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S:\2014-2020\IEVIESANAS_PROGRESA_ANALIZE\2.Investīciju prognoze un izpilde\2024.gads\02_Izpilde\05_Maijs\03_publicēšanai\"/>
    </mc:Choice>
  </mc:AlternateContent>
  <xr:revisionPtr revIDLastSave="0" documentId="13_ncr:1_{9B53386C-6AF6-4376-A3A3-5B5FEEB1FB0B}" xr6:coauthVersionLast="47" xr6:coauthVersionMax="47" xr10:uidLastSave="{00000000-0000-0000-0000-000000000000}"/>
  <bookViews>
    <workbookView xWindow="-110" yWindow="-110" windowWidth="38620" windowHeight="21220" tabRatio="608" firstSheet="1" activeTab="1" xr2:uid="{00000000-000D-0000-FFFF-FFFF00000000}"/>
  </bookViews>
  <sheets>
    <sheet name="Maksājumi_FS_2014-2020" sheetId="1" state="hidden" r:id="rId1"/>
    <sheet name="Maksājumi_FS_2014-2020 kārtots" sheetId="15" r:id="rId2"/>
    <sheet name="Prognoze PV 2024" sheetId="16" r:id="rId3"/>
    <sheet name="Veikto maks. liel. ilgst. neizp" sheetId="17" state="hidden" r:id="rId4"/>
  </sheets>
  <definedNames>
    <definedName name="_xlnm._FilterDatabase" localSheetId="0" hidden="1">'Maksājumi_FS_2014-2020'!$A$15:$HI$706</definedName>
    <definedName name="_xlnm._FilterDatabase" localSheetId="1" hidden="1">'Maksājumi_FS_2014-2020 kārtots'!$A$12:$GG$249</definedName>
    <definedName name="_xlnm._FilterDatabase" localSheetId="2" hidden="1">'Prognoze PV 2024'!$A$5:$N$19</definedName>
    <definedName name="_xlnm._FilterDatabase" localSheetId="3" hidden="1">'Veikto maks. liel. ilgst. neizp'!$A$6:$U$234</definedName>
    <definedName name="kopa">#REF!</definedName>
    <definedName name="Pr.Nr" localSheetId="2">#REF!</definedName>
    <definedName name="Pr.Nr" localSheetId="3">#REF!</definedName>
    <definedName name="Pr.Nr">#REF!</definedName>
    <definedName name="_xlnm.Print_Area" localSheetId="0">'Maksājumi_FS_2014-2020'!$F$1:$HI$711</definedName>
    <definedName name="_xlnm.Print_Area" localSheetId="1">'Maksājumi_FS_2014-2020 kārtots'!$B$1:$GG$254</definedName>
    <definedName name="_xlnm.Print_Area" localSheetId="2">'Prognoze PV 2024'!$A$1:$P$19</definedName>
    <definedName name="_xlnm.Print_Titles" localSheetId="0">'Maksājumi_FS_2014-2020'!$6:$15</definedName>
    <definedName name="_xlnm.Print_Titles" localSheetId="1">'Maksājumi_FS_2014-2020 kārtots'!$3:$12</definedName>
    <definedName name="Statuss" localSheetId="2">#REF!</definedName>
    <definedName name="Statuss" localSheetId="3">#REF!</definedName>
    <definedName name="Statuss">#REF!</definedName>
    <definedName name="veiktomaks">#REF!</definedName>
    <definedName name="vfdsvdf">#REF!</definedName>
    <definedName name="Z_07EBE9AA_C217_49B0_AD93_B65891D099AD_.wvu.FilterData" localSheetId="0" hidden="1">'Maksājumi_FS_2014-2020'!$F$15:$HG$706</definedName>
    <definedName name="Z_07EBE9AA_C217_49B0_AD93_B65891D099AD_.wvu.FilterData" localSheetId="1" hidden="1">'Maksājumi_FS_2014-2020 kārtots'!$C$12:$GG$249</definedName>
    <definedName name="Z_0D17D922_05D9_483A_A24A_212AB0458DF4_.wvu.Cols" localSheetId="0" hidden="1">'Maksājumi_FS_2014-2020'!$G:$H,'Maksājumi_FS_2014-2020'!$O:$AM</definedName>
    <definedName name="Z_0D17D922_05D9_483A_A24A_212AB0458DF4_.wvu.Cols" localSheetId="1" hidden="1">'Maksājumi_FS_2014-2020 kārtots'!$D:$E,'Maksājumi_FS_2014-2020 kārtots'!$K:$AI</definedName>
    <definedName name="Z_0D17D922_05D9_483A_A24A_212AB0458DF4_.wvu.FilterData" localSheetId="0" hidden="1">'Maksājumi_FS_2014-2020'!$F$15:$HG$706</definedName>
    <definedName name="Z_0D17D922_05D9_483A_A24A_212AB0458DF4_.wvu.FilterData" localSheetId="1" hidden="1">'Maksājumi_FS_2014-2020 kārtots'!$C$12:$GG$249</definedName>
    <definedName name="Z_0D17D922_05D9_483A_A24A_212AB0458DF4_.wvu.PrintArea" localSheetId="0" hidden="1">'Maksājumi_FS_2014-2020'!$E$1:$HG$711</definedName>
    <definedName name="Z_0D17D922_05D9_483A_A24A_212AB0458DF4_.wvu.PrintArea" localSheetId="1" hidden="1">'Maksājumi_FS_2014-2020 kārtots'!$B$1:$GG$254</definedName>
    <definedName name="Z_0D17D922_05D9_483A_A24A_212AB0458DF4_.wvu.PrintTitles" localSheetId="0" hidden="1">'Maksājumi_FS_2014-2020'!$6:$15</definedName>
    <definedName name="Z_0D17D922_05D9_483A_A24A_212AB0458DF4_.wvu.PrintTitles" localSheetId="1" hidden="1">'Maksājumi_FS_2014-2020 kārtots'!$3:$12</definedName>
    <definedName name="Z_0D17D922_05D9_483A_A24A_212AB0458DF4_.wvu.Rows" localSheetId="0" hidden="1">'Maksājumi_FS_2014-2020'!#REF!</definedName>
    <definedName name="Z_0D17D922_05D9_483A_A24A_212AB0458DF4_.wvu.Rows" localSheetId="1" hidden="1">'Maksājumi_FS_2014-2020 kārtots'!#REF!</definedName>
    <definedName name="Z_11335A71_83F9_48E6_ACED_4B986DCDFD35_.wvu.FilterData" localSheetId="0" hidden="1">'Maksājumi_FS_2014-2020'!$F$15:$HG$706</definedName>
    <definedName name="Z_11335A71_83F9_48E6_ACED_4B986DCDFD35_.wvu.FilterData" localSheetId="1" hidden="1">'Maksājumi_FS_2014-2020 kārtots'!$C$12:$GG$249</definedName>
    <definedName name="Z_26975704_F6FF_4574_8699_1729E69ADF55_.wvu.FilterData" localSheetId="0" hidden="1">'Maksājumi_FS_2014-2020'!$F$15:$HG$706</definedName>
    <definedName name="Z_26975704_F6FF_4574_8699_1729E69ADF55_.wvu.FilterData" localSheetId="1" hidden="1">'Maksājumi_FS_2014-2020 kārtots'!$C$12:$GG$249</definedName>
    <definedName name="Z_2EF330A2_CBFD_4927_B69C_FF89769A0A10_.wvu.FilterData" localSheetId="0" hidden="1">'Maksājumi_FS_2014-2020'!$F$15:$HG$706</definedName>
    <definedName name="Z_2EF330A2_CBFD_4927_B69C_FF89769A0A10_.wvu.FilterData" localSheetId="1" hidden="1">'Maksājumi_FS_2014-2020 kārtots'!$C$12:$GG$249</definedName>
    <definedName name="Z_525E387C_490F_4AD5_B54E_289DF192CC1F_.wvu.FilterData" localSheetId="0" hidden="1">'Maksājumi_FS_2014-2020'!$F$15:$HG$706</definedName>
    <definedName name="Z_525E387C_490F_4AD5_B54E_289DF192CC1F_.wvu.FilterData" localSheetId="1" hidden="1">'Maksājumi_FS_2014-2020 kārtots'!$C$12:$GG$249</definedName>
    <definedName name="Z_5DFC269F_2518_4298_89EB_1E037452CBDE_.wvu.FilterData" localSheetId="0" hidden="1">'Maksājumi_FS_2014-2020'!$F$15:$HG$706</definedName>
    <definedName name="Z_5DFC269F_2518_4298_89EB_1E037452CBDE_.wvu.FilterData" localSheetId="1" hidden="1">'Maksājumi_FS_2014-2020 kārtots'!$C$12:$GG$249</definedName>
    <definedName name="Z_5E4B8501_76BC_461A_8783_AC66EE47F424_.wvu.FilterData" localSheetId="0" hidden="1">'Maksājumi_FS_2014-2020'!$F$15:$HG$706</definedName>
    <definedName name="Z_5E4B8501_76BC_461A_8783_AC66EE47F424_.wvu.FilterData" localSheetId="1" hidden="1">'Maksājumi_FS_2014-2020 kārtots'!$C$12:$GG$249</definedName>
    <definedName name="Z_6571B60D_7A1A_4604_9B63_A42BF7C36668_.wvu.FilterData" localSheetId="0" hidden="1">'Maksājumi_FS_2014-2020'!$F$15:$HG$706</definedName>
    <definedName name="Z_6571B60D_7A1A_4604_9B63_A42BF7C36668_.wvu.FilterData" localSheetId="1" hidden="1">'Maksājumi_FS_2014-2020 kārtots'!$C$12:$GG$249</definedName>
    <definedName name="Z_68833E73_DDDE_41A8_8CA3_6C1B28EDFE92_.wvu.FilterData" localSheetId="0" hidden="1">'Maksājumi_FS_2014-2020'!$F$15:$HG$706</definedName>
    <definedName name="Z_68833E73_DDDE_41A8_8CA3_6C1B28EDFE92_.wvu.FilterData" localSheetId="1" hidden="1">'Maksājumi_FS_2014-2020 kārtots'!$C$12:$GG$249</definedName>
    <definedName name="Z_71708ACF_BD28_4F86_8708_326EC646D509_.wvu.FilterData" localSheetId="0" hidden="1">'Maksājumi_FS_2014-2020'!$F$15:$HG$706</definedName>
    <definedName name="Z_71708ACF_BD28_4F86_8708_326EC646D509_.wvu.FilterData" localSheetId="1" hidden="1">'Maksājumi_FS_2014-2020 kārtots'!$C$12:$GG$249</definedName>
    <definedName name="Z_77CD2AEE_3775_43E3_9F3B_ADE60597470F_.wvu.FilterData" localSheetId="0" hidden="1">'Maksājumi_FS_2014-2020'!$F$15:$HG$706</definedName>
    <definedName name="Z_77CD2AEE_3775_43E3_9F3B_ADE60597470F_.wvu.FilterData" localSheetId="1" hidden="1">'Maksājumi_FS_2014-2020 kārtots'!$C$12:$GG$249</definedName>
    <definedName name="Z_7872E68E_ED12_48F7_8833_E537B0E04F4C_.wvu.FilterData" localSheetId="0" hidden="1">'Maksājumi_FS_2014-2020'!$F$15:$HG$706</definedName>
    <definedName name="Z_7872E68E_ED12_48F7_8833_E537B0E04F4C_.wvu.FilterData" localSheetId="1" hidden="1">'Maksājumi_FS_2014-2020 kārtots'!$C$12:$GG$249</definedName>
    <definedName name="Z_945784F3_6C9E_4B27_9E4D_9B56F40543EE_.wvu.Cols" localSheetId="0" hidden="1">'Maksājumi_FS_2014-2020'!$G:$H,'Maksājumi_FS_2014-2020'!$O:$O,'Maksājumi_FS_2014-2020'!$R:$AM</definedName>
    <definedName name="Z_945784F3_6C9E_4B27_9E4D_9B56F40543EE_.wvu.Cols" localSheetId="1" hidden="1">'Maksājumi_FS_2014-2020 kārtots'!$D:$E,'Maksājumi_FS_2014-2020 kārtots'!$K:$K,'Maksājumi_FS_2014-2020 kārtots'!$N:$AI</definedName>
    <definedName name="Z_945784F3_6C9E_4B27_9E4D_9B56F40543EE_.wvu.FilterData" localSheetId="0" hidden="1">'Maksājumi_FS_2014-2020'!$F$15:$HG$706</definedName>
    <definedName name="Z_945784F3_6C9E_4B27_9E4D_9B56F40543EE_.wvu.FilterData" localSheetId="1" hidden="1">'Maksājumi_FS_2014-2020 kārtots'!$C$12:$GG$249</definedName>
    <definedName name="Z_945784F3_6C9E_4B27_9E4D_9B56F40543EE_.wvu.PrintArea" localSheetId="0" hidden="1">'Maksājumi_FS_2014-2020'!$E$1:$HG$711</definedName>
    <definedName name="Z_945784F3_6C9E_4B27_9E4D_9B56F40543EE_.wvu.PrintArea" localSheetId="1" hidden="1">'Maksājumi_FS_2014-2020 kārtots'!$B$1:$GG$254</definedName>
    <definedName name="Z_945784F3_6C9E_4B27_9E4D_9B56F40543EE_.wvu.PrintTitles" localSheetId="0" hidden="1">'Maksājumi_FS_2014-2020'!$6:$15</definedName>
    <definedName name="Z_945784F3_6C9E_4B27_9E4D_9B56F40543EE_.wvu.PrintTitles" localSheetId="1" hidden="1">'Maksājumi_FS_2014-2020 kārtots'!$3:$12</definedName>
    <definedName name="Z_945784F3_6C9E_4B27_9E4D_9B56F40543EE_.wvu.Rows" localSheetId="0" hidden="1">'Maksājumi_FS_2014-2020'!$8:$14</definedName>
    <definedName name="Z_945784F3_6C9E_4B27_9E4D_9B56F40543EE_.wvu.Rows" localSheetId="1" hidden="1">'Maksājumi_FS_2014-2020 kārtots'!$5:$11</definedName>
    <definedName name="Z_950C36B5_413E_463B_8AD1_800485DBFC2D_.wvu.Cols" localSheetId="0" hidden="1">'Maksājumi_FS_2014-2020'!$G:$H,'Maksājumi_FS_2014-2020'!$O:$AM</definedName>
    <definedName name="Z_950C36B5_413E_463B_8AD1_800485DBFC2D_.wvu.Cols" localSheetId="1" hidden="1">'Maksājumi_FS_2014-2020 kārtots'!$D:$E,'Maksājumi_FS_2014-2020 kārtots'!$K:$AI</definedName>
    <definedName name="Z_950C36B5_413E_463B_8AD1_800485DBFC2D_.wvu.FilterData" localSheetId="0" hidden="1">'Maksājumi_FS_2014-2020'!$F$15:$HG$706</definedName>
    <definedName name="Z_950C36B5_413E_463B_8AD1_800485DBFC2D_.wvu.FilterData" localSheetId="1" hidden="1">'Maksājumi_FS_2014-2020 kārtots'!$C$12:$GG$249</definedName>
    <definedName name="Z_950C36B5_413E_463B_8AD1_800485DBFC2D_.wvu.PrintArea" localSheetId="0" hidden="1">'Maksājumi_FS_2014-2020'!$E$1:$HG$711</definedName>
    <definedName name="Z_950C36B5_413E_463B_8AD1_800485DBFC2D_.wvu.PrintArea" localSheetId="1" hidden="1">'Maksājumi_FS_2014-2020 kārtots'!$B$1:$GG$254</definedName>
    <definedName name="Z_950C36B5_413E_463B_8AD1_800485DBFC2D_.wvu.PrintTitles" localSheetId="0" hidden="1">'Maksājumi_FS_2014-2020'!$6:$15</definedName>
    <definedName name="Z_950C36B5_413E_463B_8AD1_800485DBFC2D_.wvu.PrintTitles" localSheetId="1" hidden="1">'Maksājumi_FS_2014-2020 kārtots'!$3:$12</definedName>
    <definedName name="Z_950C36B5_413E_463B_8AD1_800485DBFC2D_.wvu.Rows" localSheetId="0" hidden="1">'Maksājumi_FS_2014-2020'!$8:$14</definedName>
    <definedName name="Z_950C36B5_413E_463B_8AD1_800485DBFC2D_.wvu.Rows" localSheetId="1" hidden="1">'Maksājumi_FS_2014-2020 kārtots'!$5:$11</definedName>
    <definedName name="Z_A883644B_34AF_400E_9598_4370E7B2A74A_.wvu.FilterData" localSheetId="0" hidden="1">'Maksājumi_FS_2014-2020'!$F$15:$HG$706</definedName>
    <definedName name="Z_A883644B_34AF_400E_9598_4370E7B2A74A_.wvu.FilterData" localSheetId="1" hidden="1">'Maksājumi_FS_2014-2020 kārtots'!$C$12:$GG$249</definedName>
    <definedName name="Z_B4E6A0B1_6724_4C45_8691_7AC62EF9D101_.wvu.FilterData" localSheetId="0" hidden="1">'Maksājumi_FS_2014-2020'!$F$15:$HG$697</definedName>
    <definedName name="Z_B4E6A0B1_6724_4C45_8691_7AC62EF9D101_.wvu.FilterData" localSheetId="1" hidden="1">'Maksājumi_FS_2014-2020 kārtots'!$C$12:$GG$230</definedName>
    <definedName name="Z_B936F01F_1A39_4CE5_81F0_8EE07AA98102_.wvu.FilterData" localSheetId="0" hidden="1">'Maksājumi_FS_2014-2020'!$F$15:$HG$706</definedName>
    <definedName name="Z_B936F01F_1A39_4CE5_81F0_8EE07AA98102_.wvu.FilterData" localSheetId="1" hidden="1">'Maksājumi_FS_2014-2020 kārtots'!$C$12:$GG$249</definedName>
    <definedName name="Z_B992CE9D_ED13_4B4F_993B_0AAE90F02C2E_.wvu.FilterData" localSheetId="0" hidden="1">'Maksājumi_FS_2014-2020'!$F$15:$HG$706</definedName>
    <definedName name="Z_B992CE9D_ED13_4B4F_993B_0AAE90F02C2E_.wvu.FilterData" localSheetId="1" hidden="1">'Maksājumi_FS_2014-2020 kārtots'!$C$12:$GG$249</definedName>
    <definedName name="Z_BFFED142_6101_4501_A045_EBB498DDF584_.wvu.FilterData" localSheetId="0" hidden="1">'Maksājumi_FS_2014-2020'!$F$15:$HG$706</definedName>
    <definedName name="Z_BFFED142_6101_4501_A045_EBB498DDF584_.wvu.FilterData" localSheetId="1" hidden="1">'Maksājumi_FS_2014-2020 kārtots'!$C$12:$GG$249</definedName>
    <definedName name="Z_C83F78FA_031C_44A9_AEC8_FE98E5F88CAB_.wvu.FilterData" localSheetId="0" hidden="1">'Maksājumi_FS_2014-2020'!$F$15:$HG$706</definedName>
    <definedName name="Z_C83F78FA_031C_44A9_AEC8_FE98E5F88CAB_.wvu.FilterData" localSheetId="1" hidden="1">'Maksājumi_FS_2014-2020 kārtots'!$C$12:$GG$249</definedName>
    <definedName name="Z_DA54D1AC_385C_417F_99FC_2D992090A236_.wvu.Cols" localSheetId="0" hidden="1">'Maksājumi_FS_2014-2020'!$G:$H,'Maksājumi_FS_2014-2020'!$O:$O,'Maksājumi_FS_2014-2020'!$S:$W,'Maksājumi_FS_2014-2020'!$Y:$AM</definedName>
    <definedName name="Z_DA54D1AC_385C_417F_99FC_2D992090A236_.wvu.Cols" localSheetId="1" hidden="1">'Maksājumi_FS_2014-2020 kārtots'!$D:$E,'Maksājumi_FS_2014-2020 kārtots'!$K:$K,'Maksājumi_FS_2014-2020 kārtots'!$O:$S,'Maksājumi_FS_2014-2020 kārtots'!$U:$AI</definedName>
    <definedName name="Z_DA54D1AC_385C_417F_99FC_2D992090A236_.wvu.FilterData" localSheetId="0" hidden="1">'Maksājumi_FS_2014-2020'!$F$15:$HG$706</definedName>
    <definedName name="Z_DA54D1AC_385C_417F_99FC_2D992090A236_.wvu.FilterData" localSheetId="1" hidden="1">'Maksājumi_FS_2014-2020 kārtots'!$C$12:$GG$249</definedName>
    <definedName name="Z_DA54D1AC_385C_417F_99FC_2D992090A236_.wvu.PrintArea" localSheetId="0" hidden="1">'Maksājumi_FS_2014-2020'!$E$1:$HG$711</definedName>
    <definedName name="Z_DA54D1AC_385C_417F_99FC_2D992090A236_.wvu.PrintArea" localSheetId="1" hidden="1">'Maksājumi_FS_2014-2020 kārtots'!$B$1:$GG$254</definedName>
    <definedName name="Z_DA54D1AC_385C_417F_99FC_2D992090A236_.wvu.PrintTitles" localSheetId="0" hidden="1">'Maksājumi_FS_2014-2020'!$6:$15</definedName>
    <definedName name="Z_DA54D1AC_385C_417F_99FC_2D992090A236_.wvu.PrintTitles" localSheetId="1" hidden="1">'Maksājumi_FS_2014-2020 kārtots'!$3:$12</definedName>
    <definedName name="Z_DA54D1AC_385C_417F_99FC_2D992090A236_.wvu.Rows" localSheetId="0" hidden="1">'Maksājumi_FS_2014-2020'!#REF!</definedName>
    <definedName name="Z_DA54D1AC_385C_417F_99FC_2D992090A236_.wvu.Rows" localSheetId="1" hidden="1">'Maksājumi_FS_2014-2020 kārtots'!#REF!</definedName>
    <definedName name="Z_E443F7E3_C84C_49D0_A11B_54FDA7AA38FE_.wvu.FilterData" localSheetId="0" hidden="1">'Maksājumi_FS_2014-2020'!$F$15:$HG$706</definedName>
    <definedName name="Z_E443F7E3_C84C_49D0_A11B_54FDA7AA38FE_.wvu.FilterData" localSheetId="1" hidden="1">'Maksājumi_FS_2014-2020 kārtots'!$C$12:$GG$249</definedName>
  </definedNames>
  <calcPr calcId="191029"/>
  <customWorkbookViews>
    <customWorkbookView name="Inita Zahareviča - Personal View" guid="{0D17D922-05D9-483A-A24A-212AB0458DF4}" mergeInterval="0" personalView="1" xWindow="1919" yWindow="19" windowWidth="1878" windowHeight="1006" activeSheetId="1"/>
    <customWorkbookView name="Tatjana Kronberga - Personal View" guid="{950C36B5-413E-463B-8AD1-800485DBFC2D}" mergeInterval="0" personalView="1" maximized="1" xWindow="-8" yWindow="-8" windowWidth="1936" windowHeight="1056" activeSheetId="1"/>
    <customWorkbookView name="Rita Riherte - Personal View" guid="{DA54D1AC-385C-417F-99FC-2D992090A236}" mergeInterval="0" personalView="1" maximized="1" xWindow="-8" yWindow="-8" windowWidth="1936" windowHeight="1056" activeSheetId="1"/>
    <customWorkbookView name="Lita Sabule - Personal View" guid="{945784F3-6C9E-4B27-9E4D-9B56F40543EE}" mergeInterval="0" personalView="1" maximized="1" windowWidth="1916" windowHeight="775"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Y16" i="1" l="1"/>
  <c r="GX16" i="1"/>
  <c r="B301" i="1"/>
  <c r="GX20" i="1" l="1"/>
  <c r="GX27" i="1"/>
  <c r="GX30" i="1"/>
  <c r="GX32" i="1"/>
  <c r="GX33" i="1"/>
  <c r="GX39" i="1"/>
  <c r="GX44" i="1"/>
  <c r="GX48" i="1"/>
  <c r="GX50" i="1"/>
  <c r="GX51" i="1"/>
  <c r="GX56" i="1"/>
  <c r="GX63" i="1"/>
  <c r="GX65" i="1"/>
  <c r="GX66" i="1"/>
  <c r="GX68" i="1"/>
  <c r="GX69" i="1"/>
  <c r="GX80" i="1"/>
  <c r="GX83" i="1"/>
  <c r="GX84" i="1"/>
  <c r="GX86" i="1"/>
  <c r="GX87" i="1"/>
  <c r="GX92" i="1"/>
  <c r="GX99" i="1"/>
  <c r="GX101" i="1"/>
  <c r="GX102" i="1"/>
  <c r="GX104" i="1"/>
  <c r="GX105" i="1"/>
  <c r="GX111" i="1"/>
  <c r="GX116" i="1"/>
  <c r="GX119" i="1"/>
  <c r="GX120" i="1"/>
  <c r="GX122" i="1"/>
  <c r="GX123" i="1"/>
  <c r="GX128" i="1"/>
  <c r="GX135" i="1"/>
  <c r="GX137" i="1"/>
  <c r="GX138" i="1"/>
  <c r="GX140" i="1"/>
  <c r="GX141" i="1"/>
  <c r="GX147" i="1"/>
  <c r="GX152" i="1"/>
  <c r="GX155" i="1"/>
  <c r="GX156" i="1"/>
  <c r="GX158" i="1"/>
  <c r="GX159" i="1"/>
  <c r="GX164" i="1"/>
  <c r="GX171" i="1"/>
  <c r="GX173" i="1"/>
  <c r="GX174" i="1"/>
  <c r="GX176" i="1"/>
  <c r="GX177" i="1"/>
  <c r="GX180" i="1"/>
  <c r="GX183" i="1"/>
  <c r="GX188" i="1"/>
  <c r="GX192" i="1"/>
  <c r="GX194" i="1"/>
  <c r="GX195" i="1"/>
  <c r="GX200" i="1"/>
  <c r="GX207" i="1"/>
  <c r="GX210" i="1"/>
  <c r="GX212" i="1"/>
  <c r="GX213" i="1"/>
  <c r="GX219" i="1"/>
  <c r="GX224" i="1"/>
  <c r="GX227" i="1"/>
  <c r="GX228" i="1"/>
  <c r="GX230" i="1"/>
  <c r="GX231" i="1"/>
  <c r="GX234" i="1"/>
  <c r="GX236" i="1"/>
  <c r="GX243" i="1"/>
  <c r="GX245" i="1"/>
  <c r="GX246" i="1"/>
  <c r="GX248" i="1"/>
  <c r="GX249" i="1"/>
  <c r="GX251" i="1"/>
  <c r="GX252" i="1"/>
  <c r="GX255" i="1"/>
  <c r="GX260" i="1"/>
  <c r="GX263" i="1"/>
  <c r="GX264" i="1"/>
  <c r="GX266" i="1"/>
  <c r="GX267" i="1"/>
  <c r="GX272" i="1"/>
  <c r="GX279" i="1"/>
  <c r="GX282" i="1"/>
  <c r="GX284" i="1"/>
  <c r="GX285" i="1"/>
  <c r="GX287" i="1"/>
  <c r="GX288" i="1"/>
  <c r="GX291" i="1"/>
  <c r="GX296" i="1"/>
  <c r="GX299" i="1"/>
  <c r="GX300" i="1"/>
  <c r="GX302" i="1"/>
  <c r="GX303" i="1"/>
  <c r="GX305" i="1"/>
  <c r="GX306" i="1"/>
  <c r="GX308" i="1"/>
  <c r="GX315" i="1"/>
  <c r="GX317" i="1"/>
  <c r="GX318" i="1"/>
  <c r="GX320" i="1"/>
  <c r="GX321" i="1"/>
  <c r="GX323" i="1"/>
  <c r="GX324" i="1"/>
  <c r="GX327" i="1"/>
  <c r="GX332" i="1"/>
  <c r="GX335" i="1"/>
  <c r="GX336" i="1"/>
  <c r="GX338" i="1"/>
  <c r="GX339" i="1"/>
  <c r="GX341" i="1"/>
  <c r="GX344" i="1"/>
  <c r="GX351" i="1"/>
  <c r="GX353" i="1"/>
  <c r="GX354" i="1"/>
  <c r="GX356" i="1"/>
  <c r="GX357" i="1"/>
  <c r="GX359" i="1"/>
  <c r="GX360" i="1"/>
  <c r="GX363" i="1"/>
  <c r="GX368" i="1"/>
  <c r="GX371" i="1"/>
  <c r="GX372" i="1"/>
  <c r="GX374" i="1"/>
  <c r="GX375" i="1"/>
  <c r="GX377" i="1"/>
  <c r="GX380" i="1"/>
  <c r="GX389" i="1"/>
  <c r="GX390" i="1"/>
  <c r="GX392" i="1"/>
  <c r="GX393" i="1"/>
  <c r="GX395" i="1"/>
  <c r="GX396" i="1"/>
  <c r="GX398" i="1"/>
  <c r="GX399" i="1"/>
  <c r="GX404" i="1"/>
  <c r="GX407" i="1"/>
  <c r="GX408" i="1"/>
  <c r="GX410" i="1"/>
  <c r="GX411" i="1"/>
  <c r="GX413" i="1"/>
  <c r="GX416" i="1"/>
  <c r="GX425" i="1"/>
  <c r="GX426" i="1"/>
  <c r="GX428" i="1"/>
  <c r="GX429" i="1"/>
  <c r="GX431" i="1"/>
  <c r="GX432" i="1"/>
  <c r="GX434" i="1"/>
  <c r="GX435" i="1"/>
  <c r="GX440" i="1"/>
  <c r="GX441" i="1"/>
  <c r="GX443" i="1"/>
  <c r="GX444" i="1"/>
  <c r="GX446" i="1"/>
  <c r="GX447" i="1"/>
  <c r="GX450" i="1"/>
  <c r="GX452" i="1"/>
  <c r="GX458" i="1"/>
  <c r="GX459" i="1"/>
  <c r="GX461" i="1"/>
  <c r="GX462" i="1"/>
  <c r="GX464" i="1"/>
  <c r="GX465" i="1"/>
  <c r="GX467" i="1"/>
  <c r="GX470" i="1"/>
  <c r="GX471" i="1"/>
  <c r="GX476" i="1"/>
  <c r="GX479" i="1"/>
  <c r="GX480" i="1"/>
  <c r="GX482" i="1"/>
  <c r="GX483" i="1"/>
  <c r="GX486" i="1"/>
  <c r="GX488" i="1"/>
  <c r="GX494" i="1"/>
  <c r="GX495" i="1"/>
  <c r="GX497" i="1"/>
  <c r="GX498" i="1"/>
  <c r="GX500" i="1"/>
  <c r="GX501" i="1"/>
  <c r="GX503" i="1"/>
  <c r="GX506" i="1"/>
  <c r="GX507" i="1"/>
  <c r="GX512" i="1"/>
  <c r="GX513" i="1"/>
  <c r="GX515" i="1"/>
  <c r="GX516" i="1"/>
  <c r="GX518" i="1"/>
  <c r="GX519" i="1"/>
  <c r="GX521" i="1"/>
  <c r="GX522" i="1"/>
  <c r="GX524" i="1"/>
  <c r="GX527" i="1"/>
  <c r="GX530" i="1"/>
  <c r="GX531" i="1"/>
  <c r="GX533" i="1"/>
  <c r="GX534" i="1"/>
  <c r="GX536" i="1"/>
  <c r="GX537" i="1"/>
  <c r="GX539" i="1"/>
  <c r="GX540" i="1"/>
  <c r="GX542" i="1"/>
  <c r="GX543" i="1"/>
  <c r="GX545" i="1"/>
  <c r="GX548" i="1"/>
  <c r="GX549" i="1"/>
  <c r="GX551" i="1"/>
  <c r="GX552" i="1"/>
  <c r="GX554" i="1"/>
  <c r="GX555" i="1"/>
  <c r="GX557" i="1"/>
  <c r="GX558" i="1"/>
  <c r="GX560" i="1"/>
  <c r="GX566" i="1"/>
  <c r="GX567" i="1"/>
  <c r="GX569" i="1"/>
  <c r="GX570" i="1"/>
  <c r="GX572" i="1"/>
  <c r="GX573" i="1"/>
  <c r="GX575" i="1"/>
  <c r="GX578" i="1"/>
  <c r="GX579" i="1"/>
  <c r="GX584" i="1"/>
  <c r="GX585" i="1"/>
  <c r="GX587" i="1"/>
  <c r="GX588" i="1"/>
  <c r="GX590" i="1"/>
  <c r="GX591" i="1"/>
  <c r="GX593" i="1"/>
  <c r="GX594" i="1"/>
  <c r="GX596" i="1"/>
  <c r="GX602" i="1"/>
  <c r="GX603" i="1"/>
  <c r="GX605" i="1"/>
  <c r="GX606" i="1"/>
  <c r="GX608" i="1"/>
  <c r="GX609" i="1"/>
  <c r="GX611" i="1"/>
  <c r="GX612" i="1"/>
  <c r="GX614" i="1"/>
  <c r="GX615" i="1"/>
  <c r="GX620" i="1"/>
  <c r="GX621" i="1"/>
  <c r="GX623" i="1"/>
  <c r="GX624" i="1"/>
  <c r="GX626" i="1"/>
  <c r="GX627" i="1"/>
  <c r="GX629" i="1"/>
  <c r="GX630" i="1"/>
  <c r="GX632" i="1"/>
  <c r="GX633" i="1"/>
  <c r="GX635" i="1"/>
  <c r="GX638" i="1"/>
  <c r="GX639" i="1"/>
  <c r="GX641" i="1"/>
  <c r="GX642" i="1"/>
  <c r="GX644" i="1"/>
  <c r="GX645" i="1"/>
  <c r="GX647" i="1"/>
  <c r="GX648" i="1"/>
  <c r="GX650" i="1"/>
  <c r="GX651" i="1"/>
  <c r="GX654" i="1"/>
  <c r="GX656" i="1"/>
  <c r="GX657" i="1"/>
  <c r="GX659" i="1"/>
  <c r="GX660" i="1"/>
  <c r="GX662" i="1"/>
  <c r="GX663" i="1"/>
  <c r="GX665" i="1"/>
  <c r="GX666" i="1"/>
  <c r="GX668" i="1"/>
  <c r="GX669" i="1"/>
  <c r="GX671" i="1"/>
  <c r="GX674" i="1"/>
  <c r="GX675" i="1"/>
  <c r="GX677" i="1"/>
  <c r="GX678" i="1"/>
  <c r="GX680" i="1"/>
  <c r="GX681" i="1"/>
  <c r="GX683" i="1"/>
  <c r="GX684" i="1"/>
  <c r="GX686" i="1"/>
  <c r="GX687" i="1"/>
  <c r="GX689" i="1"/>
  <c r="GX690" i="1"/>
  <c r="GX692" i="1"/>
  <c r="GX693" i="1"/>
  <c r="GX695" i="1"/>
  <c r="GX696" i="1"/>
  <c r="GX698" i="1"/>
  <c r="GX699" i="1"/>
  <c r="GX672" i="1"/>
  <c r="GX653" i="1"/>
  <c r="GX636" i="1"/>
  <c r="GX618" i="1"/>
  <c r="GX617" i="1"/>
  <c r="GX600" i="1"/>
  <c r="GX599" i="1"/>
  <c r="GX597" i="1"/>
  <c r="GX582" i="1"/>
  <c r="GX581" i="1"/>
  <c r="GX576" i="1"/>
  <c r="GX564" i="1"/>
  <c r="GX563" i="1"/>
  <c r="GX561" i="1"/>
  <c r="GX546" i="1"/>
  <c r="GX528" i="1"/>
  <c r="GX525" i="1"/>
  <c r="GX510" i="1"/>
  <c r="GX509" i="1"/>
  <c r="GX504" i="1"/>
  <c r="GX492" i="1"/>
  <c r="GX491" i="1"/>
  <c r="GX489" i="1"/>
  <c r="GX485" i="1"/>
  <c r="GX477" i="1"/>
  <c r="GX474" i="1"/>
  <c r="GX473" i="1"/>
  <c r="GX468" i="1"/>
  <c r="GX456" i="1"/>
  <c r="GX455" i="1"/>
  <c r="GX453" i="1"/>
  <c r="GX449" i="1"/>
  <c r="GX438" i="1"/>
  <c r="GX437" i="1"/>
  <c r="GX423" i="1"/>
  <c r="GX422" i="1"/>
  <c r="GX420" i="1"/>
  <c r="GX419" i="1"/>
  <c r="GX417" i="1"/>
  <c r="GX414" i="1"/>
  <c r="GX405" i="1"/>
  <c r="GX402" i="1"/>
  <c r="GX401" i="1"/>
  <c r="GX387" i="1"/>
  <c r="GX386" i="1"/>
  <c r="GX384" i="1"/>
  <c r="GX383" i="1"/>
  <c r="GX381" i="1"/>
  <c r="GX378" i="1"/>
  <c r="GX369" i="1"/>
  <c r="GX366" i="1"/>
  <c r="GX365" i="1"/>
  <c r="GX362" i="1"/>
  <c r="GX350" i="1"/>
  <c r="GX348" i="1"/>
  <c r="GX347" i="1"/>
  <c r="GX345" i="1"/>
  <c r="GX342" i="1"/>
  <c r="GX333" i="1"/>
  <c r="GX330" i="1"/>
  <c r="GX329" i="1"/>
  <c r="GX326" i="1"/>
  <c r="GX314" i="1"/>
  <c r="GX312" i="1"/>
  <c r="GX311" i="1"/>
  <c r="GX309" i="1"/>
  <c r="GX297" i="1"/>
  <c r="GX294" i="1"/>
  <c r="GX293" i="1"/>
  <c r="GX290" i="1"/>
  <c r="GX281" i="1"/>
  <c r="GX278" i="1"/>
  <c r="GX276" i="1"/>
  <c r="GX275" i="1"/>
  <c r="GX273" i="1"/>
  <c r="GX270" i="1"/>
  <c r="GX269" i="1"/>
  <c r="GX261" i="1"/>
  <c r="GX258" i="1"/>
  <c r="GX257" i="1"/>
  <c r="GX254" i="1"/>
  <c r="GX242" i="1"/>
  <c r="GX240" i="1"/>
  <c r="GX239" i="1"/>
  <c r="GX237" i="1"/>
  <c r="GX233" i="1"/>
  <c r="GX225" i="1"/>
  <c r="GX222" i="1"/>
  <c r="GX221" i="1"/>
  <c r="GX218" i="1"/>
  <c r="GX216" i="1"/>
  <c r="GX215" i="1"/>
  <c r="GX209" i="1"/>
  <c r="GX206" i="1"/>
  <c r="GX204" i="1"/>
  <c r="GX203" i="1"/>
  <c r="GX201" i="1"/>
  <c r="GX198" i="1"/>
  <c r="GX197" i="1"/>
  <c r="GX191" i="1"/>
  <c r="GX189" i="1"/>
  <c r="GX186" i="1"/>
  <c r="GX185" i="1"/>
  <c r="GX182" i="1"/>
  <c r="GX179" i="1"/>
  <c r="GX170" i="1"/>
  <c r="GX168" i="1"/>
  <c r="GX167" i="1"/>
  <c r="GX165" i="1"/>
  <c r="GX162" i="1"/>
  <c r="GX161" i="1"/>
  <c r="GX153" i="1"/>
  <c r="GX150" i="1"/>
  <c r="GX149" i="1"/>
  <c r="GX146" i="1"/>
  <c r="GX144" i="1"/>
  <c r="GX143" i="1"/>
  <c r="GX134" i="1"/>
  <c r="GX132" i="1"/>
  <c r="GX131" i="1"/>
  <c r="GX129" i="1"/>
  <c r="GX126" i="1"/>
  <c r="GX125" i="1"/>
  <c r="GX117" i="1"/>
  <c r="GX114" i="1"/>
  <c r="GX113" i="1"/>
  <c r="GX110" i="1"/>
  <c r="GX108" i="1"/>
  <c r="GX107" i="1"/>
  <c r="GX98" i="1"/>
  <c r="GX96" i="1"/>
  <c r="GX95" i="1"/>
  <c r="GX93" i="1"/>
  <c r="GX90" i="1"/>
  <c r="GX89" i="1"/>
  <c r="GX81" i="1"/>
  <c r="GX78" i="1"/>
  <c r="GX77" i="1"/>
  <c r="GX75" i="1"/>
  <c r="GX74" i="1"/>
  <c r="GX72" i="1"/>
  <c r="GX71" i="1"/>
  <c r="GX62" i="1"/>
  <c r="GX60" i="1"/>
  <c r="GX59" i="1"/>
  <c r="GX57" i="1"/>
  <c r="GX54" i="1"/>
  <c r="GX53" i="1"/>
  <c r="GX47" i="1"/>
  <c r="GX45" i="1"/>
  <c r="GX42" i="1"/>
  <c r="GX41" i="1"/>
  <c r="GX38" i="1"/>
  <c r="GX36" i="1"/>
  <c r="GX35" i="1"/>
  <c r="GX29" i="1"/>
  <c r="GX26" i="1"/>
  <c r="GX24" i="1"/>
  <c r="GX23" i="1"/>
  <c r="GX21" i="1"/>
  <c r="GX18" i="1"/>
  <c r="GX17" i="1"/>
  <c r="GV9" i="1" l="1"/>
  <c r="B700" i="1"/>
  <c r="B697" i="1"/>
  <c r="B694" i="1"/>
  <c r="B691" i="1"/>
  <c r="B688" i="1"/>
  <c r="B685" i="1"/>
  <c r="B682" i="1"/>
  <c r="B679" i="1"/>
  <c r="B676" i="1"/>
  <c r="B673" i="1"/>
  <c r="B670" i="1"/>
  <c r="B667" i="1"/>
  <c r="B664" i="1"/>
  <c r="B661" i="1"/>
  <c r="B658" i="1"/>
  <c r="B655" i="1"/>
  <c r="B652" i="1"/>
  <c r="B649" i="1"/>
  <c r="B646" i="1"/>
  <c r="B643" i="1"/>
  <c r="B640" i="1"/>
  <c r="B637" i="1"/>
  <c r="B634" i="1"/>
  <c r="B631" i="1"/>
  <c r="B628" i="1"/>
  <c r="B625" i="1"/>
  <c r="B622" i="1"/>
  <c r="B619" i="1"/>
  <c r="B616" i="1"/>
  <c r="B613" i="1"/>
  <c r="B610" i="1"/>
  <c r="B607" i="1"/>
  <c r="B604" i="1"/>
  <c r="B601" i="1"/>
  <c r="B598" i="1"/>
  <c r="B595" i="1"/>
  <c r="B592" i="1"/>
  <c r="B589" i="1"/>
  <c r="B586" i="1"/>
  <c r="B583" i="1"/>
  <c r="B580" i="1"/>
  <c r="B577" i="1"/>
  <c r="B574" i="1"/>
  <c r="B571" i="1"/>
  <c r="B568" i="1"/>
  <c r="B565" i="1"/>
  <c r="B562" i="1"/>
  <c r="B559" i="1"/>
  <c r="B556" i="1"/>
  <c r="B553" i="1"/>
  <c r="B550" i="1"/>
  <c r="B547" i="1"/>
  <c r="B544" i="1"/>
  <c r="B541" i="1"/>
  <c r="B538" i="1"/>
  <c r="B535" i="1"/>
  <c r="B532" i="1"/>
  <c r="B529" i="1"/>
  <c r="B526" i="1"/>
  <c r="B523" i="1"/>
  <c r="B520" i="1"/>
  <c r="B517" i="1"/>
  <c r="B514" i="1"/>
  <c r="B511" i="1"/>
  <c r="B508" i="1"/>
  <c r="B505" i="1"/>
  <c r="B502" i="1"/>
  <c r="B499" i="1"/>
  <c r="B496" i="1"/>
  <c r="B493" i="1"/>
  <c r="B490" i="1"/>
  <c r="B487" i="1"/>
  <c r="B484" i="1"/>
  <c r="B481" i="1"/>
  <c r="B478" i="1"/>
  <c r="B475" i="1"/>
  <c r="B472" i="1"/>
  <c r="B469" i="1"/>
  <c r="B466" i="1"/>
  <c r="B463" i="1"/>
  <c r="B460" i="1"/>
  <c r="B457" i="1"/>
  <c r="B454" i="1"/>
  <c r="B451" i="1"/>
  <c r="B448" i="1"/>
  <c r="B445" i="1"/>
  <c r="B442" i="1"/>
  <c r="B439" i="1"/>
  <c r="B436" i="1"/>
  <c r="B433" i="1"/>
  <c r="B430" i="1"/>
  <c r="B427" i="1"/>
  <c r="B424" i="1"/>
  <c r="B421" i="1"/>
  <c r="B418" i="1"/>
  <c r="B415" i="1"/>
  <c r="B412" i="1"/>
  <c r="B409" i="1"/>
  <c r="B406" i="1"/>
  <c r="B403" i="1"/>
  <c r="B400" i="1"/>
  <c r="B397" i="1"/>
  <c r="B394" i="1"/>
  <c r="B391" i="1"/>
  <c r="B388" i="1"/>
  <c r="B385" i="1"/>
  <c r="B382" i="1"/>
  <c r="B379" i="1"/>
  <c r="B376" i="1"/>
  <c r="B373" i="1"/>
  <c r="B370" i="1"/>
  <c r="B367" i="1"/>
  <c r="B364" i="1"/>
  <c r="B361" i="1"/>
  <c r="B358" i="1"/>
  <c r="B355" i="1"/>
  <c r="B352" i="1"/>
  <c r="B349" i="1"/>
  <c r="B346" i="1"/>
  <c r="B343" i="1"/>
  <c r="B340" i="1"/>
  <c r="B337" i="1"/>
  <c r="B334" i="1"/>
  <c r="B331" i="1"/>
  <c r="B328" i="1"/>
  <c r="B325" i="1"/>
  <c r="B322" i="1"/>
  <c r="B319" i="1"/>
  <c r="B316" i="1"/>
  <c r="B313" i="1"/>
  <c r="B310" i="1"/>
  <c r="B307" i="1"/>
  <c r="B304" i="1"/>
  <c r="B298" i="1"/>
  <c r="B295" i="1"/>
  <c r="B292" i="1"/>
  <c r="B289" i="1"/>
  <c r="B286" i="1"/>
  <c r="B283" i="1"/>
  <c r="B280" i="1"/>
  <c r="B277" i="1"/>
  <c r="B274" i="1"/>
  <c r="B271" i="1"/>
  <c r="B268" i="1"/>
  <c r="B265" i="1"/>
  <c r="B262" i="1"/>
  <c r="B259" i="1"/>
  <c r="B256" i="1"/>
  <c r="B253" i="1"/>
  <c r="B250" i="1"/>
  <c r="B247" i="1"/>
  <c r="B244" i="1"/>
  <c r="B241" i="1"/>
  <c r="B238" i="1"/>
  <c r="B235" i="1"/>
  <c r="B232" i="1"/>
  <c r="B229" i="1"/>
  <c r="B226" i="1"/>
  <c r="B223" i="1"/>
  <c r="B220" i="1"/>
  <c r="B217" i="1"/>
  <c r="B214" i="1"/>
  <c r="B211" i="1"/>
  <c r="B208" i="1"/>
  <c r="B205" i="1"/>
  <c r="B202" i="1"/>
  <c r="B199" i="1"/>
  <c r="B196" i="1"/>
  <c r="B193" i="1"/>
  <c r="B190" i="1"/>
  <c r="B187" i="1"/>
  <c r="B184" i="1"/>
  <c r="B181" i="1"/>
  <c r="B178" i="1"/>
  <c r="B175" i="1"/>
  <c r="B172" i="1"/>
  <c r="B169" i="1"/>
  <c r="B166" i="1"/>
  <c r="B163" i="1"/>
  <c r="B160" i="1"/>
  <c r="B157" i="1"/>
  <c r="B154" i="1"/>
  <c r="B151" i="1"/>
  <c r="B148" i="1"/>
  <c r="B145" i="1"/>
  <c r="B142" i="1"/>
  <c r="B139" i="1"/>
  <c r="B136" i="1"/>
  <c r="B133" i="1"/>
  <c r="B130" i="1"/>
  <c r="B127" i="1"/>
  <c r="B124" i="1"/>
  <c r="B121" i="1"/>
  <c r="B118" i="1"/>
  <c r="B115" i="1"/>
  <c r="B112" i="1"/>
  <c r="B109" i="1"/>
  <c r="B106" i="1"/>
  <c r="B103" i="1"/>
  <c r="B100" i="1"/>
  <c r="B97" i="1"/>
  <c r="B94" i="1"/>
  <c r="B91" i="1"/>
  <c r="B88" i="1"/>
  <c r="B85" i="1"/>
  <c r="B82" i="1"/>
  <c r="B79" i="1"/>
  <c r="B76" i="1"/>
  <c r="B73" i="1"/>
  <c r="B70" i="1"/>
  <c r="B67" i="1"/>
  <c r="B64" i="1"/>
  <c r="B61" i="1"/>
  <c r="B58" i="1"/>
  <c r="B55" i="1"/>
  <c r="B52" i="1"/>
  <c r="B49" i="1"/>
  <c r="B46" i="1"/>
  <c r="B43" i="1"/>
  <c r="B40" i="1"/>
  <c r="B37" i="1"/>
  <c r="B34" i="1"/>
  <c r="B31" i="1"/>
  <c r="B28" i="1"/>
  <c r="B25" i="1"/>
  <c r="B22" i="1"/>
  <c r="B19" i="1"/>
  <c r="B16" i="1"/>
  <c r="GX277" i="1" l="1"/>
  <c r="GX457" i="1"/>
  <c r="GX601" i="1"/>
  <c r="GX100" i="1"/>
  <c r="GX280" i="1"/>
  <c r="GX568" i="1"/>
  <c r="GX103" i="1"/>
  <c r="GX175" i="1"/>
  <c r="GX211" i="1"/>
  <c r="GX247" i="1"/>
  <c r="GX283" i="1"/>
  <c r="GX319" i="1"/>
  <c r="GX355" i="1"/>
  <c r="GX427" i="1"/>
  <c r="GX463" i="1"/>
  <c r="GX499" i="1"/>
  <c r="GX535" i="1"/>
  <c r="GX571" i="1"/>
  <c r="GX607" i="1"/>
  <c r="GX643" i="1"/>
  <c r="GX679" i="1"/>
  <c r="GX205" i="1"/>
  <c r="GX529" i="1"/>
  <c r="GX64" i="1"/>
  <c r="GX352" i="1"/>
  <c r="GX676" i="1"/>
  <c r="GX106" i="1"/>
  <c r="GX250" i="1"/>
  <c r="GX286" i="1"/>
  <c r="GX322" i="1"/>
  <c r="GX358" i="1"/>
  <c r="GX394" i="1"/>
  <c r="GX430" i="1"/>
  <c r="GX466" i="1"/>
  <c r="GX502" i="1"/>
  <c r="GX538" i="1"/>
  <c r="GX574" i="1"/>
  <c r="GX610" i="1"/>
  <c r="GX646" i="1"/>
  <c r="GX682" i="1"/>
  <c r="GX169" i="1"/>
  <c r="GX493" i="1"/>
  <c r="GX208" i="1"/>
  <c r="GX424" i="1"/>
  <c r="GX604" i="1"/>
  <c r="GX31" i="1"/>
  <c r="GX67" i="1"/>
  <c r="GX34" i="1"/>
  <c r="GX142" i="1"/>
  <c r="GX178" i="1"/>
  <c r="GX37" i="1"/>
  <c r="GX73" i="1"/>
  <c r="GX109" i="1"/>
  <c r="GX145" i="1"/>
  <c r="GX181" i="1"/>
  <c r="GX217" i="1"/>
  <c r="GX253" i="1"/>
  <c r="GX289" i="1"/>
  <c r="GX325" i="1"/>
  <c r="GX361" i="1"/>
  <c r="GX397" i="1"/>
  <c r="GX433" i="1"/>
  <c r="GX469" i="1"/>
  <c r="GX505" i="1"/>
  <c r="GX541" i="1"/>
  <c r="GX577" i="1"/>
  <c r="GX613" i="1"/>
  <c r="GX649" i="1"/>
  <c r="GX685" i="1"/>
  <c r="GX139" i="1"/>
  <c r="GX70" i="1"/>
  <c r="GX214" i="1"/>
  <c r="GX40" i="1"/>
  <c r="GX76" i="1"/>
  <c r="GX112" i="1"/>
  <c r="GX148" i="1"/>
  <c r="GX184" i="1"/>
  <c r="GX220" i="1"/>
  <c r="GX256" i="1"/>
  <c r="GX292" i="1"/>
  <c r="GX328" i="1"/>
  <c r="GX364" i="1"/>
  <c r="GX400" i="1"/>
  <c r="GX436" i="1"/>
  <c r="GX472" i="1"/>
  <c r="GX508" i="1"/>
  <c r="GX544" i="1"/>
  <c r="GX580" i="1"/>
  <c r="GX616" i="1"/>
  <c r="GX652" i="1"/>
  <c r="GX688" i="1"/>
  <c r="GX61" i="1"/>
  <c r="GX385" i="1"/>
  <c r="GX673" i="1"/>
  <c r="GX244" i="1"/>
  <c r="GX460" i="1"/>
  <c r="GX43" i="1"/>
  <c r="GX79" i="1"/>
  <c r="GX115" i="1"/>
  <c r="GX151" i="1"/>
  <c r="GX187" i="1"/>
  <c r="GX223" i="1"/>
  <c r="GX259" i="1"/>
  <c r="GX295" i="1"/>
  <c r="GX331" i="1"/>
  <c r="GX367" i="1"/>
  <c r="GX403" i="1"/>
  <c r="GX439" i="1"/>
  <c r="GX475" i="1"/>
  <c r="GX511" i="1"/>
  <c r="GX547" i="1"/>
  <c r="GX583" i="1"/>
  <c r="GX619" i="1"/>
  <c r="GX655" i="1"/>
  <c r="GX691" i="1"/>
  <c r="GX25" i="1"/>
  <c r="GX241" i="1"/>
  <c r="GX421" i="1"/>
  <c r="GX565" i="1"/>
  <c r="GX28" i="1"/>
  <c r="GX136" i="1"/>
  <c r="GX316" i="1"/>
  <c r="GX496" i="1"/>
  <c r="GX46" i="1"/>
  <c r="GX82" i="1"/>
  <c r="GX118" i="1"/>
  <c r="GX154" i="1"/>
  <c r="GX190" i="1"/>
  <c r="GX226" i="1"/>
  <c r="GX262" i="1"/>
  <c r="GX298" i="1"/>
  <c r="GX334" i="1"/>
  <c r="GX370" i="1"/>
  <c r="GX406" i="1"/>
  <c r="GX442" i="1"/>
  <c r="GX478" i="1"/>
  <c r="GX514" i="1"/>
  <c r="GX550" i="1"/>
  <c r="GX586" i="1"/>
  <c r="GX622" i="1"/>
  <c r="GX658" i="1"/>
  <c r="GX694" i="1"/>
  <c r="GX97" i="1"/>
  <c r="GX349" i="1"/>
  <c r="GX637" i="1"/>
  <c r="GX388" i="1"/>
  <c r="GX532" i="1"/>
  <c r="GX49" i="1"/>
  <c r="GX85" i="1"/>
  <c r="GX121" i="1"/>
  <c r="GX193" i="1"/>
  <c r="GX229" i="1"/>
  <c r="GX265" i="1"/>
  <c r="GX301" i="1"/>
  <c r="GX337" i="1"/>
  <c r="GX373" i="1"/>
  <c r="GX409" i="1"/>
  <c r="GX445" i="1"/>
  <c r="GX481" i="1"/>
  <c r="GX517" i="1"/>
  <c r="GX553" i="1"/>
  <c r="GX589" i="1"/>
  <c r="GX625" i="1"/>
  <c r="GX661" i="1"/>
  <c r="GX697" i="1"/>
  <c r="GX313" i="1"/>
  <c r="GX52" i="1"/>
  <c r="GX88" i="1"/>
  <c r="GX124" i="1"/>
  <c r="GX196" i="1"/>
  <c r="GX232" i="1"/>
  <c r="GX268" i="1"/>
  <c r="GX304" i="1"/>
  <c r="GX340" i="1"/>
  <c r="GX376" i="1"/>
  <c r="GX412" i="1"/>
  <c r="GX448" i="1"/>
  <c r="GX484" i="1"/>
  <c r="GX520" i="1"/>
  <c r="GX556" i="1"/>
  <c r="GX592" i="1"/>
  <c r="GX628" i="1"/>
  <c r="GX664" i="1"/>
  <c r="GX700" i="1"/>
  <c r="GX133" i="1"/>
  <c r="GX55" i="1"/>
  <c r="GX91" i="1"/>
  <c r="GX127" i="1"/>
  <c r="GX163" i="1"/>
  <c r="GX199" i="1"/>
  <c r="GX235" i="1"/>
  <c r="GX271" i="1"/>
  <c r="GX307" i="1"/>
  <c r="GX343" i="1"/>
  <c r="GX379" i="1"/>
  <c r="GX415" i="1"/>
  <c r="GX451" i="1"/>
  <c r="GX487" i="1"/>
  <c r="GX523" i="1"/>
  <c r="GX559" i="1"/>
  <c r="GX595" i="1"/>
  <c r="GX631" i="1"/>
  <c r="GX667" i="1"/>
  <c r="GX22" i="1"/>
  <c r="GX58" i="1"/>
  <c r="GX94" i="1"/>
  <c r="GX130" i="1"/>
  <c r="GX166" i="1"/>
  <c r="GX202" i="1"/>
  <c r="GX238" i="1"/>
  <c r="GX274" i="1"/>
  <c r="GX310" i="1"/>
  <c r="GX346" i="1"/>
  <c r="GX382" i="1"/>
  <c r="GX418" i="1"/>
  <c r="GX454" i="1"/>
  <c r="GX490" i="1"/>
  <c r="GX526" i="1"/>
  <c r="GX562" i="1"/>
  <c r="GX598" i="1"/>
  <c r="GX634" i="1"/>
  <c r="GX670" i="1"/>
  <c r="GV10" i="1"/>
  <c r="GV11" i="1"/>
  <c r="GX640" i="1"/>
  <c r="GV12" i="1"/>
  <c r="GV13" i="1"/>
  <c r="GV8" i="1"/>
  <c r="GX157" i="1"/>
  <c r="A16" i="1"/>
  <c r="A640" i="1"/>
  <c r="GQ16" i="1"/>
  <c r="GW8" i="1" l="1"/>
  <c r="GW10" i="1"/>
  <c r="GX160" i="1"/>
  <c r="GW11" i="1"/>
  <c r="GX19" i="1"/>
  <c r="GX8" i="1"/>
  <c r="GW12" i="1"/>
  <c r="GX172" i="1"/>
  <c r="GX12" i="1" s="1"/>
  <c r="GX10" i="1"/>
  <c r="GW9" i="1"/>
  <c r="GX11" i="1"/>
  <c r="GX9" i="1"/>
  <c r="GW13" i="1"/>
  <c r="GX391" i="1"/>
  <c r="GX13" i="1" s="1"/>
  <c r="GV14" i="1"/>
  <c r="M19" i="16"/>
  <c r="GD202" i="1"/>
  <c r="GD211" i="1"/>
  <c r="GD24" i="1"/>
  <c r="GD42" i="1"/>
  <c r="GD60" i="1"/>
  <c r="GD78" i="1"/>
  <c r="GD96" i="1"/>
  <c r="GD113" i="1"/>
  <c r="GD131" i="1"/>
  <c r="GD149" i="1"/>
  <c r="GD167" i="1"/>
  <c r="GD183" i="1"/>
  <c r="GD201" i="1"/>
  <c r="GD219" i="1"/>
  <c r="GD237" i="1"/>
  <c r="GD255" i="1"/>
  <c r="GD273" i="1"/>
  <c r="GD291" i="1"/>
  <c r="GD308" i="1"/>
  <c r="GD326" i="1"/>
  <c r="GD344" i="1"/>
  <c r="GD362" i="1"/>
  <c r="GD380" i="1"/>
  <c r="GD397" i="1"/>
  <c r="GD414" i="1"/>
  <c r="GD432" i="1"/>
  <c r="GD449" i="1"/>
  <c r="GD467" i="1"/>
  <c r="GD485" i="1"/>
  <c r="GD503" i="1"/>
  <c r="GD515" i="1"/>
  <c r="GD521" i="1"/>
  <c r="GD524" i="1"/>
  <c r="GD533" i="1"/>
  <c r="GD539" i="1"/>
  <c r="GD542" i="1"/>
  <c r="GD551" i="1"/>
  <c r="GD557" i="1"/>
  <c r="GD560" i="1"/>
  <c r="GD569" i="1"/>
  <c r="GD575" i="1"/>
  <c r="GD578" i="1"/>
  <c r="GD587" i="1"/>
  <c r="GD592" i="1"/>
  <c r="GD594" i="1"/>
  <c r="GD603" i="1"/>
  <c r="GD609" i="1"/>
  <c r="GD612" i="1"/>
  <c r="GD621" i="1"/>
  <c r="GD624" i="1"/>
  <c r="GD627" i="1"/>
  <c r="GD630" i="1"/>
  <c r="GD632" i="1"/>
  <c r="GD639" i="1"/>
  <c r="GD642" i="1"/>
  <c r="GD645" i="1"/>
  <c r="GD648" i="1"/>
  <c r="GD650" i="1"/>
  <c r="GD657" i="1"/>
  <c r="GD659" i="1"/>
  <c r="GD661" i="1"/>
  <c r="GD663" i="1"/>
  <c r="GD664" i="1"/>
  <c r="GD671" i="1"/>
  <c r="GD674" i="1"/>
  <c r="GD677" i="1"/>
  <c r="GD679" i="1"/>
  <c r="GD680" i="1"/>
  <c r="GD687" i="1"/>
  <c r="GD690" i="1"/>
  <c r="GD693" i="1"/>
  <c r="GD696" i="1"/>
  <c r="GD698" i="1"/>
  <c r="GD17" i="1"/>
  <c r="FX17" i="1"/>
  <c r="FX18" i="1"/>
  <c r="FX19" i="1"/>
  <c r="FZ19" i="1" s="1"/>
  <c r="FX20" i="1"/>
  <c r="FX21" i="1"/>
  <c r="FX22" i="1"/>
  <c r="FX23" i="1"/>
  <c r="FX24" i="1"/>
  <c r="FX25" i="1"/>
  <c r="FX26" i="1"/>
  <c r="FX27" i="1"/>
  <c r="FX28" i="1"/>
  <c r="FX29" i="1"/>
  <c r="FX30" i="1"/>
  <c r="FX31" i="1"/>
  <c r="FX32" i="1"/>
  <c r="FX33" i="1"/>
  <c r="FX34" i="1"/>
  <c r="FX35" i="1"/>
  <c r="FX36" i="1"/>
  <c r="FX37" i="1"/>
  <c r="FX38" i="1"/>
  <c r="FX39" i="1"/>
  <c r="FX40" i="1"/>
  <c r="FZ40" i="1" s="1"/>
  <c r="FX41" i="1"/>
  <c r="FX42" i="1"/>
  <c r="FX43" i="1"/>
  <c r="FX44" i="1"/>
  <c r="FX45" i="1"/>
  <c r="FX46" i="1"/>
  <c r="FX47" i="1"/>
  <c r="FX48" i="1"/>
  <c r="FX49" i="1"/>
  <c r="FX50" i="1"/>
  <c r="FX51" i="1"/>
  <c r="FZ51" i="1" s="1"/>
  <c r="FX52" i="1"/>
  <c r="FX53" i="1"/>
  <c r="FX54" i="1"/>
  <c r="FX55" i="1"/>
  <c r="FX56" i="1"/>
  <c r="FX57" i="1"/>
  <c r="FX58" i="1"/>
  <c r="FX59" i="1"/>
  <c r="FX60" i="1"/>
  <c r="FX61" i="1"/>
  <c r="FZ61" i="1" s="1"/>
  <c r="FX62" i="1"/>
  <c r="FX63" i="1"/>
  <c r="FX64" i="1"/>
  <c r="FX65" i="1"/>
  <c r="FX66" i="1"/>
  <c r="FX67" i="1"/>
  <c r="FX68" i="1"/>
  <c r="FX69" i="1"/>
  <c r="FX70" i="1"/>
  <c r="FX71" i="1"/>
  <c r="FX72" i="1"/>
  <c r="FZ72" i="1" s="1"/>
  <c r="FX73" i="1"/>
  <c r="FX74" i="1"/>
  <c r="FX75" i="1"/>
  <c r="FX76" i="1"/>
  <c r="FX77" i="1"/>
  <c r="FX78" i="1"/>
  <c r="FX79" i="1"/>
  <c r="FX80" i="1"/>
  <c r="FX81" i="1"/>
  <c r="FX82" i="1"/>
  <c r="FX83" i="1"/>
  <c r="FY83" i="1" s="1"/>
  <c r="FX84" i="1"/>
  <c r="FX85" i="1"/>
  <c r="FX86" i="1"/>
  <c r="FX87" i="1"/>
  <c r="FX88" i="1"/>
  <c r="FX89" i="1"/>
  <c r="FX90" i="1"/>
  <c r="FX91" i="1"/>
  <c r="FX92" i="1"/>
  <c r="FX93" i="1"/>
  <c r="FX94" i="1"/>
  <c r="FX95" i="1"/>
  <c r="FX96" i="1"/>
  <c r="FX97" i="1"/>
  <c r="FX98" i="1"/>
  <c r="FX99" i="1"/>
  <c r="FX100" i="1"/>
  <c r="FX101" i="1"/>
  <c r="FX102" i="1"/>
  <c r="FX103" i="1"/>
  <c r="FX104" i="1"/>
  <c r="FZ104" i="1" s="1"/>
  <c r="FX105" i="1"/>
  <c r="FX106" i="1"/>
  <c r="FX107" i="1"/>
  <c r="FX108" i="1"/>
  <c r="FX109" i="1"/>
  <c r="FX110" i="1"/>
  <c r="FX111" i="1"/>
  <c r="FX112" i="1"/>
  <c r="FX113" i="1"/>
  <c r="FX114" i="1"/>
  <c r="FX115" i="1"/>
  <c r="FX116" i="1"/>
  <c r="FX117" i="1"/>
  <c r="FX118" i="1"/>
  <c r="FX119" i="1"/>
  <c r="FX120" i="1"/>
  <c r="FX121" i="1"/>
  <c r="FX122" i="1"/>
  <c r="FX123" i="1"/>
  <c r="FX124" i="1"/>
  <c r="FX125" i="1"/>
  <c r="FZ125" i="1" s="1"/>
  <c r="FX126" i="1"/>
  <c r="FX127" i="1"/>
  <c r="FX128" i="1"/>
  <c r="FX129" i="1"/>
  <c r="FX130" i="1"/>
  <c r="FX131" i="1"/>
  <c r="FX132" i="1"/>
  <c r="FX133" i="1"/>
  <c r="FX134" i="1"/>
  <c r="FX135" i="1"/>
  <c r="FX136" i="1"/>
  <c r="FZ136" i="1" s="1"/>
  <c r="FX137" i="1"/>
  <c r="FX138" i="1"/>
  <c r="FX139" i="1"/>
  <c r="FX140" i="1"/>
  <c r="FX141" i="1"/>
  <c r="FX142" i="1"/>
  <c r="FX143" i="1"/>
  <c r="FX144" i="1"/>
  <c r="FX145" i="1"/>
  <c r="FX146" i="1"/>
  <c r="FX147" i="1"/>
  <c r="FZ147" i="1" s="1"/>
  <c r="FX148" i="1"/>
  <c r="FX149" i="1"/>
  <c r="FX150" i="1"/>
  <c r="FX151" i="1"/>
  <c r="FX152" i="1"/>
  <c r="FX153" i="1"/>
  <c r="FX154" i="1"/>
  <c r="FX155" i="1"/>
  <c r="FX156" i="1"/>
  <c r="FX157" i="1"/>
  <c r="FX158" i="1"/>
  <c r="FX159" i="1"/>
  <c r="FX160" i="1"/>
  <c r="FX161" i="1"/>
  <c r="FX162" i="1"/>
  <c r="FX163" i="1"/>
  <c r="FX164" i="1"/>
  <c r="FX165" i="1"/>
  <c r="FX166" i="1"/>
  <c r="FX167" i="1"/>
  <c r="FX168" i="1"/>
  <c r="FZ168" i="1" s="1"/>
  <c r="FX169" i="1"/>
  <c r="FX170" i="1"/>
  <c r="FX171" i="1"/>
  <c r="FX172" i="1"/>
  <c r="FX173" i="1"/>
  <c r="FX174" i="1"/>
  <c r="FX175" i="1"/>
  <c r="FX176" i="1"/>
  <c r="FX177" i="1"/>
  <c r="FX178" i="1"/>
  <c r="FX179" i="1"/>
  <c r="FZ179" i="1" s="1"/>
  <c r="FX180" i="1"/>
  <c r="FX181" i="1"/>
  <c r="FX182" i="1"/>
  <c r="FX183" i="1"/>
  <c r="FX184" i="1"/>
  <c r="FX185" i="1"/>
  <c r="FX186" i="1"/>
  <c r="FX187" i="1"/>
  <c r="FX188" i="1"/>
  <c r="FX189" i="1"/>
  <c r="FZ189" i="1" s="1"/>
  <c r="FX190" i="1"/>
  <c r="FX191" i="1"/>
  <c r="FX192" i="1"/>
  <c r="FX193" i="1"/>
  <c r="FX194" i="1"/>
  <c r="FX195" i="1"/>
  <c r="FX196" i="1"/>
  <c r="FX197" i="1"/>
  <c r="FX198" i="1"/>
  <c r="FX199" i="1"/>
  <c r="FX200" i="1"/>
  <c r="FZ200" i="1" s="1"/>
  <c r="FX201" i="1"/>
  <c r="FX202" i="1"/>
  <c r="FX203" i="1"/>
  <c r="FX204" i="1"/>
  <c r="FX205" i="1"/>
  <c r="FX206" i="1"/>
  <c r="FX207" i="1"/>
  <c r="FX208" i="1"/>
  <c r="FX209" i="1"/>
  <c r="FX210" i="1"/>
  <c r="FX211" i="1"/>
  <c r="FX212" i="1"/>
  <c r="FX213" i="1"/>
  <c r="FX214" i="1"/>
  <c r="FX215" i="1"/>
  <c r="FX216" i="1"/>
  <c r="FX217" i="1"/>
  <c r="FX218" i="1"/>
  <c r="FX219" i="1"/>
  <c r="FX220" i="1"/>
  <c r="FX221" i="1"/>
  <c r="FZ221" i="1" s="1"/>
  <c r="FX222" i="1"/>
  <c r="FX223" i="1"/>
  <c r="FX224" i="1"/>
  <c r="FX225" i="1"/>
  <c r="FX226" i="1"/>
  <c r="FX227" i="1"/>
  <c r="FX228" i="1"/>
  <c r="FX229" i="1"/>
  <c r="FX230" i="1"/>
  <c r="FX231" i="1"/>
  <c r="FX232" i="1"/>
  <c r="FZ232" i="1" s="1"/>
  <c r="FX233" i="1"/>
  <c r="FX234" i="1"/>
  <c r="FX235" i="1"/>
  <c r="FX236" i="1"/>
  <c r="FX237" i="1"/>
  <c r="FX238" i="1"/>
  <c r="FX239" i="1"/>
  <c r="FX240" i="1"/>
  <c r="FX241" i="1"/>
  <c r="FX242" i="1"/>
  <c r="FX243" i="1"/>
  <c r="FX244" i="1"/>
  <c r="FX245" i="1"/>
  <c r="FX246" i="1"/>
  <c r="FX247" i="1"/>
  <c r="FX248" i="1"/>
  <c r="FX249" i="1"/>
  <c r="FX250" i="1"/>
  <c r="FX251" i="1"/>
  <c r="FX252" i="1"/>
  <c r="FX253" i="1"/>
  <c r="FZ253" i="1" s="1"/>
  <c r="FX254" i="1"/>
  <c r="FX255" i="1"/>
  <c r="FX256" i="1"/>
  <c r="FX257" i="1"/>
  <c r="FX258" i="1"/>
  <c r="FX259" i="1"/>
  <c r="FX260" i="1"/>
  <c r="FX261" i="1"/>
  <c r="FX262" i="1"/>
  <c r="FX263" i="1"/>
  <c r="FX264" i="1"/>
  <c r="FZ264" i="1" s="1"/>
  <c r="FX265" i="1"/>
  <c r="FX266" i="1"/>
  <c r="FX267" i="1"/>
  <c r="FX268" i="1"/>
  <c r="FX269" i="1"/>
  <c r="FX270" i="1"/>
  <c r="FX271" i="1"/>
  <c r="FX272" i="1"/>
  <c r="FX273" i="1"/>
  <c r="FX274" i="1"/>
  <c r="FX275" i="1"/>
  <c r="FX276" i="1"/>
  <c r="FX277" i="1"/>
  <c r="FX278" i="1"/>
  <c r="FX279" i="1"/>
  <c r="FX280" i="1"/>
  <c r="FX281" i="1"/>
  <c r="FX282" i="1"/>
  <c r="FX283" i="1"/>
  <c r="FX284" i="1"/>
  <c r="FX285" i="1"/>
  <c r="FZ285" i="1" s="1"/>
  <c r="FX286" i="1"/>
  <c r="FX287" i="1"/>
  <c r="FX288" i="1"/>
  <c r="FX289" i="1"/>
  <c r="FX290" i="1"/>
  <c r="FX291" i="1"/>
  <c r="FX292" i="1"/>
  <c r="FX293" i="1"/>
  <c r="FX294" i="1"/>
  <c r="FX295" i="1"/>
  <c r="FX296" i="1"/>
  <c r="FZ296" i="1" s="1"/>
  <c r="FX297" i="1"/>
  <c r="FX298" i="1"/>
  <c r="FX299" i="1"/>
  <c r="FX300" i="1"/>
  <c r="FX301" i="1"/>
  <c r="FX302" i="1"/>
  <c r="FX303" i="1"/>
  <c r="FX304" i="1"/>
  <c r="FX305" i="1"/>
  <c r="FX306" i="1"/>
  <c r="FX307" i="1"/>
  <c r="FX308" i="1"/>
  <c r="FX309" i="1"/>
  <c r="FX310" i="1"/>
  <c r="FX311" i="1"/>
  <c r="FX312" i="1"/>
  <c r="FX313" i="1"/>
  <c r="FX314" i="1"/>
  <c r="FX315" i="1"/>
  <c r="FX316" i="1"/>
  <c r="FX317" i="1"/>
  <c r="FZ317" i="1" s="1"/>
  <c r="FX318" i="1"/>
  <c r="FX319" i="1"/>
  <c r="FX320" i="1"/>
  <c r="FX321" i="1"/>
  <c r="FX322" i="1"/>
  <c r="FX323" i="1"/>
  <c r="FX324" i="1"/>
  <c r="FX325" i="1"/>
  <c r="FX326" i="1"/>
  <c r="FX327" i="1"/>
  <c r="FX328" i="1"/>
  <c r="FZ328" i="1" s="1"/>
  <c r="FX329" i="1"/>
  <c r="FX330" i="1"/>
  <c r="FX331" i="1"/>
  <c r="FX332" i="1"/>
  <c r="FX333" i="1"/>
  <c r="FX334" i="1"/>
  <c r="FX335" i="1"/>
  <c r="FX336" i="1"/>
  <c r="FX337" i="1"/>
  <c r="FX338" i="1"/>
  <c r="FX339" i="1"/>
  <c r="FX340" i="1"/>
  <c r="FX341" i="1"/>
  <c r="FX342" i="1"/>
  <c r="FX343" i="1"/>
  <c r="FX344" i="1"/>
  <c r="FX345" i="1"/>
  <c r="FX346" i="1"/>
  <c r="FX347" i="1"/>
  <c r="FX348" i="1"/>
  <c r="FX349" i="1"/>
  <c r="FZ349" i="1" s="1"/>
  <c r="FX350" i="1"/>
  <c r="FX351" i="1"/>
  <c r="FX352" i="1"/>
  <c r="FX353" i="1"/>
  <c r="FX354" i="1"/>
  <c r="FX355" i="1"/>
  <c r="FX356" i="1"/>
  <c r="FX357" i="1"/>
  <c r="FX358" i="1"/>
  <c r="FX359" i="1"/>
  <c r="FX360" i="1"/>
  <c r="FZ360" i="1" s="1"/>
  <c r="FX361" i="1"/>
  <c r="FX362" i="1"/>
  <c r="FX363" i="1"/>
  <c r="FX364" i="1"/>
  <c r="FX365" i="1"/>
  <c r="FX366" i="1"/>
  <c r="FX367" i="1"/>
  <c r="FX368" i="1"/>
  <c r="FX369" i="1"/>
  <c r="FX370" i="1"/>
  <c r="FX371" i="1"/>
  <c r="FX372" i="1"/>
  <c r="FX373" i="1"/>
  <c r="FX374" i="1"/>
  <c r="FX375" i="1"/>
  <c r="FX376" i="1"/>
  <c r="FX377" i="1"/>
  <c r="FX378" i="1"/>
  <c r="FX379" i="1"/>
  <c r="FX380" i="1"/>
  <c r="FX381" i="1"/>
  <c r="FZ381" i="1" s="1"/>
  <c r="FX382" i="1"/>
  <c r="FX383" i="1"/>
  <c r="FX384" i="1"/>
  <c r="FX385" i="1"/>
  <c r="FX386" i="1"/>
  <c r="FX387" i="1"/>
  <c r="FX388" i="1"/>
  <c r="FX389" i="1"/>
  <c r="FX390" i="1"/>
  <c r="FX391" i="1"/>
  <c r="FX392" i="1"/>
  <c r="FX393" i="1"/>
  <c r="FX394" i="1"/>
  <c r="FX395" i="1"/>
  <c r="FX396" i="1"/>
  <c r="FX397" i="1"/>
  <c r="FX398" i="1"/>
  <c r="FX399" i="1"/>
  <c r="FX400" i="1"/>
  <c r="FX401" i="1"/>
  <c r="FX402" i="1"/>
  <c r="FX403" i="1"/>
  <c r="FZ403" i="1" s="1"/>
  <c r="FX404" i="1"/>
  <c r="FX405" i="1"/>
  <c r="FX406" i="1"/>
  <c r="FX407" i="1"/>
  <c r="FX408" i="1"/>
  <c r="FX409" i="1"/>
  <c r="FX410" i="1"/>
  <c r="FX411" i="1"/>
  <c r="FX412" i="1"/>
  <c r="FX413" i="1"/>
  <c r="FZ413" i="1" s="1"/>
  <c r="FX414" i="1"/>
  <c r="FX415" i="1"/>
  <c r="FX416" i="1"/>
  <c r="FX417" i="1"/>
  <c r="FX418" i="1"/>
  <c r="FX419" i="1"/>
  <c r="FX420" i="1"/>
  <c r="FX421" i="1"/>
  <c r="FX422" i="1"/>
  <c r="FX423" i="1"/>
  <c r="FX424" i="1"/>
  <c r="FX425" i="1"/>
  <c r="FX426" i="1"/>
  <c r="FX427" i="1"/>
  <c r="FX428" i="1"/>
  <c r="FX429" i="1"/>
  <c r="FX430" i="1"/>
  <c r="FX431" i="1"/>
  <c r="FX432" i="1"/>
  <c r="FX433" i="1"/>
  <c r="FX434" i="1"/>
  <c r="FX435" i="1"/>
  <c r="FZ435" i="1" s="1"/>
  <c r="FX436" i="1"/>
  <c r="FX437" i="1"/>
  <c r="FX438" i="1"/>
  <c r="FX439" i="1"/>
  <c r="FX440" i="1"/>
  <c r="FX441" i="1"/>
  <c r="FX442" i="1"/>
  <c r="FX443" i="1"/>
  <c r="FX444" i="1"/>
  <c r="FX445" i="1"/>
  <c r="FZ445" i="1" s="1"/>
  <c r="FX446" i="1"/>
  <c r="FX447" i="1"/>
  <c r="FX448" i="1"/>
  <c r="FX449" i="1"/>
  <c r="FX450" i="1"/>
  <c r="FX451" i="1"/>
  <c r="FX452" i="1"/>
  <c r="FX453" i="1"/>
  <c r="FX454" i="1"/>
  <c r="FX455" i="1"/>
  <c r="FX456" i="1"/>
  <c r="FX457" i="1"/>
  <c r="FX458" i="1"/>
  <c r="FX459" i="1"/>
  <c r="FX460" i="1"/>
  <c r="FX461" i="1"/>
  <c r="FX462" i="1"/>
  <c r="FX463" i="1"/>
  <c r="FX464" i="1"/>
  <c r="FX465" i="1"/>
  <c r="FX466" i="1"/>
  <c r="FX467" i="1"/>
  <c r="FZ467" i="1" s="1"/>
  <c r="FX468" i="1"/>
  <c r="FX469" i="1"/>
  <c r="FX470" i="1"/>
  <c r="FX471" i="1"/>
  <c r="FX472" i="1"/>
  <c r="FX473" i="1"/>
  <c r="FX474" i="1"/>
  <c r="FX475" i="1"/>
  <c r="FX476" i="1"/>
  <c r="FX477" i="1"/>
  <c r="FZ477" i="1" s="1"/>
  <c r="FX478" i="1"/>
  <c r="FX479" i="1"/>
  <c r="FX480" i="1"/>
  <c r="FX481" i="1"/>
  <c r="FX482" i="1"/>
  <c r="FX483" i="1"/>
  <c r="FX484" i="1"/>
  <c r="FX485" i="1"/>
  <c r="FX486" i="1"/>
  <c r="FX487" i="1"/>
  <c r="FX488" i="1"/>
  <c r="FX489" i="1"/>
  <c r="FX490" i="1"/>
  <c r="FX491" i="1"/>
  <c r="FX492" i="1"/>
  <c r="FX493" i="1"/>
  <c r="FX494" i="1"/>
  <c r="FX495" i="1"/>
  <c r="FX496" i="1"/>
  <c r="FX497" i="1"/>
  <c r="FX498" i="1"/>
  <c r="FX499" i="1"/>
  <c r="FX500" i="1"/>
  <c r="FX501" i="1"/>
  <c r="FX502" i="1"/>
  <c r="FX503" i="1"/>
  <c r="FX504" i="1"/>
  <c r="FX505" i="1"/>
  <c r="FX506" i="1"/>
  <c r="FX507" i="1"/>
  <c r="FX508" i="1"/>
  <c r="FX509" i="1"/>
  <c r="FZ509" i="1" s="1"/>
  <c r="FX510" i="1"/>
  <c r="FX511" i="1"/>
  <c r="FX512" i="1"/>
  <c r="FX513" i="1"/>
  <c r="FX514" i="1"/>
  <c r="FX515" i="1"/>
  <c r="FX516" i="1"/>
  <c r="FX517" i="1"/>
  <c r="FX518" i="1"/>
  <c r="FX519" i="1"/>
  <c r="FX520" i="1"/>
  <c r="FZ520" i="1" s="1"/>
  <c r="FX521" i="1"/>
  <c r="FX522" i="1"/>
  <c r="FX523" i="1"/>
  <c r="FX524" i="1"/>
  <c r="FX525" i="1"/>
  <c r="FX526" i="1"/>
  <c r="FX527" i="1"/>
  <c r="FX528" i="1"/>
  <c r="FX529" i="1"/>
  <c r="FX530" i="1"/>
  <c r="FX531" i="1"/>
  <c r="FX532" i="1"/>
  <c r="FX533" i="1"/>
  <c r="FX534" i="1"/>
  <c r="FX535" i="1"/>
  <c r="FX536" i="1"/>
  <c r="FX537" i="1"/>
  <c r="FX538" i="1"/>
  <c r="FX539" i="1"/>
  <c r="FX540" i="1"/>
  <c r="FX541" i="1"/>
  <c r="FZ541" i="1" s="1"/>
  <c r="FX542" i="1"/>
  <c r="FX543" i="1"/>
  <c r="FX544" i="1"/>
  <c r="FX545" i="1"/>
  <c r="FX546" i="1"/>
  <c r="FX547" i="1"/>
  <c r="FX548" i="1"/>
  <c r="FX549" i="1"/>
  <c r="FX550" i="1"/>
  <c r="FX551" i="1"/>
  <c r="FX552" i="1"/>
  <c r="FZ552" i="1" s="1"/>
  <c r="FX553" i="1"/>
  <c r="FX554" i="1"/>
  <c r="FX555" i="1"/>
  <c r="FX556" i="1"/>
  <c r="FX557" i="1"/>
  <c r="FX558" i="1"/>
  <c r="FX559" i="1"/>
  <c r="FX560" i="1"/>
  <c r="FX561" i="1"/>
  <c r="FX562" i="1"/>
  <c r="FX563" i="1"/>
  <c r="FX564" i="1"/>
  <c r="FX565" i="1"/>
  <c r="FX566" i="1"/>
  <c r="FX567" i="1"/>
  <c r="FX568" i="1"/>
  <c r="FX569" i="1"/>
  <c r="FX570" i="1"/>
  <c r="FX571" i="1"/>
  <c r="FX572" i="1"/>
  <c r="FZ572" i="1" s="1"/>
  <c r="FX573" i="1"/>
  <c r="FX574" i="1"/>
  <c r="FX575" i="1"/>
  <c r="FX576" i="1"/>
  <c r="FX577" i="1"/>
  <c r="FX578" i="1"/>
  <c r="FX579" i="1"/>
  <c r="FX580" i="1"/>
  <c r="FY580" i="1" s="1"/>
  <c r="FX581" i="1"/>
  <c r="FX582" i="1"/>
  <c r="FX583" i="1"/>
  <c r="FX584" i="1"/>
  <c r="FX585" i="1"/>
  <c r="FX586" i="1"/>
  <c r="FX587" i="1"/>
  <c r="FX588" i="1"/>
  <c r="FZ588" i="1" s="1"/>
  <c r="FX589" i="1"/>
  <c r="FX590" i="1"/>
  <c r="FX591" i="1"/>
  <c r="FX592" i="1"/>
  <c r="FX593" i="1"/>
  <c r="FX594" i="1"/>
  <c r="FX595" i="1"/>
  <c r="FX596" i="1"/>
  <c r="FY596" i="1" s="1"/>
  <c r="FX597" i="1"/>
  <c r="FX598" i="1"/>
  <c r="FX599" i="1"/>
  <c r="FX600" i="1"/>
  <c r="FX601" i="1"/>
  <c r="FX602" i="1"/>
  <c r="FX603" i="1"/>
  <c r="FX604" i="1"/>
  <c r="FZ604" i="1" s="1"/>
  <c r="FX605" i="1"/>
  <c r="FX606" i="1"/>
  <c r="FX607" i="1"/>
  <c r="FX608" i="1"/>
  <c r="FX609" i="1"/>
  <c r="FX610" i="1"/>
  <c r="FX611" i="1"/>
  <c r="FX612" i="1"/>
  <c r="FZ612" i="1" s="1"/>
  <c r="FX613" i="1"/>
  <c r="FX614" i="1"/>
  <c r="FX615" i="1"/>
  <c r="FX616" i="1"/>
  <c r="FX617" i="1"/>
  <c r="FX618" i="1"/>
  <c r="FX619" i="1"/>
  <c r="FX620" i="1"/>
  <c r="FZ620" i="1" s="1"/>
  <c r="FX621" i="1"/>
  <c r="FX622" i="1"/>
  <c r="FX623" i="1"/>
  <c r="FX624" i="1"/>
  <c r="FX625" i="1"/>
  <c r="FX626" i="1"/>
  <c r="FX627" i="1"/>
  <c r="FX628" i="1"/>
  <c r="FX629" i="1"/>
  <c r="FX630" i="1"/>
  <c r="FX631" i="1"/>
  <c r="FX632" i="1"/>
  <c r="FX633" i="1"/>
  <c r="FX634" i="1"/>
  <c r="FX635" i="1"/>
  <c r="FX636" i="1"/>
  <c r="FZ636" i="1" s="1"/>
  <c r="FX637" i="1"/>
  <c r="FX638" i="1"/>
  <c r="FX639" i="1"/>
  <c r="FX640" i="1"/>
  <c r="FX641" i="1"/>
  <c r="FX642" i="1"/>
  <c r="FX643" i="1"/>
  <c r="FX644" i="1"/>
  <c r="FZ644" i="1" s="1"/>
  <c r="FX645" i="1"/>
  <c r="FX646" i="1"/>
  <c r="FX647" i="1"/>
  <c r="FX648" i="1"/>
  <c r="FX649" i="1"/>
  <c r="FX650" i="1"/>
  <c r="FX651" i="1"/>
  <c r="FX652" i="1"/>
  <c r="FZ652" i="1" s="1"/>
  <c r="FX653" i="1"/>
  <c r="FX654" i="1"/>
  <c r="FX655" i="1"/>
  <c r="FX656" i="1"/>
  <c r="FX657" i="1"/>
  <c r="FX658" i="1"/>
  <c r="FX659" i="1"/>
  <c r="FX660" i="1"/>
  <c r="FZ660" i="1" s="1"/>
  <c r="FX661" i="1"/>
  <c r="FX662" i="1"/>
  <c r="FX663" i="1"/>
  <c r="FX664" i="1"/>
  <c r="FX665" i="1"/>
  <c r="FX666" i="1"/>
  <c r="FX667" i="1"/>
  <c r="FX668" i="1"/>
  <c r="FZ668" i="1" s="1"/>
  <c r="FX669" i="1"/>
  <c r="FX670" i="1"/>
  <c r="FX671" i="1"/>
  <c r="FX672" i="1"/>
  <c r="FX673" i="1"/>
  <c r="FX674" i="1"/>
  <c r="FX675" i="1"/>
  <c r="FX676" i="1"/>
  <c r="FZ676" i="1" s="1"/>
  <c r="FX677" i="1"/>
  <c r="FX678" i="1"/>
  <c r="FX679" i="1"/>
  <c r="FX680" i="1"/>
  <c r="FX681" i="1"/>
  <c r="FX682" i="1"/>
  <c r="FX683" i="1"/>
  <c r="FX684" i="1"/>
  <c r="FZ684" i="1" s="1"/>
  <c r="FX685" i="1"/>
  <c r="FX686" i="1"/>
  <c r="FX687" i="1"/>
  <c r="FX688" i="1"/>
  <c r="FX689" i="1"/>
  <c r="FX690" i="1"/>
  <c r="FX691" i="1"/>
  <c r="FX692" i="1"/>
  <c r="FX693" i="1"/>
  <c r="FX694" i="1"/>
  <c r="FX695" i="1"/>
  <c r="FX696" i="1"/>
  <c r="FX697" i="1"/>
  <c r="FX698" i="1"/>
  <c r="FX699" i="1"/>
  <c r="FX700" i="1"/>
  <c r="FZ700" i="1" s="1"/>
  <c r="FX16" i="1"/>
  <c r="GW14" i="1" l="1"/>
  <c r="GX14" i="1"/>
  <c r="GQ67" i="1"/>
  <c r="GQ79" i="1"/>
  <c r="GQ187" i="1"/>
  <c r="GQ211" i="1"/>
  <c r="GQ223" i="1"/>
  <c r="GQ235" i="1"/>
  <c r="GQ259" i="1"/>
  <c r="GQ271" i="1"/>
  <c r="GQ34" i="1"/>
  <c r="GQ82" i="1"/>
  <c r="GQ94" i="1"/>
  <c r="GQ130" i="1"/>
  <c r="GQ178" i="1"/>
  <c r="GQ202" i="1"/>
  <c r="GQ226" i="1"/>
  <c r="GQ262" i="1"/>
  <c r="GQ274" i="1"/>
  <c r="GQ286" i="1"/>
  <c r="GQ298" i="1"/>
  <c r="GQ310" i="1"/>
  <c r="GQ322" i="1"/>
  <c r="GQ334" i="1"/>
  <c r="GQ502" i="1"/>
  <c r="GQ538" i="1"/>
  <c r="GQ37" i="1"/>
  <c r="GQ49" i="1"/>
  <c r="GQ73" i="1"/>
  <c r="GQ145" i="1"/>
  <c r="GQ241" i="1"/>
  <c r="GQ253" i="1"/>
  <c r="GQ265" i="1"/>
  <c r="GQ277" i="1"/>
  <c r="GQ313" i="1"/>
  <c r="GQ361" i="1"/>
  <c r="GQ373" i="1"/>
  <c r="GQ40" i="1"/>
  <c r="GQ64" i="1"/>
  <c r="GQ76" i="1"/>
  <c r="GQ148" i="1"/>
  <c r="GQ184" i="1"/>
  <c r="GQ208" i="1"/>
  <c r="GQ256" i="1"/>
  <c r="GQ292" i="1"/>
  <c r="GQ316" i="1"/>
  <c r="GQ328" i="1"/>
  <c r="GQ445" i="1"/>
  <c r="GQ508" i="1"/>
  <c r="GQ388" i="1"/>
  <c r="GQ451" i="1"/>
  <c r="GQ487" i="1"/>
  <c r="GQ511" i="1"/>
  <c r="GQ412" i="1"/>
  <c r="GQ460" i="1"/>
  <c r="GQ493" i="1"/>
  <c r="GQ415" i="1"/>
  <c r="GQ421" i="1"/>
  <c r="GQ424" i="1"/>
  <c r="GQ475" i="1"/>
  <c r="GQ433" i="1"/>
  <c r="GQ337" i="1"/>
  <c r="GQ319" i="1"/>
  <c r="GQ514" i="1"/>
  <c r="GQ379" i="1"/>
  <c r="GQ295" i="1"/>
  <c r="GQ409" i="1"/>
  <c r="GQ394" i="1"/>
  <c r="GQ343" i="1"/>
  <c r="GQ325" i="1"/>
  <c r="GQ358" i="1"/>
  <c r="GQ550" i="1"/>
  <c r="GQ355" i="1"/>
  <c r="GQ391" i="1"/>
  <c r="GK648" i="1"/>
  <c r="GR648" i="1" s="1"/>
  <c r="GY648" i="1" s="1"/>
  <c r="GK630" i="1"/>
  <c r="GK612" i="1"/>
  <c r="GR612" i="1" s="1"/>
  <c r="GY612" i="1" s="1"/>
  <c r="GK594" i="1"/>
  <c r="GK578" i="1"/>
  <c r="GK693" i="1"/>
  <c r="GK677" i="1"/>
  <c r="GR677" i="1" s="1"/>
  <c r="GY677" i="1" s="1"/>
  <c r="GK539" i="1"/>
  <c r="GR539" i="1" s="1"/>
  <c r="GY539" i="1" s="1"/>
  <c r="GK521" i="1"/>
  <c r="GR521" i="1" s="1"/>
  <c r="GY521" i="1" s="1"/>
  <c r="GK503" i="1"/>
  <c r="GK485" i="1"/>
  <c r="GR485" i="1" s="1"/>
  <c r="GY485" i="1" s="1"/>
  <c r="GK467" i="1"/>
  <c r="GK362" i="1"/>
  <c r="GK344" i="1"/>
  <c r="GR344" i="1" s="1"/>
  <c r="GY344" i="1" s="1"/>
  <c r="GK326" i="1"/>
  <c r="GK308" i="1"/>
  <c r="GK291" i="1"/>
  <c r="GK273" i="1"/>
  <c r="GK255" i="1"/>
  <c r="GK183" i="1"/>
  <c r="GK149" i="1"/>
  <c r="GK131" i="1"/>
  <c r="GR131" i="1" s="1"/>
  <c r="GY131" i="1" s="1"/>
  <c r="GK113" i="1"/>
  <c r="GR113" i="1" s="1"/>
  <c r="GY113" i="1" s="1"/>
  <c r="GK96" i="1"/>
  <c r="GR96" i="1" s="1"/>
  <c r="GY96" i="1" s="1"/>
  <c r="GK78" i="1"/>
  <c r="GR78" i="1" s="1"/>
  <c r="GY78" i="1" s="1"/>
  <c r="GK60" i="1"/>
  <c r="GK42" i="1"/>
  <c r="GR42" i="1" s="1"/>
  <c r="GY42" i="1" s="1"/>
  <c r="GK680" i="1"/>
  <c r="GK632" i="1"/>
  <c r="GK690" i="1"/>
  <c r="GK659" i="1"/>
  <c r="GK642" i="1"/>
  <c r="GK624" i="1"/>
  <c r="GK650" i="1"/>
  <c r="GK645" i="1"/>
  <c r="GR645" i="1" s="1"/>
  <c r="GY645" i="1" s="1"/>
  <c r="GK687" i="1"/>
  <c r="GK671" i="1"/>
  <c r="GR671" i="1" s="1"/>
  <c r="GY671" i="1" s="1"/>
  <c r="GK657" i="1"/>
  <c r="GR657" i="1" s="1"/>
  <c r="GY657" i="1" s="1"/>
  <c r="GK587" i="1"/>
  <c r="GR587" i="1" s="1"/>
  <c r="GY587" i="1" s="1"/>
  <c r="GK569" i="1"/>
  <c r="GK551" i="1"/>
  <c r="GK533" i="1"/>
  <c r="GR533" i="1" s="1"/>
  <c r="GY533" i="1" s="1"/>
  <c r="GK515" i="1"/>
  <c r="GR515" i="1" s="1"/>
  <c r="GY515" i="1" s="1"/>
  <c r="GK449" i="1"/>
  <c r="GR449" i="1" s="1"/>
  <c r="GY449" i="1" s="1"/>
  <c r="GK237" i="1"/>
  <c r="GR237" i="1" s="1"/>
  <c r="GY237" i="1" s="1"/>
  <c r="GK24" i="1"/>
  <c r="GK17" i="1"/>
  <c r="GR17" i="1" s="1"/>
  <c r="GY17" i="1" s="1"/>
  <c r="GK557" i="1"/>
  <c r="GK432" i="1"/>
  <c r="GK201" i="1"/>
  <c r="GR201" i="1" s="1"/>
  <c r="GY201" i="1" s="1"/>
  <c r="GK414" i="1"/>
  <c r="GR414" i="1" s="1"/>
  <c r="GY414" i="1" s="1"/>
  <c r="GK621" i="1"/>
  <c r="GR621" i="1" s="1"/>
  <c r="GY621" i="1" s="1"/>
  <c r="GK609" i="1"/>
  <c r="GR609" i="1" s="1"/>
  <c r="GY609" i="1" s="1"/>
  <c r="GK380" i="1"/>
  <c r="GR380" i="1" s="1"/>
  <c r="GY380" i="1" s="1"/>
  <c r="GK167" i="1"/>
  <c r="GR167" i="1" s="1"/>
  <c r="GY167" i="1" s="1"/>
  <c r="GK575" i="1"/>
  <c r="GK696" i="1"/>
  <c r="GK679" i="1"/>
  <c r="GK674" i="1"/>
  <c r="GR674" i="1" s="1"/>
  <c r="GY674" i="1" s="1"/>
  <c r="GK639" i="1"/>
  <c r="GK627" i="1"/>
  <c r="GK663" i="1"/>
  <c r="GK219" i="1"/>
  <c r="GK661" i="1"/>
  <c r="GK542" i="1"/>
  <c r="GK603" i="1"/>
  <c r="GK664" i="1"/>
  <c r="GK560" i="1"/>
  <c r="GK698" i="1"/>
  <c r="GK524" i="1"/>
  <c r="FY416" i="1"/>
  <c r="FY420" i="1"/>
  <c r="FZ696" i="1"/>
  <c r="FZ664" i="1"/>
  <c r="FZ656" i="1"/>
  <c r="FY608" i="1"/>
  <c r="FZ592" i="1"/>
  <c r="FZ584" i="1"/>
  <c r="FY576" i="1"/>
  <c r="FY560" i="1"/>
  <c r="FZ544" i="1"/>
  <c r="FZ528" i="1"/>
  <c r="FZ524" i="1"/>
  <c r="FY496" i="1"/>
  <c r="FY492" i="1"/>
  <c r="FY480" i="1"/>
  <c r="FY464" i="1"/>
  <c r="FY448" i="1"/>
  <c r="FY428" i="1"/>
  <c r="FY400" i="1"/>
  <c r="FY388" i="1"/>
  <c r="FZ368" i="1"/>
  <c r="FZ308" i="1"/>
  <c r="FZ699" i="1"/>
  <c r="FZ691" i="1"/>
  <c r="FZ683" i="1"/>
  <c r="FY675" i="1"/>
  <c r="FZ667" i="1"/>
  <c r="FZ659" i="1"/>
  <c r="FZ651" i="1"/>
  <c r="FZ631" i="1"/>
  <c r="FZ623" i="1"/>
  <c r="FZ603" i="1"/>
  <c r="FZ595" i="1"/>
  <c r="FZ591" i="1"/>
  <c r="FZ587" i="1"/>
  <c r="FZ579" i="1"/>
  <c r="FZ571" i="1"/>
  <c r="FZ555" i="1"/>
  <c r="FZ547" i="1"/>
  <c r="FZ491" i="1"/>
  <c r="FZ483" i="1"/>
  <c r="FZ479" i="1"/>
  <c r="FZ471" i="1"/>
  <c r="FZ463" i="1"/>
  <c r="FZ447" i="1"/>
  <c r="FZ431" i="1"/>
  <c r="FZ423" i="1"/>
  <c r="FZ415" i="1"/>
  <c r="FZ399" i="1"/>
  <c r="FZ395" i="1"/>
  <c r="FZ387" i="1"/>
  <c r="FZ383" i="1"/>
  <c r="FZ375" i="1"/>
  <c r="FZ199" i="1"/>
  <c r="FZ191" i="1"/>
  <c r="FZ163" i="1"/>
  <c r="FZ155" i="1"/>
  <c r="FZ151" i="1"/>
  <c r="FZ143" i="1"/>
  <c r="FZ135" i="1"/>
  <c r="FZ127" i="1"/>
  <c r="FZ119" i="1"/>
  <c r="FZ103" i="1"/>
  <c r="FZ95" i="1"/>
  <c r="FZ91" i="1"/>
  <c r="FZ87" i="1"/>
  <c r="FZ79" i="1"/>
  <c r="FZ55" i="1"/>
  <c r="FZ39" i="1"/>
  <c r="FZ31" i="1"/>
  <c r="FY690" i="1"/>
  <c r="FY678" i="1"/>
  <c r="FY614" i="1"/>
  <c r="FY602" i="1"/>
  <c r="FY586" i="1"/>
  <c r="FZ578" i="1"/>
  <c r="FZ570" i="1"/>
  <c r="FY554" i="1"/>
  <c r="FZ534" i="1"/>
  <c r="FZ502" i="1"/>
  <c r="FZ494" i="1"/>
  <c r="FZ486" i="1"/>
  <c r="FZ478" i="1"/>
  <c r="FZ466" i="1"/>
  <c r="FZ458" i="1"/>
  <c r="FZ438" i="1"/>
  <c r="FY430" i="1"/>
  <c r="FZ422" i="1"/>
  <c r="FZ414" i="1"/>
  <c r="FZ406" i="1"/>
  <c r="FY398" i="1"/>
  <c r="FZ370" i="1"/>
  <c r="FY346" i="1"/>
  <c r="FZ338" i="1"/>
  <c r="FZ318" i="1"/>
  <c r="FZ306" i="1"/>
  <c r="FY298" i="1"/>
  <c r="FZ290" i="1"/>
  <c r="FZ286" i="1"/>
  <c r="FZ278" i="1"/>
  <c r="FY270" i="1"/>
  <c r="FZ266" i="1"/>
  <c r="FZ258" i="1"/>
  <c r="FZ254" i="1"/>
  <c r="FZ246" i="1"/>
  <c r="FZ242" i="1"/>
  <c r="FZ234" i="1"/>
  <c r="FZ226" i="1"/>
  <c r="FZ222" i="1"/>
  <c r="FY218" i="1"/>
  <c r="FZ214" i="1"/>
  <c r="FZ210" i="1"/>
  <c r="FY202" i="1"/>
  <c r="FY186" i="1"/>
  <c r="FY174" i="1"/>
  <c r="FY170" i="1"/>
  <c r="FY158" i="1"/>
  <c r="FY150" i="1"/>
  <c r="FY142" i="1"/>
  <c r="FZ680" i="1"/>
  <c r="FZ672" i="1"/>
  <c r="FZ648" i="1"/>
  <c r="FZ632" i="1"/>
  <c r="FY624" i="1"/>
  <c r="FZ616" i="1"/>
  <c r="FZ564" i="1"/>
  <c r="FZ556" i="1"/>
  <c r="FY548" i="1"/>
  <c r="FY532" i="1"/>
  <c r="FY516" i="1"/>
  <c r="FZ508" i="1"/>
  <c r="FZ500" i="1"/>
  <c r="FY468" i="1"/>
  <c r="FY460" i="1"/>
  <c r="FY452" i="1"/>
  <c r="FY444" i="1"/>
  <c r="FY436" i="1"/>
  <c r="FY432" i="1"/>
  <c r="FY404" i="1"/>
  <c r="FY396" i="1"/>
  <c r="FY380" i="1"/>
  <c r="FZ372" i="1"/>
  <c r="FZ352" i="1"/>
  <c r="FZ344" i="1"/>
  <c r="FY340" i="1"/>
  <c r="FZ336" i="1"/>
  <c r="FZ324" i="1"/>
  <c r="FY320" i="1"/>
  <c r="FZ312" i="1"/>
  <c r="FZ304" i="1"/>
  <c r="FY292" i="1"/>
  <c r="FZ288" i="1"/>
  <c r="FZ280" i="1"/>
  <c r="FY276" i="1"/>
  <c r="FZ272" i="1"/>
  <c r="FZ260" i="1"/>
  <c r="FZ248" i="1"/>
  <c r="FZ244" i="1"/>
  <c r="FZ240" i="1"/>
  <c r="FZ224" i="1"/>
  <c r="FZ216" i="1"/>
  <c r="FY212" i="1"/>
  <c r="FY208" i="1"/>
  <c r="FY204" i="1"/>
  <c r="FZ196" i="1"/>
  <c r="FY192" i="1"/>
  <c r="FY188" i="1"/>
  <c r="FZ184" i="1"/>
  <c r="FZ180" i="1"/>
  <c r="FZ176" i="1"/>
  <c r="FZ172" i="1"/>
  <c r="FY164" i="1"/>
  <c r="FY160" i="1"/>
  <c r="FZ152" i="1"/>
  <c r="FZ148" i="1"/>
  <c r="FY140" i="1"/>
  <c r="FZ132" i="1"/>
  <c r="FY124" i="1"/>
  <c r="FZ120" i="1"/>
  <c r="FZ116" i="1"/>
  <c r="FY108" i="1"/>
  <c r="FZ100" i="1"/>
  <c r="FY92" i="1"/>
  <c r="FZ88" i="1"/>
  <c r="FY84" i="1"/>
  <c r="FZ80" i="1"/>
  <c r="FY76" i="1"/>
  <c r="FZ68" i="1"/>
  <c r="FZ60" i="1"/>
  <c r="FZ56" i="1"/>
  <c r="FZ52" i="1"/>
  <c r="FZ36" i="1"/>
  <c r="FZ32" i="1"/>
  <c r="FZ28" i="1"/>
  <c r="FY24" i="1"/>
  <c r="FZ20" i="1"/>
  <c r="FZ695" i="1"/>
  <c r="FZ687" i="1"/>
  <c r="FZ679" i="1"/>
  <c r="FZ671" i="1"/>
  <c r="FZ663" i="1"/>
  <c r="FZ655" i="1"/>
  <c r="FZ647" i="1"/>
  <c r="FY643" i="1"/>
  <c r="FZ635" i="1"/>
  <c r="FZ627" i="1"/>
  <c r="FZ619" i="1"/>
  <c r="FZ615" i="1"/>
  <c r="FZ607" i="1"/>
  <c r="FZ599" i="1"/>
  <c r="FZ575" i="1"/>
  <c r="FZ567" i="1"/>
  <c r="FZ559" i="1"/>
  <c r="FZ543" i="1"/>
  <c r="FZ539" i="1"/>
  <c r="FZ535" i="1"/>
  <c r="FZ527" i="1"/>
  <c r="FZ523" i="1"/>
  <c r="FZ515" i="1"/>
  <c r="FZ511" i="1"/>
  <c r="FZ507" i="1"/>
  <c r="FZ503" i="1"/>
  <c r="FZ495" i="1"/>
  <c r="FZ487" i="1"/>
  <c r="FZ451" i="1"/>
  <c r="FZ443" i="1"/>
  <c r="FZ427" i="1"/>
  <c r="FZ419" i="1"/>
  <c r="FZ411" i="1"/>
  <c r="FZ195" i="1"/>
  <c r="FZ183" i="1"/>
  <c r="FZ167" i="1"/>
  <c r="FZ131" i="1"/>
  <c r="FZ107" i="1"/>
  <c r="FZ71" i="1"/>
  <c r="FZ59" i="1"/>
  <c r="FZ43" i="1"/>
  <c r="FZ35" i="1"/>
  <c r="FZ23" i="1"/>
  <c r="FY694" i="1"/>
  <c r="FY674" i="1"/>
  <c r="FY662" i="1"/>
  <c r="FY658" i="1"/>
  <c r="FY646" i="1"/>
  <c r="FY634" i="1"/>
  <c r="FY630" i="1"/>
  <c r="FY618" i="1"/>
  <c r="FY606" i="1"/>
  <c r="FZ598" i="1"/>
  <c r="FZ590" i="1"/>
  <c r="FZ566" i="1"/>
  <c r="FZ558" i="1"/>
  <c r="FZ546" i="1"/>
  <c r="FY526" i="1"/>
  <c r="FZ514" i="1"/>
  <c r="FZ506" i="1"/>
  <c r="FY474" i="1"/>
  <c r="FZ450" i="1"/>
  <c r="FZ442" i="1"/>
  <c r="FY426" i="1"/>
  <c r="FZ386" i="1"/>
  <c r="FY374" i="1"/>
  <c r="FZ362" i="1"/>
  <c r="FZ354" i="1"/>
  <c r="FZ350" i="1"/>
  <c r="FZ342" i="1"/>
  <c r="FZ330" i="1"/>
  <c r="FZ322" i="1"/>
  <c r="FZ310" i="1"/>
  <c r="FY302" i="1"/>
  <c r="FZ274" i="1"/>
  <c r="FZ16" i="1"/>
  <c r="FZ697" i="1"/>
  <c r="FZ693" i="1"/>
  <c r="FZ689" i="1"/>
  <c r="FZ685" i="1"/>
  <c r="FZ681" i="1"/>
  <c r="FZ677" i="1"/>
  <c r="FZ673" i="1"/>
  <c r="FZ669" i="1"/>
  <c r="FZ665" i="1"/>
  <c r="FZ661" i="1"/>
  <c r="FZ657" i="1"/>
  <c r="FZ653" i="1"/>
  <c r="FZ649" i="1"/>
  <c r="FZ645" i="1"/>
  <c r="FZ641" i="1"/>
  <c r="FZ637" i="1"/>
  <c r="FY633" i="1"/>
  <c r="FZ629" i="1"/>
  <c r="FY625" i="1"/>
  <c r="FZ621" i="1"/>
  <c r="FZ617" i="1"/>
  <c r="FY613" i="1"/>
  <c r="FZ609" i="1"/>
  <c r="FZ605" i="1"/>
  <c r="FY601" i="1"/>
  <c r="FY593" i="1"/>
  <c r="FZ589" i="1"/>
  <c r="FY581" i="1"/>
  <c r="FY577" i="1"/>
  <c r="FZ573" i="1"/>
  <c r="FY569" i="1"/>
  <c r="FY565" i="1"/>
  <c r="FZ557" i="1"/>
  <c r="FY553" i="1"/>
  <c r="FY549" i="1"/>
  <c r="FY545" i="1"/>
  <c r="FY537" i="1"/>
  <c r="FY533" i="1"/>
  <c r="FZ525" i="1"/>
  <c r="FY521" i="1"/>
  <c r="FY517" i="1"/>
  <c r="FY513" i="1"/>
  <c r="FY505" i="1"/>
  <c r="FY501" i="1"/>
  <c r="FY493" i="1"/>
  <c r="FY489" i="1"/>
  <c r="FY485" i="1"/>
  <c r="FZ481" i="1"/>
  <c r="FZ473" i="1"/>
  <c r="FY469" i="1"/>
  <c r="FZ465" i="1"/>
  <c r="FZ461" i="1"/>
  <c r="FY457" i="1"/>
  <c r="FY453" i="1"/>
  <c r="FZ449" i="1"/>
  <c r="FZ441" i="1"/>
  <c r="FZ437" i="1"/>
  <c r="FZ433" i="1"/>
  <c r="FZ429" i="1"/>
  <c r="FY425" i="1"/>
  <c r="FZ421" i="1"/>
  <c r="FY417" i="1"/>
  <c r="FY409" i="1"/>
  <c r="FY405" i="1"/>
  <c r="FZ401" i="1"/>
  <c r="FZ397" i="1"/>
  <c r="FZ393" i="1"/>
  <c r="FY389" i="1"/>
  <c r="FY385" i="1"/>
  <c r="FZ377" i="1"/>
  <c r="FZ373" i="1"/>
  <c r="FZ369" i="1"/>
  <c r="FZ365" i="1"/>
  <c r="FZ361" i="1"/>
  <c r="FY357" i="1"/>
  <c r="FZ353" i="1"/>
  <c r="FZ345" i="1"/>
  <c r="FY341" i="1"/>
  <c r="FZ337" i="1"/>
  <c r="FZ333" i="1"/>
  <c r="FZ329" i="1"/>
  <c r="FY325" i="1"/>
  <c r="FZ321" i="1"/>
  <c r="FZ313" i="1"/>
  <c r="FY309" i="1"/>
  <c r="FZ305" i="1"/>
  <c r="FZ301" i="1"/>
  <c r="FZ297" i="1"/>
  <c r="FY293" i="1"/>
  <c r="FZ289" i="1"/>
  <c r="FZ281" i="1"/>
  <c r="FY277" i="1"/>
  <c r="FZ273" i="1"/>
  <c r="FZ269" i="1"/>
  <c r="FZ265" i="1"/>
  <c r="FY261" i="1"/>
  <c r="FZ257" i="1"/>
  <c r="FZ249" i="1"/>
  <c r="FY245" i="1"/>
  <c r="FZ241" i="1"/>
  <c r="FZ237" i="1"/>
  <c r="FY233" i="1"/>
  <c r="FY229" i="1"/>
  <c r="FZ225" i="1"/>
  <c r="FY217" i="1"/>
  <c r="FY213" i="1"/>
  <c r="FZ209" i="1"/>
  <c r="FZ205" i="1"/>
  <c r="FZ201" i="1"/>
  <c r="FY197" i="1"/>
  <c r="FZ193" i="1"/>
  <c r="FY185" i="1"/>
  <c r="FZ181" i="1"/>
  <c r="FZ177" i="1"/>
  <c r="FZ173" i="1"/>
  <c r="FZ169" i="1"/>
  <c r="FY165" i="1"/>
  <c r="FZ161" i="1"/>
  <c r="FZ153" i="1"/>
  <c r="FY149" i="1"/>
  <c r="FZ141" i="1"/>
  <c r="FZ137" i="1"/>
  <c r="FY133" i="1"/>
  <c r="FZ129" i="1"/>
  <c r="FZ117" i="1"/>
  <c r="FZ113" i="1"/>
  <c r="FZ109" i="1"/>
  <c r="FZ105" i="1"/>
  <c r="FZ97" i="1"/>
  <c r="FZ89" i="1"/>
  <c r="FZ85" i="1"/>
  <c r="FZ77" i="1"/>
  <c r="FZ73" i="1"/>
  <c r="FZ69" i="1"/>
  <c r="FZ65" i="1"/>
  <c r="FZ53" i="1"/>
  <c r="FZ49" i="1"/>
  <c r="FZ45" i="1"/>
  <c r="FZ41" i="1"/>
  <c r="FZ33" i="1"/>
  <c r="FZ25" i="1"/>
  <c r="FZ21" i="1"/>
  <c r="GD684" i="1"/>
  <c r="GD668" i="1"/>
  <c r="GD654" i="1"/>
  <c r="GD636" i="1"/>
  <c r="GD618" i="1"/>
  <c r="GK618" i="1" s="1"/>
  <c r="GD600" i="1"/>
  <c r="GK600" i="1" s="1"/>
  <c r="GD584" i="1"/>
  <c r="GK584" i="1" s="1"/>
  <c r="GD566" i="1"/>
  <c r="GD548" i="1"/>
  <c r="GD530" i="1"/>
  <c r="GD512" i="1"/>
  <c r="GD494" i="1"/>
  <c r="GD476" i="1"/>
  <c r="GD458" i="1"/>
  <c r="GD441" i="1"/>
  <c r="GD423" i="1"/>
  <c r="GD405" i="1"/>
  <c r="GK405" i="1" s="1"/>
  <c r="GR405" i="1" s="1"/>
  <c r="GY405" i="1" s="1"/>
  <c r="GD389" i="1"/>
  <c r="GK389" i="1" s="1"/>
  <c r="GR389" i="1" s="1"/>
  <c r="GY389" i="1" s="1"/>
  <c r="GD371" i="1"/>
  <c r="GK371" i="1" s="1"/>
  <c r="GR371" i="1" s="1"/>
  <c r="GY371" i="1" s="1"/>
  <c r="GD353" i="1"/>
  <c r="GD335" i="1"/>
  <c r="GD317" i="1"/>
  <c r="GD300" i="1"/>
  <c r="GD282" i="1"/>
  <c r="GD264" i="1"/>
  <c r="GD246" i="1"/>
  <c r="GD228" i="1"/>
  <c r="GD210" i="1"/>
  <c r="GD192" i="1"/>
  <c r="GK192" i="1" s="1"/>
  <c r="GD176" i="1"/>
  <c r="GK176" i="1" s="1"/>
  <c r="GD158" i="1"/>
  <c r="GK158" i="1" s="1"/>
  <c r="GR158" i="1" s="1"/>
  <c r="GY158" i="1" s="1"/>
  <c r="GD140" i="1"/>
  <c r="GD122" i="1"/>
  <c r="GD104" i="1"/>
  <c r="GD87" i="1"/>
  <c r="GD69" i="1"/>
  <c r="GD51" i="1"/>
  <c r="GD33" i="1"/>
  <c r="GD683" i="1"/>
  <c r="GK683" i="1" s="1"/>
  <c r="GD666" i="1"/>
  <c r="GK666" i="1" s="1"/>
  <c r="GD653" i="1"/>
  <c r="GD635" i="1"/>
  <c r="GD617" i="1"/>
  <c r="GD599" i="1"/>
  <c r="GD582" i="1"/>
  <c r="GK582" i="1" s="1"/>
  <c r="GD564" i="1"/>
  <c r="GD546" i="1"/>
  <c r="GD528" i="1"/>
  <c r="GD510" i="1"/>
  <c r="GD492" i="1"/>
  <c r="GK492" i="1" s="1"/>
  <c r="GR492" i="1" s="1"/>
  <c r="GY492" i="1" s="1"/>
  <c r="GD474" i="1"/>
  <c r="GK474" i="1" s="1"/>
  <c r="GD456" i="1"/>
  <c r="GK456" i="1" s="1"/>
  <c r="GD440" i="1"/>
  <c r="GD422" i="1"/>
  <c r="GD404" i="1"/>
  <c r="GD387" i="1"/>
  <c r="GD369" i="1"/>
  <c r="GK369" i="1" s="1"/>
  <c r="GR369" i="1" s="1"/>
  <c r="GY369" i="1" s="1"/>
  <c r="GD351" i="1"/>
  <c r="GD333" i="1"/>
  <c r="GD315" i="1"/>
  <c r="GD299" i="1"/>
  <c r="GD281" i="1"/>
  <c r="GK281" i="1" s="1"/>
  <c r="GD263" i="1"/>
  <c r="GK263" i="1" s="1"/>
  <c r="GD245" i="1"/>
  <c r="GK245" i="1" s="1"/>
  <c r="GR245" i="1" s="1"/>
  <c r="GY245" i="1" s="1"/>
  <c r="GD227" i="1"/>
  <c r="GD209" i="1"/>
  <c r="GD191" i="1"/>
  <c r="GD174" i="1"/>
  <c r="GD156" i="1"/>
  <c r="GK156" i="1" s="1"/>
  <c r="GD138" i="1"/>
  <c r="GD120" i="1"/>
  <c r="GD102" i="1"/>
  <c r="GD86" i="1"/>
  <c r="GD68" i="1"/>
  <c r="GK68" i="1" s="1"/>
  <c r="GR68" i="1" s="1"/>
  <c r="GY68" i="1" s="1"/>
  <c r="GD50" i="1"/>
  <c r="GK50" i="1" s="1"/>
  <c r="GD32" i="1"/>
  <c r="GK32" i="1" s="1"/>
  <c r="GD699" i="1"/>
  <c r="GD681" i="1"/>
  <c r="GK681" i="1" s="1"/>
  <c r="GR681" i="1" s="1"/>
  <c r="GY681" i="1" s="1"/>
  <c r="GD665" i="1"/>
  <c r="GD651" i="1"/>
  <c r="GK651" i="1" s="1"/>
  <c r="GD633" i="1"/>
  <c r="GD615" i="1"/>
  <c r="GK615" i="1" s="1"/>
  <c r="GD597" i="1"/>
  <c r="GD581" i="1"/>
  <c r="GD563" i="1"/>
  <c r="GK563" i="1" s="1"/>
  <c r="GR563" i="1" s="1"/>
  <c r="GY563" i="1" s="1"/>
  <c r="GD545" i="1"/>
  <c r="GK545" i="1" s="1"/>
  <c r="GR545" i="1" s="1"/>
  <c r="GY545" i="1" s="1"/>
  <c r="GD527" i="1"/>
  <c r="GK527" i="1" s="1"/>
  <c r="GR527" i="1" s="1"/>
  <c r="GY527" i="1" s="1"/>
  <c r="GD509" i="1"/>
  <c r="GK509" i="1" s="1"/>
  <c r="GR509" i="1" s="1"/>
  <c r="GY509" i="1" s="1"/>
  <c r="GD491" i="1"/>
  <c r="GD473" i="1"/>
  <c r="GD455" i="1"/>
  <c r="GK455" i="1" s="1"/>
  <c r="GR455" i="1" s="1"/>
  <c r="GY455" i="1" s="1"/>
  <c r="GD438" i="1"/>
  <c r="GD420" i="1"/>
  <c r="GD402" i="1"/>
  <c r="GK402" i="1" s="1"/>
  <c r="GR402" i="1" s="1"/>
  <c r="GY402" i="1" s="1"/>
  <c r="GD386" i="1"/>
  <c r="GD368" i="1"/>
  <c r="GD350" i="1"/>
  <c r="GK350" i="1" s="1"/>
  <c r="GR350" i="1" s="1"/>
  <c r="GY350" i="1" s="1"/>
  <c r="GD332" i="1"/>
  <c r="GD314" i="1"/>
  <c r="GD297" i="1"/>
  <c r="GK297" i="1" s="1"/>
  <c r="GD279" i="1"/>
  <c r="GD261" i="1"/>
  <c r="GD243" i="1"/>
  <c r="GD225" i="1"/>
  <c r="GK225" i="1" s="1"/>
  <c r="GR225" i="1" s="1"/>
  <c r="GY225" i="1" s="1"/>
  <c r="GD207" i="1"/>
  <c r="GK207" i="1" s="1"/>
  <c r="GR207" i="1" s="1"/>
  <c r="GY207" i="1" s="1"/>
  <c r="GD189" i="1"/>
  <c r="GD173" i="1"/>
  <c r="GD155" i="1"/>
  <c r="GD137" i="1"/>
  <c r="GD119" i="1"/>
  <c r="GD101" i="1"/>
  <c r="GK101" i="1" s="1"/>
  <c r="GR101" i="1" s="1"/>
  <c r="GY101" i="1" s="1"/>
  <c r="GD84" i="1"/>
  <c r="GK84" i="1" s="1"/>
  <c r="GD66" i="1"/>
  <c r="GK66" i="1" s="1"/>
  <c r="GR66" i="1" s="1"/>
  <c r="GY66" i="1" s="1"/>
  <c r="GD48" i="1"/>
  <c r="GD30" i="1"/>
  <c r="GK30" i="1" s="1"/>
  <c r="GR30" i="1" s="1"/>
  <c r="GY30" i="1" s="1"/>
  <c r="GD614" i="1"/>
  <c r="GK614" i="1" s="1"/>
  <c r="GD596" i="1"/>
  <c r="GK596" i="1" s="1"/>
  <c r="GD579" i="1"/>
  <c r="GD561" i="1"/>
  <c r="GK561" i="1" s="1"/>
  <c r="GD543" i="1"/>
  <c r="GK543" i="1" s="1"/>
  <c r="GD525" i="1"/>
  <c r="GK525" i="1" s="1"/>
  <c r="GR525" i="1" s="1"/>
  <c r="GY525" i="1" s="1"/>
  <c r="GD507" i="1"/>
  <c r="GK507" i="1" s="1"/>
  <c r="GD489" i="1"/>
  <c r="GK489" i="1" s="1"/>
  <c r="GR489" i="1" s="1"/>
  <c r="GY489" i="1" s="1"/>
  <c r="GD471" i="1"/>
  <c r="GK471" i="1" s="1"/>
  <c r="GR471" i="1" s="1"/>
  <c r="GY471" i="1" s="1"/>
  <c r="GD453" i="1"/>
  <c r="GK453" i="1" s="1"/>
  <c r="GR453" i="1" s="1"/>
  <c r="GY453" i="1" s="1"/>
  <c r="GD437" i="1"/>
  <c r="GD419" i="1"/>
  <c r="GD401" i="1"/>
  <c r="GK401" i="1" s="1"/>
  <c r="GR401" i="1" s="1"/>
  <c r="GY401" i="1" s="1"/>
  <c r="GD384" i="1"/>
  <c r="GD366" i="1"/>
  <c r="GD348" i="1"/>
  <c r="GK348" i="1" s="1"/>
  <c r="GD330" i="1"/>
  <c r="GD312" i="1"/>
  <c r="GK312" i="1" s="1"/>
  <c r="GR312" i="1" s="1"/>
  <c r="GY312" i="1" s="1"/>
  <c r="GD296" i="1"/>
  <c r="GD278" i="1"/>
  <c r="GD260" i="1"/>
  <c r="GK260" i="1" s="1"/>
  <c r="GR260" i="1" s="1"/>
  <c r="GY260" i="1" s="1"/>
  <c r="GD242" i="1"/>
  <c r="GD224" i="1"/>
  <c r="GD206" i="1"/>
  <c r="GD188" i="1"/>
  <c r="GK188" i="1" s="1"/>
  <c r="GR188" i="1" s="1"/>
  <c r="GY188" i="1" s="1"/>
  <c r="GD171" i="1"/>
  <c r="GD153" i="1"/>
  <c r="GD135" i="1"/>
  <c r="GD117" i="1"/>
  <c r="GK117" i="1" s="1"/>
  <c r="GD100" i="1"/>
  <c r="GD83" i="1"/>
  <c r="GK83" i="1" s="1"/>
  <c r="GR83" i="1" s="1"/>
  <c r="GY83" i="1" s="1"/>
  <c r="GD65" i="1"/>
  <c r="GK65" i="1" s="1"/>
  <c r="GR65" i="1" s="1"/>
  <c r="GY65" i="1" s="1"/>
  <c r="GD47" i="1"/>
  <c r="GK47" i="1" s="1"/>
  <c r="GD29" i="1"/>
  <c r="GK29" i="1" s="1"/>
  <c r="GR29" i="1" s="1"/>
  <c r="GY29" i="1" s="1"/>
  <c r="GD506" i="1"/>
  <c r="GK506" i="1" s="1"/>
  <c r="GD488" i="1"/>
  <c r="GK488" i="1" s="1"/>
  <c r="GD470" i="1"/>
  <c r="GK470" i="1" s="1"/>
  <c r="GD452" i="1"/>
  <c r="GK452" i="1" s="1"/>
  <c r="GD435" i="1"/>
  <c r="GD417" i="1"/>
  <c r="GD399" i="1"/>
  <c r="GD383" i="1"/>
  <c r="GD365" i="1"/>
  <c r="GD347" i="1"/>
  <c r="GK347" i="1" s="1"/>
  <c r="GD329" i="1"/>
  <c r="GK329" i="1" s="1"/>
  <c r="GR329" i="1" s="1"/>
  <c r="GY329" i="1" s="1"/>
  <c r="GD311" i="1"/>
  <c r="GK311" i="1" s="1"/>
  <c r="GR311" i="1" s="1"/>
  <c r="GY311" i="1" s="1"/>
  <c r="GD294" i="1"/>
  <c r="GK294" i="1" s="1"/>
  <c r="GD276" i="1"/>
  <c r="GK276" i="1" s="1"/>
  <c r="GR276" i="1" s="1"/>
  <c r="GY276" i="1" s="1"/>
  <c r="GD258" i="1"/>
  <c r="GK258" i="1" s="1"/>
  <c r="GR258" i="1" s="1"/>
  <c r="GY258" i="1" s="1"/>
  <c r="GD240" i="1"/>
  <c r="GK240" i="1" s="1"/>
  <c r="GR240" i="1" s="1"/>
  <c r="GY240" i="1" s="1"/>
  <c r="GD222" i="1"/>
  <c r="GD204" i="1"/>
  <c r="GD186" i="1"/>
  <c r="GD170" i="1"/>
  <c r="GD152" i="1"/>
  <c r="GD134" i="1"/>
  <c r="GK134" i="1" s="1"/>
  <c r="GR134" i="1" s="1"/>
  <c r="GY134" i="1" s="1"/>
  <c r="GD116" i="1"/>
  <c r="GK116" i="1" s="1"/>
  <c r="GR116" i="1" s="1"/>
  <c r="GY116" i="1" s="1"/>
  <c r="GD99" i="1"/>
  <c r="GK99" i="1" s="1"/>
  <c r="GR99" i="1" s="1"/>
  <c r="GY99" i="1" s="1"/>
  <c r="GD81" i="1"/>
  <c r="GK81" i="1" s="1"/>
  <c r="GR81" i="1" s="1"/>
  <c r="GY81" i="1" s="1"/>
  <c r="GD63" i="1"/>
  <c r="GK63" i="1" s="1"/>
  <c r="GR63" i="1" s="1"/>
  <c r="GY63" i="1" s="1"/>
  <c r="GD45" i="1"/>
  <c r="GK45" i="1" s="1"/>
  <c r="GR45" i="1" s="1"/>
  <c r="GY45" i="1" s="1"/>
  <c r="GD27" i="1"/>
  <c r="GK27" i="1" s="1"/>
  <c r="GD695" i="1"/>
  <c r="GD678" i="1"/>
  <c r="GD662" i="1"/>
  <c r="GD647" i="1"/>
  <c r="GD629" i="1"/>
  <c r="GD611" i="1"/>
  <c r="GK611" i="1" s="1"/>
  <c r="GD593" i="1"/>
  <c r="GK593" i="1" s="1"/>
  <c r="GR593" i="1" s="1"/>
  <c r="GY593" i="1" s="1"/>
  <c r="GD576" i="1"/>
  <c r="GK576" i="1" s="1"/>
  <c r="GR576" i="1" s="1"/>
  <c r="GY576" i="1" s="1"/>
  <c r="GD558" i="1"/>
  <c r="GK558" i="1" s="1"/>
  <c r="GR558" i="1" s="1"/>
  <c r="GY558" i="1" s="1"/>
  <c r="GD540" i="1"/>
  <c r="GK540" i="1" s="1"/>
  <c r="GR540" i="1" s="1"/>
  <c r="GY540" i="1" s="1"/>
  <c r="GD522" i="1"/>
  <c r="GK522" i="1" s="1"/>
  <c r="GD504" i="1"/>
  <c r="GK504" i="1" s="1"/>
  <c r="GR504" i="1" s="1"/>
  <c r="GY504" i="1" s="1"/>
  <c r="GD486" i="1"/>
  <c r="GD468" i="1"/>
  <c r="GD450" i="1"/>
  <c r="GD434" i="1"/>
  <c r="GD416" i="1"/>
  <c r="GD398" i="1"/>
  <c r="GK398" i="1" s="1"/>
  <c r="GD381" i="1"/>
  <c r="GK381" i="1" s="1"/>
  <c r="GR381" i="1" s="1"/>
  <c r="GY381" i="1" s="1"/>
  <c r="GD363" i="1"/>
  <c r="GK363" i="1" s="1"/>
  <c r="GR363" i="1" s="1"/>
  <c r="GY363" i="1" s="1"/>
  <c r="GD345" i="1"/>
  <c r="GK345" i="1" s="1"/>
  <c r="GR345" i="1" s="1"/>
  <c r="GY345" i="1" s="1"/>
  <c r="GD327" i="1"/>
  <c r="GK327" i="1" s="1"/>
  <c r="GR327" i="1" s="1"/>
  <c r="GY327" i="1" s="1"/>
  <c r="GD309" i="1"/>
  <c r="GK309" i="1" s="1"/>
  <c r="GR309" i="1" s="1"/>
  <c r="GY309" i="1" s="1"/>
  <c r="GD293" i="1"/>
  <c r="GK293" i="1" s="1"/>
  <c r="GD275" i="1"/>
  <c r="GD257" i="1"/>
  <c r="GD239" i="1"/>
  <c r="GD221" i="1"/>
  <c r="GD203" i="1"/>
  <c r="GD185" i="1"/>
  <c r="GK185" i="1" s="1"/>
  <c r="GR185" i="1" s="1"/>
  <c r="GY185" i="1" s="1"/>
  <c r="GD168" i="1"/>
  <c r="GK168" i="1" s="1"/>
  <c r="GR168" i="1" s="1"/>
  <c r="GY168" i="1" s="1"/>
  <c r="GD150" i="1"/>
  <c r="GK150" i="1" s="1"/>
  <c r="GD132" i="1"/>
  <c r="GK132" i="1" s="1"/>
  <c r="GR132" i="1" s="1"/>
  <c r="GY132" i="1" s="1"/>
  <c r="GD114" i="1"/>
  <c r="GK114" i="1" s="1"/>
  <c r="GR114" i="1" s="1"/>
  <c r="GY114" i="1" s="1"/>
  <c r="GD98" i="1"/>
  <c r="GK98" i="1" s="1"/>
  <c r="GD80" i="1"/>
  <c r="GK80" i="1" s="1"/>
  <c r="GR80" i="1" s="1"/>
  <c r="GY80" i="1" s="1"/>
  <c r="GD62" i="1"/>
  <c r="GD44" i="1"/>
  <c r="GD26" i="1"/>
  <c r="GD692" i="1"/>
  <c r="GK692" i="1" s="1"/>
  <c r="GD675" i="1"/>
  <c r="GD660" i="1"/>
  <c r="GK660" i="1" s="1"/>
  <c r="GR660" i="1" s="1"/>
  <c r="GY660" i="1" s="1"/>
  <c r="GD644" i="1"/>
  <c r="GK644" i="1" s="1"/>
  <c r="GD626" i="1"/>
  <c r="GD608" i="1"/>
  <c r="GD591" i="1"/>
  <c r="GD573" i="1"/>
  <c r="GD555" i="1"/>
  <c r="GD537" i="1"/>
  <c r="GD519" i="1"/>
  <c r="GD501" i="1"/>
  <c r="GK501" i="1" s="1"/>
  <c r="GR501" i="1" s="1"/>
  <c r="GY501" i="1" s="1"/>
  <c r="GD483" i="1"/>
  <c r="GK483" i="1" s="1"/>
  <c r="GR483" i="1" s="1"/>
  <c r="GY483" i="1" s="1"/>
  <c r="GD465" i="1"/>
  <c r="GD448" i="1"/>
  <c r="GD431" i="1"/>
  <c r="GK431" i="1" s="1"/>
  <c r="GR431" i="1" s="1"/>
  <c r="GY431" i="1" s="1"/>
  <c r="GD413" i="1"/>
  <c r="GD396" i="1"/>
  <c r="GD378" i="1"/>
  <c r="GD360" i="1"/>
  <c r="GD342" i="1"/>
  <c r="GD324" i="1"/>
  <c r="GD306" i="1"/>
  <c r="GD290" i="1"/>
  <c r="GK290" i="1" s="1"/>
  <c r="GD272" i="1"/>
  <c r="GK272" i="1" s="1"/>
  <c r="GR272" i="1" s="1"/>
  <c r="GY272" i="1" s="1"/>
  <c r="GD254" i="1"/>
  <c r="GD236" i="1"/>
  <c r="GK236" i="1" s="1"/>
  <c r="GR236" i="1" s="1"/>
  <c r="GY236" i="1" s="1"/>
  <c r="GD218" i="1"/>
  <c r="GK218" i="1" s="1"/>
  <c r="GD200" i="1"/>
  <c r="GD182" i="1"/>
  <c r="GD165" i="1"/>
  <c r="GD147" i="1"/>
  <c r="GD129" i="1"/>
  <c r="GD111" i="1"/>
  <c r="GD95" i="1"/>
  <c r="GD77" i="1"/>
  <c r="GK77" i="1" s="1"/>
  <c r="GR77" i="1" s="1"/>
  <c r="GY77" i="1" s="1"/>
  <c r="GD59" i="1"/>
  <c r="GK59" i="1" s="1"/>
  <c r="GD41" i="1"/>
  <c r="GD23" i="1"/>
  <c r="GK23" i="1" s="1"/>
  <c r="GD606" i="1"/>
  <c r="GK606" i="1" s="1"/>
  <c r="GD590" i="1"/>
  <c r="GD572" i="1"/>
  <c r="GD554" i="1"/>
  <c r="GD536" i="1"/>
  <c r="GD518" i="1"/>
  <c r="GD500" i="1"/>
  <c r="GD482" i="1"/>
  <c r="GK482" i="1" s="1"/>
  <c r="GD464" i="1"/>
  <c r="GK464" i="1" s="1"/>
  <c r="GD447" i="1"/>
  <c r="GD429" i="1"/>
  <c r="GD411" i="1"/>
  <c r="GK411" i="1" s="1"/>
  <c r="GR411" i="1" s="1"/>
  <c r="GY411" i="1" s="1"/>
  <c r="GD395" i="1"/>
  <c r="GK395" i="1" s="1"/>
  <c r="GR395" i="1" s="1"/>
  <c r="GY395" i="1" s="1"/>
  <c r="GD377" i="1"/>
  <c r="GD359" i="1"/>
  <c r="GD341" i="1"/>
  <c r="GD323" i="1"/>
  <c r="GD305" i="1"/>
  <c r="GD288" i="1"/>
  <c r="GD270" i="1"/>
  <c r="GK270" i="1" s="1"/>
  <c r="GD252" i="1"/>
  <c r="GK252" i="1" s="1"/>
  <c r="GR252" i="1" s="1"/>
  <c r="GY252" i="1" s="1"/>
  <c r="GD234" i="1"/>
  <c r="GD216" i="1"/>
  <c r="GD198" i="1"/>
  <c r="GK198" i="1" s="1"/>
  <c r="GR198" i="1" s="1"/>
  <c r="GY198" i="1" s="1"/>
  <c r="GD181" i="1"/>
  <c r="GD164" i="1"/>
  <c r="GD146" i="1"/>
  <c r="GD128" i="1"/>
  <c r="GD110" i="1"/>
  <c r="GD93" i="1"/>
  <c r="GD75" i="1"/>
  <c r="GD57" i="1"/>
  <c r="GK57" i="1" s="1"/>
  <c r="GR57" i="1" s="1"/>
  <c r="GY57" i="1" s="1"/>
  <c r="GD39" i="1"/>
  <c r="GK39" i="1" s="1"/>
  <c r="GD21" i="1"/>
  <c r="GD689" i="1"/>
  <c r="GD672" i="1"/>
  <c r="GK672" i="1" s="1"/>
  <c r="GR672" i="1" s="1"/>
  <c r="GY672" i="1" s="1"/>
  <c r="GD658" i="1"/>
  <c r="GK658" i="1" s="1"/>
  <c r="GR658" i="1" s="1"/>
  <c r="GY658" i="1" s="1"/>
  <c r="GD641" i="1"/>
  <c r="GD623" i="1"/>
  <c r="GD605" i="1"/>
  <c r="GD588" i="1"/>
  <c r="GD570" i="1"/>
  <c r="GK570" i="1" s="1"/>
  <c r="GD552" i="1"/>
  <c r="GK552" i="1" s="1"/>
  <c r="GR552" i="1" s="1"/>
  <c r="GY552" i="1" s="1"/>
  <c r="GD534" i="1"/>
  <c r="GK534" i="1" s="1"/>
  <c r="GD516" i="1"/>
  <c r="GD498" i="1"/>
  <c r="GD480" i="1"/>
  <c r="GD462" i="1"/>
  <c r="GK462" i="1" s="1"/>
  <c r="GR462" i="1" s="1"/>
  <c r="GY462" i="1" s="1"/>
  <c r="GD446" i="1"/>
  <c r="GK446" i="1" s="1"/>
  <c r="GD428" i="1"/>
  <c r="GD410" i="1"/>
  <c r="GD393" i="1"/>
  <c r="GD375" i="1"/>
  <c r="GD357" i="1"/>
  <c r="GK357" i="1" s="1"/>
  <c r="GR357" i="1" s="1"/>
  <c r="GY357" i="1" s="1"/>
  <c r="GD339" i="1"/>
  <c r="GK339" i="1" s="1"/>
  <c r="GR339" i="1" s="1"/>
  <c r="GY339" i="1" s="1"/>
  <c r="GD321" i="1"/>
  <c r="GK321" i="1" s="1"/>
  <c r="GR321" i="1" s="1"/>
  <c r="GY321" i="1" s="1"/>
  <c r="GD303" i="1"/>
  <c r="GD287" i="1"/>
  <c r="GD269" i="1"/>
  <c r="GD251" i="1"/>
  <c r="GK251" i="1" s="1"/>
  <c r="GR251" i="1" s="1"/>
  <c r="GY251" i="1" s="1"/>
  <c r="GD233" i="1"/>
  <c r="GK233" i="1" s="1"/>
  <c r="GR233" i="1" s="1"/>
  <c r="GY233" i="1" s="1"/>
  <c r="GD215" i="1"/>
  <c r="GD197" i="1"/>
  <c r="GD180" i="1"/>
  <c r="GD162" i="1"/>
  <c r="GD144" i="1"/>
  <c r="GK144" i="1" s="1"/>
  <c r="GR144" i="1" s="1"/>
  <c r="GY144" i="1" s="1"/>
  <c r="GD126" i="1"/>
  <c r="GK126" i="1" s="1"/>
  <c r="GR126" i="1" s="1"/>
  <c r="GY126" i="1" s="1"/>
  <c r="GD108" i="1"/>
  <c r="GK108" i="1" s="1"/>
  <c r="GR108" i="1" s="1"/>
  <c r="GY108" i="1" s="1"/>
  <c r="GD92" i="1"/>
  <c r="GD74" i="1"/>
  <c r="GD56" i="1"/>
  <c r="GD38" i="1"/>
  <c r="GK38" i="1" s="1"/>
  <c r="GD20" i="1"/>
  <c r="GK20" i="1" s="1"/>
  <c r="GD497" i="1"/>
  <c r="GD479" i="1"/>
  <c r="GD461" i="1"/>
  <c r="GK461" i="1" s="1"/>
  <c r="GR461" i="1" s="1"/>
  <c r="GY461" i="1" s="1"/>
  <c r="GD444" i="1"/>
  <c r="GK444" i="1" s="1"/>
  <c r="GD426" i="1"/>
  <c r="GK426" i="1" s="1"/>
  <c r="GD408" i="1"/>
  <c r="GK408" i="1" s="1"/>
  <c r="GD392" i="1"/>
  <c r="GK392" i="1" s="1"/>
  <c r="GR392" i="1" s="1"/>
  <c r="GY392" i="1" s="1"/>
  <c r="GD374" i="1"/>
  <c r="GK374" i="1" s="1"/>
  <c r="GR374" i="1" s="1"/>
  <c r="GY374" i="1" s="1"/>
  <c r="GD356" i="1"/>
  <c r="GK356" i="1" s="1"/>
  <c r="GR356" i="1" s="1"/>
  <c r="GY356" i="1" s="1"/>
  <c r="GD338" i="1"/>
  <c r="GK338" i="1" s="1"/>
  <c r="GD320" i="1"/>
  <c r="GK320" i="1" s="1"/>
  <c r="GD302" i="1"/>
  <c r="GD285" i="1"/>
  <c r="GD267" i="1"/>
  <c r="GD249" i="1"/>
  <c r="GK249" i="1" s="1"/>
  <c r="GR249" i="1" s="1"/>
  <c r="GY249" i="1" s="1"/>
  <c r="GD231" i="1"/>
  <c r="GK231" i="1" s="1"/>
  <c r="GR231" i="1" s="1"/>
  <c r="GY231" i="1" s="1"/>
  <c r="GD213" i="1"/>
  <c r="GK213" i="1" s="1"/>
  <c r="GR213" i="1" s="1"/>
  <c r="GY213" i="1" s="1"/>
  <c r="GD195" i="1"/>
  <c r="GK195" i="1" s="1"/>
  <c r="GR195" i="1" s="1"/>
  <c r="GY195" i="1" s="1"/>
  <c r="GD179" i="1"/>
  <c r="GK179" i="1" s="1"/>
  <c r="GD161" i="1"/>
  <c r="GK161" i="1" s="1"/>
  <c r="GR161" i="1" s="1"/>
  <c r="GY161" i="1" s="1"/>
  <c r="GD143" i="1"/>
  <c r="GK143" i="1" s="1"/>
  <c r="GR143" i="1" s="1"/>
  <c r="GY143" i="1" s="1"/>
  <c r="GD125" i="1"/>
  <c r="GK125" i="1" s="1"/>
  <c r="GD107" i="1"/>
  <c r="GK107" i="1" s="1"/>
  <c r="GR107" i="1" s="1"/>
  <c r="GY107" i="1" s="1"/>
  <c r="GD90" i="1"/>
  <c r="GD72" i="1"/>
  <c r="GD54" i="1"/>
  <c r="GD36" i="1"/>
  <c r="GK36" i="1" s="1"/>
  <c r="GR36" i="1" s="1"/>
  <c r="GY36" i="1" s="1"/>
  <c r="GD18" i="1"/>
  <c r="GK18" i="1" s="1"/>
  <c r="GD686" i="1"/>
  <c r="GD669" i="1"/>
  <c r="GD656" i="1"/>
  <c r="GD638" i="1"/>
  <c r="GD620" i="1"/>
  <c r="GD602" i="1"/>
  <c r="GD585" i="1"/>
  <c r="GD567" i="1"/>
  <c r="GK567" i="1" s="1"/>
  <c r="GD549" i="1"/>
  <c r="GD531" i="1"/>
  <c r="GK531" i="1" s="1"/>
  <c r="GR531" i="1" s="1"/>
  <c r="GY531" i="1" s="1"/>
  <c r="GD513" i="1"/>
  <c r="GK513" i="1" s="1"/>
  <c r="GR513" i="1" s="1"/>
  <c r="GY513" i="1" s="1"/>
  <c r="GD495" i="1"/>
  <c r="GK495" i="1" s="1"/>
  <c r="GR495" i="1" s="1"/>
  <c r="GY495" i="1" s="1"/>
  <c r="GD477" i="1"/>
  <c r="GD459" i="1"/>
  <c r="GD443" i="1"/>
  <c r="GD425" i="1"/>
  <c r="GD407" i="1"/>
  <c r="GD390" i="1"/>
  <c r="GD372" i="1"/>
  <c r="GD354" i="1"/>
  <c r="GK354" i="1" s="1"/>
  <c r="GR354" i="1" s="1"/>
  <c r="GY354" i="1" s="1"/>
  <c r="GD336" i="1"/>
  <c r="GD318" i="1"/>
  <c r="GK318" i="1" s="1"/>
  <c r="GR318" i="1" s="1"/>
  <c r="GY318" i="1" s="1"/>
  <c r="GD301" i="1"/>
  <c r="GK301" i="1" s="1"/>
  <c r="GR301" i="1" s="1"/>
  <c r="GY301" i="1" s="1"/>
  <c r="GD284" i="1"/>
  <c r="GK284" i="1" s="1"/>
  <c r="GR284" i="1" s="1"/>
  <c r="GY284" i="1" s="1"/>
  <c r="GD266" i="1"/>
  <c r="GD248" i="1"/>
  <c r="GD230" i="1"/>
  <c r="GD212" i="1"/>
  <c r="GD194" i="1"/>
  <c r="GD177" i="1"/>
  <c r="GD159" i="1"/>
  <c r="GD141" i="1"/>
  <c r="GK141" i="1" s="1"/>
  <c r="GD123" i="1"/>
  <c r="GD105" i="1"/>
  <c r="GK105" i="1" s="1"/>
  <c r="GR105" i="1" s="1"/>
  <c r="GY105" i="1" s="1"/>
  <c r="GD89" i="1"/>
  <c r="GK89" i="1" s="1"/>
  <c r="GR89" i="1" s="1"/>
  <c r="GY89" i="1" s="1"/>
  <c r="GD71" i="1"/>
  <c r="GK71" i="1" s="1"/>
  <c r="GR71" i="1" s="1"/>
  <c r="GY71" i="1" s="1"/>
  <c r="GD53" i="1"/>
  <c r="GD35" i="1"/>
  <c r="FX9" i="1"/>
  <c r="FY546" i="1"/>
  <c r="FZ277" i="1"/>
  <c r="FY393" i="1"/>
  <c r="FY381" i="1"/>
  <c r="FY289" i="1"/>
  <c r="FY281" i="1"/>
  <c r="FY177" i="1"/>
  <c r="FY161" i="1"/>
  <c r="FY45" i="1"/>
  <c r="FY373" i="1"/>
  <c r="FY16" i="1"/>
  <c r="FZ485" i="1"/>
  <c r="FY697" i="1"/>
  <c r="FZ457" i="1"/>
  <c r="FY547" i="1"/>
  <c r="FZ298" i="1"/>
  <c r="FY681" i="1"/>
  <c r="FY502" i="1"/>
  <c r="FY377" i="1"/>
  <c r="FY273" i="1"/>
  <c r="FY153" i="1"/>
  <c r="FZ690" i="1"/>
  <c r="FZ453" i="1"/>
  <c r="FZ261" i="1"/>
  <c r="FY677" i="1"/>
  <c r="FY481" i="1"/>
  <c r="FY365" i="1"/>
  <c r="FY257" i="1"/>
  <c r="FY141" i="1"/>
  <c r="FZ633" i="1"/>
  <c r="FZ425" i="1"/>
  <c r="FZ245" i="1"/>
  <c r="FY661" i="1"/>
  <c r="FY477" i="1"/>
  <c r="FY361" i="1"/>
  <c r="FY254" i="1"/>
  <c r="FY137" i="1"/>
  <c r="FZ625" i="1"/>
  <c r="FZ417" i="1"/>
  <c r="FZ233" i="1"/>
  <c r="FY653" i="1"/>
  <c r="FY461" i="1"/>
  <c r="FY345" i="1"/>
  <c r="FY246" i="1"/>
  <c r="FY125" i="1"/>
  <c r="FZ613" i="1"/>
  <c r="FZ389" i="1"/>
  <c r="FZ217" i="1"/>
  <c r="FY637" i="1"/>
  <c r="FY342" i="1"/>
  <c r="FY241" i="1"/>
  <c r="FY117" i="1"/>
  <c r="FZ602" i="1"/>
  <c r="FZ385" i="1"/>
  <c r="FZ213" i="1"/>
  <c r="FY449" i="1"/>
  <c r="FY330" i="1"/>
  <c r="FY225" i="1"/>
  <c r="FY105" i="1"/>
  <c r="FZ569" i="1"/>
  <c r="FZ197" i="1"/>
  <c r="FY442" i="1"/>
  <c r="FY329" i="1"/>
  <c r="FY221" i="1"/>
  <c r="FY97" i="1"/>
  <c r="FZ553" i="1"/>
  <c r="FZ357" i="1"/>
  <c r="FZ185" i="1"/>
  <c r="FY617" i="1"/>
  <c r="FY429" i="1"/>
  <c r="FY313" i="1"/>
  <c r="FY209" i="1"/>
  <c r="FY77" i="1"/>
  <c r="FZ526" i="1"/>
  <c r="FZ341" i="1"/>
  <c r="FY605" i="1"/>
  <c r="FY421" i="1"/>
  <c r="FY305" i="1"/>
  <c r="FY205" i="1"/>
  <c r="FY69" i="1"/>
  <c r="FZ517" i="1"/>
  <c r="FZ149" i="1"/>
  <c r="FY590" i="1"/>
  <c r="FY401" i="1"/>
  <c r="FY297" i="1"/>
  <c r="FY189" i="1"/>
  <c r="FY49" i="1"/>
  <c r="FZ489" i="1"/>
  <c r="FZ302" i="1"/>
  <c r="FY693" i="1"/>
  <c r="FY673" i="1"/>
  <c r="FY649" i="1"/>
  <c r="FY629" i="1"/>
  <c r="FY567" i="1"/>
  <c r="FY486" i="1"/>
  <c r="FY473" i="1"/>
  <c r="FY441" i="1"/>
  <c r="FY413" i="1"/>
  <c r="FY386" i="1"/>
  <c r="FY375" i="1"/>
  <c r="FY353" i="1"/>
  <c r="FY337" i="1"/>
  <c r="FY321" i="1"/>
  <c r="FY301" i="1"/>
  <c r="FY286" i="1"/>
  <c r="FY269" i="1"/>
  <c r="FY253" i="1"/>
  <c r="FY237" i="1"/>
  <c r="FY201" i="1"/>
  <c r="FY173" i="1"/>
  <c r="FY129" i="1"/>
  <c r="FY113" i="1"/>
  <c r="FY91" i="1"/>
  <c r="FY65" i="1"/>
  <c r="FY41" i="1"/>
  <c r="FZ674" i="1"/>
  <c r="FZ618" i="1"/>
  <c r="FZ601" i="1"/>
  <c r="FZ545" i="1"/>
  <c r="FZ513" i="1"/>
  <c r="FZ405" i="1"/>
  <c r="FZ374" i="1"/>
  <c r="FZ346" i="1"/>
  <c r="FZ325" i="1"/>
  <c r="FZ229" i="1"/>
  <c r="FZ202" i="1"/>
  <c r="FZ174" i="1"/>
  <c r="FZ133" i="1"/>
  <c r="FY487" i="1"/>
  <c r="FY689" i="1"/>
  <c r="FY669" i="1"/>
  <c r="FY641" i="1"/>
  <c r="FY627" i="1"/>
  <c r="FY609" i="1"/>
  <c r="FY566" i="1"/>
  <c r="FY503" i="1"/>
  <c r="FY465" i="1"/>
  <c r="FY450" i="1"/>
  <c r="FY437" i="1"/>
  <c r="FY369" i="1"/>
  <c r="FY349" i="1"/>
  <c r="FY333" i="1"/>
  <c r="FY317" i="1"/>
  <c r="FY285" i="1"/>
  <c r="FY265" i="1"/>
  <c r="FY249" i="1"/>
  <c r="FY214" i="1"/>
  <c r="FY169" i="1"/>
  <c r="FY143" i="1"/>
  <c r="FY127" i="1"/>
  <c r="FY107" i="1"/>
  <c r="FY89" i="1"/>
  <c r="FY53" i="1"/>
  <c r="FY21" i="1"/>
  <c r="FZ643" i="1"/>
  <c r="FZ614" i="1"/>
  <c r="FZ577" i="1"/>
  <c r="FZ533" i="1"/>
  <c r="FZ501" i="1"/>
  <c r="FZ469" i="1"/>
  <c r="FZ426" i="1"/>
  <c r="FZ398" i="1"/>
  <c r="FZ218" i="1"/>
  <c r="FZ628" i="1"/>
  <c r="FY628" i="1"/>
  <c r="FZ504" i="1"/>
  <c r="FY504" i="1"/>
  <c r="FY484" i="1"/>
  <c r="FZ484" i="1"/>
  <c r="FY476" i="1"/>
  <c r="FZ476" i="1"/>
  <c r="FZ348" i="1"/>
  <c r="FY348" i="1"/>
  <c r="FY256" i="1"/>
  <c r="FZ256" i="1"/>
  <c r="FZ220" i="1"/>
  <c r="FY220" i="1"/>
  <c r="FZ144" i="1"/>
  <c r="FY144" i="1"/>
  <c r="FY128" i="1"/>
  <c r="FZ128" i="1"/>
  <c r="FZ48" i="1"/>
  <c r="FY48" i="1"/>
  <c r="FZ164" i="1"/>
  <c r="FZ24" i="1"/>
  <c r="FZ639" i="1"/>
  <c r="FY639" i="1"/>
  <c r="FZ611" i="1"/>
  <c r="FY611" i="1"/>
  <c r="FZ583" i="1"/>
  <c r="FY583" i="1"/>
  <c r="FZ551" i="1"/>
  <c r="FY551" i="1"/>
  <c r="FZ531" i="1"/>
  <c r="FY531" i="1"/>
  <c r="FZ519" i="1"/>
  <c r="FY519" i="1"/>
  <c r="FZ499" i="1"/>
  <c r="FY499" i="1"/>
  <c r="FZ207" i="1"/>
  <c r="FY207" i="1"/>
  <c r="FZ203" i="1"/>
  <c r="FY203" i="1"/>
  <c r="FZ187" i="1"/>
  <c r="FY187" i="1"/>
  <c r="FZ175" i="1"/>
  <c r="FY175" i="1"/>
  <c r="FZ159" i="1"/>
  <c r="FY159" i="1"/>
  <c r="FZ111" i="1"/>
  <c r="FY111" i="1"/>
  <c r="FY99" i="1"/>
  <c r="FZ99" i="1"/>
  <c r="FZ75" i="1"/>
  <c r="FY75" i="1"/>
  <c r="FY67" i="1"/>
  <c r="FZ67" i="1"/>
  <c r="FZ63" i="1"/>
  <c r="FY63" i="1"/>
  <c r="FY687" i="1"/>
  <c r="FY660" i="1"/>
  <c r="FY612" i="1"/>
  <c r="FY584" i="1"/>
  <c r="FY520" i="1"/>
  <c r="FY427" i="1"/>
  <c r="FY176" i="1"/>
  <c r="FY155" i="1"/>
  <c r="FZ548" i="1"/>
  <c r="FY698" i="1"/>
  <c r="FZ698" i="1"/>
  <c r="FY686" i="1"/>
  <c r="FZ686" i="1"/>
  <c r="FY682" i="1"/>
  <c r="FZ682" i="1"/>
  <c r="FY666" i="1"/>
  <c r="FZ666" i="1"/>
  <c r="FY642" i="1"/>
  <c r="FZ642" i="1"/>
  <c r="FY638" i="1"/>
  <c r="FZ638" i="1"/>
  <c r="FY622" i="1"/>
  <c r="FZ622" i="1"/>
  <c r="FZ574" i="1"/>
  <c r="FY574" i="1"/>
  <c r="FZ562" i="1"/>
  <c r="FY562" i="1"/>
  <c r="FZ550" i="1"/>
  <c r="FY550" i="1"/>
  <c r="FZ542" i="1"/>
  <c r="FY542" i="1"/>
  <c r="FY538" i="1"/>
  <c r="FZ538" i="1"/>
  <c r="FZ530" i="1"/>
  <c r="FY530" i="1"/>
  <c r="FY522" i="1"/>
  <c r="FZ522" i="1"/>
  <c r="FZ518" i="1"/>
  <c r="FY518" i="1"/>
  <c r="FZ510" i="1"/>
  <c r="FY510" i="1"/>
  <c r="FZ498" i="1"/>
  <c r="FY498" i="1"/>
  <c r="FZ454" i="1"/>
  <c r="FY454" i="1"/>
  <c r="FY446" i="1"/>
  <c r="FZ446" i="1"/>
  <c r="FZ434" i="1"/>
  <c r="FY434" i="1"/>
  <c r="FZ418" i="1"/>
  <c r="FY418" i="1"/>
  <c r="FZ410" i="1"/>
  <c r="FY410" i="1"/>
  <c r="FZ390" i="1"/>
  <c r="FY390" i="1"/>
  <c r="FY382" i="1"/>
  <c r="FZ382" i="1"/>
  <c r="FZ358" i="1"/>
  <c r="FY358" i="1"/>
  <c r="FZ314" i="1"/>
  <c r="FY314" i="1"/>
  <c r="FY282" i="1"/>
  <c r="FZ282" i="1"/>
  <c r="FZ250" i="1"/>
  <c r="FY250" i="1"/>
  <c r="FY238" i="1"/>
  <c r="FZ238" i="1"/>
  <c r="FY206" i="1"/>
  <c r="FZ206" i="1"/>
  <c r="FY198" i="1"/>
  <c r="FZ198" i="1"/>
  <c r="FY190" i="1"/>
  <c r="FZ190" i="1"/>
  <c r="FY182" i="1"/>
  <c r="FZ182" i="1"/>
  <c r="FY166" i="1"/>
  <c r="FZ166" i="1"/>
  <c r="FY154" i="1"/>
  <c r="FZ154" i="1"/>
  <c r="FY138" i="1"/>
  <c r="FZ138" i="1"/>
  <c r="FY134" i="1"/>
  <c r="FZ134" i="1"/>
  <c r="FY671" i="1"/>
  <c r="FY659" i="1"/>
  <c r="FY644" i="1"/>
  <c r="FY623" i="1"/>
  <c r="FY598" i="1"/>
  <c r="FY579" i="1"/>
  <c r="FY558" i="1"/>
  <c r="FY535" i="1"/>
  <c r="FY515" i="1"/>
  <c r="FY494" i="1"/>
  <c r="FY471" i="1"/>
  <c r="FY458" i="1"/>
  <c r="FY438" i="1"/>
  <c r="FY423" i="1"/>
  <c r="FY411" i="1"/>
  <c r="FY395" i="1"/>
  <c r="FY350" i="1"/>
  <c r="FY310" i="1"/>
  <c r="FY266" i="1"/>
  <c r="FY222" i="1"/>
  <c r="FY191" i="1"/>
  <c r="FY80" i="1"/>
  <c r="FY31" i="1"/>
  <c r="FZ658" i="1"/>
  <c r="FZ630" i="1"/>
  <c r="FZ420" i="1"/>
  <c r="FZ320" i="1"/>
  <c r="FZ270" i="1"/>
  <c r="FZ170" i="1"/>
  <c r="FZ84" i="1"/>
  <c r="FZ692" i="1"/>
  <c r="FY692" i="1"/>
  <c r="FZ600" i="1"/>
  <c r="FY600" i="1"/>
  <c r="FZ568" i="1"/>
  <c r="FY568" i="1"/>
  <c r="FY540" i="1"/>
  <c r="FZ540" i="1"/>
  <c r="FZ536" i="1"/>
  <c r="FY536" i="1"/>
  <c r="FY512" i="1"/>
  <c r="FZ512" i="1"/>
  <c r="FY412" i="1"/>
  <c r="FZ412" i="1"/>
  <c r="FY384" i="1"/>
  <c r="FZ384" i="1"/>
  <c r="FZ364" i="1"/>
  <c r="FY364" i="1"/>
  <c r="FY356" i="1"/>
  <c r="FZ356" i="1"/>
  <c r="FZ332" i="1"/>
  <c r="FY332" i="1"/>
  <c r="FZ316" i="1"/>
  <c r="FY316" i="1"/>
  <c r="FZ300" i="1"/>
  <c r="FY300" i="1"/>
  <c r="FZ284" i="1"/>
  <c r="FY284" i="1"/>
  <c r="FZ268" i="1"/>
  <c r="FY268" i="1"/>
  <c r="FZ252" i="1"/>
  <c r="FY252" i="1"/>
  <c r="FZ236" i="1"/>
  <c r="FY236" i="1"/>
  <c r="FY228" i="1"/>
  <c r="FZ228" i="1"/>
  <c r="FY156" i="1"/>
  <c r="FZ156" i="1"/>
  <c r="FZ112" i="1"/>
  <c r="FY112" i="1"/>
  <c r="FZ96" i="1"/>
  <c r="FY96" i="1"/>
  <c r="FZ64" i="1"/>
  <c r="FY64" i="1"/>
  <c r="FY44" i="1"/>
  <c r="FZ44" i="1"/>
  <c r="FY676" i="1"/>
  <c r="FZ563" i="1"/>
  <c r="FY563" i="1"/>
  <c r="FZ475" i="1"/>
  <c r="FY475" i="1"/>
  <c r="FZ459" i="1"/>
  <c r="FY459" i="1"/>
  <c r="FZ455" i="1"/>
  <c r="FY455" i="1"/>
  <c r="FZ439" i="1"/>
  <c r="FY439" i="1"/>
  <c r="FZ407" i="1"/>
  <c r="FY407" i="1"/>
  <c r="FZ391" i="1"/>
  <c r="FY391" i="1"/>
  <c r="FZ379" i="1"/>
  <c r="FY379" i="1"/>
  <c r="FZ171" i="1"/>
  <c r="FY171" i="1"/>
  <c r="FZ139" i="1"/>
  <c r="FY139" i="1"/>
  <c r="FZ123" i="1"/>
  <c r="FY123" i="1"/>
  <c r="FY115" i="1"/>
  <c r="FZ115" i="1"/>
  <c r="FZ47" i="1"/>
  <c r="FY47" i="1"/>
  <c r="FZ27" i="1"/>
  <c r="FY27" i="1"/>
  <c r="FY599" i="1"/>
  <c r="FY32" i="1"/>
  <c r="FZ448" i="1"/>
  <c r="FY670" i="1"/>
  <c r="FZ670" i="1"/>
  <c r="FY654" i="1"/>
  <c r="FZ654" i="1"/>
  <c r="FY650" i="1"/>
  <c r="FZ650" i="1"/>
  <c r="FZ594" i="1"/>
  <c r="FY594" i="1"/>
  <c r="FY582" i="1"/>
  <c r="FZ582" i="1"/>
  <c r="FZ490" i="1"/>
  <c r="FY490" i="1"/>
  <c r="FZ482" i="1"/>
  <c r="FY482" i="1"/>
  <c r="FZ470" i="1"/>
  <c r="FY470" i="1"/>
  <c r="FY462" i="1"/>
  <c r="FZ462" i="1"/>
  <c r="FZ402" i="1"/>
  <c r="FY402" i="1"/>
  <c r="FY394" i="1"/>
  <c r="FZ394" i="1"/>
  <c r="FZ378" i="1"/>
  <c r="FY378" i="1"/>
  <c r="FY366" i="1"/>
  <c r="FZ366" i="1"/>
  <c r="FZ334" i="1"/>
  <c r="FY334" i="1"/>
  <c r="FZ326" i="1"/>
  <c r="FY326" i="1"/>
  <c r="FZ294" i="1"/>
  <c r="FY294" i="1"/>
  <c r="FZ262" i="1"/>
  <c r="FY262" i="1"/>
  <c r="FZ230" i="1"/>
  <c r="FY230" i="1"/>
  <c r="FY691" i="1"/>
  <c r="FY655" i="1"/>
  <c r="FY607" i="1"/>
  <c r="FY595" i="1"/>
  <c r="FY578" i="1"/>
  <c r="FY552" i="1"/>
  <c r="FY534" i="1"/>
  <c r="FY514" i="1"/>
  <c r="FY491" i="1"/>
  <c r="FY466" i="1"/>
  <c r="FY443" i="1"/>
  <c r="FY422" i="1"/>
  <c r="FY406" i="1"/>
  <c r="FY362" i="1"/>
  <c r="FY318" i="1"/>
  <c r="FY278" i="1"/>
  <c r="FY234" i="1"/>
  <c r="FY95" i="1"/>
  <c r="FY79" i="1"/>
  <c r="FY59" i="1"/>
  <c r="FY43" i="1"/>
  <c r="FZ675" i="1"/>
  <c r="FZ586" i="1"/>
  <c r="FZ554" i="1"/>
  <c r="FZ474" i="1"/>
  <c r="FZ430" i="1"/>
  <c r="FZ292" i="1"/>
  <c r="FZ192" i="1"/>
  <c r="FZ142" i="1"/>
  <c r="FZ83" i="1"/>
  <c r="FY597" i="1"/>
  <c r="FZ597" i="1"/>
  <c r="FY585" i="1"/>
  <c r="FZ585" i="1"/>
  <c r="FY561" i="1"/>
  <c r="FZ561" i="1"/>
  <c r="FY529" i="1"/>
  <c r="FZ529" i="1"/>
  <c r="FY497" i="1"/>
  <c r="FZ497" i="1"/>
  <c r="FZ157" i="1"/>
  <c r="FY157" i="1"/>
  <c r="FZ145" i="1"/>
  <c r="FY145" i="1"/>
  <c r="FZ121" i="1"/>
  <c r="FY121" i="1"/>
  <c r="FZ101" i="1"/>
  <c r="FY101" i="1"/>
  <c r="FZ93" i="1"/>
  <c r="FY93" i="1"/>
  <c r="FZ81" i="1"/>
  <c r="FY81" i="1"/>
  <c r="FZ57" i="1"/>
  <c r="FY57" i="1"/>
  <c r="FZ37" i="1"/>
  <c r="FY37" i="1"/>
  <c r="FZ29" i="1"/>
  <c r="FY29" i="1"/>
  <c r="FZ17" i="1"/>
  <c r="FY17" i="1"/>
  <c r="FY685" i="1"/>
  <c r="FY665" i="1"/>
  <c r="FY657" i="1"/>
  <c r="FY645" i="1"/>
  <c r="FY621" i="1"/>
  <c r="FY445" i="1"/>
  <c r="FY433" i="1"/>
  <c r="FY397" i="1"/>
  <c r="FY193" i="1"/>
  <c r="FY181" i="1"/>
  <c r="FY109" i="1"/>
  <c r="FY85" i="1"/>
  <c r="FY73" i="1"/>
  <c r="FY61" i="1"/>
  <c r="FY33" i="1"/>
  <c r="FY25" i="1"/>
  <c r="FZ593" i="1"/>
  <c r="FZ581" i="1"/>
  <c r="FZ565" i="1"/>
  <c r="FZ549" i="1"/>
  <c r="FZ537" i="1"/>
  <c r="FZ521" i="1"/>
  <c r="FZ505" i="1"/>
  <c r="FZ409" i="1"/>
  <c r="FZ309" i="1"/>
  <c r="FZ293" i="1"/>
  <c r="FZ165" i="1"/>
  <c r="FZ287" i="1"/>
  <c r="FY287" i="1"/>
  <c r="FZ576" i="1"/>
  <c r="FX11" i="1"/>
  <c r="FX10" i="1"/>
  <c r="FZ488" i="1"/>
  <c r="FY488" i="1"/>
  <c r="FZ472" i="1"/>
  <c r="FY472" i="1"/>
  <c r="FZ456" i="1"/>
  <c r="FY456" i="1"/>
  <c r="FZ440" i="1"/>
  <c r="FY440" i="1"/>
  <c r="FZ424" i="1"/>
  <c r="FY424" i="1"/>
  <c r="FZ408" i="1"/>
  <c r="FY408" i="1"/>
  <c r="FZ392" i="1"/>
  <c r="FY392" i="1"/>
  <c r="FZ376" i="1"/>
  <c r="FY376" i="1"/>
  <c r="FX8" i="1"/>
  <c r="FY696" i="1"/>
  <c r="FY680" i="1"/>
  <c r="FY664" i="1"/>
  <c r="FY648" i="1"/>
  <c r="FY632" i="1"/>
  <c r="FY616" i="1"/>
  <c r="FY588" i="1"/>
  <c r="FY572" i="1"/>
  <c r="FY556" i="1"/>
  <c r="FY524" i="1"/>
  <c r="FY508" i="1"/>
  <c r="FY368" i="1"/>
  <c r="FY352" i="1"/>
  <c r="FY336" i="1"/>
  <c r="FY304" i="1"/>
  <c r="FY288" i="1"/>
  <c r="FY272" i="1"/>
  <c r="FY240" i="1"/>
  <c r="FY224" i="1"/>
  <c r="FY196" i="1"/>
  <c r="FY180" i="1"/>
  <c r="FY148" i="1"/>
  <c r="FY132" i="1"/>
  <c r="FY116" i="1"/>
  <c r="FY100" i="1"/>
  <c r="FY68" i="1"/>
  <c r="FY52" i="1"/>
  <c r="FY36" i="1"/>
  <c r="FY20" i="1"/>
  <c r="FZ624" i="1"/>
  <c r="FZ596" i="1"/>
  <c r="FZ560" i="1"/>
  <c r="FZ532" i="1"/>
  <c r="FZ496" i="1"/>
  <c r="FZ468" i="1"/>
  <c r="FZ460" i="1"/>
  <c r="FZ432" i="1"/>
  <c r="FZ404" i="1"/>
  <c r="FZ396" i="1"/>
  <c r="FZ340" i="1"/>
  <c r="FZ276" i="1"/>
  <c r="FZ212" i="1"/>
  <c r="FZ204" i="1"/>
  <c r="FZ140" i="1"/>
  <c r="FZ124" i="1"/>
  <c r="FZ108" i="1"/>
  <c r="FZ371" i="1"/>
  <c r="FY371" i="1"/>
  <c r="FZ367" i="1"/>
  <c r="FY367" i="1"/>
  <c r="FZ363" i="1"/>
  <c r="FY363" i="1"/>
  <c r="FZ359" i="1"/>
  <c r="FY359" i="1"/>
  <c r="FZ355" i="1"/>
  <c r="FY355" i="1"/>
  <c r="FZ351" i="1"/>
  <c r="FY351" i="1"/>
  <c r="FZ347" i="1"/>
  <c r="FY347" i="1"/>
  <c r="FZ343" i="1"/>
  <c r="FY343" i="1"/>
  <c r="FZ339" i="1"/>
  <c r="FY339" i="1"/>
  <c r="FZ335" i="1"/>
  <c r="FY335" i="1"/>
  <c r="FZ331" i="1"/>
  <c r="FY331" i="1"/>
  <c r="FZ327" i="1"/>
  <c r="FY327" i="1"/>
  <c r="FZ323" i="1"/>
  <c r="FY323" i="1"/>
  <c r="FZ319" i="1"/>
  <c r="FY319" i="1"/>
  <c r="FZ315" i="1"/>
  <c r="FY315" i="1"/>
  <c r="FZ311" i="1"/>
  <c r="FY311" i="1"/>
  <c r="FZ307" i="1"/>
  <c r="FY307" i="1"/>
  <c r="FZ303" i="1"/>
  <c r="FY303" i="1"/>
  <c r="FZ299" i="1"/>
  <c r="FY299" i="1"/>
  <c r="FZ295" i="1"/>
  <c r="FY295" i="1"/>
  <c r="FZ291" i="1"/>
  <c r="FY291" i="1"/>
  <c r="FZ283" i="1"/>
  <c r="FY283" i="1"/>
  <c r="FZ279" i="1"/>
  <c r="FY279" i="1"/>
  <c r="FZ275" i="1"/>
  <c r="FY275" i="1"/>
  <c r="FZ271" i="1"/>
  <c r="FY271" i="1"/>
  <c r="FZ267" i="1"/>
  <c r="FY267" i="1"/>
  <c r="FZ263" i="1"/>
  <c r="FY263" i="1"/>
  <c r="FZ259" i="1"/>
  <c r="FY259" i="1"/>
  <c r="FZ255" i="1"/>
  <c r="FY255" i="1"/>
  <c r="FZ251" i="1"/>
  <c r="FY251" i="1"/>
  <c r="FZ247" i="1"/>
  <c r="FY247" i="1"/>
  <c r="FZ243" i="1"/>
  <c r="FY243" i="1"/>
  <c r="FZ239" i="1"/>
  <c r="FY239" i="1"/>
  <c r="FZ235" i="1"/>
  <c r="FY235" i="1"/>
  <c r="FZ231" i="1"/>
  <c r="FY231" i="1"/>
  <c r="FZ227" i="1"/>
  <c r="FY227" i="1"/>
  <c r="FZ223" i="1"/>
  <c r="FY223" i="1"/>
  <c r="FZ219" i="1"/>
  <c r="FY219" i="1"/>
  <c r="FZ215" i="1"/>
  <c r="FY215" i="1"/>
  <c r="FZ211" i="1"/>
  <c r="FY211" i="1"/>
  <c r="FY700" i="1"/>
  <c r="FY695" i="1"/>
  <c r="FY684" i="1"/>
  <c r="FY679" i="1"/>
  <c r="FY668" i="1"/>
  <c r="FY663" i="1"/>
  <c r="FY652" i="1"/>
  <c r="FY647" i="1"/>
  <c r="FY636" i="1"/>
  <c r="FY631" i="1"/>
  <c r="FY620" i="1"/>
  <c r="FY615" i="1"/>
  <c r="FY603" i="1"/>
  <c r="FY592" i="1"/>
  <c r="FY587" i="1"/>
  <c r="FY571" i="1"/>
  <c r="FY555" i="1"/>
  <c r="FY544" i="1"/>
  <c r="FY539" i="1"/>
  <c r="FY528" i="1"/>
  <c r="FY523" i="1"/>
  <c r="FY507" i="1"/>
  <c r="FY479" i="1"/>
  <c r="FY463" i="1"/>
  <c r="FY447" i="1"/>
  <c r="FY431" i="1"/>
  <c r="FY415" i="1"/>
  <c r="FY399" i="1"/>
  <c r="FY383" i="1"/>
  <c r="FY372" i="1"/>
  <c r="FY324" i="1"/>
  <c r="FY308" i="1"/>
  <c r="FY260" i="1"/>
  <c r="FY244" i="1"/>
  <c r="FY200" i="1"/>
  <c r="FY195" i="1"/>
  <c r="FY184" i="1"/>
  <c r="FY179" i="1"/>
  <c r="FY168" i="1"/>
  <c r="FY163" i="1"/>
  <c r="FY152" i="1"/>
  <c r="FY147" i="1"/>
  <c r="FY136" i="1"/>
  <c r="FY131" i="1"/>
  <c r="FY120" i="1"/>
  <c r="FY104" i="1"/>
  <c r="FY88" i="1"/>
  <c r="FY72" i="1"/>
  <c r="FY56" i="1"/>
  <c r="FY51" i="1"/>
  <c r="FY40" i="1"/>
  <c r="FY35" i="1"/>
  <c r="FY19" i="1"/>
  <c r="FZ608" i="1"/>
  <c r="FZ580" i="1"/>
  <c r="FZ516" i="1"/>
  <c r="FZ480" i="1"/>
  <c r="FZ452" i="1"/>
  <c r="FZ444" i="1"/>
  <c r="FZ416" i="1"/>
  <c r="FZ388" i="1"/>
  <c r="FZ380" i="1"/>
  <c r="FZ188" i="1"/>
  <c r="FZ160" i="1"/>
  <c r="FZ92" i="1"/>
  <c r="FZ76" i="1"/>
  <c r="FX13" i="1"/>
  <c r="FZ626" i="1"/>
  <c r="FY626" i="1"/>
  <c r="FZ610" i="1"/>
  <c r="FY610" i="1"/>
  <c r="FZ194" i="1"/>
  <c r="FY194" i="1"/>
  <c r="FZ178" i="1"/>
  <c r="FY178" i="1"/>
  <c r="FZ162" i="1"/>
  <c r="FY162" i="1"/>
  <c r="FZ146" i="1"/>
  <c r="FY146" i="1"/>
  <c r="FZ130" i="1"/>
  <c r="FY130" i="1"/>
  <c r="FZ126" i="1"/>
  <c r="FY126" i="1"/>
  <c r="FZ122" i="1"/>
  <c r="FY122" i="1"/>
  <c r="FZ118" i="1"/>
  <c r="FY118" i="1"/>
  <c r="FZ114" i="1"/>
  <c r="FY114" i="1"/>
  <c r="FZ110" i="1"/>
  <c r="FY110" i="1"/>
  <c r="FZ106" i="1"/>
  <c r="FY106" i="1"/>
  <c r="FZ102" i="1"/>
  <c r="FY102" i="1"/>
  <c r="FZ98" i="1"/>
  <c r="FY98" i="1"/>
  <c r="FZ94" i="1"/>
  <c r="FY94" i="1"/>
  <c r="FZ90" i="1"/>
  <c r="FY90" i="1"/>
  <c r="FZ86" i="1"/>
  <c r="FY86" i="1"/>
  <c r="FZ82" i="1"/>
  <c r="FY82" i="1"/>
  <c r="FZ78" i="1"/>
  <c r="FY78" i="1"/>
  <c r="FZ74" i="1"/>
  <c r="FY74" i="1"/>
  <c r="FZ70" i="1"/>
  <c r="FY70" i="1"/>
  <c r="FZ66" i="1"/>
  <c r="FY66" i="1"/>
  <c r="FZ62" i="1"/>
  <c r="FY62" i="1"/>
  <c r="FZ58" i="1"/>
  <c r="FY58" i="1"/>
  <c r="FZ54" i="1"/>
  <c r="FY54" i="1"/>
  <c r="FZ50" i="1"/>
  <c r="FY50" i="1"/>
  <c r="FZ46" i="1"/>
  <c r="FY46" i="1"/>
  <c r="FZ42" i="1"/>
  <c r="FY42" i="1"/>
  <c r="FZ38" i="1"/>
  <c r="FY38" i="1"/>
  <c r="FZ34" i="1"/>
  <c r="FY34" i="1"/>
  <c r="FZ30" i="1"/>
  <c r="FY30" i="1"/>
  <c r="FZ26" i="1"/>
  <c r="FY26" i="1"/>
  <c r="FZ22" i="1"/>
  <c r="FY22" i="1"/>
  <c r="FZ18" i="1"/>
  <c r="FY18" i="1"/>
  <c r="FY699" i="1"/>
  <c r="FY688" i="1"/>
  <c r="FY683" i="1"/>
  <c r="FY672" i="1"/>
  <c r="FY667" i="1"/>
  <c r="FY656" i="1"/>
  <c r="FY651" i="1"/>
  <c r="FY640" i="1"/>
  <c r="FY635" i="1"/>
  <c r="FY619" i="1"/>
  <c r="FY591" i="1"/>
  <c r="FY575" i="1"/>
  <c r="FY570" i="1"/>
  <c r="FY564" i="1"/>
  <c r="FY559" i="1"/>
  <c r="FY543" i="1"/>
  <c r="FY527" i="1"/>
  <c r="FY511" i="1"/>
  <c r="FY506" i="1"/>
  <c r="FY500" i="1"/>
  <c r="FY495" i="1"/>
  <c r="FY483" i="1"/>
  <c r="FY478" i="1"/>
  <c r="FY467" i="1"/>
  <c r="FY451" i="1"/>
  <c r="FY435" i="1"/>
  <c r="FY419" i="1"/>
  <c r="FY414" i="1"/>
  <c r="FY403" i="1"/>
  <c r="FY387" i="1"/>
  <c r="FY370" i="1"/>
  <c r="FY360" i="1"/>
  <c r="FY354" i="1"/>
  <c r="FY344" i="1"/>
  <c r="FY338" i="1"/>
  <c r="FY328" i="1"/>
  <c r="FY322" i="1"/>
  <c r="FY312" i="1"/>
  <c r="FY306" i="1"/>
  <c r="FY296" i="1"/>
  <c r="FY290" i="1"/>
  <c r="FY280" i="1"/>
  <c r="FY274" i="1"/>
  <c r="FY264" i="1"/>
  <c r="FY258" i="1"/>
  <c r="FY248" i="1"/>
  <c r="FY242" i="1"/>
  <c r="FY232" i="1"/>
  <c r="FY226" i="1"/>
  <c r="FY216" i="1"/>
  <c r="FY210" i="1"/>
  <c r="FY199" i="1"/>
  <c r="FY183" i="1"/>
  <c r="FY172" i="1"/>
  <c r="FY167" i="1"/>
  <c r="FY151" i="1"/>
  <c r="FY135" i="1"/>
  <c r="FY119" i="1"/>
  <c r="FY103" i="1"/>
  <c r="FY87" i="1"/>
  <c r="FY71" i="1"/>
  <c r="FY60" i="1"/>
  <c r="FY55" i="1"/>
  <c r="FY39" i="1"/>
  <c r="FY28" i="1"/>
  <c r="FY23" i="1"/>
  <c r="FZ694" i="1"/>
  <c r="FZ688" i="1"/>
  <c r="FZ678" i="1"/>
  <c r="FZ662" i="1"/>
  <c r="FZ646" i="1"/>
  <c r="FZ640" i="1"/>
  <c r="FZ634" i="1"/>
  <c r="FZ606" i="1"/>
  <c r="FZ492" i="1"/>
  <c r="FZ464" i="1"/>
  <c r="FZ436" i="1"/>
  <c r="FZ428" i="1"/>
  <c r="FZ400" i="1"/>
  <c r="FZ208" i="1"/>
  <c r="FZ186" i="1"/>
  <c r="FZ158" i="1"/>
  <c r="FZ150" i="1"/>
  <c r="FY589" i="1"/>
  <c r="FY573" i="1"/>
  <c r="FY557" i="1"/>
  <c r="FY541" i="1"/>
  <c r="FY525" i="1"/>
  <c r="FY509" i="1"/>
  <c r="FZ493" i="1"/>
  <c r="FY604" i="1"/>
  <c r="FX12" i="1"/>
  <c r="GR666" i="1" l="1"/>
  <c r="GY666" i="1" s="1"/>
  <c r="GR219" i="1"/>
  <c r="GY219" i="1" s="1"/>
  <c r="GP11" i="1"/>
  <c r="GR488" i="1"/>
  <c r="GY488" i="1" s="1"/>
  <c r="GR584" i="1"/>
  <c r="GY584" i="1" s="1"/>
  <c r="GR687" i="1"/>
  <c r="GY687" i="1" s="1"/>
  <c r="GP9" i="1"/>
  <c r="GR642" i="1"/>
  <c r="GY642" i="1" s="1"/>
  <c r="GR183" i="1"/>
  <c r="GY183" i="1" s="1"/>
  <c r="GR570" i="1"/>
  <c r="GY570" i="1" s="1"/>
  <c r="GR614" i="1"/>
  <c r="GY614" i="1" s="1"/>
  <c r="GR507" i="1"/>
  <c r="GY507" i="1" s="1"/>
  <c r="GR255" i="1"/>
  <c r="GY255" i="1" s="1"/>
  <c r="GR39" i="1"/>
  <c r="GY39" i="1" s="1"/>
  <c r="GR290" i="1"/>
  <c r="GY290" i="1" s="1"/>
  <c r="GR543" i="1"/>
  <c r="GY543" i="1" s="1"/>
  <c r="GR551" i="1"/>
  <c r="GY551" i="1" s="1"/>
  <c r="GR582" i="1"/>
  <c r="GY582" i="1" s="1"/>
  <c r="GR98" i="1"/>
  <c r="GY98" i="1" s="1"/>
  <c r="GR522" i="1"/>
  <c r="GY522" i="1" s="1"/>
  <c r="GR627" i="1"/>
  <c r="GY627" i="1" s="1"/>
  <c r="GR432" i="1"/>
  <c r="GY432" i="1" s="1"/>
  <c r="GR362" i="1"/>
  <c r="GY362" i="1" s="1"/>
  <c r="GR600" i="1"/>
  <c r="GY600" i="1" s="1"/>
  <c r="GR18" i="1"/>
  <c r="GY18" i="1" s="1"/>
  <c r="GR444" i="1"/>
  <c r="GY444" i="1" s="1"/>
  <c r="GR470" i="1"/>
  <c r="GY470" i="1" s="1"/>
  <c r="GR651" i="1"/>
  <c r="GY651" i="1" s="1"/>
  <c r="GR639" i="1"/>
  <c r="GY639" i="1" s="1"/>
  <c r="GR560" i="1"/>
  <c r="GY560" i="1" s="1"/>
  <c r="GR192" i="1"/>
  <c r="GY192" i="1" s="1"/>
  <c r="GR524" i="1"/>
  <c r="GY524" i="1" s="1"/>
  <c r="GR24" i="1"/>
  <c r="GY24" i="1" s="1"/>
  <c r="GR650" i="1"/>
  <c r="GY650" i="1" s="1"/>
  <c r="GP13" i="1"/>
  <c r="GR125" i="1"/>
  <c r="GY125" i="1" s="1"/>
  <c r="GR690" i="1"/>
  <c r="GY690" i="1" s="1"/>
  <c r="GR534" i="1"/>
  <c r="GY534" i="1" s="1"/>
  <c r="GR482" i="1"/>
  <c r="GY482" i="1" s="1"/>
  <c r="GR661" i="1"/>
  <c r="GY661" i="1" s="1"/>
  <c r="GR615" i="1"/>
  <c r="GY615" i="1" s="1"/>
  <c r="GR557" i="1"/>
  <c r="GY557" i="1" s="1"/>
  <c r="GP10" i="1"/>
  <c r="GR467" i="1"/>
  <c r="GY467" i="1" s="1"/>
  <c r="GR141" i="1"/>
  <c r="GY141" i="1" s="1"/>
  <c r="GR567" i="1"/>
  <c r="GY567" i="1" s="1"/>
  <c r="GR20" i="1"/>
  <c r="GY20" i="1" s="1"/>
  <c r="GR446" i="1"/>
  <c r="GY446" i="1" s="1"/>
  <c r="GR606" i="1"/>
  <c r="GY606" i="1" s="1"/>
  <c r="GR218" i="1"/>
  <c r="GY218" i="1" s="1"/>
  <c r="GR644" i="1"/>
  <c r="GY644" i="1" s="1"/>
  <c r="GR47" i="1"/>
  <c r="GY47" i="1" s="1"/>
  <c r="GR84" i="1"/>
  <c r="GY84" i="1" s="1"/>
  <c r="GR297" i="1"/>
  <c r="GY297" i="1" s="1"/>
  <c r="GR32" i="1"/>
  <c r="GY32" i="1" s="1"/>
  <c r="GR456" i="1"/>
  <c r="GY456" i="1" s="1"/>
  <c r="GR698" i="1"/>
  <c r="GY698" i="1" s="1"/>
  <c r="GR696" i="1"/>
  <c r="GY696" i="1" s="1"/>
  <c r="GR624" i="1"/>
  <c r="GY624" i="1" s="1"/>
  <c r="GR149" i="1"/>
  <c r="GY149" i="1" s="1"/>
  <c r="GR294" i="1"/>
  <c r="GY294" i="1" s="1"/>
  <c r="GP12" i="1"/>
  <c r="GR320" i="1"/>
  <c r="GY320" i="1" s="1"/>
  <c r="GR38" i="1"/>
  <c r="GY38" i="1" s="1"/>
  <c r="GR23" i="1"/>
  <c r="GY23" i="1" s="1"/>
  <c r="GR398" i="1"/>
  <c r="GY398" i="1" s="1"/>
  <c r="GR611" i="1"/>
  <c r="GY611" i="1" s="1"/>
  <c r="GR347" i="1"/>
  <c r="GY347" i="1" s="1"/>
  <c r="GR50" i="1"/>
  <c r="GY50" i="1" s="1"/>
  <c r="GR263" i="1"/>
  <c r="GY263" i="1" s="1"/>
  <c r="GR474" i="1"/>
  <c r="GY474" i="1" s="1"/>
  <c r="GR683" i="1"/>
  <c r="GY683" i="1" s="1"/>
  <c r="GR575" i="1"/>
  <c r="GY575" i="1" s="1"/>
  <c r="GR659" i="1"/>
  <c r="GY659" i="1" s="1"/>
  <c r="GR150" i="1"/>
  <c r="GY150" i="1" s="1"/>
  <c r="GR618" i="1"/>
  <c r="GY618" i="1" s="1"/>
  <c r="GR503" i="1"/>
  <c r="GY503" i="1" s="1"/>
  <c r="GR281" i="1"/>
  <c r="GY281" i="1" s="1"/>
  <c r="GR692" i="1"/>
  <c r="GY692" i="1" s="1"/>
  <c r="GR693" i="1"/>
  <c r="GY693" i="1" s="1"/>
  <c r="GR464" i="1"/>
  <c r="GY464" i="1" s="1"/>
  <c r="GR117" i="1"/>
  <c r="GY117" i="1" s="1"/>
  <c r="GR542" i="1"/>
  <c r="GY542" i="1" s="1"/>
  <c r="GR632" i="1"/>
  <c r="GY632" i="1" s="1"/>
  <c r="GR291" i="1"/>
  <c r="GY291" i="1" s="1"/>
  <c r="GR578" i="1"/>
  <c r="GY578" i="1" s="1"/>
  <c r="GR506" i="1"/>
  <c r="GY506" i="1" s="1"/>
  <c r="GR679" i="1"/>
  <c r="GY679" i="1" s="1"/>
  <c r="GR338" i="1"/>
  <c r="GY338" i="1" s="1"/>
  <c r="GR664" i="1"/>
  <c r="GY664" i="1" s="1"/>
  <c r="GR59" i="1"/>
  <c r="GY59" i="1" s="1"/>
  <c r="GR603" i="1"/>
  <c r="GY603" i="1" s="1"/>
  <c r="GR273" i="1"/>
  <c r="GY273" i="1" s="1"/>
  <c r="GR179" i="1"/>
  <c r="GY179" i="1" s="1"/>
  <c r="GR270" i="1"/>
  <c r="GY270" i="1" s="1"/>
  <c r="GR348" i="1"/>
  <c r="GY348" i="1" s="1"/>
  <c r="GR561" i="1"/>
  <c r="GY561" i="1" s="1"/>
  <c r="GR569" i="1"/>
  <c r="GY569" i="1" s="1"/>
  <c r="GR680" i="1"/>
  <c r="GY680" i="1" s="1"/>
  <c r="GR308" i="1"/>
  <c r="GY308" i="1" s="1"/>
  <c r="GR594" i="1"/>
  <c r="GY594" i="1" s="1"/>
  <c r="GR326" i="1"/>
  <c r="GY326" i="1" s="1"/>
  <c r="GP8" i="1"/>
  <c r="GR176" i="1"/>
  <c r="GY176" i="1" s="1"/>
  <c r="GR408" i="1"/>
  <c r="GY408" i="1" s="1"/>
  <c r="GR426" i="1"/>
  <c r="GY426" i="1" s="1"/>
  <c r="GR293" i="1"/>
  <c r="GY293" i="1" s="1"/>
  <c r="GR27" i="1"/>
  <c r="GY27" i="1" s="1"/>
  <c r="GR452" i="1"/>
  <c r="GY452" i="1" s="1"/>
  <c r="GR596" i="1"/>
  <c r="GY596" i="1" s="1"/>
  <c r="GR156" i="1"/>
  <c r="GY156" i="1" s="1"/>
  <c r="GR663" i="1"/>
  <c r="GY663" i="1" s="1"/>
  <c r="GR60" i="1"/>
  <c r="GY60" i="1" s="1"/>
  <c r="GR630" i="1"/>
  <c r="GY630" i="1" s="1"/>
  <c r="GK54" i="1"/>
  <c r="GR54" i="1" s="1"/>
  <c r="GY54" i="1" s="1"/>
  <c r="GK267" i="1"/>
  <c r="GR267" i="1" s="1"/>
  <c r="GY267" i="1" s="1"/>
  <c r="GK479" i="1"/>
  <c r="GR479" i="1" s="1"/>
  <c r="GY479" i="1" s="1"/>
  <c r="GK285" i="1"/>
  <c r="GR285" i="1" s="1"/>
  <c r="GY285" i="1" s="1"/>
  <c r="GK497" i="1"/>
  <c r="GR497" i="1" s="1"/>
  <c r="GY497" i="1" s="1"/>
  <c r="GK302" i="1"/>
  <c r="GR302" i="1" s="1"/>
  <c r="GY302" i="1" s="1"/>
  <c r="GK159" i="1"/>
  <c r="GR159" i="1" s="1"/>
  <c r="GY159" i="1" s="1"/>
  <c r="GK372" i="1"/>
  <c r="GR372" i="1" s="1"/>
  <c r="GY372" i="1" s="1"/>
  <c r="GK585" i="1"/>
  <c r="GR585" i="1" s="1"/>
  <c r="GY585" i="1" s="1"/>
  <c r="GK314" i="1"/>
  <c r="GR314" i="1" s="1"/>
  <c r="GY314" i="1" s="1"/>
  <c r="GK177" i="1"/>
  <c r="GR177" i="1" s="1"/>
  <c r="GY177" i="1" s="1"/>
  <c r="GK390" i="1"/>
  <c r="GR390" i="1" s="1"/>
  <c r="GY390" i="1" s="1"/>
  <c r="GK602" i="1"/>
  <c r="GR602" i="1" s="1"/>
  <c r="GY602" i="1" s="1"/>
  <c r="GK90" i="1"/>
  <c r="GR90" i="1" s="1"/>
  <c r="GY90" i="1" s="1"/>
  <c r="GK51" i="1"/>
  <c r="GR51" i="1" s="1"/>
  <c r="GY51" i="1" s="1"/>
  <c r="GK264" i="1"/>
  <c r="GR264" i="1" s="1"/>
  <c r="GY264" i="1" s="1"/>
  <c r="GK476" i="1"/>
  <c r="GR476" i="1" s="1"/>
  <c r="GY476" i="1" s="1"/>
  <c r="GK684" i="1"/>
  <c r="GR684" i="1" s="1"/>
  <c r="GY684" i="1" s="1"/>
  <c r="GK365" i="1"/>
  <c r="GR365" i="1" s="1"/>
  <c r="GY365" i="1" s="1"/>
  <c r="GK170" i="1"/>
  <c r="GR170" i="1" s="1"/>
  <c r="GY170" i="1" s="1"/>
  <c r="GK137" i="1"/>
  <c r="GR137" i="1" s="1"/>
  <c r="GY137" i="1" s="1"/>
  <c r="GK629" i="1"/>
  <c r="GR629" i="1" s="1"/>
  <c r="GY629" i="1" s="1"/>
  <c r="GK332" i="1"/>
  <c r="GR332" i="1" s="1"/>
  <c r="GY332" i="1" s="1"/>
  <c r="GK383" i="1"/>
  <c r="GR383" i="1" s="1"/>
  <c r="GY383" i="1" s="1"/>
  <c r="GK239" i="1"/>
  <c r="GR239" i="1" s="1"/>
  <c r="GY239" i="1" s="1"/>
  <c r="GK330" i="1"/>
  <c r="GR330" i="1" s="1"/>
  <c r="GY330" i="1" s="1"/>
  <c r="GK368" i="1"/>
  <c r="GR368" i="1" s="1"/>
  <c r="GY368" i="1" s="1"/>
  <c r="GK296" i="1"/>
  <c r="GR296" i="1" s="1"/>
  <c r="GY296" i="1" s="1"/>
  <c r="GK434" i="1"/>
  <c r="GR434" i="1" s="1"/>
  <c r="GY434" i="1" s="1"/>
  <c r="GK662" i="1"/>
  <c r="GR662" i="1" s="1"/>
  <c r="GY662" i="1" s="1"/>
  <c r="GK230" i="1"/>
  <c r="GR230" i="1" s="1"/>
  <c r="GY230" i="1" s="1"/>
  <c r="GK443" i="1"/>
  <c r="GR443" i="1" s="1"/>
  <c r="GY443" i="1" s="1"/>
  <c r="GK656" i="1"/>
  <c r="GR656" i="1" s="1"/>
  <c r="GY656" i="1" s="1"/>
  <c r="GK95" i="1"/>
  <c r="GR95" i="1" s="1"/>
  <c r="GY95" i="1" s="1"/>
  <c r="GK306" i="1"/>
  <c r="GR306" i="1" s="1"/>
  <c r="GY306" i="1" s="1"/>
  <c r="GK519" i="1"/>
  <c r="GR519" i="1" s="1"/>
  <c r="GY519" i="1" s="1"/>
  <c r="GK44" i="1"/>
  <c r="GR44" i="1" s="1"/>
  <c r="GY44" i="1" s="1"/>
  <c r="GK257" i="1"/>
  <c r="GR257" i="1" s="1"/>
  <c r="GY257" i="1" s="1"/>
  <c r="GK468" i="1"/>
  <c r="GR468" i="1" s="1"/>
  <c r="GY468" i="1" s="1"/>
  <c r="GK678" i="1"/>
  <c r="GR678" i="1" s="1"/>
  <c r="GY678" i="1" s="1"/>
  <c r="GK386" i="1"/>
  <c r="GR386" i="1" s="1"/>
  <c r="GY386" i="1" s="1"/>
  <c r="GK35" i="1"/>
  <c r="GR35" i="1" s="1"/>
  <c r="GY35" i="1" s="1"/>
  <c r="GK248" i="1"/>
  <c r="GR248" i="1" s="1"/>
  <c r="GY248" i="1" s="1"/>
  <c r="GK459" i="1"/>
  <c r="GR459" i="1" s="1"/>
  <c r="GY459" i="1" s="1"/>
  <c r="GK669" i="1"/>
  <c r="GR669" i="1" s="1"/>
  <c r="GY669" i="1" s="1"/>
  <c r="GK111" i="1"/>
  <c r="GR111" i="1" s="1"/>
  <c r="GY111" i="1" s="1"/>
  <c r="GK324" i="1"/>
  <c r="GR324" i="1" s="1"/>
  <c r="GY324" i="1" s="1"/>
  <c r="GK537" i="1"/>
  <c r="GR537" i="1" s="1"/>
  <c r="GY537" i="1" s="1"/>
  <c r="GK222" i="1"/>
  <c r="GR222" i="1" s="1"/>
  <c r="GY222" i="1" s="1"/>
  <c r="GK435" i="1"/>
  <c r="GR435" i="1" s="1"/>
  <c r="GY435" i="1" s="1"/>
  <c r="GK366" i="1"/>
  <c r="GR366" i="1" s="1"/>
  <c r="GY366" i="1" s="1"/>
  <c r="GK189" i="1"/>
  <c r="GR189" i="1" s="1"/>
  <c r="GY189" i="1" s="1"/>
  <c r="GK416" i="1"/>
  <c r="GR416" i="1" s="1"/>
  <c r="GY416" i="1" s="1"/>
  <c r="GK221" i="1"/>
  <c r="GR221" i="1" s="1"/>
  <c r="GY221" i="1" s="1"/>
  <c r="GK53" i="1"/>
  <c r="GR53" i="1" s="1"/>
  <c r="GY53" i="1" s="1"/>
  <c r="GK266" i="1"/>
  <c r="GR266" i="1" s="1"/>
  <c r="GY266" i="1" s="1"/>
  <c r="GK477" i="1"/>
  <c r="GR477" i="1" s="1"/>
  <c r="GY477" i="1" s="1"/>
  <c r="GK686" i="1"/>
  <c r="GR686" i="1" s="1"/>
  <c r="GY686" i="1" s="1"/>
  <c r="GK93" i="1"/>
  <c r="GR93" i="1" s="1"/>
  <c r="GY93" i="1" s="1"/>
  <c r="GK305" i="1"/>
  <c r="GR305" i="1" s="1"/>
  <c r="GY305" i="1" s="1"/>
  <c r="GK518" i="1"/>
  <c r="GR518" i="1" s="1"/>
  <c r="GY518" i="1" s="1"/>
  <c r="GK129" i="1"/>
  <c r="GR129" i="1" s="1"/>
  <c r="GY129" i="1" s="1"/>
  <c r="GK342" i="1"/>
  <c r="GR342" i="1" s="1"/>
  <c r="GY342" i="1" s="1"/>
  <c r="GK555" i="1"/>
  <c r="GR555" i="1" s="1"/>
  <c r="GY555" i="1" s="1"/>
  <c r="GK171" i="1"/>
  <c r="GR171" i="1" s="1"/>
  <c r="GY171" i="1" s="1"/>
  <c r="GK384" i="1"/>
  <c r="GR384" i="1" s="1"/>
  <c r="GY384" i="1" s="1"/>
  <c r="GK420" i="1"/>
  <c r="GR420" i="1" s="1"/>
  <c r="GY420" i="1" s="1"/>
  <c r="GK104" i="1"/>
  <c r="GR104" i="1" s="1"/>
  <c r="GY104" i="1" s="1"/>
  <c r="GK317" i="1"/>
  <c r="GR317" i="1" s="1"/>
  <c r="GY317" i="1" s="1"/>
  <c r="GK530" i="1"/>
  <c r="GR530" i="1" s="1"/>
  <c r="GY530" i="1" s="1"/>
  <c r="GK278" i="1"/>
  <c r="GR278" i="1" s="1"/>
  <c r="GY278" i="1" s="1"/>
  <c r="GK203" i="1"/>
  <c r="GR203" i="1" s="1"/>
  <c r="GY203" i="1" s="1"/>
  <c r="GK162" i="1"/>
  <c r="GR162" i="1" s="1"/>
  <c r="GY162" i="1" s="1"/>
  <c r="GK375" i="1"/>
  <c r="GR375" i="1" s="1"/>
  <c r="GY375" i="1" s="1"/>
  <c r="GK588" i="1"/>
  <c r="GR588" i="1" s="1"/>
  <c r="GY588" i="1" s="1"/>
  <c r="GK110" i="1"/>
  <c r="GR110" i="1" s="1"/>
  <c r="GY110" i="1" s="1"/>
  <c r="GK323" i="1"/>
  <c r="GR323" i="1" s="1"/>
  <c r="GY323" i="1" s="1"/>
  <c r="GK536" i="1"/>
  <c r="GR536" i="1" s="1"/>
  <c r="GY536" i="1" s="1"/>
  <c r="GK147" i="1"/>
  <c r="GR147" i="1" s="1"/>
  <c r="GY147" i="1" s="1"/>
  <c r="GK360" i="1"/>
  <c r="GR360" i="1" s="1"/>
  <c r="GY360" i="1" s="1"/>
  <c r="GK573" i="1"/>
  <c r="GR573" i="1" s="1"/>
  <c r="GY573" i="1" s="1"/>
  <c r="GK438" i="1"/>
  <c r="GR438" i="1" s="1"/>
  <c r="GY438" i="1" s="1"/>
  <c r="GK174" i="1"/>
  <c r="GR174" i="1" s="1"/>
  <c r="GY174" i="1" s="1"/>
  <c r="GK387" i="1"/>
  <c r="GR387" i="1" s="1"/>
  <c r="GY387" i="1" s="1"/>
  <c r="GK599" i="1"/>
  <c r="GR599" i="1" s="1"/>
  <c r="GY599" i="1" s="1"/>
  <c r="GK122" i="1"/>
  <c r="GR122" i="1" s="1"/>
  <c r="GY122" i="1" s="1"/>
  <c r="GK335" i="1"/>
  <c r="GR335" i="1" s="1"/>
  <c r="GY335" i="1" s="1"/>
  <c r="GK548" i="1"/>
  <c r="GR548" i="1" s="1"/>
  <c r="GY548" i="1" s="1"/>
  <c r="GK180" i="1"/>
  <c r="GR180" i="1" s="1"/>
  <c r="GY180" i="1" s="1"/>
  <c r="GK393" i="1"/>
  <c r="GR393" i="1" s="1"/>
  <c r="GY393" i="1" s="1"/>
  <c r="GK605" i="1"/>
  <c r="GR605" i="1" s="1"/>
  <c r="GY605" i="1" s="1"/>
  <c r="GK128" i="1"/>
  <c r="GR128" i="1" s="1"/>
  <c r="GY128" i="1" s="1"/>
  <c r="GK341" i="1"/>
  <c r="GR341" i="1" s="1"/>
  <c r="GY341" i="1" s="1"/>
  <c r="GK554" i="1"/>
  <c r="GR554" i="1" s="1"/>
  <c r="GY554" i="1" s="1"/>
  <c r="GK165" i="1"/>
  <c r="GR165" i="1" s="1"/>
  <c r="GY165" i="1" s="1"/>
  <c r="GK378" i="1"/>
  <c r="GR378" i="1" s="1"/>
  <c r="GY378" i="1" s="1"/>
  <c r="GK591" i="1"/>
  <c r="GR591" i="1" s="1"/>
  <c r="GY591" i="1" s="1"/>
  <c r="GK206" i="1"/>
  <c r="GR206" i="1" s="1"/>
  <c r="GY206" i="1" s="1"/>
  <c r="GK419" i="1"/>
  <c r="GR419" i="1" s="1"/>
  <c r="GY419" i="1" s="1"/>
  <c r="GK243" i="1"/>
  <c r="GR243" i="1" s="1"/>
  <c r="GY243" i="1" s="1"/>
  <c r="GK665" i="1"/>
  <c r="GR665" i="1" s="1"/>
  <c r="GY665" i="1" s="1"/>
  <c r="GK191" i="1"/>
  <c r="GR191" i="1" s="1"/>
  <c r="GY191" i="1" s="1"/>
  <c r="GK404" i="1"/>
  <c r="GR404" i="1" s="1"/>
  <c r="GY404" i="1" s="1"/>
  <c r="GK617" i="1"/>
  <c r="GR617" i="1" s="1"/>
  <c r="GY617" i="1" s="1"/>
  <c r="GK140" i="1"/>
  <c r="GR140" i="1" s="1"/>
  <c r="GY140" i="1" s="1"/>
  <c r="GK353" i="1"/>
  <c r="GR353" i="1" s="1"/>
  <c r="GY353" i="1" s="1"/>
  <c r="GK566" i="1"/>
  <c r="GR566" i="1" s="1"/>
  <c r="GY566" i="1" s="1"/>
  <c r="GK197" i="1"/>
  <c r="GR197" i="1" s="1"/>
  <c r="GY197" i="1" s="1"/>
  <c r="GK410" i="1"/>
  <c r="GR410" i="1" s="1"/>
  <c r="GY410" i="1" s="1"/>
  <c r="GK623" i="1"/>
  <c r="GR623" i="1" s="1"/>
  <c r="GY623" i="1" s="1"/>
  <c r="GK146" i="1"/>
  <c r="GR146" i="1" s="1"/>
  <c r="GY146" i="1" s="1"/>
  <c r="GK359" i="1"/>
  <c r="GR359" i="1" s="1"/>
  <c r="GY359" i="1" s="1"/>
  <c r="GK572" i="1"/>
  <c r="GR572" i="1" s="1"/>
  <c r="GY572" i="1" s="1"/>
  <c r="GK224" i="1"/>
  <c r="GR224" i="1" s="1"/>
  <c r="GY224" i="1" s="1"/>
  <c r="GK437" i="1"/>
  <c r="GR437" i="1" s="1"/>
  <c r="GY437" i="1" s="1"/>
  <c r="GK261" i="1"/>
  <c r="GR261" i="1" s="1"/>
  <c r="GY261" i="1" s="1"/>
  <c r="GK473" i="1"/>
  <c r="GR473" i="1" s="1"/>
  <c r="GY473" i="1" s="1"/>
  <c r="GK209" i="1"/>
  <c r="GR209" i="1" s="1"/>
  <c r="GY209" i="1" s="1"/>
  <c r="GK422" i="1"/>
  <c r="GR422" i="1" s="1"/>
  <c r="GY422" i="1" s="1"/>
  <c r="GK635" i="1"/>
  <c r="GR635" i="1" s="1"/>
  <c r="GY635" i="1" s="1"/>
  <c r="GK152" i="1"/>
  <c r="GR152" i="1" s="1"/>
  <c r="GY152" i="1" s="1"/>
  <c r="GK647" i="1"/>
  <c r="GR647" i="1" s="1"/>
  <c r="GY647" i="1" s="1"/>
  <c r="GK26" i="1"/>
  <c r="GR26" i="1" s="1"/>
  <c r="GY26" i="1" s="1"/>
  <c r="GK450" i="1"/>
  <c r="GR450" i="1" s="1"/>
  <c r="GY450" i="1" s="1"/>
  <c r="GK215" i="1"/>
  <c r="GR215" i="1" s="1"/>
  <c r="GY215" i="1" s="1"/>
  <c r="GK428" i="1"/>
  <c r="GR428" i="1" s="1"/>
  <c r="GY428" i="1" s="1"/>
  <c r="GK641" i="1"/>
  <c r="GR641" i="1" s="1"/>
  <c r="GY641" i="1" s="1"/>
  <c r="GK164" i="1"/>
  <c r="GR164" i="1" s="1"/>
  <c r="GY164" i="1" s="1"/>
  <c r="GK377" i="1"/>
  <c r="GR377" i="1" s="1"/>
  <c r="GY377" i="1" s="1"/>
  <c r="GK590" i="1"/>
  <c r="GR590" i="1" s="1"/>
  <c r="GY590" i="1" s="1"/>
  <c r="GK279" i="1"/>
  <c r="GR279" i="1" s="1"/>
  <c r="GY279" i="1" s="1"/>
  <c r="GK491" i="1"/>
  <c r="GR491" i="1" s="1"/>
  <c r="GY491" i="1" s="1"/>
  <c r="GK227" i="1"/>
  <c r="GR227" i="1" s="1"/>
  <c r="GY227" i="1" s="1"/>
  <c r="GK440" i="1"/>
  <c r="GR440" i="1" s="1"/>
  <c r="GY440" i="1" s="1"/>
  <c r="GK653" i="1"/>
  <c r="GR653" i="1" s="1"/>
  <c r="GY653" i="1" s="1"/>
  <c r="GK182" i="1"/>
  <c r="GR182" i="1" s="1"/>
  <c r="GY182" i="1" s="1"/>
  <c r="GK396" i="1"/>
  <c r="GR396" i="1" s="1"/>
  <c r="GY396" i="1" s="1"/>
  <c r="GK608" i="1"/>
  <c r="GR608" i="1" s="1"/>
  <c r="GY608" i="1" s="1"/>
  <c r="GK48" i="1"/>
  <c r="GR48" i="1" s="1"/>
  <c r="GY48" i="1" s="1"/>
  <c r="GK123" i="1"/>
  <c r="GR123" i="1" s="1"/>
  <c r="GY123" i="1" s="1"/>
  <c r="GK336" i="1"/>
  <c r="GR336" i="1" s="1"/>
  <c r="GY336" i="1" s="1"/>
  <c r="GK549" i="1"/>
  <c r="GR549" i="1" s="1"/>
  <c r="GY549" i="1" s="1"/>
  <c r="GK72" i="1"/>
  <c r="GR72" i="1" s="1"/>
  <c r="GY72" i="1" s="1"/>
  <c r="GK200" i="1"/>
  <c r="GR200" i="1" s="1"/>
  <c r="GY200" i="1" s="1"/>
  <c r="GK413" i="1"/>
  <c r="GR413" i="1" s="1"/>
  <c r="GY413" i="1" s="1"/>
  <c r="GK626" i="1"/>
  <c r="GR626" i="1" s="1"/>
  <c r="GY626" i="1" s="1"/>
  <c r="GK242" i="1"/>
  <c r="GR242" i="1" s="1"/>
  <c r="GY242" i="1" s="1"/>
  <c r="GK699" i="1"/>
  <c r="GR699" i="1" s="1"/>
  <c r="GY699" i="1" s="1"/>
  <c r="GK423" i="1"/>
  <c r="GR423" i="1" s="1"/>
  <c r="GY423" i="1" s="1"/>
  <c r="GK269" i="1"/>
  <c r="GR269" i="1" s="1"/>
  <c r="GY269" i="1" s="1"/>
  <c r="GK216" i="1"/>
  <c r="GR216" i="1" s="1"/>
  <c r="GY216" i="1" s="1"/>
  <c r="GK41" i="1"/>
  <c r="GR41" i="1" s="1"/>
  <c r="GY41" i="1" s="1"/>
  <c r="GK675" i="1"/>
  <c r="GR675" i="1" s="1"/>
  <c r="GY675" i="1" s="1"/>
  <c r="GK441" i="1"/>
  <c r="GR441" i="1" s="1"/>
  <c r="GY441" i="1" s="1"/>
  <c r="GK194" i="1"/>
  <c r="GR194" i="1" s="1"/>
  <c r="GY194" i="1" s="1"/>
  <c r="GK407" i="1"/>
  <c r="GR407" i="1" s="1"/>
  <c r="GY407" i="1" s="1"/>
  <c r="GK620" i="1"/>
  <c r="GR620" i="1" s="1"/>
  <c r="GY620" i="1" s="1"/>
  <c r="GK74" i="1"/>
  <c r="GR74" i="1" s="1"/>
  <c r="GY74" i="1" s="1"/>
  <c r="GK287" i="1"/>
  <c r="GR287" i="1" s="1"/>
  <c r="GY287" i="1" s="1"/>
  <c r="GK498" i="1"/>
  <c r="GR498" i="1" s="1"/>
  <c r="GY498" i="1" s="1"/>
  <c r="GK21" i="1"/>
  <c r="GR21" i="1" s="1"/>
  <c r="GY21" i="1" s="1"/>
  <c r="GK234" i="1"/>
  <c r="GR234" i="1" s="1"/>
  <c r="GY234" i="1" s="1"/>
  <c r="GK447" i="1"/>
  <c r="GR447" i="1" s="1"/>
  <c r="GY447" i="1" s="1"/>
  <c r="GK86" i="1"/>
  <c r="GR86" i="1" s="1"/>
  <c r="GY86" i="1" s="1"/>
  <c r="GK299" i="1"/>
  <c r="GR299" i="1" s="1"/>
  <c r="GY299" i="1" s="1"/>
  <c r="GK510" i="1"/>
  <c r="GR510" i="1" s="1"/>
  <c r="GY510" i="1" s="1"/>
  <c r="GK33" i="1"/>
  <c r="GR33" i="1" s="1"/>
  <c r="GY33" i="1" s="1"/>
  <c r="GK246" i="1"/>
  <c r="GR246" i="1" s="1"/>
  <c r="GY246" i="1" s="1"/>
  <c r="GK458" i="1"/>
  <c r="GR458" i="1" s="1"/>
  <c r="GY458" i="1" s="1"/>
  <c r="GK668" i="1"/>
  <c r="GR668" i="1" s="1"/>
  <c r="GY668" i="1" s="1"/>
  <c r="GK636" i="1"/>
  <c r="GR636" i="1" s="1"/>
  <c r="GY636" i="1" s="1"/>
  <c r="GK480" i="1"/>
  <c r="GR480" i="1" s="1"/>
  <c r="GY480" i="1" s="1"/>
  <c r="GK689" i="1"/>
  <c r="GR689" i="1" s="1"/>
  <c r="GY689" i="1" s="1"/>
  <c r="GK429" i="1"/>
  <c r="GR429" i="1" s="1"/>
  <c r="GY429" i="1" s="1"/>
  <c r="GK465" i="1"/>
  <c r="GR465" i="1" s="1"/>
  <c r="GY465" i="1" s="1"/>
  <c r="GK119" i="1"/>
  <c r="GR119" i="1" s="1"/>
  <c r="GY119" i="1" s="1"/>
  <c r="GK228" i="1"/>
  <c r="GR228" i="1" s="1"/>
  <c r="GY228" i="1" s="1"/>
  <c r="GK654" i="1"/>
  <c r="GR654" i="1" s="1"/>
  <c r="GY654" i="1" s="1"/>
  <c r="GK212" i="1"/>
  <c r="GR212" i="1" s="1"/>
  <c r="GY212" i="1" s="1"/>
  <c r="GK425" i="1"/>
  <c r="GR425" i="1" s="1"/>
  <c r="GY425" i="1" s="1"/>
  <c r="GK638" i="1"/>
  <c r="GR638" i="1" s="1"/>
  <c r="GY638" i="1" s="1"/>
  <c r="GK92" i="1"/>
  <c r="GR92" i="1" s="1"/>
  <c r="GY92" i="1" s="1"/>
  <c r="GK303" i="1"/>
  <c r="GR303" i="1" s="1"/>
  <c r="GY303" i="1" s="1"/>
  <c r="GK516" i="1"/>
  <c r="GR516" i="1" s="1"/>
  <c r="GY516" i="1" s="1"/>
  <c r="GK186" i="1"/>
  <c r="GR186" i="1" s="1"/>
  <c r="GY186" i="1" s="1"/>
  <c r="GK399" i="1"/>
  <c r="GR399" i="1" s="1"/>
  <c r="GY399" i="1" s="1"/>
  <c r="GK155" i="1"/>
  <c r="GR155" i="1" s="1"/>
  <c r="GY155" i="1" s="1"/>
  <c r="GK581" i="1"/>
  <c r="GR581" i="1" s="1"/>
  <c r="GY581" i="1" s="1"/>
  <c r="GK102" i="1"/>
  <c r="GR102" i="1" s="1"/>
  <c r="GY102" i="1" s="1"/>
  <c r="GK315" i="1"/>
  <c r="GR315" i="1" s="1"/>
  <c r="GY315" i="1" s="1"/>
  <c r="GK528" i="1"/>
  <c r="GR528" i="1" s="1"/>
  <c r="GY528" i="1" s="1"/>
  <c r="GK204" i="1"/>
  <c r="GR204" i="1" s="1"/>
  <c r="GY204" i="1" s="1"/>
  <c r="GK417" i="1"/>
  <c r="GR417" i="1" s="1"/>
  <c r="GY417" i="1" s="1"/>
  <c r="GK135" i="1"/>
  <c r="GR135" i="1" s="1"/>
  <c r="GY135" i="1" s="1"/>
  <c r="GK173" i="1"/>
  <c r="GR173" i="1" s="1"/>
  <c r="GY173" i="1" s="1"/>
  <c r="GK597" i="1"/>
  <c r="GR597" i="1" s="1"/>
  <c r="GY597" i="1" s="1"/>
  <c r="GK120" i="1"/>
  <c r="GR120" i="1" s="1"/>
  <c r="GY120" i="1" s="1"/>
  <c r="GK333" i="1"/>
  <c r="GR333" i="1" s="1"/>
  <c r="GY333" i="1" s="1"/>
  <c r="GK546" i="1"/>
  <c r="GR546" i="1" s="1"/>
  <c r="GY546" i="1" s="1"/>
  <c r="GK69" i="1"/>
  <c r="GR69" i="1" s="1"/>
  <c r="GY69" i="1" s="1"/>
  <c r="GK282" i="1"/>
  <c r="GR282" i="1" s="1"/>
  <c r="GY282" i="1" s="1"/>
  <c r="GK494" i="1"/>
  <c r="GR494" i="1" s="1"/>
  <c r="GY494" i="1" s="1"/>
  <c r="GK210" i="1"/>
  <c r="GR210" i="1" s="1"/>
  <c r="GY210" i="1" s="1"/>
  <c r="GK56" i="1"/>
  <c r="GR56" i="1" s="1"/>
  <c r="GY56" i="1" s="1"/>
  <c r="GK254" i="1"/>
  <c r="GR254" i="1" s="1"/>
  <c r="GY254" i="1" s="1"/>
  <c r="GK75" i="1"/>
  <c r="GR75" i="1" s="1"/>
  <c r="GY75" i="1" s="1"/>
  <c r="GK288" i="1"/>
  <c r="GR288" i="1" s="1"/>
  <c r="GY288" i="1" s="1"/>
  <c r="GK500" i="1"/>
  <c r="GR500" i="1" s="1"/>
  <c r="GY500" i="1" s="1"/>
  <c r="GK62" i="1"/>
  <c r="GR62" i="1" s="1"/>
  <c r="GY62" i="1" s="1"/>
  <c r="GK275" i="1"/>
  <c r="GR275" i="1" s="1"/>
  <c r="GY275" i="1" s="1"/>
  <c r="GK486" i="1"/>
  <c r="GR486" i="1" s="1"/>
  <c r="GY486" i="1" s="1"/>
  <c r="GK695" i="1"/>
  <c r="GR695" i="1" s="1"/>
  <c r="GY695" i="1" s="1"/>
  <c r="GK153" i="1"/>
  <c r="GR153" i="1" s="1"/>
  <c r="GY153" i="1" s="1"/>
  <c r="GK579" i="1"/>
  <c r="GR579" i="1" s="1"/>
  <c r="GY579" i="1" s="1"/>
  <c r="GK138" i="1"/>
  <c r="GR138" i="1" s="1"/>
  <c r="GY138" i="1" s="1"/>
  <c r="GK351" i="1"/>
  <c r="GR351" i="1" s="1"/>
  <c r="GY351" i="1" s="1"/>
  <c r="GK564" i="1"/>
  <c r="GR564" i="1" s="1"/>
  <c r="GY564" i="1" s="1"/>
  <c r="GK87" i="1"/>
  <c r="GR87" i="1" s="1"/>
  <c r="GY87" i="1" s="1"/>
  <c r="GK300" i="1"/>
  <c r="GR300" i="1" s="1"/>
  <c r="GY300" i="1" s="1"/>
  <c r="GK512" i="1"/>
  <c r="GR512" i="1" s="1"/>
  <c r="GY512" i="1" s="1"/>
  <c r="GK633" i="1"/>
  <c r="GR633" i="1" s="1"/>
  <c r="GY633" i="1" s="1"/>
  <c r="GC700" i="1"/>
  <c r="GD700" i="1"/>
  <c r="GK700" i="1" s="1"/>
  <c r="GR700" i="1" s="1"/>
  <c r="GY700" i="1" s="1"/>
  <c r="FX14" i="1"/>
  <c r="FT698" i="1"/>
  <c r="FT699" i="1"/>
  <c r="FT700" i="1"/>
  <c r="I700" i="1"/>
  <c r="FW13" i="1"/>
  <c r="FV13" i="1"/>
  <c r="FW12" i="1"/>
  <c r="FV12" i="1"/>
  <c r="FW11" i="1"/>
  <c r="FV11" i="1"/>
  <c r="FW10" i="1"/>
  <c r="FV10" i="1"/>
  <c r="FW9" i="1"/>
  <c r="FV9" i="1"/>
  <c r="FW8" i="1"/>
  <c r="FV8" i="1"/>
  <c r="A9" i="17"/>
  <c r="A25" i="17"/>
  <c r="A22" i="17"/>
  <c r="A20" i="17"/>
  <c r="U7" i="17"/>
  <c r="U8" i="17"/>
  <c r="U163" i="17"/>
  <c r="U10" i="17"/>
  <c r="U11" i="17"/>
  <c r="U12" i="17"/>
  <c r="U13" i="17"/>
  <c r="U14" i="17"/>
  <c r="U15" i="17"/>
  <c r="U16" i="17"/>
  <c r="U17" i="17"/>
  <c r="U18" i="17"/>
  <c r="U19" i="17"/>
  <c r="U215" i="17"/>
  <c r="U21" i="17"/>
  <c r="U25" i="17"/>
  <c r="U23" i="17"/>
  <c r="U24" i="17"/>
  <c r="U127" i="17"/>
  <c r="U26" i="17"/>
  <c r="U63" i="17"/>
  <c r="U28" i="17"/>
  <c r="U29" i="17"/>
  <c r="U30" i="17"/>
  <c r="U91" i="17"/>
  <c r="U31" i="17"/>
  <c r="U33" i="17"/>
  <c r="U34" i="17"/>
  <c r="U35" i="17"/>
  <c r="U64" i="17"/>
  <c r="U37" i="17"/>
  <c r="U22" i="17"/>
  <c r="U39" i="17"/>
  <c r="U40" i="17"/>
  <c r="U41" i="17"/>
  <c r="U38" i="17"/>
  <c r="U43" i="17"/>
  <c r="U44" i="17"/>
  <c r="U45" i="17"/>
  <c r="U46" i="17"/>
  <c r="U47" i="17"/>
  <c r="U48" i="17"/>
  <c r="U49" i="17"/>
  <c r="U50" i="17"/>
  <c r="U51" i="17"/>
  <c r="U52" i="17"/>
  <c r="U53" i="17"/>
  <c r="U54" i="17"/>
  <c r="U55" i="17"/>
  <c r="U56" i="17"/>
  <c r="U57" i="17"/>
  <c r="U58" i="17"/>
  <c r="U59" i="17"/>
  <c r="U60" i="17"/>
  <c r="U61" i="17"/>
  <c r="U62" i="17"/>
  <c r="U206" i="17"/>
  <c r="U198" i="17"/>
  <c r="U65" i="17"/>
  <c r="U66" i="17"/>
  <c r="U67" i="17"/>
  <c r="U68" i="17"/>
  <c r="U69" i="17"/>
  <c r="U70" i="17"/>
  <c r="U71" i="17"/>
  <c r="U72" i="17"/>
  <c r="U73" i="17"/>
  <c r="U74" i="17"/>
  <c r="U75" i="17"/>
  <c r="U32" i="17"/>
  <c r="U77" i="17"/>
  <c r="U78" i="17"/>
  <c r="U79" i="17"/>
  <c r="U80" i="17"/>
  <c r="U81" i="17"/>
  <c r="U82" i="17"/>
  <c r="U83" i="17"/>
  <c r="U84" i="17"/>
  <c r="U76" i="17"/>
  <c r="U86" i="17"/>
  <c r="U87" i="17"/>
  <c r="U88" i="17"/>
  <c r="U85" i="17"/>
  <c r="U89" i="17"/>
  <c r="U90" i="17"/>
  <c r="U92" i="17"/>
  <c r="U93" i="17"/>
  <c r="U94" i="17"/>
  <c r="U95" i="17"/>
  <c r="U96" i="17"/>
  <c r="U97" i="17"/>
  <c r="U98"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27" i="17"/>
  <c r="U128" i="17"/>
  <c r="U129" i="17"/>
  <c r="U130" i="17"/>
  <c r="U131" i="17"/>
  <c r="U132" i="17"/>
  <c r="U133" i="17"/>
  <c r="U134" i="17"/>
  <c r="U135" i="17"/>
  <c r="U136" i="17"/>
  <c r="U137" i="17"/>
  <c r="U138" i="17"/>
  <c r="U139" i="17"/>
  <c r="U140" i="17"/>
  <c r="U141" i="17"/>
  <c r="U142" i="17"/>
  <c r="U143" i="17"/>
  <c r="U144" i="17"/>
  <c r="U145" i="17"/>
  <c r="U146" i="17"/>
  <c r="U147" i="17"/>
  <c r="U148" i="17"/>
  <c r="U149" i="17"/>
  <c r="U150" i="17"/>
  <c r="U151" i="17"/>
  <c r="U152" i="17"/>
  <c r="U153" i="17"/>
  <c r="U154" i="17"/>
  <c r="U155" i="17"/>
  <c r="U156" i="17"/>
  <c r="U157" i="17"/>
  <c r="U158" i="17"/>
  <c r="U159" i="17"/>
  <c r="U160" i="17"/>
  <c r="U161" i="17"/>
  <c r="U162" i="17"/>
  <c r="U36" i="17"/>
  <c r="U164" i="17"/>
  <c r="U165" i="17"/>
  <c r="U166" i="17"/>
  <c r="U167" i="17"/>
  <c r="U168" i="17"/>
  <c r="U169" i="17"/>
  <c r="U170" i="17"/>
  <c r="U171" i="17"/>
  <c r="U172" i="17"/>
  <c r="U173" i="17"/>
  <c r="U174" i="17"/>
  <c r="U175" i="17"/>
  <c r="U42" i="17"/>
  <c r="U177" i="17"/>
  <c r="U178" i="17"/>
  <c r="U179" i="17"/>
  <c r="U180" i="17"/>
  <c r="U181" i="17"/>
  <c r="U182" i="17"/>
  <c r="U176" i="17"/>
  <c r="U184" i="17"/>
  <c r="U185" i="17"/>
  <c r="U186" i="17"/>
  <c r="U187" i="17"/>
  <c r="U188" i="17"/>
  <c r="U189" i="17"/>
  <c r="U190" i="17"/>
  <c r="U191" i="17"/>
  <c r="U192" i="17"/>
  <c r="U193" i="17"/>
  <c r="U194" i="17"/>
  <c r="U195" i="17"/>
  <c r="U196" i="17"/>
  <c r="U197" i="17"/>
  <c r="U183" i="17"/>
  <c r="U199" i="17"/>
  <c r="U200" i="17"/>
  <c r="U201" i="17"/>
  <c r="U202" i="17"/>
  <c r="U203" i="17"/>
  <c r="U204" i="17"/>
  <c r="U205" i="17"/>
  <c r="U20" i="17"/>
  <c r="U207" i="17"/>
  <c r="U208" i="17"/>
  <c r="U209" i="17"/>
  <c r="U210" i="17"/>
  <c r="U211" i="17"/>
  <c r="U212" i="17"/>
  <c r="U213" i="17"/>
  <c r="U214" i="17"/>
  <c r="U219" i="17"/>
  <c r="U216" i="17"/>
  <c r="U217" i="17"/>
  <c r="U218" i="17"/>
  <c r="U9" i="17"/>
  <c r="U220" i="17"/>
  <c r="U221" i="17"/>
  <c r="U222" i="17"/>
  <c r="U223" i="17"/>
  <c r="U224" i="17"/>
  <c r="U225" i="17"/>
  <c r="U226" i="17"/>
  <c r="U227" i="17"/>
  <c r="U228" i="17"/>
  <c r="U229" i="17"/>
  <c r="U230" i="17"/>
  <c r="U231" i="17"/>
  <c r="U232" i="17"/>
  <c r="U233" i="17"/>
  <c r="U234" i="17"/>
  <c r="T7" i="17"/>
  <c r="T8" i="17"/>
  <c r="T163" i="17"/>
  <c r="T10" i="17"/>
  <c r="T11" i="17"/>
  <c r="T12" i="17"/>
  <c r="T13" i="17"/>
  <c r="T14" i="17"/>
  <c r="T15" i="17"/>
  <c r="T16" i="17"/>
  <c r="T17" i="17"/>
  <c r="T18" i="17"/>
  <c r="T19" i="17"/>
  <c r="T215" i="17"/>
  <c r="T21" i="17"/>
  <c r="T25" i="17"/>
  <c r="T23" i="17"/>
  <c r="T24" i="17"/>
  <c r="T127" i="17"/>
  <c r="T26" i="17"/>
  <c r="T63" i="17"/>
  <c r="T28" i="17"/>
  <c r="T29" i="17"/>
  <c r="T30" i="17"/>
  <c r="T91" i="17"/>
  <c r="T31" i="17"/>
  <c r="T33" i="17"/>
  <c r="T34" i="17"/>
  <c r="T35" i="17"/>
  <c r="T64" i="17"/>
  <c r="T37" i="17"/>
  <c r="T22" i="17"/>
  <c r="T39" i="17"/>
  <c r="T40" i="17"/>
  <c r="T41" i="17"/>
  <c r="T38" i="17"/>
  <c r="T43" i="17"/>
  <c r="T44" i="17"/>
  <c r="T45" i="17"/>
  <c r="T46" i="17"/>
  <c r="T47" i="17"/>
  <c r="T48" i="17"/>
  <c r="T49" i="17"/>
  <c r="T50" i="17"/>
  <c r="T51" i="17"/>
  <c r="T52" i="17"/>
  <c r="T53" i="17"/>
  <c r="T54" i="17"/>
  <c r="T55" i="17"/>
  <c r="T56" i="17"/>
  <c r="T57" i="17"/>
  <c r="T58" i="17"/>
  <c r="T59" i="17"/>
  <c r="T60" i="17"/>
  <c r="T61" i="17"/>
  <c r="T62" i="17"/>
  <c r="T206" i="17"/>
  <c r="T198" i="17"/>
  <c r="T65" i="17"/>
  <c r="T66" i="17"/>
  <c r="T67" i="17"/>
  <c r="T68" i="17"/>
  <c r="T69" i="17"/>
  <c r="T70" i="17"/>
  <c r="T71" i="17"/>
  <c r="T72" i="17"/>
  <c r="T73" i="17"/>
  <c r="T74" i="17"/>
  <c r="T75" i="17"/>
  <c r="T32" i="17"/>
  <c r="T77" i="17"/>
  <c r="T78" i="17"/>
  <c r="T79" i="17"/>
  <c r="T80" i="17"/>
  <c r="T81" i="17"/>
  <c r="T82" i="17"/>
  <c r="T83" i="17"/>
  <c r="T84" i="17"/>
  <c r="T76" i="17"/>
  <c r="T86" i="17"/>
  <c r="T87" i="17"/>
  <c r="T88" i="17"/>
  <c r="T85" i="17"/>
  <c r="T89" i="17"/>
  <c r="T90" i="17"/>
  <c r="T92" i="17"/>
  <c r="T93" i="17"/>
  <c r="T94" i="17"/>
  <c r="T95" i="17"/>
  <c r="T96" i="17"/>
  <c r="T97" i="17"/>
  <c r="T98"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27" i="17"/>
  <c r="T128" i="17"/>
  <c r="T129" i="17"/>
  <c r="T130" i="17"/>
  <c r="T131" i="17"/>
  <c r="T132" i="17"/>
  <c r="T133" i="17"/>
  <c r="T134" i="17"/>
  <c r="T135" i="17"/>
  <c r="T136" i="17"/>
  <c r="T137" i="17"/>
  <c r="T138" i="17"/>
  <c r="T139" i="17"/>
  <c r="T140" i="17"/>
  <c r="T141" i="17"/>
  <c r="T142" i="17"/>
  <c r="T143" i="17"/>
  <c r="T144" i="17"/>
  <c r="T145" i="17"/>
  <c r="T146" i="17"/>
  <c r="T147" i="17"/>
  <c r="T148" i="17"/>
  <c r="T149" i="17"/>
  <c r="T150" i="17"/>
  <c r="T151" i="17"/>
  <c r="T152" i="17"/>
  <c r="T153" i="17"/>
  <c r="T154" i="17"/>
  <c r="T155" i="17"/>
  <c r="T156" i="17"/>
  <c r="T157" i="17"/>
  <c r="T158" i="17"/>
  <c r="T159" i="17"/>
  <c r="T160" i="17"/>
  <c r="T161" i="17"/>
  <c r="T162" i="17"/>
  <c r="T36" i="17"/>
  <c r="T164" i="17"/>
  <c r="T165" i="17"/>
  <c r="T166" i="17"/>
  <c r="T167" i="17"/>
  <c r="T168" i="17"/>
  <c r="T169" i="17"/>
  <c r="T170" i="17"/>
  <c r="T171" i="17"/>
  <c r="T172" i="17"/>
  <c r="T173" i="17"/>
  <c r="T174" i="17"/>
  <c r="T175" i="17"/>
  <c r="T42" i="17"/>
  <c r="T177" i="17"/>
  <c r="T178" i="17"/>
  <c r="T179" i="17"/>
  <c r="T180" i="17"/>
  <c r="T181" i="17"/>
  <c r="T182" i="17"/>
  <c r="T176" i="17"/>
  <c r="T184" i="17"/>
  <c r="T185" i="17"/>
  <c r="T186" i="17"/>
  <c r="T187" i="17"/>
  <c r="T188" i="17"/>
  <c r="T189" i="17"/>
  <c r="T190" i="17"/>
  <c r="T191" i="17"/>
  <c r="T192" i="17"/>
  <c r="T193" i="17"/>
  <c r="T194" i="17"/>
  <c r="T195" i="17"/>
  <c r="T196" i="17"/>
  <c r="T197" i="17"/>
  <c r="T183" i="17"/>
  <c r="T199" i="17"/>
  <c r="T200" i="17"/>
  <c r="T201" i="17"/>
  <c r="T202" i="17"/>
  <c r="T203" i="17"/>
  <c r="T204" i="17"/>
  <c r="T205" i="17"/>
  <c r="T20" i="17"/>
  <c r="T207" i="17"/>
  <c r="T208" i="17"/>
  <c r="T209" i="17"/>
  <c r="T210" i="17"/>
  <c r="T211" i="17"/>
  <c r="T212" i="17"/>
  <c r="T213" i="17"/>
  <c r="T214" i="17"/>
  <c r="T219" i="17"/>
  <c r="T216" i="17"/>
  <c r="T217" i="17"/>
  <c r="T218" i="17"/>
  <c r="T9" i="17"/>
  <c r="T220" i="17"/>
  <c r="T221" i="17"/>
  <c r="T222" i="17"/>
  <c r="T223" i="17"/>
  <c r="T224" i="17"/>
  <c r="T225" i="17"/>
  <c r="T226" i="17"/>
  <c r="T227" i="17"/>
  <c r="T228" i="17"/>
  <c r="T229" i="17"/>
  <c r="T230" i="17"/>
  <c r="T231" i="17"/>
  <c r="T232" i="17"/>
  <c r="T233" i="17"/>
  <c r="T234" i="17"/>
  <c r="S7" i="17"/>
  <c r="S8" i="17"/>
  <c r="S163" i="17"/>
  <c r="S10" i="17"/>
  <c r="S11" i="17"/>
  <c r="S12" i="17"/>
  <c r="S13" i="17"/>
  <c r="S14" i="17"/>
  <c r="S15" i="17"/>
  <c r="S16" i="17"/>
  <c r="S17" i="17"/>
  <c r="S18" i="17"/>
  <c r="S19" i="17"/>
  <c r="S215" i="17"/>
  <c r="S21" i="17"/>
  <c r="S25" i="17"/>
  <c r="S23" i="17"/>
  <c r="S24" i="17"/>
  <c r="S127" i="17"/>
  <c r="S26" i="17"/>
  <c r="S63" i="17"/>
  <c r="S28" i="17"/>
  <c r="S29" i="17"/>
  <c r="S30" i="17"/>
  <c r="S91" i="17"/>
  <c r="S31" i="17"/>
  <c r="S33" i="17"/>
  <c r="S34" i="17"/>
  <c r="S35" i="17"/>
  <c r="S64" i="17"/>
  <c r="S37" i="17"/>
  <c r="S22" i="17"/>
  <c r="S39" i="17"/>
  <c r="S40" i="17"/>
  <c r="S41" i="17"/>
  <c r="S38" i="17"/>
  <c r="S43" i="17"/>
  <c r="S44" i="17"/>
  <c r="S45" i="17"/>
  <c r="S46" i="17"/>
  <c r="S47" i="17"/>
  <c r="S48" i="17"/>
  <c r="S49" i="17"/>
  <c r="S50" i="17"/>
  <c r="S51" i="17"/>
  <c r="S52" i="17"/>
  <c r="S53" i="17"/>
  <c r="S54" i="17"/>
  <c r="S55" i="17"/>
  <c r="S56" i="17"/>
  <c r="S57" i="17"/>
  <c r="S58" i="17"/>
  <c r="S59" i="17"/>
  <c r="S60" i="17"/>
  <c r="S61" i="17"/>
  <c r="S62" i="17"/>
  <c r="S206" i="17"/>
  <c r="S198" i="17"/>
  <c r="S65" i="17"/>
  <c r="S66" i="17"/>
  <c r="S67" i="17"/>
  <c r="S68" i="17"/>
  <c r="S69" i="17"/>
  <c r="S70" i="17"/>
  <c r="S71" i="17"/>
  <c r="S72" i="17"/>
  <c r="S73" i="17"/>
  <c r="S74" i="17"/>
  <c r="S75" i="17"/>
  <c r="S32" i="17"/>
  <c r="S77" i="17"/>
  <c r="S78" i="17"/>
  <c r="S79" i="17"/>
  <c r="S80" i="17"/>
  <c r="S81" i="17"/>
  <c r="S82" i="17"/>
  <c r="S83" i="17"/>
  <c r="S84" i="17"/>
  <c r="S76" i="17"/>
  <c r="S86" i="17"/>
  <c r="S87" i="17"/>
  <c r="S88" i="17"/>
  <c r="S85" i="17"/>
  <c r="S89" i="17"/>
  <c r="S90" i="17"/>
  <c r="S92" i="17"/>
  <c r="S93" i="17"/>
  <c r="S94" i="17"/>
  <c r="S95" i="17"/>
  <c r="S96" i="17"/>
  <c r="S97" i="17"/>
  <c r="S98" i="17"/>
  <c r="S99" i="17"/>
  <c r="S100" i="17"/>
  <c r="S101" i="17"/>
  <c r="S102" i="17"/>
  <c r="S103" i="17"/>
  <c r="S104" i="17"/>
  <c r="S105" i="17"/>
  <c r="S106" i="17"/>
  <c r="S107" i="17"/>
  <c r="S108" i="17"/>
  <c r="S109" i="17"/>
  <c r="S110" i="17"/>
  <c r="S111" i="17"/>
  <c r="S112" i="17"/>
  <c r="S113" i="17"/>
  <c r="S114" i="17"/>
  <c r="S115" i="17"/>
  <c r="S116" i="17"/>
  <c r="S117" i="17"/>
  <c r="S118" i="17"/>
  <c r="S119" i="17"/>
  <c r="S120" i="17"/>
  <c r="S121" i="17"/>
  <c r="S122" i="17"/>
  <c r="S123" i="17"/>
  <c r="S124" i="17"/>
  <c r="S125" i="17"/>
  <c r="S126" i="17"/>
  <c r="S27" i="17"/>
  <c r="S128" i="17"/>
  <c r="S129" i="17"/>
  <c r="S130" i="17"/>
  <c r="S131" i="17"/>
  <c r="S132" i="17"/>
  <c r="S133" i="17"/>
  <c r="S134" i="17"/>
  <c r="S135" i="17"/>
  <c r="S136" i="17"/>
  <c r="S137" i="17"/>
  <c r="S138" i="17"/>
  <c r="S139" i="17"/>
  <c r="S140" i="17"/>
  <c r="S141" i="17"/>
  <c r="S142" i="17"/>
  <c r="S143" i="17"/>
  <c r="S144" i="17"/>
  <c r="S145" i="17"/>
  <c r="S146" i="17"/>
  <c r="S147" i="17"/>
  <c r="S148" i="17"/>
  <c r="S149" i="17"/>
  <c r="S150" i="17"/>
  <c r="S151" i="17"/>
  <c r="S152" i="17"/>
  <c r="S153" i="17"/>
  <c r="S154" i="17"/>
  <c r="S155" i="17"/>
  <c r="S156" i="17"/>
  <c r="S157" i="17"/>
  <c r="S158" i="17"/>
  <c r="S159" i="17"/>
  <c r="S160" i="17"/>
  <c r="S161" i="17"/>
  <c r="S162" i="17"/>
  <c r="S36" i="17"/>
  <c r="S164" i="17"/>
  <c r="S165" i="17"/>
  <c r="S166" i="17"/>
  <c r="S167" i="17"/>
  <c r="S168" i="17"/>
  <c r="S169" i="17"/>
  <c r="S170" i="17"/>
  <c r="S171" i="17"/>
  <c r="S172" i="17"/>
  <c r="S173" i="17"/>
  <c r="S174" i="17"/>
  <c r="S175" i="17"/>
  <c r="S42" i="17"/>
  <c r="S177" i="17"/>
  <c r="S178" i="17"/>
  <c r="S179" i="17"/>
  <c r="S180" i="17"/>
  <c r="S181" i="17"/>
  <c r="S182" i="17"/>
  <c r="S176" i="17"/>
  <c r="S184" i="17"/>
  <c r="S185" i="17"/>
  <c r="S186" i="17"/>
  <c r="S187" i="17"/>
  <c r="S188" i="17"/>
  <c r="S189" i="17"/>
  <c r="S190" i="17"/>
  <c r="S191" i="17"/>
  <c r="S192" i="17"/>
  <c r="S193" i="17"/>
  <c r="S194" i="17"/>
  <c r="S195" i="17"/>
  <c r="S196" i="17"/>
  <c r="S197" i="17"/>
  <c r="S183" i="17"/>
  <c r="S199" i="17"/>
  <c r="S200" i="17"/>
  <c r="S201" i="17"/>
  <c r="S202" i="17"/>
  <c r="S203" i="17"/>
  <c r="S204" i="17"/>
  <c r="S205" i="17"/>
  <c r="S20" i="17"/>
  <c r="S207" i="17"/>
  <c r="S208" i="17"/>
  <c r="S209" i="17"/>
  <c r="S210" i="17"/>
  <c r="S211" i="17"/>
  <c r="S212" i="17"/>
  <c r="S213" i="17"/>
  <c r="S214" i="17"/>
  <c r="S219" i="17"/>
  <c r="S216" i="17"/>
  <c r="S217" i="17"/>
  <c r="S218" i="17"/>
  <c r="S9" i="17"/>
  <c r="S220" i="17"/>
  <c r="S221" i="17"/>
  <c r="S222" i="17"/>
  <c r="S223" i="17"/>
  <c r="S224" i="17"/>
  <c r="S225" i="17"/>
  <c r="S226" i="17"/>
  <c r="S227" i="17"/>
  <c r="S228" i="17"/>
  <c r="S229" i="17"/>
  <c r="S230" i="17"/>
  <c r="S231" i="17"/>
  <c r="S232" i="17"/>
  <c r="S233" i="17"/>
  <c r="S234" i="17"/>
  <c r="FO13" i="1"/>
  <c r="FO12" i="1"/>
  <c r="FO11" i="1"/>
  <c r="FO10" i="1"/>
  <c r="FO9" i="1"/>
  <c r="FO8" i="1"/>
  <c r="GP14" i="1" l="1"/>
  <c r="GE700" i="1"/>
  <c r="GG700" i="1"/>
  <c r="FV14" i="1"/>
  <c r="FW14" i="1"/>
  <c r="FO14" i="1"/>
  <c r="FH13" i="1"/>
  <c r="FH12" i="1"/>
  <c r="FH11" i="1"/>
  <c r="FH10" i="1"/>
  <c r="FH9" i="1"/>
  <c r="FH8" i="1"/>
  <c r="GF700" i="1" l="1"/>
  <c r="FH14" i="1"/>
  <c r="EU2" i="15"/>
  <c r="FA13" i="1"/>
  <c r="FA12" i="1"/>
  <c r="FA11" i="1"/>
  <c r="FA10" i="1"/>
  <c r="FA9" i="1"/>
  <c r="FA8" i="1"/>
  <c r="FA14" i="1" l="1"/>
  <c r="ET208" i="1"/>
  <c r="ET12" i="1" s="1"/>
  <c r="ET13" i="1"/>
  <c r="ET11" i="1"/>
  <c r="ET10" i="1"/>
  <c r="ET9" i="1"/>
  <c r="ET8" i="1"/>
  <c r="EM208" i="1"/>
  <c r="EM12" i="1" s="1"/>
  <c r="EM13" i="1"/>
  <c r="EM11" i="1"/>
  <c r="EM10" i="1"/>
  <c r="EM9" i="1"/>
  <c r="EM8" i="1"/>
  <c r="EF208" i="1"/>
  <c r="EF12" i="1" s="1"/>
  <c r="EF13" i="1"/>
  <c r="EF11" i="1"/>
  <c r="EF10" i="1"/>
  <c r="EF9" i="1"/>
  <c r="EF8" i="1"/>
  <c r="ET14" i="1" l="1"/>
  <c r="EM14" i="1"/>
  <c r="EF14" i="1"/>
  <c r="DY208" i="1" l="1"/>
  <c r="DY12" i="1" s="1"/>
  <c r="DY13" i="1"/>
  <c r="DY11" i="1"/>
  <c r="DY10" i="1"/>
  <c r="DY9" i="1"/>
  <c r="DY8" i="1"/>
  <c r="DY14" i="1" l="1"/>
  <c r="DP187" i="1"/>
  <c r="DR208" i="1"/>
  <c r="DR12" i="1" s="1"/>
  <c r="DR13" i="1"/>
  <c r="DR11" i="1"/>
  <c r="DR10" i="1"/>
  <c r="DR9" i="1"/>
  <c r="DR8" i="1"/>
  <c r="DR14" i="1" l="1"/>
  <c r="A5" i="17"/>
  <c r="A175" i="17"/>
  <c r="A16" i="17"/>
  <c r="A220" i="17"/>
  <c r="A8" i="17"/>
  <c r="A34" i="17"/>
  <c r="A10" i="17"/>
  <c r="A162" i="17"/>
  <c r="A11" i="17"/>
  <c r="A40" i="17"/>
  <c r="A12" i="17"/>
  <c r="A163" i="17"/>
  <c r="A17" i="17"/>
  <c r="A14" i="17"/>
  <c r="A176" i="17"/>
  <c r="A29" i="17"/>
  <c r="A159" i="17"/>
  <c r="A203" i="17"/>
  <c r="A35" i="17"/>
  <c r="A225" i="17"/>
  <c r="A26" i="17"/>
  <c r="A37" i="17"/>
  <c r="A188" i="17"/>
  <c r="A56" i="17"/>
  <c r="A167" i="17"/>
  <c r="A205" i="17"/>
  <c r="A158" i="17"/>
  <c r="A49" i="17"/>
  <c r="A210" i="17"/>
  <c r="A30" i="17"/>
  <c r="A227" i="17"/>
  <c r="A61" i="17"/>
  <c r="A55" i="17"/>
  <c r="A197" i="17"/>
  <c r="A47" i="17"/>
  <c r="A24" i="17"/>
  <c r="A217" i="17"/>
  <c r="A195" i="17"/>
  <c r="A223" i="17"/>
  <c r="A44" i="17"/>
  <c r="A228" i="17"/>
  <c r="A181" i="17"/>
  <c r="A173" i="17"/>
  <c r="A53" i="17"/>
  <c r="A155" i="17"/>
  <c r="A154" i="17"/>
  <c r="A180" i="17"/>
  <c r="A153" i="17"/>
  <c r="A15" i="17"/>
  <c r="A52" i="17"/>
  <c r="A222" i="17"/>
  <c r="A193" i="17"/>
  <c r="A233" i="17"/>
  <c r="A19" i="17"/>
  <c r="A41" i="17"/>
  <c r="A152" i="17"/>
  <c r="A66" i="17"/>
  <c r="A211" i="17"/>
  <c r="A204" i="17"/>
  <c r="A166" i="17"/>
  <c r="A201" i="17"/>
  <c r="A178" i="17"/>
  <c r="A187" i="17"/>
  <c r="A164" i="17"/>
  <c r="A182" i="17"/>
  <c r="A186" i="17"/>
  <c r="A151" i="17"/>
  <c r="A150" i="17"/>
  <c r="A179" i="17"/>
  <c r="A156" i="17"/>
  <c r="A80" i="17"/>
  <c r="A149" i="17"/>
  <c r="A148" i="17"/>
  <c r="A177" i="17"/>
  <c r="A216" i="17"/>
  <c r="A147" i="17"/>
  <c r="A146" i="17"/>
  <c r="A145" i="17"/>
  <c r="A144" i="17"/>
  <c r="A143" i="17"/>
  <c r="A142" i="17"/>
  <c r="A141" i="17"/>
  <c r="A140" i="17"/>
  <c r="A139" i="17"/>
  <c r="A138" i="17"/>
  <c r="A170" i="17"/>
  <c r="A137" i="17"/>
  <c r="A136" i="17"/>
  <c r="A135" i="17"/>
  <c r="A134" i="17"/>
  <c r="A133" i="17"/>
  <c r="A132" i="17"/>
  <c r="A131" i="17"/>
  <c r="A174" i="17"/>
  <c r="A130" i="17"/>
  <c r="A207" i="17"/>
  <c r="A129" i="17"/>
  <c r="A128" i="17"/>
  <c r="A23" i="17"/>
  <c r="A27" i="17"/>
  <c r="A126" i="17"/>
  <c r="A125" i="17"/>
  <c r="A168" i="17"/>
  <c r="A124" i="17"/>
  <c r="A123" i="17"/>
  <c r="A122" i="17"/>
  <c r="A121" i="17"/>
  <c r="A120" i="17"/>
  <c r="A119" i="17"/>
  <c r="A234" i="17"/>
  <c r="A118" i="17"/>
  <c r="A58" i="17"/>
  <c r="A117" i="17"/>
  <c r="A85" i="17"/>
  <c r="A116" i="17"/>
  <c r="A115" i="17"/>
  <c r="A114" i="17"/>
  <c r="A113" i="17"/>
  <c r="A112" i="17"/>
  <c r="A111" i="17"/>
  <c r="A110" i="17"/>
  <c r="A109" i="17"/>
  <c r="A108" i="17"/>
  <c r="A107" i="17"/>
  <c r="A106" i="17"/>
  <c r="A105" i="17"/>
  <c r="A104" i="17"/>
  <c r="A7" i="17"/>
  <c r="A103" i="17"/>
  <c r="A102" i="17"/>
  <c r="A185" i="17"/>
  <c r="A101" i="17"/>
  <c r="A91" i="17"/>
  <c r="A18" i="17"/>
  <c r="A99" i="17"/>
  <c r="A98" i="17"/>
  <c r="A97" i="17"/>
  <c r="A96" i="17"/>
  <c r="A95" i="17"/>
  <c r="A94" i="17"/>
  <c r="A93" i="17"/>
  <c r="A92" i="17"/>
  <c r="A64" i="17"/>
  <c r="A172" i="17"/>
  <c r="A88" i="17"/>
  <c r="A75" i="17"/>
  <c r="A161" i="17"/>
  <c r="A87" i="17"/>
  <c r="A86" i="17"/>
  <c r="A196" i="17"/>
  <c r="A89" i="17"/>
  <c r="A194" i="17"/>
  <c r="A212" i="17"/>
  <c r="A84" i="17"/>
  <c r="A218" i="17"/>
  <c r="A83" i="17"/>
  <c r="A45" i="17"/>
  <c r="A171" i="17"/>
  <c r="A209" i="17"/>
  <c r="A32" i="17"/>
  <c r="A79" i="17"/>
  <c r="A82" i="17"/>
  <c r="A191" i="17"/>
  <c r="A192" i="17"/>
  <c r="A81" i="17"/>
  <c r="A206" i="17"/>
  <c r="A54" i="17"/>
  <c r="A90" i="17"/>
  <c r="A198" i="17"/>
  <c r="A157" i="17"/>
  <c r="A213" i="17"/>
  <c r="A46" i="17"/>
  <c r="A59" i="17"/>
  <c r="A76" i="17"/>
  <c r="A51" i="17"/>
  <c r="A189" i="17"/>
  <c r="A50" i="17"/>
  <c r="A226" i="17"/>
  <c r="A78" i="17"/>
  <c r="A165" i="17"/>
  <c r="A13" i="17"/>
  <c r="A21" i="17"/>
  <c r="A160" i="17"/>
  <c r="A28" i="17"/>
  <c r="A57" i="17"/>
  <c r="A63" i="17"/>
  <c r="A199" i="17"/>
  <c r="A38" i="17"/>
  <c r="A43" i="17"/>
  <c r="A31" i="17"/>
  <c r="A200" i="17"/>
  <c r="A77" i="17"/>
  <c r="A39" i="17"/>
  <c r="A74" i="17"/>
  <c r="A36" i="17"/>
  <c r="A73" i="17"/>
  <c r="A184" i="17"/>
  <c r="A72" i="17"/>
  <c r="A219" i="17"/>
  <c r="A230" i="17"/>
  <c r="A60" i="17"/>
  <c r="A71" i="17"/>
  <c r="A127" i="17"/>
  <c r="A33" i="17"/>
  <c r="A100" i="17"/>
  <c r="A231" i="17"/>
  <c r="A70" i="17"/>
  <c r="A169" i="17"/>
  <c r="A48" i="17"/>
  <c r="A42" i="17"/>
  <c r="A68" i="17"/>
  <c r="A67" i="17"/>
  <c r="A202" i="17"/>
  <c r="A208" i="17"/>
  <c r="A190" i="17"/>
  <c r="A69" i="17"/>
  <c r="A183" i="17"/>
  <c r="A229" i="17"/>
  <c r="A224" i="17"/>
  <c r="A65" i="17"/>
  <c r="A221" i="17"/>
  <c r="A232" i="17"/>
  <c r="A215" i="17"/>
  <c r="A214" i="17"/>
  <c r="A62" i="17"/>
  <c r="DI412" i="1" l="1"/>
  <c r="DK208" i="1"/>
  <c r="DK13" i="1"/>
  <c r="DK12" i="1"/>
  <c r="DK11" i="1"/>
  <c r="DK10" i="1"/>
  <c r="DK9" i="1"/>
  <c r="DK8" i="1"/>
  <c r="DD208" i="1"/>
  <c r="DD12" i="1" s="1"/>
  <c r="CX16" i="1"/>
  <c r="DD13" i="1"/>
  <c r="DD11" i="1"/>
  <c r="DD10" i="1"/>
  <c r="DD9" i="1"/>
  <c r="DD8" i="1"/>
  <c r="CT16" i="1"/>
  <c r="CV16" i="1" s="1"/>
  <c r="CT19" i="1"/>
  <c r="CV19" i="1" s="1"/>
  <c r="X695" i="1"/>
  <c r="CR695" i="1"/>
  <c r="X696" i="1"/>
  <c r="CR696" i="1"/>
  <c r="X692" i="1"/>
  <c r="CR692" i="1"/>
  <c r="X693" i="1"/>
  <c r="CR693" i="1"/>
  <c r="X689" i="1"/>
  <c r="CR689" i="1"/>
  <c r="X690" i="1"/>
  <c r="CR690" i="1"/>
  <c r="X686" i="1"/>
  <c r="CR686" i="1"/>
  <c r="X687" i="1"/>
  <c r="CR687" i="1"/>
  <c r="X684" i="1"/>
  <c r="CR684" i="1"/>
  <c r="X680" i="1"/>
  <c r="CR680" i="1"/>
  <c r="X681" i="1"/>
  <c r="CR681" i="1"/>
  <c r="X677" i="1"/>
  <c r="CR677" i="1"/>
  <c r="X678" i="1"/>
  <c r="CR678" i="1"/>
  <c r="X675" i="1"/>
  <c r="CR675" i="1"/>
  <c r="X672" i="1"/>
  <c r="CR672" i="1"/>
  <c r="X668" i="1"/>
  <c r="CR668" i="1"/>
  <c r="X669" i="1"/>
  <c r="CR669" i="1"/>
  <c r="X666" i="1"/>
  <c r="CR666" i="1"/>
  <c r="X662" i="1"/>
  <c r="CR662" i="1"/>
  <c r="X663" i="1"/>
  <c r="CR663" i="1"/>
  <c r="X659" i="1"/>
  <c r="CR659" i="1"/>
  <c r="X660" i="1"/>
  <c r="CR660" i="1"/>
  <c r="X656" i="1"/>
  <c r="CR656" i="1"/>
  <c r="X657" i="1"/>
  <c r="CR657" i="1"/>
  <c r="DO657" i="1"/>
  <c r="X653" i="1"/>
  <c r="CR653" i="1"/>
  <c r="X654" i="1"/>
  <c r="CR654" i="1"/>
  <c r="X650" i="1"/>
  <c r="CR650" i="1"/>
  <c r="X651" i="1"/>
  <c r="CR651" i="1"/>
  <c r="X647" i="1"/>
  <c r="CR647" i="1"/>
  <c r="X648" i="1"/>
  <c r="CR648" i="1"/>
  <c r="X644" i="1"/>
  <c r="CR644" i="1"/>
  <c r="X645" i="1"/>
  <c r="CR645" i="1"/>
  <c r="X641" i="1"/>
  <c r="CR641" i="1"/>
  <c r="X642" i="1"/>
  <c r="CR642" i="1"/>
  <c r="X638" i="1"/>
  <c r="CR638" i="1"/>
  <c r="X639" i="1"/>
  <c r="CR639" i="1"/>
  <c r="X635" i="1"/>
  <c r="CR635" i="1"/>
  <c r="X636" i="1"/>
  <c r="CR636" i="1"/>
  <c r="X632" i="1"/>
  <c r="CR632" i="1"/>
  <c r="X633" i="1"/>
  <c r="CR633" i="1"/>
  <c r="X629" i="1"/>
  <c r="CR629" i="1"/>
  <c r="X630" i="1"/>
  <c r="CR630" i="1"/>
  <c r="X626" i="1"/>
  <c r="CR626" i="1"/>
  <c r="X627" i="1"/>
  <c r="CR627" i="1"/>
  <c r="X623" i="1"/>
  <c r="CR623" i="1"/>
  <c r="X624" i="1"/>
  <c r="CR624" i="1"/>
  <c r="X620" i="1"/>
  <c r="CR620" i="1"/>
  <c r="X621" i="1"/>
  <c r="CR621" i="1"/>
  <c r="X617" i="1"/>
  <c r="CR617" i="1"/>
  <c r="X618" i="1"/>
  <c r="CR618" i="1"/>
  <c r="X614" i="1"/>
  <c r="CR614" i="1"/>
  <c r="X615" i="1"/>
  <c r="CR615" i="1"/>
  <c r="X612" i="1"/>
  <c r="CR612" i="1"/>
  <c r="X608" i="1"/>
  <c r="CR608" i="1"/>
  <c r="X609" i="1"/>
  <c r="CR609" i="1"/>
  <c r="X605" i="1"/>
  <c r="CR605" i="1"/>
  <c r="X606" i="1"/>
  <c r="CR606" i="1"/>
  <c r="X602" i="1"/>
  <c r="CR602" i="1"/>
  <c r="X603" i="1"/>
  <c r="CR603" i="1"/>
  <c r="X599" i="1"/>
  <c r="CR599" i="1"/>
  <c r="X600" i="1"/>
  <c r="CR600" i="1"/>
  <c r="X596" i="1"/>
  <c r="CR596" i="1"/>
  <c r="X597" i="1"/>
  <c r="CR597" i="1"/>
  <c r="X593" i="1"/>
  <c r="CR593" i="1"/>
  <c r="X594" i="1"/>
  <c r="CR594" i="1"/>
  <c r="X590" i="1"/>
  <c r="CR590" i="1"/>
  <c r="X591" i="1"/>
  <c r="CR591" i="1"/>
  <c r="X587" i="1"/>
  <c r="CR587" i="1"/>
  <c r="X588" i="1"/>
  <c r="CR588" i="1"/>
  <c r="X585" i="1"/>
  <c r="CR585" i="1"/>
  <c r="X581" i="1"/>
  <c r="CR581" i="1"/>
  <c r="X582" i="1"/>
  <c r="CR582" i="1"/>
  <c r="X578" i="1"/>
  <c r="CR578" i="1"/>
  <c r="X579" i="1"/>
  <c r="CR579" i="1"/>
  <c r="X576" i="1"/>
  <c r="CR576" i="1"/>
  <c r="X572" i="1"/>
  <c r="CR572" i="1"/>
  <c r="X573" i="1"/>
  <c r="CR573" i="1"/>
  <c r="X569" i="1"/>
  <c r="CR569" i="1"/>
  <c r="X570" i="1"/>
  <c r="CR570" i="1"/>
  <c r="X566" i="1"/>
  <c r="CR566" i="1"/>
  <c r="X567" i="1"/>
  <c r="CR567" i="1"/>
  <c r="X563" i="1"/>
  <c r="CR563" i="1"/>
  <c r="X564" i="1"/>
  <c r="CR564" i="1"/>
  <c r="X560" i="1"/>
  <c r="CR560" i="1"/>
  <c r="X561" i="1"/>
  <c r="CR561" i="1"/>
  <c r="X557" i="1"/>
  <c r="CR557" i="1"/>
  <c r="X558" i="1"/>
  <c r="CR558" i="1"/>
  <c r="X554" i="1"/>
  <c r="CR554" i="1"/>
  <c r="X555" i="1"/>
  <c r="CR555" i="1"/>
  <c r="X552" i="1"/>
  <c r="CR552" i="1"/>
  <c r="X548" i="1"/>
  <c r="CR548" i="1"/>
  <c r="X549" i="1"/>
  <c r="CR549" i="1"/>
  <c r="X545" i="1"/>
  <c r="CR545" i="1"/>
  <c r="X546" i="1"/>
  <c r="CR546" i="1"/>
  <c r="X542" i="1"/>
  <c r="CR542" i="1"/>
  <c r="X543" i="1"/>
  <c r="CR543" i="1"/>
  <c r="X539" i="1"/>
  <c r="CR539" i="1"/>
  <c r="X540" i="1"/>
  <c r="CR540" i="1"/>
  <c r="X536" i="1"/>
  <c r="CR536" i="1"/>
  <c r="X537" i="1"/>
  <c r="CR537" i="1"/>
  <c r="X533" i="1"/>
  <c r="CR533" i="1"/>
  <c r="X534" i="1"/>
  <c r="CR534" i="1"/>
  <c r="X530" i="1"/>
  <c r="CR530" i="1"/>
  <c r="X531" i="1"/>
  <c r="CR531" i="1"/>
  <c r="X527" i="1"/>
  <c r="CR527" i="1"/>
  <c r="X528" i="1"/>
  <c r="CR528" i="1"/>
  <c r="X524" i="1"/>
  <c r="CR524" i="1"/>
  <c r="X525" i="1"/>
  <c r="CR525" i="1"/>
  <c r="X521" i="1"/>
  <c r="CR521" i="1"/>
  <c r="X522" i="1"/>
  <c r="CR522" i="1"/>
  <c r="X518" i="1"/>
  <c r="CR518" i="1"/>
  <c r="X519" i="1"/>
  <c r="CR519" i="1"/>
  <c r="X515" i="1"/>
  <c r="CR515" i="1"/>
  <c r="X516" i="1"/>
  <c r="CR516" i="1"/>
  <c r="X512" i="1"/>
  <c r="CR512" i="1"/>
  <c r="X513" i="1"/>
  <c r="CR513" i="1"/>
  <c r="X509" i="1"/>
  <c r="CR509" i="1"/>
  <c r="X510" i="1"/>
  <c r="CR510" i="1"/>
  <c r="X506" i="1"/>
  <c r="CR506" i="1"/>
  <c r="X507" i="1"/>
  <c r="CR507" i="1"/>
  <c r="X503" i="1"/>
  <c r="CR503" i="1"/>
  <c r="X504" i="1"/>
  <c r="CR504" i="1"/>
  <c r="X500" i="1"/>
  <c r="CR500" i="1"/>
  <c r="X501" i="1"/>
  <c r="CR501" i="1"/>
  <c r="X497" i="1"/>
  <c r="CR497" i="1"/>
  <c r="X498" i="1"/>
  <c r="CR498" i="1"/>
  <c r="X494" i="1"/>
  <c r="CR494" i="1"/>
  <c r="X495" i="1"/>
  <c r="CR495" i="1"/>
  <c r="X491" i="1"/>
  <c r="CR491" i="1"/>
  <c r="X492" i="1"/>
  <c r="CR492" i="1"/>
  <c r="X488" i="1"/>
  <c r="CR488" i="1"/>
  <c r="X489" i="1"/>
  <c r="CR489" i="1"/>
  <c r="X485" i="1"/>
  <c r="CR485" i="1"/>
  <c r="X486" i="1"/>
  <c r="CR486" i="1"/>
  <c r="X482" i="1"/>
  <c r="CR482" i="1"/>
  <c r="X483" i="1"/>
  <c r="CR483" i="1"/>
  <c r="X479" i="1"/>
  <c r="CR479" i="1"/>
  <c r="X480" i="1"/>
  <c r="CR480" i="1"/>
  <c r="X476" i="1"/>
  <c r="CR476" i="1"/>
  <c r="X477" i="1"/>
  <c r="CR477" i="1"/>
  <c r="X473" i="1"/>
  <c r="CR473" i="1"/>
  <c r="X474" i="1"/>
  <c r="CR474" i="1"/>
  <c r="X470" i="1"/>
  <c r="CR470" i="1"/>
  <c r="X471" i="1"/>
  <c r="CR471" i="1"/>
  <c r="X467" i="1"/>
  <c r="CR467" i="1"/>
  <c r="X468" i="1"/>
  <c r="CR468" i="1"/>
  <c r="X464" i="1"/>
  <c r="CR464" i="1"/>
  <c r="X465" i="1"/>
  <c r="CR465" i="1"/>
  <c r="X461" i="1"/>
  <c r="CR461" i="1"/>
  <c r="X462" i="1"/>
  <c r="CR462" i="1"/>
  <c r="X458" i="1"/>
  <c r="CR458" i="1"/>
  <c r="X459" i="1"/>
  <c r="CR459" i="1"/>
  <c r="X455" i="1"/>
  <c r="CR455" i="1"/>
  <c r="X456" i="1"/>
  <c r="CR456" i="1"/>
  <c r="X452" i="1"/>
  <c r="CR452" i="1"/>
  <c r="X453" i="1"/>
  <c r="CR453" i="1"/>
  <c r="X446" i="1"/>
  <c r="CR446" i="1"/>
  <c r="X447" i="1"/>
  <c r="CR447" i="1"/>
  <c r="X443" i="1"/>
  <c r="CR443" i="1"/>
  <c r="X444" i="1"/>
  <c r="CR444" i="1"/>
  <c r="X440" i="1"/>
  <c r="CR440" i="1"/>
  <c r="X441" i="1"/>
  <c r="CR441" i="1"/>
  <c r="X437" i="1"/>
  <c r="CR437" i="1"/>
  <c r="X438" i="1"/>
  <c r="CR438" i="1"/>
  <c r="X434" i="1"/>
  <c r="CR434" i="1"/>
  <c r="X435" i="1"/>
  <c r="CR435" i="1"/>
  <c r="X431" i="1"/>
  <c r="CR431" i="1"/>
  <c r="X432" i="1"/>
  <c r="CR432" i="1"/>
  <c r="X428" i="1"/>
  <c r="CR428" i="1"/>
  <c r="X429" i="1"/>
  <c r="CR429" i="1"/>
  <c r="X425" i="1"/>
  <c r="CR425" i="1"/>
  <c r="X426" i="1"/>
  <c r="CR426" i="1"/>
  <c r="X422" i="1"/>
  <c r="CR422" i="1"/>
  <c r="X423" i="1"/>
  <c r="CR423" i="1"/>
  <c r="X419" i="1"/>
  <c r="CR419" i="1"/>
  <c r="X420" i="1"/>
  <c r="CR420" i="1"/>
  <c r="X416" i="1"/>
  <c r="CR416" i="1"/>
  <c r="X417" i="1"/>
  <c r="CR417" i="1"/>
  <c r="X413" i="1"/>
  <c r="CR413" i="1"/>
  <c r="X414" i="1"/>
  <c r="CR414" i="1"/>
  <c r="X410" i="1"/>
  <c r="CR410" i="1"/>
  <c r="X411" i="1"/>
  <c r="CR411" i="1"/>
  <c r="X407" i="1"/>
  <c r="CR407" i="1"/>
  <c r="X408" i="1"/>
  <c r="CR408" i="1"/>
  <c r="X404" i="1"/>
  <c r="CR404" i="1"/>
  <c r="X405" i="1"/>
  <c r="CR405" i="1"/>
  <c r="X401" i="1"/>
  <c r="CR401" i="1"/>
  <c r="X402" i="1"/>
  <c r="CR402" i="1"/>
  <c r="X398" i="1"/>
  <c r="CR398" i="1"/>
  <c r="X399" i="1"/>
  <c r="CR399" i="1"/>
  <c r="X395" i="1"/>
  <c r="CR395" i="1"/>
  <c r="X396" i="1"/>
  <c r="CR396" i="1"/>
  <c r="X392" i="1"/>
  <c r="CR392" i="1"/>
  <c r="X393" i="1"/>
  <c r="CR393" i="1"/>
  <c r="X389" i="1"/>
  <c r="CR389" i="1"/>
  <c r="X390" i="1"/>
  <c r="CR390" i="1"/>
  <c r="X386" i="1"/>
  <c r="CR386" i="1"/>
  <c r="X387" i="1"/>
  <c r="CR387" i="1"/>
  <c r="X383" i="1"/>
  <c r="CR383" i="1"/>
  <c r="X384" i="1"/>
  <c r="CR384" i="1"/>
  <c r="X380" i="1"/>
  <c r="CR380" i="1"/>
  <c r="X381" i="1"/>
  <c r="CR381" i="1"/>
  <c r="X377" i="1"/>
  <c r="CR377" i="1"/>
  <c r="X378" i="1"/>
  <c r="CR378" i="1"/>
  <c r="X374" i="1"/>
  <c r="CR374" i="1"/>
  <c r="X375" i="1"/>
  <c r="CR375" i="1"/>
  <c r="X371" i="1"/>
  <c r="CR371" i="1"/>
  <c r="X372" i="1"/>
  <c r="CR372" i="1"/>
  <c r="X368" i="1"/>
  <c r="CR368" i="1"/>
  <c r="X369" i="1"/>
  <c r="CR369" i="1"/>
  <c r="X365" i="1"/>
  <c r="CR365" i="1"/>
  <c r="X366" i="1"/>
  <c r="CR366" i="1"/>
  <c r="X362" i="1"/>
  <c r="CR362" i="1"/>
  <c r="X363" i="1"/>
  <c r="CR363" i="1"/>
  <c r="X359" i="1"/>
  <c r="CR359" i="1"/>
  <c r="X360" i="1"/>
  <c r="CR360" i="1"/>
  <c r="X356" i="1"/>
  <c r="CR356" i="1"/>
  <c r="X357" i="1"/>
  <c r="CR357" i="1"/>
  <c r="X353" i="1"/>
  <c r="CR353" i="1"/>
  <c r="X354" i="1"/>
  <c r="CR354" i="1"/>
  <c r="X350" i="1"/>
  <c r="CR350" i="1"/>
  <c r="X351" i="1"/>
  <c r="CR351" i="1"/>
  <c r="X347" i="1"/>
  <c r="CR347" i="1"/>
  <c r="X348" i="1"/>
  <c r="CR348" i="1"/>
  <c r="X344" i="1"/>
  <c r="CR344" i="1"/>
  <c r="X345" i="1"/>
  <c r="CR345" i="1"/>
  <c r="X341" i="1"/>
  <c r="CR341" i="1"/>
  <c r="X342" i="1"/>
  <c r="CR342" i="1"/>
  <c r="X338" i="1"/>
  <c r="CR338" i="1"/>
  <c r="X339" i="1"/>
  <c r="CR339" i="1"/>
  <c r="X335" i="1"/>
  <c r="CR335" i="1"/>
  <c r="X336" i="1"/>
  <c r="CR336" i="1"/>
  <c r="X332" i="1"/>
  <c r="CR332" i="1"/>
  <c r="X333" i="1"/>
  <c r="CR333" i="1"/>
  <c r="X329" i="1"/>
  <c r="CR329" i="1"/>
  <c r="X330" i="1"/>
  <c r="CR330" i="1"/>
  <c r="X326" i="1"/>
  <c r="CR326" i="1"/>
  <c r="X327" i="1"/>
  <c r="CR327" i="1"/>
  <c r="X323" i="1"/>
  <c r="CR323" i="1"/>
  <c r="X324" i="1"/>
  <c r="CR324" i="1"/>
  <c r="X320" i="1"/>
  <c r="CR320" i="1"/>
  <c r="X321" i="1"/>
  <c r="CR321" i="1"/>
  <c r="X317" i="1"/>
  <c r="CR317" i="1"/>
  <c r="X318" i="1"/>
  <c r="CR318" i="1"/>
  <c r="X315" i="1"/>
  <c r="CR315" i="1"/>
  <c r="X311" i="1"/>
  <c r="CR311" i="1"/>
  <c r="X312" i="1"/>
  <c r="CR312" i="1"/>
  <c r="X308" i="1"/>
  <c r="CR308" i="1"/>
  <c r="X309" i="1"/>
  <c r="CR309" i="1"/>
  <c r="X305" i="1"/>
  <c r="CR305" i="1"/>
  <c r="X306" i="1"/>
  <c r="CR306" i="1"/>
  <c r="X299" i="1"/>
  <c r="CR299" i="1"/>
  <c r="X300" i="1"/>
  <c r="CR300" i="1"/>
  <c r="X296" i="1"/>
  <c r="CR296" i="1"/>
  <c r="X297" i="1"/>
  <c r="CR297" i="1"/>
  <c r="X293" i="1"/>
  <c r="CR293" i="1"/>
  <c r="X294" i="1"/>
  <c r="CR294" i="1"/>
  <c r="X290" i="1"/>
  <c r="CR290" i="1"/>
  <c r="X291" i="1"/>
  <c r="CR291" i="1"/>
  <c r="X287" i="1"/>
  <c r="CR287" i="1"/>
  <c r="X288" i="1"/>
  <c r="CR288" i="1"/>
  <c r="X284" i="1"/>
  <c r="CR284" i="1"/>
  <c r="X285" i="1"/>
  <c r="CR285" i="1"/>
  <c r="X281" i="1"/>
  <c r="CR281" i="1"/>
  <c r="X282" i="1"/>
  <c r="CR282" i="1"/>
  <c r="X278" i="1"/>
  <c r="CR278" i="1"/>
  <c r="X279" i="1"/>
  <c r="CR279" i="1"/>
  <c r="X275" i="1"/>
  <c r="CR275" i="1"/>
  <c r="X276" i="1"/>
  <c r="CR276" i="1"/>
  <c r="X272" i="1"/>
  <c r="CR272" i="1"/>
  <c r="X273" i="1"/>
  <c r="CR273" i="1"/>
  <c r="X269" i="1"/>
  <c r="CR269" i="1"/>
  <c r="X270" i="1"/>
  <c r="CR270" i="1"/>
  <c r="X266" i="1"/>
  <c r="CR266" i="1"/>
  <c r="X267" i="1"/>
  <c r="CR267" i="1"/>
  <c r="X263" i="1"/>
  <c r="CR263" i="1"/>
  <c r="X264" i="1"/>
  <c r="CR264" i="1"/>
  <c r="X260" i="1"/>
  <c r="CR260" i="1"/>
  <c r="X261" i="1"/>
  <c r="CR261" i="1"/>
  <c r="X257" i="1"/>
  <c r="CR257" i="1"/>
  <c r="X258" i="1"/>
  <c r="CR258" i="1"/>
  <c r="X254" i="1"/>
  <c r="CR254" i="1"/>
  <c r="X255" i="1"/>
  <c r="CR255" i="1"/>
  <c r="X251" i="1"/>
  <c r="CR251" i="1"/>
  <c r="X252" i="1"/>
  <c r="CR252" i="1"/>
  <c r="X248" i="1"/>
  <c r="CR248" i="1"/>
  <c r="X249" i="1"/>
  <c r="CR249" i="1"/>
  <c r="X245" i="1"/>
  <c r="CR245" i="1"/>
  <c r="X246" i="1"/>
  <c r="CR246" i="1"/>
  <c r="X242" i="1"/>
  <c r="CR242" i="1"/>
  <c r="X243" i="1"/>
  <c r="CR243" i="1"/>
  <c r="X239" i="1"/>
  <c r="CR239" i="1"/>
  <c r="X240" i="1"/>
  <c r="CR240" i="1"/>
  <c r="X236" i="1"/>
  <c r="CR236" i="1"/>
  <c r="X237" i="1"/>
  <c r="CR237" i="1"/>
  <c r="X233" i="1"/>
  <c r="CR233" i="1"/>
  <c r="X234" i="1"/>
  <c r="CR234" i="1"/>
  <c r="X230" i="1"/>
  <c r="CR230" i="1"/>
  <c r="X231" i="1"/>
  <c r="CR231" i="1"/>
  <c r="X227" i="1"/>
  <c r="CR227" i="1"/>
  <c r="X228" i="1"/>
  <c r="CR228" i="1"/>
  <c r="X224" i="1"/>
  <c r="CR224" i="1"/>
  <c r="X225" i="1"/>
  <c r="CR225" i="1"/>
  <c r="X221" i="1"/>
  <c r="CR221" i="1"/>
  <c r="X222" i="1"/>
  <c r="CR222" i="1"/>
  <c r="X218" i="1"/>
  <c r="CR218" i="1"/>
  <c r="X219" i="1"/>
  <c r="CR219" i="1"/>
  <c r="X215" i="1"/>
  <c r="CR215" i="1"/>
  <c r="X216" i="1"/>
  <c r="CR216" i="1"/>
  <c r="X213" i="1"/>
  <c r="CR213" i="1"/>
  <c r="X209" i="1"/>
  <c r="CR209" i="1"/>
  <c r="X210" i="1"/>
  <c r="CR210" i="1"/>
  <c r="X206" i="1"/>
  <c r="CR206" i="1"/>
  <c r="X207" i="1"/>
  <c r="CR207" i="1"/>
  <c r="X203" i="1"/>
  <c r="CR203" i="1"/>
  <c r="X204" i="1"/>
  <c r="CR204" i="1"/>
  <c r="X200" i="1"/>
  <c r="CR200" i="1"/>
  <c r="X201" i="1"/>
  <c r="CR201" i="1"/>
  <c r="X197" i="1"/>
  <c r="CR197" i="1"/>
  <c r="X198" i="1"/>
  <c r="CR198" i="1"/>
  <c r="X194" i="1"/>
  <c r="CR194" i="1"/>
  <c r="X195" i="1"/>
  <c r="CR195" i="1"/>
  <c r="X191" i="1"/>
  <c r="CR191" i="1"/>
  <c r="X192" i="1"/>
  <c r="CR192" i="1"/>
  <c r="X188" i="1"/>
  <c r="CR188" i="1"/>
  <c r="X189" i="1"/>
  <c r="CR189" i="1"/>
  <c r="X185" i="1"/>
  <c r="CR185" i="1"/>
  <c r="X186" i="1"/>
  <c r="CR186" i="1"/>
  <c r="X182" i="1"/>
  <c r="CR182" i="1"/>
  <c r="X183" i="1"/>
  <c r="CR183" i="1"/>
  <c r="X179" i="1"/>
  <c r="CR179" i="1"/>
  <c r="X180" i="1"/>
  <c r="CR180" i="1"/>
  <c r="X176" i="1"/>
  <c r="CR176" i="1"/>
  <c r="X177" i="1"/>
  <c r="CR177" i="1"/>
  <c r="X173" i="1"/>
  <c r="CR173" i="1"/>
  <c r="X174" i="1"/>
  <c r="CR174" i="1"/>
  <c r="X170" i="1"/>
  <c r="CR170" i="1"/>
  <c r="X171" i="1"/>
  <c r="CR171" i="1"/>
  <c r="X167" i="1"/>
  <c r="CR167" i="1"/>
  <c r="X168" i="1"/>
  <c r="CR168" i="1"/>
  <c r="X164" i="1"/>
  <c r="CR164" i="1"/>
  <c r="X165" i="1"/>
  <c r="CR165" i="1"/>
  <c r="X161" i="1"/>
  <c r="CR161" i="1"/>
  <c r="X162" i="1"/>
  <c r="CR162" i="1"/>
  <c r="X158" i="1"/>
  <c r="CR158" i="1"/>
  <c r="X159" i="1"/>
  <c r="CR159" i="1"/>
  <c r="X155" i="1"/>
  <c r="CR155" i="1"/>
  <c r="X156" i="1"/>
  <c r="CR156" i="1"/>
  <c r="X152" i="1"/>
  <c r="CR152" i="1"/>
  <c r="X153" i="1"/>
  <c r="CR153" i="1"/>
  <c r="X149" i="1"/>
  <c r="CR149" i="1"/>
  <c r="X150" i="1"/>
  <c r="CR150" i="1"/>
  <c r="X146" i="1"/>
  <c r="CR146" i="1"/>
  <c r="X147" i="1"/>
  <c r="CR147" i="1"/>
  <c r="X143" i="1"/>
  <c r="CR143" i="1"/>
  <c r="X144" i="1"/>
  <c r="CR144" i="1"/>
  <c r="X140" i="1"/>
  <c r="CR140" i="1"/>
  <c r="X141" i="1"/>
  <c r="CR141" i="1"/>
  <c r="X137" i="1"/>
  <c r="CR137" i="1"/>
  <c r="X138" i="1"/>
  <c r="CR138" i="1"/>
  <c r="X134" i="1"/>
  <c r="CR134" i="1"/>
  <c r="X135" i="1"/>
  <c r="CR135" i="1"/>
  <c r="X131" i="1"/>
  <c r="CR131" i="1"/>
  <c r="X132" i="1"/>
  <c r="CR132" i="1"/>
  <c r="X128" i="1"/>
  <c r="CR128" i="1"/>
  <c r="X129" i="1"/>
  <c r="CR129" i="1"/>
  <c r="X125" i="1"/>
  <c r="CR125" i="1"/>
  <c r="X126" i="1"/>
  <c r="CR126" i="1"/>
  <c r="X122" i="1"/>
  <c r="CR122" i="1"/>
  <c r="X123" i="1"/>
  <c r="CR123" i="1"/>
  <c r="X119" i="1"/>
  <c r="CR119" i="1"/>
  <c r="X120" i="1"/>
  <c r="CR120" i="1"/>
  <c r="X116" i="1"/>
  <c r="CR116" i="1"/>
  <c r="X117" i="1"/>
  <c r="CR117" i="1"/>
  <c r="X113" i="1"/>
  <c r="CR113" i="1"/>
  <c r="X114" i="1"/>
  <c r="CR114" i="1"/>
  <c r="X110" i="1"/>
  <c r="CR110" i="1"/>
  <c r="X111" i="1"/>
  <c r="CR111" i="1"/>
  <c r="X107" i="1"/>
  <c r="CR107" i="1"/>
  <c r="X108" i="1"/>
  <c r="CR108" i="1"/>
  <c r="X104" i="1"/>
  <c r="CR104" i="1"/>
  <c r="X105" i="1"/>
  <c r="CR105" i="1"/>
  <c r="X101" i="1"/>
  <c r="CR101" i="1"/>
  <c r="X102" i="1"/>
  <c r="CR102" i="1"/>
  <c r="X98" i="1"/>
  <c r="CR98" i="1"/>
  <c r="X99" i="1"/>
  <c r="CR99" i="1"/>
  <c r="X95" i="1"/>
  <c r="CR95" i="1"/>
  <c r="X96" i="1"/>
  <c r="CR96" i="1"/>
  <c r="X92" i="1"/>
  <c r="CR92" i="1"/>
  <c r="X93" i="1"/>
  <c r="CR93" i="1"/>
  <c r="X89" i="1"/>
  <c r="CR89" i="1"/>
  <c r="X90" i="1"/>
  <c r="CR90" i="1"/>
  <c r="X86" i="1"/>
  <c r="CR86" i="1"/>
  <c r="X87" i="1"/>
  <c r="CR87" i="1"/>
  <c r="X83" i="1"/>
  <c r="CR83" i="1"/>
  <c r="X84" i="1"/>
  <c r="CR84" i="1"/>
  <c r="X80" i="1"/>
  <c r="CR80" i="1"/>
  <c r="X81" i="1"/>
  <c r="CR81" i="1"/>
  <c r="X77" i="1"/>
  <c r="CR77" i="1"/>
  <c r="X78" i="1"/>
  <c r="CR78" i="1"/>
  <c r="X74" i="1"/>
  <c r="CR74" i="1"/>
  <c r="X75" i="1"/>
  <c r="CR75" i="1"/>
  <c r="X71" i="1"/>
  <c r="CR71" i="1"/>
  <c r="X72" i="1"/>
  <c r="CR72" i="1"/>
  <c r="X68" i="1"/>
  <c r="CR68" i="1"/>
  <c r="X69" i="1"/>
  <c r="CR69" i="1"/>
  <c r="X65" i="1"/>
  <c r="CR65" i="1"/>
  <c r="X66" i="1"/>
  <c r="CR66" i="1"/>
  <c r="X62" i="1"/>
  <c r="CR62" i="1"/>
  <c r="X63" i="1"/>
  <c r="CR63" i="1"/>
  <c r="X59" i="1"/>
  <c r="CR59" i="1"/>
  <c r="X60" i="1"/>
  <c r="CR60" i="1"/>
  <c r="X56" i="1"/>
  <c r="CR56" i="1"/>
  <c r="X57" i="1"/>
  <c r="CR57" i="1"/>
  <c r="X53" i="1"/>
  <c r="CR53" i="1"/>
  <c r="X54" i="1"/>
  <c r="CR54" i="1"/>
  <c r="X50" i="1"/>
  <c r="CR50" i="1"/>
  <c r="X51" i="1"/>
  <c r="CR51" i="1"/>
  <c r="X47" i="1"/>
  <c r="CR47" i="1"/>
  <c r="X48" i="1"/>
  <c r="CR48" i="1"/>
  <c r="X44" i="1"/>
  <c r="CR44" i="1"/>
  <c r="X45" i="1"/>
  <c r="CR45" i="1"/>
  <c r="X41" i="1"/>
  <c r="CR41" i="1"/>
  <c r="X42" i="1"/>
  <c r="CR42" i="1"/>
  <c r="X38" i="1"/>
  <c r="CR38" i="1"/>
  <c r="X39" i="1"/>
  <c r="CR39" i="1"/>
  <c r="X35" i="1"/>
  <c r="CR35" i="1"/>
  <c r="X36" i="1"/>
  <c r="CR36" i="1"/>
  <c r="X32" i="1"/>
  <c r="CR32" i="1"/>
  <c r="X33" i="1"/>
  <c r="CR33" i="1"/>
  <c r="X29" i="1"/>
  <c r="CR29" i="1"/>
  <c r="X30" i="1"/>
  <c r="CR30" i="1"/>
  <c r="X26" i="1"/>
  <c r="CR26" i="1"/>
  <c r="X27" i="1"/>
  <c r="CR27" i="1"/>
  <c r="X23" i="1"/>
  <c r="CR23" i="1"/>
  <c r="X24" i="1"/>
  <c r="CR24" i="1"/>
  <c r="X20" i="1"/>
  <c r="CR20" i="1"/>
  <c r="X21" i="1"/>
  <c r="CR21" i="1"/>
  <c r="X17" i="1"/>
  <c r="CR17" i="1"/>
  <c r="X18" i="1"/>
  <c r="CR18" i="1"/>
  <c r="DK14" i="1" l="1"/>
  <c r="DD14" i="1"/>
  <c r="B3" i="16" l="1"/>
  <c r="F2" i="15"/>
  <c r="J19" i="16"/>
  <c r="I19" i="16"/>
  <c r="H19" i="16"/>
  <c r="G19" i="16"/>
  <c r="F19" i="16"/>
  <c r="E19" i="16"/>
  <c r="D19" i="16"/>
  <c r="C19" i="16"/>
  <c r="H242" i="15" l="1"/>
  <c r="S2" i="15"/>
  <c r="R2" i="15"/>
  <c r="Q2" i="15"/>
  <c r="P2" i="15"/>
  <c r="O2" i="15"/>
  <c r="N2" i="15"/>
  <c r="CX208" i="1" l="1"/>
  <c r="DE208" i="1" s="1"/>
  <c r="M2" i="15" l="1"/>
  <c r="CX319" i="1"/>
  <c r="DE319" i="1" s="1"/>
  <c r="DL319" i="1" s="1"/>
  <c r="CX355" i="1"/>
  <c r="DE355" i="1" s="1"/>
  <c r="DL355" i="1" s="1"/>
  <c r="DS355" i="1" s="1"/>
  <c r="DZ355" i="1" s="1"/>
  <c r="EG355" i="1" s="1"/>
  <c r="EN355" i="1" s="1"/>
  <c r="EU355" i="1" s="1"/>
  <c r="FB355" i="1" s="1"/>
  <c r="CX451" i="1"/>
  <c r="DE451" i="1" s="1"/>
  <c r="DL451" i="1" s="1"/>
  <c r="CX19" i="1"/>
  <c r="DE19" i="1" s="1"/>
  <c r="DL19" i="1" s="1"/>
  <c r="DS19" i="1" s="1"/>
  <c r="CX22" i="1"/>
  <c r="DE22" i="1" s="1"/>
  <c r="DL22" i="1" s="1"/>
  <c r="DS22" i="1" s="1"/>
  <c r="DZ22" i="1" s="1"/>
  <c r="EG22" i="1" s="1"/>
  <c r="EN22" i="1" s="1"/>
  <c r="EU22" i="1" s="1"/>
  <c r="FB22" i="1" s="1"/>
  <c r="FI22" i="1" s="1"/>
  <c r="CX25" i="1"/>
  <c r="DE25" i="1" s="1"/>
  <c r="DL25" i="1" s="1"/>
  <c r="DS25" i="1" s="1"/>
  <c r="DZ25" i="1" s="1"/>
  <c r="EG25" i="1" s="1"/>
  <c r="EN25" i="1" s="1"/>
  <c r="EU25" i="1" s="1"/>
  <c r="FB25" i="1" s="1"/>
  <c r="FI25" i="1" s="1"/>
  <c r="CX28" i="1"/>
  <c r="DE28" i="1" s="1"/>
  <c r="DL28" i="1" s="1"/>
  <c r="DS28" i="1" s="1"/>
  <c r="DZ28" i="1" s="1"/>
  <c r="EG28" i="1" s="1"/>
  <c r="EN28" i="1" s="1"/>
  <c r="EU28" i="1" s="1"/>
  <c r="FB28" i="1" s="1"/>
  <c r="FI28" i="1" s="1"/>
  <c r="CX34" i="1"/>
  <c r="DE34" i="1" s="1"/>
  <c r="DL34" i="1" s="1"/>
  <c r="DS34" i="1" s="1"/>
  <c r="CX40" i="1"/>
  <c r="DE40" i="1" s="1"/>
  <c r="CX43" i="1"/>
  <c r="CX64" i="1"/>
  <c r="CX76" i="1"/>
  <c r="DE76" i="1" s="1"/>
  <c r="DL76" i="1" s="1"/>
  <c r="CX133" i="1"/>
  <c r="DE133" i="1" s="1"/>
  <c r="CX139" i="1"/>
  <c r="DE139" i="1" s="1"/>
  <c r="DL139" i="1" s="1"/>
  <c r="DS139" i="1" s="1"/>
  <c r="DZ139" i="1" s="1"/>
  <c r="CX151" i="1"/>
  <c r="CX160" i="1"/>
  <c r="DE160" i="1" s="1"/>
  <c r="DL160" i="1" s="1"/>
  <c r="CX184" i="1"/>
  <c r="DE184" i="1" s="1"/>
  <c r="DL184" i="1" s="1"/>
  <c r="DS184" i="1" s="1"/>
  <c r="DZ184" i="1" s="1"/>
  <c r="EG184" i="1" s="1"/>
  <c r="EN184" i="1" s="1"/>
  <c r="CX187" i="1"/>
  <c r="DE187" i="1" s="1"/>
  <c r="DL187" i="1" s="1"/>
  <c r="DS187" i="1" s="1"/>
  <c r="DZ187" i="1" s="1"/>
  <c r="EG187" i="1" s="1"/>
  <c r="EN187" i="1" s="1"/>
  <c r="EU187" i="1" s="1"/>
  <c r="FB187" i="1" s="1"/>
  <c r="CX199" i="1"/>
  <c r="DE199" i="1" s="1"/>
  <c r="CX202" i="1"/>
  <c r="DE202" i="1" s="1"/>
  <c r="DL202" i="1" s="1"/>
  <c r="DS202" i="1" s="1"/>
  <c r="DZ202" i="1" s="1"/>
  <c r="EG202" i="1" s="1"/>
  <c r="EN202" i="1" s="1"/>
  <c r="EU202" i="1" s="1"/>
  <c r="FB202" i="1" s="1"/>
  <c r="CX211" i="1"/>
  <c r="DE211" i="1" s="1"/>
  <c r="DL211" i="1" s="1"/>
  <c r="DS211" i="1" s="1"/>
  <c r="DZ211" i="1" s="1"/>
  <c r="EG211" i="1" s="1"/>
  <c r="EN211" i="1" s="1"/>
  <c r="EU211" i="1" s="1"/>
  <c r="FB211" i="1" s="1"/>
  <c r="CX220" i="1"/>
  <c r="DE220" i="1" s="1"/>
  <c r="DL220" i="1" s="1"/>
  <c r="CX259" i="1"/>
  <c r="CX262" i="1"/>
  <c r="DE262" i="1" s="1"/>
  <c r="DL262" i="1" s="1"/>
  <c r="DS262" i="1" s="1"/>
  <c r="DZ262" i="1" s="1"/>
  <c r="CX274" i="1"/>
  <c r="CX283" i="1"/>
  <c r="CX298" i="1"/>
  <c r="DE298" i="1" s="1"/>
  <c r="DL298" i="1" s="1"/>
  <c r="CX304" i="1"/>
  <c r="DE304" i="1" s="1"/>
  <c r="DL304" i="1" s="1"/>
  <c r="CX322" i="1"/>
  <c r="DE322" i="1" s="1"/>
  <c r="DL322" i="1" s="1"/>
  <c r="DS322" i="1" s="1"/>
  <c r="DZ322" i="1" s="1"/>
  <c r="EG322" i="1" s="1"/>
  <c r="EN322" i="1" s="1"/>
  <c r="EU322" i="1" s="1"/>
  <c r="FB322" i="1" s="1"/>
  <c r="CX358" i="1"/>
  <c r="CX373" i="1"/>
  <c r="CX409" i="1"/>
  <c r="DE409" i="1" s="1"/>
  <c r="CX412" i="1"/>
  <c r="DE412" i="1" s="1"/>
  <c r="DL412" i="1" s="1"/>
  <c r="CX424" i="1"/>
  <c r="DE424" i="1" s="1"/>
  <c r="CX433" i="1"/>
  <c r="DE433" i="1" s="1"/>
  <c r="DL433" i="1" s="1"/>
  <c r="DS433" i="1" s="1"/>
  <c r="DZ433" i="1" s="1"/>
  <c r="EG433" i="1" s="1"/>
  <c r="EN433" i="1" s="1"/>
  <c r="CX436" i="1"/>
  <c r="DE436" i="1" s="1"/>
  <c r="DL436" i="1" s="1"/>
  <c r="DS436" i="1" s="1"/>
  <c r="DZ436" i="1" s="1"/>
  <c r="EG436" i="1" s="1"/>
  <c r="CX460" i="1"/>
  <c r="CX625" i="1"/>
  <c r="DE625" i="1" s="1"/>
  <c r="DL625" i="1" s="1"/>
  <c r="DS625" i="1" s="1"/>
  <c r="DZ625" i="1" s="1"/>
  <c r="EG625" i="1" s="1"/>
  <c r="CV212" i="1"/>
  <c r="DC212" i="1" s="1"/>
  <c r="DJ212" i="1" s="1"/>
  <c r="DQ212" i="1" s="1"/>
  <c r="DX212" i="1" s="1"/>
  <c r="EE212" i="1" s="1"/>
  <c r="EL212" i="1" s="1"/>
  <c r="CV301" i="1"/>
  <c r="DC301" i="1" s="1"/>
  <c r="DJ301" i="1" s="1"/>
  <c r="DQ301" i="1" s="1"/>
  <c r="DX301" i="1" s="1"/>
  <c r="EE301" i="1" s="1"/>
  <c r="EL301" i="1" s="1"/>
  <c r="ES301" i="1" s="1"/>
  <c r="EZ301" i="1" s="1"/>
  <c r="FG301" i="1" s="1"/>
  <c r="FN301" i="1" s="1"/>
  <c r="CV314" i="1"/>
  <c r="DC314" i="1" s="1"/>
  <c r="DJ314" i="1" s="1"/>
  <c r="DQ314" i="1" s="1"/>
  <c r="CV448" i="1"/>
  <c r="DC448" i="1" s="1"/>
  <c r="DJ448" i="1" s="1"/>
  <c r="DQ448" i="1" s="1"/>
  <c r="DX448" i="1" s="1"/>
  <c r="EE448" i="1" s="1"/>
  <c r="EL448" i="1" s="1"/>
  <c r="ES448" i="1" s="1"/>
  <c r="EZ448" i="1" s="1"/>
  <c r="FG448" i="1" s="1"/>
  <c r="FN448" i="1" s="1"/>
  <c r="CV551" i="1"/>
  <c r="DC551" i="1" s="1"/>
  <c r="DJ551" i="1" s="1"/>
  <c r="DQ551" i="1" s="1"/>
  <c r="DX551" i="1" s="1"/>
  <c r="EE551" i="1" s="1"/>
  <c r="EL551" i="1" s="1"/>
  <c r="ES551" i="1" s="1"/>
  <c r="EZ551" i="1" s="1"/>
  <c r="FG551" i="1" s="1"/>
  <c r="FN551" i="1" s="1"/>
  <c r="CV575" i="1"/>
  <c r="DC575" i="1" s="1"/>
  <c r="DJ575" i="1" s="1"/>
  <c r="DQ575" i="1" s="1"/>
  <c r="DX575" i="1" s="1"/>
  <c r="EE575" i="1" s="1"/>
  <c r="EL575" i="1" s="1"/>
  <c r="ES575" i="1" s="1"/>
  <c r="CV584" i="1"/>
  <c r="DC584" i="1" s="1"/>
  <c r="DJ584" i="1" s="1"/>
  <c r="DQ584" i="1" s="1"/>
  <c r="CV611" i="1"/>
  <c r="DC611" i="1" s="1"/>
  <c r="DJ611" i="1" s="1"/>
  <c r="DQ611" i="1" s="1"/>
  <c r="DX611" i="1" s="1"/>
  <c r="EE611" i="1" s="1"/>
  <c r="CV665" i="1"/>
  <c r="DC665" i="1" s="1"/>
  <c r="CV671" i="1"/>
  <c r="DC671" i="1" s="1"/>
  <c r="CV674" i="1"/>
  <c r="DC674" i="1" s="1"/>
  <c r="DJ674" i="1" s="1"/>
  <c r="DQ674" i="1" s="1"/>
  <c r="DX674" i="1" s="1"/>
  <c r="EE674" i="1" s="1"/>
  <c r="CV683" i="1"/>
  <c r="DC683" i="1" s="1"/>
  <c r="DJ683" i="1" s="1"/>
  <c r="DQ683" i="1" s="1"/>
  <c r="DX683" i="1" s="1"/>
  <c r="EE683" i="1" s="1"/>
  <c r="EL683" i="1" s="1"/>
  <c r="ES683" i="1" s="1"/>
  <c r="EZ683" i="1" s="1"/>
  <c r="FG683" i="1" s="1"/>
  <c r="FN683" i="1" s="1"/>
  <c r="CW8" i="1"/>
  <c r="CW9" i="1"/>
  <c r="CW10" i="1"/>
  <c r="CW11" i="1"/>
  <c r="CW12" i="1"/>
  <c r="CW13" i="1"/>
  <c r="DL409" i="1" l="1"/>
  <c r="CX445" i="1"/>
  <c r="DE445" i="1" s="1"/>
  <c r="DL445" i="1" s="1"/>
  <c r="DS445" i="1" s="1"/>
  <c r="DZ445" i="1" s="1"/>
  <c r="EG445" i="1" s="1"/>
  <c r="EN445" i="1" s="1"/>
  <c r="EU445" i="1" s="1"/>
  <c r="FB445" i="1" s="1"/>
  <c r="CX316" i="1"/>
  <c r="DE316" i="1" s="1"/>
  <c r="DL316" i="1" s="1"/>
  <c r="DS316" i="1" s="1"/>
  <c r="DZ316" i="1" s="1"/>
  <c r="EG316" i="1" s="1"/>
  <c r="EN316" i="1" s="1"/>
  <c r="EU316" i="1" s="1"/>
  <c r="FB316" i="1" s="1"/>
  <c r="CX289" i="1"/>
  <c r="CX271" i="1"/>
  <c r="DE271" i="1" s="1"/>
  <c r="DL271" i="1" s="1"/>
  <c r="DS271" i="1" s="1"/>
  <c r="DZ271" i="1" s="1"/>
  <c r="EG271" i="1" s="1"/>
  <c r="EN271" i="1" s="1"/>
  <c r="CX247" i="1"/>
  <c r="DE247" i="1" s="1"/>
  <c r="DL247" i="1" s="1"/>
  <c r="DS247" i="1" s="1"/>
  <c r="DZ247" i="1" s="1"/>
  <c r="EG247" i="1" s="1"/>
  <c r="EN247" i="1" s="1"/>
  <c r="EU247" i="1" s="1"/>
  <c r="CX196" i="1"/>
  <c r="DE196" i="1" s="1"/>
  <c r="DL196" i="1" s="1"/>
  <c r="DS196" i="1" s="1"/>
  <c r="DZ196" i="1" s="1"/>
  <c r="EG196" i="1" s="1"/>
  <c r="CX181" i="1"/>
  <c r="CX148" i="1"/>
  <c r="CX97" i="1"/>
  <c r="DE97" i="1" s="1"/>
  <c r="DL97" i="1" s="1"/>
  <c r="DS97" i="1" s="1"/>
  <c r="CX49" i="1"/>
  <c r="DE49" i="1" s="1"/>
  <c r="DL49" i="1" s="1"/>
  <c r="CX481" i="1"/>
  <c r="CX334" i="1"/>
  <c r="DE334" i="1" s="1"/>
  <c r="CX310" i="1"/>
  <c r="DE310" i="1" s="1"/>
  <c r="DL310" i="1" s="1"/>
  <c r="DS310" i="1" s="1"/>
  <c r="DZ310" i="1" s="1"/>
  <c r="CX286" i="1"/>
  <c r="DE286" i="1" s="1"/>
  <c r="DL286" i="1" s="1"/>
  <c r="CX268" i="1"/>
  <c r="DE268" i="1" s="1"/>
  <c r="DL268" i="1" s="1"/>
  <c r="CX226" i="1"/>
  <c r="DE226" i="1" s="1"/>
  <c r="DL226" i="1" s="1"/>
  <c r="DS226" i="1" s="1"/>
  <c r="DZ226" i="1" s="1"/>
  <c r="EG226" i="1" s="1"/>
  <c r="EN226" i="1" s="1"/>
  <c r="EU226" i="1" s="1"/>
  <c r="FB226" i="1" s="1"/>
  <c r="CX205" i="1"/>
  <c r="DE205" i="1" s="1"/>
  <c r="DL205" i="1" s="1"/>
  <c r="CX190" i="1"/>
  <c r="DE190" i="1" s="1"/>
  <c r="DL190" i="1" s="1"/>
  <c r="DS190" i="1" s="1"/>
  <c r="DZ190" i="1" s="1"/>
  <c r="CX178" i="1"/>
  <c r="DE178" i="1" s="1"/>
  <c r="DL178" i="1" s="1"/>
  <c r="DS178" i="1" s="1"/>
  <c r="DZ178" i="1" s="1"/>
  <c r="EG178" i="1" s="1"/>
  <c r="EN178" i="1" s="1"/>
  <c r="EU178" i="1" s="1"/>
  <c r="CX145" i="1"/>
  <c r="CX46" i="1"/>
  <c r="DE46" i="1" s="1"/>
  <c r="DL46" i="1" s="1"/>
  <c r="DS46" i="1" s="1"/>
  <c r="DZ46" i="1" s="1"/>
  <c r="EG46" i="1" s="1"/>
  <c r="EN46" i="1" s="1"/>
  <c r="EU46" i="1" s="1"/>
  <c r="FB46" i="1" s="1"/>
  <c r="CX478" i="1"/>
  <c r="CX385" i="1"/>
  <c r="CX328" i="1"/>
  <c r="DE328" i="1" s="1"/>
  <c r="DL328" i="1" s="1"/>
  <c r="DS328" i="1" s="1"/>
  <c r="DZ328" i="1" s="1"/>
  <c r="EG328" i="1" s="1"/>
  <c r="EN328" i="1" s="1"/>
  <c r="EU328" i="1" s="1"/>
  <c r="FB328" i="1" s="1"/>
  <c r="CX70" i="1"/>
  <c r="CX73" i="1"/>
  <c r="DE73" i="1" s="1"/>
  <c r="DL73" i="1" s="1"/>
  <c r="DS73" i="1" s="1"/>
  <c r="DZ73" i="1" s="1"/>
  <c r="EG73" i="1" s="1"/>
  <c r="EN73" i="1" s="1"/>
  <c r="EU73" i="1" s="1"/>
  <c r="FB73" i="1" s="1"/>
  <c r="CX622" i="1"/>
  <c r="DE622" i="1" s="1"/>
  <c r="DL622" i="1" s="1"/>
  <c r="DS622" i="1" s="1"/>
  <c r="DZ622" i="1" s="1"/>
  <c r="CX61" i="1"/>
  <c r="DE61" i="1" s="1"/>
  <c r="DL61" i="1" s="1"/>
  <c r="CX37" i="1"/>
  <c r="DE37" i="1" s="1"/>
  <c r="DL37" i="1" s="1"/>
  <c r="DS37" i="1" s="1"/>
  <c r="DZ37" i="1" s="1"/>
  <c r="EG37" i="1" s="1"/>
  <c r="EN37" i="1" s="1"/>
  <c r="EU37" i="1" s="1"/>
  <c r="FB37" i="1" s="1"/>
  <c r="CX82" i="1"/>
  <c r="DE82" i="1" s="1"/>
  <c r="DL82" i="1" s="1"/>
  <c r="CX94" i="1"/>
  <c r="DE94" i="1" s="1"/>
  <c r="DL94" i="1" s="1"/>
  <c r="DS94" i="1" s="1"/>
  <c r="DZ94" i="1" s="1"/>
  <c r="EG94" i="1" s="1"/>
  <c r="EN94" i="1" s="1"/>
  <c r="EU94" i="1" s="1"/>
  <c r="FB94" i="1" s="1"/>
  <c r="CX631" i="1"/>
  <c r="DE631" i="1" s="1"/>
  <c r="CX439" i="1"/>
  <c r="DE439" i="1" s="1"/>
  <c r="DL439" i="1" s="1"/>
  <c r="DS439" i="1" s="1"/>
  <c r="DZ439" i="1" s="1"/>
  <c r="CX415" i="1"/>
  <c r="DE415" i="1" s="1"/>
  <c r="DL415" i="1" s="1"/>
  <c r="DS415" i="1" s="1"/>
  <c r="DZ415" i="1" s="1"/>
  <c r="EG415" i="1" s="1"/>
  <c r="EN415" i="1" s="1"/>
  <c r="EU415" i="1" s="1"/>
  <c r="FB415" i="1" s="1"/>
  <c r="CW14" i="1"/>
  <c r="DL334" i="1" l="1"/>
  <c r="T664" i="1"/>
  <c r="X448" i="1" l="1"/>
  <c r="CD448" i="1"/>
  <c r="CQ448" i="1"/>
  <c r="FS448" i="1"/>
  <c r="R448" i="1"/>
  <c r="Q448" i="1"/>
  <c r="L448" i="1"/>
  <c r="I448" i="1"/>
  <c r="X301" i="1"/>
  <c r="CQ301" i="1"/>
  <c r="CD301" i="1"/>
  <c r="FS301" i="1"/>
  <c r="R301" i="1"/>
  <c r="Q301" i="1"/>
  <c r="HD301" i="1" s="1"/>
  <c r="I301" i="1"/>
  <c r="GK448" i="1" l="1"/>
  <c r="GR448" i="1" s="1"/>
  <c r="GY448" i="1" s="1"/>
  <c r="CR448" i="1"/>
  <c r="CR301" i="1"/>
  <c r="CC685" i="1" l="1"/>
  <c r="A676" i="1" l="1"/>
  <c r="U5" i="1"/>
  <c r="V5" i="1"/>
  <c r="W5" i="1"/>
  <c r="R652" i="1"/>
  <c r="GD676" i="1" l="1"/>
  <c r="X19" i="1"/>
  <c r="X22" i="1"/>
  <c r="X25" i="1"/>
  <c r="X28" i="1"/>
  <c r="X31" i="1"/>
  <c r="X34" i="1"/>
  <c r="X37" i="1"/>
  <c r="X40" i="1"/>
  <c r="X43" i="1"/>
  <c r="X46" i="1"/>
  <c r="X49" i="1"/>
  <c r="X52" i="1"/>
  <c r="X55" i="1"/>
  <c r="X58" i="1"/>
  <c r="X61" i="1"/>
  <c r="X64" i="1"/>
  <c r="X67" i="1"/>
  <c r="X70" i="1"/>
  <c r="X73" i="1"/>
  <c r="X76" i="1"/>
  <c r="X79" i="1"/>
  <c r="X82" i="1"/>
  <c r="X85" i="1"/>
  <c r="X88" i="1"/>
  <c r="X91" i="1"/>
  <c r="X94" i="1"/>
  <c r="X97" i="1"/>
  <c r="X100" i="1"/>
  <c r="X103" i="1"/>
  <c r="X106" i="1"/>
  <c r="X109" i="1"/>
  <c r="X112" i="1"/>
  <c r="X115" i="1"/>
  <c r="X118" i="1"/>
  <c r="X121" i="1"/>
  <c r="X124" i="1"/>
  <c r="X127" i="1"/>
  <c r="X130" i="1"/>
  <c r="X133" i="1"/>
  <c r="X136" i="1"/>
  <c r="X139" i="1"/>
  <c r="X142" i="1"/>
  <c r="X145" i="1"/>
  <c r="X148" i="1"/>
  <c r="X151" i="1"/>
  <c r="X154" i="1"/>
  <c r="X157" i="1"/>
  <c r="X160" i="1"/>
  <c r="X163" i="1"/>
  <c r="X166" i="1"/>
  <c r="X169" i="1"/>
  <c r="X172" i="1"/>
  <c r="X175" i="1"/>
  <c r="X178" i="1"/>
  <c r="X181" i="1"/>
  <c r="X184" i="1"/>
  <c r="X187" i="1"/>
  <c r="X190" i="1"/>
  <c r="X193" i="1"/>
  <c r="X196" i="1"/>
  <c r="X199" i="1"/>
  <c r="X202" i="1"/>
  <c r="X205" i="1"/>
  <c r="X208" i="1"/>
  <c r="X211" i="1"/>
  <c r="X212" i="1"/>
  <c r="X214" i="1"/>
  <c r="X217" i="1"/>
  <c r="X220" i="1"/>
  <c r="X223" i="1"/>
  <c r="X226" i="1"/>
  <c r="X229" i="1"/>
  <c r="X232" i="1"/>
  <c r="X235" i="1"/>
  <c r="X238" i="1"/>
  <c r="X241" i="1"/>
  <c r="X244" i="1"/>
  <c r="X247" i="1"/>
  <c r="X250" i="1"/>
  <c r="X253" i="1"/>
  <c r="X256" i="1"/>
  <c r="X259" i="1"/>
  <c r="X262" i="1"/>
  <c r="X265" i="1"/>
  <c r="X268" i="1"/>
  <c r="X271" i="1"/>
  <c r="X274" i="1"/>
  <c r="X277" i="1"/>
  <c r="X280" i="1"/>
  <c r="X283" i="1"/>
  <c r="X286" i="1"/>
  <c r="X289" i="1"/>
  <c r="X292" i="1"/>
  <c r="X295" i="1"/>
  <c r="X298" i="1"/>
  <c r="X304" i="1"/>
  <c r="X307" i="1"/>
  <c r="X310" i="1"/>
  <c r="X313" i="1"/>
  <c r="X314" i="1"/>
  <c r="X316" i="1"/>
  <c r="X319" i="1"/>
  <c r="X322" i="1"/>
  <c r="X325" i="1"/>
  <c r="X328" i="1"/>
  <c r="X331" i="1"/>
  <c r="X334" i="1"/>
  <c r="X337" i="1"/>
  <c r="X340" i="1"/>
  <c r="X343" i="1"/>
  <c r="X346" i="1"/>
  <c r="X349" i="1"/>
  <c r="X352" i="1"/>
  <c r="X355" i="1"/>
  <c r="X358" i="1"/>
  <c r="X361" i="1"/>
  <c r="X364" i="1"/>
  <c r="X367" i="1"/>
  <c r="X370" i="1"/>
  <c r="X373" i="1"/>
  <c r="X376" i="1"/>
  <c r="X379" i="1"/>
  <c r="X382" i="1"/>
  <c r="X385" i="1"/>
  <c r="X388" i="1"/>
  <c r="X391" i="1"/>
  <c r="X394" i="1"/>
  <c r="X397" i="1"/>
  <c r="X400" i="1"/>
  <c r="X403" i="1"/>
  <c r="X406" i="1"/>
  <c r="X409" i="1"/>
  <c r="X412" i="1"/>
  <c r="X415" i="1"/>
  <c r="X418" i="1"/>
  <c r="X421" i="1"/>
  <c r="X424" i="1"/>
  <c r="X427" i="1"/>
  <c r="X430" i="1"/>
  <c r="X433" i="1"/>
  <c r="X436" i="1"/>
  <c r="X439" i="1"/>
  <c r="X442" i="1"/>
  <c r="X445" i="1"/>
  <c r="X451" i="1"/>
  <c r="X454" i="1"/>
  <c r="X457" i="1"/>
  <c r="X460" i="1"/>
  <c r="X463" i="1"/>
  <c r="X466" i="1"/>
  <c r="X469" i="1"/>
  <c r="X472" i="1"/>
  <c r="X475" i="1"/>
  <c r="X478" i="1"/>
  <c r="X481" i="1"/>
  <c r="X484" i="1"/>
  <c r="X487" i="1"/>
  <c r="X490" i="1"/>
  <c r="X493" i="1"/>
  <c r="X496" i="1"/>
  <c r="X499" i="1"/>
  <c r="X502" i="1"/>
  <c r="X505" i="1"/>
  <c r="X508" i="1"/>
  <c r="X511" i="1"/>
  <c r="X514" i="1"/>
  <c r="X517" i="1"/>
  <c r="X520" i="1"/>
  <c r="X523" i="1"/>
  <c r="X526" i="1"/>
  <c r="X529" i="1"/>
  <c r="X532" i="1"/>
  <c r="X535" i="1"/>
  <c r="X538" i="1"/>
  <c r="X541" i="1"/>
  <c r="X544" i="1"/>
  <c r="X547" i="1"/>
  <c r="X550" i="1"/>
  <c r="X551" i="1"/>
  <c r="X553" i="1"/>
  <c r="X556" i="1"/>
  <c r="X559" i="1"/>
  <c r="X562" i="1"/>
  <c r="X565" i="1"/>
  <c r="X568" i="1"/>
  <c r="X571" i="1"/>
  <c r="X574" i="1"/>
  <c r="X575" i="1"/>
  <c r="X577" i="1"/>
  <c r="X580" i="1"/>
  <c r="X583" i="1"/>
  <c r="X584" i="1"/>
  <c r="X586" i="1"/>
  <c r="X589" i="1"/>
  <c r="X592" i="1"/>
  <c r="X595" i="1"/>
  <c r="X598" i="1"/>
  <c r="X601" i="1"/>
  <c r="X604" i="1"/>
  <c r="X607" i="1"/>
  <c r="X610" i="1"/>
  <c r="X611" i="1"/>
  <c r="X613" i="1"/>
  <c r="X616" i="1"/>
  <c r="X619" i="1"/>
  <c r="X622" i="1"/>
  <c r="X625" i="1"/>
  <c r="X628" i="1"/>
  <c r="X631" i="1"/>
  <c r="X634" i="1"/>
  <c r="X637" i="1"/>
  <c r="X640" i="1"/>
  <c r="X643" i="1"/>
  <c r="X646" i="1"/>
  <c r="X649" i="1"/>
  <c r="X652" i="1"/>
  <c r="X655" i="1"/>
  <c r="X658" i="1"/>
  <c r="X661" i="1"/>
  <c r="X664" i="1"/>
  <c r="X665" i="1"/>
  <c r="X667" i="1"/>
  <c r="X670" i="1"/>
  <c r="X671" i="1"/>
  <c r="X673" i="1"/>
  <c r="X674" i="1"/>
  <c r="X676" i="1"/>
  <c r="X679" i="1"/>
  <c r="X682" i="1"/>
  <c r="X683" i="1"/>
  <c r="X685" i="1"/>
  <c r="X688" i="1"/>
  <c r="X691" i="1"/>
  <c r="X694" i="1"/>
  <c r="X697" i="1"/>
  <c r="X16" i="1"/>
  <c r="GK676" i="1" l="1"/>
  <c r="GR676" i="1" s="1"/>
  <c r="GY676" i="1" s="1"/>
  <c r="CR212" i="1"/>
  <c r="CR314" i="1"/>
  <c r="CR551" i="1"/>
  <c r="CR575" i="1"/>
  <c r="CR584" i="1"/>
  <c r="CR611" i="1"/>
  <c r="CR665" i="1"/>
  <c r="CR671" i="1"/>
  <c r="CR674" i="1"/>
  <c r="CR683" i="1"/>
  <c r="FE574" i="1"/>
  <c r="FL574" i="1"/>
  <c r="CS13" i="1" l="1"/>
  <c r="CS12" i="1"/>
  <c r="CS11" i="1"/>
  <c r="CS10" i="1"/>
  <c r="CS9" i="1"/>
  <c r="CS8" i="1"/>
  <c r="CS14" i="1" l="1"/>
  <c r="CS4" i="1" s="1"/>
  <c r="EX665" i="1" l="1"/>
  <c r="DH665" i="1"/>
  <c r="FL584" i="1" l="1"/>
  <c r="DV584" i="1"/>
  <c r="FL481" i="1" l="1"/>
  <c r="DO211" i="1"/>
  <c r="DH202" i="1"/>
  <c r="FE145" i="1"/>
  <c r="FE133" i="1"/>
  <c r="EX133" i="1"/>
  <c r="EQ133" i="1"/>
  <c r="EC133" i="1"/>
  <c r="DV133" i="1"/>
  <c r="DA133" i="1"/>
  <c r="CV133" i="1"/>
  <c r="FL94" i="1"/>
  <c r="EQ94" i="1"/>
  <c r="EJ94" i="1"/>
  <c r="DV94" i="1"/>
  <c r="DH94" i="1"/>
  <c r="CV94" i="1"/>
  <c r="DV691" i="1"/>
  <c r="FL685" i="1"/>
  <c r="FE685" i="1"/>
  <c r="EX685" i="1"/>
  <c r="EQ685" i="1"/>
  <c r="EJ685" i="1"/>
  <c r="EC685" i="1"/>
  <c r="DV685" i="1"/>
  <c r="DO685" i="1"/>
  <c r="DH685" i="1"/>
  <c r="DA685" i="1"/>
  <c r="CV685" i="1"/>
  <c r="FL682" i="1"/>
  <c r="FE682" i="1"/>
  <c r="EX682" i="1"/>
  <c r="EQ682" i="1"/>
  <c r="EJ682" i="1"/>
  <c r="EC682" i="1"/>
  <c r="DV682" i="1"/>
  <c r="DO682" i="1"/>
  <c r="DH682" i="1"/>
  <c r="DA682" i="1"/>
  <c r="CV682" i="1"/>
  <c r="EX679" i="1"/>
  <c r="CV679" i="1"/>
  <c r="FE673" i="1"/>
  <c r="EX673" i="1"/>
  <c r="EQ673" i="1"/>
  <c r="EC673" i="1"/>
  <c r="DV673" i="1"/>
  <c r="DO673" i="1"/>
  <c r="DH673" i="1"/>
  <c r="DA673" i="1"/>
  <c r="CV673" i="1"/>
  <c r="FL667" i="1"/>
  <c r="FE667" i="1"/>
  <c r="EX667" i="1"/>
  <c r="EQ667" i="1"/>
  <c r="EJ667" i="1"/>
  <c r="EC667" i="1"/>
  <c r="DV667" i="1"/>
  <c r="DO667" i="1"/>
  <c r="DH667" i="1"/>
  <c r="DA667" i="1"/>
  <c r="CV667" i="1"/>
  <c r="EX661" i="1"/>
  <c r="CV661" i="1"/>
  <c r="FL655" i="1"/>
  <c r="FE655" i="1"/>
  <c r="EX655" i="1"/>
  <c r="EQ655" i="1"/>
  <c r="EJ655" i="1"/>
  <c r="EC655" i="1"/>
  <c r="DV655" i="1"/>
  <c r="DO655" i="1"/>
  <c r="DH655" i="1"/>
  <c r="DA655" i="1"/>
  <c r="CV655" i="1"/>
  <c r="FL649" i="1"/>
  <c r="FE649" i="1"/>
  <c r="EX649" i="1"/>
  <c r="EQ649" i="1"/>
  <c r="EJ649" i="1"/>
  <c r="EC649" i="1"/>
  <c r="DV649" i="1"/>
  <c r="DO649" i="1"/>
  <c r="DH649" i="1"/>
  <c r="DA649" i="1"/>
  <c r="CV649" i="1"/>
  <c r="FL646" i="1"/>
  <c r="FE646" i="1"/>
  <c r="EX646" i="1"/>
  <c r="EQ646" i="1"/>
  <c r="EJ646" i="1"/>
  <c r="EC646" i="1"/>
  <c r="DV646" i="1"/>
  <c r="DO646" i="1"/>
  <c r="DH646" i="1"/>
  <c r="DA646" i="1"/>
  <c r="CV646" i="1"/>
  <c r="FL643" i="1"/>
  <c r="FE643" i="1"/>
  <c r="EX643" i="1"/>
  <c r="EQ643" i="1"/>
  <c r="EJ643" i="1"/>
  <c r="EC643" i="1"/>
  <c r="DV643" i="1"/>
  <c r="DO643" i="1"/>
  <c r="DH643" i="1"/>
  <c r="DA643" i="1"/>
  <c r="CV643" i="1"/>
  <c r="FL640" i="1"/>
  <c r="FE640" i="1"/>
  <c r="EX640" i="1"/>
  <c r="EQ640" i="1"/>
  <c r="EJ640" i="1"/>
  <c r="EC640" i="1"/>
  <c r="DV640" i="1"/>
  <c r="DO640" i="1"/>
  <c r="DH640" i="1"/>
  <c r="DA640" i="1"/>
  <c r="CV640" i="1"/>
  <c r="FL637" i="1"/>
  <c r="FE637" i="1"/>
  <c r="EX637" i="1"/>
  <c r="EQ637" i="1"/>
  <c r="EJ637" i="1"/>
  <c r="EC637" i="1"/>
  <c r="DV637" i="1"/>
  <c r="DO637" i="1"/>
  <c r="DH637" i="1"/>
  <c r="DA637" i="1"/>
  <c r="CV637" i="1"/>
  <c r="FL634" i="1"/>
  <c r="FE634" i="1"/>
  <c r="EX634" i="1"/>
  <c r="EQ634" i="1"/>
  <c r="EJ634" i="1"/>
  <c r="EC634" i="1"/>
  <c r="DV634" i="1"/>
  <c r="DO634" i="1"/>
  <c r="DH634" i="1"/>
  <c r="DA634" i="1"/>
  <c r="CV634" i="1"/>
  <c r="FL628" i="1"/>
  <c r="FE628" i="1"/>
  <c r="EX628" i="1"/>
  <c r="EQ628" i="1"/>
  <c r="EJ628" i="1"/>
  <c r="EC628" i="1"/>
  <c r="DV628" i="1"/>
  <c r="DO628" i="1"/>
  <c r="DH628" i="1"/>
  <c r="DA628" i="1"/>
  <c r="CV628" i="1"/>
  <c r="FL625" i="1"/>
  <c r="FE625" i="1"/>
  <c r="EX625" i="1"/>
  <c r="EQ625" i="1"/>
  <c r="EJ625" i="1"/>
  <c r="EC625" i="1"/>
  <c r="DV625" i="1"/>
  <c r="DO625" i="1"/>
  <c r="DH625" i="1"/>
  <c r="DA625" i="1"/>
  <c r="CV625" i="1"/>
  <c r="EC622" i="1"/>
  <c r="FL619" i="1"/>
  <c r="FE619" i="1"/>
  <c r="EX619" i="1"/>
  <c r="EQ619" i="1"/>
  <c r="EJ619" i="1"/>
  <c r="EC619" i="1"/>
  <c r="DV619" i="1"/>
  <c r="DO619" i="1"/>
  <c r="DH619" i="1"/>
  <c r="DA619" i="1"/>
  <c r="CV619" i="1"/>
  <c r="EX616" i="1"/>
  <c r="DV616" i="1"/>
  <c r="CV616" i="1"/>
  <c r="FL613" i="1"/>
  <c r="FE613" i="1"/>
  <c r="EX613" i="1"/>
  <c r="EQ613" i="1"/>
  <c r="EJ613" i="1"/>
  <c r="EC613" i="1"/>
  <c r="DV613" i="1"/>
  <c r="DO613" i="1"/>
  <c r="DH613" i="1"/>
  <c r="DA613" i="1"/>
  <c r="CV613" i="1"/>
  <c r="FL610" i="1"/>
  <c r="FE610" i="1"/>
  <c r="EX610" i="1"/>
  <c r="EQ610" i="1"/>
  <c r="EJ610" i="1"/>
  <c r="EC610" i="1"/>
  <c r="DV610" i="1"/>
  <c r="DO610" i="1"/>
  <c r="DH610" i="1"/>
  <c r="DA610" i="1"/>
  <c r="CV610" i="1"/>
  <c r="FL607" i="1"/>
  <c r="FE607" i="1"/>
  <c r="EX607" i="1"/>
  <c r="EQ607" i="1"/>
  <c r="EJ607" i="1"/>
  <c r="EC607" i="1"/>
  <c r="DV607" i="1"/>
  <c r="DO607" i="1"/>
  <c r="DH607" i="1"/>
  <c r="DA607" i="1"/>
  <c r="CV607" i="1"/>
  <c r="EX604" i="1"/>
  <c r="FL601" i="1"/>
  <c r="FE601" i="1"/>
  <c r="EX601" i="1"/>
  <c r="EQ601" i="1"/>
  <c r="EJ601" i="1"/>
  <c r="EC601" i="1"/>
  <c r="DV601" i="1"/>
  <c r="DO601" i="1"/>
  <c r="DH601" i="1"/>
  <c r="DA601" i="1"/>
  <c r="CV601" i="1"/>
  <c r="FL586" i="1"/>
  <c r="EJ586" i="1"/>
  <c r="DH586" i="1"/>
  <c r="FE565" i="1"/>
  <c r="FL523" i="1"/>
  <c r="FE523" i="1"/>
  <c r="EX523" i="1"/>
  <c r="EQ523" i="1"/>
  <c r="EJ523" i="1"/>
  <c r="EC523" i="1"/>
  <c r="DV523" i="1"/>
  <c r="DO523" i="1"/>
  <c r="DH523" i="1"/>
  <c r="DA523" i="1"/>
  <c r="CV523" i="1"/>
  <c r="FE481" i="1"/>
  <c r="FL466" i="1"/>
  <c r="FE466" i="1"/>
  <c r="EX466" i="1"/>
  <c r="EQ466" i="1"/>
  <c r="EJ466" i="1"/>
  <c r="EC466" i="1"/>
  <c r="DV466" i="1"/>
  <c r="DO466" i="1"/>
  <c r="DH466" i="1"/>
  <c r="DA466" i="1"/>
  <c r="CV466" i="1"/>
  <c r="EJ463" i="1"/>
  <c r="EX424" i="1"/>
  <c r="CV424" i="1"/>
  <c r="FE421" i="1"/>
  <c r="DO421" i="1"/>
  <c r="DO406" i="1"/>
  <c r="FL400" i="1"/>
  <c r="FE400" i="1"/>
  <c r="EX400" i="1"/>
  <c r="EQ400" i="1"/>
  <c r="EJ400" i="1"/>
  <c r="EC400" i="1"/>
  <c r="DV400" i="1"/>
  <c r="DO400" i="1"/>
  <c r="DH400" i="1"/>
  <c r="DA400" i="1"/>
  <c r="CV400" i="1"/>
  <c r="FL397" i="1"/>
  <c r="FE397" i="1"/>
  <c r="EX397" i="1"/>
  <c r="EQ397" i="1"/>
  <c r="EJ397" i="1"/>
  <c r="EC397" i="1"/>
  <c r="DV397" i="1"/>
  <c r="DO397" i="1"/>
  <c r="DH397" i="1"/>
  <c r="DA397" i="1"/>
  <c r="CV397" i="1"/>
  <c r="FL394" i="1"/>
  <c r="FL391" i="1"/>
  <c r="FE391" i="1"/>
  <c r="EX391" i="1"/>
  <c r="EQ391" i="1"/>
  <c r="EJ391" i="1"/>
  <c r="EC391" i="1"/>
  <c r="DV391" i="1"/>
  <c r="DO391" i="1"/>
  <c r="DH391" i="1"/>
  <c r="DA391" i="1"/>
  <c r="CV391" i="1"/>
  <c r="DO385" i="1"/>
  <c r="DO373" i="1"/>
  <c r="DO361" i="1"/>
  <c r="DO349" i="1"/>
  <c r="FL346" i="1"/>
  <c r="FE346" i="1"/>
  <c r="EX346" i="1"/>
  <c r="EQ346" i="1"/>
  <c r="EJ346" i="1"/>
  <c r="EC346" i="1"/>
  <c r="DV346" i="1"/>
  <c r="DO346" i="1"/>
  <c r="DH346" i="1"/>
  <c r="DA346" i="1"/>
  <c r="CV346" i="1"/>
  <c r="DO334" i="1"/>
  <c r="DO322" i="1"/>
  <c r="DO310" i="1"/>
  <c r="FL292" i="1"/>
  <c r="EQ274" i="1"/>
  <c r="FL244" i="1"/>
  <c r="FL238" i="1"/>
  <c r="FL199" i="1"/>
  <c r="FE199" i="1"/>
  <c r="EX199" i="1"/>
  <c r="EQ199" i="1"/>
  <c r="EJ199" i="1"/>
  <c r="EC199" i="1"/>
  <c r="DV199" i="1"/>
  <c r="DO199" i="1"/>
  <c r="DH199" i="1"/>
  <c r="DA199" i="1"/>
  <c r="CV199" i="1"/>
  <c r="FL196" i="1"/>
  <c r="FE196" i="1"/>
  <c r="EX196" i="1"/>
  <c r="EQ196" i="1"/>
  <c r="EJ196" i="1"/>
  <c r="EC196" i="1"/>
  <c r="DV196" i="1"/>
  <c r="DO196" i="1"/>
  <c r="DH196" i="1"/>
  <c r="DA196" i="1"/>
  <c r="CV196" i="1"/>
  <c r="FL145" i="1"/>
  <c r="FL142" i="1"/>
  <c r="FE142" i="1"/>
  <c r="EX142" i="1"/>
  <c r="EQ142" i="1"/>
  <c r="EJ142" i="1"/>
  <c r="EC142" i="1"/>
  <c r="DV142" i="1"/>
  <c r="DO142" i="1"/>
  <c r="DH142" i="1"/>
  <c r="DA142" i="1"/>
  <c r="CV142" i="1"/>
  <c r="FL136" i="1"/>
  <c r="FE136" i="1"/>
  <c r="EX136" i="1"/>
  <c r="EQ136" i="1"/>
  <c r="EJ136" i="1"/>
  <c r="EC136" i="1"/>
  <c r="DV136" i="1"/>
  <c r="DO136" i="1"/>
  <c r="DH136" i="1"/>
  <c r="DA136" i="1"/>
  <c r="CV136" i="1"/>
  <c r="FL133" i="1"/>
  <c r="EJ133" i="1"/>
  <c r="DO133" i="1"/>
  <c r="DH133" i="1"/>
  <c r="FL112" i="1"/>
  <c r="FE112" i="1"/>
  <c r="EX112" i="1"/>
  <c r="EQ112" i="1"/>
  <c r="EJ112" i="1"/>
  <c r="EC112" i="1"/>
  <c r="DV112" i="1"/>
  <c r="DO112" i="1"/>
  <c r="DH112" i="1"/>
  <c r="DA112" i="1"/>
  <c r="CV112" i="1"/>
  <c r="FL109" i="1"/>
  <c r="FE109" i="1"/>
  <c r="EX109" i="1"/>
  <c r="EQ109" i="1"/>
  <c r="EJ109" i="1"/>
  <c r="EC109" i="1"/>
  <c r="DV109" i="1"/>
  <c r="DO109" i="1"/>
  <c r="DH109" i="1"/>
  <c r="DA109" i="1"/>
  <c r="CV109" i="1"/>
  <c r="FL106" i="1"/>
  <c r="FE106" i="1"/>
  <c r="EX106" i="1"/>
  <c r="EQ106" i="1"/>
  <c r="EJ106" i="1"/>
  <c r="EC106" i="1"/>
  <c r="DV106" i="1"/>
  <c r="DO106" i="1"/>
  <c r="DH106" i="1"/>
  <c r="DA106" i="1"/>
  <c r="CV106" i="1"/>
  <c r="FL103" i="1"/>
  <c r="FE103" i="1"/>
  <c r="EX103" i="1"/>
  <c r="EQ103" i="1"/>
  <c r="EJ103" i="1"/>
  <c r="EC103" i="1"/>
  <c r="DV103" i="1"/>
  <c r="DO103" i="1"/>
  <c r="DH103" i="1"/>
  <c r="DA103" i="1"/>
  <c r="CV103" i="1"/>
  <c r="FL100" i="1"/>
  <c r="FE100" i="1"/>
  <c r="EX100" i="1"/>
  <c r="EQ100" i="1"/>
  <c r="EJ100" i="1"/>
  <c r="EC100" i="1"/>
  <c r="DV100" i="1"/>
  <c r="DO100" i="1"/>
  <c r="DH100" i="1"/>
  <c r="DA100" i="1"/>
  <c r="CV100" i="1"/>
  <c r="FE94" i="1"/>
  <c r="EX94" i="1"/>
  <c r="EC94" i="1"/>
  <c r="DO94" i="1"/>
  <c r="DA94" i="1"/>
  <c r="FL88" i="1"/>
  <c r="FE88" i="1"/>
  <c r="EX88" i="1"/>
  <c r="EQ88" i="1"/>
  <c r="EJ88" i="1"/>
  <c r="EC88" i="1"/>
  <c r="DV88" i="1"/>
  <c r="DO88" i="1"/>
  <c r="DH88" i="1"/>
  <c r="DA88" i="1"/>
  <c r="CV88" i="1"/>
  <c r="FL58" i="1"/>
  <c r="FE58" i="1"/>
  <c r="EX58" i="1"/>
  <c r="EQ58" i="1"/>
  <c r="EJ58" i="1"/>
  <c r="EC58" i="1"/>
  <c r="DV58" i="1"/>
  <c r="DO58" i="1"/>
  <c r="DH58" i="1"/>
  <c r="DA58" i="1"/>
  <c r="CT58" i="1"/>
  <c r="CV58" i="1" s="1"/>
  <c r="FE40" i="1"/>
  <c r="FL37" i="1"/>
  <c r="FE37" i="1"/>
  <c r="EX37" i="1"/>
  <c r="EQ37" i="1"/>
  <c r="EJ37" i="1"/>
  <c r="EC37" i="1"/>
  <c r="DV37" i="1"/>
  <c r="DO37" i="1"/>
  <c r="DH37" i="1"/>
  <c r="DA37" i="1"/>
  <c r="CT37" i="1"/>
  <c r="CV37" i="1" s="1"/>
  <c r="FL34" i="1"/>
  <c r="FE34" i="1"/>
  <c r="EX34" i="1"/>
  <c r="EQ34" i="1"/>
  <c r="EJ34" i="1"/>
  <c r="EC34" i="1"/>
  <c r="DV34" i="1"/>
  <c r="DO34" i="1"/>
  <c r="DH34" i="1"/>
  <c r="DA34" i="1"/>
  <c r="CT34" i="1"/>
  <c r="CV34" i="1" s="1"/>
  <c r="DH25" i="1"/>
  <c r="DC400" i="1" l="1"/>
  <c r="DJ400" i="1" s="1"/>
  <c r="DQ400" i="1" s="1"/>
  <c r="DX400" i="1" s="1"/>
  <c r="EE400" i="1" s="1"/>
  <c r="EL400" i="1" s="1"/>
  <c r="ES400" i="1" s="1"/>
  <c r="EZ400" i="1" s="1"/>
  <c r="FG400" i="1" s="1"/>
  <c r="FN400" i="1" s="1"/>
  <c r="DC655" i="1"/>
  <c r="DJ655" i="1" s="1"/>
  <c r="DQ655" i="1" s="1"/>
  <c r="DX655" i="1" s="1"/>
  <c r="EE655" i="1" s="1"/>
  <c r="EL655" i="1" s="1"/>
  <c r="ES655" i="1" s="1"/>
  <c r="EZ655" i="1" s="1"/>
  <c r="FG655" i="1" s="1"/>
  <c r="FN655" i="1" s="1"/>
  <c r="DC100" i="1"/>
  <c r="DJ100" i="1" s="1"/>
  <c r="DQ100" i="1" s="1"/>
  <c r="DC37" i="1"/>
  <c r="DJ37" i="1" s="1"/>
  <c r="DC58" i="1"/>
  <c r="DJ58" i="1" s="1"/>
  <c r="DQ58" i="1" s="1"/>
  <c r="DX58" i="1" s="1"/>
  <c r="EE58" i="1" s="1"/>
  <c r="EL58" i="1" s="1"/>
  <c r="ES58" i="1" s="1"/>
  <c r="EZ58" i="1" s="1"/>
  <c r="FG58" i="1" s="1"/>
  <c r="FN58" i="1" s="1"/>
  <c r="DC109" i="1"/>
  <c r="DJ109" i="1" s="1"/>
  <c r="DQ109" i="1" s="1"/>
  <c r="DX109" i="1" s="1"/>
  <c r="EE109" i="1" s="1"/>
  <c r="EL109" i="1" s="1"/>
  <c r="ES109" i="1" s="1"/>
  <c r="EZ109" i="1" s="1"/>
  <c r="FG109" i="1" s="1"/>
  <c r="FN109" i="1" s="1"/>
  <c r="DC199" i="1"/>
  <c r="DJ199" i="1" s="1"/>
  <c r="DQ199" i="1" s="1"/>
  <c r="DX199" i="1" s="1"/>
  <c r="EE199" i="1" s="1"/>
  <c r="EL199" i="1" s="1"/>
  <c r="ES199" i="1" s="1"/>
  <c r="EZ199" i="1" s="1"/>
  <c r="FG199" i="1" s="1"/>
  <c r="FN199" i="1" s="1"/>
  <c r="DC640" i="1"/>
  <c r="DJ640" i="1" s="1"/>
  <c r="DQ640" i="1" s="1"/>
  <c r="DC133" i="1"/>
  <c r="DJ133" i="1" s="1"/>
  <c r="DQ133" i="1" s="1"/>
  <c r="DX133" i="1" s="1"/>
  <c r="EE133" i="1" s="1"/>
  <c r="EL133" i="1" s="1"/>
  <c r="ES133" i="1" s="1"/>
  <c r="EZ133" i="1" s="1"/>
  <c r="FG133" i="1" s="1"/>
  <c r="FN133" i="1" s="1"/>
  <c r="DC628" i="1"/>
  <c r="DJ628" i="1" s="1"/>
  <c r="DQ628" i="1" s="1"/>
  <c r="DX628" i="1" s="1"/>
  <c r="EE628" i="1" s="1"/>
  <c r="EL628" i="1" s="1"/>
  <c r="ES628" i="1" s="1"/>
  <c r="EZ628" i="1" s="1"/>
  <c r="FG628" i="1" s="1"/>
  <c r="FN628" i="1" s="1"/>
  <c r="DC649" i="1"/>
  <c r="DJ649" i="1" s="1"/>
  <c r="DQ649" i="1" s="1"/>
  <c r="DX649" i="1" s="1"/>
  <c r="EE649" i="1" s="1"/>
  <c r="EL649" i="1" s="1"/>
  <c r="ES649" i="1" s="1"/>
  <c r="EZ649" i="1" s="1"/>
  <c r="FG649" i="1" s="1"/>
  <c r="FN649" i="1" s="1"/>
  <c r="DC667" i="1"/>
  <c r="DJ667" i="1" s="1"/>
  <c r="DQ667" i="1" s="1"/>
  <c r="DX667" i="1" s="1"/>
  <c r="EE667" i="1" s="1"/>
  <c r="EL667" i="1" s="1"/>
  <c r="ES667" i="1" s="1"/>
  <c r="EZ667" i="1" s="1"/>
  <c r="FG667" i="1" s="1"/>
  <c r="FN667" i="1" s="1"/>
  <c r="DC88" i="1"/>
  <c r="DJ88" i="1" s="1"/>
  <c r="DQ88" i="1" s="1"/>
  <c r="DX88" i="1" s="1"/>
  <c r="EE88" i="1" s="1"/>
  <c r="EL88" i="1" s="1"/>
  <c r="ES88" i="1" s="1"/>
  <c r="EZ88" i="1" s="1"/>
  <c r="FG88" i="1" s="1"/>
  <c r="FN88" i="1" s="1"/>
  <c r="DC112" i="1"/>
  <c r="DJ112" i="1" s="1"/>
  <c r="DQ112" i="1" s="1"/>
  <c r="DX112" i="1" s="1"/>
  <c r="EE112" i="1" s="1"/>
  <c r="EL112" i="1" s="1"/>
  <c r="ES112" i="1" s="1"/>
  <c r="EZ112" i="1" s="1"/>
  <c r="FG112" i="1" s="1"/>
  <c r="FN112" i="1" s="1"/>
  <c r="DC643" i="1"/>
  <c r="DJ643" i="1" s="1"/>
  <c r="DQ643" i="1" s="1"/>
  <c r="DX643" i="1" s="1"/>
  <c r="EE643" i="1" s="1"/>
  <c r="EL643" i="1" s="1"/>
  <c r="ES643" i="1" s="1"/>
  <c r="EZ643" i="1" s="1"/>
  <c r="FG643" i="1" s="1"/>
  <c r="FN643" i="1" s="1"/>
  <c r="DC103" i="1"/>
  <c r="DJ103" i="1" s="1"/>
  <c r="DQ103" i="1" s="1"/>
  <c r="DX103" i="1" s="1"/>
  <c r="EE103" i="1" s="1"/>
  <c r="EL103" i="1" s="1"/>
  <c r="ES103" i="1" s="1"/>
  <c r="EZ103" i="1" s="1"/>
  <c r="FG103" i="1" s="1"/>
  <c r="FN103" i="1" s="1"/>
  <c r="DC136" i="1"/>
  <c r="DJ136" i="1" s="1"/>
  <c r="DQ136" i="1" s="1"/>
  <c r="DX136" i="1" s="1"/>
  <c r="EE136" i="1" s="1"/>
  <c r="EL136" i="1" s="1"/>
  <c r="ES136" i="1" s="1"/>
  <c r="EZ136" i="1" s="1"/>
  <c r="FG136" i="1" s="1"/>
  <c r="FN136" i="1" s="1"/>
  <c r="DC613" i="1"/>
  <c r="DJ613" i="1" s="1"/>
  <c r="DQ613" i="1" s="1"/>
  <c r="DC634" i="1"/>
  <c r="DJ634" i="1" s="1"/>
  <c r="DQ634" i="1" s="1"/>
  <c r="DX634" i="1" s="1"/>
  <c r="EE634" i="1" s="1"/>
  <c r="EL634" i="1" s="1"/>
  <c r="ES634" i="1" s="1"/>
  <c r="EZ634" i="1" s="1"/>
  <c r="FG634" i="1" s="1"/>
  <c r="FN634" i="1" s="1"/>
  <c r="DC346" i="1"/>
  <c r="DJ346" i="1" s="1"/>
  <c r="DQ346" i="1" s="1"/>
  <c r="DX346" i="1" s="1"/>
  <c r="EE346" i="1" s="1"/>
  <c r="EL346" i="1" s="1"/>
  <c r="ES346" i="1" s="1"/>
  <c r="EZ346" i="1" s="1"/>
  <c r="FG346" i="1" s="1"/>
  <c r="FN346" i="1" s="1"/>
  <c r="DC685" i="1"/>
  <c r="DJ685" i="1" s="1"/>
  <c r="DQ685" i="1" s="1"/>
  <c r="DX685" i="1" s="1"/>
  <c r="EE685" i="1" s="1"/>
  <c r="EL685" i="1" s="1"/>
  <c r="ES685" i="1" s="1"/>
  <c r="EZ685" i="1" s="1"/>
  <c r="FG685" i="1" s="1"/>
  <c r="FN685" i="1" s="1"/>
  <c r="DC34" i="1"/>
  <c r="DJ34" i="1" s="1"/>
  <c r="DQ34" i="1" s="1"/>
  <c r="DX34" i="1" s="1"/>
  <c r="EE34" i="1" s="1"/>
  <c r="EL34" i="1" s="1"/>
  <c r="ES34" i="1" s="1"/>
  <c r="EZ34" i="1" s="1"/>
  <c r="FG34" i="1" s="1"/>
  <c r="FN34" i="1" s="1"/>
  <c r="DC106" i="1"/>
  <c r="DJ106" i="1" s="1"/>
  <c r="DQ106" i="1" s="1"/>
  <c r="DX106" i="1" s="1"/>
  <c r="EE106" i="1" s="1"/>
  <c r="EL106" i="1" s="1"/>
  <c r="ES106" i="1" s="1"/>
  <c r="EZ106" i="1" s="1"/>
  <c r="FG106" i="1" s="1"/>
  <c r="FN106" i="1" s="1"/>
  <c r="DC142" i="1"/>
  <c r="DJ142" i="1" s="1"/>
  <c r="DQ142" i="1" s="1"/>
  <c r="DX142" i="1" s="1"/>
  <c r="EE142" i="1" s="1"/>
  <c r="EL142" i="1" s="1"/>
  <c r="ES142" i="1" s="1"/>
  <c r="EZ142" i="1" s="1"/>
  <c r="FG142" i="1" s="1"/>
  <c r="FN142" i="1" s="1"/>
  <c r="DC196" i="1"/>
  <c r="DJ196" i="1" s="1"/>
  <c r="DQ196" i="1" s="1"/>
  <c r="DX196" i="1" s="1"/>
  <c r="EE196" i="1" s="1"/>
  <c r="EL196" i="1" s="1"/>
  <c r="ES196" i="1" s="1"/>
  <c r="EZ196" i="1" s="1"/>
  <c r="FG196" i="1" s="1"/>
  <c r="FN196" i="1" s="1"/>
  <c r="DC466" i="1"/>
  <c r="DJ466" i="1" s="1"/>
  <c r="DQ466" i="1" s="1"/>
  <c r="DX466" i="1" s="1"/>
  <c r="EE466" i="1" s="1"/>
  <c r="EL466" i="1" s="1"/>
  <c r="ES466" i="1" s="1"/>
  <c r="EZ466" i="1" s="1"/>
  <c r="FG466" i="1" s="1"/>
  <c r="FN466" i="1" s="1"/>
  <c r="DC523" i="1"/>
  <c r="DJ523" i="1" s="1"/>
  <c r="DQ523" i="1" s="1"/>
  <c r="DX523" i="1" s="1"/>
  <c r="EE523" i="1" s="1"/>
  <c r="EL523" i="1" s="1"/>
  <c r="ES523" i="1" s="1"/>
  <c r="EZ523" i="1" s="1"/>
  <c r="FG523" i="1" s="1"/>
  <c r="FN523" i="1" s="1"/>
  <c r="DC637" i="1"/>
  <c r="DJ637" i="1" s="1"/>
  <c r="DQ637" i="1" s="1"/>
  <c r="DX637" i="1" s="1"/>
  <c r="EE637" i="1" s="1"/>
  <c r="EL637" i="1" s="1"/>
  <c r="ES637" i="1" s="1"/>
  <c r="EZ637" i="1" s="1"/>
  <c r="FG637" i="1" s="1"/>
  <c r="FN637" i="1" s="1"/>
  <c r="DC610" i="1"/>
  <c r="DJ610" i="1" s="1"/>
  <c r="DQ610" i="1" s="1"/>
  <c r="DX610" i="1" s="1"/>
  <c r="EE610" i="1" s="1"/>
  <c r="EL610" i="1" s="1"/>
  <c r="ES610" i="1" s="1"/>
  <c r="EZ610" i="1" s="1"/>
  <c r="FG610" i="1" s="1"/>
  <c r="FN610" i="1" s="1"/>
  <c r="DC601" i="1"/>
  <c r="DJ601" i="1" s="1"/>
  <c r="DQ601" i="1" s="1"/>
  <c r="DX601" i="1" s="1"/>
  <c r="EE601" i="1" s="1"/>
  <c r="EL601" i="1" s="1"/>
  <c r="ES601" i="1" s="1"/>
  <c r="EZ601" i="1" s="1"/>
  <c r="FG601" i="1" s="1"/>
  <c r="FN601" i="1" s="1"/>
  <c r="DC607" i="1"/>
  <c r="DJ607" i="1" s="1"/>
  <c r="DQ607" i="1" s="1"/>
  <c r="DX607" i="1" s="1"/>
  <c r="EE607" i="1" s="1"/>
  <c r="EL607" i="1" s="1"/>
  <c r="ES607" i="1" s="1"/>
  <c r="EZ607" i="1" s="1"/>
  <c r="FG607" i="1" s="1"/>
  <c r="FN607" i="1" s="1"/>
  <c r="DC619" i="1"/>
  <c r="DJ619" i="1" s="1"/>
  <c r="DQ619" i="1" s="1"/>
  <c r="DX619" i="1" s="1"/>
  <c r="EE619" i="1" s="1"/>
  <c r="EL619" i="1" s="1"/>
  <c r="ES619" i="1" s="1"/>
  <c r="EZ619" i="1" s="1"/>
  <c r="FG619" i="1" s="1"/>
  <c r="FN619" i="1" s="1"/>
  <c r="DC625" i="1"/>
  <c r="DJ625" i="1" s="1"/>
  <c r="DQ625" i="1" s="1"/>
  <c r="DX625" i="1" s="1"/>
  <c r="EE625" i="1" s="1"/>
  <c r="EL625" i="1" s="1"/>
  <c r="ES625" i="1" s="1"/>
  <c r="EZ625" i="1" s="1"/>
  <c r="FG625" i="1" s="1"/>
  <c r="FN625" i="1" s="1"/>
  <c r="DC94" i="1"/>
  <c r="DJ94" i="1" s="1"/>
  <c r="DQ94" i="1" s="1"/>
  <c r="DX94" i="1" s="1"/>
  <c r="EE94" i="1" s="1"/>
  <c r="EL94" i="1" s="1"/>
  <c r="ES94" i="1" s="1"/>
  <c r="EZ94" i="1" s="1"/>
  <c r="FG94" i="1" s="1"/>
  <c r="FN94" i="1" s="1"/>
  <c r="DC682" i="1"/>
  <c r="DJ682" i="1" s="1"/>
  <c r="DQ682" i="1" s="1"/>
  <c r="DX682" i="1" s="1"/>
  <c r="EE682" i="1" s="1"/>
  <c r="EL682" i="1" s="1"/>
  <c r="ES682" i="1" s="1"/>
  <c r="EZ682" i="1" s="1"/>
  <c r="FG682" i="1" s="1"/>
  <c r="FN682" i="1" s="1"/>
  <c r="DC673" i="1"/>
  <c r="DJ673" i="1" s="1"/>
  <c r="DQ673" i="1" s="1"/>
  <c r="DX673" i="1" s="1"/>
  <c r="EE673" i="1" s="1"/>
  <c r="CV13" i="1"/>
  <c r="DC391" i="1"/>
  <c r="DJ391" i="1" s="1"/>
  <c r="DQ391" i="1" s="1"/>
  <c r="DC397" i="1"/>
  <c r="DJ397" i="1" s="1"/>
  <c r="DQ397" i="1" s="1"/>
  <c r="DX397" i="1" s="1"/>
  <c r="EE397" i="1" s="1"/>
  <c r="EL397" i="1" s="1"/>
  <c r="ES397" i="1" s="1"/>
  <c r="EZ397" i="1" s="1"/>
  <c r="FG397" i="1" s="1"/>
  <c r="FN397" i="1" s="1"/>
  <c r="DC646" i="1"/>
  <c r="DJ646" i="1" s="1"/>
  <c r="DQ646" i="1" s="1"/>
  <c r="DX646" i="1" s="1"/>
  <c r="EE646" i="1" s="1"/>
  <c r="EL646" i="1" s="1"/>
  <c r="ES646" i="1" s="1"/>
  <c r="EZ646" i="1" s="1"/>
  <c r="FG646" i="1" s="1"/>
  <c r="FN646" i="1" s="1"/>
  <c r="CZ199" i="1"/>
  <c r="CY199" i="1"/>
  <c r="CY625" i="1"/>
  <c r="CZ625" i="1"/>
  <c r="CY133" i="1"/>
  <c r="CZ133" i="1"/>
  <c r="CY37" i="1"/>
  <c r="CZ37" i="1"/>
  <c r="CY34" i="1"/>
  <c r="CZ34" i="1"/>
  <c r="CZ196" i="1"/>
  <c r="CY196" i="1"/>
  <c r="CY424" i="1"/>
  <c r="CZ424" i="1"/>
  <c r="CY94" i="1"/>
  <c r="CZ94" i="1"/>
  <c r="FL289" i="1"/>
  <c r="FL376" i="1"/>
  <c r="FL403" i="1"/>
  <c r="FE493" i="1"/>
  <c r="EC553" i="1"/>
  <c r="EQ190" i="1"/>
  <c r="DH298" i="1"/>
  <c r="EJ445" i="1"/>
  <c r="EC580" i="1"/>
  <c r="EC268" i="1"/>
  <c r="FE343" i="1"/>
  <c r="EC226" i="1"/>
  <c r="DH409" i="1"/>
  <c r="DA505" i="1"/>
  <c r="FE529" i="1"/>
  <c r="EQ697" i="1"/>
  <c r="FE427" i="1"/>
  <c r="FE358" i="1"/>
  <c r="FL691" i="1"/>
  <c r="FE319" i="1"/>
  <c r="EJ652" i="1"/>
  <c r="EJ661" i="1"/>
  <c r="EC253" i="1"/>
  <c r="DH217" i="1"/>
  <c r="DH241" i="1"/>
  <c r="EJ217" i="1"/>
  <c r="EJ241" i="1"/>
  <c r="FL241" i="1"/>
  <c r="EQ271" i="1"/>
  <c r="DO295" i="1"/>
  <c r="EC292" i="1"/>
  <c r="FE307" i="1"/>
  <c r="FE331" i="1"/>
  <c r="FE382" i="1"/>
  <c r="FE403" i="1"/>
  <c r="FE415" i="1"/>
  <c r="EC454" i="1"/>
  <c r="EC274" i="1"/>
  <c r="FE370" i="1"/>
  <c r="DA421" i="1"/>
  <c r="EJ679" i="1"/>
  <c r="DH691" i="1"/>
  <c r="DH64" i="1"/>
  <c r="DH226" i="1"/>
  <c r="EJ250" i="1"/>
  <c r="EJ388" i="1"/>
  <c r="DH460" i="1"/>
  <c r="EQ499" i="1"/>
  <c r="DA544" i="1"/>
  <c r="DA577" i="1"/>
  <c r="FL631" i="1"/>
  <c r="DO661" i="1"/>
  <c r="EQ670" i="1"/>
  <c r="FE82" i="1"/>
  <c r="EC244" i="1"/>
  <c r="FL256" i="1"/>
  <c r="EJ337" i="1"/>
  <c r="FL451" i="1"/>
  <c r="EC517" i="1"/>
  <c r="FE556" i="1"/>
  <c r="EQ658" i="1"/>
  <c r="EQ661" i="1"/>
  <c r="EQ538" i="1"/>
  <c r="DA514" i="1"/>
  <c r="EC154" i="1"/>
  <c r="EC472" i="1"/>
  <c r="DH487" i="1"/>
  <c r="DO526" i="1"/>
  <c r="DO562" i="1"/>
  <c r="DV592" i="1"/>
  <c r="EQ223" i="1"/>
  <c r="FL475" i="1"/>
  <c r="EQ547" i="1"/>
  <c r="EC169" i="1"/>
  <c r="EJ490" i="1"/>
  <c r="EQ508" i="1"/>
  <c r="EX595" i="1"/>
  <c r="DA664" i="1"/>
  <c r="FL121" i="1"/>
  <c r="DH481" i="1"/>
  <c r="DO535" i="1"/>
  <c r="DO571" i="1"/>
  <c r="EQ61" i="1"/>
  <c r="EC67" i="1"/>
  <c r="EQ145" i="1"/>
  <c r="DO148" i="1"/>
  <c r="EQ160" i="1"/>
  <c r="FE178" i="1"/>
  <c r="EC208" i="1"/>
  <c r="FE232" i="1"/>
  <c r="EJ277" i="1"/>
  <c r="DH316" i="1"/>
  <c r="EJ355" i="1"/>
  <c r="EQ46" i="1"/>
  <c r="EC73" i="1"/>
  <c r="EJ91" i="1"/>
  <c r="DV115" i="1"/>
  <c r="DH139" i="1"/>
  <c r="EC151" i="1"/>
  <c r="EC157" i="1"/>
  <c r="DO166" i="1"/>
  <c r="FE172" i="1"/>
  <c r="DO187" i="1"/>
  <c r="DO202" i="1"/>
  <c r="EC220" i="1"/>
  <c r="EC229" i="1"/>
  <c r="DO238" i="1"/>
  <c r="DH265" i="1"/>
  <c r="EJ286" i="1"/>
  <c r="EJ304" i="1"/>
  <c r="FL325" i="1"/>
  <c r="FL340" i="1"/>
  <c r="FL343" i="1"/>
  <c r="DH352" i="1"/>
  <c r="DH367" i="1"/>
  <c r="EC40" i="1"/>
  <c r="EQ49" i="1"/>
  <c r="EC61" i="1"/>
  <c r="EC79" i="1"/>
  <c r="DV127" i="1"/>
  <c r="DO145" i="1"/>
  <c r="DO151" i="1"/>
  <c r="EQ151" i="1"/>
  <c r="DA154" i="1"/>
  <c r="FE154" i="1"/>
  <c r="DO157" i="1"/>
  <c r="EQ157" i="1"/>
  <c r="DA166" i="1"/>
  <c r="FE166" i="1"/>
  <c r="DO175" i="1"/>
  <c r="DO184" i="1"/>
  <c r="DA190" i="1"/>
  <c r="FE190" i="1"/>
  <c r="EQ193" i="1"/>
  <c r="EQ202" i="1"/>
  <c r="FE214" i="1"/>
  <c r="DA220" i="1"/>
  <c r="EC223" i="1"/>
  <c r="EQ226" i="1"/>
  <c r="DA229" i="1"/>
  <c r="DO235" i="1"/>
  <c r="FE43" i="1"/>
  <c r="EC46" i="1"/>
  <c r="FE61" i="1"/>
  <c r="DA67" i="1"/>
  <c r="FE67" i="1"/>
  <c r="DA73" i="1"/>
  <c r="FE79" i="1"/>
  <c r="DH85" i="1"/>
  <c r="DH91" i="1"/>
  <c r="FL91" i="1"/>
  <c r="EJ97" i="1"/>
  <c r="FL115" i="1"/>
  <c r="EJ121" i="1"/>
  <c r="DV139" i="1"/>
  <c r="CV139" i="1"/>
  <c r="EQ148" i="1"/>
  <c r="DO160" i="1"/>
  <c r="FE160" i="1"/>
  <c r="EC166" i="1"/>
  <c r="FE169" i="1"/>
  <c r="EQ172" i="1"/>
  <c r="EC178" i="1"/>
  <c r="FE184" i="1"/>
  <c r="EC190" i="1"/>
  <c r="DO205" i="1"/>
  <c r="DO214" i="1"/>
  <c r="DO217" i="1"/>
  <c r="FE220" i="1"/>
  <c r="DA226" i="1"/>
  <c r="DO226" i="1"/>
  <c r="FE229" i="1"/>
  <c r="EC232" i="1"/>
  <c r="DA238" i="1"/>
  <c r="EC238" i="1"/>
  <c r="FE238" i="1"/>
  <c r="DA241" i="1"/>
  <c r="EC241" i="1"/>
  <c r="FE241" i="1"/>
  <c r="DA244" i="1"/>
  <c r="FE244" i="1"/>
  <c r="DH250" i="1"/>
  <c r="FL250" i="1"/>
  <c r="FL253" i="1"/>
  <c r="DH262" i="1"/>
  <c r="FL262" i="1"/>
  <c r="EJ265" i="1"/>
  <c r="DH277" i="1"/>
  <c r="FL277" i="1"/>
  <c r="DH286" i="1"/>
  <c r="FL286" i="1"/>
  <c r="EJ289" i="1"/>
  <c r="EJ298" i="1"/>
  <c r="DH304" i="1"/>
  <c r="FL304" i="1"/>
  <c r="FL307" i="1"/>
  <c r="DH313" i="1"/>
  <c r="FL313" i="1"/>
  <c r="EJ316" i="1"/>
  <c r="EJ325" i="1"/>
  <c r="DH328" i="1"/>
  <c r="FL328" i="1"/>
  <c r="FL331" i="1"/>
  <c r="DH337" i="1"/>
  <c r="FL337" i="1"/>
  <c r="EJ340" i="1"/>
  <c r="EJ352" i="1"/>
  <c r="DH355" i="1"/>
  <c r="FL355" i="1"/>
  <c r="FL358" i="1"/>
  <c r="DH364" i="1"/>
  <c r="FL364" i="1"/>
  <c r="EJ367" i="1"/>
  <c r="EJ376" i="1"/>
  <c r="DH379" i="1"/>
  <c r="FL379" i="1"/>
  <c r="FL382" i="1"/>
  <c r="DH388" i="1"/>
  <c r="FL388" i="1"/>
  <c r="EJ394" i="1"/>
  <c r="EJ409" i="1"/>
  <c r="FL409" i="1"/>
  <c r="EJ412" i="1"/>
  <c r="FL412" i="1"/>
  <c r="DH421" i="1"/>
  <c r="EJ421" i="1"/>
  <c r="FL421" i="1"/>
  <c r="DH433" i="1"/>
  <c r="EJ433" i="1"/>
  <c r="FL433" i="1"/>
  <c r="EJ436" i="1"/>
  <c r="FL436" i="1"/>
  <c r="DH445" i="1"/>
  <c r="FL445" i="1"/>
  <c r="DH451" i="1"/>
  <c r="DA40" i="1"/>
  <c r="DA46" i="1"/>
  <c r="FE55" i="1"/>
  <c r="FE70" i="1"/>
  <c r="EQ79" i="1"/>
  <c r="FL85" i="1"/>
  <c r="DH121" i="1"/>
  <c r="FL127" i="1"/>
  <c r="EX139" i="1"/>
  <c r="DA151" i="1"/>
  <c r="FE151" i="1"/>
  <c r="DA157" i="1"/>
  <c r="FE157" i="1"/>
  <c r="DO163" i="1"/>
  <c r="EQ166" i="1"/>
  <c r="DO172" i="1"/>
  <c r="DA178" i="1"/>
  <c r="EQ184" i="1"/>
  <c r="DO190" i="1"/>
  <c r="DO193" i="1"/>
  <c r="FE202" i="1"/>
  <c r="EQ214" i="1"/>
  <c r="DO223" i="1"/>
  <c r="FE226" i="1"/>
  <c r="DA232" i="1"/>
  <c r="EQ235" i="1"/>
  <c r="EQ238" i="1"/>
  <c r="DH253" i="1"/>
  <c r="EJ253" i="1"/>
  <c r="EJ262" i="1"/>
  <c r="FL265" i="1"/>
  <c r="FL268" i="1"/>
  <c r="DH274" i="1"/>
  <c r="EJ274" i="1"/>
  <c r="FL274" i="1"/>
  <c r="FL280" i="1"/>
  <c r="DH289" i="1"/>
  <c r="FL298" i="1"/>
  <c r="EJ313" i="1"/>
  <c r="FL316" i="1"/>
  <c r="FL319" i="1"/>
  <c r="DH325" i="1"/>
  <c r="EJ328" i="1"/>
  <c r="DH340" i="1"/>
  <c r="FL352" i="1"/>
  <c r="EJ364" i="1"/>
  <c r="FL367" i="1"/>
  <c r="FL370" i="1"/>
  <c r="DH376" i="1"/>
  <c r="EJ379" i="1"/>
  <c r="DH394" i="1"/>
  <c r="DH412" i="1"/>
  <c r="DH436" i="1"/>
  <c r="EJ451" i="1"/>
  <c r="EJ460" i="1"/>
  <c r="DH463" i="1"/>
  <c r="FL463" i="1"/>
  <c r="DO472" i="1"/>
  <c r="EQ472" i="1"/>
  <c r="EJ475" i="1"/>
  <c r="DH478" i="1"/>
  <c r="FL478" i="1"/>
  <c r="EJ487" i="1"/>
  <c r="DH490" i="1"/>
  <c r="FL490" i="1"/>
  <c r="EC493" i="1"/>
  <c r="DO496" i="1"/>
  <c r="DO499" i="1"/>
  <c r="DA502" i="1"/>
  <c r="FE502" i="1"/>
  <c r="EC505" i="1"/>
  <c r="DO508" i="1"/>
  <c r="FE508" i="1"/>
  <c r="EQ511" i="1"/>
  <c r="EC514" i="1"/>
  <c r="DA517" i="1"/>
  <c r="FE517" i="1"/>
  <c r="EQ520" i="1"/>
  <c r="EQ526" i="1"/>
  <c r="EC529" i="1"/>
  <c r="DA532" i="1"/>
  <c r="FE532" i="1"/>
  <c r="EQ535" i="1"/>
  <c r="DO538" i="1"/>
  <c r="DA541" i="1"/>
  <c r="FE541" i="1"/>
  <c r="EC544" i="1"/>
  <c r="DO547" i="1"/>
  <c r="DO550" i="1"/>
  <c r="DA553" i="1"/>
  <c r="FE553" i="1"/>
  <c r="EC556" i="1"/>
  <c r="DO559" i="1"/>
  <c r="FE559" i="1"/>
  <c r="EQ562" i="1"/>
  <c r="EC565" i="1"/>
  <c r="DA568" i="1"/>
  <c r="FE568" i="1"/>
  <c r="EQ571" i="1"/>
  <c r="EQ574" i="1"/>
  <c r="EC577" i="1"/>
  <c r="DA580" i="1"/>
  <c r="FE580" i="1"/>
  <c r="EQ583" i="1"/>
  <c r="DO586" i="1"/>
  <c r="EQ586" i="1"/>
  <c r="FL589" i="1"/>
  <c r="DH592" i="1"/>
  <c r="EX592" i="1"/>
  <c r="DV595" i="1"/>
  <c r="DH598" i="1"/>
  <c r="FL598" i="1"/>
  <c r="FE616" i="1"/>
  <c r="EC616" i="1"/>
  <c r="DA616" i="1"/>
  <c r="DC616" i="1" s="1"/>
  <c r="FE622" i="1"/>
  <c r="DA622" i="1"/>
  <c r="EJ631" i="1"/>
  <c r="DA652" i="1"/>
  <c r="DO658" i="1"/>
  <c r="DO664" i="1"/>
  <c r="DO670" i="1"/>
  <c r="DO676" i="1"/>
  <c r="EQ688" i="1"/>
  <c r="DO691" i="1"/>
  <c r="EQ691" i="1"/>
  <c r="DO694" i="1"/>
  <c r="DO697" i="1"/>
  <c r="FL460" i="1"/>
  <c r="DH469" i="1"/>
  <c r="DH475" i="1"/>
  <c r="EJ478" i="1"/>
  <c r="FL487" i="1"/>
  <c r="DA493" i="1"/>
  <c r="EQ496" i="1"/>
  <c r="EC502" i="1"/>
  <c r="FE505" i="1"/>
  <c r="DO511" i="1"/>
  <c r="FE514" i="1"/>
  <c r="DO520" i="1"/>
  <c r="DA529" i="1"/>
  <c r="EC532" i="1"/>
  <c r="FE535" i="1"/>
  <c r="EC541" i="1"/>
  <c r="FE544" i="1"/>
  <c r="EQ550" i="1"/>
  <c r="DA556" i="1"/>
  <c r="EQ559" i="1"/>
  <c r="DA565" i="1"/>
  <c r="EC568" i="1"/>
  <c r="DO574" i="1"/>
  <c r="FE577" i="1"/>
  <c r="DO583" i="1"/>
  <c r="CV592" i="1"/>
  <c r="CV595" i="1"/>
  <c r="EJ598" i="1"/>
  <c r="DH631" i="1"/>
  <c r="EQ664" i="1"/>
  <c r="EQ676" i="1"/>
  <c r="DO679" i="1"/>
  <c r="EQ679" i="1"/>
  <c r="DO688" i="1"/>
  <c r="EQ694" i="1"/>
  <c r="EJ25" i="1"/>
  <c r="EJ46" i="1"/>
  <c r="EJ49" i="1"/>
  <c r="FL70" i="1"/>
  <c r="CV145" i="1"/>
  <c r="DH148" i="1"/>
  <c r="EJ157" i="1"/>
  <c r="EJ175" i="1"/>
  <c r="EJ205" i="1"/>
  <c r="DH208" i="1"/>
  <c r="FL217" i="1"/>
  <c r="DH220" i="1"/>
  <c r="EJ226" i="1"/>
  <c r="EJ238" i="1"/>
  <c r="DO247" i="1"/>
  <c r="DA250" i="1"/>
  <c r="DO250" i="1"/>
  <c r="FE250" i="1"/>
  <c r="DA256" i="1"/>
  <c r="DA262" i="1"/>
  <c r="DO262" i="1"/>
  <c r="FE262" i="1"/>
  <c r="DA265" i="1"/>
  <c r="FE274" i="1"/>
  <c r="FE280" i="1"/>
  <c r="DA286" i="1"/>
  <c r="DO286" i="1"/>
  <c r="FE286" i="1"/>
  <c r="DA289" i="1"/>
  <c r="EC289" i="1"/>
  <c r="FE289" i="1"/>
  <c r="DA292" i="1"/>
  <c r="EQ295" i="1"/>
  <c r="EC298" i="1"/>
  <c r="EQ298" i="1"/>
  <c r="EC307" i="1"/>
  <c r="EQ310" i="1"/>
  <c r="EC313" i="1"/>
  <c r="EQ313" i="1"/>
  <c r="EC319" i="1"/>
  <c r="EQ322" i="1"/>
  <c r="EC325" i="1"/>
  <c r="EQ325" i="1"/>
  <c r="EC331" i="1"/>
  <c r="EQ334" i="1"/>
  <c r="EC337" i="1"/>
  <c r="EQ337" i="1"/>
  <c r="EC343" i="1"/>
  <c r="EQ349" i="1"/>
  <c r="EC352" i="1"/>
  <c r="EQ352" i="1"/>
  <c r="EC358" i="1"/>
  <c r="EQ361" i="1"/>
  <c r="EC364" i="1"/>
  <c r="EQ364" i="1"/>
  <c r="EC370" i="1"/>
  <c r="EQ373" i="1"/>
  <c r="EC376" i="1"/>
  <c r="EQ376" i="1"/>
  <c r="EC382" i="1"/>
  <c r="EQ385" i="1"/>
  <c r="EC388" i="1"/>
  <c r="EQ388" i="1"/>
  <c r="EC403" i="1"/>
  <c r="EQ406" i="1"/>
  <c r="EC409" i="1"/>
  <c r="EQ409" i="1"/>
  <c r="EC415" i="1"/>
  <c r="DA418" i="1"/>
  <c r="EQ418" i="1"/>
  <c r="EC421" i="1"/>
  <c r="EQ421" i="1"/>
  <c r="FL424" i="1"/>
  <c r="EJ424" i="1"/>
  <c r="DH424" i="1"/>
  <c r="EC427" i="1"/>
  <c r="DO430" i="1"/>
  <c r="DA439" i="1"/>
  <c r="DO442" i="1"/>
  <c r="EC442" i="1"/>
  <c r="EQ442" i="1"/>
  <c r="DO445" i="1"/>
  <c r="EQ445" i="1"/>
  <c r="DA451" i="1"/>
  <c r="EC451" i="1"/>
  <c r="FE451" i="1"/>
  <c r="DA454" i="1"/>
  <c r="FE454" i="1"/>
  <c r="DO457" i="1"/>
  <c r="EQ457" i="1"/>
  <c r="DO460" i="1"/>
  <c r="EQ460" i="1"/>
  <c r="DA463" i="1"/>
  <c r="EC463" i="1"/>
  <c r="FE463" i="1"/>
  <c r="DA469" i="1"/>
  <c r="EC469" i="1"/>
  <c r="FE469" i="1"/>
  <c r="DO475" i="1"/>
  <c r="EQ475" i="1"/>
  <c r="DA478" i="1"/>
  <c r="EC478" i="1"/>
  <c r="CT40" i="1"/>
  <c r="CV40" i="1" s="1"/>
  <c r="EX76" i="1"/>
  <c r="DV82" i="1"/>
  <c r="FE115" i="1"/>
  <c r="FE118" i="1"/>
  <c r="DO124" i="1"/>
  <c r="FE127" i="1"/>
  <c r="FE130" i="1"/>
  <c r="FL148" i="1"/>
  <c r="FL151" i="1"/>
  <c r="FL205" i="1"/>
  <c r="FL226" i="1"/>
  <c r="DH229" i="1"/>
  <c r="EJ229" i="1"/>
  <c r="FL229" i="1"/>
  <c r="FL232" i="1"/>
  <c r="DH238" i="1"/>
  <c r="EQ247" i="1"/>
  <c r="EC250" i="1"/>
  <c r="EQ250" i="1"/>
  <c r="EC256" i="1"/>
  <c r="EQ259" i="1"/>
  <c r="EC262" i="1"/>
  <c r="EQ262" i="1"/>
  <c r="EC280" i="1"/>
  <c r="EQ283" i="1"/>
  <c r="EC286" i="1"/>
  <c r="EQ286" i="1"/>
  <c r="DA298" i="1"/>
  <c r="DO298" i="1"/>
  <c r="FE298" i="1"/>
  <c r="DA304" i="1"/>
  <c r="EC304" i="1"/>
  <c r="FE304" i="1"/>
  <c r="DA307" i="1"/>
  <c r="DA313" i="1"/>
  <c r="DO313" i="1"/>
  <c r="FE313" i="1"/>
  <c r="DA316" i="1"/>
  <c r="EC316" i="1"/>
  <c r="FE316" i="1"/>
  <c r="DA319" i="1"/>
  <c r="DA325" i="1"/>
  <c r="DO325" i="1"/>
  <c r="FE325" i="1"/>
  <c r="DA328" i="1"/>
  <c r="EC328" i="1"/>
  <c r="FE328" i="1"/>
  <c r="DA331" i="1"/>
  <c r="DA337" i="1"/>
  <c r="DO337" i="1"/>
  <c r="FE337" i="1"/>
  <c r="DA340" i="1"/>
  <c r="EC340" i="1"/>
  <c r="FE340" i="1"/>
  <c r="DA343" i="1"/>
  <c r="DA352" i="1"/>
  <c r="DO352" i="1"/>
  <c r="FE352" i="1"/>
  <c r="DA355" i="1"/>
  <c r="EC355" i="1"/>
  <c r="FE355" i="1"/>
  <c r="DA358" i="1"/>
  <c r="DA364" i="1"/>
  <c r="DO364" i="1"/>
  <c r="FE364" i="1"/>
  <c r="DA367" i="1"/>
  <c r="EC367" i="1"/>
  <c r="FE367" i="1"/>
  <c r="DA370" i="1"/>
  <c r="DA376" i="1"/>
  <c r="DO376" i="1"/>
  <c r="FE376" i="1"/>
  <c r="DA379" i="1"/>
  <c r="EC379" i="1"/>
  <c r="FE379" i="1"/>
  <c r="DA382" i="1"/>
  <c r="DA388" i="1"/>
  <c r="DO388" i="1"/>
  <c r="FE388" i="1"/>
  <c r="DA394" i="1"/>
  <c r="EC394" i="1"/>
  <c r="FE394" i="1"/>
  <c r="DA403" i="1"/>
  <c r="DA409" i="1"/>
  <c r="DO409" i="1"/>
  <c r="FE409" i="1"/>
  <c r="DA412" i="1"/>
  <c r="EC412" i="1"/>
  <c r="FE412" i="1"/>
  <c r="DA415" i="1"/>
  <c r="DO418" i="1"/>
  <c r="DV424" i="1"/>
  <c r="DA427" i="1"/>
  <c r="EQ430" i="1"/>
  <c r="DO433" i="1"/>
  <c r="EQ433" i="1"/>
  <c r="DA436" i="1"/>
  <c r="EC436" i="1"/>
  <c r="FE436" i="1"/>
  <c r="FE439" i="1"/>
  <c r="DH22" i="1"/>
  <c r="EX55" i="1"/>
  <c r="FL187" i="1"/>
  <c r="EX193" i="1"/>
  <c r="DH205" i="1"/>
  <c r="FE256" i="1"/>
  <c r="DO259" i="1"/>
  <c r="EC265" i="1"/>
  <c r="FE265" i="1"/>
  <c r="DA268" i="1"/>
  <c r="FE268" i="1"/>
  <c r="DO271" i="1"/>
  <c r="DA274" i="1"/>
  <c r="DO274" i="1"/>
  <c r="DA277" i="1"/>
  <c r="EC277" i="1"/>
  <c r="FE277" i="1"/>
  <c r="DA280" i="1"/>
  <c r="DO283" i="1"/>
  <c r="FE478" i="1"/>
  <c r="DA481" i="1"/>
  <c r="EC481" i="1"/>
  <c r="DO484" i="1"/>
  <c r="EQ484" i="1"/>
  <c r="DO487" i="1"/>
  <c r="EQ487" i="1"/>
  <c r="DA490" i="1"/>
  <c r="EC490" i="1"/>
  <c r="FE490" i="1"/>
  <c r="DH499" i="1"/>
  <c r="EJ499" i="1"/>
  <c r="FL499" i="1"/>
  <c r="DH502" i="1"/>
  <c r="EJ502" i="1"/>
  <c r="FL502" i="1"/>
  <c r="FL505" i="1"/>
  <c r="DH511" i="1"/>
  <c r="EJ511" i="1"/>
  <c r="FL511" i="1"/>
  <c r="DH514" i="1"/>
  <c r="EJ514" i="1"/>
  <c r="FL514" i="1"/>
  <c r="DH517" i="1"/>
  <c r="DH574" i="1"/>
  <c r="EJ574" i="1"/>
  <c r="DH577" i="1"/>
  <c r="EJ577" i="1"/>
  <c r="FL577" i="1"/>
  <c r="FL580" i="1"/>
  <c r="DH589" i="1"/>
  <c r="DO595" i="1"/>
  <c r="EQ595" i="1"/>
  <c r="DV604" i="1"/>
  <c r="EX622" i="1"/>
  <c r="DV622" i="1"/>
  <c r="CV622" i="1"/>
  <c r="DV652" i="1"/>
  <c r="EX652" i="1"/>
  <c r="CV658" i="1"/>
  <c r="DV658" i="1"/>
  <c r="EX658" i="1"/>
  <c r="DH661" i="1"/>
  <c r="DV661" i="1"/>
  <c r="FL661" i="1"/>
  <c r="CV670" i="1"/>
  <c r="DV670" i="1"/>
  <c r="CV676" i="1"/>
  <c r="DV676" i="1"/>
  <c r="EX676" i="1"/>
  <c r="DH679" i="1"/>
  <c r="DV679" i="1"/>
  <c r="FL679" i="1"/>
  <c r="CV691" i="1"/>
  <c r="EJ691" i="1"/>
  <c r="EX691" i="1"/>
  <c r="CV694" i="1"/>
  <c r="DV694" i="1"/>
  <c r="EX694" i="1"/>
  <c r="DH697" i="1"/>
  <c r="DV697" i="1"/>
  <c r="FL697" i="1"/>
  <c r="EC484" i="1"/>
  <c r="DH493" i="1"/>
  <c r="DH526" i="1"/>
  <c r="EJ526" i="1"/>
  <c r="FL526" i="1"/>
  <c r="DH529" i="1"/>
  <c r="EJ529" i="1"/>
  <c r="FL529" i="1"/>
  <c r="FL532" i="1"/>
  <c r="DH538" i="1"/>
  <c r="EJ538" i="1"/>
  <c r="FL538" i="1"/>
  <c r="DH541" i="1"/>
  <c r="EJ541" i="1"/>
  <c r="FL541" i="1"/>
  <c r="DH544" i="1"/>
  <c r="DV547" i="1"/>
  <c r="DH550" i="1"/>
  <c r="EJ550" i="1"/>
  <c r="FL550" i="1"/>
  <c r="DH553" i="1"/>
  <c r="EJ553" i="1"/>
  <c r="FL553" i="1"/>
  <c r="FL556" i="1"/>
  <c r="DH562" i="1"/>
  <c r="EJ562" i="1"/>
  <c r="FL562" i="1"/>
  <c r="DH565" i="1"/>
  <c r="EJ565" i="1"/>
  <c r="FL565" i="1"/>
  <c r="DH568" i="1"/>
  <c r="EJ589" i="1"/>
  <c r="DO598" i="1"/>
  <c r="EQ598" i="1"/>
  <c r="CV604" i="1"/>
  <c r="DO631" i="1"/>
  <c r="EQ631" i="1"/>
  <c r="CV652" i="1"/>
  <c r="DH652" i="1"/>
  <c r="FL652" i="1"/>
  <c r="EJ664" i="1"/>
  <c r="FL664" i="1"/>
  <c r="EJ670" i="1"/>
  <c r="FL670" i="1"/>
  <c r="DH688" i="1"/>
  <c r="EJ688" i="1"/>
  <c r="FL688" i="1"/>
  <c r="CV697" i="1"/>
  <c r="EJ697" i="1"/>
  <c r="EX697" i="1"/>
  <c r="DA16" i="1"/>
  <c r="DC16" i="1" s="1"/>
  <c r="DO16" i="1"/>
  <c r="EC16" i="1"/>
  <c r="EQ16" i="1"/>
  <c r="FE16" i="1"/>
  <c r="DA19" i="1"/>
  <c r="DC19" i="1" s="1"/>
  <c r="DO19" i="1"/>
  <c r="EC19" i="1"/>
  <c r="EQ19" i="1"/>
  <c r="FE19" i="1"/>
  <c r="DA22" i="1"/>
  <c r="DO22" i="1"/>
  <c r="EC22" i="1"/>
  <c r="EQ22" i="1"/>
  <c r="FE22" i="1"/>
  <c r="DA25" i="1"/>
  <c r="DO25" i="1"/>
  <c r="EC25" i="1"/>
  <c r="EQ25" i="1"/>
  <c r="FE25" i="1"/>
  <c r="DA31" i="1"/>
  <c r="DO31" i="1"/>
  <c r="EC31" i="1"/>
  <c r="EQ31" i="1"/>
  <c r="FE31" i="1"/>
  <c r="DO40" i="1"/>
  <c r="EQ40" i="1"/>
  <c r="DA43" i="1"/>
  <c r="DO43" i="1"/>
  <c r="EC43" i="1"/>
  <c r="EQ43" i="1"/>
  <c r="DO46" i="1"/>
  <c r="FE46" i="1"/>
  <c r="DA49" i="1"/>
  <c r="DO49" i="1"/>
  <c r="EC49" i="1"/>
  <c r="FE49" i="1"/>
  <c r="DA52" i="1"/>
  <c r="DO52" i="1"/>
  <c r="EC52" i="1"/>
  <c r="EQ52" i="1"/>
  <c r="FE52" i="1"/>
  <c r="DA55" i="1"/>
  <c r="DO55" i="1"/>
  <c r="EC55" i="1"/>
  <c r="EQ55" i="1"/>
  <c r="DA61" i="1"/>
  <c r="DO61" i="1"/>
  <c r="DA64" i="1"/>
  <c r="DO64" i="1"/>
  <c r="EC64" i="1"/>
  <c r="EQ64" i="1"/>
  <c r="FE64" i="1"/>
  <c r="DO67" i="1"/>
  <c r="EQ67" i="1"/>
  <c r="DA70" i="1"/>
  <c r="DO70" i="1"/>
  <c r="EC70" i="1"/>
  <c r="EQ70" i="1"/>
  <c r="DO73" i="1"/>
  <c r="EQ73" i="1"/>
  <c r="FE73" i="1"/>
  <c r="DA76" i="1"/>
  <c r="DO76" i="1"/>
  <c r="EC76" i="1"/>
  <c r="EQ76" i="1"/>
  <c r="FE76" i="1"/>
  <c r="DA79" i="1"/>
  <c r="DO79" i="1"/>
  <c r="DA82" i="1"/>
  <c r="DO82" i="1"/>
  <c r="EC82" i="1"/>
  <c r="EQ82" i="1"/>
  <c r="CV85" i="1"/>
  <c r="DV85" i="1"/>
  <c r="EJ85" i="1"/>
  <c r="EX85" i="1"/>
  <c r="CV91" i="1"/>
  <c r="DV91" i="1"/>
  <c r="EX91" i="1"/>
  <c r="CV97" i="1"/>
  <c r="DH97" i="1"/>
  <c r="DV97" i="1"/>
  <c r="EX97" i="1"/>
  <c r="FL97" i="1"/>
  <c r="CV115" i="1"/>
  <c r="DH115" i="1"/>
  <c r="EJ115" i="1"/>
  <c r="EX115" i="1"/>
  <c r="CV118" i="1"/>
  <c r="DH118" i="1"/>
  <c r="DV118" i="1"/>
  <c r="EJ118" i="1"/>
  <c r="EX118" i="1"/>
  <c r="FL118" i="1"/>
  <c r="CV121" i="1"/>
  <c r="DV121" i="1"/>
  <c r="EX121" i="1"/>
  <c r="CV124" i="1"/>
  <c r="DH124" i="1"/>
  <c r="DV124" i="1"/>
  <c r="EJ124" i="1"/>
  <c r="EX124" i="1"/>
  <c r="FL124" i="1"/>
  <c r="CV127" i="1"/>
  <c r="DH127" i="1"/>
  <c r="EJ127" i="1"/>
  <c r="EX127" i="1"/>
  <c r="CV130" i="1"/>
  <c r="DH130" i="1"/>
  <c r="DV130" i="1"/>
  <c r="EJ130" i="1"/>
  <c r="EX130" i="1"/>
  <c r="FL130" i="1"/>
  <c r="FL139" i="1"/>
  <c r="EJ139" i="1"/>
  <c r="DA145" i="1"/>
  <c r="EC145" i="1"/>
  <c r="DA148" i="1"/>
  <c r="EC148" i="1"/>
  <c r="FE148" i="1"/>
  <c r="DO154" i="1"/>
  <c r="EQ154" i="1"/>
  <c r="DA160" i="1"/>
  <c r="EC160" i="1"/>
  <c r="DA163" i="1"/>
  <c r="EC163" i="1"/>
  <c r="EQ163" i="1"/>
  <c r="FE163" i="1"/>
  <c r="DA169" i="1"/>
  <c r="DO169" i="1"/>
  <c r="EQ169" i="1"/>
  <c r="DA172" i="1"/>
  <c r="EC172" i="1"/>
  <c r="DA175" i="1"/>
  <c r="EC175" i="1"/>
  <c r="EQ175" i="1"/>
  <c r="FE175" i="1"/>
  <c r="DO178" i="1"/>
  <c r="EQ178" i="1"/>
  <c r="DA181" i="1"/>
  <c r="DO181" i="1"/>
  <c r="EC181" i="1"/>
  <c r="EQ181" i="1"/>
  <c r="FE181" i="1"/>
  <c r="DA184" i="1"/>
  <c r="EC184" i="1"/>
  <c r="DA187" i="1"/>
  <c r="EC187" i="1"/>
  <c r="EQ187" i="1"/>
  <c r="FE187" i="1"/>
  <c r="DA193" i="1"/>
  <c r="EC193" i="1"/>
  <c r="FE193" i="1"/>
  <c r="DA202" i="1"/>
  <c r="EC202" i="1"/>
  <c r="DA205" i="1"/>
  <c r="EC205" i="1"/>
  <c r="EQ205" i="1"/>
  <c r="FE205" i="1"/>
  <c r="DA208" i="1"/>
  <c r="DO208" i="1"/>
  <c r="EQ208" i="1"/>
  <c r="FE208" i="1"/>
  <c r="DA211" i="1"/>
  <c r="EC211" i="1"/>
  <c r="FE211" i="1"/>
  <c r="DA214" i="1"/>
  <c r="EC214" i="1"/>
  <c r="DA217" i="1"/>
  <c r="EC217" i="1"/>
  <c r="EQ217" i="1"/>
  <c r="FE217" i="1"/>
  <c r="DO220" i="1"/>
  <c r="EQ220" i="1"/>
  <c r="DA223" i="1"/>
  <c r="FE223" i="1"/>
  <c r="DO229" i="1"/>
  <c r="EQ229" i="1"/>
  <c r="DO232" i="1"/>
  <c r="EQ232" i="1"/>
  <c r="DA235" i="1"/>
  <c r="EC235" i="1"/>
  <c r="FE235" i="1"/>
  <c r="DO241" i="1"/>
  <c r="EQ241" i="1"/>
  <c r="DO244" i="1"/>
  <c r="EQ244" i="1"/>
  <c r="CV247" i="1"/>
  <c r="DH247" i="1"/>
  <c r="DV247" i="1"/>
  <c r="EJ247" i="1"/>
  <c r="EX247" i="1"/>
  <c r="FL247" i="1"/>
  <c r="CV250" i="1"/>
  <c r="DV250" i="1"/>
  <c r="EX250" i="1"/>
  <c r="CV253" i="1"/>
  <c r="DV253" i="1"/>
  <c r="EX253" i="1"/>
  <c r="CV256" i="1"/>
  <c r="DC256" i="1" s="1"/>
  <c r="DH256" i="1"/>
  <c r="DV256" i="1"/>
  <c r="EJ256" i="1"/>
  <c r="EX256" i="1"/>
  <c r="CV259" i="1"/>
  <c r="DH259" i="1"/>
  <c r="DV259" i="1"/>
  <c r="EJ259" i="1"/>
  <c r="EX259" i="1"/>
  <c r="FL259" i="1"/>
  <c r="CV262" i="1"/>
  <c r="DV262" i="1"/>
  <c r="EX262" i="1"/>
  <c r="CV265" i="1"/>
  <c r="DV265" i="1"/>
  <c r="EX265" i="1"/>
  <c r="CV268" i="1"/>
  <c r="DH268" i="1"/>
  <c r="DV268" i="1"/>
  <c r="EJ268" i="1"/>
  <c r="EX268" i="1"/>
  <c r="CV271" i="1"/>
  <c r="DH271" i="1"/>
  <c r="DV271" i="1"/>
  <c r="EJ271" i="1"/>
  <c r="EX271" i="1"/>
  <c r="FL271" i="1"/>
  <c r="CV274" i="1"/>
  <c r="DV274" i="1"/>
  <c r="EX274" i="1"/>
  <c r="CV277" i="1"/>
  <c r="DV277" i="1"/>
  <c r="EX277" i="1"/>
  <c r="CV280" i="1"/>
  <c r="DC280" i="1" s="1"/>
  <c r="DH280" i="1"/>
  <c r="DV280" i="1"/>
  <c r="EJ280" i="1"/>
  <c r="EX280" i="1"/>
  <c r="CV283" i="1"/>
  <c r="DH283" i="1"/>
  <c r="DV283" i="1"/>
  <c r="EJ283" i="1"/>
  <c r="EX283" i="1"/>
  <c r="FL283" i="1"/>
  <c r="CV286" i="1"/>
  <c r="DV286" i="1"/>
  <c r="EX286" i="1"/>
  <c r="CV289" i="1"/>
  <c r="DV289" i="1"/>
  <c r="EX289" i="1"/>
  <c r="CV292" i="1"/>
  <c r="DH292" i="1"/>
  <c r="DV292" i="1"/>
  <c r="EJ292" i="1"/>
  <c r="EX292" i="1"/>
  <c r="CV295" i="1"/>
  <c r="DH295" i="1"/>
  <c r="DV295" i="1"/>
  <c r="EJ295" i="1"/>
  <c r="EX295" i="1"/>
  <c r="FL295" i="1"/>
  <c r="CV298" i="1"/>
  <c r="DV298" i="1"/>
  <c r="EX298" i="1"/>
  <c r="CV304" i="1"/>
  <c r="DV304" i="1"/>
  <c r="EX304" i="1"/>
  <c r="CV307" i="1"/>
  <c r="DH307" i="1"/>
  <c r="DV307" i="1"/>
  <c r="EJ307" i="1"/>
  <c r="EX307" i="1"/>
  <c r="CV310" i="1"/>
  <c r="DH310" i="1"/>
  <c r="DV310" i="1"/>
  <c r="EJ310" i="1"/>
  <c r="EX310" i="1"/>
  <c r="FL310" i="1"/>
  <c r="CV313" i="1"/>
  <c r="DV313" i="1"/>
  <c r="EX313" i="1"/>
  <c r="CV316" i="1"/>
  <c r="DV316" i="1"/>
  <c r="EX316" i="1"/>
  <c r="CV319" i="1"/>
  <c r="DH319" i="1"/>
  <c r="DV319" i="1"/>
  <c r="EJ319" i="1"/>
  <c r="EX319" i="1"/>
  <c r="CV322" i="1"/>
  <c r="DH322" i="1"/>
  <c r="DV322" i="1"/>
  <c r="EJ322" i="1"/>
  <c r="EX322" i="1"/>
  <c r="FL322" i="1"/>
  <c r="CV325" i="1"/>
  <c r="DV325" i="1"/>
  <c r="EX325" i="1"/>
  <c r="CV328" i="1"/>
  <c r="DV328" i="1"/>
  <c r="EX328" i="1"/>
  <c r="CV331" i="1"/>
  <c r="DH331" i="1"/>
  <c r="DV331" i="1"/>
  <c r="EJ331" i="1"/>
  <c r="EX331" i="1"/>
  <c r="CV334" i="1"/>
  <c r="DH334" i="1"/>
  <c r="DV334" i="1"/>
  <c r="EJ334" i="1"/>
  <c r="EX334" i="1"/>
  <c r="FL334" i="1"/>
  <c r="CV337" i="1"/>
  <c r="DV337" i="1"/>
  <c r="EX337" i="1"/>
  <c r="CV340" i="1"/>
  <c r="DV340" i="1"/>
  <c r="EX340" i="1"/>
  <c r="CV343" i="1"/>
  <c r="DH343" i="1"/>
  <c r="DV343" i="1"/>
  <c r="EJ343" i="1"/>
  <c r="EX343" i="1"/>
  <c r="CV349" i="1"/>
  <c r="DH349" i="1"/>
  <c r="DV349" i="1"/>
  <c r="EJ349" i="1"/>
  <c r="EX349" i="1"/>
  <c r="FL349" i="1"/>
  <c r="CV352" i="1"/>
  <c r="DV352" i="1"/>
  <c r="EX352" i="1"/>
  <c r="CV355" i="1"/>
  <c r="DV355" i="1"/>
  <c r="EX355" i="1"/>
  <c r="CV358" i="1"/>
  <c r="DH358" i="1"/>
  <c r="DV358" i="1"/>
  <c r="EJ358" i="1"/>
  <c r="EX358" i="1"/>
  <c r="CV361" i="1"/>
  <c r="DH361" i="1"/>
  <c r="DV361" i="1"/>
  <c r="EJ361" i="1"/>
  <c r="EX361" i="1"/>
  <c r="FL361" i="1"/>
  <c r="CV364" i="1"/>
  <c r="DC364" i="1" s="1"/>
  <c r="DV364" i="1"/>
  <c r="EX364" i="1"/>
  <c r="CV367" i="1"/>
  <c r="DC367" i="1" s="1"/>
  <c r="DV367" i="1"/>
  <c r="EX367" i="1"/>
  <c r="CV370" i="1"/>
  <c r="DC370" i="1" s="1"/>
  <c r="DH370" i="1"/>
  <c r="DV370" i="1"/>
  <c r="EJ370" i="1"/>
  <c r="EX370" i="1"/>
  <c r="CV373" i="1"/>
  <c r="DH373" i="1"/>
  <c r="DV373" i="1"/>
  <c r="EJ373" i="1"/>
  <c r="EX373" i="1"/>
  <c r="FL373" i="1"/>
  <c r="CV376" i="1"/>
  <c r="DV376" i="1"/>
  <c r="EX376" i="1"/>
  <c r="CV379" i="1"/>
  <c r="DV379" i="1"/>
  <c r="EX379" i="1"/>
  <c r="CV382" i="1"/>
  <c r="DH382" i="1"/>
  <c r="DV382" i="1"/>
  <c r="EJ382" i="1"/>
  <c r="EX382" i="1"/>
  <c r="CV385" i="1"/>
  <c r="DH385" i="1"/>
  <c r="DV385" i="1"/>
  <c r="EJ385" i="1"/>
  <c r="EX385" i="1"/>
  <c r="FL385" i="1"/>
  <c r="CV388" i="1"/>
  <c r="DV388" i="1"/>
  <c r="EX388" i="1"/>
  <c r="CV394" i="1"/>
  <c r="DV394" i="1"/>
  <c r="EX394" i="1"/>
  <c r="CV403" i="1"/>
  <c r="DH403" i="1"/>
  <c r="DV403" i="1"/>
  <c r="EJ403" i="1"/>
  <c r="EX403" i="1"/>
  <c r="CV406" i="1"/>
  <c r="DH406" i="1"/>
  <c r="DV406" i="1"/>
  <c r="EJ406" i="1"/>
  <c r="EX406" i="1"/>
  <c r="FL406" i="1"/>
  <c r="CV409" i="1"/>
  <c r="DV409" i="1"/>
  <c r="EX409" i="1"/>
  <c r="CV412" i="1"/>
  <c r="DV412" i="1"/>
  <c r="EX412" i="1"/>
  <c r="CV415" i="1"/>
  <c r="DH415" i="1"/>
  <c r="DV415" i="1"/>
  <c r="EJ415" i="1"/>
  <c r="EX415" i="1"/>
  <c r="FL415" i="1"/>
  <c r="CV418" i="1"/>
  <c r="DH418" i="1"/>
  <c r="DV418" i="1"/>
  <c r="EJ418" i="1"/>
  <c r="EX418" i="1"/>
  <c r="FL418" i="1"/>
  <c r="CV421" i="1"/>
  <c r="DV421" i="1"/>
  <c r="EX421" i="1"/>
  <c r="FE424" i="1"/>
  <c r="EQ424" i="1"/>
  <c r="EC424" i="1"/>
  <c r="DO424" i="1"/>
  <c r="DA424" i="1"/>
  <c r="DC424" i="1" s="1"/>
  <c r="CV427" i="1"/>
  <c r="DH427" i="1"/>
  <c r="DV427" i="1"/>
  <c r="EJ427" i="1"/>
  <c r="EX427" i="1"/>
  <c r="FL427" i="1"/>
  <c r="CV430" i="1"/>
  <c r="DH430" i="1"/>
  <c r="DV430" i="1"/>
  <c r="EJ430" i="1"/>
  <c r="EX430" i="1"/>
  <c r="FL430" i="1"/>
  <c r="CV433" i="1"/>
  <c r="DV433" i="1"/>
  <c r="EX433" i="1"/>
  <c r="CV436" i="1"/>
  <c r="DV436" i="1"/>
  <c r="EX436" i="1"/>
  <c r="CV439" i="1"/>
  <c r="DH439" i="1"/>
  <c r="DV439" i="1"/>
  <c r="EJ439" i="1"/>
  <c r="EX439" i="1"/>
  <c r="FL439" i="1"/>
  <c r="CV442" i="1"/>
  <c r="DH442" i="1"/>
  <c r="DV442" i="1"/>
  <c r="EJ442" i="1"/>
  <c r="EX442" i="1"/>
  <c r="FL442" i="1"/>
  <c r="CV445" i="1"/>
  <c r="DV445" i="1"/>
  <c r="EX445" i="1"/>
  <c r="CV451" i="1"/>
  <c r="DV451" i="1"/>
  <c r="EX451" i="1"/>
  <c r="CV454" i="1"/>
  <c r="DC454" i="1" s="1"/>
  <c r="DH454" i="1"/>
  <c r="DV454" i="1"/>
  <c r="EJ454" i="1"/>
  <c r="EX454" i="1"/>
  <c r="FL454" i="1"/>
  <c r="CV457" i="1"/>
  <c r="DH457" i="1"/>
  <c r="DV457" i="1"/>
  <c r="EJ457" i="1"/>
  <c r="EX457" i="1"/>
  <c r="FL457" i="1"/>
  <c r="CV460" i="1"/>
  <c r="DV460" i="1"/>
  <c r="EX460" i="1"/>
  <c r="CV463" i="1"/>
  <c r="DV463" i="1"/>
  <c r="EX463" i="1"/>
  <c r="CV469" i="1"/>
  <c r="DV469" i="1"/>
  <c r="EJ469" i="1"/>
  <c r="EX469" i="1"/>
  <c r="FL469" i="1"/>
  <c r="DA472" i="1"/>
  <c r="FE472" i="1"/>
  <c r="CV475" i="1"/>
  <c r="DV475" i="1"/>
  <c r="EX475" i="1"/>
  <c r="CV478" i="1"/>
  <c r="DV478" i="1"/>
  <c r="EX478" i="1"/>
  <c r="CV481" i="1"/>
  <c r="DV481" i="1"/>
  <c r="EJ481" i="1"/>
  <c r="EX481" i="1"/>
  <c r="CV484" i="1"/>
  <c r="DH484" i="1"/>
  <c r="DV484" i="1"/>
  <c r="EJ484" i="1"/>
  <c r="EX484" i="1"/>
  <c r="FL484" i="1"/>
  <c r="CV487" i="1"/>
  <c r="DV487" i="1"/>
  <c r="EX487" i="1"/>
  <c r="CV490" i="1"/>
  <c r="DV490" i="1"/>
  <c r="EX490" i="1"/>
  <c r="DO493" i="1"/>
  <c r="EQ493" i="1"/>
  <c r="DA496" i="1"/>
  <c r="EC496" i="1"/>
  <c r="FE496" i="1"/>
  <c r="DA499" i="1"/>
  <c r="EC499" i="1"/>
  <c r="FE499" i="1"/>
  <c r="DO502" i="1"/>
  <c r="EQ502" i="1"/>
  <c r="DO505" i="1"/>
  <c r="EQ505" i="1"/>
  <c r="DA508" i="1"/>
  <c r="EC508" i="1"/>
  <c r="DA511" i="1"/>
  <c r="EC511" i="1"/>
  <c r="FE511" i="1"/>
  <c r="DO514" i="1"/>
  <c r="EQ514" i="1"/>
  <c r="DO517" i="1"/>
  <c r="EQ517" i="1"/>
  <c r="DA520" i="1"/>
  <c r="EC520" i="1"/>
  <c r="FE520" i="1"/>
  <c r="DA526" i="1"/>
  <c r="EC526" i="1"/>
  <c r="FE526" i="1"/>
  <c r="DO529" i="1"/>
  <c r="EQ529" i="1"/>
  <c r="DO532" i="1"/>
  <c r="EQ532" i="1"/>
  <c r="DA535" i="1"/>
  <c r="EC535" i="1"/>
  <c r="DA538" i="1"/>
  <c r="EC538" i="1"/>
  <c r="FE538" i="1"/>
  <c r="DO541" i="1"/>
  <c r="EQ541" i="1"/>
  <c r="DO544" i="1"/>
  <c r="EQ544" i="1"/>
  <c r="DA547" i="1"/>
  <c r="EC547" i="1"/>
  <c r="FE547" i="1"/>
  <c r="DA550" i="1"/>
  <c r="EC550" i="1"/>
  <c r="FE550" i="1"/>
  <c r="DO553" i="1"/>
  <c r="EQ553" i="1"/>
  <c r="DO556" i="1"/>
  <c r="EQ556" i="1"/>
  <c r="DA559" i="1"/>
  <c r="EC559" i="1"/>
  <c r="DA562" i="1"/>
  <c r="EC562" i="1"/>
  <c r="FE562" i="1"/>
  <c r="DO565" i="1"/>
  <c r="EQ565" i="1"/>
  <c r="DO568" i="1"/>
  <c r="EQ568" i="1"/>
  <c r="DA571" i="1"/>
  <c r="EC571" i="1"/>
  <c r="FE571" i="1"/>
  <c r="DA574" i="1"/>
  <c r="EC574" i="1"/>
  <c r="DO577" i="1"/>
  <c r="EQ577" i="1"/>
  <c r="DO580" i="1"/>
  <c r="EQ580" i="1"/>
  <c r="DA583" i="1"/>
  <c r="EC583" i="1"/>
  <c r="FE583" i="1"/>
  <c r="DA586" i="1"/>
  <c r="EC586" i="1"/>
  <c r="FE586" i="1"/>
  <c r="DA589" i="1"/>
  <c r="DO589" i="1"/>
  <c r="EC589" i="1"/>
  <c r="EQ589" i="1"/>
  <c r="EJ592" i="1"/>
  <c r="FL592" i="1"/>
  <c r="DH595" i="1"/>
  <c r="EJ595" i="1"/>
  <c r="FL595" i="1"/>
  <c r="CV598" i="1"/>
  <c r="DV598" i="1"/>
  <c r="EX598" i="1"/>
  <c r="FE604" i="1"/>
  <c r="EQ604" i="1"/>
  <c r="EC604" i="1"/>
  <c r="DO604" i="1"/>
  <c r="DA604" i="1"/>
  <c r="EQ616" i="1"/>
  <c r="DO616" i="1"/>
  <c r="EQ622" i="1"/>
  <c r="DO622" i="1"/>
  <c r="CV631" i="1"/>
  <c r="DV631" i="1"/>
  <c r="EX631" i="1"/>
  <c r="DO652" i="1"/>
  <c r="EC652" i="1"/>
  <c r="EQ652" i="1"/>
  <c r="FE652" i="1"/>
  <c r="DA658" i="1"/>
  <c r="EC658" i="1"/>
  <c r="FE658" i="1"/>
  <c r="DA661" i="1"/>
  <c r="DC661" i="1" s="1"/>
  <c r="EC661" i="1"/>
  <c r="FE661" i="1"/>
  <c r="EC664" i="1"/>
  <c r="FE664" i="1"/>
  <c r="DA670" i="1"/>
  <c r="EC670" i="1"/>
  <c r="FE670" i="1"/>
  <c r="DA676" i="1"/>
  <c r="EC676" i="1"/>
  <c r="FE676" i="1"/>
  <c r="DA679" i="1"/>
  <c r="DC679" i="1" s="1"/>
  <c r="EC679" i="1"/>
  <c r="FE679" i="1"/>
  <c r="DA688" i="1"/>
  <c r="EC688" i="1"/>
  <c r="FE688" i="1"/>
  <c r="DA691" i="1"/>
  <c r="EC691" i="1"/>
  <c r="FE691" i="1"/>
  <c r="DA694" i="1"/>
  <c r="EC694" i="1"/>
  <c r="FE694" i="1"/>
  <c r="DA697" i="1"/>
  <c r="EC697" i="1"/>
  <c r="FE697" i="1"/>
  <c r="DH16" i="1"/>
  <c r="DV16" i="1"/>
  <c r="EJ16" i="1"/>
  <c r="EX16" i="1"/>
  <c r="FL16" i="1"/>
  <c r="DH19" i="1"/>
  <c r="DV19" i="1"/>
  <c r="EJ19" i="1"/>
  <c r="EX19" i="1"/>
  <c r="FL19" i="1"/>
  <c r="CT22" i="1"/>
  <c r="CV22" i="1" s="1"/>
  <c r="DV22" i="1"/>
  <c r="EJ22" i="1"/>
  <c r="EX22" i="1"/>
  <c r="FL22" i="1"/>
  <c r="CT25" i="1"/>
  <c r="CV25" i="1" s="1"/>
  <c r="DV25" i="1"/>
  <c r="EX25" i="1"/>
  <c r="FL25" i="1"/>
  <c r="CT31" i="1"/>
  <c r="CV31" i="1" s="1"/>
  <c r="DH31" i="1"/>
  <c r="DV31" i="1"/>
  <c r="EJ31" i="1"/>
  <c r="EX31" i="1"/>
  <c r="FL31" i="1"/>
  <c r="DH40" i="1"/>
  <c r="DV40" i="1"/>
  <c r="EJ40" i="1"/>
  <c r="EX40" i="1"/>
  <c r="FL40" i="1"/>
  <c r="CT43" i="1"/>
  <c r="CV43" i="1" s="1"/>
  <c r="DH43" i="1"/>
  <c r="DV43" i="1"/>
  <c r="EJ43" i="1"/>
  <c r="EX43" i="1"/>
  <c r="FL43" i="1"/>
  <c r="CT46" i="1"/>
  <c r="CV46" i="1" s="1"/>
  <c r="DH46" i="1"/>
  <c r="DV46" i="1"/>
  <c r="EX46" i="1"/>
  <c r="FL46" i="1"/>
  <c r="CT49" i="1"/>
  <c r="CV49" i="1" s="1"/>
  <c r="DH49" i="1"/>
  <c r="DV49" i="1"/>
  <c r="EX49" i="1"/>
  <c r="FL49" i="1"/>
  <c r="CT52" i="1"/>
  <c r="CV52" i="1" s="1"/>
  <c r="DH52" i="1"/>
  <c r="DV52" i="1"/>
  <c r="EJ52" i="1"/>
  <c r="EX52" i="1"/>
  <c r="FL52" i="1"/>
  <c r="CT55" i="1"/>
  <c r="CV55" i="1" s="1"/>
  <c r="DC55" i="1" s="1"/>
  <c r="DH55" i="1"/>
  <c r="DV55" i="1"/>
  <c r="EJ55" i="1"/>
  <c r="FL55" i="1"/>
  <c r="CT61" i="1"/>
  <c r="CV61" i="1" s="1"/>
  <c r="DH61" i="1"/>
  <c r="DV61" i="1"/>
  <c r="EJ61" i="1"/>
  <c r="EX61" i="1"/>
  <c r="FL61" i="1"/>
  <c r="CV64" i="1"/>
  <c r="DV64" i="1"/>
  <c r="EJ64" i="1"/>
  <c r="EX64" i="1"/>
  <c r="FL64" i="1"/>
  <c r="CV67" i="1"/>
  <c r="DH67" i="1"/>
  <c r="DV67" i="1"/>
  <c r="EJ67" i="1"/>
  <c r="EX67" i="1"/>
  <c r="FL67" i="1"/>
  <c r="CV70" i="1"/>
  <c r="DH70" i="1"/>
  <c r="DV70" i="1"/>
  <c r="EJ70" i="1"/>
  <c r="EX70" i="1"/>
  <c r="CV73" i="1"/>
  <c r="DH73" i="1"/>
  <c r="DV73" i="1"/>
  <c r="EJ73" i="1"/>
  <c r="EX73" i="1"/>
  <c r="FL73" i="1"/>
  <c r="CV76" i="1"/>
  <c r="DH76" i="1"/>
  <c r="DV76" i="1"/>
  <c r="EJ76" i="1"/>
  <c r="FL76" i="1"/>
  <c r="CV79" i="1"/>
  <c r="DH79" i="1"/>
  <c r="DV79" i="1"/>
  <c r="EJ79" i="1"/>
  <c r="EX79" i="1"/>
  <c r="FL79" i="1"/>
  <c r="CV82" i="1"/>
  <c r="DH82" i="1"/>
  <c r="EJ82" i="1"/>
  <c r="EX82" i="1"/>
  <c r="FL82" i="1"/>
  <c r="DA85" i="1"/>
  <c r="DO85" i="1"/>
  <c r="EC85" i="1"/>
  <c r="EQ85" i="1"/>
  <c r="FE85" i="1"/>
  <c r="DA91" i="1"/>
  <c r="DO91" i="1"/>
  <c r="EC91" i="1"/>
  <c r="EQ91" i="1"/>
  <c r="FE91" i="1"/>
  <c r="DA97" i="1"/>
  <c r="DO97" i="1"/>
  <c r="EC97" i="1"/>
  <c r="EQ97" i="1"/>
  <c r="FE97" i="1"/>
  <c r="DA115" i="1"/>
  <c r="DO115" i="1"/>
  <c r="EC115" i="1"/>
  <c r="EQ115" i="1"/>
  <c r="DA118" i="1"/>
  <c r="DO118" i="1"/>
  <c r="EC118" i="1"/>
  <c r="EQ118" i="1"/>
  <c r="DA121" i="1"/>
  <c r="DO121" i="1"/>
  <c r="EC121" i="1"/>
  <c r="EQ121" i="1"/>
  <c r="FE121" i="1"/>
  <c r="DA124" i="1"/>
  <c r="EC124" i="1"/>
  <c r="EQ124" i="1"/>
  <c r="FE124" i="1"/>
  <c r="DA127" i="1"/>
  <c r="DO127" i="1"/>
  <c r="EC127" i="1"/>
  <c r="EQ127" i="1"/>
  <c r="DA130" i="1"/>
  <c r="DO130" i="1"/>
  <c r="EC130" i="1"/>
  <c r="EQ130" i="1"/>
  <c r="FE139" i="1"/>
  <c r="EQ139" i="1"/>
  <c r="EC139" i="1"/>
  <c r="DO139" i="1"/>
  <c r="DA139" i="1"/>
  <c r="DH145" i="1"/>
  <c r="DV145" i="1"/>
  <c r="EJ145" i="1"/>
  <c r="EX145" i="1"/>
  <c r="CV148" i="1"/>
  <c r="DV148" i="1"/>
  <c r="EJ148" i="1"/>
  <c r="EX148" i="1"/>
  <c r="CV151" i="1"/>
  <c r="DH151" i="1"/>
  <c r="DV151" i="1"/>
  <c r="EJ151" i="1"/>
  <c r="EX151" i="1"/>
  <c r="CV154" i="1"/>
  <c r="DH154" i="1"/>
  <c r="DV154" i="1"/>
  <c r="EJ154" i="1"/>
  <c r="EX154" i="1"/>
  <c r="FL154" i="1"/>
  <c r="CV157" i="1"/>
  <c r="DH157" i="1"/>
  <c r="DV157" i="1"/>
  <c r="EX157" i="1"/>
  <c r="FL157" i="1"/>
  <c r="CV160" i="1"/>
  <c r="DH160" i="1"/>
  <c r="DV160" i="1"/>
  <c r="EJ160" i="1"/>
  <c r="EX160" i="1"/>
  <c r="FL160" i="1"/>
  <c r="CV163" i="1"/>
  <c r="DH163" i="1"/>
  <c r="DV163" i="1"/>
  <c r="EJ163" i="1"/>
  <c r="EX163" i="1"/>
  <c r="FL163" i="1"/>
  <c r="CV166" i="1"/>
  <c r="DH166" i="1"/>
  <c r="DV166" i="1"/>
  <c r="EJ166" i="1"/>
  <c r="EX166" i="1"/>
  <c r="FL166" i="1"/>
  <c r="CV169" i="1"/>
  <c r="DH169" i="1"/>
  <c r="DV169" i="1"/>
  <c r="EJ169" i="1"/>
  <c r="EX169" i="1"/>
  <c r="FL169" i="1"/>
  <c r="CV172" i="1"/>
  <c r="DH172" i="1"/>
  <c r="DV172" i="1"/>
  <c r="EJ172" i="1"/>
  <c r="EX172" i="1"/>
  <c r="FL172" i="1"/>
  <c r="CV175" i="1"/>
  <c r="DH175" i="1"/>
  <c r="DV175" i="1"/>
  <c r="EX175" i="1"/>
  <c r="FL175" i="1"/>
  <c r="CV178" i="1"/>
  <c r="DH178" i="1"/>
  <c r="DV178" i="1"/>
  <c r="EJ178" i="1"/>
  <c r="EX178" i="1"/>
  <c r="FL178" i="1"/>
  <c r="CV181" i="1"/>
  <c r="DH181" i="1"/>
  <c r="DV181" i="1"/>
  <c r="EJ181" i="1"/>
  <c r="EX181" i="1"/>
  <c r="FL181" i="1"/>
  <c r="CV184" i="1"/>
  <c r="DH184" i="1"/>
  <c r="DV184" i="1"/>
  <c r="EJ184" i="1"/>
  <c r="EX184" i="1"/>
  <c r="FL184" i="1"/>
  <c r="CV187" i="1"/>
  <c r="DH187" i="1"/>
  <c r="DV187" i="1"/>
  <c r="EJ187" i="1"/>
  <c r="EX187" i="1"/>
  <c r="CV190" i="1"/>
  <c r="DH190" i="1"/>
  <c r="DV190" i="1"/>
  <c r="EJ190" i="1"/>
  <c r="EX190" i="1"/>
  <c r="FL190" i="1"/>
  <c r="CV193" i="1"/>
  <c r="DH193" i="1"/>
  <c r="DV193" i="1"/>
  <c r="EJ193" i="1"/>
  <c r="FL193" i="1"/>
  <c r="CV202" i="1"/>
  <c r="DV202" i="1"/>
  <c r="EJ202" i="1"/>
  <c r="EX202" i="1"/>
  <c r="FL202" i="1"/>
  <c r="CV205" i="1"/>
  <c r="DV205" i="1"/>
  <c r="EX205" i="1"/>
  <c r="CV208" i="1"/>
  <c r="DV208" i="1"/>
  <c r="EJ208" i="1"/>
  <c r="EX208" i="1"/>
  <c r="FL208" i="1"/>
  <c r="CV211" i="1"/>
  <c r="DH211" i="1"/>
  <c r="DV211" i="1"/>
  <c r="EJ211" i="1"/>
  <c r="EX211" i="1"/>
  <c r="FL211" i="1"/>
  <c r="CV214" i="1"/>
  <c r="DH214" i="1"/>
  <c r="DV214" i="1"/>
  <c r="EJ214" i="1"/>
  <c r="EX214" i="1"/>
  <c r="FL214" i="1"/>
  <c r="CV217" i="1"/>
  <c r="DV217" i="1"/>
  <c r="EX217" i="1"/>
  <c r="CV220" i="1"/>
  <c r="DV220" i="1"/>
  <c r="EJ220" i="1"/>
  <c r="EX220" i="1"/>
  <c r="FL220" i="1"/>
  <c r="CV223" i="1"/>
  <c r="DH223" i="1"/>
  <c r="DV223" i="1"/>
  <c r="EJ223" i="1"/>
  <c r="EX223" i="1"/>
  <c r="FL223" i="1"/>
  <c r="CV226" i="1"/>
  <c r="DV226" i="1"/>
  <c r="EX226" i="1"/>
  <c r="CV229" i="1"/>
  <c r="DC229" i="1" s="1"/>
  <c r="DV229" i="1"/>
  <c r="EX229" i="1"/>
  <c r="CV232" i="1"/>
  <c r="DH232" i="1"/>
  <c r="DV232" i="1"/>
  <c r="EJ232" i="1"/>
  <c r="EX232" i="1"/>
  <c r="CV235" i="1"/>
  <c r="DH235" i="1"/>
  <c r="DV235" i="1"/>
  <c r="EJ235" i="1"/>
  <c r="EX235" i="1"/>
  <c r="FL235" i="1"/>
  <c r="CV238" i="1"/>
  <c r="DV238" i="1"/>
  <c r="EX238" i="1"/>
  <c r="CV241" i="1"/>
  <c r="DV241" i="1"/>
  <c r="EX241" i="1"/>
  <c r="CV244" i="1"/>
  <c r="DH244" i="1"/>
  <c r="DV244" i="1"/>
  <c r="EJ244" i="1"/>
  <c r="EX244" i="1"/>
  <c r="DA247" i="1"/>
  <c r="EC247" i="1"/>
  <c r="FE247" i="1"/>
  <c r="DA253" i="1"/>
  <c r="DO253" i="1"/>
  <c r="EQ253" i="1"/>
  <c r="FE253" i="1"/>
  <c r="DO256" i="1"/>
  <c r="EQ256" i="1"/>
  <c r="DA259" i="1"/>
  <c r="EC259" i="1"/>
  <c r="FE259" i="1"/>
  <c r="DO265" i="1"/>
  <c r="EQ265" i="1"/>
  <c r="DO268" i="1"/>
  <c r="EQ268" i="1"/>
  <c r="DA271" i="1"/>
  <c r="EC271" i="1"/>
  <c r="FE271" i="1"/>
  <c r="DO277" i="1"/>
  <c r="EQ277" i="1"/>
  <c r="DO280" i="1"/>
  <c r="EQ280" i="1"/>
  <c r="DA283" i="1"/>
  <c r="EC283" i="1"/>
  <c r="FE283" i="1"/>
  <c r="DO289" i="1"/>
  <c r="EQ289" i="1"/>
  <c r="DO292" i="1"/>
  <c r="EQ292" i="1"/>
  <c r="FE292" i="1"/>
  <c r="DA295" i="1"/>
  <c r="EC295" i="1"/>
  <c r="FE295" i="1"/>
  <c r="DO304" i="1"/>
  <c r="EQ304" i="1"/>
  <c r="DO307" i="1"/>
  <c r="EQ307" i="1"/>
  <c r="DA310" i="1"/>
  <c r="EC310" i="1"/>
  <c r="FE310" i="1"/>
  <c r="DO316" i="1"/>
  <c r="EQ316" i="1"/>
  <c r="DO319" i="1"/>
  <c r="EQ319" i="1"/>
  <c r="DA322" i="1"/>
  <c r="EC322" i="1"/>
  <c r="FE322" i="1"/>
  <c r="DO328" i="1"/>
  <c r="EQ328" i="1"/>
  <c r="DO331" i="1"/>
  <c r="EQ331" i="1"/>
  <c r="DA334" i="1"/>
  <c r="EC334" i="1"/>
  <c r="FE334" i="1"/>
  <c r="DO340" i="1"/>
  <c r="EQ340" i="1"/>
  <c r="DO343" i="1"/>
  <c r="EQ343" i="1"/>
  <c r="DA349" i="1"/>
  <c r="EC349" i="1"/>
  <c r="FE349" i="1"/>
  <c r="DO355" i="1"/>
  <c r="EQ355" i="1"/>
  <c r="DO358" i="1"/>
  <c r="EQ358" i="1"/>
  <c r="DA361" i="1"/>
  <c r="EC361" i="1"/>
  <c r="FE361" i="1"/>
  <c r="DO367" i="1"/>
  <c r="EQ367" i="1"/>
  <c r="DO370" i="1"/>
  <c r="EQ370" i="1"/>
  <c r="DA373" i="1"/>
  <c r="EC373" i="1"/>
  <c r="FE373" i="1"/>
  <c r="DO379" i="1"/>
  <c r="EQ379" i="1"/>
  <c r="DO382" i="1"/>
  <c r="EQ382" i="1"/>
  <c r="DA385" i="1"/>
  <c r="EC385" i="1"/>
  <c r="FE385" i="1"/>
  <c r="DO394" i="1"/>
  <c r="EQ394" i="1"/>
  <c r="DO403" i="1"/>
  <c r="EQ403" i="1"/>
  <c r="DA406" i="1"/>
  <c r="EC406" i="1"/>
  <c r="FE406" i="1"/>
  <c r="DO412" i="1"/>
  <c r="EQ412" i="1"/>
  <c r="DO415" i="1"/>
  <c r="EQ415" i="1"/>
  <c r="EC418" i="1"/>
  <c r="FE418" i="1"/>
  <c r="DO427" i="1"/>
  <c r="EQ427" i="1"/>
  <c r="DA430" i="1"/>
  <c r="EC430" i="1"/>
  <c r="FE430" i="1"/>
  <c r="DA433" i="1"/>
  <c r="EC433" i="1"/>
  <c r="FE433" i="1"/>
  <c r="DO436" i="1"/>
  <c r="EQ436" i="1"/>
  <c r="DO439" i="1"/>
  <c r="EC439" i="1"/>
  <c r="EQ439" i="1"/>
  <c r="DA442" i="1"/>
  <c r="FE442" i="1"/>
  <c r="DA445" i="1"/>
  <c r="EC445" i="1"/>
  <c r="FE445" i="1"/>
  <c r="DO451" i="1"/>
  <c r="EQ451" i="1"/>
  <c r="DO454" i="1"/>
  <c r="EQ454" i="1"/>
  <c r="DA457" i="1"/>
  <c r="EC457" i="1"/>
  <c r="FE457" i="1"/>
  <c r="DA460" i="1"/>
  <c r="EC460" i="1"/>
  <c r="FE460" i="1"/>
  <c r="DO463" i="1"/>
  <c r="EQ463" i="1"/>
  <c r="DO469" i="1"/>
  <c r="EQ469" i="1"/>
  <c r="CV472" i="1"/>
  <c r="DH472" i="1"/>
  <c r="DV472" i="1"/>
  <c r="EJ472" i="1"/>
  <c r="EX472" i="1"/>
  <c r="FL472" i="1"/>
  <c r="DA475" i="1"/>
  <c r="EC475" i="1"/>
  <c r="FE475" i="1"/>
  <c r="DO478" i="1"/>
  <c r="EQ478" i="1"/>
  <c r="DO481" i="1"/>
  <c r="EQ481" i="1"/>
  <c r="DA484" i="1"/>
  <c r="FE484" i="1"/>
  <c r="DA487" i="1"/>
  <c r="EC487" i="1"/>
  <c r="FE487" i="1"/>
  <c r="DO490" i="1"/>
  <c r="EQ490" i="1"/>
  <c r="CV493" i="1"/>
  <c r="DV493" i="1"/>
  <c r="EJ493" i="1"/>
  <c r="EX493" i="1"/>
  <c r="FL493" i="1"/>
  <c r="CV496" i="1"/>
  <c r="DC496" i="1" s="1"/>
  <c r="DH496" i="1"/>
  <c r="DV496" i="1"/>
  <c r="EJ496" i="1"/>
  <c r="EX496" i="1"/>
  <c r="FL496" i="1"/>
  <c r="CV499" i="1"/>
  <c r="DV499" i="1"/>
  <c r="EX499" i="1"/>
  <c r="CV502" i="1"/>
  <c r="DV502" i="1"/>
  <c r="EX502" i="1"/>
  <c r="CV505" i="1"/>
  <c r="DH505" i="1"/>
  <c r="DV505" i="1"/>
  <c r="EJ505" i="1"/>
  <c r="EX505" i="1"/>
  <c r="CV508" i="1"/>
  <c r="DH508" i="1"/>
  <c r="DV508" i="1"/>
  <c r="EJ508" i="1"/>
  <c r="EX508" i="1"/>
  <c r="FL508" i="1"/>
  <c r="CV511" i="1"/>
  <c r="DV511" i="1"/>
  <c r="EX511" i="1"/>
  <c r="CV514" i="1"/>
  <c r="DV514" i="1"/>
  <c r="EX514" i="1"/>
  <c r="CV517" i="1"/>
  <c r="DV517" i="1"/>
  <c r="EJ517" i="1"/>
  <c r="EX517" i="1"/>
  <c r="FL517" i="1"/>
  <c r="CV520" i="1"/>
  <c r="DH520" i="1"/>
  <c r="DV520" i="1"/>
  <c r="EJ520" i="1"/>
  <c r="EX520" i="1"/>
  <c r="FL520" i="1"/>
  <c r="CV526" i="1"/>
  <c r="DV526" i="1"/>
  <c r="EX526" i="1"/>
  <c r="CV529" i="1"/>
  <c r="DV529" i="1"/>
  <c r="EX529" i="1"/>
  <c r="CV532" i="1"/>
  <c r="DC532" i="1" s="1"/>
  <c r="DH532" i="1"/>
  <c r="DV532" i="1"/>
  <c r="EJ532" i="1"/>
  <c r="EX532" i="1"/>
  <c r="CV535" i="1"/>
  <c r="DH535" i="1"/>
  <c r="DV535" i="1"/>
  <c r="EJ535" i="1"/>
  <c r="EX535" i="1"/>
  <c r="FL535" i="1"/>
  <c r="CV538" i="1"/>
  <c r="DV538" i="1"/>
  <c r="EX538" i="1"/>
  <c r="CV541" i="1"/>
  <c r="DV541" i="1"/>
  <c r="EX541" i="1"/>
  <c r="CV544" i="1"/>
  <c r="DV544" i="1"/>
  <c r="EJ544" i="1"/>
  <c r="EX544" i="1"/>
  <c r="FL544" i="1"/>
  <c r="CV547" i="1"/>
  <c r="DH547" i="1"/>
  <c r="EJ547" i="1"/>
  <c r="EX547" i="1"/>
  <c r="FL547" i="1"/>
  <c r="CV550" i="1"/>
  <c r="DV550" i="1"/>
  <c r="EX550" i="1"/>
  <c r="CV553" i="1"/>
  <c r="DV553" i="1"/>
  <c r="EX553" i="1"/>
  <c r="CV556" i="1"/>
  <c r="DH556" i="1"/>
  <c r="DV556" i="1"/>
  <c r="EJ556" i="1"/>
  <c r="EX556" i="1"/>
  <c r="CV559" i="1"/>
  <c r="DC559" i="1" s="1"/>
  <c r="DH559" i="1"/>
  <c r="DV559" i="1"/>
  <c r="EJ559" i="1"/>
  <c r="EX559" i="1"/>
  <c r="FL559" i="1"/>
  <c r="CV562" i="1"/>
  <c r="DV562" i="1"/>
  <c r="EX562" i="1"/>
  <c r="CV565" i="1"/>
  <c r="DV565" i="1"/>
  <c r="EX565" i="1"/>
  <c r="CV568" i="1"/>
  <c r="DV568" i="1"/>
  <c r="EJ568" i="1"/>
  <c r="EX568" i="1"/>
  <c r="FL568" i="1"/>
  <c r="CV571" i="1"/>
  <c r="DH571" i="1"/>
  <c r="DV571" i="1"/>
  <c r="EJ571" i="1"/>
  <c r="EX571" i="1"/>
  <c r="FL571" i="1"/>
  <c r="CV574" i="1"/>
  <c r="DV574" i="1"/>
  <c r="EX574" i="1"/>
  <c r="CV577" i="1"/>
  <c r="DV577" i="1"/>
  <c r="EX577" i="1"/>
  <c r="CV580" i="1"/>
  <c r="DH580" i="1"/>
  <c r="DV580" i="1"/>
  <c r="EJ580" i="1"/>
  <c r="EX580" i="1"/>
  <c r="CV583" i="1"/>
  <c r="DH583" i="1"/>
  <c r="DV583" i="1"/>
  <c r="EJ583" i="1"/>
  <c r="EX583" i="1"/>
  <c r="FL583" i="1"/>
  <c r="CV586" i="1"/>
  <c r="DV586" i="1"/>
  <c r="EX586" i="1"/>
  <c r="CV589" i="1"/>
  <c r="DV589" i="1"/>
  <c r="FE589" i="1"/>
  <c r="DA592" i="1"/>
  <c r="DO592" i="1"/>
  <c r="EC592" i="1"/>
  <c r="EQ592" i="1"/>
  <c r="FE592" i="1"/>
  <c r="DA595" i="1"/>
  <c r="EC595" i="1"/>
  <c r="FE595" i="1"/>
  <c r="DA598" i="1"/>
  <c r="EC598" i="1"/>
  <c r="FE598" i="1"/>
  <c r="FL604" i="1"/>
  <c r="EJ604" i="1"/>
  <c r="DH604" i="1"/>
  <c r="FL616" i="1"/>
  <c r="EJ616" i="1"/>
  <c r="DH616" i="1"/>
  <c r="FL622" i="1"/>
  <c r="EJ622" i="1"/>
  <c r="DH622" i="1"/>
  <c r="DA631" i="1"/>
  <c r="EC631" i="1"/>
  <c r="FE631" i="1"/>
  <c r="DH658" i="1"/>
  <c r="EJ658" i="1"/>
  <c r="FL658" i="1"/>
  <c r="CV664" i="1"/>
  <c r="DC664" i="1" s="1"/>
  <c r="DV664" i="1"/>
  <c r="DH676" i="1"/>
  <c r="EJ676" i="1"/>
  <c r="FL676" i="1"/>
  <c r="CV688" i="1"/>
  <c r="DV688" i="1"/>
  <c r="EX688" i="1"/>
  <c r="DH694" i="1"/>
  <c r="EJ694" i="1"/>
  <c r="FL694" i="1"/>
  <c r="DC277" i="1" l="1"/>
  <c r="DJ277" i="1" s="1"/>
  <c r="DQ277" i="1" s="1"/>
  <c r="DX277" i="1" s="1"/>
  <c r="EE277" i="1" s="1"/>
  <c r="EL277" i="1" s="1"/>
  <c r="ES277" i="1" s="1"/>
  <c r="EZ277" i="1" s="1"/>
  <c r="FG277" i="1" s="1"/>
  <c r="FN277" i="1" s="1"/>
  <c r="DC517" i="1"/>
  <c r="DC514" i="1"/>
  <c r="DJ514" i="1" s="1"/>
  <c r="DQ514" i="1" s="1"/>
  <c r="DX514" i="1" s="1"/>
  <c r="EE514" i="1" s="1"/>
  <c r="EL514" i="1" s="1"/>
  <c r="ES514" i="1" s="1"/>
  <c r="EZ514" i="1" s="1"/>
  <c r="FG514" i="1" s="1"/>
  <c r="FN514" i="1" s="1"/>
  <c r="DC451" i="1"/>
  <c r="DJ451" i="1" s="1"/>
  <c r="DQ451" i="1" s="1"/>
  <c r="DX451" i="1" s="1"/>
  <c r="EE451" i="1" s="1"/>
  <c r="EL451" i="1" s="1"/>
  <c r="ES451" i="1" s="1"/>
  <c r="EZ451" i="1" s="1"/>
  <c r="FG451" i="1" s="1"/>
  <c r="FN451" i="1" s="1"/>
  <c r="FD94" i="1"/>
  <c r="FC94" i="1"/>
  <c r="DC502" i="1"/>
  <c r="DJ502" i="1" s="1"/>
  <c r="DQ502" i="1" s="1"/>
  <c r="EW94" i="1"/>
  <c r="EV94" i="1"/>
  <c r="DC304" i="1"/>
  <c r="DJ304" i="1" s="1"/>
  <c r="DN304" i="1" s="1"/>
  <c r="DC43" i="1"/>
  <c r="DJ43" i="1" s="1"/>
  <c r="DQ43" i="1" s="1"/>
  <c r="DX43" i="1" s="1"/>
  <c r="EE43" i="1" s="1"/>
  <c r="EL43" i="1" s="1"/>
  <c r="ES43" i="1" s="1"/>
  <c r="EZ43" i="1" s="1"/>
  <c r="FG43" i="1" s="1"/>
  <c r="FN43" i="1" s="1"/>
  <c r="DC622" i="1"/>
  <c r="DJ622" i="1" s="1"/>
  <c r="DQ622" i="1" s="1"/>
  <c r="DX622" i="1" s="1"/>
  <c r="EE622" i="1" s="1"/>
  <c r="EL622" i="1" s="1"/>
  <c r="ES622" i="1" s="1"/>
  <c r="EZ622" i="1" s="1"/>
  <c r="FG622" i="1" s="1"/>
  <c r="FN622" i="1" s="1"/>
  <c r="EP94" i="1"/>
  <c r="EO94" i="1"/>
  <c r="EI94" i="1"/>
  <c r="EH94" i="1"/>
  <c r="EI625" i="1"/>
  <c r="EH625" i="1"/>
  <c r="EI196" i="1"/>
  <c r="EH196" i="1"/>
  <c r="EB94" i="1"/>
  <c r="EA94" i="1"/>
  <c r="EB625" i="1"/>
  <c r="EA625" i="1"/>
  <c r="DX100" i="1"/>
  <c r="EE100" i="1" s="1"/>
  <c r="DX613" i="1"/>
  <c r="EE613" i="1" s="1"/>
  <c r="DX640" i="1"/>
  <c r="EE640" i="1" s="1"/>
  <c r="DQ13" i="1"/>
  <c r="DX391" i="1"/>
  <c r="EB196" i="1"/>
  <c r="EA196" i="1"/>
  <c r="DU94" i="1"/>
  <c r="DT94" i="1"/>
  <c r="DU34" i="1"/>
  <c r="DT34" i="1"/>
  <c r="DU625" i="1"/>
  <c r="DT625" i="1"/>
  <c r="DN37" i="1"/>
  <c r="DQ37" i="1"/>
  <c r="DX37" i="1" s="1"/>
  <c r="EE37" i="1" s="1"/>
  <c r="EL37" i="1" s="1"/>
  <c r="ES37" i="1" s="1"/>
  <c r="EZ37" i="1" s="1"/>
  <c r="FG37" i="1" s="1"/>
  <c r="FN37" i="1" s="1"/>
  <c r="DU196" i="1"/>
  <c r="DT196" i="1"/>
  <c r="DC478" i="1"/>
  <c r="DJ478" i="1" s="1"/>
  <c r="DQ478" i="1" s="1"/>
  <c r="DX478" i="1" s="1"/>
  <c r="EE478" i="1" s="1"/>
  <c r="EL478" i="1" s="1"/>
  <c r="ES478" i="1" s="1"/>
  <c r="EZ478" i="1" s="1"/>
  <c r="FG478" i="1" s="1"/>
  <c r="FN478" i="1" s="1"/>
  <c r="DC289" i="1"/>
  <c r="DJ289" i="1" s="1"/>
  <c r="DQ289" i="1" s="1"/>
  <c r="DX289" i="1" s="1"/>
  <c r="EE289" i="1" s="1"/>
  <c r="EL289" i="1" s="1"/>
  <c r="ES289" i="1" s="1"/>
  <c r="EZ289" i="1" s="1"/>
  <c r="FG289" i="1" s="1"/>
  <c r="FN289" i="1" s="1"/>
  <c r="DJ367" i="1"/>
  <c r="DQ367" i="1" s="1"/>
  <c r="DX367" i="1" s="1"/>
  <c r="EE367" i="1" s="1"/>
  <c r="EL367" i="1" s="1"/>
  <c r="ES367" i="1" s="1"/>
  <c r="EZ367" i="1" s="1"/>
  <c r="FG367" i="1" s="1"/>
  <c r="FN367" i="1" s="1"/>
  <c r="DC157" i="1"/>
  <c r="DJ157" i="1" s="1"/>
  <c r="DQ157" i="1" s="1"/>
  <c r="DX157" i="1" s="1"/>
  <c r="EE157" i="1" s="1"/>
  <c r="EL157" i="1" s="1"/>
  <c r="ES157" i="1" s="1"/>
  <c r="EZ157" i="1" s="1"/>
  <c r="FG157" i="1" s="1"/>
  <c r="FN157" i="1" s="1"/>
  <c r="DJ364" i="1"/>
  <c r="DQ364" i="1" s="1"/>
  <c r="DX364" i="1" s="1"/>
  <c r="EE364" i="1" s="1"/>
  <c r="EL364" i="1" s="1"/>
  <c r="ES364" i="1" s="1"/>
  <c r="EZ364" i="1" s="1"/>
  <c r="FG364" i="1" s="1"/>
  <c r="FN364" i="1" s="1"/>
  <c r="DC193" i="1"/>
  <c r="DJ193" i="1" s="1"/>
  <c r="DQ193" i="1" s="1"/>
  <c r="DX193" i="1" s="1"/>
  <c r="EE193" i="1" s="1"/>
  <c r="EL193" i="1" s="1"/>
  <c r="ES193" i="1" s="1"/>
  <c r="EZ193" i="1" s="1"/>
  <c r="FG193" i="1" s="1"/>
  <c r="FN193" i="1" s="1"/>
  <c r="DC79" i="1"/>
  <c r="DJ79" i="1" s="1"/>
  <c r="DQ79" i="1" s="1"/>
  <c r="DX79" i="1" s="1"/>
  <c r="EE79" i="1" s="1"/>
  <c r="EL79" i="1" s="1"/>
  <c r="ES79" i="1" s="1"/>
  <c r="EZ79" i="1" s="1"/>
  <c r="FG79" i="1" s="1"/>
  <c r="FN79" i="1" s="1"/>
  <c r="DC40" i="1"/>
  <c r="DJ40" i="1" s="1"/>
  <c r="DQ40" i="1" s="1"/>
  <c r="DX40" i="1" s="1"/>
  <c r="EE40" i="1" s="1"/>
  <c r="EL40" i="1" s="1"/>
  <c r="ES40" i="1" s="1"/>
  <c r="EZ40" i="1" s="1"/>
  <c r="FG40" i="1" s="1"/>
  <c r="FN40" i="1" s="1"/>
  <c r="DC535" i="1"/>
  <c r="DJ535" i="1" s="1"/>
  <c r="DQ535" i="1" s="1"/>
  <c r="DX535" i="1" s="1"/>
  <c r="EE535" i="1" s="1"/>
  <c r="EL535" i="1" s="1"/>
  <c r="ES535" i="1" s="1"/>
  <c r="EZ535" i="1" s="1"/>
  <c r="FG535" i="1" s="1"/>
  <c r="FN535" i="1" s="1"/>
  <c r="DC148" i="1"/>
  <c r="DJ148" i="1" s="1"/>
  <c r="DQ148" i="1" s="1"/>
  <c r="DX148" i="1" s="1"/>
  <c r="EE148" i="1" s="1"/>
  <c r="EL148" i="1" s="1"/>
  <c r="ES148" i="1" s="1"/>
  <c r="EZ148" i="1" s="1"/>
  <c r="FG148" i="1" s="1"/>
  <c r="FN148" i="1" s="1"/>
  <c r="DC577" i="1"/>
  <c r="DJ577" i="1" s="1"/>
  <c r="DQ577" i="1" s="1"/>
  <c r="DX577" i="1" s="1"/>
  <c r="EE577" i="1" s="1"/>
  <c r="EL577" i="1" s="1"/>
  <c r="ES577" i="1" s="1"/>
  <c r="EZ577" i="1" s="1"/>
  <c r="FG577" i="1" s="1"/>
  <c r="FN577" i="1" s="1"/>
  <c r="DC463" i="1"/>
  <c r="DJ463" i="1" s="1"/>
  <c r="DQ463" i="1" s="1"/>
  <c r="DX463" i="1" s="1"/>
  <c r="EE463" i="1" s="1"/>
  <c r="EL463" i="1" s="1"/>
  <c r="ES463" i="1" s="1"/>
  <c r="EZ463" i="1" s="1"/>
  <c r="FG463" i="1" s="1"/>
  <c r="FN463" i="1" s="1"/>
  <c r="DC550" i="1"/>
  <c r="DJ550" i="1" s="1"/>
  <c r="DQ550" i="1" s="1"/>
  <c r="DX550" i="1" s="1"/>
  <c r="EE550" i="1" s="1"/>
  <c r="EL550" i="1" s="1"/>
  <c r="ES550" i="1" s="1"/>
  <c r="EZ550" i="1" s="1"/>
  <c r="FG550" i="1" s="1"/>
  <c r="FN550" i="1" s="1"/>
  <c r="DC418" i="1"/>
  <c r="DJ418" i="1" s="1"/>
  <c r="DQ418" i="1" s="1"/>
  <c r="DX418" i="1" s="1"/>
  <c r="EE418" i="1" s="1"/>
  <c r="EL418" i="1" s="1"/>
  <c r="ES418" i="1" s="1"/>
  <c r="EZ418" i="1" s="1"/>
  <c r="FG418" i="1" s="1"/>
  <c r="FN418" i="1" s="1"/>
  <c r="DC505" i="1"/>
  <c r="DJ505" i="1" s="1"/>
  <c r="DQ505" i="1" s="1"/>
  <c r="DX505" i="1" s="1"/>
  <c r="EE505" i="1" s="1"/>
  <c r="EL505" i="1" s="1"/>
  <c r="ES505" i="1" s="1"/>
  <c r="EZ505" i="1" s="1"/>
  <c r="FG505" i="1" s="1"/>
  <c r="FN505" i="1" s="1"/>
  <c r="DC202" i="1"/>
  <c r="DJ202" i="1" s="1"/>
  <c r="DQ202" i="1" s="1"/>
  <c r="DX202" i="1" s="1"/>
  <c r="EE202" i="1" s="1"/>
  <c r="EL202" i="1" s="1"/>
  <c r="ES202" i="1" s="1"/>
  <c r="EZ202" i="1" s="1"/>
  <c r="FG202" i="1" s="1"/>
  <c r="FN202" i="1" s="1"/>
  <c r="DC268" i="1"/>
  <c r="DJ268" i="1" s="1"/>
  <c r="DC22" i="1"/>
  <c r="DJ22" i="1" s="1"/>
  <c r="DC358" i="1"/>
  <c r="DJ358" i="1" s="1"/>
  <c r="DQ358" i="1" s="1"/>
  <c r="DX358" i="1" s="1"/>
  <c r="EE358" i="1" s="1"/>
  <c r="EL358" i="1" s="1"/>
  <c r="ES358" i="1" s="1"/>
  <c r="EZ358" i="1" s="1"/>
  <c r="FG358" i="1" s="1"/>
  <c r="FN358" i="1" s="1"/>
  <c r="DC61" i="1"/>
  <c r="DJ61" i="1" s="1"/>
  <c r="DQ61" i="1" s="1"/>
  <c r="DX61" i="1" s="1"/>
  <c r="EE61" i="1" s="1"/>
  <c r="EL61" i="1" s="1"/>
  <c r="ES61" i="1" s="1"/>
  <c r="EZ61" i="1" s="1"/>
  <c r="FG61" i="1" s="1"/>
  <c r="FN61" i="1" s="1"/>
  <c r="DJ679" i="1"/>
  <c r="DQ679" i="1" s="1"/>
  <c r="DX679" i="1" s="1"/>
  <c r="EE679" i="1" s="1"/>
  <c r="EL679" i="1" s="1"/>
  <c r="ES679" i="1" s="1"/>
  <c r="EZ679" i="1" s="1"/>
  <c r="FG679" i="1" s="1"/>
  <c r="FN679" i="1" s="1"/>
  <c r="DJ256" i="1"/>
  <c r="DQ256" i="1" s="1"/>
  <c r="DX256" i="1" s="1"/>
  <c r="EE256" i="1" s="1"/>
  <c r="EL256" i="1" s="1"/>
  <c r="ES256" i="1" s="1"/>
  <c r="EZ256" i="1" s="1"/>
  <c r="FG256" i="1" s="1"/>
  <c r="FN256" i="1" s="1"/>
  <c r="DC49" i="1"/>
  <c r="DJ49" i="1" s="1"/>
  <c r="DQ49" i="1" s="1"/>
  <c r="DX49" i="1" s="1"/>
  <c r="EE49" i="1" s="1"/>
  <c r="EL49" i="1" s="1"/>
  <c r="ES49" i="1" s="1"/>
  <c r="EZ49" i="1" s="1"/>
  <c r="FG49" i="1" s="1"/>
  <c r="FN49" i="1" s="1"/>
  <c r="DC436" i="1"/>
  <c r="DJ436" i="1" s="1"/>
  <c r="DN436" i="1" s="1"/>
  <c r="DC379" i="1"/>
  <c r="DJ379" i="1" s="1"/>
  <c r="DQ379" i="1" s="1"/>
  <c r="DC262" i="1"/>
  <c r="DJ262" i="1" s="1"/>
  <c r="DC82" i="1"/>
  <c r="DJ82" i="1" s="1"/>
  <c r="DM82" i="1" s="1"/>
  <c r="DC337" i="1"/>
  <c r="DJ337" i="1" s="1"/>
  <c r="DQ337" i="1" s="1"/>
  <c r="DX337" i="1" s="1"/>
  <c r="EE337" i="1" s="1"/>
  <c r="EL337" i="1" s="1"/>
  <c r="ES337" i="1" s="1"/>
  <c r="EZ337" i="1" s="1"/>
  <c r="FG337" i="1" s="1"/>
  <c r="FN337" i="1" s="1"/>
  <c r="DC556" i="1"/>
  <c r="DJ556" i="1" s="1"/>
  <c r="DQ556" i="1" s="1"/>
  <c r="DX556" i="1" s="1"/>
  <c r="EE556" i="1" s="1"/>
  <c r="EL556" i="1" s="1"/>
  <c r="ES556" i="1" s="1"/>
  <c r="EZ556" i="1" s="1"/>
  <c r="FG556" i="1" s="1"/>
  <c r="FN556" i="1" s="1"/>
  <c r="DC544" i="1"/>
  <c r="DJ544" i="1" s="1"/>
  <c r="DQ544" i="1" s="1"/>
  <c r="DX544" i="1" s="1"/>
  <c r="EE544" i="1" s="1"/>
  <c r="EL544" i="1" s="1"/>
  <c r="ES544" i="1" s="1"/>
  <c r="EZ544" i="1" s="1"/>
  <c r="FG544" i="1" s="1"/>
  <c r="FN544" i="1" s="1"/>
  <c r="DC481" i="1"/>
  <c r="DJ481" i="1" s="1"/>
  <c r="DQ481" i="1" s="1"/>
  <c r="DX481" i="1" s="1"/>
  <c r="EE481" i="1" s="1"/>
  <c r="EL481" i="1" s="1"/>
  <c r="ES481" i="1" s="1"/>
  <c r="EZ481" i="1" s="1"/>
  <c r="FG481" i="1" s="1"/>
  <c r="FN481" i="1" s="1"/>
  <c r="DC292" i="1"/>
  <c r="DJ292" i="1" s="1"/>
  <c r="DQ292" i="1" s="1"/>
  <c r="DX292" i="1" s="1"/>
  <c r="EE292" i="1" s="1"/>
  <c r="EL292" i="1" s="1"/>
  <c r="ES292" i="1" s="1"/>
  <c r="EZ292" i="1" s="1"/>
  <c r="FG292" i="1" s="1"/>
  <c r="FN292" i="1" s="1"/>
  <c r="DC169" i="1"/>
  <c r="DJ169" i="1" s="1"/>
  <c r="DQ169" i="1" s="1"/>
  <c r="DX169" i="1" s="1"/>
  <c r="EE169" i="1" s="1"/>
  <c r="EL169" i="1" s="1"/>
  <c r="ES169" i="1" s="1"/>
  <c r="EZ169" i="1" s="1"/>
  <c r="FG169" i="1" s="1"/>
  <c r="FN169" i="1" s="1"/>
  <c r="DM37" i="1"/>
  <c r="DC568" i="1"/>
  <c r="DJ568" i="1" s="1"/>
  <c r="DQ568" i="1" s="1"/>
  <c r="DX568" i="1" s="1"/>
  <c r="EE568" i="1" s="1"/>
  <c r="EL568" i="1" s="1"/>
  <c r="ES568" i="1" s="1"/>
  <c r="EZ568" i="1" s="1"/>
  <c r="FG568" i="1" s="1"/>
  <c r="FN568" i="1" s="1"/>
  <c r="DC541" i="1"/>
  <c r="DJ541" i="1" s="1"/>
  <c r="DQ541" i="1" s="1"/>
  <c r="DX541" i="1" s="1"/>
  <c r="EE541" i="1" s="1"/>
  <c r="EL541" i="1" s="1"/>
  <c r="ES541" i="1" s="1"/>
  <c r="EZ541" i="1" s="1"/>
  <c r="FG541" i="1" s="1"/>
  <c r="FN541" i="1" s="1"/>
  <c r="DJ559" i="1"/>
  <c r="DQ559" i="1" s="1"/>
  <c r="DX559" i="1" s="1"/>
  <c r="EE559" i="1" s="1"/>
  <c r="EL559" i="1" s="1"/>
  <c r="ES559" i="1" s="1"/>
  <c r="EZ559" i="1" s="1"/>
  <c r="FG559" i="1" s="1"/>
  <c r="FN559" i="1" s="1"/>
  <c r="DJ496" i="1"/>
  <c r="DQ496" i="1" s="1"/>
  <c r="DX496" i="1" s="1"/>
  <c r="EE496" i="1" s="1"/>
  <c r="EL496" i="1" s="1"/>
  <c r="ES496" i="1" s="1"/>
  <c r="EZ496" i="1" s="1"/>
  <c r="FG496" i="1" s="1"/>
  <c r="FN496" i="1" s="1"/>
  <c r="DC376" i="1"/>
  <c r="DJ376" i="1" s="1"/>
  <c r="DQ376" i="1" s="1"/>
  <c r="DX376" i="1" s="1"/>
  <c r="EE376" i="1" s="1"/>
  <c r="EL376" i="1" s="1"/>
  <c r="ES376" i="1" s="1"/>
  <c r="EZ376" i="1" s="1"/>
  <c r="FG376" i="1" s="1"/>
  <c r="FN376" i="1" s="1"/>
  <c r="DC307" i="1"/>
  <c r="DJ307" i="1" s="1"/>
  <c r="DQ307" i="1" s="1"/>
  <c r="DX307" i="1" s="1"/>
  <c r="EE307" i="1" s="1"/>
  <c r="EL307" i="1" s="1"/>
  <c r="ES307" i="1" s="1"/>
  <c r="EZ307" i="1" s="1"/>
  <c r="FG307" i="1" s="1"/>
  <c r="FN307" i="1" s="1"/>
  <c r="DC574" i="1"/>
  <c r="DJ574" i="1" s="1"/>
  <c r="DQ574" i="1" s="1"/>
  <c r="DX574" i="1" s="1"/>
  <c r="EE574" i="1" s="1"/>
  <c r="EL574" i="1" s="1"/>
  <c r="ES574" i="1" s="1"/>
  <c r="EZ574" i="1" s="1"/>
  <c r="FG574" i="1" s="1"/>
  <c r="FN574" i="1" s="1"/>
  <c r="DC511" i="1"/>
  <c r="DJ511" i="1" s="1"/>
  <c r="DQ511" i="1" s="1"/>
  <c r="DX511" i="1" s="1"/>
  <c r="EE511" i="1" s="1"/>
  <c r="EL511" i="1" s="1"/>
  <c r="ES511" i="1" s="1"/>
  <c r="EZ511" i="1" s="1"/>
  <c r="FG511" i="1" s="1"/>
  <c r="FN511" i="1" s="1"/>
  <c r="DC166" i="1"/>
  <c r="DJ166" i="1" s="1"/>
  <c r="DQ166" i="1" s="1"/>
  <c r="DX166" i="1" s="1"/>
  <c r="EE166" i="1" s="1"/>
  <c r="EL166" i="1" s="1"/>
  <c r="ES166" i="1" s="1"/>
  <c r="EZ166" i="1" s="1"/>
  <c r="FG166" i="1" s="1"/>
  <c r="FN166" i="1" s="1"/>
  <c r="DC70" i="1"/>
  <c r="DJ70" i="1" s="1"/>
  <c r="DQ70" i="1" s="1"/>
  <c r="DX70" i="1" s="1"/>
  <c r="EE70" i="1" s="1"/>
  <c r="EL70" i="1" s="1"/>
  <c r="ES70" i="1" s="1"/>
  <c r="EZ70" i="1" s="1"/>
  <c r="FG70" i="1" s="1"/>
  <c r="FN70" i="1" s="1"/>
  <c r="DJ454" i="1"/>
  <c r="DQ454" i="1" s="1"/>
  <c r="DX454" i="1" s="1"/>
  <c r="EE454" i="1" s="1"/>
  <c r="EL454" i="1" s="1"/>
  <c r="ES454" i="1" s="1"/>
  <c r="EZ454" i="1" s="1"/>
  <c r="FG454" i="1" s="1"/>
  <c r="FN454" i="1" s="1"/>
  <c r="DC427" i="1"/>
  <c r="DJ427" i="1" s="1"/>
  <c r="DQ427" i="1" s="1"/>
  <c r="DX427" i="1" s="1"/>
  <c r="EE427" i="1" s="1"/>
  <c r="EL427" i="1" s="1"/>
  <c r="ES427" i="1" s="1"/>
  <c r="EZ427" i="1" s="1"/>
  <c r="FG427" i="1" s="1"/>
  <c r="FN427" i="1" s="1"/>
  <c r="DC403" i="1"/>
  <c r="DJ403" i="1" s="1"/>
  <c r="DQ403" i="1" s="1"/>
  <c r="DX403" i="1" s="1"/>
  <c r="EE403" i="1" s="1"/>
  <c r="EL403" i="1" s="1"/>
  <c r="ES403" i="1" s="1"/>
  <c r="EZ403" i="1" s="1"/>
  <c r="FG403" i="1" s="1"/>
  <c r="FN403" i="1" s="1"/>
  <c r="DC313" i="1"/>
  <c r="DJ313" i="1" s="1"/>
  <c r="DQ313" i="1" s="1"/>
  <c r="DX313" i="1" s="1"/>
  <c r="EE313" i="1" s="1"/>
  <c r="EL313" i="1" s="1"/>
  <c r="ES313" i="1" s="1"/>
  <c r="EZ313" i="1" s="1"/>
  <c r="FG313" i="1" s="1"/>
  <c r="FN313" i="1" s="1"/>
  <c r="DC211" i="1"/>
  <c r="DJ211" i="1" s="1"/>
  <c r="DC46" i="1"/>
  <c r="DJ46" i="1" s="1"/>
  <c r="DC409" i="1"/>
  <c r="DJ409" i="1" s="1"/>
  <c r="DQ409" i="1" s="1"/>
  <c r="DC331" i="1"/>
  <c r="DJ331" i="1" s="1"/>
  <c r="DQ331" i="1" s="1"/>
  <c r="DX331" i="1" s="1"/>
  <c r="EE331" i="1" s="1"/>
  <c r="EL331" i="1" s="1"/>
  <c r="ES331" i="1" s="1"/>
  <c r="EZ331" i="1" s="1"/>
  <c r="FG331" i="1" s="1"/>
  <c r="FN331" i="1" s="1"/>
  <c r="DC250" i="1"/>
  <c r="DJ250" i="1" s="1"/>
  <c r="DQ250" i="1" s="1"/>
  <c r="DX250" i="1" s="1"/>
  <c r="EE250" i="1" s="1"/>
  <c r="EL250" i="1" s="1"/>
  <c r="ES250" i="1" s="1"/>
  <c r="EZ250" i="1" s="1"/>
  <c r="FG250" i="1" s="1"/>
  <c r="FN250" i="1" s="1"/>
  <c r="DC547" i="1"/>
  <c r="DJ547" i="1" s="1"/>
  <c r="DQ547" i="1" s="1"/>
  <c r="DX547" i="1" s="1"/>
  <c r="EE547" i="1" s="1"/>
  <c r="EL547" i="1" s="1"/>
  <c r="ES547" i="1" s="1"/>
  <c r="EZ547" i="1" s="1"/>
  <c r="FG547" i="1" s="1"/>
  <c r="FN547" i="1" s="1"/>
  <c r="DC589" i="1"/>
  <c r="DJ589" i="1" s="1"/>
  <c r="DQ589" i="1" s="1"/>
  <c r="DX589" i="1" s="1"/>
  <c r="EE589" i="1" s="1"/>
  <c r="EL589" i="1" s="1"/>
  <c r="ES589" i="1" s="1"/>
  <c r="DC328" i="1"/>
  <c r="DJ328" i="1" s="1"/>
  <c r="DC652" i="1"/>
  <c r="DJ652" i="1" s="1"/>
  <c r="DQ652" i="1" s="1"/>
  <c r="DX652" i="1" s="1"/>
  <c r="EE652" i="1" s="1"/>
  <c r="EL652" i="1" s="1"/>
  <c r="ES652" i="1" s="1"/>
  <c r="EZ652" i="1" s="1"/>
  <c r="FG652" i="1" s="1"/>
  <c r="FN652" i="1" s="1"/>
  <c r="DJ229" i="1"/>
  <c r="DQ229" i="1" s="1"/>
  <c r="DX229" i="1" s="1"/>
  <c r="EE229" i="1" s="1"/>
  <c r="EL229" i="1" s="1"/>
  <c r="ES229" i="1" s="1"/>
  <c r="EZ229" i="1" s="1"/>
  <c r="FG229" i="1" s="1"/>
  <c r="FN229" i="1" s="1"/>
  <c r="DJ517" i="1"/>
  <c r="DQ517" i="1" s="1"/>
  <c r="DX517" i="1" s="1"/>
  <c r="EE517" i="1" s="1"/>
  <c r="EL517" i="1" s="1"/>
  <c r="ES517" i="1" s="1"/>
  <c r="EZ517" i="1" s="1"/>
  <c r="FG517" i="1" s="1"/>
  <c r="FN517" i="1" s="1"/>
  <c r="DC232" i="1"/>
  <c r="DJ232" i="1" s="1"/>
  <c r="DQ232" i="1" s="1"/>
  <c r="DX232" i="1" s="1"/>
  <c r="EE232" i="1" s="1"/>
  <c r="EL232" i="1" s="1"/>
  <c r="ES232" i="1" s="1"/>
  <c r="EZ232" i="1" s="1"/>
  <c r="FG232" i="1" s="1"/>
  <c r="FN232" i="1" s="1"/>
  <c r="DC223" i="1"/>
  <c r="DJ223" i="1" s="1"/>
  <c r="DQ223" i="1" s="1"/>
  <c r="DX223" i="1" s="1"/>
  <c r="EE223" i="1" s="1"/>
  <c r="EL223" i="1" s="1"/>
  <c r="ES223" i="1" s="1"/>
  <c r="EZ223" i="1" s="1"/>
  <c r="FG223" i="1" s="1"/>
  <c r="FN223" i="1" s="1"/>
  <c r="DC163" i="1"/>
  <c r="DJ163" i="1" s="1"/>
  <c r="DQ163" i="1" s="1"/>
  <c r="DX163" i="1" s="1"/>
  <c r="EE163" i="1" s="1"/>
  <c r="EL163" i="1" s="1"/>
  <c r="ES163" i="1" s="1"/>
  <c r="EZ163" i="1" s="1"/>
  <c r="FG163" i="1" s="1"/>
  <c r="FN163" i="1" s="1"/>
  <c r="DC439" i="1"/>
  <c r="DJ439" i="1" s="1"/>
  <c r="DC238" i="1"/>
  <c r="DJ238" i="1" s="1"/>
  <c r="DQ238" i="1" s="1"/>
  <c r="DC355" i="1"/>
  <c r="DJ355" i="1" s="1"/>
  <c r="DJ532" i="1"/>
  <c r="DQ532" i="1" s="1"/>
  <c r="DX532" i="1" s="1"/>
  <c r="EE532" i="1" s="1"/>
  <c r="EL532" i="1" s="1"/>
  <c r="ES532" i="1" s="1"/>
  <c r="EZ532" i="1" s="1"/>
  <c r="FG532" i="1" s="1"/>
  <c r="FN532" i="1" s="1"/>
  <c r="DJ424" i="1"/>
  <c r="DQ424" i="1" s="1"/>
  <c r="DX424" i="1" s="1"/>
  <c r="EE424" i="1" s="1"/>
  <c r="EL424" i="1" s="1"/>
  <c r="ES424" i="1" s="1"/>
  <c r="EZ424" i="1" s="1"/>
  <c r="FG424" i="1" s="1"/>
  <c r="FN424" i="1" s="1"/>
  <c r="DC151" i="1"/>
  <c r="DJ151" i="1" s="1"/>
  <c r="DQ151" i="1" s="1"/>
  <c r="DX151" i="1" s="1"/>
  <c r="EE151" i="1" s="1"/>
  <c r="EL151" i="1" s="1"/>
  <c r="ES151" i="1" s="1"/>
  <c r="EZ151" i="1" s="1"/>
  <c r="FG151" i="1" s="1"/>
  <c r="FN151" i="1" s="1"/>
  <c r="DJ661" i="1"/>
  <c r="DQ661" i="1" s="1"/>
  <c r="DX661" i="1" s="1"/>
  <c r="EE661" i="1" s="1"/>
  <c r="EL661" i="1" s="1"/>
  <c r="ES661" i="1" s="1"/>
  <c r="EZ661" i="1" s="1"/>
  <c r="FG661" i="1" s="1"/>
  <c r="FN661" i="1" s="1"/>
  <c r="DC394" i="1"/>
  <c r="DJ394" i="1" s="1"/>
  <c r="DQ394" i="1" s="1"/>
  <c r="DX394" i="1" s="1"/>
  <c r="EE394" i="1" s="1"/>
  <c r="EL394" i="1" s="1"/>
  <c r="ES394" i="1" s="1"/>
  <c r="EZ394" i="1" s="1"/>
  <c r="FG394" i="1" s="1"/>
  <c r="FN394" i="1" s="1"/>
  <c r="DJ16" i="1"/>
  <c r="DQ16" i="1" s="1"/>
  <c r="DC208" i="1"/>
  <c r="DF208" i="1" s="1"/>
  <c r="DC352" i="1"/>
  <c r="DJ352" i="1" s="1"/>
  <c r="DQ352" i="1" s="1"/>
  <c r="DX352" i="1" s="1"/>
  <c r="EE352" i="1" s="1"/>
  <c r="EL352" i="1" s="1"/>
  <c r="ES352" i="1" s="1"/>
  <c r="EZ352" i="1" s="1"/>
  <c r="FG352" i="1" s="1"/>
  <c r="FN352" i="1" s="1"/>
  <c r="DC220" i="1"/>
  <c r="DJ220" i="1" s="1"/>
  <c r="DJ13" i="1"/>
  <c r="DJ616" i="1"/>
  <c r="DQ616" i="1" s="1"/>
  <c r="DX616" i="1" s="1"/>
  <c r="EE616" i="1" s="1"/>
  <c r="EL616" i="1" s="1"/>
  <c r="ES616" i="1" s="1"/>
  <c r="EZ616" i="1" s="1"/>
  <c r="FG616" i="1" s="1"/>
  <c r="FN616" i="1" s="1"/>
  <c r="DN196" i="1"/>
  <c r="DM196" i="1"/>
  <c r="DN94" i="1"/>
  <c r="DM94" i="1"/>
  <c r="DN34" i="1"/>
  <c r="DM34" i="1"/>
  <c r="DN625" i="1"/>
  <c r="DM625" i="1"/>
  <c r="DJ55" i="1"/>
  <c r="DQ55" i="1" s="1"/>
  <c r="DX55" i="1" s="1"/>
  <c r="EE55" i="1" s="1"/>
  <c r="EL55" i="1" s="1"/>
  <c r="ES55" i="1" s="1"/>
  <c r="EZ55" i="1" s="1"/>
  <c r="FG55" i="1" s="1"/>
  <c r="FN55" i="1" s="1"/>
  <c r="DJ280" i="1"/>
  <c r="DQ280" i="1" s="1"/>
  <c r="DX280" i="1" s="1"/>
  <c r="EE280" i="1" s="1"/>
  <c r="EL280" i="1" s="1"/>
  <c r="ES280" i="1" s="1"/>
  <c r="EZ280" i="1" s="1"/>
  <c r="FG280" i="1" s="1"/>
  <c r="FN280" i="1" s="1"/>
  <c r="DJ370" i="1"/>
  <c r="DQ370" i="1" s="1"/>
  <c r="DX370" i="1" s="1"/>
  <c r="EE370" i="1" s="1"/>
  <c r="EL370" i="1" s="1"/>
  <c r="ES370" i="1" s="1"/>
  <c r="EZ370" i="1" s="1"/>
  <c r="FG370" i="1" s="1"/>
  <c r="FN370" i="1" s="1"/>
  <c r="DJ19" i="1"/>
  <c r="DQ19" i="1" s="1"/>
  <c r="DX19" i="1" s="1"/>
  <c r="EE19" i="1" s="1"/>
  <c r="EL19" i="1" s="1"/>
  <c r="ES19" i="1" s="1"/>
  <c r="EZ19" i="1" s="1"/>
  <c r="FG19" i="1" s="1"/>
  <c r="FN19" i="1" s="1"/>
  <c r="DC580" i="1"/>
  <c r="DJ580" i="1" s="1"/>
  <c r="DQ580" i="1" s="1"/>
  <c r="DX580" i="1" s="1"/>
  <c r="EE580" i="1" s="1"/>
  <c r="EL580" i="1" s="1"/>
  <c r="ES580" i="1" s="1"/>
  <c r="EZ580" i="1" s="1"/>
  <c r="FG580" i="1" s="1"/>
  <c r="FN580" i="1" s="1"/>
  <c r="DC67" i="1"/>
  <c r="DJ67" i="1" s="1"/>
  <c r="DQ67" i="1" s="1"/>
  <c r="DX67" i="1" s="1"/>
  <c r="EE67" i="1" s="1"/>
  <c r="EL67" i="1" s="1"/>
  <c r="ES67" i="1" s="1"/>
  <c r="EZ67" i="1" s="1"/>
  <c r="FG67" i="1" s="1"/>
  <c r="FN67" i="1" s="1"/>
  <c r="DC382" i="1"/>
  <c r="DJ382" i="1" s="1"/>
  <c r="DQ382" i="1" s="1"/>
  <c r="DX382" i="1" s="1"/>
  <c r="EE382" i="1" s="1"/>
  <c r="EL382" i="1" s="1"/>
  <c r="ES382" i="1" s="1"/>
  <c r="EZ382" i="1" s="1"/>
  <c r="FG382" i="1" s="1"/>
  <c r="FN382" i="1" s="1"/>
  <c r="DC298" i="1"/>
  <c r="DJ298" i="1" s="1"/>
  <c r="DQ298" i="1" s="1"/>
  <c r="DX298" i="1" s="1"/>
  <c r="EE298" i="1" s="1"/>
  <c r="EL298" i="1" s="1"/>
  <c r="ES298" i="1" s="1"/>
  <c r="EZ298" i="1" s="1"/>
  <c r="FG298" i="1" s="1"/>
  <c r="FN298" i="1" s="1"/>
  <c r="DC265" i="1"/>
  <c r="DJ265" i="1" s="1"/>
  <c r="DQ265" i="1" s="1"/>
  <c r="DX265" i="1" s="1"/>
  <c r="EE265" i="1" s="1"/>
  <c r="EL265" i="1" s="1"/>
  <c r="ES265" i="1" s="1"/>
  <c r="EZ265" i="1" s="1"/>
  <c r="FG265" i="1" s="1"/>
  <c r="FN265" i="1" s="1"/>
  <c r="DC553" i="1"/>
  <c r="DJ553" i="1" s="1"/>
  <c r="DQ553" i="1" s="1"/>
  <c r="DX553" i="1" s="1"/>
  <c r="EE553" i="1" s="1"/>
  <c r="EL553" i="1" s="1"/>
  <c r="ES553" i="1" s="1"/>
  <c r="EZ553" i="1" s="1"/>
  <c r="FG553" i="1" s="1"/>
  <c r="FN553" i="1" s="1"/>
  <c r="DC421" i="1"/>
  <c r="DJ421" i="1" s="1"/>
  <c r="DQ421" i="1" s="1"/>
  <c r="DX421" i="1" s="1"/>
  <c r="EE421" i="1" s="1"/>
  <c r="EL421" i="1" s="1"/>
  <c r="ES421" i="1" s="1"/>
  <c r="EZ421" i="1" s="1"/>
  <c r="FG421" i="1" s="1"/>
  <c r="FN421" i="1" s="1"/>
  <c r="DC205" i="1"/>
  <c r="DJ205" i="1" s="1"/>
  <c r="DQ205" i="1" s="1"/>
  <c r="DX205" i="1" s="1"/>
  <c r="EE205" i="1" s="1"/>
  <c r="EL205" i="1" s="1"/>
  <c r="ES205" i="1" s="1"/>
  <c r="EZ205" i="1" s="1"/>
  <c r="FG205" i="1" s="1"/>
  <c r="FN205" i="1" s="1"/>
  <c r="DC64" i="1"/>
  <c r="DJ64" i="1" s="1"/>
  <c r="DQ64" i="1" s="1"/>
  <c r="DX64" i="1" s="1"/>
  <c r="EE64" i="1" s="1"/>
  <c r="EL64" i="1" s="1"/>
  <c r="ES64" i="1" s="1"/>
  <c r="EZ64" i="1" s="1"/>
  <c r="FG64" i="1" s="1"/>
  <c r="FN64" i="1" s="1"/>
  <c r="DC172" i="1"/>
  <c r="DJ172" i="1" s="1"/>
  <c r="DQ172" i="1" s="1"/>
  <c r="DC340" i="1"/>
  <c r="DJ340" i="1" s="1"/>
  <c r="DQ340" i="1" s="1"/>
  <c r="DX340" i="1" s="1"/>
  <c r="EE340" i="1" s="1"/>
  <c r="EL340" i="1" s="1"/>
  <c r="ES340" i="1" s="1"/>
  <c r="EZ340" i="1" s="1"/>
  <c r="FG340" i="1" s="1"/>
  <c r="FN340" i="1" s="1"/>
  <c r="DC520" i="1"/>
  <c r="DJ520" i="1" s="1"/>
  <c r="DQ520" i="1" s="1"/>
  <c r="DX520" i="1" s="1"/>
  <c r="EE520" i="1" s="1"/>
  <c r="EL520" i="1" s="1"/>
  <c r="ES520" i="1" s="1"/>
  <c r="EZ520" i="1" s="1"/>
  <c r="FG520" i="1" s="1"/>
  <c r="FN520" i="1" s="1"/>
  <c r="DC538" i="1"/>
  <c r="DJ538" i="1" s="1"/>
  <c r="DQ538" i="1" s="1"/>
  <c r="DX538" i="1" s="1"/>
  <c r="EE538" i="1" s="1"/>
  <c r="EL538" i="1" s="1"/>
  <c r="ES538" i="1" s="1"/>
  <c r="EZ538" i="1" s="1"/>
  <c r="FG538" i="1" s="1"/>
  <c r="FN538" i="1" s="1"/>
  <c r="DC259" i="1"/>
  <c r="DJ259" i="1" s="1"/>
  <c r="DQ259" i="1" s="1"/>
  <c r="DX259" i="1" s="1"/>
  <c r="EE259" i="1" s="1"/>
  <c r="EL259" i="1" s="1"/>
  <c r="ES259" i="1" s="1"/>
  <c r="EZ259" i="1" s="1"/>
  <c r="FG259" i="1" s="1"/>
  <c r="FN259" i="1" s="1"/>
  <c r="DC115" i="1"/>
  <c r="DJ115" i="1" s="1"/>
  <c r="DQ115" i="1" s="1"/>
  <c r="DX115" i="1" s="1"/>
  <c r="EE115" i="1" s="1"/>
  <c r="EL115" i="1" s="1"/>
  <c r="ES115" i="1" s="1"/>
  <c r="EZ115" i="1" s="1"/>
  <c r="FG115" i="1" s="1"/>
  <c r="FN115" i="1" s="1"/>
  <c r="DC85" i="1"/>
  <c r="DJ85" i="1" s="1"/>
  <c r="DQ85" i="1" s="1"/>
  <c r="DC691" i="1"/>
  <c r="DJ691" i="1" s="1"/>
  <c r="DQ691" i="1" s="1"/>
  <c r="DX691" i="1" s="1"/>
  <c r="EE691" i="1" s="1"/>
  <c r="EL691" i="1" s="1"/>
  <c r="ES691" i="1" s="1"/>
  <c r="EZ691" i="1" s="1"/>
  <c r="FG691" i="1" s="1"/>
  <c r="FN691" i="1" s="1"/>
  <c r="DC214" i="1"/>
  <c r="DJ214" i="1" s="1"/>
  <c r="DQ214" i="1" s="1"/>
  <c r="DX214" i="1" s="1"/>
  <c r="EE214" i="1" s="1"/>
  <c r="EL214" i="1" s="1"/>
  <c r="ES214" i="1" s="1"/>
  <c r="EZ214" i="1" s="1"/>
  <c r="FG214" i="1" s="1"/>
  <c r="FN214" i="1" s="1"/>
  <c r="DC406" i="1"/>
  <c r="DJ406" i="1" s="1"/>
  <c r="DQ406" i="1" s="1"/>
  <c r="DX406" i="1" s="1"/>
  <c r="EE406" i="1" s="1"/>
  <c r="EL406" i="1" s="1"/>
  <c r="ES406" i="1" s="1"/>
  <c r="EZ406" i="1" s="1"/>
  <c r="FG406" i="1" s="1"/>
  <c r="FN406" i="1" s="1"/>
  <c r="DC97" i="1"/>
  <c r="DJ97" i="1" s="1"/>
  <c r="DQ97" i="1" s="1"/>
  <c r="DX97" i="1" s="1"/>
  <c r="EE97" i="1" s="1"/>
  <c r="EL97" i="1" s="1"/>
  <c r="ES97" i="1" s="1"/>
  <c r="EZ97" i="1" s="1"/>
  <c r="FG97" i="1" s="1"/>
  <c r="FN97" i="1" s="1"/>
  <c r="DC604" i="1"/>
  <c r="DJ604" i="1" s="1"/>
  <c r="DQ604" i="1" s="1"/>
  <c r="DX604" i="1" s="1"/>
  <c r="EE604" i="1" s="1"/>
  <c r="EL604" i="1" s="1"/>
  <c r="ES604" i="1" s="1"/>
  <c r="EZ604" i="1" s="1"/>
  <c r="FG604" i="1" s="1"/>
  <c r="FN604" i="1" s="1"/>
  <c r="DC412" i="1"/>
  <c r="DJ412" i="1" s="1"/>
  <c r="DQ412" i="1" s="1"/>
  <c r="DX412" i="1" s="1"/>
  <c r="EE412" i="1" s="1"/>
  <c r="EL412" i="1" s="1"/>
  <c r="ES412" i="1" s="1"/>
  <c r="EZ412" i="1" s="1"/>
  <c r="FG412" i="1" s="1"/>
  <c r="FN412" i="1" s="1"/>
  <c r="DC583" i="1"/>
  <c r="DJ583" i="1" s="1"/>
  <c r="DQ583" i="1" s="1"/>
  <c r="DX583" i="1" s="1"/>
  <c r="EE583" i="1" s="1"/>
  <c r="EL583" i="1" s="1"/>
  <c r="ES583" i="1" s="1"/>
  <c r="EZ583" i="1" s="1"/>
  <c r="FG583" i="1" s="1"/>
  <c r="FN583" i="1" s="1"/>
  <c r="DC244" i="1"/>
  <c r="DJ244" i="1" s="1"/>
  <c r="DQ244" i="1" s="1"/>
  <c r="DX244" i="1" s="1"/>
  <c r="EE244" i="1" s="1"/>
  <c r="EL244" i="1" s="1"/>
  <c r="ES244" i="1" s="1"/>
  <c r="EZ244" i="1" s="1"/>
  <c r="FG244" i="1" s="1"/>
  <c r="FN244" i="1" s="1"/>
  <c r="DC235" i="1"/>
  <c r="DJ235" i="1" s="1"/>
  <c r="DQ235" i="1" s="1"/>
  <c r="DX235" i="1" s="1"/>
  <c r="EE235" i="1" s="1"/>
  <c r="EL235" i="1" s="1"/>
  <c r="ES235" i="1" s="1"/>
  <c r="EZ235" i="1" s="1"/>
  <c r="FG235" i="1" s="1"/>
  <c r="FN235" i="1" s="1"/>
  <c r="DC184" i="1"/>
  <c r="DJ184" i="1" s="1"/>
  <c r="DQ184" i="1" s="1"/>
  <c r="DX184" i="1" s="1"/>
  <c r="EE184" i="1" s="1"/>
  <c r="EL184" i="1" s="1"/>
  <c r="ES184" i="1" s="1"/>
  <c r="EZ184" i="1" s="1"/>
  <c r="FG184" i="1" s="1"/>
  <c r="FN184" i="1" s="1"/>
  <c r="DC178" i="1"/>
  <c r="DJ178" i="1" s="1"/>
  <c r="DQ178" i="1" s="1"/>
  <c r="DX178" i="1" s="1"/>
  <c r="EE178" i="1" s="1"/>
  <c r="EL178" i="1" s="1"/>
  <c r="ES178" i="1" s="1"/>
  <c r="EZ178" i="1" s="1"/>
  <c r="FG178" i="1" s="1"/>
  <c r="FN178" i="1" s="1"/>
  <c r="DC484" i="1"/>
  <c r="DJ484" i="1" s="1"/>
  <c r="DQ484" i="1" s="1"/>
  <c r="DX484" i="1" s="1"/>
  <c r="EE484" i="1" s="1"/>
  <c r="EL484" i="1" s="1"/>
  <c r="ES484" i="1" s="1"/>
  <c r="EZ484" i="1" s="1"/>
  <c r="FG484" i="1" s="1"/>
  <c r="FN484" i="1" s="1"/>
  <c r="DC385" i="1"/>
  <c r="DJ385" i="1" s="1"/>
  <c r="DQ385" i="1" s="1"/>
  <c r="DX385" i="1" s="1"/>
  <c r="EE385" i="1" s="1"/>
  <c r="EL385" i="1" s="1"/>
  <c r="ES385" i="1" s="1"/>
  <c r="EZ385" i="1" s="1"/>
  <c r="FG385" i="1" s="1"/>
  <c r="FN385" i="1" s="1"/>
  <c r="DC565" i="1"/>
  <c r="DJ565" i="1" s="1"/>
  <c r="DQ565" i="1" s="1"/>
  <c r="DX565" i="1" s="1"/>
  <c r="EE565" i="1" s="1"/>
  <c r="EL565" i="1" s="1"/>
  <c r="ES565" i="1" s="1"/>
  <c r="EZ565" i="1" s="1"/>
  <c r="FG565" i="1" s="1"/>
  <c r="FN565" i="1" s="1"/>
  <c r="DC217" i="1"/>
  <c r="DJ217" i="1" s="1"/>
  <c r="DQ217" i="1" s="1"/>
  <c r="DX217" i="1" s="1"/>
  <c r="EE217" i="1" s="1"/>
  <c r="EL217" i="1" s="1"/>
  <c r="ES217" i="1" s="1"/>
  <c r="EZ217" i="1" s="1"/>
  <c r="FG217" i="1" s="1"/>
  <c r="FN217" i="1" s="1"/>
  <c r="DC190" i="1"/>
  <c r="DJ190" i="1" s="1"/>
  <c r="DQ190" i="1" s="1"/>
  <c r="DX190" i="1" s="1"/>
  <c r="EE190" i="1" s="1"/>
  <c r="EL190" i="1" s="1"/>
  <c r="ES190" i="1" s="1"/>
  <c r="EZ190" i="1" s="1"/>
  <c r="FG190" i="1" s="1"/>
  <c r="FN190" i="1" s="1"/>
  <c r="DC631" i="1"/>
  <c r="DJ631" i="1" s="1"/>
  <c r="DQ631" i="1" s="1"/>
  <c r="DX631" i="1" s="1"/>
  <c r="EE631" i="1" s="1"/>
  <c r="EL631" i="1" s="1"/>
  <c r="ES631" i="1" s="1"/>
  <c r="EZ631" i="1" s="1"/>
  <c r="FG631" i="1" s="1"/>
  <c r="FN631" i="1" s="1"/>
  <c r="DC598" i="1"/>
  <c r="DJ598" i="1" s="1"/>
  <c r="DQ598" i="1" s="1"/>
  <c r="DX598" i="1" s="1"/>
  <c r="EE598" i="1" s="1"/>
  <c r="EL598" i="1" s="1"/>
  <c r="ES598" i="1" s="1"/>
  <c r="EZ598" i="1" s="1"/>
  <c r="FG598" i="1" s="1"/>
  <c r="FN598" i="1" s="1"/>
  <c r="DC322" i="1"/>
  <c r="DJ322" i="1" s="1"/>
  <c r="DQ322" i="1" s="1"/>
  <c r="DX322" i="1" s="1"/>
  <c r="EE322" i="1" s="1"/>
  <c r="EL322" i="1" s="1"/>
  <c r="ES322" i="1" s="1"/>
  <c r="EZ322" i="1" s="1"/>
  <c r="FG322" i="1" s="1"/>
  <c r="FN322" i="1" s="1"/>
  <c r="DC124" i="1"/>
  <c r="DJ124" i="1" s="1"/>
  <c r="DQ124" i="1" s="1"/>
  <c r="DX124" i="1" s="1"/>
  <c r="EE124" i="1" s="1"/>
  <c r="EL124" i="1" s="1"/>
  <c r="ES124" i="1" s="1"/>
  <c r="EZ124" i="1" s="1"/>
  <c r="FG124" i="1" s="1"/>
  <c r="FN124" i="1" s="1"/>
  <c r="DC529" i="1"/>
  <c r="DJ529" i="1" s="1"/>
  <c r="DQ529" i="1" s="1"/>
  <c r="DX529" i="1" s="1"/>
  <c r="EE529" i="1" s="1"/>
  <c r="EL529" i="1" s="1"/>
  <c r="ES529" i="1" s="1"/>
  <c r="EZ529" i="1" s="1"/>
  <c r="FG529" i="1" s="1"/>
  <c r="FN529" i="1" s="1"/>
  <c r="DC493" i="1"/>
  <c r="DJ493" i="1" s="1"/>
  <c r="DQ493" i="1" s="1"/>
  <c r="DX493" i="1" s="1"/>
  <c r="EE493" i="1" s="1"/>
  <c r="EL493" i="1" s="1"/>
  <c r="ES493" i="1" s="1"/>
  <c r="EZ493" i="1" s="1"/>
  <c r="FG493" i="1" s="1"/>
  <c r="FN493" i="1" s="1"/>
  <c r="DC241" i="1"/>
  <c r="DJ241" i="1" s="1"/>
  <c r="DQ241" i="1" s="1"/>
  <c r="DX241" i="1" s="1"/>
  <c r="EE241" i="1" s="1"/>
  <c r="EL241" i="1" s="1"/>
  <c r="ES241" i="1" s="1"/>
  <c r="EZ241" i="1" s="1"/>
  <c r="FG241" i="1" s="1"/>
  <c r="FN241" i="1" s="1"/>
  <c r="DC52" i="1"/>
  <c r="DJ52" i="1" s="1"/>
  <c r="DQ52" i="1" s="1"/>
  <c r="DX52" i="1" s="1"/>
  <c r="EE52" i="1" s="1"/>
  <c r="EL52" i="1" s="1"/>
  <c r="ES52" i="1" s="1"/>
  <c r="EZ52" i="1" s="1"/>
  <c r="FG52" i="1" s="1"/>
  <c r="FN52" i="1" s="1"/>
  <c r="DC490" i="1"/>
  <c r="DJ490" i="1" s="1"/>
  <c r="DQ490" i="1" s="1"/>
  <c r="DX490" i="1" s="1"/>
  <c r="EE490" i="1" s="1"/>
  <c r="EL490" i="1" s="1"/>
  <c r="ES490" i="1" s="1"/>
  <c r="EZ490" i="1" s="1"/>
  <c r="FG490" i="1" s="1"/>
  <c r="FN490" i="1" s="1"/>
  <c r="DC349" i="1"/>
  <c r="DJ349" i="1" s="1"/>
  <c r="DQ349" i="1" s="1"/>
  <c r="DX349" i="1" s="1"/>
  <c r="EE349" i="1" s="1"/>
  <c r="EL349" i="1" s="1"/>
  <c r="ES349" i="1" s="1"/>
  <c r="EZ349" i="1" s="1"/>
  <c r="FG349" i="1" s="1"/>
  <c r="FN349" i="1" s="1"/>
  <c r="DC274" i="1"/>
  <c r="DJ274" i="1" s="1"/>
  <c r="DQ274" i="1" s="1"/>
  <c r="DX274" i="1" s="1"/>
  <c r="EE274" i="1" s="1"/>
  <c r="EL274" i="1" s="1"/>
  <c r="ES274" i="1" s="1"/>
  <c r="EZ274" i="1" s="1"/>
  <c r="FG274" i="1" s="1"/>
  <c r="FN274" i="1" s="1"/>
  <c r="DC130" i="1"/>
  <c r="DJ130" i="1" s="1"/>
  <c r="DQ130" i="1" s="1"/>
  <c r="DX130" i="1" s="1"/>
  <c r="EE130" i="1" s="1"/>
  <c r="EL130" i="1" s="1"/>
  <c r="ES130" i="1" s="1"/>
  <c r="EZ130" i="1" s="1"/>
  <c r="FG130" i="1" s="1"/>
  <c r="FN130" i="1" s="1"/>
  <c r="DC562" i="1"/>
  <c r="DJ562" i="1" s="1"/>
  <c r="DQ562" i="1" s="1"/>
  <c r="DX562" i="1" s="1"/>
  <c r="EE562" i="1" s="1"/>
  <c r="EL562" i="1" s="1"/>
  <c r="ES562" i="1" s="1"/>
  <c r="EZ562" i="1" s="1"/>
  <c r="FG562" i="1" s="1"/>
  <c r="FN562" i="1" s="1"/>
  <c r="DC499" i="1"/>
  <c r="DJ499" i="1" s="1"/>
  <c r="DQ499" i="1" s="1"/>
  <c r="DX499" i="1" s="1"/>
  <c r="EE499" i="1" s="1"/>
  <c r="EL499" i="1" s="1"/>
  <c r="ES499" i="1" s="1"/>
  <c r="EZ499" i="1" s="1"/>
  <c r="FG499" i="1" s="1"/>
  <c r="FN499" i="1" s="1"/>
  <c r="DC283" i="1"/>
  <c r="DJ283" i="1" s="1"/>
  <c r="DQ283" i="1" s="1"/>
  <c r="DX283" i="1" s="1"/>
  <c r="EE283" i="1" s="1"/>
  <c r="EL283" i="1" s="1"/>
  <c r="ES283" i="1" s="1"/>
  <c r="EZ283" i="1" s="1"/>
  <c r="FG283" i="1" s="1"/>
  <c r="FN283" i="1" s="1"/>
  <c r="DC121" i="1"/>
  <c r="DJ121" i="1" s="1"/>
  <c r="DQ121" i="1" s="1"/>
  <c r="DX121" i="1" s="1"/>
  <c r="EE121" i="1" s="1"/>
  <c r="EL121" i="1" s="1"/>
  <c r="ES121" i="1" s="1"/>
  <c r="EZ121" i="1" s="1"/>
  <c r="FG121" i="1" s="1"/>
  <c r="FN121" i="1" s="1"/>
  <c r="DC658" i="1"/>
  <c r="DJ658" i="1" s="1"/>
  <c r="DQ658" i="1" s="1"/>
  <c r="DX658" i="1" s="1"/>
  <c r="EE658" i="1" s="1"/>
  <c r="EL658" i="1" s="1"/>
  <c r="ES658" i="1" s="1"/>
  <c r="EZ658" i="1" s="1"/>
  <c r="FG658" i="1" s="1"/>
  <c r="FN658" i="1" s="1"/>
  <c r="DC139" i="1"/>
  <c r="DJ139" i="1" s="1"/>
  <c r="DQ139" i="1" s="1"/>
  <c r="DX139" i="1" s="1"/>
  <c r="EE139" i="1" s="1"/>
  <c r="EL139" i="1" s="1"/>
  <c r="ES139" i="1" s="1"/>
  <c r="EZ139" i="1" s="1"/>
  <c r="FG139" i="1" s="1"/>
  <c r="FN139" i="1" s="1"/>
  <c r="DC688" i="1"/>
  <c r="DC571" i="1"/>
  <c r="DJ571" i="1" s="1"/>
  <c r="DQ571" i="1" s="1"/>
  <c r="DX571" i="1" s="1"/>
  <c r="EE571" i="1" s="1"/>
  <c r="EL571" i="1" s="1"/>
  <c r="ES571" i="1" s="1"/>
  <c r="EZ571" i="1" s="1"/>
  <c r="FG571" i="1" s="1"/>
  <c r="FN571" i="1" s="1"/>
  <c r="DC508" i="1"/>
  <c r="DJ508" i="1" s="1"/>
  <c r="DQ508" i="1" s="1"/>
  <c r="DX508" i="1" s="1"/>
  <c r="EE508" i="1" s="1"/>
  <c r="EL508" i="1" s="1"/>
  <c r="ES508" i="1" s="1"/>
  <c r="EZ508" i="1" s="1"/>
  <c r="FG508" i="1" s="1"/>
  <c r="FN508" i="1" s="1"/>
  <c r="DC175" i="1"/>
  <c r="DJ175" i="1" s="1"/>
  <c r="DQ175" i="1" s="1"/>
  <c r="DX175" i="1" s="1"/>
  <c r="EE175" i="1" s="1"/>
  <c r="EL175" i="1" s="1"/>
  <c r="ES175" i="1" s="1"/>
  <c r="EZ175" i="1" s="1"/>
  <c r="FG175" i="1" s="1"/>
  <c r="FN175" i="1" s="1"/>
  <c r="DC469" i="1"/>
  <c r="DJ469" i="1" s="1"/>
  <c r="DQ469" i="1" s="1"/>
  <c r="DX469" i="1" s="1"/>
  <c r="EE469" i="1" s="1"/>
  <c r="EL469" i="1" s="1"/>
  <c r="ES469" i="1" s="1"/>
  <c r="EZ469" i="1" s="1"/>
  <c r="FG469" i="1" s="1"/>
  <c r="FN469" i="1" s="1"/>
  <c r="DC457" i="1"/>
  <c r="DJ457" i="1" s="1"/>
  <c r="DQ457" i="1" s="1"/>
  <c r="DX457" i="1" s="1"/>
  <c r="EE457" i="1" s="1"/>
  <c r="EL457" i="1" s="1"/>
  <c r="ES457" i="1" s="1"/>
  <c r="EZ457" i="1" s="1"/>
  <c r="FG457" i="1" s="1"/>
  <c r="FN457" i="1" s="1"/>
  <c r="DC445" i="1"/>
  <c r="DJ445" i="1" s="1"/>
  <c r="DQ445" i="1" s="1"/>
  <c r="DX445" i="1" s="1"/>
  <c r="EE445" i="1" s="1"/>
  <c r="EL445" i="1" s="1"/>
  <c r="ES445" i="1" s="1"/>
  <c r="EZ445" i="1" s="1"/>
  <c r="FG445" i="1" s="1"/>
  <c r="FN445" i="1" s="1"/>
  <c r="DC430" i="1"/>
  <c r="DJ430" i="1" s="1"/>
  <c r="DQ430" i="1" s="1"/>
  <c r="DX430" i="1" s="1"/>
  <c r="EE430" i="1" s="1"/>
  <c r="EL430" i="1" s="1"/>
  <c r="ES430" i="1" s="1"/>
  <c r="EZ430" i="1" s="1"/>
  <c r="FG430" i="1" s="1"/>
  <c r="FN430" i="1" s="1"/>
  <c r="DC373" i="1"/>
  <c r="DJ373" i="1" s="1"/>
  <c r="DQ373" i="1" s="1"/>
  <c r="DX373" i="1" s="1"/>
  <c r="EE373" i="1" s="1"/>
  <c r="EL373" i="1" s="1"/>
  <c r="ES373" i="1" s="1"/>
  <c r="EZ373" i="1" s="1"/>
  <c r="FG373" i="1" s="1"/>
  <c r="FN373" i="1" s="1"/>
  <c r="DC586" i="1"/>
  <c r="DJ586" i="1" s="1"/>
  <c r="DQ586" i="1" s="1"/>
  <c r="DX586" i="1" s="1"/>
  <c r="EE586" i="1" s="1"/>
  <c r="EL586" i="1" s="1"/>
  <c r="ES586" i="1" s="1"/>
  <c r="EZ586" i="1" s="1"/>
  <c r="FG586" i="1" s="1"/>
  <c r="FN586" i="1" s="1"/>
  <c r="DC526" i="1"/>
  <c r="DJ526" i="1" s="1"/>
  <c r="DQ526" i="1" s="1"/>
  <c r="DX526" i="1" s="1"/>
  <c r="EE526" i="1" s="1"/>
  <c r="EL526" i="1" s="1"/>
  <c r="ES526" i="1" s="1"/>
  <c r="EZ526" i="1" s="1"/>
  <c r="FG526" i="1" s="1"/>
  <c r="FN526" i="1" s="1"/>
  <c r="DC187" i="1"/>
  <c r="DJ187" i="1" s="1"/>
  <c r="DQ187" i="1" s="1"/>
  <c r="DX187" i="1" s="1"/>
  <c r="EE187" i="1" s="1"/>
  <c r="EL187" i="1" s="1"/>
  <c r="ES187" i="1" s="1"/>
  <c r="EZ187" i="1" s="1"/>
  <c r="FG187" i="1" s="1"/>
  <c r="FN187" i="1" s="1"/>
  <c r="DC181" i="1"/>
  <c r="DJ181" i="1" s="1"/>
  <c r="DQ181" i="1" s="1"/>
  <c r="DX181" i="1" s="1"/>
  <c r="EE181" i="1" s="1"/>
  <c r="EL181" i="1" s="1"/>
  <c r="ES181" i="1" s="1"/>
  <c r="EZ181" i="1" s="1"/>
  <c r="FG181" i="1" s="1"/>
  <c r="FN181" i="1" s="1"/>
  <c r="DC73" i="1"/>
  <c r="DJ73" i="1" s="1"/>
  <c r="DQ73" i="1" s="1"/>
  <c r="DX73" i="1" s="1"/>
  <c r="EE73" i="1" s="1"/>
  <c r="EL73" i="1" s="1"/>
  <c r="ES73" i="1" s="1"/>
  <c r="EZ73" i="1" s="1"/>
  <c r="FG73" i="1" s="1"/>
  <c r="FN73" i="1" s="1"/>
  <c r="DC31" i="1"/>
  <c r="DJ31" i="1" s="1"/>
  <c r="DQ31" i="1" s="1"/>
  <c r="DX31" i="1" s="1"/>
  <c r="EE31" i="1" s="1"/>
  <c r="EL31" i="1" s="1"/>
  <c r="ES31" i="1" s="1"/>
  <c r="EZ31" i="1" s="1"/>
  <c r="FG31" i="1" s="1"/>
  <c r="FN31" i="1" s="1"/>
  <c r="DC487" i="1"/>
  <c r="DJ487" i="1" s="1"/>
  <c r="DQ487" i="1" s="1"/>
  <c r="DX487" i="1" s="1"/>
  <c r="EE487" i="1" s="1"/>
  <c r="EL487" i="1" s="1"/>
  <c r="ES487" i="1" s="1"/>
  <c r="EZ487" i="1" s="1"/>
  <c r="FG487" i="1" s="1"/>
  <c r="FN487" i="1" s="1"/>
  <c r="DC388" i="1"/>
  <c r="DC319" i="1"/>
  <c r="DJ319" i="1" s="1"/>
  <c r="DQ319" i="1" s="1"/>
  <c r="DX319" i="1" s="1"/>
  <c r="EE319" i="1" s="1"/>
  <c r="EL319" i="1" s="1"/>
  <c r="ES319" i="1" s="1"/>
  <c r="EZ319" i="1" s="1"/>
  <c r="FG319" i="1" s="1"/>
  <c r="FN319" i="1" s="1"/>
  <c r="DC310" i="1"/>
  <c r="DJ310" i="1" s="1"/>
  <c r="DQ310" i="1" s="1"/>
  <c r="DX310" i="1" s="1"/>
  <c r="EE310" i="1" s="1"/>
  <c r="EL310" i="1" s="1"/>
  <c r="ES310" i="1" s="1"/>
  <c r="EZ310" i="1" s="1"/>
  <c r="FG310" i="1" s="1"/>
  <c r="FN310" i="1" s="1"/>
  <c r="DC697" i="1"/>
  <c r="DJ697" i="1" s="1"/>
  <c r="DQ697" i="1" s="1"/>
  <c r="DX697" i="1" s="1"/>
  <c r="EE697" i="1" s="1"/>
  <c r="EL697" i="1" s="1"/>
  <c r="ES697" i="1" s="1"/>
  <c r="EZ697" i="1" s="1"/>
  <c r="FG697" i="1" s="1"/>
  <c r="FN697" i="1" s="1"/>
  <c r="DC343" i="1"/>
  <c r="DJ343" i="1" s="1"/>
  <c r="DQ343" i="1" s="1"/>
  <c r="DX343" i="1" s="1"/>
  <c r="EE343" i="1" s="1"/>
  <c r="EL343" i="1" s="1"/>
  <c r="ES343" i="1" s="1"/>
  <c r="EZ343" i="1" s="1"/>
  <c r="FG343" i="1" s="1"/>
  <c r="FN343" i="1" s="1"/>
  <c r="DC334" i="1"/>
  <c r="DJ334" i="1" s="1"/>
  <c r="DQ334" i="1" s="1"/>
  <c r="DC676" i="1"/>
  <c r="DJ676" i="1" s="1"/>
  <c r="DQ676" i="1" s="1"/>
  <c r="DX676" i="1" s="1"/>
  <c r="EE676" i="1" s="1"/>
  <c r="EL676" i="1" s="1"/>
  <c r="ES676" i="1" s="1"/>
  <c r="EZ676" i="1" s="1"/>
  <c r="FG676" i="1" s="1"/>
  <c r="FN676" i="1" s="1"/>
  <c r="DC325" i="1"/>
  <c r="DJ325" i="1" s="1"/>
  <c r="DQ325" i="1" s="1"/>
  <c r="DX325" i="1" s="1"/>
  <c r="EE325" i="1" s="1"/>
  <c r="EL325" i="1" s="1"/>
  <c r="ES325" i="1" s="1"/>
  <c r="EZ325" i="1" s="1"/>
  <c r="FG325" i="1" s="1"/>
  <c r="FN325" i="1" s="1"/>
  <c r="DC127" i="1"/>
  <c r="DJ127" i="1" s="1"/>
  <c r="DQ127" i="1" s="1"/>
  <c r="DX127" i="1" s="1"/>
  <c r="EE127" i="1" s="1"/>
  <c r="EL127" i="1" s="1"/>
  <c r="ES127" i="1" s="1"/>
  <c r="EZ127" i="1" s="1"/>
  <c r="FG127" i="1" s="1"/>
  <c r="FN127" i="1" s="1"/>
  <c r="DC316" i="1"/>
  <c r="DJ316" i="1" s="1"/>
  <c r="DQ316" i="1" s="1"/>
  <c r="DX316" i="1" s="1"/>
  <c r="EE316" i="1" s="1"/>
  <c r="EL316" i="1" s="1"/>
  <c r="ES316" i="1" s="1"/>
  <c r="EZ316" i="1" s="1"/>
  <c r="FG316" i="1" s="1"/>
  <c r="FN316" i="1" s="1"/>
  <c r="DC271" i="1"/>
  <c r="DJ271" i="1" s="1"/>
  <c r="DQ271" i="1" s="1"/>
  <c r="DX271" i="1" s="1"/>
  <c r="EE271" i="1" s="1"/>
  <c r="EL271" i="1" s="1"/>
  <c r="ES271" i="1" s="1"/>
  <c r="EZ271" i="1" s="1"/>
  <c r="FG271" i="1" s="1"/>
  <c r="FN271" i="1" s="1"/>
  <c r="DC145" i="1"/>
  <c r="DJ145" i="1" s="1"/>
  <c r="DQ145" i="1" s="1"/>
  <c r="DX145" i="1" s="1"/>
  <c r="EE145" i="1" s="1"/>
  <c r="EL145" i="1" s="1"/>
  <c r="ES145" i="1" s="1"/>
  <c r="EZ145" i="1" s="1"/>
  <c r="FG145" i="1" s="1"/>
  <c r="FN145" i="1" s="1"/>
  <c r="DC247" i="1"/>
  <c r="DJ247" i="1" s="1"/>
  <c r="DQ247" i="1" s="1"/>
  <c r="DX247" i="1" s="1"/>
  <c r="EE247" i="1" s="1"/>
  <c r="EL247" i="1" s="1"/>
  <c r="ES247" i="1" s="1"/>
  <c r="EZ247" i="1" s="1"/>
  <c r="FG247" i="1" s="1"/>
  <c r="FN247" i="1" s="1"/>
  <c r="DC154" i="1"/>
  <c r="DJ154" i="1" s="1"/>
  <c r="DQ154" i="1" s="1"/>
  <c r="DX154" i="1" s="1"/>
  <c r="EE154" i="1" s="1"/>
  <c r="EL154" i="1" s="1"/>
  <c r="ES154" i="1" s="1"/>
  <c r="EZ154" i="1" s="1"/>
  <c r="FG154" i="1" s="1"/>
  <c r="FN154" i="1" s="1"/>
  <c r="DC25" i="1"/>
  <c r="DJ25" i="1" s="1"/>
  <c r="DQ25" i="1" s="1"/>
  <c r="DX25" i="1" s="1"/>
  <c r="EE25" i="1" s="1"/>
  <c r="EL25" i="1" s="1"/>
  <c r="ES25" i="1" s="1"/>
  <c r="EZ25" i="1" s="1"/>
  <c r="FG25" i="1" s="1"/>
  <c r="FN25" i="1" s="1"/>
  <c r="DC475" i="1"/>
  <c r="DJ475" i="1" s="1"/>
  <c r="DQ475" i="1" s="1"/>
  <c r="DX475" i="1" s="1"/>
  <c r="EE475" i="1" s="1"/>
  <c r="EL475" i="1" s="1"/>
  <c r="ES475" i="1" s="1"/>
  <c r="EZ475" i="1" s="1"/>
  <c r="FG475" i="1" s="1"/>
  <c r="FN475" i="1" s="1"/>
  <c r="DC361" i="1"/>
  <c r="DJ361" i="1" s="1"/>
  <c r="DQ361" i="1" s="1"/>
  <c r="DX361" i="1" s="1"/>
  <c r="EE361" i="1" s="1"/>
  <c r="EL361" i="1" s="1"/>
  <c r="ES361" i="1" s="1"/>
  <c r="EZ361" i="1" s="1"/>
  <c r="FG361" i="1" s="1"/>
  <c r="FN361" i="1" s="1"/>
  <c r="DC286" i="1"/>
  <c r="DJ286" i="1" s="1"/>
  <c r="DQ286" i="1" s="1"/>
  <c r="DX286" i="1" s="1"/>
  <c r="EE286" i="1" s="1"/>
  <c r="EL286" i="1" s="1"/>
  <c r="ES286" i="1" s="1"/>
  <c r="EZ286" i="1" s="1"/>
  <c r="FG286" i="1" s="1"/>
  <c r="FN286" i="1" s="1"/>
  <c r="DC253" i="1"/>
  <c r="DJ253" i="1" s="1"/>
  <c r="DQ253" i="1" s="1"/>
  <c r="DX253" i="1" s="1"/>
  <c r="EE253" i="1" s="1"/>
  <c r="EL253" i="1" s="1"/>
  <c r="ES253" i="1" s="1"/>
  <c r="EZ253" i="1" s="1"/>
  <c r="FG253" i="1" s="1"/>
  <c r="FN253" i="1" s="1"/>
  <c r="DC118" i="1"/>
  <c r="DJ118" i="1" s="1"/>
  <c r="DQ118" i="1" s="1"/>
  <c r="DX118" i="1" s="1"/>
  <c r="EE118" i="1" s="1"/>
  <c r="EL118" i="1" s="1"/>
  <c r="ES118" i="1" s="1"/>
  <c r="EZ118" i="1" s="1"/>
  <c r="FG118" i="1" s="1"/>
  <c r="FN118" i="1" s="1"/>
  <c r="DC91" i="1"/>
  <c r="DJ91" i="1" s="1"/>
  <c r="DQ91" i="1" s="1"/>
  <c r="DX91" i="1" s="1"/>
  <c r="EE91" i="1" s="1"/>
  <c r="EL91" i="1" s="1"/>
  <c r="ES91" i="1" s="1"/>
  <c r="EZ91" i="1" s="1"/>
  <c r="FG91" i="1" s="1"/>
  <c r="FN91" i="1" s="1"/>
  <c r="DC670" i="1"/>
  <c r="DC595" i="1"/>
  <c r="DC415" i="1"/>
  <c r="DJ415" i="1" s="1"/>
  <c r="DQ415" i="1" s="1"/>
  <c r="DX415" i="1" s="1"/>
  <c r="EE415" i="1" s="1"/>
  <c r="EL415" i="1" s="1"/>
  <c r="ES415" i="1" s="1"/>
  <c r="EZ415" i="1" s="1"/>
  <c r="FG415" i="1" s="1"/>
  <c r="FN415" i="1" s="1"/>
  <c r="DC472" i="1"/>
  <c r="DJ472" i="1" s="1"/>
  <c r="DQ472" i="1" s="1"/>
  <c r="DX472" i="1" s="1"/>
  <c r="EE472" i="1" s="1"/>
  <c r="EL472" i="1" s="1"/>
  <c r="ES472" i="1" s="1"/>
  <c r="EZ472" i="1" s="1"/>
  <c r="FG472" i="1" s="1"/>
  <c r="FN472" i="1" s="1"/>
  <c r="DC226" i="1"/>
  <c r="DJ226" i="1" s="1"/>
  <c r="DQ226" i="1" s="1"/>
  <c r="DX226" i="1" s="1"/>
  <c r="EE226" i="1" s="1"/>
  <c r="EL226" i="1" s="1"/>
  <c r="ES226" i="1" s="1"/>
  <c r="EZ226" i="1" s="1"/>
  <c r="FG226" i="1" s="1"/>
  <c r="FN226" i="1" s="1"/>
  <c r="DC160" i="1"/>
  <c r="DJ160" i="1" s="1"/>
  <c r="DQ160" i="1" s="1"/>
  <c r="DX160" i="1" s="1"/>
  <c r="EE160" i="1" s="1"/>
  <c r="EL160" i="1" s="1"/>
  <c r="ES160" i="1" s="1"/>
  <c r="EZ160" i="1" s="1"/>
  <c r="FG160" i="1" s="1"/>
  <c r="FN160" i="1" s="1"/>
  <c r="DC460" i="1"/>
  <c r="DJ460" i="1" s="1"/>
  <c r="DQ460" i="1" s="1"/>
  <c r="DX460" i="1" s="1"/>
  <c r="EE460" i="1" s="1"/>
  <c r="EL460" i="1" s="1"/>
  <c r="ES460" i="1" s="1"/>
  <c r="EZ460" i="1" s="1"/>
  <c r="FG460" i="1" s="1"/>
  <c r="FN460" i="1" s="1"/>
  <c r="DC442" i="1"/>
  <c r="DJ442" i="1" s="1"/>
  <c r="DQ442" i="1" s="1"/>
  <c r="DX442" i="1" s="1"/>
  <c r="EE442" i="1" s="1"/>
  <c r="EL442" i="1" s="1"/>
  <c r="ES442" i="1" s="1"/>
  <c r="EZ442" i="1" s="1"/>
  <c r="FG442" i="1" s="1"/>
  <c r="FN442" i="1" s="1"/>
  <c r="DC433" i="1"/>
  <c r="DJ433" i="1" s="1"/>
  <c r="DQ433" i="1" s="1"/>
  <c r="DX433" i="1" s="1"/>
  <c r="EE433" i="1" s="1"/>
  <c r="EL433" i="1" s="1"/>
  <c r="ES433" i="1" s="1"/>
  <c r="EZ433" i="1" s="1"/>
  <c r="FG433" i="1" s="1"/>
  <c r="FN433" i="1" s="1"/>
  <c r="DC295" i="1"/>
  <c r="DJ295" i="1" s="1"/>
  <c r="DQ295" i="1" s="1"/>
  <c r="DX295" i="1" s="1"/>
  <c r="EE295" i="1" s="1"/>
  <c r="EL295" i="1" s="1"/>
  <c r="ES295" i="1" s="1"/>
  <c r="EZ295" i="1" s="1"/>
  <c r="FG295" i="1" s="1"/>
  <c r="FN295" i="1" s="1"/>
  <c r="DC694" i="1"/>
  <c r="DJ694" i="1" s="1"/>
  <c r="DQ694" i="1" s="1"/>
  <c r="DX694" i="1" s="1"/>
  <c r="EE694" i="1" s="1"/>
  <c r="EL694" i="1" s="1"/>
  <c r="ES694" i="1" s="1"/>
  <c r="EZ694" i="1" s="1"/>
  <c r="FG694" i="1" s="1"/>
  <c r="FN694" i="1" s="1"/>
  <c r="DC592" i="1"/>
  <c r="DJ592" i="1" s="1"/>
  <c r="DQ592" i="1" s="1"/>
  <c r="DX592" i="1" s="1"/>
  <c r="EE592" i="1" s="1"/>
  <c r="EL592" i="1" s="1"/>
  <c r="ES592" i="1" s="1"/>
  <c r="EZ592" i="1" s="1"/>
  <c r="FG592" i="1" s="1"/>
  <c r="FN592" i="1" s="1"/>
  <c r="DC76" i="1"/>
  <c r="DJ76" i="1" s="1"/>
  <c r="DQ76" i="1" s="1"/>
  <c r="DX76" i="1" s="1"/>
  <c r="EE76" i="1" s="1"/>
  <c r="EL76" i="1" s="1"/>
  <c r="ES76" i="1" s="1"/>
  <c r="EZ76" i="1" s="1"/>
  <c r="FG76" i="1" s="1"/>
  <c r="FN76" i="1" s="1"/>
  <c r="CV9" i="1"/>
  <c r="CV11" i="1"/>
  <c r="CZ208" i="1"/>
  <c r="CY208" i="1"/>
  <c r="CY181" i="1"/>
  <c r="CZ181" i="1"/>
  <c r="CY64" i="1"/>
  <c r="CZ64" i="1"/>
  <c r="CY25" i="1"/>
  <c r="CZ25" i="1"/>
  <c r="CZ481" i="1"/>
  <c r="CY481" i="1"/>
  <c r="CZ436" i="1"/>
  <c r="CY436" i="1"/>
  <c r="CZ328" i="1"/>
  <c r="CY328" i="1"/>
  <c r="CY283" i="1"/>
  <c r="CZ283" i="1"/>
  <c r="CZ226" i="1"/>
  <c r="CY226" i="1"/>
  <c r="CV12" i="1"/>
  <c r="CZ160" i="1"/>
  <c r="CY160" i="1"/>
  <c r="CZ151" i="1"/>
  <c r="CY151" i="1"/>
  <c r="CY148" i="1"/>
  <c r="CZ148" i="1"/>
  <c r="CY70" i="1"/>
  <c r="CZ70" i="1"/>
  <c r="CZ43" i="1"/>
  <c r="CY43" i="1"/>
  <c r="CY22" i="1"/>
  <c r="CZ22" i="1"/>
  <c r="CY631" i="1"/>
  <c r="CZ631" i="1"/>
  <c r="CZ445" i="1"/>
  <c r="CY445" i="1"/>
  <c r="CY439" i="1"/>
  <c r="CZ439" i="1"/>
  <c r="CZ409" i="1"/>
  <c r="CY409" i="1"/>
  <c r="CY373" i="1"/>
  <c r="CZ373" i="1"/>
  <c r="CZ322" i="1"/>
  <c r="CY322" i="1"/>
  <c r="CY316" i="1"/>
  <c r="CZ316" i="1"/>
  <c r="CY298" i="1"/>
  <c r="CZ298" i="1"/>
  <c r="CZ271" i="1"/>
  <c r="CY271" i="1"/>
  <c r="CZ145" i="1"/>
  <c r="CY145" i="1"/>
  <c r="CY220" i="1"/>
  <c r="CZ220" i="1"/>
  <c r="CZ73" i="1"/>
  <c r="CY73" i="1"/>
  <c r="CY334" i="1"/>
  <c r="CZ334" i="1"/>
  <c r="CZ262" i="1"/>
  <c r="CY262" i="1"/>
  <c r="CY139" i="1"/>
  <c r="CZ139" i="1"/>
  <c r="CY184" i="1"/>
  <c r="CZ184" i="1"/>
  <c r="CY178" i="1"/>
  <c r="CZ178" i="1"/>
  <c r="CV8" i="1"/>
  <c r="CY76" i="1"/>
  <c r="CZ76" i="1"/>
  <c r="CZ61" i="1"/>
  <c r="CY61" i="1"/>
  <c r="CY49" i="1"/>
  <c r="CZ49" i="1"/>
  <c r="CY451" i="1"/>
  <c r="CZ451" i="1"/>
  <c r="CZ412" i="1"/>
  <c r="CY412" i="1"/>
  <c r="CY355" i="1"/>
  <c r="CZ355" i="1"/>
  <c r="CZ319" i="1"/>
  <c r="CY319" i="1"/>
  <c r="CZ310" i="1"/>
  <c r="CY310" i="1"/>
  <c r="CZ304" i="1"/>
  <c r="CY304" i="1"/>
  <c r="CZ286" i="1"/>
  <c r="CY286" i="1"/>
  <c r="CY268" i="1"/>
  <c r="CZ268" i="1"/>
  <c r="CZ259" i="1"/>
  <c r="CY259" i="1"/>
  <c r="CY202" i="1"/>
  <c r="CZ202" i="1"/>
  <c r="CZ187" i="1"/>
  <c r="CY187" i="1"/>
  <c r="CZ385" i="1"/>
  <c r="CY385" i="1"/>
  <c r="CY211" i="1"/>
  <c r="CZ211" i="1"/>
  <c r="CY205" i="1"/>
  <c r="CZ205" i="1"/>
  <c r="CY190" i="1"/>
  <c r="CZ190" i="1"/>
  <c r="CY82" i="1"/>
  <c r="CZ82" i="1"/>
  <c r="CZ46" i="1"/>
  <c r="CY46" i="1"/>
  <c r="CY19" i="1"/>
  <c r="CZ19" i="1"/>
  <c r="CZ478" i="1"/>
  <c r="CY478" i="1"/>
  <c r="CY460" i="1"/>
  <c r="CZ460" i="1"/>
  <c r="CY433" i="1"/>
  <c r="CZ433" i="1"/>
  <c r="CY415" i="1"/>
  <c r="CZ415" i="1"/>
  <c r="CY358" i="1"/>
  <c r="CZ358" i="1"/>
  <c r="CY289" i="1"/>
  <c r="CZ289" i="1"/>
  <c r="CY274" i="1"/>
  <c r="CZ274" i="1"/>
  <c r="CZ247" i="1"/>
  <c r="CY247" i="1"/>
  <c r="CZ97" i="1"/>
  <c r="CY97" i="1"/>
  <c r="CY622" i="1"/>
  <c r="CZ622" i="1"/>
  <c r="CZ40" i="1"/>
  <c r="CY40" i="1"/>
  <c r="FS574" i="1"/>
  <c r="FK25" i="1" l="1"/>
  <c r="FJ25" i="1"/>
  <c r="FD37" i="1"/>
  <c r="FC37" i="1"/>
  <c r="FC322" i="1"/>
  <c r="FD322" i="1"/>
  <c r="FD25" i="1"/>
  <c r="FC25" i="1"/>
  <c r="FC445" i="1"/>
  <c r="FD445" i="1"/>
  <c r="FC226" i="1"/>
  <c r="FD226" i="1"/>
  <c r="FC202" i="1"/>
  <c r="FD202" i="1"/>
  <c r="FD415" i="1"/>
  <c r="FC415" i="1"/>
  <c r="FD316" i="1"/>
  <c r="FC316" i="1"/>
  <c r="FD73" i="1"/>
  <c r="FC73" i="1"/>
  <c r="FD187" i="1"/>
  <c r="FC187" i="1"/>
  <c r="EW247" i="1"/>
  <c r="EV247" i="1"/>
  <c r="EW322" i="1"/>
  <c r="EV322" i="1"/>
  <c r="EW178" i="1"/>
  <c r="EV178" i="1"/>
  <c r="EW316" i="1"/>
  <c r="EV316" i="1"/>
  <c r="EW73" i="1"/>
  <c r="EV73" i="1"/>
  <c r="EW415" i="1"/>
  <c r="EV415" i="1"/>
  <c r="EV187" i="1"/>
  <c r="EW187" i="1"/>
  <c r="DM304" i="1"/>
  <c r="DQ304" i="1"/>
  <c r="DX304" i="1" s="1"/>
  <c r="EE304" i="1" s="1"/>
  <c r="EL304" i="1" s="1"/>
  <c r="ES304" i="1" s="1"/>
  <c r="EZ304" i="1" s="1"/>
  <c r="FG304" i="1" s="1"/>
  <c r="FN304" i="1" s="1"/>
  <c r="EW226" i="1"/>
  <c r="EV226" i="1"/>
  <c r="EW25" i="1"/>
  <c r="EV25" i="1"/>
  <c r="EW445" i="1"/>
  <c r="EV445" i="1"/>
  <c r="EW202" i="1"/>
  <c r="EV202" i="1"/>
  <c r="EW37" i="1"/>
  <c r="EV37" i="1"/>
  <c r="DM451" i="1"/>
  <c r="DN451" i="1"/>
  <c r="EO25" i="1"/>
  <c r="EP25" i="1"/>
  <c r="EP445" i="1"/>
  <c r="EO445" i="1"/>
  <c r="EO226" i="1"/>
  <c r="EP226" i="1"/>
  <c r="EP247" i="1"/>
  <c r="EO247" i="1"/>
  <c r="EP415" i="1"/>
  <c r="EO415" i="1"/>
  <c r="EO37" i="1"/>
  <c r="EP37" i="1"/>
  <c r="EL640" i="1"/>
  <c r="ES640" i="1" s="1"/>
  <c r="EZ640" i="1" s="1"/>
  <c r="FG640" i="1" s="1"/>
  <c r="EP271" i="1"/>
  <c r="EO271" i="1"/>
  <c r="EL613" i="1"/>
  <c r="EO316" i="1"/>
  <c r="EP316" i="1"/>
  <c r="EP73" i="1"/>
  <c r="EO73" i="1"/>
  <c r="EL100" i="1"/>
  <c r="EP178" i="1"/>
  <c r="EO178" i="1"/>
  <c r="EP187" i="1"/>
  <c r="EO187" i="1"/>
  <c r="EP184" i="1"/>
  <c r="EO184" i="1"/>
  <c r="EP202" i="1"/>
  <c r="EO202" i="1"/>
  <c r="EP433" i="1"/>
  <c r="EO433" i="1"/>
  <c r="EP322" i="1"/>
  <c r="EO322" i="1"/>
  <c r="EI271" i="1"/>
  <c r="EH271" i="1"/>
  <c r="EI178" i="1"/>
  <c r="EH178" i="1"/>
  <c r="EH316" i="1"/>
  <c r="EI316" i="1"/>
  <c r="EI187" i="1"/>
  <c r="EH187" i="1"/>
  <c r="EI184" i="1"/>
  <c r="EH184" i="1"/>
  <c r="EI202" i="1"/>
  <c r="EH202" i="1"/>
  <c r="EI73" i="1"/>
  <c r="EH73" i="1"/>
  <c r="EI433" i="1"/>
  <c r="EH433" i="1"/>
  <c r="EI322" i="1"/>
  <c r="EH322" i="1"/>
  <c r="EH415" i="1"/>
  <c r="EI415" i="1"/>
  <c r="EI25" i="1"/>
  <c r="EH25" i="1"/>
  <c r="EI445" i="1"/>
  <c r="EH445" i="1"/>
  <c r="EI226" i="1"/>
  <c r="EH226" i="1"/>
  <c r="DX13" i="1"/>
  <c r="EE391" i="1"/>
  <c r="EH247" i="1"/>
  <c r="EI247" i="1"/>
  <c r="EI37" i="1"/>
  <c r="EH37" i="1"/>
  <c r="EB187" i="1"/>
  <c r="EA187" i="1"/>
  <c r="EB139" i="1"/>
  <c r="EA139" i="1"/>
  <c r="EB184" i="1"/>
  <c r="EA184" i="1"/>
  <c r="EB37" i="1"/>
  <c r="EA37" i="1"/>
  <c r="EB202" i="1"/>
  <c r="EA202" i="1"/>
  <c r="EB322" i="1"/>
  <c r="EA322" i="1"/>
  <c r="DX16" i="1"/>
  <c r="EE16" i="1" s="1"/>
  <c r="DX502" i="1"/>
  <c r="EE502" i="1" s="1"/>
  <c r="DX334" i="1"/>
  <c r="EE334" i="1" s="1"/>
  <c r="EB25" i="1"/>
  <c r="EA25" i="1"/>
  <c r="EB310" i="1"/>
  <c r="EA310" i="1"/>
  <c r="EB445" i="1"/>
  <c r="EA445" i="1"/>
  <c r="DX379" i="1"/>
  <c r="EE379" i="1" s="1"/>
  <c r="DX172" i="1"/>
  <c r="EE172" i="1" s="1"/>
  <c r="EB226" i="1"/>
  <c r="EA226" i="1"/>
  <c r="EB190" i="1"/>
  <c r="EA190" i="1"/>
  <c r="EA247" i="1"/>
  <c r="EB247" i="1"/>
  <c r="EB622" i="1"/>
  <c r="EA622" i="1"/>
  <c r="EA415" i="1"/>
  <c r="EB415" i="1"/>
  <c r="EB433" i="1"/>
  <c r="EA433" i="1"/>
  <c r="EB271" i="1"/>
  <c r="EA271" i="1"/>
  <c r="EB316" i="1"/>
  <c r="EA316" i="1"/>
  <c r="EB73" i="1"/>
  <c r="EA73" i="1"/>
  <c r="DX85" i="1"/>
  <c r="DX238" i="1"/>
  <c r="EB178" i="1"/>
  <c r="EA178" i="1"/>
  <c r="DX409" i="1"/>
  <c r="DU19" i="1"/>
  <c r="DT19" i="1"/>
  <c r="DM220" i="1"/>
  <c r="DQ220" i="1"/>
  <c r="DX220" i="1" s="1"/>
  <c r="EE220" i="1" s="1"/>
  <c r="EL220" i="1" s="1"/>
  <c r="ES220" i="1" s="1"/>
  <c r="EZ220" i="1" s="1"/>
  <c r="FG220" i="1" s="1"/>
  <c r="FN220" i="1" s="1"/>
  <c r="DM439" i="1"/>
  <c r="DQ439" i="1"/>
  <c r="DX439" i="1" s="1"/>
  <c r="EE439" i="1" s="1"/>
  <c r="EL439" i="1" s="1"/>
  <c r="ES439" i="1" s="1"/>
  <c r="EZ439" i="1" s="1"/>
  <c r="FG439" i="1" s="1"/>
  <c r="FN439" i="1" s="1"/>
  <c r="DU433" i="1"/>
  <c r="DT433" i="1"/>
  <c r="DT322" i="1"/>
  <c r="DU322" i="1"/>
  <c r="DM202" i="1"/>
  <c r="DN46" i="1"/>
  <c r="DQ46" i="1"/>
  <c r="DX46" i="1" s="1"/>
  <c r="EE46" i="1" s="1"/>
  <c r="EL46" i="1" s="1"/>
  <c r="ES46" i="1" s="1"/>
  <c r="EZ46" i="1" s="1"/>
  <c r="FG46" i="1" s="1"/>
  <c r="FN46" i="1" s="1"/>
  <c r="DN202" i="1"/>
  <c r="DN211" i="1"/>
  <c r="DQ211" i="1"/>
  <c r="DX211" i="1" s="1"/>
  <c r="EE211" i="1" s="1"/>
  <c r="EL211" i="1" s="1"/>
  <c r="DN22" i="1"/>
  <c r="DQ22" i="1"/>
  <c r="DX22" i="1" s="1"/>
  <c r="EE22" i="1" s="1"/>
  <c r="EL22" i="1" s="1"/>
  <c r="ES22" i="1" s="1"/>
  <c r="EZ22" i="1" s="1"/>
  <c r="FG22" i="1" s="1"/>
  <c r="FN22" i="1" s="1"/>
  <c r="DU37" i="1"/>
  <c r="DT37" i="1"/>
  <c r="DU25" i="1"/>
  <c r="DT25" i="1"/>
  <c r="DT310" i="1"/>
  <c r="DU310" i="1"/>
  <c r="DT445" i="1"/>
  <c r="DU445" i="1"/>
  <c r="DN268" i="1"/>
  <c r="DQ268" i="1"/>
  <c r="DX268" i="1" s="1"/>
  <c r="EE268" i="1" s="1"/>
  <c r="EL268" i="1" s="1"/>
  <c r="ES268" i="1" s="1"/>
  <c r="EZ268" i="1" s="1"/>
  <c r="FG268" i="1" s="1"/>
  <c r="FN268" i="1" s="1"/>
  <c r="DN82" i="1"/>
  <c r="DQ82" i="1"/>
  <c r="DX82" i="1" s="1"/>
  <c r="EE82" i="1" s="1"/>
  <c r="EL82" i="1" s="1"/>
  <c r="ES82" i="1" s="1"/>
  <c r="EZ82" i="1" s="1"/>
  <c r="FG82" i="1" s="1"/>
  <c r="FN82" i="1" s="1"/>
  <c r="DU202" i="1"/>
  <c r="DT202" i="1"/>
  <c r="DT247" i="1"/>
  <c r="DU247" i="1"/>
  <c r="DT622" i="1"/>
  <c r="DU622" i="1"/>
  <c r="DU415" i="1"/>
  <c r="DT415" i="1"/>
  <c r="DN262" i="1"/>
  <c r="DQ262" i="1"/>
  <c r="DX262" i="1" s="1"/>
  <c r="EE262" i="1" s="1"/>
  <c r="EL262" i="1" s="1"/>
  <c r="ES262" i="1" s="1"/>
  <c r="EZ262" i="1" s="1"/>
  <c r="FG262" i="1" s="1"/>
  <c r="FN262" i="1" s="1"/>
  <c r="DT190" i="1"/>
  <c r="DU190" i="1"/>
  <c r="DT271" i="1"/>
  <c r="DU271" i="1"/>
  <c r="DM328" i="1"/>
  <c r="DQ328" i="1"/>
  <c r="DX328" i="1" s="1"/>
  <c r="EE328" i="1" s="1"/>
  <c r="EL328" i="1" s="1"/>
  <c r="ES328" i="1" s="1"/>
  <c r="EZ328" i="1" s="1"/>
  <c r="FG328" i="1" s="1"/>
  <c r="FN328" i="1" s="1"/>
  <c r="DU316" i="1"/>
  <c r="DT316" i="1"/>
  <c r="DU73" i="1"/>
  <c r="DT73" i="1"/>
  <c r="DM436" i="1"/>
  <c r="DQ436" i="1"/>
  <c r="DX436" i="1" s="1"/>
  <c r="EE436" i="1" s="1"/>
  <c r="EL436" i="1" s="1"/>
  <c r="ES436" i="1" s="1"/>
  <c r="EZ436" i="1" s="1"/>
  <c r="FG436" i="1" s="1"/>
  <c r="FN436" i="1" s="1"/>
  <c r="DT97" i="1"/>
  <c r="DU97" i="1"/>
  <c r="DU178" i="1"/>
  <c r="DT178" i="1"/>
  <c r="DT226" i="1"/>
  <c r="DU226" i="1"/>
  <c r="DU187" i="1"/>
  <c r="DT187" i="1"/>
  <c r="DU139" i="1"/>
  <c r="DT139" i="1"/>
  <c r="DU184" i="1"/>
  <c r="DT184" i="1"/>
  <c r="DM355" i="1"/>
  <c r="DQ355" i="1"/>
  <c r="DX355" i="1" s="1"/>
  <c r="EE355" i="1" s="1"/>
  <c r="EL355" i="1" s="1"/>
  <c r="ES355" i="1" s="1"/>
  <c r="EZ355" i="1" s="1"/>
  <c r="FG355" i="1" s="1"/>
  <c r="FN355" i="1" s="1"/>
  <c r="DN355" i="1"/>
  <c r="DJ208" i="1"/>
  <c r="DQ208" i="1" s="1"/>
  <c r="DN328" i="1"/>
  <c r="DM46" i="1"/>
  <c r="DM61" i="1"/>
  <c r="DN61" i="1"/>
  <c r="DM22" i="1"/>
  <c r="DM268" i="1"/>
  <c r="DM262" i="1"/>
  <c r="DN439" i="1"/>
  <c r="DM409" i="1"/>
  <c r="DN409" i="1"/>
  <c r="DM211" i="1"/>
  <c r="DN220" i="1"/>
  <c r="DN76" i="1"/>
  <c r="DM76" i="1"/>
  <c r="DN316" i="1"/>
  <c r="DM316" i="1"/>
  <c r="DN73" i="1"/>
  <c r="DM73" i="1"/>
  <c r="DJ688" i="1"/>
  <c r="DQ688" i="1" s="1"/>
  <c r="DN187" i="1"/>
  <c r="DM187" i="1"/>
  <c r="DN139" i="1"/>
  <c r="DM139" i="1"/>
  <c r="DN298" i="1"/>
  <c r="DM298" i="1"/>
  <c r="DM433" i="1"/>
  <c r="DN433" i="1"/>
  <c r="DN286" i="1"/>
  <c r="DM286" i="1"/>
  <c r="DN334" i="1"/>
  <c r="DM334" i="1"/>
  <c r="DN178" i="1"/>
  <c r="DM178" i="1"/>
  <c r="DN184" i="1"/>
  <c r="DM184" i="1"/>
  <c r="DN160" i="1"/>
  <c r="DM160" i="1"/>
  <c r="DN25" i="1"/>
  <c r="DM25" i="1"/>
  <c r="DN310" i="1"/>
  <c r="DM310" i="1"/>
  <c r="DN445" i="1"/>
  <c r="DM445" i="1"/>
  <c r="DM19" i="1"/>
  <c r="DN19" i="1"/>
  <c r="DN49" i="1"/>
  <c r="DM49" i="1"/>
  <c r="DM226" i="1"/>
  <c r="DN226" i="1"/>
  <c r="DN319" i="1"/>
  <c r="DM319" i="1"/>
  <c r="DN322" i="1"/>
  <c r="DM322" i="1"/>
  <c r="DM247" i="1"/>
  <c r="DN247" i="1"/>
  <c r="DJ388" i="1"/>
  <c r="DQ388" i="1" s="1"/>
  <c r="DN412" i="1"/>
  <c r="DM412" i="1"/>
  <c r="DM415" i="1"/>
  <c r="DN415" i="1"/>
  <c r="DJ595" i="1"/>
  <c r="DM271" i="1"/>
  <c r="DN271" i="1"/>
  <c r="DM190" i="1"/>
  <c r="DN190" i="1"/>
  <c r="DN97" i="1"/>
  <c r="DM97" i="1"/>
  <c r="DN205" i="1"/>
  <c r="DM205" i="1"/>
  <c r="DN622" i="1"/>
  <c r="DM622" i="1"/>
  <c r="DG199" i="1"/>
  <c r="DF199" i="1"/>
  <c r="DG424" i="1"/>
  <c r="DF424" i="1"/>
  <c r="DG625" i="1"/>
  <c r="DF625" i="1"/>
  <c r="DG34" i="1"/>
  <c r="DF34" i="1"/>
  <c r="DG94" i="1"/>
  <c r="DF94" i="1"/>
  <c r="DG133" i="1"/>
  <c r="DF133" i="1"/>
  <c r="DG196" i="1"/>
  <c r="DF196" i="1"/>
  <c r="DG37" i="1"/>
  <c r="DF37" i="1"/>
  <c r="FS16" i="1"/>
  <c r="FS652" i="1"/>
  <c r="CD652" i="1"/>
  <c r="BQ652" i="1"/>
  <c r="FN640" i="1" l="1"/>
  <c r="FJ22" i="1"/>
  <c r="FK22" i="1"/>
  <c r="DJ12" i="1"/>
  <c r="FD46" i="1"/>
  <c r="FC46" i="1"/>
  <c r="FD355" i="1"/>
  <c r="FC355" i="1"/>
  <c r="FD22" i="1"/>
  <c r="FC22" i="1"/>
  <c r="FD328" i="1"/>
  <c r="FC328" i="1"/>
  <c r="ES613" i="1"/>
  <c r="EV355" i="1"/>
  <c r="EW355" i="1"/>
  <c r="EV328" i="1"/>
  <c r="EW328" i="1"/>
  <c r="EV22" i="1"/>
  <c r="EW22" i="1"/>
  <c r="ES100" i="1"/>
  <c r="EW46" i="1"/>
  <c r="EV46" i="1"/>
  <c r="EL334" i="1"/>
  <c r="EP211" i="1"/>
  <c r="EO211" i="1"/>
  <c r="EL502" i="1"/>
  <c r="ES502" i="1" s="1"/>
  <c r="EZ502" i="1" s="1"/>
  <c r="FG502" i="1" s="1"/>
  <c r="EL16" i="1"/>
  <c r="ES16" i="1" s="1"/>
  <c r="EZ16" i="1" s="1"/>
  <c r="FG16" i="1" s="1"/>
  <c r="EP46" i="1"/>
  <c r="EO46" i="1"/>
  <c r="EL172" i="1"/>
  <c r="ES172" i="1" s="1"/>
  <c r="EZ172" i="1" s="1"/>
  <c r="FG172" i="1" s="1"/>
  <c r="EL379" i="1"/>
  <c r="ES379" i="1" s="1"/>
  <c r="EZ379" i="1" s="1"/>
  <c r="FG379" i="1" s="1"/>
  <c r="EP328" i="1"/>
  <c r="EO328" i="1"/>
  <c r="EE13" i="1"/>
  <c r="EL391" i="1"/>
  <c r="DJ8" i="1"/>
  <c r="EO355" i="1"/>
  <c r="EP355" i="1"/>
  <c r="EP22" i="1"/>
  <c r="EO22" i="1"/>
  <c r="EI355" i="1"/>
  <c r="EH355" i="1"/>
  <c r="EI22" i="1"/>
  <c r="EH22" i="1"/>
  <c r="EI436" i="1"/>
  <c r="EH436" i="1"/>
  <c r="EI211" i="1"/>
  <c r="EH211" i="1"/>
  <c r="EE409" i="1"/>
  <c r="EI46" i="1"/>
  <c r="EH46" i="1"/>
  <c r="EI328" i="1"/>
  <c r="EH328" i="1"/>
  <c r="EE238" i="1"/>
  <c r="EE85" i="1"/>
  <c r="DQ12" i="1"/>
  <c r="DX208" i="1"/>
  <c r="EE208" i="1" s="1"/>
  <c r="EL208" i="1" s="1"/>
  <c r="ES208" i="1" s="1"/>
  <c r="EZ208" i="1" s="1"/>
  <c r="FG208" i="1" s="1"/>
  <c r="FN208" i="1" s="1"/>
  <c r="EB355" i="1"/>
  <c r="EA355" i="1"/>
  <c r="EB22" i="1"/>
  <c r="EA22" i="1"/>
  <c r="DQ8" i="1"/>
  <c r="DX388" i="1"/>
  <c r="EB436" i="1"/>
  <c r="EA436" i="1"/>
  <c r="EB262" i="1"/>
  <c r="EA262" i="1"/>
  <c r="EB211" i="1"/>
  <c r="EA211" i="1"/>
  <c r="DQ9" i="1"/>
  <c r="DX688" i="1"/>
  <c r="EE688" i="1" s="1"/>
  <c r="EB46" i="1"/>
  <c r="EA46" i="1"/>
  <c r="EB439" i="1"/>
  <c r="EA439" i="1"/>
  <c r="EA328" i="1"/>
  <c r="EB328" i="1"/>
  <c r="DQ595" i="1"/>
  <c r="DU355" i="1"/>
  <c r="DT355" i="1"/>
  <c r="DU439" i="1"/>
  <c r="DT439" i="1"/>
  <c r="DU46" i="1"/>
  <c r="DT46" i="1"/>
  <c r="DU262" i="1"/>
  <c r="DT262" i="1"/>
  <c r="DU22" i="1"/>
  <c r="DT22" i="1"/>
  <c r="DU436" i="1"/>
  <c r="DT436" i="1"/>
  <c r="DU328" i="1"/>
  <c r="DT328" i="1"/>
  <c r="DU211" i="1"/>
  <c r="DT211" i="1"/>
  <c r="DJ9" i="1"/>
  <c r="DG25" i="1"/>
  <c r="DF25" i="1"/>
  <c r="DG622" i="1"/>
  <c r="DF622" i="1"/>
  <c r="DG631" i="1"/>
  <c r="DF631" i="1"/>
  <c r="DG190" i="1"/>
  <c r="DF190" i="1"/>
  <c r="DG328" i="1"/>
  <c r="DF328" i="1"/>
  <c r="DG409" i="1"/>
  <c r="DF409" i="1"/>
  <c r="DG247" i="1"/>
  <c r="DF247" i="1"/>
  <c r="DG97" i="1"/>
  <c r="DF97" i="1"/>
  <c r="DG412" i="1"/>
  <c r="DF412" i="1"/>
  <c r="DG316" i="1"/>
  <c r="DF316" i="1"/>
  <c r="DG319" i="1"/>
  <c r="DF319" i="1"/>
  <c r="DG226" i="1"/>
  <c r="DF226" i="1"/>
  <c r="DG445" i="1"/>
  <c r="DF445" i="1"/>
  <c r="DG334" i="1"/>
  <c r="DF334" i="1"/>
  <c r="DG76" i="1"/>
  <c r="DF76" i="1"/>
  <c r="DG310" i="1"/>
  <c r="DF310" i="1"/>
  <c r="DG439" i="1"/>
  <c r="DF439" i="1"/>
  <c r="DG322" i="1"/>
  <c r="DF322" i="1"/>
  <c r="DG61" i="1"/>
  <c r="DF61" i="1"/>
  <c r="DG262" i="1"/>
  <c r="DF262" i="1"/>
  <c r="DG304" i="1"/>
  <c r="DF304" i="1"/>
  <c r="DG433" i="1"/>
  <c r="DF433" i="1"/>
  <c r="DG451" i="1"/>
  <c r="DF451" i="1"/>
  <c r="DG355" i="1"/>
  <c r="DF355" i="1"/>
  <c r="DG160" i="1"/>
  <c r="DF160" i="1"/>
  <c r="DG202" i="1"/>
  <c r="DF202" i="1"/>
  <c r="DG187" i="1"/>
  <c r="DF187" i="1"/>
  <c r="DG436" i="1"/>
  <c r="DF436" i="1"/>
  <c r="DG271" i="1"/>
  <c r="DF271" i="1"/>
  <c r="DG139" i="1"/>
  <c r="DF139" i="1"/>
  <c r="DG211" i="1"/>
  <c r="DF211" i="1"/>
  <c r="DG220" i="1"/>
  <c r="DF220" i="1"/>
  <c r="DG73" i="1"/>
  <c r="DF73" i="1"/>
  <c r="DG22" i="1"/>
  <c r="DF22" i="1"/>
  <c r="DG82" i="1"/>
  <c r="DF82" i="1"/>
  <c r="DG46" i="1"/>
  <c r="DF46" i="1"/>
  <c r="DG298" i="1"/>
  <c r="DF298" i="1"/>
  <c r="DG49" i="1"/>
  <c r="DF49" i="1"/>
  <c r="DG286" i="1"/>
  <c r="DF286" i="1"/>
  <c r="DG268" i="1"/>
  <c r="DF268" i="1"/>
  <c r="DG178" i="1"/>
  <c r="DF178" i="1"/>
  <c r="DG415" i="1"/>
  <c r="DF415" i="1"/>
  <c r="DG19" i="1"/>
  <c r="DF19" i="1"/>
  <c r="DG205" i="1"/>
  <c r="DF205" i="1"/>
  <c r="DG40" i="1"/>
  <c r="DF40" i="1"/>
  <c r="DG208" i="1"/>
  <c r="DG184" i="1"/>
  <c r="DF184" i="1"/>
  <c r="FS19" i="1"/>
  <c r="FS22" i="1"/>
  <c r="FS25" i="1"/>
  <c r="FS31" i="1"/>
  <c r="FS34" i="1"/>
  <c r="FS37" i="1"/>
  <c r="FS40" i="1"/>
  <c r="FS43" i="1"/>
  <c r="FS46" i="1"/>
  <c r="FS49" i="1"/>
  <c r="CD16" i="1"/>
  <c r="CD19" i="1"/>
  <c r="CD22" i="1"/>
  <c r="CD25" i="1"/>
  <c r="CD28" i="1"/>
  <c r="CD31" i="1"/>
  <c r="CD34" i="1"/>
  <c r="CD37" i="1"/>
  <c r="CD40" i="1"/>
  <c r="CD43" i="1"/>
  <c r="CD46" i="1"/>
  <c r="CD49" i="1"/>
  <c r="BQ16" i="1"/>
  <c r="BQ19" i="1"/>
  <c r="BQ22" i="1"/>
  <c r="BQ25" i="1"/>
  <c r="BQ28" i="1"/>
  <c r="BQ31" i="1"/>
  <c r="BQ34" i="1"/>
  <c r="BQ37" i="1"/>
  <c r="BQ40" i="1"/>
  <c r="BQ43" i="1"/>
  <c r="BQ46" i="1"/>
  <c r="BQ49" i="1"/>
  <c r="BZ181" i="1"/>
  <c r="FN379" i="1" l="1"/>
  <c r="FN16" i="1"/>
  <c r="FN172" i="1"/>
  <c r="FN502" i="1"/>
  <c r="EZ613" i="1"/>
  <c r="EZ100" i="1"/>
  <c r="ES334" i="1"/>
  <c r="EL13" i="1"/>
  <c r="ES391" i="1"/>
  <c r="EE12" i="1"/>
  <c r="EE9" i="1"/>
  <c r="EL688" i="1"/>
  <c r="ES688" i="1" s="1"/>
  <c r="EZ688" i="1" s="1"/>
  <c r="FG688" i="1" s="1"/>
  <c r="DX12" i="1"/>
  <c r="EL409" i="1"/>
  <c r="EL85" i="1"/>
  <c r="EL238" i="1"/>
  <c r="EL12" i="1"/>
  <c r="DX8" i="1"/>
  <c r="EE388" i="1"/>
  <c r="DX9" i="1"/>
  <c r="DX595" i="1"/>
  <c r="CC598" i="1"/>
  <c r="CC601" i="1"/>
  <c r="FG9" i="1" l="1"/>
  <c r="FN688" i="1"/>
  <c r="FG100" i="1"/>
  <c r="FG613" i="1"/>
  <c r="EZ9" i="1"/>
  <c r="ES13" i="1"/>
  <c r="EZ391" i="1"/>
  <c r="EZ334" i="1"/>
  <c r="ES9" i="1"/>
  <c r="ES238" i="1"/>
  <c r="ES85" i="1"/>
  <c r="ES409" i="1"/>
  <c r="EL9" i="1"/>
  <c r="EE8" i="1"/>
  <c r="EL388" i="1"/>
  <c r="ES388" i="1" s="1"/>
  <c r="EZ388" i="1" s="1"/>
  <c r="FG388" i="1" s="1"/>
  <c r="EE595" i="1"/>
  <c r="BB454" i="1"/>
  <c r="BA454" i="1"/>
  <c r="AZ454" i="1"/>
  <c r="AY454" i="1"/>
  <c r="AX454" i="1"/>
  <c r="AW454" i="1"/>
  <c r="AV454" i="1"/>
  <c r="AU454" i="1"/>
  <c r="AT454" i="1"/>
  <c r="AS454" i="1"/>
  <c r="AR454" i="1"/>
  <c r="AQ454" i="1"/>
  <c r="FN9" i="1" l="1"/>
  <c r="FN613" i="1"/>
  <c r="FG8" i="1"/>
  <c r="FN388" i="1"/>
  <c r="FN100" i="1"/>
  <c r="FG334" i="1"/>
  <c r="EZ13" i="1"/>
  <c r="FG391" i="1"/>
  <c r="EZ8" i="1"/>
  <c r="EZ409" i="1"/>
  <c r="EZ85" i="1"/>
  <c r="EZ238" i="1"/>
  <c r="ES8" i="1"/>
  <c r="EL8" i="1"/>
  <c r="EL595" i="1"/>
  <c r="AN220" i="1"/>
  <c r="Q565" i="1"/>
  <c r="FN8" i="1" l="1"/>
  <c r="FN334" i="1"/>
  <c r="FG13" i="1"/>
  <c r="FN391" i="1"/>
  <c r="FN13" i="1" s="1"/>
  <c r="FG85" i="1"/>
  <c r="FG238" i="1"/>
  <c r="FG409" i="1"/>
  <c r="ES595" i="1"/>
  <c r="EX664" i="1"/>
  <c r="DH664" i="1"/>
  <c r="DJ664" i="1" s="1"/>
  <c r="DQ664" i="1" s="1"/>
  <c r="FN409" i="1" l="1"/>
  <c r="FN238" i="1"/>
  <c r="FN85" i="1"/>
  <c r="EZ595" i="1"/>
  <c r="FG595" i="1" s="1"/>
  <c r="FN595" i="1" s="1"/>
  <c r="DX664" i="1"/>
  <c r="EE664" i="1" s="1"/>
  <c r="CC73" i="1"/>
  <c r="CA73" i="1"/>
  <c r="EL664" i="1" l="1"/>
  <c r="ES664" i="1" s="1"/>
  <c r="EZ664" i="1" s="1"/>
  <c r="FG664" i="1" s="1"/>
  <c r="CA685" i="1"/>
  <c r="FN664" i="1" l="1"/>
  <c r="EQ211" i="1"/>
  <c r="ES211" i="1" s="1"/>
  <c r="EX671" i="1"/>
  <c r="DH671" i="1"/>
  <c r="EZ211" i="1" l="1"/>
  <c r="EW211" i="1"/>
  <c r="EV211" i="1"/>
  <c r="ES12" i="1"/>
  <c r="DH670" i="1"/>
  <c r="DJ670" i="1" s="1"/>
  <c r="EX670" i="1"/>
  <c r="FG211" i="1" l="1"/>
  <c r="FC211" i="1"/>
  <c r="FD211" i="1"/>
  <c r="EZ12" i="1"/>
  <c r="DJ11" i="1"/>
  <c r="DQ670" i="1"/>
  <c r="FN211" i="1" l="1"/>
  <c r="FG12" i="1"/>
  <c r="DQ11" i="1"/>
  <c r="DX670" i="1"/>
  <c r="EE670" i="1" s="1"/>
  <c r="CD592" i="1"/>
  <c r="BQ592" i="1"/>
  <c r="BC592" i="1"/>
  <c r="AN592" i="1"/>
  <c r="R592" i="1"/>
  <c r="Q592" i="1"/>
  <c r="L592" i="1"/>
  <c r="I592" i="1"/>
  <c r="FL674" i="1"/>
  <c r="EJ674" i="1"/>
  <c r="Q313" i="1"/>
  <c r="Q679" i="1"/>
  <c r="R679" i="1"/>
  <c r="AP679" i="1"/>
  <c r="BQ679" i="1"/>
  <c r="CD679" i="1"/>
  <c r="I679" i="1"/>
  <c r="GK592" i="1" l="1"/>
  <c r="GR592" i="1" s="1"/>
  <c r="GY592" i="1" s="1"/>
  <c r="FN12" i="1"/>
  <c r="EE11" i="1"/>
  <c r="EL670" i="1"/>
  <c r="ES670" i="1" s="1"/>
  <c r="DX11" i="1"/>
  <c r="BD679" i="1"/>
  <c r="AP592" i="1"/>
  <c r="FL673" i="1"/>
  <c r="EJ673" i="1"/>
  <c r="EL673" i="1" s="1"/>
  <c r="ES673" i="1" s="1"/>
  <c r="EZ673" i="1" s="1"/>
  <c r="FG673" i="1" s="1"/>
  <c r="FS679" i="1"/>
  <c r="FS592" i="1"/>
  <c r="CQ679" i="1"/>
  <c r="FS610" i="1"/>
  <c r="FS607" i="1"/>
  <c r="CQ592" i="1"/>
  <c r="R313" i="1"/>
  <c r="FS661" i="1"/>
  <c r="FS664" i="1"/>
  <c r="CD649" i="1"/>
  <c r="BQ649" i="1"/>
  <c r="BC649" i="1"/>
  <c r="AP649" i="1"/>
  <c r="R649" i="1"/>
  <c r="Q649" i="1"/>
  <c r="I649" i="1"/>
  <c r="A649" i="1"/>
  <c r="CD646" i="1"/>
  <c r="BQ646" i="1"/>
  <c r="BC646" i="1"/>
  <c r="AP646" i="1"/>
  <c r="R646" i="1"/>
  <c r="Q646" i="1"/>
  <c r="I646" i="1"/>
  <c r="A646" i="1"/>
  <c r="CD610" i="1"/>
  <c r="BQ610" i="1"/>
  <c r="BC610" i="1"/>
  <c r="AP610" i="1"/>
  <c r="R610" i="1"/>
  <c r="Q610" i="1"/>
  <c r="I610" i="1"/>
  <c r="A610" i="1"/>
  <c r="CD607" i="1"/>
  <c r="BQ607" i="1"/>
  <c r="BC607" i="1"/>
  <c r="AP607" i="1"/>
  <c r="A607" i="1"/>
  <c r="A604" i="1"/>
  <c r="A601" i="1"/>
  <c r="A598" i="1"/>
  <c r="A595" i="1"/>
  <c r="R607" i="1"/>
  <c r="Q607" i="1"/>
  <c r="I607" i="1"/>
  <c r="CD580" i="1"/>
  <c r="BQ580" i="1"/>
  <c r="BC580" i="1"/>
  <c r="AP580" i="1"/>
  <c r="R580" i="1"/>
  <c r="Q580" i="1"/>
  <c r="L580" i="1"/>
  <c r="I580" i="1"/>
  <c r="A580" i="1"/>
  <c r="CD454" i="1"/>
  <c r="BQ454" i="1"/>
  <c r="BC454" i="1"/>
  <c r="AP454" i="1"/>
  <c r="R454" i="1"/>
  <c r="Q454" i="1"/>
  <c r="L454" i="1"/>
  <c r="I454" i="1"/>
  <c r="A454" i="1"/>
  <c r="CD262" i="1"/>
  <c r="BQ262" i="1"/>
  <c r="BC262" i="1"/>
  <c r="AP262" i="1"/>
  <c r="R262" i="1"/>
  <c r="Q262" i="1"/>
  <c r="L262" i="1"/>
  <c r="I262" i="1"/>
  <c r="A262" i="1"/>
  <c r="CD211" i="1"/>
  <c r="BQ211" i="1"/>
  <c r="BC211" i="1"/>
  <c r="AP211" i="1"/>
  <c r="R211" i="1"/>
  <c r="Q211" i="1"/>
  <c r="L211" i="1"/>
  <c r="I211" i="1"/>
  <c r="A211" i="1"/>
  <c r="A214" i="1"/>
  <c r="I214" i="1"/>
  <c r="L214" i="1"/>
  <c r="Q214" i="1"/>
  <c r="R214" i="1"/>
  <c r="AN214" i="1"/>
  <c r="BC214" i="1"/>
  <c r="BQ214" i="1"/>
  <c r="CD214" i="1"/>
  <c r="CD124" i="1"/>
  <c r="BQ124" i="1"/>
  <c r="BC124" i="1"/>
  <c r="AP124" i="1"/>
  <c r="R124" i="1"/>
  <c r="Q124" i="1"/>
  <c r="L124" i="1"/>
  <c r="I124" i="1"/>
  <c r="A124" i="1"/>
  <c r="GC262" i="1" l="1"/>
  <c r="GD604" i="1"/>
  <c r="GD607" i="1"/>
  <c r="GJ211" i="1"/>
  <c r="GK211" i="1"/>
  <c r="GR211" i="1" s="1"/>
  <c r="GY211" i="1" s="1"/>
  <c r="GD610" i="1"/>
  <c r="GC454" i="1"/>
  <c r="GD646" i="1"/>
  <c r="GD580" i="1"/>
  <c r="GD595" i="1"/>
  <c r="GD601" i="1"/>
  <c r="GD598" i="1"/>
  <c r="GD649" i="1"/>
  <c r="GK649" i="1" s="1"/>
  <c r="GR649" i="1" s="1"/>
  <c r="GY649" i="1" s="1"/>
  <c r="GD124" i="1"/>
  <c r="GK124" i="1" s="1"/>
  <c r="GR124" i="1" s="1"/>
  <c r="GY124" i="1" s="1"/>
  <c r="GD214" i="1"/>
  <c r="GK214" i="1" s="1"/>
  <c r="GR214" i="1" s="1"/>
  <c r="GY214" i="1" s="1"/>
  <c r="GC211" i="1"/>
  <c r="GE211" i="1" s="1"/>
  <c r="FN673" i="1"/>
  <c r="EZ670" i="1"/>
  <c r="FG670" i="1" s="1"/>
  <c r="ES11" i="1"/>
  <c r="EL11" i="1"/>
  <c r="CQ607" i="1"/>
  <c r="CQ211" i="1"/>
  <c r="CQ604" i="1"/>
  <c r="CQ580" i="1"/>
  <c r="CR679" i="1"/>
  <c r="AP214" i="1"/>
  <c r="BD592" i="1"/>
  <c r="CR592" i="1" s="1"/>
  <c r="BD211" i="1"/>
  <c r="CQ649" i="1"/>
  <c r="BD649" i="1"/>
  <c r="CQ646" i="1"/>
  <c r="FS649" i="1"/>
  <c r="BD646" i="1"/>
  <c r="FS646" i="1"/>
  <c r="BD610" i="1"/>
  <c r="BD607" i="1"/>
  <c r="BD124" i="1"/>
  <c r="BD454" i="1"/>
  <c r="FS580" i="1"/>
  <c r="BD580" i="1"/>
  <c r="FS454" i="1"/>
  <c r="BD262" i="1"/>
  <c r="FS262" i="1"/>
  <c r="FS211" i="1"/>
  <c r="FS214" i="1"/>
  <c r="FS124" i="1"/>
  <c r="GK601" i="1" l="1"/>
  <c r="GR601" i="1" s="1"/>
  <c r="GY601" i="1" s="1"/>
  <c r="GK595" i="1"/>
  <c r="GR595" i="1" s="1"/>
  <c r="GY595" i="1" s="1"/>
  <c r="GK607" i="1"/>
  <c r="GR607" i="1" s="1"/>
  <c r="GY607" i="1" s="1"/>
  <c r="GK580" i="1"/>
  <c r="GR580" i="1" s="1"/>
  <c r="GY580" i="1" s="1"/>
  <c r="GK604" i="1"/>
  <c r="GR604" i="1" s="1"/>
  <c r="GY604" i="1" s="1"/>
  <c r="GK646" i="1"/>
  <c r="GR646" i="1" s="1"/>
  <c r="GY646" i="1" s="1"/>
  <c r="GE262" i="1"/>
  <c r="GF262" i="1" s="1"/>
  <c r="GG262" i="1"/>
  <c r="GE454" i="1"/>
  <c r="GF454" i="1" s="1"/>
  <c r="GG454" i="1"/>
  <c r="GK598" i="1"/>
  <c r="GR598" i="1" s="1"/>
  <c r="GY598" i="1" s="1"/>
  <c r="GK610" i="1"/>
  <c r="GR610" i="1" s="1"/>
  <c r="GY610" i="1" s="1"/>
  <c r="GD262" i="1"/>
  <c r="GK262" i="1" s="1"/>
  <c r="GR262" i="1" s="1"/>
  <c r="GY262" i="1" s="1"/>
  <c r="GD454" i="1"/>
  <c r="GK454" i="1" s="1"/>
  <c r="GR454" i="1" s="1"/>
  <c r="GY454" i="1" s="1"/>
  <c r="GF211" i="1"/>
  <c r="GL211" i="1"/>
  <c r="GG211" i="1"/>
  <c r="GN211" i="1" s="1"/>
  <c r="GU211" i="1" s="1"/>
  <c r="HB211" i="1" s="1"/>
  <c r="FG11" i="1"/>
  <c r="FN670" i="1"/>
  <c r="EZ11" i="1"/>
  <c r="CQ454" i="1"/>
  <c r="CR454" i="1" s="1"/>
  <c r="CQ214" i="1"/>
  <c r="CQ124" i="1"/>
  <c r="CR124" i="1" s="1"/>
  <c r="CQ262" i="1"/>
  <c r="CQ610" i="1"/>
  <c r="CR607" i="1"/>
  <c r="CR211" i="1"/>
  <c r="CR646" i="1"/>
  <c r="CR649" i="1"/>
  <c r="CR580" i="1"/>
  <c r="BD214" i="1"/>
  <c r="GS211" i="1" l="1"/>
  <c r="GM211" i="1"/>
  <c r="FN11" i="1"/>
  <c r="CR262" i="1"/>
  <c r="CR610" i="1"/>
  <c r="CR214" i="1"/>
  <c r="GT211" i="1" l="1"/>
  <c r="GZ211" i="1"/>
  <c r="HA211" i="1" s="1"/>
  <c r="CQ16" i="1"/>
  <c r="CD550" i="1"/>
  <c r="BQ550" i="1"/>
  <c r="BC550" i="1"/>
  <c r="AP550" i="1"/>
  <c r="R550" i="1"/>
  <c r="Q550" i="1"/>
  <c r="L550" i="1"/>
  <c r="I550" i="1"/>
  <c r="A550" i="1"/>
  <c r="BQ676" i="1"/>
  <c r="BC676" i="1"/>
  <c r="AP676" i="1"/>
  <c r="R676" i="1"/>
  <c r="Q676" i="1"/>
  <c r="I676" i="1"/>
  <c r="BQ604" i="1"/>
  <c r="BC604" i="1"/>
  <c r="AP604" i="1"/>
  <c r="R604" i="1"/>
  <c r="Q604" i="1"/>
  <c r="I604" i="1"/>
  <c r="BQ601" i="1"/>
  <c r="AP601" i="1"/>
  <c r="BC601" i="1"/>
  <c r="R601" i="1"/>
  <c r="Q601" i="1"/>
  <c r="I601" i="1"/>
  <c r="BQ664" i="1"/>
  <c r="BQ661" i="1"/>
  <c r="R664" i="1"/>
  <c r="Q664" i="1"/>
  <c r="I664" i="1"/>
  <c r="R661" i="1"/>
  <c r="Q661" i="1"/>
  <c r="I661" i="1"/>
  <c r="R328" i="1"/>
  <c r="Q328" i="1"/>
  <c r="I328" i="1"/>
  <c r="A328" i="1"/>
  <c r="CT9" i="1"/>
  <c r="DA9" i="1"/>
  <c r="DH9" i="1"/>
  <c r="DV9" i="1"/>
  <c r="EC9" i="1"/>
  <c r="EJ9" i="1"/>
  <c r="EX9" i="1"/>
  <c r="FE9" i="1"/>
  <c r="FL9" i="1"/>
  <c r="GD550" i="1" l="1"/>
  <c r="GC328" i="1"/>
  <c r="GJ328" i="1"/>
  <c r="GD16" i="1"/>
  <c r="GK16" i="1" s="1"/>
  <c r="GR16" i="1" s="1"/>
  <c r="EQ9" i="1"/>
  <c r="FS58" i="1"/>
  <c r="FS55" i="1"/>
  <c r="FS52" i="1"/>
  <c r="FS61" i="1"/>
  <c r="FS364" i="1"/>
  <c r="FS562" i="1"/>
  <c r="FS151" i="1"/>
  <c r="DO9" i="1"/>
  <c r="FS670" i="1"/>
  <c r="FS658" i="1"/>
  <c r="CQ661" i="1"/>
  <c r="BD550" i="1"/>
  <c r="CQ664" i="1"/>
  <c r="FS550" i="1"/>
  <c r="BD676" i="1"/>
  <c r="CD676" i="1"/>
  <c r="CD604" i="1"/>
  <c r="FS676" i="1"/>
  <c r="BD604" i="1"/>
  <c r="FS604" i="1"/>
  <c r="CD601" i="1"/>
  <c r="BD601" i="1"/>
  <c r="CD664" i="1"/>
  <c r="CD661" i="1"/>
  <c r="DH11" i="1"/>
  <c r="FL11" i="1"/>
  <c r="EJ11" i="1"/>
  <c r="DV11" i="1"/>
  <c r="DO11" i="1"/>
  <c r="DA11" i="1"/>
  <c r="CT11" i="1"/>
  <c r="FE11" i="1"/>
  <c r="EX11" i="1"/>
  <c r="EQ11" i="1"/>
  <c r="EC11" i="1"/>
  <c r="FS328" i="1"/>
  <c r="FS691" i="1"/>
  <c r="FS568" i="1"/>
  <c r="FS532" i="1"/>
  <c r="FS508" i="1"/>
  <c r="FS481" i="1"/>
  <c r="FS463" i="1"/>
  <c r="FS433" i="1"/>
  <c r="FS406" i="1"/>
  <c r="FS382" i="1"/>
  <c r="FS361" i="1"/>
  <c r="FS349" i="1"/>
  <c r="FS316" i="1"/>
  <c r="FS292" i="1"/>
  <c r="FS280" i="1"/>
  <c r="FS256" i="1"/>
  <c r="FS217" i="1"/>
  <c r="FS655" i="1"/>
  <c r="FS619" i="1"/>
  <c r="FS571" i="1"/>
  <c r="FS529" i="1"/>
  <c r="FS499" i="1"/>
  <c r="FS439" i="1"/>
  <c r="FS418" i="1"/>
  <c r="FS373" i="1"/>
  <c r="FS343" i="1"/>
  <c r="FS307" i="1"/>
  <c r="FS268" i="1"/>
  <c r="FS229" i="1"/>
  <c r="FS685" i="1"/>
  <c r="FS631" i="1"/>
  <c r="FS556" i="1"/>
  <c r="FS535" i="1"/>
  <c r="FS517" i="1"/>
  <c r="FS469" i="1"/>
  <c r="FS445" i="1"/>
  <c r="FS403" i="1"/>
  <c r="FS379" i="1"/>
  <c r="FS358" i="1"/>
  <c r="FS331" i="1"/>
  <c r="FS310" i="1"/>
  <c r="FS265" i="1"/>
  <c r="FS241" i="1"/>
  <c r="FS688" i="1"/>
  <c r="FS634" i="1"/>
  <c r="FS586" i="1"/>
  <c r="FS520" i="1"/>
  <c r="FS484" i="1"/>
  <c r="FS442" i="1"/>
  <c r="FS415" i="1"/>
  <c r="FS385" i="1"/>
  <c r="FS337" i="1"/>
  <c r="FS304" i="1"/>
  <c r="FS232" i="1"/>
  <c r="FS697" i="1"/>
  <c r="FS643" i="1"/>
  <c r="FS622" i="1"/>
  <c r="FS583" i="1"/>
  <c r="FS544" i="1"/>
  <c r="FS523" i="1"/>
  <c r="FS505" i="1"/>
  <c r="FS487" i="1"/>
  <c r="FS472" i="1"/>
  <c r="FS427" i="1"/>
  <c r="FS397" i="1"/>
  <c r="FS370" i="1"/>
  <c r="FS355" i="1"/>
  <c r="FS334" i="1"/>
  <c r="FS319" i="1"/>
  <c r="FS283" i="1"/>
  <c r="FS271" i="1"/>
  <c r="FS244" i="1"/>
  <c r="FS613" i="1"/>
  <c r="FS559" i="1"/>
  <c r="FS511" i="1"/>
  <c r="FS493" i="1"/>
  <c r="FS460" i="1"/>
  <c r="FS421" i="1"/>
  <c r="FS394" i="1"/>
  <c r="FS367" i="1"/>
  <c r="FS289" i="1"/>
  <c r="FS253" i="1"/>
  <c r="FS220" i="1"/>
  <c r="FS667" i="1"/>
  <c r="FS637" i="1"/>
  <c r="FS625" i="1"/>
  <c r="FS541" i="1"/>
  <c r="FS496" i="1"/>
  <c r="FS475" i="1"/>
  <c r="FS457" i="1"/>
  <c r="FS430" i="1"/>
  <c r="FS409" i="1"/>
  <c r="FS391" i="1"/>
  <c r="FS346" i="1"/>
  <c r="FS322" i="1"/>
  <c r="FS295" i="1"/>
  <c r="FS277" i="1"/>
  <c r="FS250" i="1"/>
  <c r="FS238" i="1"/>
  <c r="FS202" i="1"/>
  <c r="FS190" i="1"/>
  <c r="FS181" i="1"/>
  <c r="FS169" i="1"/>
  <c r="FS154" i="1"/>
  <c r="FS145" i="1"/>
  <c r="FS133" i="1"/>
  <c r="FS118" i="1"/>
  <c r="FS103" i="1"/>
  <c r="FS94" i="1"/>
  <c r="FS82" i="1"/>
  <c r="FS73" i="1"/>
  <c r="FS226" i="1"/>
  <c r="FS205" i="1"/>
  <c r="FS199" i="1"/>
  <c r="FS193" i="1"/>
  <c r="FS187" i="1"/>
  <c r="FS178" i="1"/>
  <c r="FS172" i="1"/>
  <c r="FS166" i="1"/>
  <c r="FS160" i="1"/>
  <c r="FS157" i="1"/>
  <c r="FS148" i="1"/>
  <c r="FS142" i="1"/>
  <c r="FS136" i="1"/>
  <c r="FS130" i="1"/>
  <c r="FS121" i="1"/>
  <c r="FS115" i="1"/>
  <c r="FS109" i="1"/>
  <c r="FS106" i="1"/>
  <c r="FS97" i="1"/>
  <c r="FS91" i="1"/>
  <c r="FS85" i="1"/>
  <c r="FS79" i="1"/>
  <c r="FS70" i="1"/>
  <c r="FS67" i="1"/>
  <c r="FS694" i="1"/>
  <c r="FS682" i="1"/>
  <c r="FS640" i="1"/>
  <c r="FS628" i="1"/>
  <c r="FS616" i="1"/>
  <c r="FS595" i="1"/>
  <c r="FS577" i="1"/>
  <c r="FS565" i="1"/>
  <c r="FS553" i="1"/>
  <c r="FS538" i="1"/>
  <c r="FS526" i="1"/>
  <c r="FS514" i="1"/>
  <c r="FS502" i="1"/>
  <c r="FS490" i="1"/>
  <c r="FS478" i="1"/>
  <c r="FS466" i="1"/>
  <c r="FS451" i="1"/>
  <c r="FS436" i="1"/>
  <c r="FS424" i="1"/>
  <c r="FS412" i="1"/>
  <c r="FS400" i="1"/>
  <c r="FS388" i="1"/>
  <c r="FS376" i="1"/>
  <c r="FS352" i="1"/>
  <c r="FS340" i="1"/>
  <c r="FS325" i="1"/>
  <c r="FS313" i="1"/>
  <c r="FS298" i="1"/>
  <c r="FS286" i="1"/>
  <c r="FS274" i="1"/>
  <c r="FS259" i="1"/>
  <c r="FS247" i="1"/>
  <c r="FS235" i="1"/>
  <c r="FS223" i="1"/>
  <c r="FS208" i="1"/>
  <c r="FS196" i="1"/>
  <c r="FS184" i="1"/>
  <c r="FS175" i="1"/>
  <c r="FS163" i="1"/>
  <c r="FS139" i="1"/>
  <c r="FS127" i="1"/>
  <c r="FS112" i="1"/>
  <c r="FS100" i="1"/>
  <c r="FS88" i="1"/>
  <c r="FS76" i="1"/>
  <c r="FS64" i="1"/>
  <c r="FL13" i="1"/>
  <c r="FL12" i="1"/>
  <c r="EC12" i="1"/>
  <c r="EC8" i="1"/>
  <c r="FE13" i="1"/>
  <c r="FE12" i="1"/>
  <c r="FE8" i="1"/>
  <c r="EX13" i="1"/>
  <c r="EX12" i="1"/>
  <c r="EX8" i="1"/>
  <c r="FL8" i="1"/>
  <c r="EQ13" i="1"/>
  <c r="EQ12" i="1"/>
  <c r="EQ8" i="1"/>
  <c r="EJ13" i="1"/>
  <c r="EJ12" i="1"/>
  <c r="EJ8" i="1"/>
  <c r="EC13" i="1"/>
  <c r="DV13" i="1"/>
  <c r="DV12" i="1"/>
  <c r="DV8" i="1"/>
  <c r="DO13" i="1"/>
  <c r="DO12" i="1"/>
  <c r="DO8" i="1"/>
  <c r="DH13" i="1"/>
  <c r="DH12" i="1"/>
  <c r="DH8" i="1"/>
  <c r="DA13" i="1"/>
  <c r="DA12" i="1"/>
  <c r="DA8" i="1"/>
  <c r="CT13" i="1"/>
  <c r="CT12" i="1"/>
  <c r="CT8" i="1"/>
  <c r="GC550" i="1" l="1"/>
  <c r="GE550" i="1" s="1"/>
  <c r="GF550" i="1" s="1"/>
  <c r="GK550" i="1"/>
  <c r="GR550" i="1" s="1"/>
  <c r="GY550" i="1" s="1"/>
  <c r="GE328" i="1"/>
  <c r="GF328" i="1" s="1"/>
  <c r="GG328" i="1"/>
  <c r="GN328" i="1" s="1"/>
  <c r="GU328" i="1" s="1"/>
  <c r="HB328" i="1" s="1"/>
  <c r="GD328" i="1"/>
  <c r="GK328" i="1" s="1"/>
  <c r="GR328" i="1" s="1"/>
  <c r="GY328" i="1" s="1"/>
  <c r="CQ550" i="1"/>
  <c r="CR550" i="1" s="1"/>
  <c r="CQ328" i="1"/>
  <c r="CR604" i="1"/>
  <c r="CR664" i="1"/>
  <c r="CR661" i="1"/>
  <c r="FS9" i="1"/>
  <c r="FS601" i="1"/>
  <c r="CD328" i="1"/>
  <c r="GG550" i="1" l="1"/>
  <c r="GL328" i="1"/>
  <c r="CR328" i="1"/>
  <c r="FS547" i="1"/>
  <c r="GS328" i="1" l="1"/>
  <c r="GM328" i="1"/>
  <c r="FS673" i="1"/>
  <c r="FS598" i="1"/>
  <c r="GT328" i="1" l="1"/>
  <c r="GZ328" i="1"/>
  <c r="HA328" i="1" s="1"/>
  <c r="FS11" i="1"/>
  <c r="CQ658" i="1" l="1"/>
  <c r="CQ595" i="1"/>
  <c r="AN595" i="1"/>
  <c r="AN598" i="1"/>
  <c r="AN547" i="1"/>
  <c r="AN340" i="1"/>
  <c r="AN313" i="1"/>
  <c r="AN295" i="1"/>
  <c r="AN298" i="1"/>
  <c r="AP199" i="1"/>
  <c r="BC199" i="1"/>
  <c r="AP202" i="1"/>
  <c r="BC202" i="1"/>
  <c r="AN103" i="1"/>
  <c r="AN91" i="1"/>
  <c r="BC91" i="1"/>
  <c r="AP28" i="1"/>
  <c r="BC28" i="1"/>
  <c r="CD595" i="1"/>
  <c r="CD598" i="1"/>
  <c r="BC19" i="1"/>
  <c r="BC22" i="1"/>
  <c r="BC25" i="1"/>
  <c r="BC31" i="1"/>
  <c r="BC34" i="1"/>
  <c r="BC37" i="1"/>
  <c r="BC40" i="1"/>
  <c r="BC43" i="1"/>
  <c r="BC46" i="1"/>
  <c r="BC49" i="1"/>
  <c r="BC52" i="1"/>
  <c r="BC55" i="1"/>
  <c r="BC58" i="1"/>
  <c r="BC61" i="1"/>
  <c r="BC64" i="1"/>
  <c r="BC67" i="1"/>
  <c r="BC70" i="1"/>
  <c r="BC73" i="1"/>
  <c r="BC76" i="1"/>
  <c r="BC79" i="1"/>
  <c r="BC82" i="1"/>
  <c r="BC85" i="1"/>
  <c r="BC88" i="1"/>
  <c r="BC94" i="1"/>
  <c r="BC97" i="1"/>
  <c r="BC100" i="1"/>
  <c r="BC103" i="1"/>
  <c r="BC106" i="1"/>
  <c r="BC109" i="1"/>
  <c r="BC112" i="1"/>
  <c r="BC115" i="1"/>
  <c r="BC118" i="1"/>
  <c r="BC121" i="1"/>
  <c r="BC127" i="1"/>
  <c r="BC130" i="1"/>
  <c r="BC133" i="1"/>
  <c r="BC136" i="1"/>
  <c r="BC139" i="1"/>
  <c r="BC142" i="1"/>
  <c r="BC145" i="1"/>
  <c r="BC148" i="1"/>
  <c r="BC151" i="1"/>
  <c r="BC154" i="1"/>
  <c r="BC157" i="1"/>
  <c r="BC160" i="1"/>
  <c r="BC163" i="1"/>
  <c r="BC166" i="1"/>
  <c r="BC169" i="1"/>
  <c r="BC172" i="1"/>
  <c r="BC175" i="1"/>
  <c r="BC178" i="1"/>
  <c r="BC181" i="1"/>
  <c r="BC184" i="1"/>
  <c r="BC187" i="1"/>
  <c r="BC190" i="1"/>
  <c r="BC193" i="1"/>
  <c r="BC196" i="1"/>
  <c r="BC205" i="1"/>
  <c r="BC208" i="1"/>
  <c r="BC217" i="1"/>
  <c r="BC220" i="1"/>
  <c r="BC223" i="1"/>
  <c r="BC226" i="1"/>
  <c r="BC229" i="1"/>
  <c r="BC232" i="1"/>
  <c r="BC235" i="1"/>
  <c r="BC238" i="1"/>
  <c r="BC241" i="1"/>
  <c r="BC244" i="1"/>
  <c r="BC247" i="1"/>
  <c r="BC250" i="1"/>
  <c r="BC253" i="1"/>
  <c r="BC256" i="1"/>
  <c r="BC259" i="1"/>
  <c r="BC265" i="1"/>
  <c r="BC268" i="1"/>
  <c r="BC271" i="1"/>
  <c r="BC274" i="1"/>
  <c r="BC277" i="1"/>
  <c r="BC280" i="1"/>
  <c r="BC283" i="1"/>
  <c r="BC286" i="1"/>
  <c r="BC289" i="1"/>
  <c r="BC292" i="1"/>
  <c r="BC295" i="1"/>
  <c r="BC298" i="1"/>
  <c r="BC304" i="1"/>
  <c r="BC307" i="1"/>
  <c r="BC310" i="1"/>
  <c r="BC313" i="1"/>
  <c r="BC316" i="1"/>
  <c r="BC319" i="1"/>
  <c r="BC322" i="1"/>
  <c r="BC325" i="1"/>
  <c r="BC331" i="1"/>
  <c r="BC334" i="1"/>
  <c r="BC337" i="1"/>
  <c r="BC340" i="1"/>
  <c r="BC343" i="1"/>
  <c r="BC346" i="1"/>
  <c r="BC349" i="1"/>
  <c r="BC352" i="1"/>
  <c r="BC355" i="1"/>
  <c r="BC358" i="1"/>
  <c r="BC361" i="1"/>
  <c r="BC364" i="1"/>
  <c r="BC367" i="1"/>
  <c r="BC370" i="1"/>
  <c r="BC373" i="1"/>
  <c r="BC376" i="1"/>
  <c r="BC379" i="1"/>
  <c r="BC382" i="1"/>
  <c r="BC385" i="1"/>
  <c r="BC388" i="1"/>
  <c r="BC391" i="1"/>
  <c r="BC394" i="1"/>
  <c r="BC397" i="1"/>
  <c r="BC400" i="1"/>
  <c r="BC403" i="1"/>
  <c r="BC406" i="1"/>
  <c r="BC409" i="1"/>
  <c r="BC421" i="1"/>
  <c r="BC424" i="1"/>
  <c r="BC427" i="1"/>
  <c r="BC430" i="1"/>
  <c r="BC433" i="1"/>
  <c r="BC436" i="1"/>
  <c r="BC439" i="1"/>
  <c r="BC442" i="1"/>
  <c r="BC445" i="1"/>
  <c r="BC451" i="1"/>
  <c r="BC457" i="1"/>
  <c r="BC460" i="1"/>
  <c r="BC463" i="1"/>
  <c r="BC466" i="1"/>
  <c r="BC469" i="1"/>
  <c r="BC472" i="1"/>
  <c r="BC475" i="1"/>
  <c r="BC478" i="1"/>
  <c r="BC481" i="1"/>
  <c r="BC484" i="1"/>
  <c r="BC487" i="1"/>
  <c r="BC490" i="1"/>
  <c r="BC493" i="1"/>
  <c r="BC496" i="1"/>
  <c r="BC499" i="1"/>
  <c r="BC502" i="1"/>
  <c r="BC505" i="1"/>
  <c r="BC508" i="1"/>
  <c r="BC511" i="1"/>
  <c r="BC514" i="1"/>
  <c r="BC517" i="1"/>
  <c r="BC520" i="1"/>
  <c r="BC523" i="1"/>
  <c r="BC526" i="1"/>
  <c r="BC529" i="1"/>
  <c r="BC532" i="1"/>
  <c r="BC535" i="1"/>
  <c r="BC538" i="1"/>
  <c r="BC541" i="1"/>
  <c r="BC544" i="1"/>
  <c r="BC547" i="1"/>
  <c r="BC553" i="1"/>
  <c r="BC556" i="1"/>
  <c r="BC559" i="1"/>
  <c r="BC562" i="1"/>
  <c r="BC565" i="1"/>
  <c r="BC568" i="1"/>
  <c r="BC571" i="1"/>
  <c r="BC574" i="1"/>
  <c r="BC577" i="1"/>
  <c r="BC583" i="1"/>
  <c r="BC586" i="1"/>
  <c r="BC589" i="1"/>
  <c r="BC613" i="1"/>
  <c r="BC616" i="1"/>
  <c r="BC619" i="1"/>
  <c r="BC622" i="1"/>
  <c r="BC625" i="1"/>
  <c r="BC628" i="1"/>
  <c r="BC631" i="1"/>
  <c r="BC634" i="1"/>
  <c r="BC637" i="1"/>
  <c r="BC640" i="1"/>
  <c r="BC643" i="1"/>
  <c r="BC652" i="1"/>
  <c r="BC655" i="1"/>
  <c r="BC658" i="1"/>
  <c r="BC667" i="1"/>
  <c r="BC670" i="1"/>
  <c r="BC673" i="1"/>
  <c r="BC682" i="1"/>
  <c r="BC685" i="1"/>
  <c r="BC688" i="1"/>
  <c r="BC691" i="1"/>
  <c r="BC694" i="1"/>
  <c r="BC697" i="1"/>
  <c r="AP367" i="1"/>
  <c r="AP568" i="1"/>
  <c r="AN640" i="1"/>
  <c r="AN643" i="1"/>
  <c r="AN652" i="1"/>
  <c r="AN655" i="1"/>
  <c r="AN658" i="1"/>
  <c r="AN667" i="1"/>
  <c r="AN670" i="1"/>
  <c r="AN673" i="1"/>
  <c r="AN682" i="1"/>
  <c r="AN685" i="1"/>
  <c r="AN688" i="1"/>
  <c r="AN691" i="1"/>
  <c r="AN694" i="1"/>
  <c r="AN697" i="1"/>
  <c r="S373" i="1"/>
  <c r="T145" i="1"/>
  <c r="T5" i="1" s="1"/>
  <c r="A367" i="1"/>
  <c r="I367" i="1"/>
  <c r="Q367" i="1"/>
  <c r="R367" i="1"/>
  <c r="I694" i="1"/>
  <c r="Q691" i="1"/>
  <c r="R691" i="1"/>
  <c r="Q694" i="1"/>
  <c r="R694" i="1"/>
  <c r="I691" i="1"/>
  <c r="A673" i="1"/>
  <c r="A682" i="1"/>
  <c r="A685" i="1"/>
  <c r="A688" i="1"/>
  <c r="A691" i="1"/>
  <c r="A694" i="1"/>
  <c r="A697" i="1"/>
  <c r="I688" i="1"/>
  <c r="Q688" i="1"/>
  <c r="R688" i="1"/>
  <c r="I673" i="1"/>
  <c r="Q673" i="1"/>
  <c r="R673" i="1"/>
  <c r="AP25" i="1"/>
  <c r="AP106" i="1"/>
  <c r="AP112" i="1"/>
  <c r="AP115" i="1"/>
  <c r="AP118" i="1"/>
  <c r="AP121" i="1"/>
  <c r="AP136" i="1"/>
  <c r="AP142" i="1"/>
  <c r="AP178" i="1"/>
  <c r="AP196" i="1"/>
  <c r="AP223" i="1"/>
  <c r="AP226" i="1"/>
  <c r="AP232" i="1"/>
  <c r="AP235" i="1"/>
  <c r="AP355" i="1"/>
  <c r="AP361" i="1"/>
  <c r="AP364" i="1"/>
  <c r="A202" i="1"/>
  <c r="A205" i="1"/>
  <c r="A652" i="1"/>
  <c r="A655" i="1"/>
  <c r="CD658" i="1"/>
  <c r="A667" i="1"/>
  <c r="A670" i="1"/>
  <c r="Q652" i="1"/>
  <c r="I652" i="1"/>
  <c r="AL12" i="1"/>
  <c r="Z12" i="1"/>
  <c r="BE13" i="1"/>
  <c r="BF13" i="1"/>
  <c r="BG13" i="1"/>
  <c r="BH13" i="1"/>
  <c r="BI13" i="1"/>
  <c r="BJ13" i="1"/>
  <c r="BK13" i="1"/>
  <c r="BL13" i="1"/>
  <c r="BM13" i="1"/>
  <c r="BN13" i="1"/>
  <c r="BR13" i="1"/>
  <c r="BS13" i="1"/>
  <c r="BT13" i="1"/>
  <c r="BU13" i="1"/>
  <c r="BV13" i="1"/>
  <c r="BW13" i="1"/>
  <c r="BX13" i="1"/>
  <c r="BY13" i="1"/>
  <c r="BZ13" i="1"/>
  <c r="CA13" i="1"/>
  <c r="FS13" i="1"/>
  <c r="AQ13" i="1"/>
  <c r="AR13" i="1"/>
  <c r="AS13" i="1"/>
  <c r="AT13" i="1"/>
  <c r="AU13" i="1"/>
  <c r="AV13" i="1"/>
  <c r="AW13" i="1"/>
  <c r="AX13" i="1"/>
  <c r="AY13" i="1"/>
  <c r="AZ13" i="1"/>
  <c r="BA13" i="1"/>
  <c r="BB13" i="1"/>
  <c r="Z13" i="1"/>
  <c r="AA13" i="1"/>
  <c r="AB13" i="1"/>
  <c r="AC13" i="1"/>
  <c r="AD13" i="1"/>
  <c r="AE13" i="1"/>
  <c r="AF13" i="1"/>
  <c r="AG13" i="1"/>
  <c r="AH13" i="1"/>
  <c r="AI13" i="1"/>
  <c r="AJ13" i="1"/>
  <c r="AK13" i="1"/>
  <c r="AL13" i="1"/>
  <c r="AM13" i="1"/>
  <c r="AO13" i="1"/>
  <c r="Y13" i="1"/>
  <c r="Q598" i="1"/>
  <c r="R598" i="1"/>
  <c r="I598" i="1"/>
  <c r="Q595" i="1"/>
  <c r="R595" i="1"/>
  <c r="I595" i="1"/>
  <c r="GD697" i="1" l="1"/>
  <c r="GD691" i="1"/>
  <c r="GD685" i="1"/>
  <c r="GC367" i="1"/>
  <c r="GD667" i="1"/>
  <c r="GD673" i="1"/>
  <c r="GJ202" i="1"/>
  <c r="GK202" i="1"/>
  <c r="GR202" i="1" s="1"/>
  <c r="GY202" i="1" s="1"/>
  <c r="GD694" i="1"/>
  <c r="GD682" i="1"/>
  <c r="GD655" i="1"/>
  <c r="GD688" i="1"/>
  <c r="GI9" i="1"/>
  <c r="GD652" i="1"/>
  <c r="GD640" i="1"/>
  <c r="GD670" i="1"/>
  <c r="GD367" i="1"/>
  <c r="GC202" i="1"/>
  <c r="GE202" i="1" s="1"/>
  <c r="GF202" i="1" s="1"/>
  <c r="CP9" i="1"/>
  <c r="AP697" i="1"/>
  <c r="AP691" i="1"/>
  <c r="AP685" i="1"/>
  <c r="AP673" i="1"/>
  <c r="AP667" i="1"/>
  <c r="AP655" i="1"/>
  <c r="AP643" i="1"/>
  <c r="AP91" i="1"/>
  <c r="AP298" i="1"/>
  <c r="AP313" i="1"/>
  <c r="AP547" i="1"/>
  <c r="AO595" i="1"/>
  <c r="AP694" i="1"/>
  <c r="AP688" i="1"/>
  <c r="AP682" i="1"/>
  <c r="AP670" i="1"/>
  <c r="AP658" i="1"/>
  <c r="AP652" i="1"/>
  <c r="AP640" i="1"/>
  <c r="AP103" i="1"/>
  <c r="AP295" i="1"/>
  <c r="AP340" i="1"/>
  <c r="AO598" i="1"/>
  <c r="CH9" i="1"/>
  <c r="CL9" i="1"/>
  <c r="CM9" i="1"/>
  <c r="CN9" i="1"/>
  <c r="BD196" i="1"/>
  <c r="BQ694" i="1"/>
  <c r="BD136" i="1"/>
  <c r="BD118" i="1"/>
  <c r="BD115" i="1"/>
  <c r="BD28" i="1"/>
  <c r="BD25" i="1"/>
  <c r="BD199" i="1"/>
  <c r="BQ682" i="1"/>
  <c r="BD364" i="1"/>
  <c r="BQ658" i="1"/>
  <c r="BQ691" i="1"/>
  <c r="BQ673" i="1"/>
  <c r="BQ655" i="1"/>
  <c r="BD226" i="1"/>
  <c r="BD178" i="1"/>
  <c r="BD106" i="1"/>
  <c r="BQ367" i="1"/>
  <c r="BQ688" i="1"/>
  <c r="BQ670" i="1"/>
  <c r="BD202" i="1"/>
  <c r="BD361" i="1"/>
  <c r="BD232" i="1"/>
  <c r="BD142" i="1"/>
  <c r="BQ697" i="1"/>
  <c r="BQ685" i="1"/>
  <c r="BQ667" i="1"/>
  <c r="BD568" i="1"/>
  <c r="BD367" i="1"/>
  <c r="BD355" i="1"/>
  <c r="BD235" i="1"/>
  <c r="BD223" i="1"/>
  <c r="BD217" i="1"/>
  <c r="BD112" i="1"/>
  <c r="BD121" i="1"/>
  <c r="GD9" i="1" l="1"/>
  <c r="GB9" i="1"/>
  <c r="GE367" i="1"/>
  <c r="GF367" i="1" s="1"/>
  <c r="GG367" i="1"/>
  <c r="GK670" i="1"/>
  <c r="GR670" i="1" s="1"/>
  <c r="GY670" i="1" s="1"/>
  <c r="GK694" i="1"/>
  <c r="GR694" i="1" s="1"/>
  <c r="GY694" i="1" s="1"/>
  <c r="GK691" i="1"/>
  <c r="GR691" i="1" s="1"/>
  <c r="GY691" i="1" s="1"/>
  <c r="GK688" i="1"/>
  <c r="GK667" i="1"/>
  <c r="GR667" i="1" s="1"/>
  <c r="GY667" i="1" s="1"/>
  <c r="GK367" i="1"/>
  <c r="GR367" i="1" s="1"/>
  <c r="GY367" i="1" s="1"/>
  <c r="GK655" i="1"/>
  <c r="GR655" i="1" s="1"/>
  <c r="GY655" i="1" s="1"/>
  <c r="GK652" i="1"/>
  <c r="GR652" i="1" s="1"/>
  <c r="GY652" i="1" s="1"/>
  <c r="GK682" i="1"/>
  <c r="GR682" i="1" s="1"/>
  <c r="GY682" i="1" s="1"/>
  <c r="GK685" i="1"/>
  <c r="GR685" i="1" s="1"/>
  <c r="GY685" i="1" s="1"/>
  <c r="GK673" i="1"/>
  <c r="GR673" i="1" s="1"/>
  <c r="GY673" i="1" s="1"/>
  <c r="GK640" i="1"/>
  <c r="GR640" i="1" s="1"/>
  <c r="GY640" i="1" s="1"/>
  <c r="GK697" i="1"/>
  <c r="GR697" i="1" s="1"/>
  <c r="GY697" i="1" s="1"/>
  <c r="GL202" i="1"/>
  <c r="GC205" i="1"/>
  <c r="GD205" i="1"/>
  <c r="GG202" i="1"/>
  <c r="GN202" i="1" s="1"/>
  <c r="GU202" i="1" s="1"/>
  <c r="HB202" i="1" s="1"/>
  <c r="CQ640" i="1"/>
  <c r="CQ667" i="1"/>
  <c r="CQ685" i="1"/>
  <c r="CQ682" i="1"/>
  <c r="CQ655" i="1"/>
  <c r="CQ652" i="1"/>
  <c r="CQ697" i="1"/>
  <c r="CQ691" i="1"/>
  <c r="CQ694" i="1"/>
  <c r="CO9" i="1"/>
  <c r="CQ688" i="1"/>
  <c r="CQ202" i="1"/>
  <c r="CQ670" i="1"/>
  <c r="CQ205" i="1"/>
  <c r="CQ367" i="1"/>
  <c r="BD697" i="1"/>
  <c r="BD685" i="1"/>
  <c r="AP598" i="1"/>
  <c r="BD295" i="1"/>
  <c r="BD547" i="1"/>
  <c r="BD340" i="1"/>
  <c r="BD103" i="1"/>
  <c r="BD298" i="1"/>
  <c r="BD655" i="1"/>
  <c r="BD691" i="1"/>
  <c r="BD688" i="1"/>
  <c r="BD313" i="1"/>
  <c r="BD667" i="1"/>
  <c r="BD91" i="1"/>
  <c r="BD673" i="1"/>
  <c r="BD670" i="1"/>
  <c r="BD643" i="1"/>
  <c r="BD682" i="1"/>
  <c r="BD658" i="1"/>
  <c r="CR658" i="1" s="1"/>
  <c r="BD652" i="1"/>
  <c r="BD640" i="1"/>
  <c r="BD694" i="1"/>
  <c r="AP595" i="1"/>
  <c r="CQ601" i="1"/>
  <c r="CR601" i="1" s="1"/>
  <c r="CQ676" i="1"/>
  <c r="CR676" i="1" s="1"/>
  <c r="CF9" i="1"/>
  <c r="CI9" i="1"/>
  <c r="CG9" i="1"/>
  <c r="CK9" i="1"/>
  <c r="CJ9" i="1"/>
  <c r="CD685" i="1"/>
  <c r="CE9" i="1"/>
  <c r="CD697" i="1"/>
  <c r="CD202" i="1"/>
  <c r="CD205" i="1"/>
  <c r="CD640" i="1"/>
  <c r="CD655" i="1"/>
  <c r="CD673" i="1"/>
  <c r="CD682" i="1"/>
  <c r="CD667" i="1"/>
  <c r="CD367" i="1"/>
  <c r="CD670" i="1"/>
  <c r="CD688" i="1"/>
  <c r="CD694" i="1"/>
  <c r="CD691" i="1"/>
  <c r="GK9" i="1" l="1"/>
  <c r="GR688" i="1"/>
  <c r="GS202" i="1"/>
  <c r="GM202" i="1"/>
  <c r="GE205" i="1"/>
  <c r="GG205" i="1"/>
  <c r="CR685" i="1"/>
  <c r="CQ9" i="1"/>
  <c r="CR652" i="1"/>
  <c r="CR367" i="1"/>
  <c r="CR667" i="1"/>
  <c r="CR697" i="1"/>
  <c r="CR688" i="1"/>
  <c r="CR694" i="1"/>
  <c r="CR691" i="1"/>
  <c r="CR655" i="1"/>
  <c r="CR682" i="1"/>
  <c r="CR670" i="1"/>
  <c r="AQ598" i="1"/>
  <c r="AR598" i="1" s="1"/>
  <c r="AQ595" i="1"/>
  <c r="BQ598" i="1"/>
  <c r="GT202" i="1" l="1"/>
  <c r="GZ202" i="1"/>
  <c r="HA202" i="1" s="1"/>
  <c r="GR9" i="1"/>
  <c r="GY688" i="1"/>
  <c r="GY9" i="1" s="1"/>
  <c r="GF205" i="1"/>
  <c r="CR9" i="1"/>
  <c r="AS598" i="1"/>
  <c r="AR595" i="1"/>
  <c r="CQ673" i="1"/>
  <c r="BQ640" i="1"/>
  <c r="BQ595" i="1"/>
  <c r="BQ202" i="1"/>
  <c r="CR202" i="1" s="1"/>
  <c r="R655" i="1"/>
  <c r="Q655" i="1"/>
  <c r="I655" i="1"/>
  <c r="R202" i="1"/>
  <c r="Q202" i="1"/>
  <c r="I202" i="1"/>
  <c r="Q685" i="1"/>
  <c r="R685" i="1"/>
  <c r="I685" i="1"/>
  <c r="R640" i="1"/>
  <c r="Q640" i="1"/>
  <c r="I640" i="1"/>
  <c r="CR640" i="1" l="1"/>
  <c r="CR673" i="1"/>
  <c r="CQ598" i="1"/>
  <c r="AS595" i="1"/>
  <c r="AT598" i="1"/>
  <c r="R697" i="1"/>
  <c r="R682" i="1"/>
  <c r="R670" i="1"/>
  <c r="R667" i="1"/>
  <c r="R658" i="1"/>
  <c r="R643" i="1"/>
  <c r="Q583" i="1"/>
  <c r="Q586" i="1"/>
  <c r="Q577" i="1"/>
  <c r="Q364" i="1"/>
  <c r="R364" i="1"/>
  <c r="I364" i="1"/>
  <c r="A364" i="1"/>
  <c r="A340" i="1"/>
  <c r="Q355" i="1"/>
  <c r="R355" i="1"/>
  <c r="I355" i="1"/>
  <c r="A355" i="1"/>
  <c r="Q340" i="1"/>
  <c r="R340" i="1"/>
  <c r="I340" i="1"/>
  <c r="Q298" i="1"/>
  <c r="R298" i="1"/>
  <c r="I298" i="1"/>
  <c r="A298" i="1"/>
  <c r="I232" i="1"/>
  <c r="I235" i="1"/>
  <c r="Q232" i="1"/>
  <c r="R232" i="1"/>
  <c r="Q235" i="1"/>
  <c r="R235" i="1"/>
  <c r="A232" i="1"/>
  <c r="A235" i="1"/>
  <c r="Q136" i="1"/>
  <c r="R136" i="1"/>
  <c r="I136" i="1"/>
  <c r="A136" i="1"/>
  <c r="A91" i="1"/>
  <c r="R118" i="1"/>
  <c r="R121" i="1"/>
  <c r="Q118" i="1"/>
  <c r="Q121" i="1"/>
  <c r="A121" i="1"/>
  <c r="L121" i="1"/>
  <c r="A118" i="1"/>
  <c r="L118" i="1"/>
  <c r="I118" i="1"/>
  <c r="I121" i="1"/>
  <c r="I91" i="1"/>
  <c r="R91" i="1"/>
  <c r="Q91" i="1"/>
  <c r="A643" i="1"/>
  <c r="A637" i="1"/>
  <c r="A634" i="1"/>
  <c r="A631" i="1"/>
  <c r="A628" i="1"/>
  <c r="A625" i="1"/>
  <c r="A622" i="1"/>
  <c r="A619" i="1"/>
  <c r="A616" i="1"/>
  <c r="A613" i="1"/>
  <c r="A589" i="1"/>
  <c r="A586" i="1"/>
  <c r="A583" i="1"/>
  <c r="A577" i="1"/>
  <c r="A574" i="1"/>
  <c r="A571" i="1"/>
  <c r="A568" i="1"/>
  <c r="A565" i="1"/>
  <c r="A562" i="1"/>
  <c r="A559" i="1"/>
  <c r="A556" i="1"/>
  <c r="A553" i="1"/>
  <c r="A547" i="1"/>
  <c r="A544" i="1"/>
  <c r="A541" i="1"/>
  <c r="A538" i="1"/>
  <c r="A535" i="1"/>
  <c r="A532" i="1"/>
  <c r="A529" i="1"/>
  <c r="A526" i="1"/>
  <c r="A523" i="1"/>
  <c r="A520" i="1"/>
  <c r="A517" i="1"/>
  <c r="A514" i="1"/>
  <c r="A511" i="1"/>
  <c r="A508" i="1"/>
  <c r="A505" i="1"/>
  <c r="A502" i="1"/>
  <c r="A499" i="1"/>
  <c r="A496" i="1"/>
  <c r="A493" i="1"/>
  <c r="A490" i="1"/>
  <c r="A487" i="1"/>
  <c r="A484" i="1"/>
  <c r="A481" i="1"/>
  <c r="A478" i="1"/>
  <c r="A475" i="1"/>
  <c r="A472" i="1"/>
  <c r="A469" i="1"/>
  <c r="A466" i="1"/>
  <c r="A463" i="1"/>
  <c r="A460" i="1"/>
  <c r="A457" i="1"/>
  <c r="A451" i="1"/>
  <c r="A445" i="1"/>
  <c r="A442" i="1"/>
  <c r="A439" i="1"/>
  <c r="A436" i="1"/>
  <c r="A433" i="1"/>
  <c r="A430" i="1"/>
  <c r="A427" i="1"/>
  <c r="A424" i="1"/>
  <c r="A421" i="1"/>
  <c r="A418" i="1"/>
  <c r="A415" i="1"/>
  <c r="A412" i="1"/>
  <c r="A409" i="1"/>
  <c r="A406" i="1"/>
  <c r="A403" i="1"/>
  <c r="A400" i="1"/>
  <c r="A394" i="1"/>
  <c r="A391" i="1"/>
  <c r="A388" i="1"/>
  <c r="A385" i="1"/>
  <c r="A382" i="1"/>
  <c r="A379" i="1"/>
  <c r="A376" i="1"/>
  <c r="A373" i="1"/>
  <c r="A370" i="1"/>
  <c r="A361" i="1"/>
  <c r="A358" i="1"/>
  <c r="A352" i="1"/>
  <c r="A349" i="1"/>
  <c r="A346" i="1"/>
  <c r="A343" i="1"/>
  <c r="A337" i="1"/>
  <c r="A334" i="1"/>
  <c r="A331" i="1"/>
  <c r="A325" i="1"/>
  <c r="A322" i="1"/>
  <c r="A319" i="1"/>
  <c r="A316" i="1"/>
  <c r="A313" i="1"/>
  <c r="A310" i="1"/>
  <c r="A307" i="1"/>
  <c r="A304" i="1"/>
  <c r="A295" i="1"/>
  <c r="A292" i="1"/>
  <c r="A289" i="1"/>
  <c r="A286" i="1"/>
  <c r="A283" i="1"/>
  <c r="A280" i="1"/>
  <c r="A277" i="1"/>
  <c r="A274" i="1"/>
  <c r="A271" i="1"/>
  <c r="A268" i="1"/>
  <c r="A265" i="1"/>
  <c r="A259" i="1"/>
  <c r="A256" i="1"/>
  <c r="A253" i="1"/>
  <c r="A250" i="1"/>
  <c r="A247" i="1"/>
  <c r="A244" i="1"/>
  <c r="A241" i="1"/>
  <c r="A238" i="1"/>
  <c r="A229" i="1"/>
  <c r="A226" i="1"/>
  <c r="A223" i="1"/>
  <c r="A220" i="1"/>
  <c r="A217" i="1"/>
  <c r="A208" i="1"/>
  <c r="A199" i="1"/>
  <c r="A196" i="1"/>
  <c r="A193" i="1"/>
  <c r="A190" i="1"/>
  <c r="A187" i="1"/>
  <c r="A184" i="1"/>
  <c r="A178" i="1"/>
  <c r="A175" i="1"/>
  <c r="A172" i="1"/>
  <c r="A169" i="1"/>
  <c r="A166" i="1"/>
  <c r="A163" i="1"/>
  <c r="A160" i="1"/>
  <c r="A157" i="1"/>
  <c r="A154" i="1"/>
  <c r="A151" i="1"/>
  <c r="A148" i="1"/>
  <c r="A145" i="1"/>
  <c r="A142" i="1"/>
  <c r="A139" i="1"/>
  <c r="A133" i="1"/>
  <c r="A130" i="1"/>
  <c r="A127" i="1"/>
  <c r="A115" i="1"/>
  <c r="A112" i="1"/>
  <c r="A109" i="1"/>
  <c r="A106" i="1"/>
  <c r="A103" i="1"/>
  <c r="A97" i="1"/>
  <c r="A94" i="1"/>
  <c r="A88" i="1"/>
  <c r="A85" i="1"/>
  <c r="A82" i="1"/>
  <c r="A79" i="1"/>
  <c r="A76" i="1"/>
  <c r="A73" i="1"/>
  <c r="A70" i="1"/>
  <c r="A67" i="1"/>
  <c r="A64" i="1"/>
  <c r="A61" i="1"/>
  <c r="A58" i="1"/>
  <c r="A55" i="1"/>
  <c r="A52" i="1"/>
  <c r="A49" i="1"/>
  <c r="A46" i="1"/>
  <c r="A43" i="1"/>
  <c r="A40" i="1"/>
  <c r="A37" i="1"/>
  <c r="A34" i="1"/>
  <c r="A31" i="1"/>
  <c r="A28" i="1"/>
  <c r="A25" i="1"/>
  <c r="A22" i="1"/>
  <c r="A19" i="1"/>
  <c r="Q697" i="1"/>
  <c r="Q682" i="1"/>
  <c r="Q670" i="1"/>
  <c r="Q667" i="1"/>
  <c r="Q658" i="1"/>
  <c r="Q643" i="1"/>
  <c r="I658" i="1"/>
  <c r="I667" i="1"/>
  <c r="I670" i="1"/>
  <c r="I682" i="1"/>
  <c r="I697" i="1"/>
  <c r="I643" i="1"/>
  <c r="R547" i="1"/>
  <c r="Q547" i="1"/>
  <c r="GD496" i="1" l="1"/>
  <c r="GD289" i="1"/>
  <c r="GD574" i="1"/>
  <c r="GD259" i="1"/>
  <c r="GD304" i="1"/>
  <c r="GD346" i="1"/>
  <c r="GB13" i="1"/>
  <c r="GD430" i="1"/>
  <c r="GC472" i="1"/>
  <c r="GE472" i="1" s="1"/>
  <c r="GD508" i="1"/>
  <c r="GD544" i="1"/>
  <c r="GD586" i="1"/>
  <c r="GD634" i="1"/>
  <c r="GD538" i="1"/>
  <c r="GD388" i="1"/>
  <c r="GI11" i="1"/>
  <c r="GD265" i="1"/>
  <c r="GD307" i="1"/>
  <c r="GD349" i="1"/>
  <c r="GC394" i="1"/>
  <c r="GE394" i="1" s="1"/>
  <c r="GD475" i="1"/>
  <c r="GD511" i="1"/>
  <c r="GD547" i="1"/>
  <c r="GD589" i="1"/>
  <c r="GD340" i="1"/>
  <c r="GJ340" i="1"/>
  <c r="GD460" i="1"/>
  <c r="GD355" i="1"/>
  <c r="GJ355" i="1"/>
  <c r="GD253" i="1"/>
  <c r="GD343" i="1"/>
  <c r="GD469" i="1"/>
  <c r="GD583" i="1"/>
  <c r="GD268" i="1"/>
  <c r="GD310" i="1"/>
  <c r="GD352" i="1"/>
  <c r="GD400" i="1"/>
  <c r="GC436" i="1"/>
  <c r="GE436" i="1" s="1"/>
  <c r="GD478" i="1"/>
  <c r="GD514" i="1"/>
  <c r="GD553" i="1"/>
  <c r="GD613" i="1"/>
  <c r="GD298" i="1"/>
  <c r="GJ298" i="1"/>
  <c r="GD364" i="1"/>
  <c r="GJ364" i="1"/>
  <c r="GD463" i="1"/>
  <c r="GD466" i="1"/>
  <c r="GD637" i="1"/>
  <c r="GC271" i="1"/>
  <c r="GE271" i="1" s="1"/>
  <c r="GD313" i="1"/>
  <c r="GC358" i="1"/>
  <c r="GE358" i="1" s="1"/>
  <c r="GD403" i="1"/>
  <c r="GD439" i="1"/>
  <c r="GD481" i="1"/>
  <c r="GD517" i="1"/>
  <c r="GD556" i="1"/>
  <c r="GD616" i="1"/>
  <c r="GD247" i="1"/>
  <c r="GD571" i="1"/>
  <c r="GD499" i="1"/>
  <c r="GD292" i="1"/>
  <c r="GD502" i="1"/>
  <c r="GD274" i="1"/>
  <c r="GC316" i="1"/>
  <c r="GE316" i="1" s="1"/>
  <c r="GD361" i="1"/>
  <c r="GD406" i="1"/>
  <c r="GD442" i="1"/>
  <c r="GD484" i="1"/>
  <c r="GD520" i="1"/>
  <c r="GD559" i="1"/>
  <c r="GD619" i="1"/>
  <c r="GD418" i="1"/>
  <c r="GD250" i="1"/>
  <c r="GD535" i="1"/>
  <c r="GD424" i="1"/>
  <c r="GD277" i="1"/>
  <c r="GD319" i="1"/>
  <c r="GD370" i="1"/>
  <c r="GD409" i="1"/>
  <c r="GC445" i="1"/>
  <c r="GE445" i="1" s="1"/>
  <c r="GD487" i="1"/>
  <c r="GD523" i="1"/>
  <c r="GD562" i="1"/>
  <c r="GC622" i="1"/>
  <c r="GE622" i="1" s="1"/>
  <c r="GD331" i="1"/>
  <c r="GD421" i="1"/>
  <c r="GD337" i="1"/>
  <c r="GD295" i="1"/>
  <c r="GD427" i="1"/>
  <c r="GD541" i="1"/>
  <c r="GD280" i="1"/>
  <c r="GC322" i="1"/>
  <c r="GE322" i="1" s="1"/>
  <c r="GD373" i="1"/>
  <c r="GD412" i="1"/>
  <c r="GD451" i="1"/>
  <c r="GD490" i="1"/>
  <c r="GC526" i="1"/>
  <c r="GE526" i="1" s="1"/>
  <c r="GD565" i="1"/>
  <c r="GD625" i="1"/>
  <c r="GC379" i="1"/>
  <c r="GE379" i="1" s="1"/>
  <c r="GD532" i="1"/>
  <c r="GD334" i="1"/>
  <c r="GD385" i="1"/>
  <c r="GD577" i="1"/>
  <c r="GD256" i="1"/>
  <c r="GD505" i="1"/>
  <c r="GD283" i="1"/>
  <c r="GD325" i="1"/>
  <c r="GD376" i="1"/>
  <c r="GD415" i="1"/>
  <c r="GD457" i="1"/>
  <c r="GD493" i="1"/>
  <c r="GD529" i="1"/>
  <c r="GD568" i="1"/>
  <c r="GD628" i="1"/>
  <c r="GD40" i="1"/>
  <c r="GD64" i="1"/>
  <c r="GD106" i="1"/>
  <c r="GD142" i="1"/>
  <c r="GC286" i="1"/>
  <c r="GE286" i="1" s="1"/>
  <c r="GD286" i="1"/>
  <c r="GD316" i="1"/>
  <c r="GC631" i="1"/>
  <c r="GE631" i="1" s="1"/>
  <c r="GD631" i="1"/>
  <c r="GD121" i="1"/>
  <c r="GK121" i="1" s="1"/>
  <c r="GR121" i="1" s="1"/>
  <c r="GY121" i="1" s="1"/>
  <c r="GD31" i="1"/>
  <c r="GD43" i="1"/>
  <c r="GD55" i="1"/>
  <c r="GD67" i="1"/>
  <c r="GD109" i="1"/>
  <c r="GD130" i="1"/>
  <c r="GD145" i="1"/>
  <c r="GD157" i="1"/>
  <c r="GD169" i="1"/>
  <c r="GD196" i="1"/>
  <c r="GD220" i="1"/>
  <c r="GD238" i="1"/>
  <c r="GC382" i="1"/>
  <c r="GE382" i="1" s="1"/>
  <c r="GD382" i="1"/>
  <c r="GC433" i="1"/>
  <c r="GE433" i="1" s="1"/>
  <c r="GD433" i="1"/>
  <c r="GD91" i="1"/>
  <c r="GK91" i="1" s="1"/>
  <c r="GR91" i="1" s="1"/>
  <c r="GY91" i="1" s="1"/>
  <c r="GD88" i="1"/>
  <c r="GD70" i="1"/>
  <c r="GD112" i="1"/>
  <c r="GD172" i="1"/>
  <c r="GD118" i="1"/>
  <c r="GK118" i="1" s="1"/>
  <c r="GR118" i="1" s="1"/>
  <c r="GY118" i="1" s="1"/>
  <c r="GD136" i="1"/>
  <c r="GK136" i="1" s="1"/>
  <c r="GR136" i="1" s="1"/>
  <c r="GY136" i="1" s="1"/>
  <c r="GD235" i="1"/>
  <c r="GK235" i="1" s="1"/>
  <c r="GR235" i="1" s="1"/>
  <c r="GY235" i="1" s="1"/>
  <c r="GD52" i="1"/>
  <c r="GD76" i="1"/>
  <c r="GD154" i="1"/>
  <c r="GD166" i="1"/>
  <c r="GD178" i="1"/>
  <c r="GD193" i="1"/>
  <c r="GD217" i="1"/>
  <c r="GD229" i="1"/>
  <c r="GD58" i="1"/>
  <c r="GD97" i="1"/>
  <c r="GD133" i="1"/>
  <c r="GD148" i="1"/>
  <c r="GD160" i="1"/>
  <c r="GD187" i="1"/>
  <c r="GD199" i="1"/>
  <c r="GD223" i="1"/>
  <c r="GD241" i="1"/>
  <c r="GC268" i="1"/>
  <c r="GE268" i="1" s="1"/>
  <c r="GD61" i="1"/>
  <c r="GD73" i="1"/>
  <c r="GD85" i="1"/>
  <c r="GD103" i="1"/>
  <c r="GD115" i="1"/>
  <c r="GD139" i="1"/>
  <c r="GD151" i="1"/>
  <c r="GD163" i="1"/>
  <c r="GD175" i="1"/>
  <c r="GD208" i="1"/>
  <c r="GD226" i="1"/>
  <c r="GD244" i="1"/>
  <c r="GC403" i="1"/>
  <c r="GE403" i="1" s="1"/>
  <c r="GB11" i="1"/>
  <c r="GD643" i="1"/>
  <c r="GK643" i="1" s="1"/>
  <c r="GD232" i="1"/>
  <c r="GK232" i="1" s="1"/>
  <c r="GR232" i="1" s="1"/>
  <c r="GY232" i="1" s="1"/>
  <c r="FP22" i="1"/>
  <c r="FQ22" i="1" s="1"/>
  <c r="FP25" i="1"/>
  <c r="FP28" i="1"/>
  <c r="CQ376" i="1"/>
  <c r="CQ625" i="1"/>
  <c r="CQ73" i="1"/>
  <c r="CQ331" i="1"/>
  <c r="CQ568" i="1"/>
  <c r="CQ76" i="1"/>
  <c r="CQ334" i="1"/>
  <c r="CQ571" i="1"/>
  <c r="CQ79" i="1"/>
  <c r="CQ337" i="1"/>
  <c r="CQ574" i="1"/>
  <c r="CQ169" i="1"/>
  <c r="CQ424" i="1"/>
  <c r="CQ49" i="1"/>
  <c r="CQ304" i="1"/>
  <c r="CQ541" i="1"/>
  <c r="CP11" i="1"/>
  <c r="AU598" i="1"/>
  <c r="AT595" i="1"/>
  <c r="CK11" i="1"/>
  <c r="CL11" i="1"/>
  <c r="CM11" i="1"/>
  <c r="CN11" i="1"/>
  <c r="CF11" i="1"/>
  <c r="CG11" i="1"/>
  <c r="CH11" i="1"/>
  <c r="CI11" i="1"/>
  <c r="CB13" i="1"/>
  <c r="BQ391" i="1"/>
  <c r="BQ409" i="1"/>
  <c r="BQ70" i="1"/>
  <c r="Q28" i="1"/>
  <c r="R28" i="1"/>
  <c r="GK11" i="1" l="1"/>
  <c r="GR643" i="1"/>
  <c r="GC274" i="1"/>
  <c r="GE274" i="1" s="1"/>
  <c r="GC319" i="1"/>
  <c r="GE319" i="1" s="1"/>
  <c r="GD358" i="1"/>
  <c r="GD472" i="1"/>
  <c r="GD394" i="1"/>
  <c r="GD391" i="1"/>
  <c r="GD13" i="1" s="1"/>
  <c r="GC535" i="1"/>
  <c r="GE535" i="1" s="1"/>
  <c r="GF535" i="1" s="1"/>
  <c r="GC313" i="1"/>
  <c r="GE313" i="1" s="1"/>
  <c r="GF313" i="1" s="1"/>
  <c r="GD271" i="1"/>
  <c r="GD12" i="1" s="1"/>
  <c r="GD436" i="1"/>
  <c r="GD379" i="1"/>
  <c r="GD622" i="1"/>
  <c r="GG316" i="1"/>
  <c r="GG268" i="1"/>
  <c r="GG379" i="1"/>
  <c r="GC451" i="1"/>
  <c r="GE451" i="1" s="1"/>
  <c r="GF451" i="1" s="1"/>
  <c r="GK298" i="1"/>
  <c r="GR298" i="1" s="1"/>
  <c r="GY298" i="1" s="1"/>
  <c r="GD322" i="1"/>
  <c r="GD445" i="1"/>
  <c r="GK355" i="1"/>
  <c r="GR355" i="1" s="1"/>
  <c r="GY355" i="1" s="1"/>
  <c r="GG472" i="1"/>
  <c r="GC415" i="1"/>
  <c r="GE415" i="1" s="1"/>
  <c r="GF415" i="1" s="1"/>
  <c r="GD526" i="1"/>
  <c r="GK364" i="1"/>
  <c r="GR364" i="1" s="1"/>
  <c r="GY364" i="1" s="1"/>
  <c r="GK340" i="1"/>
  <c r="GR340" i="1" s="1"/>
  <c r="GY340" i="1" s="1"/>
  <c r="GG622" i="1"/>
  <c r="GF433" i="1"/>
  <c r="GF526" i="1"/>
  <c r="GF286" i="1"/>
  <c r="GF472" i="1"/>
  <c r="GG433" i="1"/>
  <c r="GF322" i="1"/>
  <c r="GF436" i="1"/>
  <c r="GG631" i="1"/>
  <c r="GF403" i="1"/>
  <c r="GF268" i="1"/>
  <c r="GF274" i="1"/>
  <c r="GD11" i="1"/>
  <c r="GF382" i="1"/>
  <c r="GG286" i="1"/>
  <c r="GG436" i="1"/>
  <c r="GF622" i="1"/>
  <c r="GF445" i="1"/>
  <c r="GF394" i="1"/>
  <c r="GF319" i="1"/>
  <c r="GF316" i="1"/>
  <c r="GF631" i="1"/>
  <c r="GF358" i="1"/>
  <c r="GF271" i="1"/>
  <c r="GG445" i="1"/>
  <c r="GG274" i="1"/>
  <c r="GG403" i="1"/>
  <c r="GB8" i="1"/>
  <c r="GG526" i="1"/>
  <c r="GG394" i="1"/>
  <c r="GC28" i="1"/>
  <c r="GD28" i="1"/>
  <c r="GG271" i="1"/>
  <c r="GC49" i="1"/>
  <c r="GD49" i="1"/>
  <c r="GC37" i="1"/>
  <c r="GD37" i="1"/>
  <c r="GC25" i="1"/>
  <c r="GD25" i="1"/>
  <c r="GF379" i="1"/>
  <c r="GC184" i="1"/>
  <c r="GD184" i="1"/>
  <c r="GC94" i="1"/>
  <c r="GD94" i="1"/>
  <c r="GC79" i="1"/>
  <c r="GD79" i="1"/>
  <c r="GC46" i="1"/>
  <c r="GD46" i="1"/>
  <c r="GG322" i="1"/>
  <c r="GC190" i="1"/>
  <c r="GD190" i="1"/>
  <c r="GC127" i="1"/>
  <c r="GD127" i="1"/>
  <c r="GB10" i="1"/>
  <c r="GD19" i="1"/>
  <c r="GG358" i="1"/>
  <c r="GG382" i="1"/>
  <c r="GB12" i="1"/>
  <c r="GC82" i="1"/>
  <c r="GD82" i="1"/>
  <c r="GC34" i="1"/>
  <c r="GD34" i="1"/>
  <c r="GC22" i="1"/>
  <c r="GD22" i="1"/>
  <c r="FR22" i="1"/>
  <c r="FR25" i="1"/>
  <c r="FQ25" i="1"/>
  <c r="CQ109" i="1"/>
  <c r="CQ61" i="1"/>
  <c r="CQ190" i="1"/>
  <c r="CQ175" i="1"/>
  <c r="CQ430" i="1"/>
  <c r="CQ517" i="1"/>
  <c r="CQ274" i="1"/>
  <c r="CQ25" i="1"/>
  <c r="CQ136" i="1"/>
  <c r="CQ400" i="1"/>
  <c r="CQ145" i="1"/>
  <c r="CQ28" i="1"/>
  <c r="CR28" i="1" s="1"/>
  <c r="FT28" i="1" s="1"/>
  <c r="CQ475" i="1"/>
  <c r="CQ223" i="1"/>
  <c r="CQ559" i="1"/>
  <c r="CQ394" i="1"/>
  <c r="CQ139" i="1"/>
  <c r="CQ505" i="1"/>
  <c r="CQ259" i="1"/>
  <c r="CQ637" i="1"/>
  <c r="CQ388" i="1"/>
  <c r="CQ130" i="1"/>
  <c r="CQ535" i="1"/>
  <c r="CQ292" i="1"/>
  <c r="CQ43" i="1"/>
  <c r="CQ532" i="1"/>
  <c r="CQ289" i="1"/>
  <c r="CQ40" i="1"/>
  <c r="CQ529" i="1"/>
  <c r="CQ286" i="1"/>
  <c r="CQ37" i="1"/>
  <c r="CQ325" i="1"/>
  <c r="CQ70" i="1"/>
  <c r="CQ277" i="1"/>
  <c r="CQ622" i="1"/>
  <c r="CQ562" i="1"/>
  <c r="CQ445" i="1"/>
  <c r="CQ31" i="1"/>
  <c r="CQ373" i="1"/>
  <c r="CQ133" i="1"/>
  <c r="CQ502" i="1"/>
  <c r="CQ256" i="1"/>
  <c r="CQ355" i="1"/>
  <c r="CQ421" i="1"/>
  <c r="CQ166" i="1"/>
  <c r="CQ121" i="1"/>
  <c r="CQ418" i="1"/>
  <c r="CQ163" i="1"/>
  <c r="CQ232" i="1"/>
  <c r="CQ415" i="1"/>
  <c r="CQ160" i="1"/>
  <c r="CQ235" i="1"/>
  <c r="CQ451" i="1"/>
  <c r="CQ103" i="1"/>
  <c r="CQ565" i="1"/>
  <c r="CQ409" i="1"/>
  <c r="CQ319" i="1"/>
  <c r="CQ322" i="1"/>
  <c r="CQ238" i="1"/>
  <c r="CQ553" i="1"/>
  <c r="CQ313" i="1"/>
  <c r="CQ58" i="1"/>
  <c r="CQ538" i="1"/>
  <c r="CQ295" i="1"/>
  <c r="CQ46" i="1"/>
  <c r="CQ463" i="1"/>
  <c r="CQ199" i="1"/>
  <c r="CQ484" i="1"/>
  <c r="CQ460" i="1"/>
  <c r="CQ196" i="1"/>
  <c r="CQ619" i="1"/>
  <c r="CQ457" i="1"/>
  <c r="CQ193" i="1"/>
  <c r="CQ106" i="1"/>
  <c r="CQ490" i="1"/>
  <c r="CQ244" i="1"/>
  <c r="CQ442" i="1"/>
  <c r="CQ487" i="1"/>
  <c r="CQ154" i="1"/>
  <c r="CQ439" i="1"/>
  <c r="CQ148" i="1"/>
  <c r="CQ64" i="1"/>
  <c r="CQ361" i="1"/>
  <c r="CQ100" i="1"/>
  <c r="CQ364" i="1"/>
  <c r="CQ478" i="1"/>
  <c r="CQ226" i="1"/>
  <c r="CQ406" i="1"/>
  <c r="CQ547" i="1"/>
  <c r="CQ310" i="1"/>
  <c r="CQ520" i="1"/>
  <c r="CQ403" i="1"/>
  <c r="CQ616" i="1"/>
  <c r="CQ253" i="1"/>
  <c r="CQ241" i="1"/>
  <c r="CQ496" i="1"/>
  <c r="CQ250" i="1"/>
  <c r="CQ187" i="1"/>
  <c r="CQ493" i="1"/>
  <c r="CQ247" i="1"/>
  <c r="CQ34" i="1"/>
  <c r="CQ526" i="1"/>
  <c r="CQ283" i="1"/>
  <c r="CQ67" i="1"/>
  <c r="CQ523" i="1"/>
  <c r="CQ280" i="1"/>
  <c r="CQ613" i="1"/>
  <c r="CQ586" i="1"/>
  <c r="CQ577" i="1"/>
  <c r="CQ499" i="1"/>
  <c r="CP12" i="1"/>
  <c r="CQ481" i="1"/>
  <c r="CQ340" i="1"/>
  <c r="CQ88" i="1"/>
  <c r="CQ91" i="1"/>
  <c r="CQ397" i="1"/>
  <c r="CQ142" i="1"/>
  <c r="CQ544" i="1"/>
  <c r="CQ307" i="1"/>
  <c r="CQ52" i="1"/>
  <c r="CQ427" i="1"/>
  <c r="CO12" i="1"/>
  <c r="CQ172" i="1"/>
  <c r="CQ370" i="1"/>
  <c r="CQ97" i="1"/>
  <c r="CQ349" i="1"/>
  <c r="CQ343" i="1"/>
  <c r="CP13" i="1"/>
  <c r="CQ229" i="1"/>
  <c r="CQ433" i="1"/>
  <c r="CQ217" i="1"/>
  <c r="CQ514" i="1"/>
  <c r="CQ271" i="1"/>
  <c r="CQ22" i="1"/>
  <c r="CQ589" i="1"/>
  <c r="CQ352" i="1"/>
  <c r="CQ94" i="1"/>
  <c r="CQ508" i="1"/>
  <c r="CQ265" i="1"/>
  <c r="CQ643" i="1"/>
  <c r="CO11" i="1"/>
  <c r="CQ391" i="1"/>
  <c r="CO13" i="1"/>
  <c r="CQ358" i="1"/>
  <c r="CQ178" i="1"/>
  <c r="CQ469" i="1"/>
  <c r="CQ82" i="1"/>
  <c r="CP8" i="1"/>
  <c r="CQ55" i="1"/>
  <c r="CQ472" i="1"/>
  <c r="CQ220" i="1"/>
  <c r="CQ583" i="1"/>
  <c r="CQ346" i="1"/>
  <c r="CQ85" i="1"/>
  <c r="CQ466" i="1"/>
  <c r="CQ208" i="1"/>
  <c r="CQ634" i="1"/>
  <c r="CQ385" i="1"/>
  <c r="CQ127" i="1"/>
  <c r="CQ631" i="1"/>
  <c r="CQ382" i="1"/>
  <c r="CQ115" i="1"/>
  <c r="CQ628" i="1"/>
  <c r="CQ379" i="1"/>
  <c r="CQ112" i="1"/>
  <c r="CQ118" i="1"/>
  <c r="CQ412" i="1"/>
  <c r="CO8" i="1"/>
  <c r="CQ157" i="1"/>
  <c r="CP10" i="1"/>
  <c r="CQ184" i="1"/>
  <c r="CQ316" i="1"/>
  <c r="CQ298" i="1"/>
  <c r="CQ181" i="1"/>
  <c r="CQ268" i="1"/>
  <c r="CQ19" i="1"/>
  <c r="CO10" i="1"/>
  <c r="CQ556" i="1"/>
  <c r="CQ436" i="1"/>
  <c r="CQ511" i="1"/>
  <c r="CQ151" i="1"/>
  <c r="AU595" i="1"/>
  <c r="AV598" i="1"/>
  <c r="CD391" i="1"/>
  <c r="CD562" i="1"/>
  <c r="CD508" i="1"/>
  <c r="CD295" i="1"/>
  <c r="CD565" i="1"/>
  <c r="CD571" i="1"/>
  <c r="CD532" i="1"/>
  <c r="CD496" i="1"/>
  <c r="CD382" i="1"/>
  <c r="CI8" i="1"/>
  <c r="CF13" i="1"/>
  <c r="CD619" i="1"/>
  <c r="CD523" i="1"/>
  <c r="CD487" i="1"/>
  <c r="CD568" i="1"/>
  <c r="CD559" i="1"/>
  <c r="CD520" i="1"/>
  <c r="CD484" i="1"/>
  <c r="CD442" i="1"/>
  <c r="CD298" i="1"/>
  <c r="CD535" i="1"/>
  <c r="CD514" i="1"/>
  <c r="CD478" i="1"/>
  <c r="CD436" i="1"/>
  <c r="CD631" i="1"/>
  <c r="CD463" i="1"/>
  <c r="CD547" i="1"/>
  <c r="CD511" i="1"/>
  <c r="CD475" i="1"/>
  <c r="CD223" i="1"/>
  <c r="CD643" i="1"/>
  <c r="CD11" i="1" s="1"/>
  <c r="CD394" i="1"/>
  <c r="CD526" i="1"/>
  <c r="CD52" i="1"/>
  <c r="CD169" i="1"/>
  <c r="CD235" i="1"/>
  <c r="CD529" i="1"/>
  <c r="CD415" i="1"/>
  <c r="CD286" i="1"/>
  <c r="CD115" i="1"/>
  <c r="CD325" i="1"/>
  <c r="CD73" i="1"/>
  <c r="CD355" i="1"/>
  <c r="CD634" i="1"/>
  <c r="CD502" i="1"/>
  <c r="CD466" i="1"/>
  <c r="CD424" i="1"/>
  <c r="CD343" i="1"/>
  <c r="CD256" i="1"/>
  <c r="CD172" i="1"/>
  <c r="CD133" i="1"/>
  <c r="CD85" i="1"/>
  <c r="CD232" i="1"/>
  <c r="CD628" i="1"/>
  <c r="CD460" i="1"/>
  <c r="CD418" i="1"/>
  <c r="CD334" i="1"/>
  <c r="CD289" i="1"/>
  <c r="CD250" i="1"/>
  <c r="CD199" i="1"/>
  <c r="CD166" i="1"/>
  <c r="CD127" i="1"/>
  <c r="CD79" i="1"/>
  <c r="CK8" i="1"/>
  <c r="CN12" i="1"/>
  <c r="CH8" i="1"/>
  <c r="CK10" i="1"/>
  <c r="CF8" i="1"/>
  <c r="CE8" i="1"/>
  <c r="CG8" i="1"/>
  <c r="CN8" i="1"/>
  <c r="CM8" i="1"/>
  <c r="CL8" i="1"/>
  <c r="CJ8" i="1"/>
  <c r="CD445" i="1"/>
  <c r="CD409" i="1"/>
  <c r="CD373" i="1"/>
  <c r="CD322" i="1"/>
  <c r="CD280" i="1"/>
  <c r="CD241" i="1"/>
  <c r="CD190" i="1"/>
  <c r="CD157" i="1"/>
  <c r="CD109" i="1"/>
  <c r="CD70" i="1"/>
  <c r="CD337" i="1"/>
  <c r="CD247" i="1"/>
  <c r="CD451" i="1"/>
  <c r="CD244" i="1"/>
  <c r="CD616" i="1"/>
  <c r="CD406" i="1"/>
  <c r="CD370" i="1"/>
  <c r="CD319" i="1"/>
  <c r="CD277" i="1"/>
  <c r="CD238" i="1"/>
  <c r="CD187" i="1"/>
  <c r="CD154" i="1"/>
  <c r="CD106" i="1"/>
  <c r="CD67" i="1"/>
  <c r="CD64" i="1"/>
  <c r="CD121" i="1"/>
  <c r="CD292" i="1"/>
  <c r="CD457" i="1"/>
  <c r="CD76" i="1"/>
  <c r="CD622" i="1"/>
  <c r="CD490" i="1"/>
  <c r="CD376" i="1"/>
  <c r="CD193" i="1"/>
  <c r="CD364" i="1"/>
  <c r="CD136" i="1"/>
  <c r="CD613" i="1"/>
  <c r="CD556" i="1"/>
  <c r="CD517" i="1"/>
  <c r="CD481" i="1"/>
  <c r="CD439" i="1"/>
  <c r="CE13" i="1"/>
  <c r="CN13" i="1"/>
  <c r="CL10" i="1"/>
  <c r="CL12" i="1"/>
  <c r="CL13" i="1"/>
  <c r="CM10" i="1"/>
  <c r="CK12" i="1"/>
  <c r="CE11" i="1"/>
  <c r="CM13" i="1"/>
  <c r="CN10" i="1"/>
  <c r="CE12" i="1"/>
  <c r="CK13" i="1"/>
  <c r="CM12" i="1"/>
  <c r="CJ13" i="1"/>
  <c r="CE10" i="1"/>
  <c r="CJ12" i="1"/>
  <c r="CI13" i="1"/>
  <c r="CF10" i="1"/>
  <c r="CI12" i="1"/>
  <c r="CH13" i="1"/>
  <c r="CG10" i="1"/>
  <c r="CH12" i="1"/>
  <c r="CG13" i="1"/>
  <c r="CH10" i="1"/>
  <c r="CG12" i="1"/>
  <c r="CD403" i="1"/>
  <c r="CD361" i="1"/>
  <c r="CD316" i="1"/>
  <c r="CD274" i="1"/>
  <c r="CD229" i="1"/>
  <c r="CD184" i="1"/>
  <c r="CD151" i="1"/>
  <c r="CD103" i="1"/>
  <c r="CD499" i="1"/>
  <c r="CD385" i="1"/>
  <c r="CD130" i="1"/>
  <c r="CD379" i="1"/>
  <c r="CD340" i="1"/>
  <c r="CD91" i="1"/>
  <c r="CD553" i="1"/>
  <c r="CD400" i="1"/>
  <c r="CD358" i="1"/>
  <c r="CD313" i="1"/>
  <c r="CD271" i="1"/>
  <c r="CD226" i="1"/>
  <c r="CD148" i="1"/>
  <c r="CD100" i="1"/>
  <c r="CD61" i="1"/>
  <c r="CD208" i="1"/>
  <c r="CD589" i="1"/>
  <c r="CD433" i="1"/>
  <c r="CD397" i="1"/>
  <c r="CD352" i="1"/>
  <c r="CD310" i="1"/>
  <c r="CD268" i="1"/>
  <c r="CD181" i="1"/>
  <c r="CD145" i="1"/>
  <c r="CD97" i="1"/>
  <c r="CD58" i="1"/>
  <c r="CD574" i="1"/>
  <c r="CD421" i="1"/>
  <c r="CD253" i="1"/>
  <c r="CD625" i="1"/>
  <c r="CD196" i="1"/>
  <c r="CD412" i="1"/>
  <c r="CD160" i="1"/>
  <c r="CD586" i="1"/>
  <c r="CD544" i="1"/>
  <c r="CD472" i="1"/>
  <c r="CD430" i="1"/>
  <c r="CD349" i="1"/>
  <c r="CD307" i="1"/>
  <c r="CD265" i="1"/>
  <c r="CD220" i="1"/>
  <c r="CD178" i="1"/>
  <c r="CD142" i="1"/>
  <c r="CD94" i="1"/>
  <c r="CD55" i="1"/>
  <c r="CD82" i="1"/>
  <c r="CD118" i="1"/>
  <c r="CD493" i="1"/>
  <c r="CD331" i="1"/>
  <c r="CD163" i="1"/>
  <c r="CD283" i="1"/>
  <c r="CD112" i="1"/>
  <c r="CD637" i="1"/>
  <c r="CD583" i="1"/>
  <c r="CD541" i="1"/>
  <c r="CD505" i="1"/>
  <c r="CD469" i="1"/>
  <c r="CD427" i="1"/>
  <c r="CD346" i="1"/>
  <c r="CD304" i="1"/>
  <c r="CD259" i="1"/>
  <c r="CD217" i="1"/>
  <c r="CD175" i="1"/>
  <c r="CD139" i="1"/>
  <c r="CD88" i="1"/>
  <c r="CI10" i="1"/>
  <c r="CF12" i="1"/>
  <c r="CC13" i="1"/>
  <c r="CD577" i="1"/>
  <c r="CD538" i="1"/>
  <c r="CD388" i="1"/>
  <c r="BQ196" i="1"/>
  <c r="BQ427" i="1"/>
  <c r="BQ247" i="1"/>
  <c r="BQ52" i="1"/>
  <c r="BQ589" i="1"/>
  <c r="BQ244" i="1"/>
  <c r="BQ304" i="1"/>
  <c r="BQ319" i="1"/>
  <c r="BQ139" i="1"/>
  <c r="BQ466" i="1"/>
  <c r="BQ586" i="1"/>
  <c r="BQ106" i="1"/>
  <c r="BQ133" i="1"/>
  <c r="BQ565" i="1"/>
  <c r="BQ97" i="1"/>
  <c r="BQ184" i="1"/>
  <c r="BQ61" i="1"/>
  <c r="BQ76" i="1"/>
  <c r="BQ322" i="1"/>
  <c r="BQ331" i="1"/>
  <c r="BQ136" i="1"/>
  <c r="BQ112" i="1"/>
  <c r="BQ421" i="1"/>
  <c r="BQ82" i="1"/>
  <c r="BQ118" i="1"/>
  <c r="BQ187" i="1"/>
  <c r="BQ412" i="1"/>
  <c r="BQ121" i="1"/>
  <c r="BQ103" i="1"/>
  <c r="BQ577" i="1"/>
  <c r="BQ280" i="1"/>
  <c r="BQ508" i="1"/>
  <c r="BQ91" i="1"/>
  <c r="BQ241" i="1"/>
  <c r="BQ145" i="1"/>
  <c r="BQ169" i="1"/>
  <c r="BQ511" i="1"/>
  <c r="BQ268" i="1"/>
  <c r="BQ298" i="1"/>
  <c r="BQ475" i="1"/>
  <c r="BQ193" i="1"/>
  <c r="BQ307" i="1"/>
  <c r="BQ310" i="1"/>
  <c r="BQ514" i="1"/>
  <c r="BQ127" i="1"/>
  <c r="BQ148" i="1"/>
  <c r="BQ181" i="1"/>
  <c r="BQ109" i="1"/>
  <c r="BQ400" i="1"/>
  <c r="BQ256" i="1"/>
  <c r="BQ271" i="1"/>
  <c r="BQ562" i="1"/>
  <c r="BQ463" i="1"/>
  <c r="BQ556" i="1"/>
  <c r="BQ457" i="1"/>
  <c r="BQ505" i="1"/>
  <c r="BQ259" i="1"/>
  <c r="BQ523" i="1"/>
  <c r="BQ616" i="1"/>
  <c r="BQ370" i="1"/>
  <c r="BQ490" i="1"/>
  <c r="BQ58" i="1"/>
  <c r="BQ154" i="1"/>
  <c r="BQ205" i="1"/>
  <c r="BQ535" i="1"/>
  <c r="BQ433" i="1"/>
  <c r="BQ292" i="1"/>
  <c r="BQ160" i="1"/>
  <c r="BQ628" i="1"/>
  <c r="BQ157" i="1"/>
  <c r="BQ142" i="1"/>
  <c r="BQ199" i="1"/>
  <c r="BQ115" i="1"/>
  <c r="BQ223" i="1"/>
  <c r="BQ151" i="1"/>
  <c r="BQ190" i="1"/>
  <c r="BQ364" i="1"/>
  <c r="BQ424" i="1"/>
  <c r="BQ313" i="1"/>
  <c r="BQ571" i="1"/>
  <c r="BQ643" i="1"/>
  <c r="BQ11" i="1" s="1"/>
  <c r="BQ265" i="1"/>
  <c r="BQ67" i="1"/>
  <c r="BQ481" i="1"/>
  <c r="BQ229" i="1"/>
  <c r="BQ283" i="1"/>
  <c r="BQ532" i="1"/>
  <c r="BQ499" i="1"/>
  <c r="BQ334" i="1"/>
  <c r="BQ583" i="1"/>
  <c r="BQ85" i="1"/>
  <c r="BQ316" i="1"/>
  <c r="BQ520" i="1"/>
  <c r="BQ517" i="1"/>
  <c r="BQ631" i="1"/>
  <c r="BQ376" i="1"/>
  <c r="BQ529" i="1"/>
  <c r="BQ286" i="1"/>
  <c r="BQ622" i="1"/>
  <c r="BQ226" i="1"/>
  <c r="BQ547" i="1"/>
  <c r="BQ445" i="1"/>
  <c r="BQ235" i="1"/>
  <c r="BQ394" i="1"/>
  <c r="BQ217" i="1"/>
  <c r="BQ538" i="1"/>
  <c r="BQ436" i="1"/>
  <c r="BQ295" i="1"/>
  <c r="BQ487" i="1"/>
  <c r="BQ406" i="1"/>
  <c r="BQ502" i="1"/>
  <c r="BQ289" i="1"/>
  <c r="BQ337" i="1"/>
  <c r="BQ637" i="1"/>
  <c r="BQ163" i="1"/>
  <c r="BQ325" i="1"/>
  <c r="BQ88" i="1"/>
  <c r="BQ430" i="1"/>
  <c r="BQ340" i="1"/>
  <c r="BQ403" i="1"/>
  <c r="BQ460" i="1"/>
  <c r="BQ478" i="1"/>
  <c r="BQ343" i="1"/>
  <c r="BQ496" i="1"/>
  <c r="BQ250" i="1"/>
  <c r="BQ613" i="1"/>
  <c r="BQ493" i="1"/>
  <c r="BQ361" i="1"/>
  <c r="BQ382" i="1"/>
  <c r="BQ352" i="1"/>
  <c r="BQ208" i="1"/>
  <c r="BQ559" i="1"/>
  <c r="BQ277" i="1"/>
  <c r="BQ385" i="1"/>
  <c r="BQ100" i="1"/>
  <c r="BQ178" i="1"/>
  <c r="BQ172" i="1"/>
  <c r="BQ484" i="1"/>
  <c r="BQ64" i="1"/>
  <c r="BQ79" i="1"/>
  <c r="BQ238" i="1"/>
  <c r="BQ94" i="1"/>
  <c r="BQ130" i="1"/>
  <c r="BQ55" i="1"/>
  <c r="BQ73" i="1"/>
  <c r="BQ625" i="1"/>
  <c r="BQ379" i="1"/>
  <c r="BQ349" i="1"/>
  <c r="BQ553" i="1"/>
  <c r="BQ451" i="1"/>
  <c r="BQ175" i="1"/>
  <c r="BQ232" i="1"/>
  <c r="BQ397" i="1"/>
  <c r="BQ13" i="1" s="1"/>
  <c r="BQ253" i="1"/>
  <c r="BQ472" i="1"/>
  <c r="BQ220" i="1"/>
  <c r="BQ568" i="1"/>
  <c r="BQ469" i="1"/>
  <c r="BQ166" i="1"/>
  <c r="BQ634" i="1"/>
  <c r="BQ388" i="1"/>
  <c r="BQ574" i="1"/>
  <c r="BQ346" i="1"/>
  <c r="BQ526" i="1"/>
  <c r="BQ619" i="1"/>
  <c r="BQ373" i="1"/>
  <c r="BQ544" i="1"/>
  <c r="BQ442" i="1"/>
  <c r="BQ355" i="1"/>
  <c r="BQ541" i="1"/>
  <c r="BQ439" i="1"/>
  <c r="BQ274" i="1"/>
  <c r="BQ358" i="1"/>
  <c r="BO13" i="1"/>
  <c r="BP13" i="1"/>
  <c r="GR11" i="1" l="1"/>
  <c r="GY643" i="1"/>
  <c r="GY11" i="1" s="1"/>
  <c r="GG313" i="1"/>
  <c r="GG319" i="1"/>
  <c r="GD8" i="1"/>
  <c r="GG415" i="1"/>
  <c r="GG535" i="1"/>
  <c r="GG451" i="1"/>
  <c r="GB14" i="1"/>
  <c r="GE37" i="1"/>
  <c r="GG37" i="1"/>
  <c r="GD10" i="1"/>
  <c r="GE34" i="1"/>
  <c r="GG34" i="1"/>
  <c r="GE79" i="1"/>
  <c r="GG79" i="1"/>
  <c r="GE184" i="1"/>
  <c r="GG184" i="1"/>
  <c r="GE25" i="1"/>
  <c r="GG25" i="1"/>
  <c r="GE49" i="1"/>
  <c r="GG49" i="1"/>
  <c r="GE22" i="1"/>
  <c r="GG22" i="1"/>
  <c r="GE82" i="1"/>
  <c r="GG82" i="1"/>
  <c r="GE127" i="1"/>
  <c r="GG127" i="1"/>
  <c r="GE94" i="1"/>
  <c r="GG94" i="1"/>
  <c r="GE190" i="1"/>
  <c r="GG190" i="1"/>
  <c r="GE46" i="1"/>
  <c r="GG46" i="1"/>
  <c r="GE28" i="1"/>
  <c r="GG28" i="1"/>
  <c r="CR295" i="1"/>
  <c r="CR223" i="1"/>
  <c r="CR25" i="1"/>
  <c r="FT25" i="1" s="1"/>
  <c r="CR298" i="1"/>
  <c r="CR547" i="1"/>
  <c r="CR418" i="1"/>
  <c r="CR136" i="1"/>
  <c r="CR103" i="1"/>
  <c r="CR226" i="1"/>
  <c r="CR121" i="1"/>
  <c r="CQ8" i="1"/>
  <c r="CR115" i="1"/>
  <c r="CR235" i="1"/>
  <c r="CP14" i="1"/>
  <c r="CO14" i="1"/>
  <c r="CR364" i="1"/>
  <c r="CR568" i="1"/>
  <c r="CR199" i="1"/>
  <c r="CR106" i="1"/>
  <c r="CQ13" i="1"/>
  <c r="CR118" i="1"/>
  <c r="CR232" i="1"/>
  <c r="CR361" i="1"/>
  <c r="CR340" i="1"/>
  <c r="CR196" i="1"/>
  <c r="CR91" i="1"/>
  <c r="CR142" i="1"/>
  <c r="CR112" i="1"/>
  <c r="CR355" i="1"/>
  <c r="CR217" i="1"/>
  <c r="CR643" i="1"/>
  <c r="CR11" i="1" s="1"/>
  <c r="CD13" i="1"/>
  <c r="CR313" i="1"/>
  <c r="CR178" i="1"/>
  <c r="AW598" i="1"/>
  <c r="AV595" i="1"/>
  <c r="CM14" i="1"/>
  <c r="CL14" i="1"/>
  <c r="CF14" i="1"/>
  <c r="CN14" i="1"/>
  <c r="CD10" i="1"/>
  <c r="CG14" i="1"/>
  <c r="CI14" i="1"/>
  <c r="CJ14" i="1"/>
  <c r="CK14" i="1"/>
  <c r="CH14" i="1"/>
  <c r="CD8" i="1"/>
  <c r="CE14" i="1"/>
  <c r="CD12" i="1"/>
  <c r="GD14" i="1" l="1"/>
  <c r="GF94" i="1"/>
  <c r="GF49" i="1"/>
  <c r="GF34" i="1"/>
  <c r="GF46" i="1"/>
  <c r="GF82" i="1"/>
  <c r="GF184" i="1"/>
  <c r="GF28" i="1"/>
  <c r="GF190" i="1"/>
  <c r="GF127" i="1"/>
  <c r="GF22" i="1"/>
  <c r="GF25" i="1"/>
  <c r="GF79" i="1"/>
  <c r="GF37" i="1"/>
  <c r="CD14" i="1"/>
  <c r="AX598" i="1"/>
  <c r="AW595" i="1"/>
  <c r="L28" i="1"/>
  <c r="I28" i="1"/>
  <c r="GJ28" i="1" l="1"/>
  <c r="GK28" i="1"/>
  <c r="GR28" i="1" s="1"/>
  <c r="GY28" i="1" s="1"/>
  <c r="AX595" i="1"/>
  <c r="AY598" i="1"/>
  <c r="Y8" i="1"/>
  <c r="Z8" i="1"/>
  <c r="AA8" i="1"/>
  <c r="AB8" i="1"/>
  <c r="AC8" i="1"/>
  <c r="AD8" i="1"/>
  <c r="AE8" i="1"/>
  <c r="AF8" i="1"/>
  <c r="AG8" i="1"/>
  <c r="AH8" i="1"/>
  <c r="AI8" i="1"/>
  <c r="AJ8" i="1"/>
  <c r="AK8" i="1"/>
  <c r="AL8" i="1"/>
  <c r="AM8" i="1"/>
  <c r="AO8" i="1"/>
  <c r="Y10" i="1"/>
  <c r="Z10" i="1"/>
  <c r="AA10" i="1"/>
  <c r="AB10" i="1"/>
  <c r="AC10" i="1"/>
  <c r="AD10" i="1"/>
  <c r="AE10" i="1"/>
  <c r="AF10" i="1"/>
  <c r="AG10" i="1"/>
  <c r="AH10" i="1"/>
  <c r="AI10" i="1"/>
  <c r="AJ10" i="1"/>
  <c r="AK10" i="1"/>
  <c r="AL10" i="1"/>
  <c r="AM10" i="1"/>
  <c r="AO10" i="1"/>
  <c r="Y12" i="1"/>
  <c r="AA12" i="1"/>
  <c r="AB12" i="1"/>
  <c r="AD12" i="1"/>
  <c r="AE12" i="1"/>
  <c r="AF12" i="1"/>
  <c r="AG12" i="1"/>
  <c r="AH12" i="1"/>
  <c r="AI12" i="1"/>
  <c r="AJ12" i="1"/>
  <c r="AK12" i="1"/>
  <c r="AM12" i="1"/>
  <c r="AO12" i="1"/>
  <c r="I568" i="1"/>
  <c r="GN28" i="1" l="1"/>
  <c r="GL28" i="1"/>
  <c r="AZ598" i="1"/>
  <c r="AY595" i="1"/>
  <c r="AA14" i="1"/>
  <c r="I79" i="1"/>
  <c r="L79" i="1"/>
  <c r="Q79" i="1"/>
  <c r="R79" i="1"/>
  <c r="AN79" i="1"/>
  <c r="BE8" i="1"/>
  <c r="AQ12" i="1"/>
  <c r="AR12" i="1"/>
  <c r="AS12" i="1"/>
  <c r="AT12" i="1"/>
  <c r="AU12" i="1"/>
  <c r="AV12" i="1"/>
  <c r="AW12" i="1"/>
  <c r="AX12" i="1"/>
  <c r="AY12" i="1"/>
  <c r="AZ12" i="1"/>
  <c r="BA12" i="1"/>
  <c r="BB12" i="1"/>
  <c r="I547" i="1"/>
  <c r="L547" i="1"/>
  <c r="L19" i="1"/>
  <c r="L22" i="1"/>
  <c r="L25" i="1"/>
  <c r="L31" i="1"/>
  <c r="L34" i="1"/>
  <c r="L37" i="1"/>
  <c r="L40" i="1"/>
  <c r="L43" i="1"/>
  <c r="L46" i="1"/>
  <c r="L49" i="1"/>
  <c r="L52" i="1"/>
  <c r="L55" i="1"/>
  <c r="L58" i="1"/>
  <c r="L61" i="1"/>
  <c r="L64" i="1"/>
  <c r="L67" i="1"/>
  <c r="L70" i="1"/>
  <c r="L73" i="1"/>
  <c r="L76" i="1"/>
  <c r="L82" i="1"/>
  <c r="L85" i="1"/>
  <c r="L88" i="1"/>
  <c r="L94" i="1"/>
  <c r="L97" i="1"/>
  <c r="L100" i="1"/>
  <c r="L103" i="1"/>
  <c r="L106" i="1"/>
  <c r="L109" i="1"/>
  <c r="L112" i="1"/>
  <c r="L115" i="1"/>
  <c r="L127" i="1"/>
  <c r="L130" i="1"/>
  <c r="L133" i="1"/>
  <c r="L139" i="1"/>
  <c r="L142" i="1"/>
  <c r="L145" i="1"/>
  <c r="L148" i="1"/>
  <c r="L151" i="1"/>
  <c r="L154" i="1"/>
  <c r="L157" i="1"/>
  <c r="L160" i="1"/>
  <c r="L163" i="1"/>
  <c r="L166" i="1"/>
  <c r="L169" i="1"/>
  <c r="L172" i="1"/>
  <c r="L175" i="1"/>
  <c r="L178" i="1"/>
  <c r="L181" i="1"/>
  <c r="L184" i="1"/>
  <c r="L187" i="1"/>
  <c r="L190" i="1"/>
  <c r="L193" i="1"/>
  <c r="L196" i="1"/>
  <c r="L199" i="1"/>
  <c r="L205" i="1"/>
  <c r="L208" i="1"/>
  <c r="L217" i="1"/>
  <c r="L220" i="1"/>
  <c r="L223" i="1"/>
  <c r="L226" i="1"/>
  <c r="L229" i="1"/>
  <c r="L238" i="1"/>
  <c r="L241" i="1"/>
  <c r="L244" i="1"/>
  <c r="L247" i="1"/>
  <c r="L250" i="1"/>
  <c r="L253" i="1"/>
  <c r="L256" i="1"/>
  <c r="L259" i="1"/>
  <c r="L265" i="1"/>
  <c r="L268" i="1"/>
  <c r="L271" i="1"/>
  <c r="L274" i="1"/>
  <c r="L277" i="1"/>
  <c r="L280" i="1"/>
  <c r="L283" i="1"/>
  <c r="L286" i="1"/>
  <c r="L289" i="1"/>
  <c r="L292" i="1"/>
  <c r="L295" i="1"/>
  <c r="L304" i="1"/>
  <c r="L307" i="1"/>
  <c r="L310" i="1"/>
  <c r="L313" i="1"/>
  <c r="L316" i="1"/>
  <c r="L319" i="1"/>
  <c r="L322" i="1"/>
  <c r="L325" i="1"/>
  <c r="L331" i="1"/>
  <c r="L334" i="1"/>
  <c r="L337" i="1"/>
  <c r="L343" i="1"/>
  <c r="L346" i="1"/>
  <c r="L349" i="1"/>
  <c r="L352" i="1"/>
  <c r="L358" i="1"/>
  <c r="L361" i="1"/>
  <c r="L370" i="1"/>
  <c r="L373" i="1"/>
  <c r="L376" i="1"/>
  <c r="L379" i="1"/>
  <c r="L382" i="1"/>
  <c r="L385" i="1"/>
  <c r="L388" i="1"/>
  <c r="L391" i="1"/>
  <c r="L394" i="1"/>
  <c r="L397" i="1"/>
  <c r="L400" i="1"/>
  <c r="L403" i="1"/>
  <c r="L406" i="1"/>
  <c r="L409" i="1"/>
  <c r="L412" i="1"/>
  <c r="L415" i="1"/>
  <c r="L418" i="1"/>
  <c r="L421" i="1"/>
  <c r="L424" i="1"/>
  <c r="L427" i="1"/>
  <c r="L430" i="1"/>
  <c r="L433" i="1"/>
  <c r="L436" i="1"/>
  <c r="L439" i="1"/>
  <c r="L442" i="1"/>
  <c r="L445" i="1"/>
  <c r="L451" i="1"/>
  <c r="L457" i="1"/>
  <c r="L460" i="1"/>
  <c r="L463" i="1"/>
  <c r="L466" i="1"/>
  <c r="L469" i="1"/>
  <c r="L472" i="1"/>
  <c r="L475" i="1"/>
  <c r="L478" i="1"/>
  <c r="L481" i="1"/>
  <c r="L484" i="1"/>
  <c r="L487" i="1"/>
  <c r="L490" i="1"/>
  <c r="L493" i="1"/>
  <c r="L496" i="1"/>
  <c r="L499" i="1"/>
  <c r="L502" i="1"/>
  <c r="L505" i="1"/>
  <c r="L508" i="1"/>
  <c r="L511" i="1"/>
  <c r="L514" i="1"/>
  <c r="L517" i="1"/>
  <c r="L520" i="1"/>
  <c r="L523" i="1"/>
  <c r="L526" i="1"/>
  <c r="L529" i="1"/>
  <c r="L532" i="1"/>
  <c r="L535" i="1"/>
  <c r="L538" i="1"/>
  <c r="L541" i="1"/>
  <c r="L544" i="1"/>
  <c r="L553" i="1"/>
  <c r="L556" i="1"/>
  <c r="L559" i="1"/>
  <c r="L562" i="1"/>
  <c r="L565" i="1"/>
  <c r="L568" i="1"/>
  <c r="L571" i="1"/>
  <c r="L574" i="1"/>
  <c r="L577" i="1"/>
  <c r="L583" i="1"/>
  <c r="L586" i="1"/>
  <c r="L589" i="1"/>
  <c r="L613" i="1"/>
  <c r="L616" i="1"/>
  <c r="L619" i="1"/>
  <c r="L622" i="1"/>
  <c r="L625" i="1"/>
  <c r="L628" i="1"/>
  <c r="L631" i="1"/>
  <c r="L634" i="1"/>
  <c r="L637" i="1"/>
  <c r="L703" i="1"/>
  <c r="L704" i="1"/>
  <c r="L705" i="1"/>
  <c r="L706" i="1"/>
  <c r="L16" i="1"/>
  <c r="GM28" i="1" l="1"/>
  <c r="GK553" i="1"/>
  <c r="GR553" i="1" s="1"/>
  <c r="GY553" i="1" s="1"/>
  <c r="GK586" i="1"/>
  <c r="GR586" i="1" s="1"/>
  <c r="GY586" i="1" s="1"/>
  <c r="GK541" i="1"/>
  <c r="GR541" i="1" s="1"/>
  <c r="GY541" i="1" s="1"/>
  <c r="GK505" i="1"/>
  <c r="GR505" i="1" s="1"/>
  <c r="GY505" i="1" s="1"/>
  <c r="GJ469" i="1"/>
  <c r="GK469" i="1"/>
  <c r="GR469" i="1" s="1"/>
  <c r="GY469" i="1" s="1"/>
  <c r="GK427" i="1"/>
  <c r="GR427" i="1" s="1"/>
  <c r="GY427" i="1" s="1"/>
  <c r="GI13" i="1"/>
  <c r="GK391" i="1"/>
  <c r="GR391" i="1" s="1"/>
  <c r="GY391" i="1" s="1"/>
  <c r="GK346" i="1"/>
  <c r="GR346" i="1" s="1"/>
  <c r="GY346" i="1" s="1"/>
  <c r="GJ304" i="1"/>
  <c r="GK304" i="1"/>
  <c r="GR304" i="1" s="1"/>
  <c r="GY304" i="1" s="1"/>
  <c r="GJ259" i="1"/>
  <c r="GK259" i="1"/>
  <c r="GR259" i="1" s="1"/>
  <c r="GY259" i="1" s="1"/>
  <c r="GK217" i="1"/>
  <c r="GR217" i="1" s="1"/>
  <c r="GY217" i="1" s="1"/>
  <c r="GI12" i="1"/>
  <c r="GK172" i="1"/>
  <c r="GR172" i="1" s="1"/>
  <c r="GY172" i="1" s="1"/>
  <c r="GJ133" i="1"/>
  <c r="GK133" i="1"/>
  <c r="GR133" i="1" s="1"/>
  <c r="GY133" i="1" s="1"/>
  <c r="GJ85" i="1"/>
  <c r="GK85" i="1"/>
  <c r="GR85" i="1" s="1"/>
  <c r="GY85" i="1" s="1"/>
  <c r="GK46" i="1"/>
  <c r="GR46" i="1" s="1"/>
  <c r="GY46" i="1" s="1"/>
  <c r="GK613" i="1"/>
  <c r="GR613" i="1" s="1"/>
  <c r="GY613" i="1" s="1"/>
  <c r="GJ310" i="1"/>
  <c r="GK310" i="1"/>
  <c r="GR310" i="1" s="1"/>
  <c r="GY310" i="1" s="1"/>
  <c r="GK52" i="1"/>
  <c r="GR52" i="1" s="1"/>
  <c r="GY52" i="1" s="1"/>
  <c r="GK544" i="1"/>
  <c r="GR544" i="1" s="1"/>
  <c r="GY544" i="1" s="1"/>
  <c r="GK349" i="1"/>
  <c r="GR349" i="1" s="1"/>
  <c r="GY349" i="1" s="1"/>
  <c r="GJ49" i="1"/>
  <c r="GK49" i="1"/>
  <c r="GR49" i="1" s="1"/>
  <c r="GY49" i="1" s="1"/>
  <c r="GK466" i="1"/>
  <c r="GR466" i="1" s="1"/>
  <c r="GY466" i="1" s="1"/>
  <c r="GJ130" i="1"/>
  <c r="GK130" i="1"/>
  <c r="GR130" i="1" s="1"/>
  <c r="GY130" i="1" s="1"/>
  <c r="GK637" i="1"/>
  <c r="GR637" i="1" s="1"/>
  <c r="GY637" i="1" s="1"/>
  <c r="GK577" i="1"/>
  <c r="GR577" i="1" s="1"/>
  <c r="GY577" i="1" s="1"/>
  <c r="GK535" i="1"/>
  <c r="GR535" i="1" s="1"/>
  <c r="GY535" i="1" s="1"/>
  <c r="GK499" i="1"/>
  <c r="GR499" i="1" s="1"/>
  <c r="GY499" i="1" s="1"/>
  <c r="GK463" i="1"/>
  <c r="GR463" i="1" s="1"/>
  <c r="GY463" i="1" s="1"/>
  <c r="GK421" i="1"/>
  <c r="GR421" i="1" s="1"/>
  <c r="GY421" i="1" s="1"/>
  <c r="GK385" i="1"/>
  <c r="GR385" i="1" s="1"/>
  <c r="GY385" i="1" s="1"/>
  <c r="GK337" i="1"/>
  <c r="GR337" i="1" s="1"/>
  <c r="GY337" i="1" s="1"/>
  <c r="GK292" i="1"/>
  <c r="GR292" i="1" s="1"/>
  <c r="GY292" i="1" s="1"/>
  <c r="GK253" i="1"/>
  <c r="GR253" i="1" s="1"/>
  <c r="GY253" i="1" s="1"/>
  <c r="GK205" i="1"/>
  <c r="GR205" i="1" s="1"/>
  <c r="GY205" i="1" s="1"/>
  <c r="GK166" i="1"/>
  <c r="GR166" i="1" s="1"/>
  <c r="GY166" i="1" s="1"/>
  <c r="GK127" i="1"/>
  <c r="GR127" i="1" s="1"/>
  <c r="GY127" i="1" s="1"/>
  <c r="GJ76" i="1"/>
  <c r="GK76" i="1"/>
  <c r="GR76" i="1" s="1"/>
  <c r="GY76" i="1" s="1"/>
  <c r="GK40" i="1"/>
  <c r="GR40" i="1" s="1"/>
  <c r="GY40" i="1" s="1"/>
  <c r="GK397" i="1"/>
  <c r="GR397" i="1" s="1"/>
  <c r="GY397" i="1" s="1"/>
  <c r="GK142" i="1"/>
  <c r="GR142" i="1" s="1"/>
  <c r="GY142" i="1" s="1"/>
  <c r="GK589" i="1"/>
  <c r="GR589" i="1" s="1"/>
  <c r="GY589" i="1" s="1"/>
  <c r="GJ307" i="1"/>
  <c r="GK307" i="1"/>
  <c r="GR307" i="1" s="1"/>
  <c r="GY307" i="1" s="1"/>
  <c r="GK88" i="1"/>
  <c r="GR88" i="1" s="1"/>
  <c r="GY88" i="1" s="1"/>
  <c r="GK502" i="1"/>
  <c r="GR502" i="1" s="1"/>
  <c r="GY502" i="1" s="1"/>
  <c r="GJ43" i="1"/>
  <c r="GK43" i="1"/>
  <c r="GR43" i="1" s="1"/>
  <c r="GY43" i="1" s="1"/>
  <c r="GK634" i="1"/>
  <c r="GR634" i="1" s="1"/>
  <c r="GY634" i="1" s="1"/>
  <c r="GK574" i="1"/>
  <c r="GR574" i="1" s="1"/>
  <c r="GY574" i="1" s="1"/>
  <c r="GK532" i="1"/>
  <c r="GR532" i="1" s="1"/>
  <c r="GY532" i="1" s="1"/>
  <c r="GK496" i="1"/>
  <c r="GR496" i="1" s="1"/>
  <c r="GY496" i="1" s="1"/>
  <c r="GK460" i="1"/>
  <c r="GR460" i="1" s="1"/>
  <c r="GY460" i="1" s="1"/>
  <c r="GK418" i="1"/>
  <c r="GR418" i="1" s="1"/>
  <c r="GY418" i="1" s="1"/>
  <c r="GK382" i="1"/>
  <c r="GR382" i="1" s="1"/>
  <c r="GY382" i="1" s="1"/>
  <c r="GJ334" i="1"/>
  <c r="GK334" i="1"/>
  <c r="GR334" i="1" s="1"/>
  <c r="GY334" i="1" s="1"/>
  <c r="GK289" i="1"/>
  <c r="GR289" i="1" s="1"/>
  <c r="GY289" i="1" s="1"/>
  <c r="GK250" i="1"/>
  <c r="GR250" i="1" s="1"/>
  <c r="GY250" i="1" s="1"/>
  <c r="GK199" i="1"/>
  <c r="GR199" i="1" s="1"/>
  <c r="GY199" i="1" s="1"/>
  <c r="GK163" i="1"/>
  <c r="GR163" i="1" s="1"/>
  <c r="GY163" i="1" s="1"/>
  <c r="GK115" i="1"/>
  <c r="GR115" i="1" s="1"/>
  <c r="GY115" i="1" s="1"/>
  <c r="GJ73" i="1"/>
  <c r="GK73" i="1"/>
  <c r="GR73" i="1" s="1"/>
  <c r="GY73" i="1" s="1"/>
  <c r="GJ37" i="1"/>
  <c r="GK37" i="1"/>
  <c r="GR37" i="1" s="1"/>
  <c r="GY37" i="1" s="1"/>
  <c r="GK79" i="1"/>
  <c r="GR79" i="1" s="1"/>
  <c r="GY79" i="1" s="1"/>
  <c r="GK475" i="1"/>
  <c r="GR475" i="1" s="1"/>
  <c r="GY475" i="1" s="1"/>
  <c r="GK223" i="1"/>
  <c r="GR223" i="1" s="1"/>
  <c r="GY223" i="1" s="1"/>
  <c r="GK394" i="1"/>
  <c r="GR394" i="1" s="1"/>
  <c r="GY394" i="1" s="1"/>
  <c r="GK139" i="1"/>
  <c r="GR139" i="1" s="1"/>
  <c r="GY139" i="1" s="1"/>
  <c r="GJ424" i="1"/>
  <c r="GK424" i="1"/>
  <c r="GR424" i="1" s="1"/>
  <c r="GY424" i="1" s="1"/>
  <c r="GJ82" i="1"/>
  <c r="GK82" i="1"/>
  <c r="GR82" i="1" s="1"/>
  <c r="GY82" i="1" s="1"/>
  <c r="GK631" i="1"/>
  <c r="GR631" i="1" s="1"/>
  <c r="GY631" i="1" s="1"/>
  <c r="GK571" i="1"/>
  <c r="GR571" i="1" s="1"/>
  <c r="GY571" i="1" s="1"/>
  <c r="GK529" i="1"/>
  <c r="GR529" i="1" s="1"/>
  <c r="GY529" i="1" s="1"/>
  <c r="GK493" i="1"/>
  <c r="GR493" i="1" s="1"/>
  <c r="GY493" i="1" s="1"/>
  <c r="GK457" i="1"/>
  <c r="GR457" i="1" s="1"/>
  <c r="GY457" i="1" s="1"/>
  <c r="GJ415" i="1"/>
  <c r="GK415" i="1"/>
  <c r="GR415" i="1" s="1"/>
  <c r="GY415" i="1" s="1"/>
  <c r="GK379" i="1"/>
  <c r="GR379" i="1" s="1"/>
  <c r="GY379" i="1" s="1"/>
  <c r="GJ331" i="1"/>
  <c r="GK331" i="1"/>
  <c r="GR331" i="1" s="1"/>
  <c r="GY331" i="1" s="1"/>
  <c r="GK286" i="1"/>
  <c r="GR286" i="1" s="1"/>
  <c r="GY286" i="1" s="1"/>
  <c r="GJ247" i="1"/>
  <c r="GK247" i="1"/>
  <c r="GR247" i="1" s="1"/>
  <c r="GY247" i="1" s="1"/>
  <c r="GK196" i="1"/>
  <c r="GR196" i="1" s="1"/>
  <c r="GY196" i="1" s="1"/>
  <c r="GK160" i="1"/>
  <c r="GR160" i="1" s="1"/>
  <c r="GY160" i="1" s="1"/>
  <c r="GK112" i="1"/>
  <c r="GR112" i="1" s="1"/>
  <c r="GY112" i="1" s="1"/>
  <c r="GJ70" i="1"/>
  <c r="GK70" i="1"/>
  <c r="GR70" i="1" s="1"/>
  <c r="GY70" i="1" s="1"/>
  <c r="GK34" i="1"/>
  <c r="GR34" i="1" s="1"/>
  <c r="GY34" i="1" s="1"/>
  <c r="GJ433" i="1"/>
  <c r="GK433" i="1"/>
  <c r="GR433" i="1" s="1"/>
  <c r="GY433" i="1" s="1"/>
  <c r="GJ178" i="1"/>
  <c r="GK178" i="1"/>
  <c r="GR178" i="1" s="1"/>
  <c r="GY178" i="1" s="1"/>
  <c r="GK628" i="1"/>
  <c r="GR628" i="1" s="1"/>
  <c r="GY628" i="1" s="1"/>
  <c r="GK568" i="1"/>
  <c r="GR568" i="1" s="1"/>
  <c r="GY568" i="1" s="1"/>
  <c r="GK526" i="1"/>
  <c r="GR526" i="1" s="1"/>
  <c r="GY526" i="1" s="1"/>
  <c r="GK490" i="1"/>
  <c r="GR490" i="1" s="1"/>
  <c r="GY490" i="1" s="1"/>
  <c r="GJ451" i="1"/>
  <c r="GK451" i="1"/>
  <c r="GR451" i="1" s="1"/>
  <c r="GY451" i="1" s="1"/>
  <c r="GJ412" i="1"/>
  <c r="GK412" i="1"/>
  <c r="GR412" i="1" s="1"/>
  <c r="GY412" i="1" s="1"/>
  <c r="GK376" i="1"/>
  <c r="GR376" i="1" s="1"/>
  <c r="GY376" i="1" s="1"/>
  <c r="GK325" i="1"/>
  <c r="GR325" i="1" s="1"/>
  <c r="GY325" i="1" s="1"/>
  <c r="GK283" i="1"/>
  <c r="GR283" i="1" s="1"/>
  <c r="GY283" i="1" s="1"/>
  <c r="GJ244" i="1"/>
  <c r="GK244" i="1"/>
  <c r="GR244" i="1" s="1"/>
  <c r="GY244" i="1" s="1"/>
  <c r="GK193" i="1"/>
  <c r="GR193" i="1" s="1"/>
  <c r="GY193" i="1" s="1"/>
  <c r="GI8" i="1"/>
  <c r="GK157" i="1"/>
  <c r="GR157" i="1" s="1"/>
  <c r="GY157" i="1" s="1"/>
  <c r="GK109" i="1"/>
  <c r="GR109" i="1" s="1"/>
  <c r="GY109" i="1" s="1"/>
  <c r="GK67" i="1"/>
  <c r="GR67" i="1" s="1"/>
  <c r="GY67" i="1" s="1"/>
  <c r="GJ31" i="1"/>
  <c r="GK31" i="1"/>
  <c r="GR31" i="1" s="1"/>
  <c r="GY31" i="1" s="1"/>
  <c r="GK430" i="1"/>
  <c r="GR430" i="1" s="1"/>
  <c r="GY430" i="1" s="1"/>
  <c r="GJ220" i="1"/>
  <c r="GK220" i="1"/>
  <c r="GR220" i="1" s="1"/>
  <c r="GY220" i="1" s="1"/>
  <c r="GK583" i="1"/>
  <c r="GR583" i="1" s="1"/>
  <c r="GY583" i="1" s="1"/>
  <c r="GK256" i="1"/>
  <c r="GR256" i="1" s="1"/>
  <c r="GY256" i="1" s="1"/>
  <c r="GK625" i="1"/>
  <c r="GR625" i="1" s="1"/>
  <c r="GY625" i="1" s="1"/>
  <c r="GK565" i="1"/>
  <c r="GR565" i="1" s="1"/>
  <c r="GY565" i="1" s="1"/>
  <c r="GK523" i="1"/>
  <c r="GR523" i="1" s="1"/>
  <c r="GY523" i="1" s="1"/>
  <c r="GK487" i="1"/>
  <c r="GR487" i="1" s="1"/>
  <c r="GY487" i="1" s="1"/>
  <c r="GJ445" i="1"/>
  <c r="GK445" i="1"/>
  <c r="GR445" i="1" s="1"/>
  <c r="GY445" i="1" s="1"/>
  <c r="GK409" i="1"/>
  <c r="GR409" i="1" s="1"/>
  <c r="GY409" i="1" s="1"/>
  <c r="GK373" i="1"/>
  <c r="GR373" i="1" s="1"/>
  <c r="GY373" i="1" s="1"/>
  <c r="GK322" i="1"/>
  <c r="GR322" i="1" s="1"/>
  <c r="GY322" i="1" s="1"/>
  <c r="GK280" i="1"/>
  <c r="GR280" i="1" s="1"/>
  <c r="GY280" i="1" s="1"/>
  <c r="GJ241" i="1"/>
  <c r="GK241" i="1"/>
  <c r="GR241" i="1" s="1"/>
  <c r="GY241" i="1" s="1"/>
  <c r="GK190" i="1"/>
  <c r="GR190" i="1" s="1"/>
  <c r="GY190" i="1" s="1"/>
  <c r="GK154" i="1"/>
  <c r="GR154" i="1" s="1"/>
  <c r="GY154" i="1" s="1"/>
  <c r="GK106" i="1"/>
  <c r="GR106" i="1" s="1"/>
  <c r="GY106" i="1" s="1"/>
  <c r="GJ64" i="1"/>
  <c r="GK64" i="1"/>
  <c r="GR64" i="1" s="1"/>
  <c r="GY64" i="1" s="1"/>
  <c r="GJ25" i="1"/>
  <c r="GK25" i="1"/>
  <c r="GR25" i="1" s="1"/>
  <c r="GY25" i="1" s="1"/>
  <c r="GK388" i="1"/>
  <c r="GR388" i="1" s="1"/>
  <c r="GY388" i="1" s="1"/>
  <c r="GK169" i="1"/>
  <c r="GR169" i="1" s="1"/>
  <c r="GY169" i="1" s="1"/>
  <c r="GK622" i="1"/>
  <c r="GR622" i="1" s="1"/>
  <c r="GY622" i="1" s="1"/>
  <c r="GK562" i="1"/>
  <c r="GR562" i="1" s="1"/>
  <c r="GY562" i="1" s="1"/>
  <c r="GK520" i="1"/>
  <c r="GR520" i="1" s="1"/>
  <c r="GY520" i="1" s="1"/>
  <c r="GK484" i="1"/>
  <c r="GR484" i="1" s="1"/>
  <c r="GY484" i="1" s="1"/>
  <c r="GK442" i="1"/>
  <c r="GR442" i="1" s="1"/>
  <c r="GY442" i="1" s="1"/>
  <c r="GK406" i="1"/>
  <c r="GR406" i="1" s="1"/>
  <c r="GY406" i="1" s="1"/>
  <c r="GK370" i="1"/>
  <c r="GR370" i="1" s="1"/>
  <c r="GY370" i="1" s="1"/>
  <c r="GK319" i="1"/>
  <c r="GR319" i="1" s="1"/>
  <c r="GY319" i="1" s="1"/>
  <c r="GK277" i="1"/>
  <c r="GR277" i="1" s="1"/>
  <c r="GY277" i="1" s="1"/>
  <c r="GK238" i="1"/>
  <c r="GR238" i="1" s="1"/>
  <c r="GY238" i="1" s="1"/>
  <c r="GJ187" i="1"/>
  <c r="GK187" i="1"/>
  <c r="GR187" i="1" s="1"/>
  <c r="GY187" i="1" s="1"/>
  <c r="GK151" i="1"/>
  <c r="GR151" i="1" s="1"/>
  <c r="GY151" i="1" s="1"/>
  <c r="GK103" i="1"/>
  <c r="GR103" i="1" s="1"/>
  <c r="GY103" i="1" s="1"/>
  <c r="GK61" i="1"/>
  <c r="GR61" i="1" s="1"/>
  <c r="GY61" i="1" s="1"/>
  <c r="GK22" i="1"/>
  <c r="GR22" i="1" s="1"/>
  <c r="GY22" i="1" s="1"/>
  <c r="GK352" i="1"/>
  <c r="GR352" i="1" s="1"/>
  <c r="GY352" i="1" s="1"/>
  <c r="GJ94" i="1"/>
  <c r="GK94" i="1"/>
  <c r="GR94" i="1" s="1"/>
  <c r="GY94" i="1" s="1"/>
  <c r="GK508" i="1"/>
  <c r="GR508" i="1" s="1"/>
  <c r="GY508" i="1" s="1"/>
  <c r="GK265" i="1"/>
  <c r="GR265" i="1" s="1"/>
  <c r="GY265" i="1" s="1"/>
  <c r="GK343" i="1"/>
  <c r="GR343" i="1" s="1"/>
  <c r="GY343" i="1" s="1"/>
  <c r="GJ208" i="1"/>
  <c r="GK208" i="1"/>
  <c r="GR208" i="1" s="1"/>
  <c r="GY208" i="1" s="1"/>
  <c r="GK619" i="1"/>
  <c r="GR619" i="1" s="1"/>
  <c r="GY619" i="1" s="1"/>
  <c r="GK559" i="1"/>
  <c r="GR559" i="1" s="1"/>
  <c r="GY559" i="1" s="1"/>
  <c r="GK517" i="1"/>
  <c r="GR517" i="1" s="1"/>
  <c r="GY517" i="1" s="1"/>
  <c r="GK481" i="1"/>
  <c r="GR481" i="1" s="1"/>
  <c r="GY481" i="1" s="1"/>
  <c r="GK439" i="1"/>
  <c r="GR439" i="1" s="1"/>
  <c r="GY439" i="1" s="1"/>
  <c r="GK403" i="1"/>
  <c r="GR403" i="1" s="1"/>
  <c r="GY403" i="1" s="1"/>
  <c r="GK361" i="1"/>
  <c r="GR361" i="1" s="1"/>
  <c r="GY361" i="1" s="1"/>
  <c r="GJ316" i="1"/>
  <c r="GK316" i="1"/>
  <c r="GR316" i="1" s="1"/>
  <c r="GY316" i="1" s="1"/>
  <c r="GK274" i="1"/>
  <c r="GR274" i="1" s="1"/>
  <c r="GY274" i="1" s="1"/>
  <c r="GK229" i="1"/>
  <c r="GR229" i="1" s="1"/>
  <c r="GY229" i="1" s="1"/>
  <c r="GJ184" i="1"/>
  <c r="GK184" i="1"/>
  <c r="GR184" i="1" s="1"/>
  <c r="GY184" i="1" s="1"/>
  <c r="GK148" i="1"/>
  <c r="GR148" i="1" s="1"/>
  <c r="GY148" i="1" s="1"/>
  <c r="GK100" i="1"/>
  <c r="GR100" i="1" s="1"/>
  <c r="GY100" i="1" s="1"/>
  <c r="GK58" i="1"/>
  <c r="GR58" i="1" s="1"/>
  <c r="GY58" i="1" s="1"/>
  <c r="GK19" i="1"/>
  <c r="GR19" i="1" s="1"/>
  <c r="GY19" i="1" s="1"/>
  <c r="GK511" i="1"/>
  <c r="GR511" i="1" s="1"/>
  <c r="GY511" i="1" s="1"/>
  <c r="GJ268" i="1"/>
  <c r="GK268" i="1"/>
  <c r="GR268" i="1" s="1"/>
  <c r="GY268" i="1" s="1"/>
  <c r="GJ472" i="1"/>
  <c r="GK472" i="1"/>
  <c r="GR472" i="1" s="1"/>
  <c r="GY472" i="1" s="1"/>
  <c r="GK175" i="1"/>
  <c r="GR175" i="1" s="1"/>
  <c r="GY175" i="1" s="1"/>
  <c r="GK538" i="1"/>
  <c r="GR538" i="1" s="1"/>
  <c r="GY538" i="1" s="1"/>
  <c r="GK295" i="1"/>
  <c r="GR295" i="1" s="1"/>
  <c r="GY295" i="1" s="1"/>
  <c r="GI10" i="1"/>
  <c r="GK616" i="1"/>
  <c r="GR616" i="1" s="1"/>
  <c r="GY616" i="1" s="1"/>
  <c r="GK556" i="1"/>
  <c r="GR556" i="1" s="1"/>
  <c r="GY556" i="1" s="1"/>
  <c r="GK514" i="1"/>
  <c r="GR514" i="1" s="1"/>
  <c r="GY514" i="1" s="1"/>
  <c r="GJ478" i="1"/>
  <c r="GK478" i="1"/>
  <c r="GR478" i="1" s="1"/>
  <c r="GY478" i="1" s="1"/>
  <c r="GJ436" i="1"/>
  <c r="GK436" i="1"/>
  <c r="GR436" i="1" s="1"/>
  <c r="GY436" i="1" s="1"/>
  <c r="GK400" i="1"/>
  <c r="GR400" i="1" s="1"/>
  <c r="GY400" i="1" s="1"/>
  <c r="GK358" i="1"/>
  <c r="GR358" i="1" s="1"/>
  <c r="GY358" i="1" s="1"/>
  <c r="GJ313" i="1"/>
  <c r="GK313" i="1"/>
  <c r="GR313" i="1" s="1"/>
  <c r="GY313" i="1" s="1"/>
  <c r="GK271" i="1"/>
  <c r="GR271" i="1" s="1"/>
  <c r="GY271" i="1" s="1"/>
  <c r="GJ226" i="1"/>
  <c r="GK226" i="1"/>
  <c r="GR226" i="1" s="1"/>
  <c r="GY226" i="1" s="1"/>
  <c r="GK181" i="1"/>
  <c r="GR181" i="1" s="1"/>
  <c r="GY181" i="1" s="1"/>
  <c r="GK145" i="1"/>
  <c r="GR145" i="1" s="1"/>
  <c r="GY145" i="1" s="1"/>
  <c r="GK97" i="1"/>
  <c r="GR97" i="1" s="1"/>
  <c r="GY97" i="1" s="1"/>
  <c r="GK55" i="1"/>
  <c r="GR55" i="1" s="1"/>
  <c r="GY55" i="1" s="1"/>
  <c r="GK547" i="1"/>
  <c r="GR547" i="1" s="1"/>
  <c r="GY547" i="1" s="1"/>
  <c r="AP79" i="1"/>
  <c r="AZ595" i="1"/>
  <c r="BA598" i="1"/>
  <c r="BQ10" i="1"/>
  <c r="BQ8" i="1"/>
  <c r="GY10" i="1" l="1"/>
  <c r="GY13" i="1"/>
  <c r="GY12" i="1"/>
  <c r="GY8" i="1"/>
  <c r="GR13" i="1"/>
  <c r="GR8" i="1"/>
  <c r="GR10" i="1"/>
  <c r="GR12" i="1"/>
  <c r="GL451" i="1"/>
  <c r="GN451" i="1"/>
  <c r="GU451" i="1" s="1"/>
  <c r="HB451" i="1" s="1"/>
  <c r="GL433" i="1"/>
  <c r="GN433" i="1"/>
  <c r="GU433" i="1" s="1"/>
  <c r="HB433" i="1" s="1"/>
  <c r="GL25" i="1"/>
  <c r="GN25" i="1"/>
  <c r="GL472" i="1"/>
  <c r="GN472" i="1"/>
  <c r="GL313" i="1"/>
  <c r="GN313" i="1"/>
  <c r="GU313" i="1" s="1"/>
  <c r="HB313" i="1" s="1"/>
  <c r="GN49" i="1"/>
  <c r="GU49" i="1" s="1"/>
  <c r="HB49" i="1" s="1"/>
  <c r="GL49" i="1"/>
  <c r="GL94" i="1"/>
  <c r="GN94" i="1"/>
  <c r="GU94" i="1" s="1"/>
  <c r="HB94" i="1" s="1"/>
  <c r="GK10" i="1"/>
  <c r="GN268" i="1"/>
  <c r="GL268" i="1"/>
  <c r="GL184" i="1"/>
  <c r="GN184" i="1"/>
  <c r="GU184" i="1" s="1"/>
  <c r="HB184" i="1" s="1"/>
  <c r="GL436" i="1"/>
  <c r="GN436" i="1"/>
  <c r="GK8" i="1"/>
  <c r="GL415" i="1"/>
  <c r="GN415" i="1"/>
  <c r="GU415" i="1" s="1"/>
  <c r="HB415" i="1" s="1"/>
  <c r="GL82" i="1"/>
  <c r="GN82" i="1"/>
  <c r="GU82" i="1" s="1"/>
  <c r="HB82" i="1" s="1"/>
  <c r="GK13" i="1"/>
  <c r="GL445" i="1"/>
  <c r="GN445" i="1"/>
  <c r="GU445" i="1" s="1"/>
  <c r="HB445" i="1" s="1"/>
  <c r="GI14" i="1"/>
  <c r="GK12" i="1"/>
  <c r="GN316" i="1"/>
  <c r="GU316" i="1" s="1"/>
  <c r="HB316" i="1" s="1"/>
  <c r="GL316" i="1"/>
  <c r="GN37" i="1"/>
  <c r="GU37" i="1" s="1"/>
  <c r="HB37" i="1" s="1"/>
  <c r="GL37" i="1"/>
  <c r="BD79" i="1"/>
  <c r="CR79" i="1" s="1"/>
  <c r="BB598" i="1"/>
  <c r="BA595" i="1"/>
  <c r="I295" i="1"/>
  <c r="Q295" i="1"/>
  <c r="R295" i="1"/>
  <c r="R19" i="1"/>
  <c r="R22" i="1"/>
  <c r="R25" i="1"/>
  <c r="R31" i="1"/>
  <c r="R34" i="1"/>
  <c r="R37" i="1"/>
  <c r="R40" i="1"/>
  <c r="R43" i="1"/>
  <c r="R46" i="1"/>
  <c r="R49" i="1"/>
  <c r="R52" i="1"/>
  <c r="R55" i="1"/>
  <c r="R58" i="1"/>
  <c r="R61" i="1"/>
  <c r="R64" i="1"/>
  <c r="R67" i="1"/>
  <c r="R70" i="1"/>
  <c r="R73" i="1"/>
  <c r="R76" i="1"/>
  <c r="R82" i="1"/>
  <c r="R85" i="1"/>
  <c r="R88" i="1"/>
  <c r="R94" i="1"/>
  <c r="R97" i="1"/>
  <c r="R100" i="1"/>
  <c r="R103" i="1"/>
  <c r="R106" i="1"/>
  <c r="R109" i="1"/>
  <c r="R112" i="1"/>
  <c r="R115" i="1"/>
  <c r="R127" i="1"/>
  <c r="R130" i="1"/>
  <c r="R133" i="1"/>
  <c r="R139" i="1"/>
  <c r="R142" i="1"/>
  <c r="R145" i="1"/>
  <c r="R148" i="1"/>
  <c r="R151" i="1"/>
  <c r="R154" i="1"/>
  <c r="R157" i="1"/>
  <c r="R160" i="1"/>
  <c r="R163" i="1"/>
  <c r="R166" i="1"/>
  <c r="R169" i="1"/>
  <c r="R172" i="1"/>
  <c r="R175" i="1"/>
  <c r="R178" i="1"/>
  <c r="R181" i="1"/>
  <c r="R184" i="1"/>
  <c r="R187" i="1"/>
  <c r="R190" i="1"/>
  <c r="R193" i="1"/>
  <c r="R205" i="1"/>
  <c r="R208" i="1"/>
  <c r="R217" i="1"/>
  <c r="R220" i="1"/>
  <c r="R223" i="1"/>
  <c r="R226" i="1"/>
  <c r="R229" i="1"/>
  <c r="R238" i="1"/>
  <c r="R241" i="1"/>
  <c r="R244" i="1"/>
  <c r="R247" i="1"/>
  <c r="R250" i="1"/>
  <c r="R253" i="1"/>
  <c r="R256" i="1"/>
  <c r="R259" i="1"/>
  <c r="R265" i="1"/>
  <c r="R268" i="1"/>
  <c r="R271" i="1"/>
  <c r="R274" i="1"/>
  <c r="R277" i="1"/>
  <c r="R280" i="1"/>
  <c r="R283" i="1"/>
  <c r="R286" i="1"/>
  <c r="R289" i="1"/>
  <c r="R304" i="1"/>
  <c r="R307" i="1"/>
  <c r="R310" i="1"/>
  <c r="R316" i="1"/>
  <c r="R319" i="1"/>
  <c r="R322" i="1"/>
  <c r="R325" i="1"/>
  <c r="R331" i="1"/>
  <c r="R334" i="1"/>
  <c r="R337" i="1"/>
  <c r="R343" i="1"/>
  <c r="R346" i="1"/>
  <c r="R349" i="1"/>
  <c r="R352" i="1"/>
  <c r="R358" i="1"/>
  <c r="R361" i="1"/>
  <c r="R370" i="1"/>
  <c r="R373" i="1"/>
  <c r="R376" i="1"/>
  <c r="R379" i="1"/>
  <c r="R382" i="1"/>
  <c r="R385" i="1"/>
  <c r="R388" i="1"/>
  <c r="R391" i="1"/>
  <c r="R394" i="1"/>
  <c r="R397" i="1"/>
  <c r="R400" i="1"/>
  <c r="R403" i="1"/>
  <c r="R406" i="1"/>
  <c r="R409" i="1"/>
  <c r="R412" i="1"/>
  <c r="R415" i="1"/>
  <c r="R418" i="1"/>
  <c r="R421" i="1"/>
  <c r="R424" i="1"/>
  <c r="R427" i="1"/>
  <c r="R430" i="1"/>
  <c r="R433" i="1"/>
  <c r="R436" i="1"/>
  <c r="R439" i="1"/>
  <c r="R442" i="1"/>
  <c r="R445" i="1"/>
  <c r="R451" i="1"/>
  <c r="R457" i="1"/>
  <c r="R460" i="1"/>
  <c r="R463" i="1"/>
  <c r="R466" i="1"/>
  <c r="R469" i="1"/>
  <c r="R472" i="1"/>
  <c r="R475" i="1"/>
  <c r="R478" i="1"/>
  <c r="R481" i="1"/>
  <c r="R484" i="1"/>
  <c r="R487" i="1"/>
  <c r="R490" i="1"/>
  <c r="R493" i="1"/>
  <c r="R496" i="1"/>
  <c r="R499" i="1"/>
  <c r="R502" i="1"/>
  <c r="R505" i="1"/>
  <c r="R508" i="1"/>
  <c r="R511" i="1"/>
  <c r="R514" i="1"/>
  <c r="R517" i="1"/>
  <c r="R520" i="1"/>
  <c r="R523" i="1"/>
  <c r="R526" i="1"/>
  <c r="R529" i="1"/>
  <c r="R532" i="1"/>
  <c r="R535" i="1"/>
  <c r="R538" i="1"/>
  <c r="R541" i="1"/>
  <c r="R544" i="1"/>
  <c r="R553" i="1"/>
  <c r="R556" i="1"/>
  <c r="R559" i="1"/>
  <c r="R562" i="1"/>
  <c r="R565" i="1"/>
  <c r="R568" i="1"/>
  <c r="R571" i="1"/>
  <c r="R574" i="1"/>
  <c r="R577" i="1"/>
  <c r="R586" i="1"/>
  <c r="R589" i="1"/>
  <c r="R613" i="1"/>
  <c r="R616" i="1"/>
  <c r="R619" i="1"/>
  <c r="R622" i="1"/>
  <c r="R625" i="1"/>
  <c r="R628" i="1"/>
  <c r="R631" i="1"/>
  <c r="R634" i="1"/>
  <c r="R637" i="1"/>
  <c r="Q16" i="1"/>
  <c r="Q19" i="1"/>
  <c r="Q22" i="1"/>
  <c r="Q25" i="1"/>
  <c r="Q31" i="1"/>
  <c r="Q34" i="1"/>
  <c r="Q37" i="1"/>
  <c r="Q40" i="1"/>
  <c r="Q43" i="1"/>
  <c r="Q46" i="1"/>
  <c r="Q49" i="1"/>
  <c r="Q52" i="1"/>
  <c r="Q55" i="1"/>
  <c r="Q58" i="1"/>
  <c r="Q61" i="1"/>
  <c r="Q64" i="1"/>
  <c r="Q67" i="1"/>
  <c r="Q70" i="1"/>
  <c r="Q73" i="1"/>
  <c r="Q76" i="1"/>
  <c r="Q82" i="1"/>
  <c r="Q85" i="1"/>
  <c r="Q88" i="1"/>
  <c r="Q94" i="1"/>
  <c r="Q97" i="1"/>
  <c r="Q100" i="1"/>
  <c r="Q103" i="1"/>
  <c r="Q106" i="1"/>
  <c r="Q109" i="1"/>
  <c r="Q112" i="1"/>
  <c r="Q115" i="1"/>
  <c r="Q127" i="1"/>
  <c r="Q130" i="1"/>
  <c r="Q133" i="1"/>
  <c r="Q139" i="1"/>
  <c r="Q142" i="1"/>
  <c r="Q145" i="1"/>
  <c r="Q148" i="1"/>
  <c r="Q151" i="1"/>
  <c r="Q154" i="1"/>
  <c r="Q157" i="1"/>
  <c r="Q160" i="1"/>
  <c r="Q163" i="1"/>
  <c r="Q166" i="1"/>
  <c r="Q169" i="1"/>
  <c r="Q172" i="1"/>
  <c r="Q175" i="1"/>
  <c r="Q178" i="1"/>
  <c r="Q181" i="1"/>
  <c r="Q184" i="1"/>
  <c r="Q187" i="1"/>
  <c r="Q190" i="1"/>
  <c r="Q193" i="1"/>
  <c r="Q205" i="1"/>
  <c r="Q208" i="1"/>
  <c r="Q217" i="1"/>
  <c r="Q220" i="1"/>
  <c r="Q223" i="1"/>
  <c r="Q226" i="1"/>
  <c r="Q229" i="1"/>
  <c r="Q238" i="1"/>
  <c r="Q241" i="1"/>
  <c r="Q244" i="1"/>
  <c r="Q247" i="1"/>
  <c r="Q250" i="1"/>
  <c r="Q253" i="1"/>
  <c r="Q256" i="1"/>
  <c r="Q259" i="1"/>
  <c r="Q265" i="1"/>
  <c r="Q268" i="1"/>
  <c r="Q271" i="1"/>
  <c r="Q274" i="1"/>
  <c r="Q277" i="1"/>
  <c r="Q280" i="1"/>
  <c r="Q283" i="1"/>
  <c r="Q286" i="1"/>
  <c r="Q289" i="1"/>
  <c r="Q304" i="1"/>
  <c r="Q307" i="1"/>
  <c r="Q310" i="1"/>
  <c r="Q316" i="1"/>
  <c r="Q319" i="1"/>
  <c r="Q322" i="1"/>
  <c r="Q325" i="1"/>
  <c r="Q331" i="1"/>
  <c r="Q334" i="1"/>
  <c r="Q337" i="1"/>
  <c r="Q343" i="1"/>
  <c r="Q346" i="1"/>
  <c r="Q349" i="1"/>
  <c r="Q352" i="1"/>
  <c r="Q358" i="1"/>
  <c r="Q361" i="1"/>
  <c r="Q370" i="1"/>
  <c r="Q373" i="1"/>
  <c r="Q376" i="1"/>
  <c r="Q379" i="1"/>
  <c r="Q382" i="1"/>
  <c r="Q385" i="1"/>
  <c r="Q388" i="1"/>
  <c r="Q391" i="1"/>
  <c r="Q394" i="1"/>
  <c r="Q397" i="1"/>
  <c r="Q400" i="1"/>
  <c r="Q403" i="1"/>
  <c r="Q406" i="1"/>
  <c r="Q409" i="1"/>
  <c r="Q412" i="1"/>
  <c r="Q415" i="1"/>
  <c r="Q418" i="1"/>
  <c r="Q421" i="1"/>
  <c r="Q424" i="1"/>
  <c r="Q427" i="1"/>
  <c r="Q430" i="1"/>
  <c r="Q433" i="1"/>
  <c r="Q436" i="1"/>
  <c r="Q439" i="1"/>
  <c r="Q442" i="1"/>
  <c r="Q445" i="1"/>
  <c r="Q451" i="1"/>
  <c r="Q457" i="1"/>
  <c r="Q460" i="1"/>
  <c r="Q463" i="1"/>
  <c r="Q466" i="1"/>
  <c r="Q469" i="1"/>
  <c r="Q472" i="1"/>
  <c r="Q475" i="1"/>
  <c r="Q478" i="1"/>
  <c r="Q481" i="1"/>
  <c r="Q484" i="1"/>
  <c r="Q487" i="1"/>
  <c r="Q490" i="1"/>
  <c r="Q493" i="1"/>
  <c r="Q496" i="1"/>
  <c r="Q499" i="1"/>
  <c r="Q502" i="1"/>
  <c r="Q505" i="1"/>
  <c r="Q508" i="1"/>
  <c r="Q511" i="1"/>
  <c r="Q514" i="1"/>
  <c r="Q517" i="1"/>
  <c r="Q520" i="1"/>
  <c r="Q523" i="1"/>
  <c r="Q526" i="1"/>
  <c r="Q529" i="1"/>
  <c r="Q532" i="1"/>
  <c r="Q535" i="1"/>
  <c r="Q538" i="1"/>
  <c r="Q541" i="1"/>
  <c r="Q544" i="1"/>
  <c r="Q553" i="1"/>
  <c r="Q556" i="1"/>
  <c r="Q559" i="1"/>
  <c r="Q562" i="1"/>
  <c r="Q568" i="1"/>
  <c r="Q571" i="1"/>
  <c r="Q574" i="1"/>
  <c r="Q589" i="1"/>
  <c r="Q613" i="1"/>
  <c r="Q616" i="1"/>
  <c r="Q619" i="1"/>
  <c r="Q622" i="1"/>
  <c r="Q625" i="1"/>
  <c r="Q628" i="1"/>
  <c r="Q631" i="1"/>
  <c r="Q634" i="1"/>
  <c r="Q637" i="1"/>
  <c r="R16" i="1"/>
  <c r="GY14" i="1" l="1"/>
  <c r="GR14" i="1"/>
  <c r="GS316" i="1"/>
  <c r="GM316" i="1"/>
  <c r="GS313" i="1"/>
  <c r="GM313" i="1"/>
  <c r="GM436" i="1"/>
  <c r="GM472" i="1"/>
  <c r="GS184" i="1"/>
  <c r="GM184" i="1"/>
  <c r="GM268" i="1"/>
  <c r="GM25" i="1"/>
  <c r="GS445" i="1"/>
  <c r="GM445" i="1"/>
  <c r="GS433" i="1"/>
  <c r="GM433" i="1"/>
  <c r="GM82" i="1"/>
  <c r="GS82" i="1"/>
  <c r="GM94" i="1"/>
  <c r="GS94" i="1"/>
  <c r="GS451" i="1"/>
  <c r="GM451" i="1"/>
  <c r="GS49" i="1"/>
  <c r="GM49" i="1"/>
  <c r="GM37" i="1"/>
  <c r="GS37" i="1"/>
  <c r="GS415" i="1"/>
  <c r="GM415" i="1"/>
  <c r="GK14" i="1"/>
  <c r="BB595" i="1"/>
  <c r="BC598" i="1"/>
  <c r="I223" i="1"/>
  <c r="I199" i="1"/>
  <c r="S292" i="1"/>
  <c r="S5" i="1" s="1"/>
  <c r="GT184" i="1" l="1"/>
  <c r="GZ184" i="1"/>
  <c r="HA184" i="1" s="1"/>
  <c r="GT49" i="1"/>
  <c r="GZ49" i="1"/>
  <c r="HA49" i="1" s="1"/>
  <c r="GT445" i="1"/>
  <c r="GZ445" i="1"/>
  <c r="HA445" i="1" s="1"/>
  <c r="GT451" i="1"/>
  <c r="GZ451" i="1"/>
  <c r="HA451" i="1" s="1"/>
  <c r="GT313" i="1"/>
  <c r="GZ313" i="1"/>
  <c r="HA313" i="1" s="1"/>
  <c r="GT82" i="1"/>
  <c r="GZ82" i="1"/>
  <c r="HA82" i="1" s="1"/>
  <c r="GT415" i="1"/>
  <c r="GZ415" i="1"/>
  <c r="HA415" i="1" s="1"/>
  <c r="GT433" i="1"/>
  <c r="GZ433" i="1"/>
  <c r="HA433" i="1" s="1"/>
  <c r="GT316" i="1"/>
  <c r="GZ316" i="1"/>
  <c r="HA316" i="1" s="1"/>
  <c r="GT94" i="1"/>
  <c r="GZ94" i="1"/>
  <c r="HA94" i="1" s="1"/>
  <c r="GT37" i="1"/>
  <c r="GZ37" i="1"/>
  <c r="HA37" i="1" s="1"/>
  <c r="BC595" i="1"/>
  <c r="BD598" i="1"/>
  <c r="CR598" i="1" s="1"/>
  <c r="R292" i="1"/>
  <c r="Q292" i="1"/>
  <c r="Q5" i="1" s="1"/>
  <c r="BD595" i="1" l="1"/>
  <c r="CR595" i="1" s="1"/>
  <c r="AN388" i="1"/>
  <c r="I217" i="1"/>
  <c r="AP388" i="1" l="1"/>
  <c r="I313" i="1"/>
  <c r="I226" i="1"/>
  <c r="I220" i="1"/>
  <c r="I142" i="1"/>
  <c r="BD388" i="1" l="1"/>
  <c r="CR388" i="1" s="1"/>
  <c r="CC12" i="1"/>
  <c r="CB12" i="1"/>
  <c r="CA12" i="1"/>
  <c r="BZ12" i="1"/>
  <c r="BY12" i="1"/>
  <c r="BX12" i="1"/>
  <c r="BW12" i="1"/>
  <c r="BV12" i="1"/>
  <c r="BU12" i="1"/>
  <c r="BT12" i="1"/>
  <c r="BS12" i="1"/>
  <c r="BR12" i="1"/>
  <c r="CC10" i="1"/>
  <c r="CB10" i="1"/>
  <c r="CA10" i="1"/>
  <c r="BZ10" i="1"/>
  <c r="BY10" i="1"/>
  <c r="BX10" i="1"/>
  <c r="BW10" i="1"/>
  <c r="BV10" i="1"/>
  <c r="BU10" i="1"/>
  <c r="BT10" i="1"/>
  <c r="BS10" i="1"/>
  <c r="BR10" i="1"/>
  <c r="CC8" i="1"/>
  <c r="CB8" i="1"/>
  <c r="CA8" i="1"/>
  <c r="BZ8" i="1"/>
  <c r="BY8" i="1"/>
  <c r="BX8" i="1"/>
  <c r="BW8" i="1"/>
  <c r="BV8" i="1"/>
  <c r="BU8" i="1"/>
  <c r="BT8" i="1"/>
  <c r="BS8" i="1"/>
  <c r="BR8" i="1"/>
  <c r="CB14" i="1" l="1"/>
  <c r="CC14" i="1"/>
  <c r="CA14" i="1"/>
  <c r="BV14" i="1"/>
  <c r="BW14" i="1"/>
  <c r="BU14" i="1"/>
  <c r="BX14" i="1"/>
  <c r="BS14" i="1"/>
  <c r="BT14" i="1"/>
  <c r="BY14" i="1"/>
  <c r="BZ14" i="1"/>
  <c r="BR14" i="1"/>
  <c r="FS12" i="1" l="1"/>
  <c r="CQ12" i="1"/>
  <c r="CQ14" i="1" s="1"/>
  <c r="FS8" i="1"/>
  <c r="BF12" i="1"/>
  <c r="BG12" i="1"/>
  <c r="BH12" i="1"/>
  <c r="BI12" i="1"/>
  <c r="BJ12" i="1"/>
  <c r="BK12" i="1"/>
  <c r="BL12" i="1"/>
  <c r="BM12" i="1"/>
  <c r="BN12" i="1"/>
  <c r="BO12" i="1"/>
  <c r="BP12" i="1"/>
  <c r="BE12" i="1"/>
  <c r="BF10" i="1"/>
  <c r="BG10" i="1"/>
  <c r="BH10" i="1"/>
  <c r="BI10" i="1"/>
  <c r="BJ10" i="1"/>
  <c r="BK10" i="1"/>
  <c r="BL10" i="1"/>
  <c r="BM10" i="1"/>
  <c r="BN10" i="1"/>
  <c r="BO10" i="1"/>
  <c r="BP10" i="1"/>
  <c r="BE10" i="1"/>
  <c r="BB10" i="1"/>
  <c r="BF8" i="1"/>
  <c r="BG8" i="1"/>
  <c r="BH8" i="1"/>
  <c r="BI8" i="1"/>
  <c r="BJ8" i="1"/>
  <c r="BK8" i="1"/>
  <c r="BL8" i="1"/>
  <c r="BM8" i="1"/>
  <c r="BN8" i="1"/>
  <c r="BO8" i="1"/>
  <c r="BP8" i="1"/>
  <c r="AQ8" i="1"/>
  <c r="BC13" i="1" l="1"/>
  <c r="BE14" i="1"/>
  <c r="BQ12" i="1"/>
  <c r="BQ14" i="1" s="1"/>
  <c r="BF14" i="1"/>
  <c r="I361" i="1" l="1"/>
  <c r="I196" i="1"/>
  <c r="I178" i="1"/>
  <c r="I25" i="1"/>
  <c r="AZ8" i="1" l="1"/>
  <c r="BA8" i="1"/>
  <c r="BB8" i="1"/>
  <c r="AX10" i="1"/>
  <c r="AT10" i="1"/>
  <c r="BA10" i="1"/>
  <c r="BC16" i="1" l="1"/>
  <c r="AV10" i="1"/>
  <c r="AW10" i="1"/>
  <c r="AY8" i="1"/>
  <c r="AU8" i="1"/>
  <c r="AU10" i="1"/>
  <c r="AX8" i="1"/>
  <c r="AT8" i="1"/>
  <c r="AS10" i="1"/>
  <c r="AS8" i="1"/>
  <c r="AW8" i="1"/>
  <c r="AV8" i="1"/>
  <c r="AR8" i="1"/>
  <c r="AY10" i="1"/>
  <c r="AQ10" i="1"/>
  <c r="AZ10" i="1"/>
  <c r="AR10" i="1"/>
  <c r="AQ14" i="1" l="1"/>
  <c r="BP14" i="1"/>
  <c r="BN14" i="1"/>
  <c r="BM14" i="1"/>
  <c r="BL14" i="1"/>
  <c r="BK14" i="1"/>
  <c r="BJ14" i="1"/>
  <c r="BI14" i="1"/>
  <c r="BH14" i="1"/>
  <c r="BO14" i="1" l="1"/>
  <c r="BG14" i="1"/>
  <c r="AN193" i="1" l="1"/>
  <c r="AN16" i="1"/>
  <c r="AN19" i="1"/>
  <c r="AN22" i="1"/>
  <c r="AN31" i="1"/>
  <c r="AN34" i="1"/>
  <c r="AN37" i="1"/>
  <c r="AN40" i="1"/>
  <c r="AN43" i="1"/>
  <c r="AN46" i="1"/>
  <c r="AN49" i="1"/>
  <c r="AN52" i="1"/>
  <c r="AN55" i="1"/>
  <c r="AN58" i="1"/>
  <c r="AN61" i="1"/>
  <c r="AN64" i="1"/>
  <c r="AN67" i="1"/>
  <c r="AN70" i="1"/>
  <c r="AN73" i="1"/>
  <c r="AN76" i="1"/>
  <c r="AN82" i="1"/>
  <c r="AN85" i="1"/>
  <c r="AN88" i="1"/>
  <c r="AN94" i="1"/>
  <c r="AN97" i="1"/>
  <c r="AN100" i="1"/>
  <c r="AN127" i="1"/>
  <c r="AN130" i="1"/>
  <c r="AN133" i="1"/>
  <c r="AN109" i="1"/>
  <c r="AN139" i="1"/>
  <c r="AN145" i="1"/>
  <c r="AN148" i="1"/>
  <c r="AN151" i="1"/>
  <c r="AN154" i="1"/>
  <c r="AN157" i="1"/>
  <c r="AN160" i="1"/>
  <c r="AN163" i="1"/>
  <c r="AN166" i="1"/>
  <c r="AN169" i="1"/>
  <c r="AN172" i="1"/>
  <c r="AN175" i="1"/>
  <c r="AN181" i="1"/>
  <c r="AN184" i="1"/>
  <c r="AN187" i="1"/>
  <c r="AN190" i="1"/>
  <c r="AN205" i="1"/>
  <c r="AN208" i="1"/>
  <c r="AP220" i="1"/>
  <c r="AN229" i="1"/>
  <c r="AN238" i="1"/>
  <c r="AN241" i="1"/>
  <c r="AN244" i="1"/>
  <c r="AN247" i="1"/>
  <c r="AN250" i="1"/>
  <c r="AN253" i="1"/>
  <c r="AN256" i="1"/>
  <c r="AN259" i="1"/>
  <c r="AN265" i="1"/>
  <c r="AN268" i="1"/>
  <c r="AN271" i="1"/>
  <c r="AN274" i="1"/>
  <c r="AN277" i="1"/>
  <c r="AN280" i="1"/>
  <c r="AN283" i="1"/>
  <c r="AN286" i="1"/>
  <c r="AN289" i="1"/>
  <c r="AN292" i="1"/>
  <c r="AN304" i="1"/>
  <c r="AN307" i="1"/>
  <c r="AN310" i="1"/>
  <c r="AN316" i="1"/>
  <c r="AN319" i="1"/>
  <c r="AN322" i="1"/>
  <c r="AN325" i="1"/>
  <c r="AN331" i="1"/>
  <c r="AN334" i="1"/>
  <c r="AN337" i="1"/>
  <c r="AN343" i="1"/>
  <c r="AN346" i="1"/>
  <c r="AN349" i="1"/>
  <c r="AN352" i="1"/>
  <c r="AN358" i="1"/>
  <c r="AN370" i="1"/>
  <c r="AN373" i="1"/>
  <c r="AN376" i="1"/>
  <c r="AN379" i="1"/>
  <c r="AN382" i="1"/>
  <c r="AN385" i="1"/>
  <c r="AN391" i="1"/>
  <c r="AN394" i="1"/>
  <c r="AN397" i="1"/>
  <c r="AN400" i="1"/>
  <c r="AN403" i="1"/>
  <c r="AN406" i="1"/>
  <c r="AN409" i="1"/>
  <c r="AN412" i="1"/>
  <c r="AN415" i="1"/>
  <c r="AN418" i="1"/>
  <c r="AN421" i="1"/>
  <c r="AN424" i="1"/>
  <c r="AN427" i="1"/>
  <c r="AN430" i="1"/>
  <c r="AN433" i="1"/>
  <c r="AN436" i="1"/>
  <c r="AN439" i="1"/>
  <c r="AN442" i="1"/>
  <c r="AN445" i="1"/>
  <c r="AN451" i="1"/>
  <c r="AN457" i="1"/>
  <c r="AN460" i="1"/>
  <c r="AN463" i="1"/>
  <c r="AN466" i="1"/>
  <c r="AN469" i="1"/>
  <c r="AN472" i="1"/>
  <c r="AN475" i="1"/>
  <c r="AN478" i="1"/>
  <c r="AN481" i="1"/>
  <c r="AN484" i="1"/>
  <c r="AN487" i="1"/>
  <c r="AN490" i="1"/>
  <c r="AN493" i="1"/>
  <c r="AN496" i="1"/>
  <c r="AN499" i="1"/>
  <c r="AN502" i="1"/>
  <c r="AN505" i="1"/>
  <c r="AN508" i="1"/>
  <c r="AN511" i="1"/>
  <c r="AN514" i="1"/>
  <c r="AN517" i="1"/>
  <c r="AN520" i="1"/>
  <c r="AN523" i="1"/>
  <c r="AN526" i="1"/>
  <c r="AN529" i="1"/>
  <c r="AN532" i="1"/>
  <c r="AN535" i="1"/>
  <c r="AN538" i="1"/>
  <c r="AN541" i="1"/>
  <c r="AN544" i="1"/>
  <c r="AN553" i="1"/>
  <c r="AN556" i="1"/>
  <c r="AN559" i="1"/>
  <c r="AN562" i="1"/>
  <c r="AN565" i="1"/>
  <c r="AN571" i="1"/>
  <c r="AN574" i="1"/>
  <c r="AN577" i="1"/>
  <c r="AN583" i="1"/>
  <c r="AN586" i="1"/>
  <c r="AN589" i="1"/>
  <c r="AN613" i="1"/>
  <c r="AN616" i="1"/>
  <c r="AN619" i="1"/>
  <c r="AN622" i="1"/>
  <c r="AN625" i="1"/>
  <c r="AN628" i="1"/>
  <c r="AN631" i="1"/>
  <c r="AN634" i="1"/>
  <c r="AN637" i="1"/>
  <c r="AP634" i="1" l="1"/>
  <c r="AP622" i="1"/>
  <c r="BD622" i="1" s="1"/>
  <c r="CR622" i="1" s="1"/>
  <c r="AP616" i="1"/>
  <c r="BD616" i="1" s="1"/>
  <c r="CR616" i="1" s="1"/>
  <c r="AP589" i="1"/>
  <c r="AP583" i="1"/>
  <c r="AP565" i="1"/>
  <c r="AP559" i="1"/>
  <c r="BD559" i="1" s="1"/>
  <c r="CR559" i="1" s="1"/>
  <c r="AP553" i="1"/>
  <c r="AP541" i="1"/>
  <c r="BD541" i="1" s="1"/>
  <c r="CR541" i="1" s="1"/>
  <c r="AP535" i="1"/>
  <c r="BD535" i="1" s="1"/>
  <c r="CR535" i="1" s="1"/>
  <c r="AP523" i="1"/>
  <c r="BD523" i="1" s="1"/>
  <c r="CR523" i="1" s="1"/>
  <c r="AP517" i="1"/>
  <c r="AP511" i="1"/>
  <c r="AP505" i="1"/>
  <c r="AP499" i="1"/>
  <c r="AP487" i="1"/>
  <c r="BD487" i="1" s="1"/>
  <c r="CR487" i="1" s="1"/>
  <c r="AP481" i="1"/>
  <c r="AP475" i="1"/>
  <c r="BD475" i="1" s="1"/>
  <c r="CR475" i="1" s="1"/>
  <c r="AP463" i="1"/>
  <c r="AP457" i="1"/>
  <c r="AP445" i="1"/>
  <c r="AP439" i="1"/>
  <c r="BD439" i="1" s="1"/>
  <c r="CR439" i="1" s="1"/>
  <c r="AP427" i="1"/>
  <c r="AP421" i="1"/>
  <c r="BD421" i="1" s="1"/>
  <c r="CR421" i="1" s="1"/>
  <c r="BD415" i="1"/>
  <c r="CR415" i="1" s="1"/>
  <c r="AP403" i="1"/>
  <c r="AP397" i="1"/>
  <c r="AP376" i="1"/>
  <c r="AP637" i="1"/>
  <c r="AP631" i="1"/>
  <c r="AP625" i="1"/>
  <c r="BD625" i="1" s="1"/>
  <c r="CR625" i="1" s="1"/>
  <c r="AP619" i="1"/>
  <c r="AP613" i="1"/>
  <c r="BD613" i="1" s="1"/>
  <c r="CR613" i="1" s="1"/>
  <c r="AP586" i="1"/>
  <c r="AP577" i="1"/>
  <c r="AP571" i="1"/>
  <c r="AP562" i="1"/>
  <c r="AP556" i="1"/>
  <c r="AP544" i="1"/>
  <c r="BD544" i="1" s="1"/>
  <c r="CR544" i="1" s="1"/>
  <c r="AP538" i="1"/>
  <c r="BD538" i="1" s="1"/>
  <c r="CR538" i="1" s="1"/>
  <c r="AP532" i="1"/>
  <c r="AP526" i="1"/>
  <c r="AP520" i="1"/>
  <c r="AP514" i="1"/>
  <c r="AP508" i="1"/>
  <c r="AP502" i="1"/>
  <c r="AP496" i="1"/>
  <c r="AP490" i="1"/>
  <c r="BD490" i="1" s="1"/>
  <c r="CR490" i="1" s="1"/>
  <c r="AP484" i="1"/>
  <c r="AP478" i="1"/>
  <c r="AP472" i="1"/>
  <c r="AP466" i="1"/>
  <c r="BD466" i="1" s="1"/>
  <c r="CR466" i="1" s="1"/>
  <c r="AP460" i="1"/>
  <c r="AP451" i="1"/>
  <c r="AP442" i="1"/>
  <c r="AP436" i="1"/>
  <c r="AP430" i="1"/>
  <c r="AP424" i="1"/>
  <c r="AP412" i="1"/>
  <c r="AP406" i="1"/>
  <c r="AP400" i="1"/>
  <c r="AP394" i="1"/>
  <c r="BD394" i="1" s="1"/>
  <c r="CR394" i="1" s="1"/>
  <c r="AP385" i="1"/>
  <c r="AP379" i="1"/>
  <c r="AP373" i="1"/>
  <c r="AP358" i="1"/>
  <c r="AP349" i="1"/>
  <c r="AP343" i="1"/>
  <c r="AP334" i="1"/>
  <c r="AP325" i="1"/>
  <c r="BD325" i="1" s="1"/>
  <c r="CR325" i="1" s="1"/>
  <c r="AP319" i="1"/>
  <c r="AP310" i="1"/>
  <c r="AP304" i="1"/>
  <c r="AP289" i="1"/>
  <c r="AP283" i="1"/>
  <c r="AP277" i="1"/>
  <c r="AP271" i="1"/>
  <c r="AP265" i="1"/>
  <c r="BD265" i="1" s="1"/>
  <c r="CR265" i="1" s="1"/>
  <c r="AP256" i="1"/>
  <c r="AP250" i="1"/>
  <c r="AP244" i="1"/>
  <c r="AP238" i="1"/>
  <c r="AP205" i="1"/>
  <c r="AP187" i="1"/>
  <c r="AP175" i="1"/>
  <c r="AP169" i="1"/>
  <c r="AP163" i="1"/>
  <c r="AP157" i="1"/>
  <c r="BD157" i="1" s="1"/>
  <c r="AP151" i="1"/>
  <c r="AP145" i="1"/>
  <c r="AP109" i="1"/>
  <c r="AP130" i="1"/>
  <c r="BD130" i="1" s="1"/>
  <c r="CR130" i="1" s="1"/>
  <c r="AP100" i="1"/>
  <c r="BD100" i="1" s="1"/>
  <c r="CR100" i="1" s="1"/>
  <c r="AP94" i="1"/>
  <c r="AP628" i="1"/>
  <c r="BD628" i="1" s="1"/>
  <c r="CR628" i="1" s="1"/>
  <c r="AP574" i="1"/>
  <c r="AP529" i="1"/>
  <c r="AP493" i="1"/>
  <c r="AP469" i="1"/>
  <c r="AP433" i="1"/>
  <c r="BD433" i="1" s="1"/>
  <c r="CR433" i="1" s="1"/>
  <c r="AP409" i="1"/>
  <c r="AP391" i="1"/>
  <c r="AP382" i="1"/>
  <c r="AP370" i="1"/>
  <c r="AP352" i="1"/>
  <c r="AP346" i="1"/>
  <c r="AP337" i="1"/>
  <c r="AP331" i="1"/>
  <c r="AP322" i="1"/>
  <c r="AP316" i="1"/>
  <c r="AP307" i="1"/>
  <c r="AP292" i="1"/>
  <c r="AP286" i="1"/>
  <c r="AP280" i="1"/>
  <c r="AP274" i="1"/>
  <c r="AP268" i="1"/>
  <c r="AP259" i="1"/>
  <c r="AP253" i="1"/>
  <c r="AP247" i="1"/>
  <c r="AP241" i="1"/>
  <c r="AP229" i="1"/>
  <c r="AP208" i="1"/>
  <c r="AP190" i="1"/>
  <c r="BD190" i="1" s="1"/>
  <c r="CR190" i="1" s="1"/>
  <c r="AP184" i="1"/>
  <c r="AP181" i="1"/>
  <c r="AP172" i="1"/>
  <c r="AP166" i="1"/>
  <c r="AP160" i="1"/>
  <c r="AP154" i="1"/>
  <c r="AP148" i="1"/>
  <c r="AP139" i="1"/>
  <c r="AP133" i="1"/>
  <c r="AP127" i="1"/>
  <c r="AP97" i="1"/>
  <c r="AP88" i="1"/>
  <c r="AP19" i="1"/>
  <c r="BD19" i="1" s="1"/>
  <c r="CR19" i="1" s="1"/>
  <c r="AP193" i="1"/>
  <c r="BD220" i="1"/>
  <c r="CR220" i="1" s="1"/>
  <c r="AP61" i="1"/>
  <c r="AP37" i="1"/>
  <c r="AP85" i="1"/>
  <c r="AP58" i="1"/>
  <c r="AP34" i="1"/>
  <c r="AP64" i="1"/>
  <c r="AP82" i="1"/>
  <c r="AP55" i="1"/>
  <c r="AP31" i="1"/>
  <c r="AP76" i="1"/>
  <c r="AP52" i="1"/>
  <c r="AP22" i="1"/>
  <c r="AP40" i="1"/>
  <c r="AP73" i="1"/>
  <c r="AP49" i="1"/>
  <c r="AP70" i="1"/>
  <c r="AP46" i="1"/>
  <c r="AP67" i="1"/>
  <c r="AP43" i="1"/>
  <c r="AN13" i="1"/>
  <c r="AN12" i="1"/>
  <c r="AN8" i="1"/>
  <c r="AN10" i="1"/>
  <c r="AP16" i="1"/>
  <c r="BD16" i="1" s="1"/>
  <c r="BD412" i="1" l="1"/>
  <c r="CR412" i="1" s="1"/>
  <c r="CR157" i="1"/>
  <c r="BD619" i="1"/>
  <c r="CR619" i="1" s="1"/>
  <c r="BD583" i="1"/>
  <c r="CR583" i="1" s="1"/>
  <c r="BD430" i="1"/>
  <c r="CR430" i="1" s="1"/>
  <c r="BD529" i="1"/>
  <c r="CR529" i="1" s="1"/>
  <c r="BD589" i="1"/>
  <c r="CR589" i="1" s="1"/>
  <c r="BD586" i="1"/>
  <c r="CR586" i="1" s="1"/>
  <c r="BD436" i="1"/>
  <c r="CR436" i="1" s="1"/>
  <c r="AP12" i="1"/>
  <c r="BD277" i="1"/>
  <c r="CR277" i="1" s="1"/>
  <c r="BD508" i="1"/>
  <c r="CR508" i="1" s="1"/>
  <c r="BD310" i="1"/>
  <c r="CR310" i="1" s="1"/>
  <c r="BD532" i="1"/>
  <c r="CR532" i="1" s="1"/>
  <c r="BD406" i="1"/>
  <c r="CR406" i="1" s="1"/>
  <c r="BD343" i="1"/>
  <c r="CR343" i="1" s="1"/>
  <c r="BD460" i="1"/>
  <c r="CR460" i="1" s="1"/>
  <c r="BD562" i="1"/>
  <c r="CR562" i="1" s="1"/>
  <c r="BD250" i="1"/>
  <c r="CR250" i="1" s="1"/>
  <c r="BD379" i="1"/>
  <c r="CR379" i="1" s="1"/>
  <c r="BD484" i="1"/>
  <c r="CR484" i="1" s="1"/>
  <c r="BD634" i="1"/>
  <c r="CR634" i="1" s="1"/>
  <c r="BD94" i="1"/>
  <c r="CR94" i="1" s="1"/>
  <c r="BD241" i="1"/>
  <c r="CR241" i="1" s="1"/>
  <c r="BD370" i="1"/>
  <c r="CR370" i="1" s="1"/>
  <c r="BD181" i="1"/>
  <c r="CR181" i="1" s="1"/>
  <c r="BD268" i="1"/>
  <c r="CR268" i="1" s="1"/>
  <c r="BD331" i="1"/>
  <c r="CR331" i="1" s="1"/>
  <c r="BD109" i="1"/>
  <c r="CR109" i="1" s="1"/>
  <c r="BD256" i="1"/>
  <c r="CR256" i="1" s="1"/>
  <c r="BD283" i="1"/>
  <c r="CR283" i="1" s="1"/>
  <c r="BD319" i="1"/>
  <c r="CR319" i="1" s="1"/>
  <c r="BD349" i="1"/>
  <c r="CR349" i="1" s="1"/>
  <c r="BD424" i="1"/>
  <c r="CR424" i="1" s="1"/>
  <c r="BD472" i="1"/>
  <c r="CR472" i="1" s="1"/>
  <c r="BD526" i="1"/>
  <c r="CR526" i="1" s="1"/>
  <c r="BD556" i="1"/>
  <c r="CR556" i="1" s="1"/>
  <c r="BD577" i="1"/>
  <c r="CR577" i="1" s="1"/>
  <c r="BD427" i="1"/>
  <c r="CR427" i="1" s="1"/>
  <c r="BD457" i="1"/>
  <c r="CR457" i="1" s="1"/>
  <c r="BD481" i="1"/>
  <c r="CR481" i="1" s="1"/>
  <c r="BD193" i="1"/>
  <c r="CR193" i="1" s="1"/>
  <c r="BD97" i="1"/>
  <c r="CR97" i="1" s="1"/>
  <c r="BD148" i="1"/>
  <c r="CR148" i="1" s="1"/>
  <c r="BD172" i="1"/>
  <c r="CR172" i="1" s="1"/>
  <c r="BD151" i="1"/>
  <c r="CR151" i="1" s="1"/>
  <c r="BD175" i="1"/>
  <c r="CR175" i="1" s="1"/>
  <c r="BD253" i="1"/>
  <c r="CR253" i="1" s="1"/>
  <c r="BD280" i="1"/>
  <c r="CR280" i="1" s="1"/>
  <c r="BD316" i="1"/>
  <c r="CR316" i="1" s="1"/>
  <c r="BD346" i="1"/>
  <c r="CR346" i="1" s="1"/>
  <c r="BD382" i="1"/>
  <c r="CR382" i="1" s="1"/>
  <c r="BD409" i="1"/>
  <c r="CR409" i="1" s="1"/>
  <c r="BD463" i="1"/>
  <c r="CR463" i="1" s="1"/>
  <c r="BD511" i="1"/>
  <c r="CR511" i="1" s="1"/>
  <c r="BD565" i="1"/>
  <c r="CR565" i="1" s="1"/>
  <c r="BD637" i="1"/>
  <c r="CR637" i="1" s="1"/>
  <c r="BD154" i="1"/>
  <c r="CR154" i="1" s="1"/>
  <c r="BD514" i="1"/>
  <c r="CR514" i="1" s="1"/>
  <c r="BD571" i="1"/>
  <c r="CR571" i="1" s="1"/>
  <c r="BD403" i="1"/>
  <c r="CR403" i="1" s="1"/>
  <c r="BD517" i="1"/>
  <c r="CR517" i="1" s="1"/>
  <c r="BD238" i="1"/>
  <c r="CR238" i="1" s="1"/>
  <c r="BD289" i="1"/>
  <c r="CR289" i="1" s="1"/>
  <c r="BD358" i="1"/>
  <c r="CR358" i="1" s="1"/>
  <c r="BD163" i="1"/>
  <c r="CR163" i="1" s="1"/>
  <c r="BD292" i="1"/>
  <c r="CR292" i="1" s="1"/>
  <c r="BD397" i="1"/>
  <c r="CR397" i="1" s="1"/>
  <c r="BD445" i="1"/>
  <c r="CR445" i="1" s="1"/>
  <c r="BD499" i="1"/>
  <c r="CR499" i="1" s="1"/>
  <c r="BD553" i="1"/>
  <c r="CR553" i="1" s="1"/>
  <c r="BD376" i="1"/>
  <c r="CR376" i="1" s="1"/>
  <c r="BD166" i="1"/>
  <c r="CR166" i="1" s="1"/>
  <c r="BD88" i="1"/>
  <c r="CR88" i="1" s="1"/>
  <c r="BD127" i="1"/>
  <c r="CR127" i="1" s="1"/>
  <c r="BD145" i="1"/>
  <c r="CR145" i="1" s="1"/>
  <c r="BD187" i="1"/>
  <c r="CR187" i="1" s="1"/>
  <c r="BD385" i="1"/>
  <c r="CR385" i="1" s="1"/>
  <c r="BD400" i="1"/>
  <c r="CR400" i="1" s="1"/>
  <c r="BD442" i="1"/>
  <c r="CR442" i="1" s="1"/>
  <c r="BD451" i="1"/>
  <c r="CR451" i="1" s="1"/>
  <c r="BD478" i="1"/>
  <c r="CR478" i="1" s="1"/>
  <c r="BD496" i="1"/>
  <c r="CR496" i="1" s="1"/>
  <c r="BD502" i="1"/>
  <c r="CR502" i="1" s="1"/>
  <c r="BD520" i="1"/>
  <c r="CR520" i="1" s="1"/>
  <c r="BD631" i="1"/>
  <c r="CR631" i="1" s="1"/>
  <c r="BD505" i="1"/>
  <c r="CR505" i="1" s="1"/>
  <c r="BD139" i="1"/>
  <c r="CR139" i="1" s="1"/>
  <c r="BD229" i="1"/>
  <c r="CR229" i="1" s="1"/>
  <c r="BD259" i="1"/>
  <c r="CR259" i="1" s="1"/>
  <c r="BD286" i="1"/>
  <c r="CR286" i="1" s="1"/>
  <c r="BD322" i="1"/>
  <c r="CR322" i="1" s="1"/>
  <c r="BD352" i="1"/>
  <c r="CR352" i="1" s="1"/>
  <c r="BD391" i="1"/>
  <c r="BD469" i="1"/>
  <c r="CR469" i="1" s="1"/>
  <c r="BD493" i="1"/>
  <c r="CR493" i="1" s="1"/>
  <c r="BD574" i="1"/>
  <c r="CR574" i="1" s="1"/>
  <c r="BD169" i="1"/>
  <c r="CR169" i="1" s="1"/>
  <c r="BD337" i="1"/>
  <c r="CR337" i="1" s="1"/>
  <c r="BD133" i="1"/>
  <c r="CR133" i="1" s="1"/>
  <c r="BD160" i="1"/>
  <c r="CR160" i="1" s="1"/>
  <c r="BD184" i="1"/>
  <c r="CR184" i="1" s="1"/>
  <c r="BD205" i="1"/>
  <c r="CR205" i="1" s="1"/>
  <c r="BD274" i="1"/>
  <c r="CR274" i="1" s="1"/>
  <c r="BD244" i="1"/>
  <c r="CR244" i="1" s="1"/>
  <c r="BD271" i="1"/>
  <c r="CR271" i="1" s="1"/>
  <c r="BD304" i="1"/>
  <c r="CR304" i="1" s="1"/>
  <c r="BD334" i="1"/>
  <c r="CR334" i="1" s="1"/>
  <c r="BD373" i="1"/>
  <c r="CR373" i="1" s="1"/>
  <c r="BD247" i="1"/>
  <c r="CR247" i="1" s="1"/>
  <c r="BD307" i="1"/>
  <c r="CR307" i="1" s="1"/>
  <c r="BD208" i="1"/>
  <c r="CR208" i="1" s="1"/>
  <c r="BD58" i="1"/>
  <c r="CR58" i="1" s="1"/>
  <c r="BD43" i="1"/>
  <c r="CR43" i="1" s="1"/>
  <c r="BD52" i="1"/>
  <c r="CR52" i="1" s="1"/>
  <c r="BD85" i="1"/>
  <c r="CR85" i="1" s="1"/>
  <c r="BD67" i="1"/>
  <c r="CR67" i="1" s="1"/>
  <c r="BD37" i="1"/>
  <c r="CR37" i="1" s="1"/>
  <c r="BD22" i="1"/>
  <c r="CR22" i="1" s="1"/>
  <c r="FT22" i="1" s="1"/>
  <c r="BD76" i="1"/>
  <c r="CR76" i="1" s="1"/>
  <c r="BD46" i="1"/>
  <c r="CR46" i="1" s="1"/>
  <c r="BD31" i="1"/>
  <c r="CR31" i="1" s="1"/>
  <c r="BD61" i="1"/>
  <c r="CR61" i="1" s="1"/>
  <c r="BD70" i="1"/>
  <c r="CR70" i="1" s="1"/>
  <c r="BD55" i="1"/>
  <c r="CR55" i="1" s="1"/>
  <c r="BD49" i="1"/>
  <c r="CR49" i="1" s="1"/>
  <c r="BD82" i="1"/>
  <c r="CR82" i="1" s="1"/>
  <c r="BD73" i="1"/>
  <c r="CR73" i="1" s="1"/>
  <c r="BD64" i="1"/>
  <c r="CR64" i="1" s="1"/>
  <c r="BD40" i="1"/>
  <c r="CR40" i="1" s="1"/>
  <c r="BD34" i="1"/>
  <c r="CR34" i="1" s="1"/>
  <c r="CR16" i="1"/>
  <c r="BD8" i="1" l="1"/>
  <c r="BD10" i="1"/>
  <c r="CR12" i="1"/>
  <c r="BD13" i="1"/>
  <c r="CR391" i="1"/>
  <c r="CR13" i="1" s="1"/>
  <c r="CR10" i="1"/>
  <c r="CR8" i="1"/>
  <c r="Y14" i="1"/>
  <c r="Z14" i="1"/>
  <c r="BA14" i="1"/>
  <c r="AW14" i="1"/>
  <c r="AS14" i="1"/>
  <c r="BB14" i="1"/>
  <c r="AX14" i="1"/>
  <c r="AH14" i="1"/>
  <c r="AD14" i="1"/>
  <c r="AL14" i="1"/>
  <c r="AJ14" i="1"/>
  <c r="AZ14" i="1"/>
  <c r="AV14" i="1"/>
  <c r="AR14" i="1"/>
  <c r="AU14" i="1"/>
  <c r="AM14" i="1"/>
  <c r="AI14" i="1"/>
  <c r="AE14" i="1"/>
  <c r="AT14" i="1"/>
  <c r="AY14" i="1"/>
  <c r="AK14" i="1"/>
  <c r="AG14" i="1"/>
  <c r="AF14" i="1"/>
  <c r="AB14" i="1"/>
  <c r="CR14" i="1" l="1"/>
  <c r="I625" i="1"/>
  <c r="I574" i="1"/>
  <c r="I544" i="1"/>
  <c r="I292" i="1"/>
  <c r="I289" i="1"/>
  <c r="I175" i="1"/>
  <c r="I130" i="1"/>
  <c r="I37" i="1"/>
  <c r="I22" i="1"/>
  <c r="I19" i="1"/>
  <c r="AO14" i="1" l="1"/>
  <c r="I388" i="1"/>
  <c r="I394" i="1"/>
  <c r="I310" i="1" l="1"/>
  <c r="I169" i="1" l="1"/>
  <c r="I433" i="1" l="1"/>
  <c r="I637" i="1" l="1"/>
  <c r="I634" i="1"/>
  <c r="I631" i="1"/>
  <c r="I628" i="1"/>
  <c r="I622" i="1"/>
  <c r="I619" i="1"/>
  <c r="I616" i="1"/>
  <c r="I613" i="1"/>
  <c r="I589" i="1"/>
  <c r="I586" i="1"/>
  <c r="I583" i="1"/>
  <c r="I577" i="1"/>
  <c r="I571" i="1"/>
  <c r="I565" i="1"/>
  <c r="I562" i="1"/>
  <c r="I559" i="1"/>
  <c r="I556" i="1"/>
  <c r="I553" i="1"/>
  <c r="I541" i="1"/>
  <c r="I538" i="1"/>
  <c r="I535" i="1"/>
  <c r="I532" i="1"/>
  <c r="I529" i="1"/>
  <c r="I526" i="1"/>
  <c r="I523" i="1"/>
  <c r="I520" i="1"/>
  <c r="I517" i="1"/>
  <c r="I514" i="1"/>
  <c r="I511" i="1"/>
  <c r="I508" i="1"/>
  <c r="I505" i="1"/>
  <c r="I502" i="1"/>
  <c r="I499" i="1"/>
  <c r="I496" i="1"/>
  <c r="I493" i="1"/>
  <c r="I490" i="1"/>
  <c r="I487" i="1"/>
  <c r="I484" i="1"/>
  <c r="I481" i="1"/>
  <c r="I478" i="1"/>
  <c r="I475" i="1"/>
  <c r="I472" i="1"/>
  <c r="I469" i="1"/>
  <c r="I466" i="1"/>
  <c r="I463" i="1"/>
  <c r="I460" i="1"/>
  <c r="I457" i="1"/>
  <c r="I451" i="1"/>
  <c r="I445" i="1"/>
  <c r="I442" i="1"/>
  <c r="I439" i="1"/>
  <c r="I436" i="1"/>
  <c r="I430" i="1"/>
  <c r="I427" i="1"/>
  <c r="I424" i="1"/>
  <c r="I421" i="1"/>
  <c r="I418" i="1"/>
  <c r="I415" i="1"/>
  <c r="I412" i="1"/>
  <c r="I409" i="1"/>
  <c r="I406" i="1"/>
  <c r="I403" i="1"/>
  <c r="I400" i="1"/>
  <c r="I397" i="1"/>
  <c r="I391" i="1"/>
  <c r="I385" i="1"/>
  <c r="I382" i="1"/>
  <c r="I379" i="1"/>
  <c r="I376" i="1"/>
  <c r="I373" i="1"/>
  <c r="I370" i="1"/>
  <c r="AC358" i="1"/>
  <c r="I358" i="1"/>
  <c r="I352" i="1"/>
  <c r="I349" i="1"/>
  <c r="I346" i="1"/>
  <c r="I343" i="1"/>
  <c r="I337" i="1"/>
  <c r="I334" i="1"/>
  <c r="I331" i="1"/>
  <c r="I325" i="1"/>
  <c r="I322" i="1"/>
  <c r="I319" i="1"/>
  <c r="I316" i="1"/>
  <c r="I307" i="1"/>
  <c r="I304" i="1"/>
  <c r="I286" i="1"/>
  <c r="I283" i="1"/>
  <c r="I280" i="1"/>
  <c r="I277" i="1"/>
  <c r="I274" i="1"/>
  <c r="I271" i="1"/>
  <c r="I268" i="1"/>
  <c r="I265" i="1"/>
  <c r="I259" i="1"/>
  <c r="I256" i="1"/>
  <c r="I253" i="1"/>
  <c r="I250" i="1"/>
  <c r="I247" i="1"/>
  <c r="I244" i="1"/>
  <c r="I241" i="1"/>
  <c r="I238" i="1"/>
  <c r="I229" i="1"/>
  <c r="I208" i="1"/>
  <c r="I205" i="1"/>
  <c r="I193" i="1"/>
  <c r="I190" i="1"/>
  <c r="I187" i="1"/>
  <c r="I184" i="1"/>
  <c r="I181" i="1"/>
  <c r="I172" i="1"/>
  <c r="I166" i="1"/>
  <c r="I163" i="1"/>
  <c r="I160" i="1"/>
  <c r="I157" i="1"/>
  <c r="I154" i="1"/>
  <c r="I151" i="1"/>
  <c r="I148" i="1"/>
  <c r="I145" i="1"/>
  <c r="I139" i="1"/>
  <c r="I112" i="1"/>
  <c r="I109" i="1"/>
  <c r="I133" i="1"/>
  <c r="I127" i="1"/>
  <c r="I106" i="1"/>
  <c r="I115" i="1"/>
  <c r="I103" i="1"/>
  <c r="I100" i="1"/>
  <c r="I97" i="1"/>
  <c r="I94" i="1"/>
  <c r="I88" i="1"/>
  <c r="I85" i="1"/>
  <c r="I82" i="1"/>
  <c r="I76" i="1"/>
  <c r="I73" i="1"/>
  <c r="I70" i="1"/>
  <c r="I67" i="1"/>
  <c r="I64" i="1"/>
  <c r="I61" i="1"/>
  <c r="I58" i="1"/>
  <c r="I55" i="1"/>
  <c r="I52" i="1"/>
  <c r="I49" i="1"/>
  <c r="I46" i="1"/>
  <c r="I43" i="1"/>
  <c r="I40" i="1"/>
  <c r="I34" i="1"/>
  <c r="I31" i="1"/>
  <c r="I16" i="1"/>
  <c r="AC12" i="1" l="1"/>
  <c r="AC14" i="1" s="1"/>
  <c r="AP13" i="1" l="1"/>
  <c r="AP8" i="1"/>
  <c r="AP10" i="1"/>
  <c r="AN14" i="1"/>
  <c r="AP14" i="1" l="1"/>
  <c r="BC12" i="1" l="1"/>
  <c r="BC8" i="1"/>
  <c r="BD12" i="1" l="1"/>
  <c r="BC10" i="1" l="1"/>
  <c r="BC14" i="1" s="1"/>
  <c r="BD14" i="1"/>
  <c r="R583" i="1"/>
  <c r="R5" i="1" s="1"/>
  <c r="X5" i="1" l="1"/>
  <c r="EX589" i="1" l="1"/>
  <c r="EZ589" i="1" s="1"/>
  <c r="FG589" i="1" l="1"/>
  <c r="FS589" i="1"/>
  <c r="FN589" i="1" l="1"/>
  <c r="EQ28" i="1" l="1"/>
  <c r="EC28" i="1"/>
  <c r="DV28" i="1"/>
  <c r="EX28" i="1"/>
  <c r="CT28" i="1"/>
  <c r="DO28" i="1"/>
  <c r="FE28" i="1"/>
  <c r="EJ28" i="1"/>
  <c r="DA28" i="1"/>
  <c r="DH28" i="1"/>
  <c r="CV28" i="1" l="1"/>
  <c r="DC28" i="1" s="1"/>
  <c r="DH10" i="1"/>
  <c r="DH14" i="1" s="1"/>
  <c r="DA10" i="1"/>
  <c r="DA14" i="1" s="1"/>
  <c r="EJ10" i="1"/>
  <c r="EJ14" i="1" s="1"/>
  <c r="FE10" i="1"/>
  <c r="FE14" i="1" s="1"/>
  <c r="DO10" i="1"/>
  <c r="DO14" i="1" s="1"/>
  <c r="CT10" i="1"/>
  <c r="CT14" i="1" s="1"/>
  <c r="EX10" i="1"/>
  <c r="EX14" i="1" s="1"/>
  <c r="DV10" i="1"/>
  <c r="DV14" i="1" s="1"/>
  <c r="EC10" i="1"/>
  <c r="EC14" i="1" s="1"/>
  <c r="EQ10" i="1"/>
  <c r="EQ14" i="1" s="1"/>
  <c r="DJ28" i="1" l="1"/>
  <c r="CY28" i="1"/>
  <c r="CZ28" i="1"/>
  <c r="CV10" i="1"/>
  <c r="CV14" i="1" s="1"/>
  <c r="DQ28" i="1" l="1"/>
  <c r="DN28" i="1"/>
  <c r="DM28" i="1"/>
  <c r="DJ10" i="1"/>
  <c r="DJ14" i="1" s="1"/>
  <c r="FL28" i="1"/>
  <c r="DX28" i="1" l="1"/>
  <c r="DU28" i="1"/>
  <c r="DT28" i="1"/>
  <c r="DQ10" i="1"/>
  <c r="DQ14" i="1" s="1"/>
  <c r="DG28" i="1"/>
  <c r="DF28" i="1"/>
  <c r="FS28" i="1"/>
  <c r="FS10" i="1" s="1"/>
  <c r="FS14" i="1" s="1"/>
  <c r="FL10" i="1"/>
  <c r="FL14" i="1" s="1"/>
  <c r="EE28" i="1" l="1"/>
  <c r="EA28" i="1"/>
  <c r="EB28" i="1"/>
  <c r="DX10" i="1"/>
  <c r="DX14" i="1" s="1"/>
  <c r="EL28" i="1" l="1"/>
  <c r="EH28" i="1"/>
  <c r="EI28" i="1"/>
  <c r="EE10" i="1"/>
  <c r="EE14" i="1" s="1"/>
  <c r="ES28" i="1" l="1"/>
  <c r="EP28" i="1"/>
  <c r="EO28" i="1"/>
  <c r="EL10" i="1"/>
  <c r="EL14" i="1" s="1"/>
  <c r="CX31" i="1"/>
  <c r="CX55" i="1"/>
  <c r="CX67" i="1"/>
  <c r="CX79" i="1"/>
  <c r="CX91" i="1"/>
  <c r="CX103" i="1"/>
  <c r="CX115" i="1"/>
  <c r="CX127" i="1"/>
  <c r="DE127" i="1" s="1"/>
  <c r="DL127" i="1" s="1"/>
  <c r="CX163" i="1"/>
  <c r="CX175" i="1"/>
  <c r="DE175" i="1" s="1"/>
  <c r="CX58" i="1"/>
  <c r="CX85" i="1"/>
  <c r="CX106" i="1"/>
  <c r="CX112" i="1"/>
  <c r="CX142" i="1"/>
  <c r="CX223" i="1"/>
  <c r="CX235" i="1"/>
  <c r="DE235" i="1" s="1"/>
  <c r="DL235" i="1" s="1"/>
  <c r="CX295" i="1"/>
  <c r="CX307" i="1"/>
  <c r="DE307" i="1" s="1"/>
  <c r="CX331" i="1"/>
  <c r="CX343" i="1"/>
  <c r="DE343" i="1" s="1"/>
  <c r="CX367" i="1"/>
  <c r="CX379" i="1"/>
  <c r="CX118" i="1"/>
  <c r="CX124" i="1"/>
  <c r="CX169" i="1"/>
  <c r="CX212" i="1"/>
  <c r="CX232" i="1"/>
  <c r="CX244" i="1"/>
  <c r="DE244" i="1" s="1"/>
  <c r="CX256" i="1"/>
  <c r="CX280" i="1"/>
  <c r="CX292" i="1"/>
  <c r="DE292" i="1" s="1"/>
  <c r="CX340" i="1"/>
  <c r="CX352" i="1"/>
  <c r="CX52" i="1"/>
  <c r="DE52" i="1" s="1"/>
  <c r="CX88" i="1"/>
  <c r="CX136" i="1"/>
  <c r="CX214" i="1"/>
  <c r="CX229" i="1"/>
  <c r="DE229" i="1" s="1"/>
  <c r="CX250" i="1"/>
  <c r="CX265" i="1"/>
  <c r="CX277" i="1"/>
  <c r="CX313" i="1"/>
  <c r="DE313" i="1" s="1"/>
  <c r="DL313" i="1" s="1"/>
  <c r="CX325" i="1"/>
  <c r="DE325" i="1" s="1"/>
  <c r="DL325" i="1" s="1"/>
  <c r="DS325" i="1" s="1"/>
  <c r="DZ325" i="1" s="1"/>
  <c r="EG325" i="1" s="1"/>
  <c r="EN325" i="1" s="1"/>
  <c r="EU325" i="1" s="1"/>
  <c r="FB325" i="1" s="1"/>
  <c r="CX346" i="1"/>
  <c r="CX361" i="1"/>
  <c r="DE361" i="1" s="1"/>
  <c r="CX382" i="1"/>
  <c r="CX403" i="1"/>
  <c r="DE403" i="1" s="1"/>
  <c r="CX427" i="1"/>
  <c r="CX463" i="1"/>
  <c r="CX475" i="1"/>
  <c r="DE475" i="1" s="1"/>
  <c r="CX511" i="1"/>
  <c r="CX523" i="1"/>
  <c r="CX535" i="1"/>
  <c r="DE535" i="1" s="1"/>
  <c r="CX547" i="1"/>
  <c r="CX559" i="1"/>
  <c r="CX619" i="1"/>
  <c r="CX643" i="1"/>
  <c r="CX655" i="1"/>
  <c r="CX667" i="1"/>
  <c r="CX679" i="1"/>
  <c r="CX691" i="1"/>
  <c r="CX109" i="1"/>
  <c r="CX130" i="1"/>
  <c r="CX193" i="1"/>
  <c r="DE193" i="1" s="1"/>
  <c r="CX217" i="1"/>
  <c r="CX238" i="1"/>
  <c r="CX253" i="1"/>
  <c r="CX301" i="1"/>
  <c r="CX349" i="1"/>
  <c r="CX388" i="1"/>
  <c r="CX400" i="1"/>
  <c r="CX448" i="1"/>
  <c r="CX472" i="1"/>
  <c r="DE472" i="1" s="1"/>
  <c r="CX484" i="1"/>
  <c r="CX496" i="1"/>
  <c r="DE496" i="1" s="1"/>
  <c r="CX508" i="1"/>
  <c r="CX520" i="1"/>
  <c r="DE520" i="1" s="1"/>
  <c r="CX544" i="1"/>
  <c r="CX556" i="1"/>
  <c r="DE556" i="1" s="1"/>
  <c r="CX580" i="1"/>
  <c r="CX592" i="1"/>
  <c r="CX616" i="1"/>
  <c r="DE616" i="1" s="1"/>
  <c r="CX628" i="1"/>
  <c r="CX652" i="1"/>
  <c r="CX664" i="1"/>
  <c r="CX676" i="1"/>
  <c r="CX154" i="1"/>
  <c r="CX166" i="1"/>
  <c r="CX337" i="1"/>
  <c r="CX364" i="1"/>
  <c r="DE364" i="1" s="1"/>
  <c r="DL364" i="1" s="1"/>
  <c r="DS364" i="1" s="1"/>
  <c r="DZ364" i="1" s="1"/>
  <c r="CX406" i="1"/>
  <c r="CX418" i="1"/>
  <c r="CX505" i="1"/>
  <c r="CX529" i="1"/>
  <c r="DE529" i="1" s="1"/>
  <c r="CX553" i="1"/>
  <c r="CX646" i="1"/>
  <c r="CX670" i="1"/>
  <c r="CX694" i="1"/>
  <c r="CX421" i="1"/>
  <c r="DE421" i="1" s="1"/>
  <c r="DL421" i="1" s="1"/>
  <c r="CX466" i="1"/>
  <c r="CX490" i="1"/>
  <c r="CX514" i="1"/>
  <c r="CX562" i="1"/>
  <c r="CX586" i="1"/>
  <c r="CX610" i="1"/>
  <c r="CX649" i="1"/>
  <c r="CX673" i="1"/>
  <c r="CX697" i="1"/>
  <c r="CX100" i="1"/>
  <c r="CX121" i="1"/>
  <c r="CX241" i="1"/>
  <c r="DE241" i="1" s="1"/>
  <c r="CX370" i="1"/>
  <c r="CX397" i="1"/>
  <c r="CX517" i="1"/>
  <c r="CX565" i="1"/>
  <c r="CX613" i="1"/>
  <c r="CX634" i="1"/>
  <c r="CX682" i="1"/>
  <c r="CX442" i="1"/>
  <c r="DE442" i="1" s="1"/>
  <c r="DL442" i="1" s="1"/>
  <c r="CX637" i="1"/>
  <c r="CX685" i="1"/>
  <c r="CX658" i="1"/>
  <c r="CX430" i="1"/>
  <c r="CX457" i="1"/>
  <c r="CX526" i="1"/>
  <c r="DE526" i="1" s="1"/>
  <c r="CX376" i="1"/>
  <c r="DE376" i="1" s="1"/>
  <c r="CX454" i="1"/>
  <c r="CX394" i="1"/>
  <c r="CX469" i="1"/>
  <c r="DE469" i="1" s="1"/>
  <c r="CX661" i="1"/>
  <c r="FD325" i="1" l="1"/>
  <c r="FC325" i="1"/>
  <c r="EZ28" i="1"/>
  <c r="EW325" i="1"/>
  <c r="EV325" i="1"/>
  <c r="EW28" i="1"/>
  <c r="EV28" i="1"/>
  <c r="ES10" i="1"/>
  <c r="ES14" i="1" s="1"/>
  <c r="EP325" i="1"/>
  <c r="EO325" i="1"/>
  <c r="EI325" i="1"/>
  <c r="EH325" i="1"/>
  <c r="EB325" i="1"/>
  <c r="EA325" i="1"/>
  <c r="EB364" i="1"/>
  <c r="EA364" i="1"/>
  <c r="DT325" i="1"/>
  <c r="DU325" i="1"/>
  <c r="DU364" i="1"/>
  <c r="DT364" i="1"/>
  <c r="DN442" i="1"/>
  <c r="DM442" i="1"/>
  <c r="DN325" i="1"/>
  <c r="DM325" i="1"/>
  <c r="DN127" i="1"/>
  <c r="DM127" i="1"/>
  <c r="DN364" i="1"/>
  <c r="DM364" i="1"/>
  <c r="DN313" i="1"/>
  <c r="DM313" i="1"/>
  <c r="DM235" i="1"/>
  <c r="DN235" i="1"/>
  <c r="DN421" i="1"/>
  <c r="DM421" i="1"/>
  <c r="CZ253" i="1"/>
  <c r="DE253" i="1"/>
  <c r="CY457" i="1"/>
  <c r="CZ457" i="1"/>
  <c r="CY682" i="1"/>
  <c r="CZ682" i="1"/>
  <c r="CX601" i="1"/>
  <c r="CZ628" i="1"/>
  <c r="CY628" i="1"/>
  <c r="CX532" i="1"/>
  <c r="CY484" i="1"/>
  <c r="CZ484" i="1"/>
  <c r="CY193" i="1"/>
  <c r="CZ193" i="1"/>
  <c r="CY679" i="1"/>
  <c r="CZ679" i="1"/>
  <c r="CZ547" i="1"/>
  <c r="CY547" i="1"/>
  <c r="CX499" i="1"/>
  <c r="CZ277" i="1"/>
  <c r="CY277" i="1"/>
  <c r="CZ352" i="1"/>
  <c r="CY352" i="1"/>
  <c r="CZ292" i="1"/>
  <c r="CY292" i="1"/>
  <c r="CY331" i="1"/>
  <c r="CZ331" i="1"/>
  <c r="CY175" i="1"/>
  <c r="CZ175" i="1"/>
  <c r="CY103" i="1"/>
  <c r="CZ103" i="1"/>
  <c r="CY55" i="1"/>
  <c r="CZ55" i="1"/>
  <c r="CX574" i="1"/>
  <c r="CY430" i="1"/>
  <c r="CZ430" i="1"/>
  <c r="CY658" i="1"/>
  <c r="CZ658" i="1"/>
  <c r="CX493" i="1"/>
  <c r="DE493" i="1" s="1"/>
  <c r="CY637" i="1"/>
  <c r="CZ637" i="1"/>
  <c r="CY697" i="1"/>
  <c r="CZ697" i="1"/>
  <c r="CX665" i="1"/>
  <c r="CX538" i="1"/>
  <c r="DE538" i="1" s="1"/>
  <c r="CY670" i="1"/>
  <c r="CZ670" i="1"/>
  <c r="CY529" i="1"/>
  <c r="CZ529" i="1"/>
  <c r="CY154" i="1"/>
  <c r="CZ154" i="1"/>
  <c r="CX688" i="1"/>
  <c r="CU9" i="1"/>
  <c r="CX640" i="1"/>
  <c r="CU11" i="1"/>
  <c r="CY592" i="1"/>
  <c r="CZ592" i="1"/>
  <c r="CY544" i="1"/>
  <c r="CZ544" i="1"/>
  <c r="CZ496" i="1"/>
  <c r="CY496" i="1"/>
  <c r="CY400" i="1"/>
  <c r="CZ400" i="1"/>
  <c r="CZ349" i="1"/>
  <c r="CY349" i="1"/>
  <c r="CX314" i="1"/>
  <c r="CZ217" i="1"/>
  <c r="CY217" i="1"/>
  <c r="CY130" i="1"/>
  <c r="CZ130" i="1"/>
  <c r="CY691" i="1"/>
  <c r="CZ691" i="1"/>
  <c r="CZ643" i="1"/>
  <c r="CY643" i="1"/>
  <c r="CX607" i="1"/>
  <c r="CX575" i="1"/>
  <c r="CY559" i="1"/>
  <c r="CZ559" i="1"/>
  <c r="CY511" i="1"/>
  <c r="CZ511" i="1"/>
  <c r="CY463" i="1"/>
  <c r="CZ463" i="1"/>
  <c r="CZ403" i="1"/>
  <c r="CY403" i="1"/>
  <c r="CY313" i="1"/>
  <c r="CZ313" i="1"/>
  <c r="CY214" i="1"/>
  <c r="CZ214" i="1"/>
  <c r="CY169" i="1"/>
  <c r="CZ169" i="1"/>
  <c r="CZ124" i="1"/>
  <c r="CY124" i="1"/>
  <c r="CY379" i="1"/>
  <c r="CZ379" i="1"/>
  <c r="CY343" i="1"/>
  <c r="CZ343" i="1"/>
  <c r="CY307" i="1"/>
  <c r="CZ307" i="1"/>
  <c r="CX157" i="1"/>
  <c r="CU8" i="1"/>
  <c r="CY106" i="1"/>
  <c r="CZ106" i="1"/>
  <c r="CY85" i="1"/>
  <c r="CZ85" i="1"/>
  <c r="CY58" i="1"/>
  <c r="CZ58" i="1"/>
  <c r="CZ115" i="1"/>
  <c r="CY115" i="1"/>
  <c r="CZ67" i="1"/>
  <c r="CY67" i="1"/>
  <c r="CY31" i="1"/>
  <c r="CZ31" i="1"/>
  <c r="CX541" i="1"/>
  <c r="CY673" i="1"/>
  <c r="CZ673" i="1"/>
  <c r="CY514" i="1"/>
  <c r="CZ514" i="1"/>
  <c r="CY646" i="1"/>
  <c r="CZ646" i="1"/>
  <c r="CY505" i="1"/>
  <c r="CZ505" i="1"/>
  <c r="CY166" i="1"/>
  <c r="CZ166" i="1"/>
  <c r="CZ448" i="1"/>
  <c r="CY448" i="1"/>
  <c r="CX611" i="1"/>
  <c r="CY427" i="1"/>
  <c r="CZ427" i="1"/>
  <c r="CY346" i="1"/>
  <c r="CZ346" i="1"/>
  <c r="CY250" i="1"/>
  <c r="CZ250" i="1"/>
  <c r="CZ88" i="1"/>
  <c r="CY88" i="1"/>
  <c r="CY256" i="1"/>
  <c r="CZ256" i="1"/>
  <c r="CY367" i="1"/>
  <c r="CZ367" i="1"/>
  <c r="CY295" i="1"/>
  <c r="CZ295" i="1"/>
  <c r="CY112" i="1"/>
  <c r="CZ112" i="1"/>
  <c r="CY394" i="1"/>
  <c r="CZ394" i="1"/>
  <c r="CY526" i="1"/>
  <c r="CZ526" i="1"/>
  <c r="CY442" i="1"/>
  <c r="CZ442" i="1"/>
  <c r="CY517" i="1"/>
  <c r="CZ517" i="1"/>
  <c r="CY397" i="1"/>
  <c r="CZ397" i="1"/>
  <c r="CZ241" i="1"/>
  <c r="CY241" i="1"/>
  <c r="CY121" i="1"/>
  <c r="CZ121" i="1"/>
  <c r="CY562" i="1"/>
  <c r="CZ562" i="1"/>
  <c r="CY466" i="1"/>
  <c r="CZ466" i="1"/>
  <c r="CY694" i="1"/>
  <c r="CZ694" i="1"/>
  <c r="CY553" i="1"/>
  <c r="CZ553" i="1"/>
  <c r="CY406" i="1"/>
  <c r="CZ406" i="1"/>
  <c r="CY364" i="1"/>
  <c r="CZ364" i="1"/>
  <c r="CZ652" i="1"/>
  <c r="CY652" i="1"/>
  <c r="CX604" i="1"/>
  <c r="CZ556" i="1"/>
  <c r="CY556" i="1"/>
  <c r="CY508" i="1"/>
  <c r="CZ508" i="1"/>
  <c r="CZ238" i="1"/>
  <c r="CY238" i="1"/>
  <c r="CX172" i="1"/>
  <c r="CU12" i="1"/>
  <c r="CX671" i="1"/>
  <c r="CY655" i="1"/>
  <c r="CZ655" i="1"/>
  <c r="CZ619" i="1"/>
  <c r="CY619" i="1"/>
  <c r="CX571" i="1"/>
  <c r="CZ523" i="1"/>
  <c r="CY523" i="1"/>
  <c r="CZ475" i="1"/>
  <c r="CY475" i="1"/>
  <c r="CY382" i="1"/>
  <c r="CZ382" i="1"/>
  <c r="CZ361" i="1"/>
  <c r="CY361" i="1"/>
  <c r="CZ265" i="1"/>
  <c r="CY265" i="1"/>
  <c r="CY232" i="1"/>
  <c r="CZ232" i="1"/>
  <c r="CY212" i="1"/>
  <c r="CZ212" i="1"/>
  <c r="CZ118" i="1"/>
  <c r="CY118" i="1"/>
  <c r="CY223" i="1"/>
  <c r="CZ223" i="1"/>
  <c r="CY127" i="1"/>
  <c r="CZ127" i="1"/>
  <c r="CY79" i="1"/>
  <c r="CZ79" i="1"/>
  <c r="CY469" i="1"/>
  <c r="CZ469" i="1"/>
  <c r="CX598" i="1"/>
  <c r="CZ613" i="1"/>
  <c r="CY613" i="1"/>
  <c r="CY610" i="1"/>
  <c r="CZ610" i="1"/>
  <c r="CY418" i="1"/>
  <c r="CZ418" i="1"/>
  <c r="CY337" i="1"/>
  <c r="CZ337" i="1"/>
  <c r="CZ676" i="1"/>
  <c r="CY676" i="1"/>
  <c r="CZ580" i="1"/>
  <c r="CY580" i="1"/>
  <c r="CZ388" i="1"/>
  <c r="CY388" i="1"/>
  <c r="CY253" i="1"/>
  <c r="CX595" i="1"/>
  <c r="CX391" i="1"/>
  <c r="CU13" i="1"/>
  <c r="CZ136" i="1"/>
  <c r="CY136" i="1"/>
  <c r="CZ661" i="1"/>
  <c r="CY661" i="1"/>
  <c r="CY454" i="1"/>
  <c r="CZ454" i="1"/>
  <c r="CZ685" i="1"/>
  <c r="CY685" i="1"/>
  <c r="CX502" i="1"/>
  <c r="CZ376" i="1"/>
  <c r="CY376" i="1"/>
  <c r="CX589" i="1"/>
  <c r="CX550" i="1"/>
  <c r="DE550" i="1" s="1"/>
  <c r="CX674" i="1"/>
  <c r="CU10" i="1"/>
  <c r="CY634" i="1"/>
  <c r="CZ634" i="1"/>
  <c r="CZ565" i="1"/>
  <c r="CY565" i="1"/>
  <c r="CY370" i="1"/>
  <c r="CZ370" i="1"/>
  <c r="CZ100" i="1"/>
  <c r="CY100" i="1"/>
  <c r="CY649" i="1"/>
  <c r="CZ649" i="1"/>
  <c r="CY586" i="1"/>
  <c r="CZ586" i="1"/>
  <c r="CY490" i="1"/>
  <c r="CZ490" i="1"/>
  <c r="CY421" i="1"/>
  <c r="CZ421" i="1"/>
  <c r="CX577" i="1"/>
  <c r="CY664" i="1"/>
  <c r="CZ664" i="1"/>
  <c r="CZ616" i="1"/>
  <c r="CY616" i="1"/>
  <c r="CX584" i="1"/>
  <c r="CX568" i="1"/>
  <c r="CZ520" i="1"/>
  <c r="CY520" i="1"/>
  <c r="CZ472" i="1"/>
  <c r="CY472" i="1"/>
  <c r="CY301" i="1"/>
  <c r="CZ301" i="1"/>
  <c r="CY109" i="1"/>
  <c r="CZ109" i="1"/>
  <c r="CX683" i="1"/>
  <c r="CZ667" i="1"/>
  <c r="CY667" i="1"/>
  <c r="CX583" i="1"/>
  <c r="CX551" i="1"/>
  <c r="CY535" i="1"/>
  <c r="CZ535" i="1"/>
  <c r="CX487" i="1"/>
  <c r="CY325" i="1"/>
  <c r="CZ325" i="1"/>
  <c r="CY229" i="1"/>
  <c r="CZ229" i="1"/>
  <c r="CZ52" i="1"/>
  <c r="CY52" i="1"/>
  <c r="CY340" i="1"/>
  <c r="CZ340" i="1"/>
  <c r="CZ280" i="1"/>
  <c r="CY280" i="1"/>
  <c r="CY244" i="1"/>
  <c r="CZ244" i="1"/>
  <c r="CY235" i="1"/>
  <c r="CZ235" i="1"/>
  <c r="CZ142" i="1"/>
  <c r="CY142" i="1"/>
  <c r="CZ163" i="1"/>
  <c r="CY163" i="1"/>
  <c r="CY91" i="1"/>
  <c r="CZ91" i="1"/>
  <c r="FG28" i="1" l="1"/>
  <c r="FD28" i="1"/>
  <c r="FC28" i="1"/>
  <c r="EZ10" i="1"/>
  <c r="EZ14" i="1" s="1"/>
  <c r="DE157" i="1"/>
  <c r="DE487" i="1"/>
  <c r="DG253" i="1"/>
  <c r="DF253" i="1"/>
  <c r="CY550" i="1"/>
  <c r="CZ550" i="1"/>
  <c r="CY598" i="1"/>
  <c r="CZ598" i="1"/>
  <c r="CY541" i="1"/>
  <c r="CZ541" i="1"/>
  <c r="CY532" i="1"/>
  <c r="CZ532" i="1"/>
  <c r="CY601" i="1"/>
  <c r="CZ601" i="1"/>
  <c r="CX10" i="1"/>
  <c r="CY10" i="1" s="1"/>
  <c r="CZ16" i="1"/>
  <c r="CY16" i="1"/>
  <c r="CY595" i="1"/>
  <c r="CZ595" i="1"/>
  <c r="CX12" i="1"/>
  <c r="CY12" i="1" s="1"/>
  <c r="CY172" i="1"/>
  <c r="CZ172" i="1"/>
  <c r="CZ611" i="1"/>
  <c r="CY611" i="1"/>
  <c r="CY314" i="1"/>
  <c r="CZ314" i="1"/>
  <c r="CZ688" i="1"/>
  <c r="CY688" i="1"/>
  <c r="CX9" i="1"/>
  <c r="CY9" i="1" s="1"/>
  <c r="CY574" i="1"/>
  <c r="CZ574" i="1"/>
  <c r="CY487" i="1"/>
  <c r="CZ487" i="1"/>
  <c r="CY551" i="1"/>
  <c r="CZ551" i="1"/>
  <c r="CY583" i="1"/>
  <c r="CZ583" i="1"/>
  <c r="CY683" i="1"/>
  <c r="CZ683" i="1"/>
  <c r="CZ584" i="1"/>
  <c r="CY584" i="1"/>
  <c r="CY589" i="1"/>
  <c r="CZ589" i="1"/>
  <c r="CY502" i="1"/>
  <c r="CZ502" i="1"/>
  <c r="CZ604" i="1"/>
  <c r="CY604" i="1"/>
  <c r="CU14" i="1"/>
  <c r="CY538" i="1"/>
  <c r="CZ538" i="1"/>
  <c r="CZ493" i="1"/>
  <c r="CY493" i="1"/>
  <c r="CZ568" i="1"/>
  <c r="CY568" i="1"/>
  <c r="CY577" i="1"/>
  <c r="CZ577" i="1"/>
  <c r="CY674" i="1"/>
  <c r="CZ674" i="1"/>
  <c r="CX13" i="1"/>
  <c r="CY13" i="1" s="1"/>
  <c r="CY391" i="1"/>
  <c r="CZ391" i="1"/>
  <c r="CZ571" i="1"/>
  <c r="CY571" i="1"/>
  <c r="CY671" i="1"/>
  <c r="CZ671" i="1"/>
  <c r="CZ157" i="1"/>
  <c r="CY157" i="1"/>
  <c r="CX8" i="1"/>
  <c r="CY575" i="1"/>
  <c r="CZ575" i="1"/>
  <c r="CY607" i="1"/>
  <c r="CZ607" i="1"/>
  <c r="CY640" i="1"/>
  <c r="CX11" i="1"/>
  <c r="CY11" i="1" s="1"/>
  <c r="CZ640" i="1"/>
  <c r="CY665" i="1"/>
  <c r="CZ665" i="1"/>
  <c r="CZ499" i="1"/>
  <c r="CY499" i="1"/>
  <c r="FN28" i="1" l="1"/>
  <c r="FJ28" i="1"/>
  <c r="FK28" i="1"/>
  <c r="FG10" i="1"/>
  <c r="FG14" i="1" s="1"/>
  <c r="DG235" i="1"/>
  <c r="DF235" i="1"/>
  <c r="DG229" i="1"/>
  <c r="DF229" i="1"/>
  <c r="DG241" i="1"/>
  <c r="DF241" i="1"/>
  <c r="DG403" i="1"/>
  <c r="DF403" i="1"/>
  <c r="DG292" i="1"/>
  <c r="DF292" i="1"/>
  <c r="CZ12" i="1"/>
  <c r="DC12" i="1"/>
  <c r="DG556" i="1"/>
  <c r="DF556" i="1"/>
  <c r="DG475" i="1"/>
  <c r="DF475" i="1"/>
  <c r="DG442" i="1"/>
  <c r="DF442" i="1"/>
  <c r="DG193" i="1"/>
  <c r="DF193" i="1"/>
  <c r="DG175" i="1"/>
  <c r="DF175" i="1"/>
  <c r="DG244" i="1"/>
  <c r="DF244" i="1"/>
  <c r="DG127" i="1"/>
  <c r="DF127" i="1"/>
  <c r="DG496" i="1"/>
  <c r="DF496" i="1"/>
  <c r="DG364" i="1"/>
  <c r="DF364" i="1"/>
  <c r="DG529" i="1"/>
  <c r="DF529" i="1"/>
  <c r="DG520" i="1"/>
  <c r="DF520" i="1"/>
  <c r="DG376" i="1"/>
  <c r="DF376" i="1"/>
  <c r="DG361" i="1"/>
  <c r="DF361" i="1"/>
  <c r="DG52" i="1"/>
  <c r="DF52" i="1"/>
  <c r="DG472" i="1"/>
  <c r="DF472" i="1"/>
  <c r="DG421" i="1"/>
  <c r="DF421" i="1"/>
  <c r="DG313" i="1"/>
  <c r="DF313" i="1"/>
  <c r="CZ13" i="1"/>
  <c r="DC13" i="1"/>
  <c r="DG343" i="1"/>
  <c r="DF343" i="1"/>
  <c r="DG535" i="1"/>
  <c r="DF535" i="1"/>
  <c r="DG307" i="1"/>
  <c r="DF307" i="1"/>
  <c r="DG469" i="1"/>
  <c r="DF469" i="1"/>
  <c r="DG616" i="1"/>
  <c r="DF616" i="1"/>
  <c r="CZ11" i="1"/>
  <c r="DC11" i="1"/>
  <c r="CZ9" i="1"/>
  <c r="DC9" i="1"/>
  <c r="DG325" i="1"/>
  <c r="DF325" i="1"/>
  <c r="DG526" i="1"/>
  <c r="DF526" i="1"/>
  <c r="CZ8" i="1"/>
  <c r="CZ10" i="1"/>
  <c r="CY8" i="1"/>
  <c r="CX14" i="1"/>
  <c r="CY14" i="1" s="1"/>
  <c r="FR28" i="1" l="1"/>
  <c r="FQ28" i="1"/>
  <c r="FN10" i="1"/>
  <c r="FN14" i="1" s="1"/>
  <c r="DG538" i="1"/>
  <c r="DF538" i="1"/>
  <c r="DC10" i="1"/>
  <c r="DG550" i="1"/>
  <c r="DF550" i="1"/>
  <c r="DC8" i="1"/>
  <c r="DG157" i="1"/>
  <c r="DF157" i="1"/>
  <c r="DG493" i="1"/>
  <c r="DF493" i="1"/>
  <c r="DG487" i="1"/>
  <c r="DF487" i="1"/>
  <c r="CZ14" i="1"/>
  <c r="DC14" i="1" l="1"/>
  <c r="DE58" i="1" l="1"/>
  <c r="DE70" i="1"/>
  <c r="DL70" i="1" s="1"/>
  <c r="DS70" i="1" s="1"/>
  <c r="DE106" i="1"/>
  <c r="DE118" i="1"/>
  <c r="DE130" i="1"/>
  <c r="DE142" i="1"/>
  <c r="DE154" i="1"/>
  <c r="DE166" i="1"/>
  <c r="DE214" i="1"/>
  <c r="DE238" i="1"/>
  <c r="DE250" i="1"/>
  <c r="DE274" i="1"/>
  <c r="DL274" i="1" s="1"/>
  <c r="DE346" i="1"/>
  <c r="DE358" i="1"/>
  <c r="DE370" i="1"/>
  <c r="DE382" i="1"/>
  <c r="DE394" i="1"/>
  <c r="DL394" i="1" s="1"/>
  <c r="DE406" i="1"/>
  <c r="DE418" i="1"/>
  <c r="DE430" i="1"/>
  <c r="DE23" i="1"/>
  <c r="DE35" i="1"/>
  <c r="DE47" i="1"/>
  <c r="DE59" i="1"/>
  <c r="DE71" i="1"/>
  <c r="DE83" i="1"/>
  <c r="DE95" i="1"/>
  <c r="DE107" i="1"/>
  <c r="DE119" i="1"/>
  <c r="DE131" i="1"/>
  <c r="DE143" i="1"/>
  <c r="DE155" i="1"/>
  <c r="DE167" i="1"/>
  <c r="DE179" i="1"/>
  <c r="DE191" i="1"/>
  <c r="DE203" i="1"/>
  <c r="DE215" i="1"/>
  <c r="DE227" i="1"/>
  <c r="DE239" i="1"/>
  <c r="DE251" i="1"/>
  <c r="DE263" i="1"/>
  <c r="DE275" i="1"/>
  <c r="DE287" i="1"/>
  <c r="DE299" i="1"/>
  <c r="DE311" i="1"/>
  <c r="DE323" i="1"/>
  <c r="DE335" i="1"/>
  <c r="DE347" i="1"/>
  <c r="DE359" i="1"/>
  <c r="DE371" i="1"/>
  <c r="DE383" i="1"/>
  <c r="DE395" i="1"/>
  <c r="DE407" i="1"/>
  <c r="DE419" i="1"/>
  <c r="DE431" i="1"/>
  <c r="DE443" i="1"/>
  <c r="DE455" i="1"/>
  <c r="DE467" i="1"/>
  <c r="DE479" i="1"/>
  <c r="DE491" i="1"/>
  <c r="DE24" i="1"/>
  <c r="DE36" i="1"/>
  <c r="DE48" i="1"/>
  <c r="DE60" i="1"/>
  <c r="DE72" i="1"/>
  <c r="DE84" i="1"/>
  <c r="DE96" i="1"/>
  <c r="DE108" i="1"/>
  <c r="DE120" i="1"/>
  <c r="DE132" i="1"/>
  <c r="DE144" i="1"/>
  <c r="DE156" i="1"/>
  <c r="DE168" i="1"/>
  <c r="DE180" i="1"/>
  <c r="DE192" i="1"/>
  <c r="DE204" i="1"/>
  <c r="DE216" i="1"/>
  <c r="DE228" i="1"/>
  <c r="DE240" i="1"/>
  <c r="DE252" i="1"/>
  <c r="DE264" i="1"/>
  <c r="DE276" i="1"/>
  <c r="DE288" i="1"/>
  <c r="DE300" i="1"/>
  <c r="DE312" i="1"/>
  <c r="DE324" i="1"/>
  <c r="DE336" i="1"/>
  <c r="DE348" i="1"/>
  <c r="DE360" i="1"/>
  <c r="DE372" i="1"/>
  <c r="DE384" i="1"/>
  <c r="DE396" i="1"/>
  <c r="DE408" i="1"/>
  <c r="DE420" i="1"/>
  <c r="DE432" i="1"/>
  <c r="DE444" i="1"/>
  <c r="DE456" i="1"/>
  <c r="DE85" i="1"/>
  <c r="DE109" i="1"/>
  <c r="DE121" i="1"/>
  <c r="DE145" i="1"/>
  <c r="DL145" i="1" s="1"/>
  <c r="DS145" i="1" s="1"/>
  <c r="DZ145" i="1" s="1"/>
  <c r="EG145" i="1" s="1"/>
  <c r="EN145" i="1" s="1"/>
  <c r="EU145" i="1" s="1"/>
  <c r="DE169" i="1"/>
  <c r="DE181" i="1"/>
  <c r="DL181" i="1" s="1"/>
  <c r="DS181" i="1" s="1"/>
  <c r="DZ181" i="1" s="1"/>
  <c r="EG181" i="1" s="1"/>
  <c r="EN181" i="1" s="1"/>
  <c r="DE217" i="1"/>
  <c r="DE26" i="1"/>
  <c r="DE38" i="1"/>
  <c r="DE50" i="1"/>
  <c r="DE62" i="1"/>
  <c r="DE74" i="1"/>
  <c r="DE86" i="1"/>
  <c r="DE98" i="1"/>
  <c r="DE110" i="1"/>
  <c r="DE122" i="1"/>
  <c r="DE134" i="1"/>
  <c r="DE146" i="1"/>
  <c r="DE158" i="1"/>
  <c r="DE170" i="1"/>
  <c r="DE182" i="1"/>
  <c r="DE194" i="1"/>
  <c r="DE206" i="1"/>
  <c r="DE218" i="1"/>
  <c r="DE230" i="1"/>
  <c r="DE242" i="1"/>
  <c r="DE254" i="1"/>
  <c r="DE266" i="1"/>
  <c r="DE278" i="1"/>
  <c r="DE290" i="1"/>
  <c r="DE302" i="1"/>
  <c r="DE326" i="1"/>
  <c r="DE338" i="1"/>
  <c r="DE350" i="1"/>
  <c r="DE362" i="1"/>
  <c r="DE374" i="1"/>
  <c r="DE386" i="1"/>
  <c r="DE398" i="1"/>
  <c r="DE410" i="1"/>
  <c r="DE422" i="1"/>
  <c r="DE434" i="1"/>
  <c r="DE446" i="1"/>
  <c r="DE458" i="1"/>
  <c r="DE470" i="1"/>
  <c r="DE482" i="1"/>
  <c r="DE494" i="1"/>
  <c r="DE506" i="1"/>
  <c r="DE518" i="1"/>
  <c r="DE27" i="1"/>
  <c r="DE39" i="1"/>
  <c r="DE51" i="1"/>
  <c r="DE63" i="1"/>
  <c r="DE75" i="1"/>
  <c r="DE87" i="1"/>
  <c r="DE99" i="1"/>
  <c r="DE111" i="1"/>
  <c r="DE123" i="1"/>
  <c r="DE135" i="1"/>
  <c r="DE147" i="1"/>
  <c r="DE159" i="1"/>
  <c r="DE171" i="1"/>
  <c r="DE183" i="1"/>
  <c r="DE195" i="1"/>
  <c r="DE207" i="1"/>
  <c r="DE219" i="1"/>
  <c r="DE231" i="1"/>
  <c r="DE243" i="1"/>
  <c r="DE255" i="1"/>
  <c r="DE267" i="1"/>
  <c r="DE279" i="1"/>
  <c r="DE291" i="1"/>
  <c r="DE303" i="1"/>
  <c r="DE315" i="1"/>
  <c r="DE327" i="1"/>
  <c r="DE339" i="1"/>
  <c r="DE351" i="1"/>
  <c r="DE363" i="1"/>
  <c r="DE375" i="1"/>
  <c r="DE387" i="1"/>
  <c r="DE399" i="1"/>
  <c r="DE411" i="1"/>
  <c r="DE423" i="1"/>
  <c r="DE435" i="1"/>
  <c r="DE447" i="1"/>
  <c r="DE459" i="1"/>
  <c r="DE471" i="1"/>
  <c r="DE483" i="1"/>
  <c r="DE495" i="1"/>
  <c r="DE507" i="1"/>
  <c r="DE519" i="1"/>
  <c r="DE531" i="1"/>
  <c r="DE543" i="1"/>
  <c r="DE555" i="1"/>
  <c r="DE567" i="1"/>
  <c r="DE579" i="1"/>
  <c r="DE64" i="1"/>
  <c r="DE88" i="1"/>
  <c r="DE100" i="1"/>
  <c r="DE112" i="1"/>
  <c r="DE124" i="1"/>
  <c r="DE136" i="1"/>
  <c r="DE148" i="1"/>
  <c r="DE232" i="1"/>
  <c r="DE256" i="1"/>
  <c r="DL256" i="1" s="1"/>
  <c r="DE280" i="1"/>
  <c r="DE340" i="1"/>
  <c r="DL340" i="1" s="1"/>
  <c r="DE352" i="1"/>
  <c r="DE388" i="1"/>
  <c r="DE400" i="1"/>
  <c r="DE448" i="1"/>
  <c r="DE460" i="1"/>
  <c r="DL460" i="1" s="1"/>
  <c r="DE484" i="1"/>
  <c r="DE17" i="1"/>
  <c r="DE29" i="1"/>
  <c r="DE41" i="1"/>
  <c r="DE53" i="1"/>
  <c r="DE65" i="1"/>
  <c r="DE77" i="1"/>
  <c r="DE89" i="1"/>
  <c r="DE101" i="1"/>
  <c r="DE113" i="1"/>
  <c r="DE125" i="1"/>
  <c r="DE137" i="1"/>
  <c r="DE149" i="1"/>
  <c r="DE161" i="1"/>
  <c r="DE173" i="1"/>
  <c r="DE185" i="1"/>
  <c r="DE197" i="1"/>
  <c r="DE209" i="1"/>
  <c r="DE221" i="1"/>
  <c r="DE233" i="1"/>
  <c r="DE245" i="1"/>
  <c r="DE257" i="1"/>
  <c r="DE269" i="1"/>
  <c r="DE281" i="1"/>
  <c r="DE293" i="1"/>
  <c r="DE305" i="1"/>
  <c r="DE317" i="1"/>
  <c r="DE329" i="1"/>
  <c r="DE341" i="1"/>
  <c r="DE353" i="1"/>
  <c r="DE365" i="1"/>
  <c r="DE377" i="1"/>
  <c r="DE389" i="1"/>
  <c r="DE401" i="1"/>
  <c r="DE413" i="1"/>
  <c r="DE425" i="1"/>
  <c r="DE437" i="1"/>
  <c r="DE449" i="1"/>
  <c r="DE461" i="1"/>
  <c r="DE473" i="1"/>
  <c r="DE485" i="1"/>
  <c r="DE497" i="1"/>
  <c r="DE509" i="1"/>
  <c r="DE521" i="1"/>
  <c r="DE533" i="1"/>
  <c r="DE545" i="1"/>
  <c r="DE557" i="1"/>
  <c r="DE569" i="1"/>
  <c r="DE581" i="1"/>
  <c r="DE593" i="1"/>
  <c r="DE605" i="1"/>
  <c r="DE617" i="1"/>
  <c r="DE629" i="1"/>
  <c r="DE641" i="1"/>
  <c r="DE653" i="1"/>
  <c r="DE677" i="1"/>
  <c r="DE689" i="1"/>
  <c r="DE18" i="1"/>
  <c r="DE30" i="1"/>
  <c r="DE42" i="1"/>
  <c r="DE54" i="1"/>
  <c r="DE66" i="1"/>
  <c r="DE78" i="1"/>
  <c r="DE90" i="1"/>
  <c r="DE102" i="1"/>
  <c r="DE114" i="1"/>
  <c r="DE126" i="1"/>
  <c r="DE138" i="1"/>
  <c r="DE150" i="1"/>
  <c r="DE162" i="1"/>
  <c r="DE174" i="1"/>
  <c r="DE186" i="1"/>
  <c r="DE198" i="1"/>
  <c r="DE210" i="1"/>
  <c r="DE222" i="1"/>
  <c r="DE234" i="1"/>
  <c r="DE246" i="1"/>
  <c r="DE258" i="1"/>
  <c r="DE270" i="1"/>
  <c r="DE282" i="1"/>
  <c r="DE294" i="1"/>
  <c r="DE306" i="1"/>
  <c r="DE318" i="1"/>
  <c r="DE330" i="1"/>
  <c r="DE342" i="1"/>
  <c r="DE354" i="1"/>
  <c r="DE366" i="1"/>
  <c r="DE378" i="1"/>
  <c r="DE390" i="1"/>
  <c r="DE402" i="1"/>
  <c r="DE414" i="1"/>
  <c r="DE426" i="1"/>
  <c r="DE438" i="1"/>
  <c r="DE450" i="1"/>
  <c r="DE462" i="1"/>
  <c r="DE474" i="1"/>
  <c r="DE486" i="1"/>
  <c r="DE498" i="1"/>
  <c r="DE510" i="1"/>
  <c r="DE522" i="1"/>
  <c r="DE534" i="1"/>
  <c r="DE546" i="1"/>
  <c r="DE558" i="1"/>
  <c r="DE570" i="1"/>
  <c r="DE582" i="1"/>
  <c r="DE594" i="1"/>
  <c r="DE606" i="1"/>
  <c r="DE618" i="1"/>
  <c r="DE630" i="1"/>
  <c r="DE642" i="1"/>
  <c r="DE654" i="1"/>
  <c r="DE666" i="1"/>
  <c r="DE678" i="1"/>
  <c r="DE690" i="1"/>
  <c r="DE31" i="1"/>
  <c r="DL31" i="1" s="1"/>
  <c r="DE43" i="1"/>
  <c r="DL43" i="1" s="1"/>
  <c r="DE55" i="1"/>
  <c r="DE67" i="1"/>
  <c r="DL67" i="1" s="1"/>
  <c r="DE79" i="1"/>
  <c r="DL79" i="1" s="1"/>
  <c r="DS79" i="1" s="1"/>
  <c r="DE91" i="1"/>
  <c r="DE103" i="1"/>
  <c r="DE115" i="1"/>
  <c r="DE151" i="1"/>
  <c r="DE223" i="1"/>
  <c r="DE259" i="1"/>
  <c r="DL259" i="1" s="1"/>
  <c r="DS259" i="1" s="1"/>
  <c r="DE283" i="1"/>
  <c r="DE295" i="1"/>
  <c r="DE331" i="1"/>
  <c r="DE367" i="1"/>
  <c r="DE379" i="1"/>
  <c r="DE427" i="1"/>
  <c r="DE20" i="1"/>
  <c r="DE32" i="1"/>
  <c r="DE44" i="1"/>
  <c r="DE56" i="1"/>
  <c r="DE68" i="1"/>
  <c r="DE80" i="1"/>
  <c r="DE92" i="1"/>
  <c r="DE104" i="1"/>
  <c r="DE116" i="1"/>
  <c r="DE128" i="1"/>
  <c r="DE140" i="1"/>
  <c r="DE152" i="1"/>
  <c r="DE164" i="1"/>
  <c r="DE176" i="1"/>
  <c r="DE188" i="1"/>
  <c r="DE200" i="1"/>
  <c r="DE212" i="1"/>
  <c r="DE224" i="1"/>
  <c r="DE236" i="1"/>
  <c r="DE248" i="1"/>
  <c r="DE260" i="1"/>
  <c r="DE272" i="1"/>
  <c r="DE284" i="1"/>
  <c r="DE296" i="1"/>
  <c r="DE308" i="1"/>
  <c r="DE320" i="1"/>
  <c r="DE332" i="1"/>
  <c r="DE344" i="1"/>
  <c r="DE356" i="1"/>
  <c r="DE368" i="1"/>
  <c r="DE380" i="1"/>
  <c r="DE392" i="1"/>
  <c r="DE404" i="1"/>
  <c r="DE416" i="1"/>
  <c r="DE428" i="1"/>
  <c r="DE440" i="1"/>
  <c r="DE452" i="1"/>
  <c r="DE464" i="1"/>
  <c r="DE476" i="1"/>
  <c r="DE488" i="1"/>
  <c r="DE500" i="1"/>
  <c r="DE512" i="1"/>
  <c r="DE524" i="1"/>
  <c r="DE536" i="1"/>
  <c r="DE548" i="1"/>
  <c r="DE560" i="1"/>
  <c r="DE572" i="1"/>
  <c r="DE584" i="1"/>
  <c r="DE596" i="1"/>
  <c r="DE608" i="1"/>
  <c r="DE620" i="1"/>
  <c r="DE632" i="1"/>
  <c r="DE644" i="1"/>
  <c r="DE656" i="1"/>
  <c r="DE668" i="1"/>
  <c r="DE680" i="1"/>
  <c r="DE692" i="1"/>
  <c r="DE21" i="1"/>
  <c r="DE57" i="1"/>
  <c r="DE213" i="1"/>
  <c r="DE261" i="1"/>
  <c r="DE373" i="1"/>
  <c r="DE457" i="1"/>
  <c r="DE508" i="1"/>
  <c r="DE528" i="1"/>
  <c r="DE547" i="1"/>
  <c r="DE564" i="1"/>
  <c r="DE599" i="1"/>
  <c r="DE614" i="1"/>
  <c r="DE647" i="1"/>
  <c r="DE662" i="1"/>
  <c r="DE679" i="1"/>
  <c r="DE695" i="1"/>
  <c r="DE549" i="1"/>
  <c r="DE565" i="1"/>
  <c r="DE600" i="1"/>
  <c r="DE615" i="1"/>
  <c r="DE648" i="1"/>
  <c r="DE663" i="1"/>
  <c r="DE681" i="1"/>
  <c r="DE696" i="1"/>
  <c r="DE129" i="1"/>
  <c r="DE301" i="1"/>
  <c r="DE333" i="1"/>
  <c r="DE463" i="1"/>
  <c r="DE489" i="1"/>
  <c r="DE511" i="1"/>
  <c r="DE585" i="1"/>
  <c r="DE633" i="1"/>
  <c r="DE69" i="1"/>
  <c r="DE189" i="1"/>
  <c r="DE225" i="1"/>
  <c r="DE265" i="1"/>
  <c r="DE381" i="1"/>
  <c r="DE429" i="1"/>
  <c r="DE465" i="1"/>
  <c r="DE490" i="1"/>
  <c r="DE513" i="1"/>
  <c r="DE530" i="1"/>
  <c r="DE566" i="1"/>
  <c r="DE586" i="1"/>
  <c r="DE634" i="1"/>
  <c r="DE649" i="1"/>
  <c r="DE664" i="1"/>
  <c r="DE682" i="1"/>
  <c r="DE697" i="1"/>
  <c r="DE337" i="1"/>
  <c r="DE385" i="1"/>
  <c r="DE466" i="1"/>
  <c r="DE492" i="1"/>
  <c r="DE514" i="1"/>
  <c r="DE532" i="1"/>
  <c r="DE568" i="1"/>
  <c r="DE587" i="1"/>
  <c r="DE602" i="1"/>
  <c r="DE619" i="1"/>
  <c r="DE635" i="1"/>
  <c r="DE650" i="1"/>
  <c r="DE667" i="1"/>
  <c r="DE683" i="1"/>
  <c r="DE33" i="1"/>
  <c r="DE141" i="1"/>
  <c r="DE309" i="1"/>
  <c r="DE393" i="1"/>
  <c r="DE468" i="1"/>
  <c r="DE515" i="1"/>
  <c r="DE552" i="1"/>
  <c r="DE588" i="1"/>
  <c r="DE603" i="1"/>
  <c r="DE621" i="1"/>
  <c r="DE636" i="1"/>
  <c r="DE651" i="1"/>
  <c r="DE669" i="1"/>
  <c r="DE684" i="1"/>
  <c r="DE81" i="1"/>
  <c r="DE153" i="1"/>
  <c r="DE273" i="1"/>
  <c r="DE345" i="1"/>
  <c r="DE397" i="1"/>
  <c r="DL397" i="1" s="1"/>
  <c r="DE516" i="1"/>
  <c r="DE537" i="1"/>
  <c r="DE553" i="1"/>
  <c r="DE573" i="1"/>
  <c r="DE637" i="1"/>
  <c r="DE652" i="1"/>
  <c r="DE670" i="1"/>
  <c r="DE685" i="1"/>
  <c r="DE237" i="1"/>
  <c r="DE277" i="1"/>
  <c r="DE349" i="1"/>
  <c r="DE441" i="1"/>
  <c r="DE499" i="1"/>
  <c r="DE517" i="1"/>
  <c r="DE554" i="1"/>
  <c r="DE590" i="1"/>
  <c r="DE607" i="1"/>
  <c r="DE623" i="1"/>
  <c r="DE638" i="1"/>
  <c r="DE655" i="1"/>
  <c r="DE686" i="1"/>
  <c r="DE93" i="1"/>
  <c r="DE201" i="1"/>
  <c r="DE285" i="1"/>
  <c r="DE405" i="1"/>
  <c r="DE501" i="1"/>
  <c r="DE539" i="1"/>
  <c r="DE591" i="1"/>
  <c r="DE609" i="1"/>
  <c r="DE624" i="1"/>
  <c r="DE639" i="1"/>
  <c r="DE657" i="1"/>
  <c r="DE45" i="1"/>
  <c r="DE165" i="1"/>
  <c r="DE357" i="1"/>
  <c r="DE477" i="1"/>
  <c r="DE502" i="1"/>
  <c r="DE523" i="1"/>
  <c r="DE540" i="1"/>
  <c r="DE559" i="1"/>
  <c r="DE576" i="1"/>
  <c r="DE592" i="1"/>
  <c r="DE610" i="1"/>
  <c r="DE658" i="1"/>
  <c r="DE673" i="1"/>
  <c r="DE289" i="1"/>
  <c r="DE321" i="1"/>
  <c r="DE478" i="1"/>
  <c r="DL478" i="1" s="1"/>
  <c r="DS478" i="1" s="1"/>
  <c r="DZ478" i="1" s="1"/>
  <c r="DE503" i="1"/>
  <c r="DE525" i="1"/>
  <c r="DE541" i="1"/>
  <c r="DE561" i="1"/>
  <c r="DE611" i="1"/>
  <c r="DE626" i="1"/>
  <c r="DE643" i="1"/>
  <c r="DE659" i="1"/>
  <c r="DE674" i="1"/>
  <c r="DE691" i="1"/>
  <c r="DE117" i="1"/>
  <c r="DE297" i="1"/>
  <c r="DE417" i="1"/>
  <c r="DE481" i="1"/>
  <c r="DE505" i="1"/>
  <c r="DE544" i="1"/>
  <c r="DE580" i="1"/>
  <c r="DE613" i="1"/>
  <c r="DE646" i="1"/>
  <c r="DE661" i="1"/>
  <c r="DE694" i="1"/>
  <c r="DE105" i="1"/>
  <c r="DE177" i="1"/>
  <c r="DE249" i="1"/>
  <c r="DE453" i="1"/>
  <c r="DE480" i="1"/>
  <c r="DE504" i="1"/>
  <c r="DE542" i="1"/>
  <c r="DE562" i="1"/>
  <c r="DE578" i="1"/>
  <c r="DE597" i="1"/>
  <c r="DE612" i="1"/>
  <c r="DE627" i="1"/>
  <c r="DE645" i="1"/>
  <c r="DE660" i="1"/>
  <c r="DE675" i="1"/>
  <c r="DE693" i="1"/>
  <c r="DE369" i="1"/>
  <c r="DE454" i="1"/>
  <c r="DE527" i="1"/>
  <c r="DE598" i="1"/>
  <c r="DE628" i="1"/>
  <c r="DE676" i="1"/>
  <c r="DE672" i="1"/>
  <c r="DE687" i="1"/>
  <c r="EW145" i="1" l="1"/>
  <c r="EV145" i="1"/>
  <c r="EP181" i="1"/>
  <c r="EO181" i="1"/>
  <c r="EP145" i="1"/>
  <c r="EO145" i="1"/>
  <c r="EI181" i="1"/>
  <c r="EH181" i="1"/>
  <c r="EI145" i="1"/>
  <c r="EH145" i="1"/>
  <c r="EB181" i="1"/>
  <c r="EA181" i="1"/>
  <c r="EB145" i="1"/>
  <c r="EA145" i="1"/>
  <c r="EB478" i="1"/>
  <c r="EA478" i="1"/>
  <c r="DU259" i="1"/>
  <c r="DT259" i="1"/>
  <c r="DT478" i="1"/>
  <c r="DU478" i="1"/>
  <c r="DU181" i="1"/>
  <c r="DT181" i="1"/>
  <c r="DU145" i="1"/>
  <c r="DT145" i="1"/>
  <c r="DU79" i="1"/>
  <c r="DT79" i="1"/>
  <c r="DU70" i="1"/>
  <c r="DT70" i="1"/>
  <c r="DN274" i="1"/>
  <c r="DM274" i="1"/>
  <c r="DN31" i="1"/>
  <c r="DM31" i="1"/>
  <c r="DN340" i="1"/>
  <c r="DM340" i="1"/>
  <c r="DM259" i="1"/>
  <c r="DN259" i="1"/>
  <c r="DN256" i="1"/>
  <c r="DM256" i="1"/>
  <c r="DN181" i="1"/>
  <c r="DM181" i="1"/>
  <c r="DN478" i="1"/>
  <c r="DM478" i="1"/>
  <c r="DN145" i="1"/>
  <c r="DM145" i="1"/>
  <c r="DN394" i="1"/>
  <c r="DM394" i="1"/>
  <c r="DN460" i="1"/>
  <c r="DM460" i="1"/>
  <c r="DN397" i="1"/>
  <c r="DM397" i="1"/>
  <c r="DN79" i="1"/>
  <c r="DM79" i="1"/>
  <c r="DL379" i="1"/>
  <c r="DN67" i="1"/>
  <c r="DM67" i="1"/>
  <c r="DL85" i="1"/>
  <c r="DS85" i="1" s="1"/>
  <c r="DN70" i="1"/>
  <c r="DM70" i="1"/>
  <c r="DN43" i="1"/>
  <c r="DM43" i="1"/>
  <c r="DG598" i="1"/>
  <c r="DF598" i="1"/>
  <c r="DG613" i="1"/>
  <c r="DF613" i="1"/>
  <c r="DG673" i="1"/>
  <c r="DF673" i="1"/>
  <c r="DF499" i="1"/>
  <c r="DG499" i="1"/>
  <c r="DF553" i="1"/>
  <c r="DG553" i="1"/>
  <c r="DG683" i="1"/>
  <c r="DF683" i="1"/>
  <c r="DG466" i="1"/>
  <c r="DF466" i="1"/>
  <c r="DG457" i="1"/>
  <c r="DF457" i="1"/>
  <c r="DE163" i="1"/>
  <c r="DB8" i="1"/>
  <c r="DG280" i="1"/>
  <c r="DF280" i="1"/>
  <c r="DG274" i="1"/>
  <c r="DF274" i="1"/>
  <c r="DE563" i="1"/>
  <c r="DF562" i="1"/>
  <c r="DG562" i="1"/>
  <c r="DG580" i="1"/>
  <c r="DF580" i="1"/>
  <c r="DF611" i="1"/>
  <c r="DG611" i="1"/>
  <c r="DF658" i="1"/>
  <c r="DG658" i="1"/>
  <c r="DG667" i="1"/>
  <c r="DF667" i="1"/>
  <c r="DF385" i="1"/>
  <c r="DG385" i="1"/>
  <c r="DG490" i="1"/>
  <c r="DF490" i="1"/>
  <c r="DG463" i="1"/>
  <c r="DF463" i="1"/>
  <c r="DG373" i="1"/>
  <c r="DF373" i="1"/>
  <c r="DG151" i="1"/>
  <c r="DF151" i="1"/>
  <c r="DG256" i="1"/>
  <c r="DF256" i="1"/>
  <c r="DF250" i="1"/>
  <c r="DG250" i="1"/>
  <c r="DG544" i="1"/>
  <c r="DF544" i="1"/>
  <c r="DE595" i="1"/>
  <c r="DE640" i="1"/>
  <c r="DB11" i="1"/>
  <c r="DG349" i="1"/>
  <c r="DF349" i="1"/>
  <c r="DG337" i="1"/>
  <c r="DF337" i="1"/>
  <c r="DG679" i="1"/>
  <c r="DF679" i="1"/>
  <c r="DG115" i="1"/>
  <c r="DF115" i="1"/>
  <c r="DF232" i="1"/>
  <c r="DG232" i="1"/>
  <c r="DG238" i="1"/>
  <c r="DF238" i="1"/>
  <c r="DG454" i="1"/>
  <c r="DF454" i="1"/>
  <c r="DG505" i="1"/>
  <c r="DF505" i="1"/>
  <c r="DE577" i="1"/>
  <c r="DG610" i="1"/>
  <c r="DF610" i="1"/>
  <c r="DE671" i="1"/>
  <c r="DF277" i="1"/>
  <c r="DG277" i="1"/>
  <c r="DG397" i="1"/>
  <c r="DF397" i="1"/>
  <c r="DE571" i="1"/>
  <c r="DG697" i="1"/>
  <c r="DF697" i="1"/>
  <c r="DG301" i="1"/>
  <c r="DF301" i="1"/>
  <c r="DG584" i="1"/>
  <c r="DF584" i="1"/>
  <c r="DG427" i="1"/>
  <c r="DF427" i="1"/>
  <c r="DG103" i="1"/>
  <c r="DF103" i="1"/>
  <c r="DB12" i="1"/>
  <c r="DE172" i="1"/>
  <c r="DE314" i="1"/>
  <c r="DF214" i="1"/>
  <c r="DG214" i="1"/>
  <c r="DF481" i="1"/>
  <c r="DG481" i="1"/>
  <c r="DG592" i="1"/>
  <c r="DF592" i="1"/>
  <c r="DF655" i="1"/>
  <c r="DG655" i="1"/>
  <c r="DG619" i="1"/>
  <c r="DF619" i="1"/>
  <c r="DG682" i="1"/>
  <c r="DF682" i="1"/>
  <c r="DE391" i="1"/>
  <c r="DB13" i="1"/>
  <c r="DG91" i="1"/>
  <c r="DF91" i="1"/>
  <c r="DG148" i="1"/>
  <c r="DF148" i="1"/>
  <c r="DG217" i="1"/>
  <c r="DF217" i="1"/>
  <c r="DG430" i="1"/>
  <c r="DF430" i="1"/>
  <c r="DG166" i="1"/>
  <c r="DF166" i="1"/>
  <c r="DG541" i="1"/>
  <c r="DF541" i="1"/>
  <c r="DG685" i="1"/>
  <c r="DF685" i="1"/>
  <c r="DG664" i="1"/>
  <c r="DF664" i="1"/>
  <c r="DG265" i="1"/>
  <c r="DF265" i="1"/>
  <c r="DG379" i="1"/>
  <c r="DF379" i="1"/>
  <c r="DG79" i="1"/>
  <c r="DF79" i="1"/>
  <c r="DF484" i="1"/>
  <c r="DG484" i="1"/>
  <c r="DG136" i="1"/>
  <c r="DF136" i="1"/>
  <c r="DG181" i="1"/>
  <c r="DF181" i="1"/>
  <c r="DG418" i="1"/>
  <c r="DF418" i="1"/>
  <c r="DG154" i="1"/>
  <c r="DF154" i="1"/>
  <c r="DG559" i="1"/>
  <c r="DF559" i="1"/>
  <c r="DG670" i="1"/>
  <c r="DF670" i="1"/>
  <c r="DG649" i="1"/>
  <c r="DF649" i="1"/>
  <c r="DG367" i="1"/>
  <c r="DF367" i="1"/>
  <c r="DG67" i="1"/>
  <c r="DF67" i="1"/>
  <c r="DG460" i="1"/>
  <c r="DF460" i="1"/>
  <c r="DG124" i="1"/>
  <c r="DF124" i="1"/>
  <c r="DG169" i="1"/>
  <c r="DF169" i="1"/>
  <c r="DG406" i="1"/>
  <c r="DF406" i="1"/>
  <c r="DG142" i="1"/>
  <c r="DF142" i="1"/>
  <c r="DE575" i="1"/>
  <c r="DG607" i="1"/>
  <c r="DF607" i="1"/>
  <c r="DG652" i="1"/>
  <c r="DF652" i="1"/>
  <c r="DG568" i="1"/>
  <c r="DF568" i="1"/>
  <c r="DG634" i="1"/>
  <c r="DF634" i="1"/>
  <c r="DE583" i="1"/>
  <c r="DF331" i="1"/>
  <c r="DG331" i="1"/>
  <c r="DG55" i="1"/>
  <c r="DF55" i="1"/>
  <c r="DG448" i="1"/>
  <c r="DF448" i="1"/>
  <c r="DG112" i="1"/>
  <c r="DF112" i="1"/>
  <c r="DG145" i="1"/>
  <c r="DF145" i="1"/>
  <c r="DG394" i="1"/>
  <c r="DF394" i="1"/>
  <c r="DG130" i="1"/>
  <c r="DF130" i="1"/>
  <c r="DG691" i="1"/>
  <c r="DF691" i="1"/>
  <c r="DG478" i="1"/>
  <c r="DF478" i="1"/>
  <c r="DF523" i="1"/>
  <c r="DG523" i="1"/>
  <c r="DG637" i="1"/>
  <c r="DF637" i="1"/>
  <c r="DE551" i="1"/>
  <c r="DE601" i="1"/>
  <c r="DG295" i="1"/>
  <c r="DF295" i="1"/>
  <c r="DF43" i="1"/>
  <c r="DG43" i="1"/>
  <c r="DG400" i="1"/>
  <c r="DF400" i="1"/>
  <c r="DG100" i="1"/>
  <c r="DF100" i="1"/>
  <c r="DG121" i="1"/>
  <c r="DF121" i="1"/>
  <c r="DG382" i="1"/>
  <c r="DF382" i="1"/>
  <c r="DG118" i="1"/>
  <c r="DF118" i="1"/>
  <c r="DG694" i="1"/>
  <c r="DF694" i="1"/>
  <c r="DG674" i="1"/>
  <c r="DF674" i="1"/>
  <c r="DG502" i="1"/>
  <c r="DF502" i="1"/>
  <c r="DE574" i="1"/>
  <c r="DE604" i="1"/>
  <c r="DG532" i="1"/>
  <c r="DF532" i="1"/>
  <c r="DF586" i="1"/>
  <c r="DG586" i="1"/>
  <c r="DF547" i="1"/>
  <c r="DG547" i="1"/>
  <c r="DF283" i="1"/>
  <c r="DG283" i="1"/>
  <c r="DG31" i="1"/>
  <c r="DF31" i="1"/>
  <c r="DG388" i="1"/>
  <c r="DF388" i="1"/>
  <c r="DF88" i="1"/>
  <c r="DG88" i="1"/>
  <c r="DF109" i="1"/>
  <c r="DG109" i="1"/>
  <c r="DG370" i="1"/>
  <c r="DF370" i="1"/>
  <c r="DG106" i="1"/>
  <c r="DF106" i="1"/>
  <c r="DG676" i="1"/>
  <c r="DF676" i="1"/>
  <c r="DG661" i="1"/>
  <c r="DF661" i="1"/>
  <c r="DG289" i="1"/>
  <c r="DF289" i="1"/>
  <c r="DE589" i="1"/>
  <c r="DG514" i="1"/>
  <c r="DF514" i="1"/>
  <c r="DF212" i="1"/>
  <c r="DG212" i="1"/>
  <c r="DG259" i="1"/>
  <c r="DF259" i="1"/>
  <c r="DE665" i="1"/>
  <c r="DG352" i="1"/>
  <c r="DF352" i="1"/>
  <c r="DG64" i="1"/>
  <c r="DF64" i="1"/>
  <c r="DG85" i="1"/>
  <c r="DF85" i="1"/>
  <c r="DF358" i="1"/>
  <c r="DG358" i="1"/>
  <c r="DG70" i="1"/>
  <c r="DF70" i="1"/>
  <c r="DG628" i="1"/>
  <c r="DF628" i="1"/>
  <c r="DG646" i="1"/>
  <c r="DF646" i="1"/>
  <c r="DG643" i="1"/>
  <c r="DF643" i="1"/>
  <c r="DB9" i="1"/>
  <c r="DE688" i="1"/>
  <c r="DG517" i="1"/>
  <c r="DF517" i="1"/>
  <c r="DE16" i="1"/>
  <c r="DB10" i="1"/>
  <c r="DG511" i="1"/>
  <c r="DF511" i="1"/>
  <c r="DG565" i="1"/>
  <c r="DF565" i="1"/>
  <c r="DF508" i="1"/>
  <c r="DG508" i="1"/>
  <c r="DG223" i="1"/>
  <c r="DF223" i="1"/>
  <c r="DG340" i="1"/>
  <c r="DF340" i="1"/>
  <c r="DF346" i="1"/>
  <c r="DG346" i="1"/>
  <c r="DG58" i="1"/>
  <c r="DF58" i="1"/>
  <c r="DZ85" i="1" l="1"/>
  <c r="DU85" i="1"/>
  <c r="DT85" i="1"/>
  <c r="DN379" i="1"/>
  <c r="DM379" i="1"/>
  <c r="DN85" i="1"/>
  <c r="DM85" i="1"/>
  <c r="DB14" i="1"/>
  <c r="DG314" i="1"/>
  <c r="DF314" i="1"/>
  <c r="DG577" i="1"/>
  <c r="DF577" i="1"/>
  <c r="DG589" i="1"/>
  <c r="DF589" i="1"/>
  <c r="DE12" i="1"/>
  <c r="DF12" i="1" s="1"/>
  <c r="DG172" i="1"/>
  <c r="DG12" i="1" s="1"/>
  <c r="DF172" i="1"/>
  <c r="DG571" i="1"/>
  <c r="DF571" i="1"/>
  <c r="DF665" i="1"/>
  <c r="DG665" i="1"/>
  <c r="DG604" i="1"/>
  <c r="DF604" i="1"/>
  <c r="DG601" i="1"/>
  <c r="DF601" i="1"/>
  <c r="DF575" i="1"/>
  <c r="DG575" i="1"/>
  <c r="DF16" i="1"/>
  <c r="DG16" i="1"/>
  <c r="DE10" i="1"/>
  <c r="DF10" i="1" s="1"/>
  <c r="DG583" i="1"/>
  <c r="DF583" i="1"/>
  <c r="DE11" i="1"/>
  <c r="DF11" i="1" s="1"/>
  <c r="DG640" i="1"/>
  <c r="DG11" i="1" s="1"/>
  <c r="DF640" i="1"/>
  <c r="DG163" i="1"/>
  <c r="DG8" i="1" s="1"/>
  <c r="DF163" i="1"/>
  <c r="DE8" i="1"/>
  <c r="DG574" i="1"/>
  <c r="DF574" i="1"/>
  <c r="DE9" i="1"/>
  <c r="DF9" i="1" s="1"/>
  <c r="DG688" i="1"/>
  <c r="DG9" i="1" s="1"/>
  <c r="DF688" i="1"/>
  <c r="DG671" i="1"/>
  <c r="DF671" i="1"/>
  <c r="DF595" i="1"/>
  <c r="DG595" i="1"/>
  <c r="DG551" i="1"/>
  <c r="DF551" i="1"/>
  <c r="DF391" i="1"/>
  <c r="DE13" i="1"/>
  <c r="DF13" i="1" s="1"/>
  <c r="DG391" i="1"/>
  <c r="DG13" i="1" s="1"/>
  <c r="EB85" i="1" l="1"/>
  <c r="EA85" i="1"/>
  <c r="DG10" i="1"/>
  <c r="DG14" i="1" s="1"/>
  <c r="DE14" i="1"/>
  <c r="DF14" i="1" s="1"/>
  <c r="DF8" i="1"/>
  <c r="DL27" i="1" l="1"/>
  <c r="DL39" i="1"/>
  <c r="DL51" i="1"/>
  <c r="DL63" i="1"/>
  <c r="DL75" i="1"/>
  <c r="DL87" i="1"/>
  <c r="DL99" i="1"/>
  <c r="DL111" i="1"/>
  <c r="DL123" i="1"/>
  <c r="DL135" i="1"/>
  <c r="DL147" i="1"/>
  <c r="DL159" i="1"/>
  <c r="DL171" i="1"/>
  <c r="DL183" i="1"/>
  <c r="DL195" i="1"/>
  <c r="DL207" i="1"/>
  <c r="DL219" i="1"/>
  <c r="DL231" i="1"/>
  <c r="DL243" i="1"/>
  <c r="DL255" i="1"/>
  <c r="DL267" i="1"/>
  <c r="DL279" i="1"/>
  <c r="DL291" i="1"/>
  <c r="DL303" i="1"/>
  <c r="DL315" i="1"/>
  <c r="DL327" i="1"/>
  <c r="DL339" i="1"/>
  <c r="DL351" i="1"/>
  <c r="DL363" i="1"/>
  <c r="DL375" i="1"/>
  <c r="DL387" i="1"/>
  <c r="DL399" i="1"/>
  <c r="DL411" i="1"/>
  <c r="DL423" i="1"/>
  <c r="DL435" i="1"/>
  <c r="DL447" i="1"/>
  <c r="DL459" i="1"/>
  <c r="DL471" i="1"/>
  <c r="DL483" i="1"/>
  <c r="DL495" i="1"/>
  <c r="DL507" i="1"/>
  <c r="DL519" i="1"/>
  <c r="DL531" i="1"/>
  <c r="DL543" i="1"/>
  <c r="DL555" i="1"/>
  <c r="DL567" i="1"/>
  <c r="DL579" i="1"/>
  <c r="DL591" i="1"/>
  <c r="DL603" i="1"/>
  <c r="DL615" i="1"/>
  <c r="DL627" i="1"/>
  <c r="DL639" i="1"/>
  <c r="DL651" i="1"/>
  <c r="DL663" i="1"/>
  <c r="DL675" i="1"/>
  <c r="DL687" i="1"/>
  <c r="DL52" i="1"/>
  <c r="DL64" i="1"/>
  <c r="DS64" i="1" s="1"/>
  <c r="DZ64" i="1" s="1"/>
  <c r="EG64" i="1" s="1"/>
  <c r="EN64" i="1" s="1"/>
  <c r="EU64" i="1" s="1"/>
  <c r="FB64" i="1" s="1"/>
  <c r="DL88" i="1"/>
  <c r="DL100" i="1"/>
  <c r="DL112" i="1"/>
  <c r="DL124" i="1"/>
  <c r="DL136" i="1"/>
  <c r="DL148" i="1"/>
  <c r="DL40" i="1"/>
  <c r="DS40" i="1" s="1"/>
  <c r="DZ40" i="1" s="1"/>
  <c r="DL17" i="1"/>
  <c r="DL29" i="1"/>
  <c r="DL41" i="1"/>
  <c r="DL53" i="1"/>
  <c r="DL65" i="1"/>
  <c r="DL77" i="1"/>
  <c r="DL89" i="1"/>
  <c r="DL101" i="1"/>
  <c r="DL113" i="1"/>
  <c r="DL125" i="1"/>
  <c r="DL137" i="1"/>
  <c r="DL149" i="1"/>
  <c r="DL161" i="1"/>
  <c r="DL173" i="1"/>
  <c r="DL185" i="1"/>
  <c r="DL197" i="1"/>
  <c r="DL209" i="1"/>
  <c r="DL221" i="1"/>
  <c r="DL233" i="1"/>
  <c r="DL245" i="1"/>
  <c r="DL257" i="1"/>
  <c r="DL269" i="1"/>
  <c r="DL281" i="1"/>
  <c r="DL293" i="1"/>
  <c r="DL305" i="1"/>
  <c r="DL317" i="1"/>
  <c r="DL329" i="1"/>
  <c r="DL341" i="1"/>
  <c r="DL353" i="1"/>
  <c r="DL365" i="1"/>
  <c r="DL377" i="1"/>
  <c r="DL389" i="1"/>
  <c r="DL401" i="1"/>
  <c r="DL413" i="1"/>
  <c r="DL425" i="1"/>
  <c r="DL437" i="1"/>
  <c r="DL449" i="1"/>
  <c r="DL461" i="1"/>
  <c r="DL473" i="1"/>
  <c r="DL485" i="1"/>
  <c r="DL497" i="1"/>
  <c r="DL509" i="1"/>
  <c r="DL521" i="1"/>
  <c r="DL533" i="1"/>
  <c r="DL545" i="1"/>
  <c r="DL557" i="1"/>
  <c r="DL569" i="1"/>
  <c r="DL581" i="1"/>
  <c r="DL593" i="1"/>
  <c r="DL605" i="1"/>
  <c r="DL617" i="1"/>
  <c r="DL629" i="1"/>
  <c r="DL641" i="1"/>
  <c r="DL653" i="1"/>
  <c r="DL677" i="1"/>
  <c r="DL689" i="1"/>
  <c r="DL261" i="1"/>
  <c r="DL333" i="1"/>
  <c r="DL381" i="1"/>
  <c r="DL429" i="1"/>
  <c r="DL489" i="1"/>
  <c r="DL537" i="1"/>
  <c r="DL561" i="1"/>
  <c r="DL597" i="1"/>
  <c r="DL657" i="1"/>
  <c r="DL242" i="1"/>
  <c r="DL350" i="1"/>
  <c r="DL410" i="1"/>
  <c r="DL494" i="1"/>
  <c r="DL18" i="1"/>
  <c r="DL30" i="1"/>
  <c r="DL42" i="1"/>
  <c r="DL54" i="1"/>
  <c r="DL66" i="1"/>
  <c r="DL78" i="1"/>
  <c r="DL90" i="1"/>
  <c r="DL102" i="1"/>
  <c r="DL114" i="1"/>
  <c r="DL126" i="1"/>
  <c r="DL138" i="1"/>
  <c r="DL150" i="1"/>
  <c r="DL162" i="1"/>
  <c r="DL174" i="1"/>
  <c r="DL186" i="1"/>
  <c r="DL198" i="1"/>
  <c r="DL210" i="1"/>
  <c r="DL222" i="1"/>
  <c r="DL234" i="1"/>
  <c r="DL246" i="1"/>
  <c r="DL258" i="1"/>
  <c r="DL270" i="1"/>
  <c r="DL282" i="1"/>
  <c r="DL294" i="1"/>
  <c r="DL306" i="1"/>
  <c r="DL318" i="1"/>
  <c r="DL330" i="1"/>
  <c r="DL342" i="1"/>
  <c r="DL354" i="1"/>
  <c r="DL366" i="1"/>
  <c r="DL378" i="1"/>
  <c r="DL390" i="1"/>
  <c r="DL402" i="1"/>
  <c r="DL414" i="1"/>
  <c r="DL426" i="1"/>
  <c r="DL438" i="1"/>
  <c r="DL450" i="1"/>
  <c r="DL462" i="1"/>
  <c r="DL474" i="1"/>
  <c r="DL486" i="1"/>
  <c r="DL498" i="1"/>
  <c r="DL510" i="1"/>
  <c r="DL522" i="1"/>
  <c r="DL534" i="1"/>
  <c r="DL546" i="1"/>
  <c r="DL558" i="1"/>
  <c r="DL570" i="1"/>
  <c r="DL582" i="1"/>
  <c r="DL594" i="1"/>
  <c r="DL606" i="1"/>
  <c r="DL618" i="1"/>
  <c r="DL630" i="1"/>
  <c r="DL642" i="1"/>
  <c r="DL654" i="1"/>
  <c r="DL666" i="1"/>
  <c r="DL678" i="1"/>
  <c r="DL690" i="1"/>
  <c r="DL273" i="1"/>
  <c r="DL345" i="1"/>
  <c r="DL405" i="1"/>
  <c r="DL453" i="1"/>
  <c r="DL501" i="1"/>
  <c r="DL549" i="1"/>
  <c r="DL621" i="1"/>
  <c r="DL681" i="1"/>
  <c r="DL458" i="1"/>
  <c r="DL566" i="1"/>
  <c r="DL55" i="1"/>
  <c r="DL91" i="1"/>
  <c r="DL103" i="1"/>
  <c r="DL115" i="1"/>
  <c r="DL151" i="1"/>
  <c r="DL163" i="1"/>
  <c r="DL175" i="1"/>
  <c r="DL199" i="1"/>
  <c r="DL223" i="1"/>
  <c r="DL283" i="1"/>
  <c r="DS283" i="1" s="1"/>
  <c r="DL295" i="1"/>
  <c r="DL307" i="1"/>
  <c r="DL331" i="1"/>
  <c r="DS331" i="1" s="1"/>
  <c r="DL343" i="1"/>
  <c r="DL367" i="1"/>
  <c r="DL403" i="1"/>
  <c r="DS403" i="1" s="1"/>
  <c r="DL427" i="1"/>
  <c r="DL463" i="1"/>
  <c r="DL475" i="1"/>
  <c r="DS475" i="1" s="1"/>
  <c r="DL487" i="1"/>
  <c r="DL499" i="1"/>
  <c r="DL523" i="1"/>
  <c r="DL535" i="1"/>
  <c r="DL547" i="1"/>
  <c r="DL559" i="1"/>
  <c r="DL583" i="1"/>
  <c r="DL595" i="1"/>
  <c r="DL607" i="1"/>
  <c r="DL619" i="1"/>
  <c r="DL631" i="1"/>
  <c r="DL643" i="1"/>
  <c r="DL655" i="1"/>
  <c r="DL667" i="1"/>
  <c r="DL679" i="1"/>
  <c r="DL691" i="1"/>
  <c r="DL285" i="1"/>
  <c r="DL369" i="1"/>
  <c r="DL417" i="1"/>
  <c r="DL465" i="1"/>
  <c r="DL513" i="1"/>
  <c r="DL585" i="1"/>
  <c r="DL645" i="1"/>
  <c r="DL693" i="1"/>
  <c r="DL26" i="1"/>
  <c r="DL122" i="1"/>
  <c r="DL170" i="1"/>
  <c r="DL230" i="1"/>
  <c r="DL302" i="1"/>
  <c r="DL362" i="1"/>
  <c r="DL434" i="1"/>
  <c r="DL518" i="1"/>
  <c r="DL590" i="1"/>
  <c r="DL20" i="1"/>
  <c r="DL32" i="1"/>
  <c r="DL44" i="1"/>
  <c r="DL56" i="1"/>
  <c r="DL68" i="1"/>
  <c r="DL80" i="1"/>
  <c r="DL92" i="1"/>
  <c r="DL104" i="1"/>
  <c r="DL116" i="1"/>
  <c r="DL128" i="1"/>
  <c r="DL140" i="1"/>
  <c r="DL152" i="1"/>
  <c r="DL164" i="1"/>
  <c r="DL176" i="1"/>
  <c r="DL188" i="1"/>
  <c r="DL200" i="1"/>
  <c r="DL212" i="1"/>
  <c r="DL224" i="1"/>
  <c r="DL236" i="1"/>
  <c r="DL248" i="1"/>
  <c r="DL260" i="1"/>
  <c r="DL272" i="1"/>
  <c r="DL284" i="1"/>
  <c r="DL296" i="1"/>
  <c r="DL308" i="1"/>
  <c r="DL320" i="1"/>
  <c r="DL332" i="1"/>
  <c r="DL344" i="1"/>
  <c r="DL356" i="1"/>
  <c r="DL368" i="1"/>
  <c r="DL380" i="1"/>
  <c r="DL392" i="1"/>
  <c r="DL404" i="1"/>
  <c r="DL416" i="1"/>
  <c r="DL428" i="1"/>
  <c r="DL440" i="1"/>
  <c r="DL452" i="1"/>
  <c r="DL464" i="1"/>
  <c r="DL476" i="1"/>
  <c r="DL488" i="1"/>
  <c r="DL500" i="1"/>
  <c r="DL512" i="1"/>
  <c r="DL524" i="1"/>
  <c r="DL536" i="1"/>
  <c r="DL548" i="1"/>
  <c r="DL560" i="1"/>
  <c r="DL572" i="1"/>
  <c r="DL596" i="1"/>
  <c r="DL608" i="1"/>
  <c r="DL620" i="1"/>
  <c r="DL632" i="1"/>
  <c r="DL644" i="1"/>
  <c r="DL656" i="1"/>
  <c r="DL668" i="1"/>
  <c r="DL680" i="1"/>
  <c r="DL692" i="1"/>
  <c r="DL633" i="1"/>
  <c r="DL38" i="1"/>
  <c r="DL86" i="1"/>
  <c r="DL158" i="1"/>
  <c r="DL218" i="1"/>
  <c r="DL290" i="1"/>
  <c r="DL374" i="1"/>
  <c r="DL446" i="1"/>
  <c r="DL542" i="1"/>
  <c r="DL614" i="1"/>
  <c r="DL21" i="1"/>
  <c r="DL33" i="1"/>
  <c r="DL45" i="1"/>
  <c r="DL57" i="1"/>
  <c r="DL69" i="1"/>
  <c r="DL81" i="1"/>
  <c r="DL93" i="1"/>
  <c r="DL105" i="1"/>
  <c r="DL117" i="1"/>
  <c r="DL129" i="1"/>
  <c r="DL141" i="1"/>
  <c r="DL153" i="1"/>
  <c r="DL165" i="1"/>
  <c r="DL177" i="1"/>
  <c r="DL189" i="1"/>
  <c r="DL201" i="1"/>
  <c r="DL213" i="1"/>
  <c r="DL225" i="1"/>
  <c r="DL237" i="1"/>
  <c r="DL249" i="1"/>
  <c r="DL297" i="1"/>
  <c r="DL309" i="1"/>
  <c r="DL321" i="1"/>
  <c r="DL357" i="1"/>
  <c r="DL393" i="1"/>
  <c r="DL441" i="1"/>
  <c r="DL477" i="1"/>
  <c r="DL525" i="1"/>
  <c r="DL573" i="1"/>
  <c r="DL609" i="1"/>
  <c r="DL669" i="1"/>
  <c r="DL62" i="1"/>
  <c r="DL98" i="1"/>
  <c r="DL58" i="1"/>
  <c r="DL106" i="1"/>
  <c r="DL118" i="1"/>
  <c r="DL130" i="1"/>
  <c r="DS130" i="1" s="1"/>
  <c r="DZ130" i="1" s="1"/>
  <c r="EG130" i="1" s="1"/>
  <c r="EN130" i="1" s="1"/>
  <c r="EU130" i="1" s="1"/>
  <c r="FB130" i="1" s="1"/>
  <c r="DL142" i="1"/>
  <c r="DL154" i="1"/>
  <c r="DL166" i="1"/>
  <c r="DL214" i="1"/>
  <c r="DL238" i="1"/>
  <c r="DL250" i="1"/>
  <c r="DL346" i="1"/>
  <c r="DL358" i="1"/>
  <c r="DS358" i="1" s="1"/>
  <c r="DZ358" i="1" s="1"/>
  <c r="EG358" i="1" s="1"/>
  <c r="EN358" i="1" s="1"/>
  <c r="DL370" i="1"/>
  <c r="DL382" i="1"/>
  <c r="DL406" i="1"/>
  <c r="DL418" i="1"/>
  <c r="DL430" i="1"/>
  <c r="DL454" i="1"/>
  <c r="DL466" i="1"/>
  <c r="DL490" i="1"/>
  <c r="DL526" i="1"/>
  <c r="DS526" i="1" s="1"/>
  <c r="DZ526" i="1" s="1"/>
  <c r="DL538" i="1"/>
  <c r="DS538" i="1" s="1"/>
  <c r="DZ538" i="1" s="1"/>
  <c r="DL562" i="1"/>
  <c r="DL598" i="1"/>
  <c r="DL634" i="1"/>
  <c r="DL646" i="1"/>
  <c r="DL658" i="1"/>
  <c r="DL670" i="1"/>
  <c r="DL682" i="1"/>
  <c r="DL694" i="1"/>
  <c r="DL480" i="1"/>
  <c r="DL528" i="1"/>
  <c r="DL564" i="1"/>
  <c r="DL588" i="1"/>
  <c r="DL612" i="1"/>
  <c r="DL636" i="1"/>
  <c r="DL672" i="1"/>
  <c r="DL110" i="1"/>
  <c r="DL194" i="1"/>
  <c r="DL266" i="1"/>
  <c r="DL326" i="1"/>
  <c r="DL422" i="1"/>
  <c r="DL506" i="1"/>
  <c r="DL23" i="1"/>
  <c r="DL35" i="1"/>
  <c r="DL47" i="1"/>
  <c r="DL59" i="1"/>
  <c r="DL71" i="1"/>
  <c r="DL83" i="1"/>
  <c r="DL95" i="1"/>
  <c r="DL107" i="1"/>
  <c r="DL119" i="1"/>
  <c r="DL131" i="1"/>
  <c r="DL143" i="1"/>
  <c r="DL155" i="1"/>
  <c r="DL167" i="1"/>
  <c r="DL179" i="1"/>
  <c r="DL191" i="1"/>
  <c r="DL203" i="1"/>
  <c r="DL215" i="1"/>
  <c r="DL227" i="1"/>
  <c r="DL239" i="1"/>
  <c r="DL251" i="1"/>
  <c r="DL263" i="1"/>
  <c r="DL275" i="1"/>
  <c r="DL287" i="1"/>
  <c r="DL299" i="1"/>
  <c r="DL311" i="1"/>
  <c r="DL323" i="1"/>
  <c r="DL335" i="1"/>
  <c r="DL347" i="1"/>
  <c r="DL359" i="1"/>
  <c r="DL371" i="1"/>
  <c r="DL383" i="1"/>
  <c r="DL395" i="1"/>
  <c r="DL407" i="1"/>
  <c r="DL419" i="1"/>
  <c r="DL431" i="1"/>
  <c r="DL443" i="1"/>
  <c r="DL455" i="1"/>
  <c r="DL467" i="1"/>
  <c r="DL479" i="1"/>
  <c r="DL491" i="1"/>
  <c r="DL503" i="1"/>
  <c r="DL515" i="1"/>
  <c r="DL527" i="1"/>
  <c r="DL539" i="1"/>
  <c r="DL563" i="1"/>
  <c r="DL587" i="1"/>
  <c r="DL599" i="1"/>
  <c r="DL623" i="1"/>
  <c r="DL635" i="1"/>
  <c r="DL647" i="1"/>
  <c r="DL659" i="1"/>
  <c r="DL695" i="1"/>
  <c r="DL504" i="1"/>
  <c r="DL576" i="1"/>
  <c r="DL648" i="1"/>
  <c r="DL684" i="1"/>
  <c r="DL24" i="1"/>
  <c r="DL36" i="1"/>
  <c r="DL48" i="1"/>
  <c r="DL60" i="1"/>
  <c r="DL72" i="1"/>
  <c r="DL84" i="1"/>
  <c r="DL96" i="1"/>
  <c r="DL108" i="1"/>
  <c r="DL120" i="1"/>
  <c r="DL132" i="1"/>
  <c r="DL144" i="1"/>
  <c r="DL156" i="1"/>
  <c r="DL168" i="1"/>
  <c r="DL180" i="1"/>
  <c r="DL192" i="1"/>
  <c r="DL204" i="1"/>
  <c r="DL216" i="1"/>
  <c r="DL228" i="1"/>
  <c r="DL240" i="1"/>
  <c r="DL252" i="1"/>
  <c r="DL264" i="1"/>
  <c r="DL276" i="1"/>
  <c r="DL288" i="1"/>
  <c r="DL300" i="1"/>
  <c r="DL312" i="1"/>
  <c r="DL324" i="1"/>
  <c r="DL336" i="1"/>
  <c r="DL348" i="1"/>
  <c r="DL360" i="1"/>
  <c r="DL372" i="1"/>
  <c r="DL384" i="1"/>
  <c r="DL396" i="1"/>
  <c r="DL408" i="1"/>
  <c r="DL420" i="1"/>
  <c r="DL432" i="1"/>
  <c r="DL444" i="1"/>
  <c r="DL456" i="1"/>
  <c r="DL468" i="1"/>
  <c r="DL492" i="1"/>
  <c r="DL516" i="1"/>
  <c r="DL540" i="1"/>
  <c r="DL552" i="1"/>
  <c r="DL600" i="1"/>
  <c r="DL624" i="1"/>
  <c r="DL660" i="1"/>
  <c r="DL696" i="1"/>
  <c r="DL146" i="1"/>
  <c r="DL206" i="1"/>
  <c r="DL278" i="1"/>
  <c r="DL338" i="1"/>
  <c r="DL398" i="1"/>
  <c r="DL482" i="1"/>
  <c r="DL554" i="1"/>
  <c r="DL109" i="1"/>
  <c r="DL121" i="1"/>
  <c r="DL133" i="1"/>
  <c r="DS133" i="1" s="1"/>
  <c r="DL169" i="1"/>
  <c r="DL193" i="1"/>
  <c r="DL217" i="1"/>
  <c r="DL229" i="1"/>
  <c r="DL241" i="1"/>
  <c r="DL253" i="1"/>
  <c r="DL265" i="1"/>
  <c r="DL277" i="1"/>
  <c r="DS277" i="1" s="1"/>
  <c r="DL289" i="1"/>
  <c r="DS289" i="1" s="1"/>
  <c r="DL301" i="1"/>
  <c r="DL337" i="1"/>
  <c r="DL349" i="1"/>
  <c r="DL361" i="1"/>
  <c r="DL373" i="1"/>
  <c r="DS373" i="1" s="1"/>
  <c r="DZ373" i="1" s="1"/>
  <c r="EG373" i="1" s="1"/>
  <c r="EN373" i="1" s="1"/>
  <c r="EU373" i="1" s="1"/>
  <c r="DL385" i="1"/>
  <c r="DL457" i="1"/>
  <c r="DL469" i="1"/>
  <c r="DL481" i="1"/>
  <c r="DL505" i="1"/>
  <c r="DL517" i="1"/>
  <c r="DL553" i="1"/>
  <c r="DL565" i="1"/>
  <c r="DL577" i="1"/>
  <c r="DL601" i="1"/>
  <c r="DL613" i="1"/>
  <c r="DL637" i="1"/>
  <c r="DL649" i="1"/>
  <c r="DL661" i="1"/>
  <c r="DL673" i="1"/>
  <c r="DL685" i="1"/>
  <c r="DL697" i="1"/>
  <c r="DL50" i="1"/>
  <c r="DL74" i="1"/>
  <c r="DL134" i="1"/>
  <c r="DL182" i="1"/>
  <c r="DL254" i="1"/>
  <c r="DL386" i="1"/>
  <c r="DL470" i="1"/>
  <c r="DL530" i="1"/>
  <c r="DL602" i="1"/>
  <c r="DL448" i="1"/>
  <c r="DL568" i="1"/>
  <c r="DL650" i="1"/>
  <c r="DL652" i="1"/>
  <c r="DL662" i="1"/>
  <c r="DL532" i="1"/>
  <c r="DL208" i="1"/>
  <c r="DL400" i="1"/>
  <c r="DL578" i="1"/>
  <c r="DL556" i="1"/>
  <c r="DL580" i="1"/>
  <c r="DL520" i="1"/>
  <c r="DS520" i="1" s="1"/>
  <c r="DL280" i="1"/>
  <c r="DL472" i="1"/>
  <c r="DS472" i="1" s="1"/>
  <c r="DL592" i="1"/>
  <c r="DL664" i="1"/>
  <c r="DL626" i="1"/>
  <c r="DL638" i="1"/>
  <c r="DL232" i="1"/>
  <c r="DL292" i="1"/>
  <c r="DL352" i="1"/>
  <c r="DL484" i="1"/>
  <c r="DL616" i="1"/>
  <c r="DL676" i="1"/>
  <c r="DL424" i="1"/>
  <c r="DS424" i="1" s="1"/>
  <c r="DL496" i="1"/>
  <c r="DL686" i="1"/>
  <c r="DL244" i="1"/>
  <c r="DL376" i="1"/>
  <c r="DL544" i="1"/>
  <c r="DL628" i="1"/>
  <c r="DL388" i="1"/>
  <c r="FD64" i="1" l="1"/>
  <c r="FC64" i="1"/>
  <c r="FD130" i="1"/>
  <c r="FC130" i="1"/>
  <c r="EW130" i="1"/>
  <c r="EV130" i="1"/>
  <c r="EW64" i="1"/>
  <c r="EV64" i="1"/>
  <c r="EV373" i="1"/>
  <c r="EW373" i="1"/>
  <c r="EP64" i="1"/>
  <c r="EO64" i="1"/>
  <c r="EP130" i="1"/>
  <c r="EO130" i="1"/>
  <c r="EP373" i="1"/>
  <c r="EO373" i="1"/>
  <c r="EP358" i="1"/>
  <c r="EO358" i="1"/>
  <c r="EI64" i="1"/>
  <c r="EH64" i="1"/>
  <c r="EI130" i="1"/>
  <c r="EH130" i="1"/>
  <c r="EH373" i="1"/>
  <c r="EI373" i="1"/>
  <c r="EI358" i="1"/>
  <c r="EH358" i="1"/>
  <c r="EB64" i="1"/>
  <c r="EA64" i="1"/>
  <c r="EB130" i="1"/>
  <c r="EA130" i="1"/>
  <c r="EB373" i="1"/>
  <c r="EA373" i="1"/>
  <c r="EB40" i="1"/>
  <c r="EA40" i="1"/>
  <c r="EB358" i="1"/>
  <c r="EA358" i="1"/>
  <c r="EB538" i="1"/>
  <c r="EA538" i="1"/>
  <c r="EB526" i="1"/>
  <c r="EA526" i="1"/>
  <c r="DU289" i="1"/>
  <c r="DT289" i="1"/>
  <c r="DU277" i="1"/>
  <c r="DT277" i="1"/>
  <c r="DU331" i="1"/>
  <c r="DT331" i="1"/>
  <c r="DU64" i="1"/>
  <c r="DT64" i="1"/>
  <c r="DU130" i="1"/>
  <c r="DT130" i="1"/>
  <c r="DU283" i="1"/>
  <c r="DT283" i="1"/>
  <c r="DT472" i="1"/>
  <c r="DU472" i="1"/>
  <c r="DT424" i="1"/>
  <c r="DU424" i="1"/>
  <c r="DT373" i="1"/>
  <c r="DU373" i="1"/>
  <c r="DU40" i="1"/>
  <c r="DT40" i="1"/>
  <c r="DT358" i="1"/>
  <c r="DU358" i="1"/>
  <c r="DU475" i="1"/>
  <c r="DT475" i="1"/>
  <c r="DT520" i="1"/>
  <c r="DU520" i="1"/>
  <c r="DU133" i="1"/>
  <c r="DT133" i="1"/>
  <c r="DT538" i="1"/>
  <c r="DU538" i="1"/>
  <c r="DT526" i="1"/>
  <c r="DU526" i="1"/>
  <c r="DU403" i="1"/>
  <c r="DT403" i="1"/>
  <c r="DN496" i="1"/>
  <c r="DM496" i="1"/>
  <c r="DN532" i="1"/>
  <c r="DM532" i="1"/>
  <c r="DL589" i="1"/>
  <c r="DN385" i="1"/>
  <c r="DM385" i="1"/>
  <c r="DM217" i="1"/>
  <c r="DN217" i="1"/>
  <c r="DL611" i="1"/>
  <c r="DL574" i="1"/>
  <c r="DN406" i="1"/>
  <c r="DM406" i="1"/>
  <c r="DM118" i="1"/>
  <c r="DN118" i="1"/>
  <c r="DN691" i="1"/>
  <c r="DM691" i="1"/>
  <c r="DN547" i="1"/>
  <c r="DM547" i="1"/>
  <c r="DN343" i="1"/>
  <c r="DM343" i="1"/>
  <c r="DM91" i="1"/>
  <c r="DN91" i="1"/>
  <c r="DL665" i="1"/>
  <c r="DN424" i="1"/>
  <c r="DM424" i="1"/>
  <c r="DN664" i="1"/>
  <c r="DM664" i="1"/>
  <c r="DN577" i="1"/>
  <c r="DM577" i="1"/>
  <c r="DM373" i="1"/>
  <c r="DN373" i="1"/>
  <c r="DN193" i="1"/>
  <c r="DM193" i="1"/>
  <c r="DM562" i="1"/>
  <c r="DN562" i="1"/>
  <c r="DN382" i="1"/>
  <c r="DM382" i="1"/>
  <c r="DN106" i="1"/>
  <c r="DM106" i="1"/>
  <c r="DN679" i="1"/>
  <c r="DM679" i="1"/>
  <c r="DN535" i="1"/>
  <c r="DM535" i="1"/>
  <c r="DN331" i="1"/>
  <c r="DM331" i="1"/>
  <c r="DN55" i="1"/>
  <c r="DM55" i="1"/>
  <c r="DM88" i="1"/>
  <c r="DN88" i="1"/>
  <c r="DN676" i="1"/>
  <c r="DM676" i="1"/>
  <c r="DN592" i="1"/>
  <c r="DM592" i="1"/>
  <c r="DN652" i="1"/>
  <c r="DM652" i="1"/>
  <c r="DN565" i="1"/>
  <c r="DM565" i="1"/>
  <c r="DN361" i="1"/>
  <c r="DM361" i="1"/>
  <c r="DM169" i="1"/>
  <c r="DN169" i="1"/>
  <c r="DL550" i="1"/>
  <c r="DS550" i="1" s="1"/>
  <c r="DZ550" i="1" s="1"/>
  <c r="DM370" i="1"/>
  <c r="DN370" i="1"/>
  <c r="DN58" i="1"/>
  <c r="DM58" i="1"/>
  <c r="DN212" i="1"/>
  <c r="DM212" i="1"/>
  <c r="DM667" i="1"/>
  <c r="DN667" i="1"/>
  <c r="DN523" i="1"/>
  <c r="DM523" i="1"/>
  <c r="DN307" i="1"/>
  <c r="DM307" i="1"/>
  <c r="DN64" i="1"/>
  <c r="DM64" i="1"/>
  <c r="DN388" i="1"/>
  <c r="DM388" i="1"/>
  <c r="DN616" i="1"/>
  <c r="DM616" i="1"/>
  <c r="DN472" i="1"/>
  <c r="DM472" i="1"/>
  <c r="DM553" i="1"/>
  <c r="DN553" i="1"/>
  <c r="DM349" i="1"/>
  <c r="DN349" i="1"/>
  <c r="DI8" i="1"/>
  <c r="DL157" i="1"/>
  <c r="DL575" i="1"/>
  <c r="DN694" i="1"/>
  <c r="DM694" i="1"/>
  <c r="DM538" i="1"/>
  <c r="DN538" i="1"/>
  <c r="DN358" i="1"/>
  <c r="DM358" i="1"/>
  <c r="DN655" i="1"/>
  <c r="DM655" i="1"/>
  <c r="DL511" i="1"/>
  <c r="DN295" i="1"/>
  <c r="DM295" i="1"/>
  <c r="DN52" i="1"/>
  <c r="DM52" i="1"/>
  <c r="DN628" i="1"/>
  <c r="DM628" i="1"/>
  <c r="DN484" i="1"/>
  <c r="DM484" i="1"/>
  <c r="DN280" i="1"/>
  <c r="DM280" i="1"/>
  <c r="DN568" i="1"/>
  <c r="DM568" i="1"/>
  <c r="DN697" i="1"/>
  <c r="DM697" i="1"/>
  <c r="DL541" i="1"/>
  <c r="DS541" i="1" s="1"/>
  <c r="DZ541" i="1" s="1"/>
  <c r="DN337" i="1"/>
  <c r="DM337" i="1"/>
  <c r="DM133" i="1"/>
  <c r="DN133" i="1"/>
  <c r="DN682" i="1"/>
  <c r="DM682" i="1"/>
  <c r="DN526" i="1"/>
  <c r="DM526" i="1"/>
  <c r="DM346" i="1"/>
  <c r="DN346" i="1"/>
  <c r="DM643" i="1"/>
  <c r="DN643" i="1"/>
  <c r="DN499" i="1"/>
  <c r="DM499" i="1"/>
  <c r="DM283" i="1"/>
  <c r="DN283" i="1"/>
  <c r="DN544" i="1"/>
  <c r="DM544" i="1"/>
  <c r="DN352" i="1"/>
  <c r="DM352" i="1"/>
  <c r="DN520" i="1"/>
  <c r="DM520" i="1"/>
  <c r="DM448" i="1"/>
  <c r="DN448" i="1"/>
  <c r="DN685" i="1"/>
  <c r="DM685" i="1"/>
  <c r="DL529" i="1"/>
  <c r="DN301" i="1"/>
  <c r="DM301" i="1"/>
  <c r="DN121" i="1"/>
  <c r="DM121" i="1"/>
  <c r="DL551" i="1"/>
  <c r="DN670" i="1"/>
  <c r="DM670" i="1"/>
  <c r="DL514" i="1"/>
  <c r="DN250" i="1"/>
  <c r="DM250" i="1"/>
  <c r="DM631" i="1"/>
  <c r="DN631" i="1"/>
  <c r="DN487" i="1"/>
  <c r="DM487" i="1"/>
  <c r="DM223" i="1"/>
  <c r="DN223" i="1"/>
  <c r="DN376" i="1"/>
  <c r="DM376" i="1"/>
  <c r="DN292" i="1"/>
  <c r="DM292" i="1"/>
  <c r="DM580" i="1"/>
  <c r="DN580" i="1"/>
  <c r="DN673" i="1"/>
  <c r="DM673" i="1"/>
  <c r="DN517" i="1"/>
  <c r="DM517" i="1"/>
  <c r="DN289" i="1"/>
  <c r="DM289" i="1"/>
  <c r="DN109" i="1"/>
  <c r="DM109" i="1"/>
  <c r="DL683" i="1"/>
  <c r="DM658" i="1"/>
  <c r="DN658" i="1"/>
  <c r="DL502" i="1"/>
  <c r="DM238" i="1"/>
  <c r="DN238" i="1"/>
  <c r="DN619" i="1"/>
  <c r="DM619" i="1"/>
  <c r="DN475" i="1"/>
  <c r="DM475" i="1"/>
  <c r="DN199" i="1"/>
  <c r="DM199" i="1"/>
  <c r="DM244" i="1"/>
  <c r="DN244" i="1"/>
  <c r="DN232" i="1"/>
  <c r="DM232" i="1"/>
  <c r="DN556" i="1"/>
  <c r="DM556" i="1"/>
  <c r="DN661" i="1"/>
  <c r="DM661" i="1"/>
  <c r="DN505" i="1"/>
  <c r="DM505" i="1"/>
  <c r="DM277" i="1"/>
  <c r="DN277" i="1"/>
  <c r="DL671" i="1"/>
  <c r="DN646" i="1"/>
  <c r="DM646" i="1"/>
  <c r="DN490" i="1"/>
  <c r="DM490" i="1"/>
  <c r="DM214" i="1"/>
  <c r="DN214" i="1"/>
  <c r="DL584" i="1"/>
  <c r="DN607" i="1"/>
  <c r="DM607" i="1"/>
  <c r="DN463" i="1"/>
  <c r="DM463" i="1"/>
  <c r="DN175" i="1"/>
  <c r="DM175" i="1"/>
  <c r="DM40" i="1"/>
  <c r="DN40" i="1"/>
  <c r="DI11" i="1"/>
  <c r="DL640" i="1"/>
  <c r="DL16" i="1"/>
  <c r="DI10" i="1"/>
  <c r="DN649" i="1"/>
  <c r="DM649" i="1"/>
  <c r="DL493" i="1"/>
  <c r="DM265" i="1"/>
  <c r="DN265" i="1"/>
  <c r="DN634" i="1"/>
  <c r="DM634" i="1"/>
  <c r="DM466" i="1"/>
  <c r="DN466" i="1"/>
  <c r="DM166" i="1"/>
  <c r="DN166" i="1"/>
  <c r="DN595" i="1"/>
  <c r="DM595" i="1"/>
  <c r="DN427" i="1"/>
  <c r="DM427" i="1"/>
  <c r="DN163" i="1"/>
  <c r="DM163" i="1"/>
  <c r="DN148" i="1"/>
  <c r="DM148" i="1"/>
  <c r="DI9" i="1"/>
  <c r="DL688" i="1"/>
  <c r="DL674" i="1"/>
  <c r="DN637" i="1"/>
  <c r="DM637" i="1"/>
  <c r="DN481" i="1"/>
  <c r="DM481" i="1"/>
  <c r="DM253" i="1"/>
  <c r="DN253" i="1"/>
  <c r="DL610" i="1"/>
  <c r="DN454" i="1"/>
  <c r="DM454" i="1"/>
  <c r="DN154" i="1"/>
  <c r="DM154" i="1"/>
  <c r="DN583" i="1"/>
  <c r="DM583" i="1"/>
  <c r="DM403" i="1"/>
  <c r="DN403" i="1"/>
  <c r="DN151" i="1"/>
  <c r="DM151" i="1"/>
  <c r="DN136" i="1"/>
  <c r="DM136" i="1"/>
  <c r="DN100" i="1"/>
  <c r="DM100" i="1"/>
  <c r="DL508" i="1"/>
  <c r="DL604" i="1"/>
  <c r="DN400" i="1"/>
  <c r="DM400" i="1"/>
  <c r="DL314" i="1"/>
  <c r="DN613" i="1"/>
  <c r="DM613" i="1"/>
  <c r="DN469" i="1"/>
  <c r="DM469" i="1"/>
  <c r="DM241" i="1"/>
  <c r="DN241" i="1"/>
  <c r="DN598" i="1"/>
  <c r="DM598" i="1"/>
  <c r="DN430" i="1"/>
  <c r="DM430" i="1"/>
  <c r="DN142" i="1"/>
  <c r="DM142" i="1"/>
  <c r="DL571" i="1"/>
  <c r="DI13" i="1"/>
  <c r="DL391" i="1"/>
  <c r="DN115" i="1"/>
  <c r="DM115" i="1"/>
  <c r="DM124" i="1"/>
  <c r="DN124" i="1"/>
  <c r="DI12" i="1"/>
  <c r="DL172" i="1"/>
  <c r="DM208" i="1"/>
  <c r="DN208" i="1"/>
  <c r="DM601" i="1"/>
  <c r="DN601" i="1"/>
  <c r="DM457" i="1"/>
  <c r="DN457" i="1"/>
  <c r="DM229" i="1"/>
  <c r="DN229" i="1"/>
  <c r="DL586" i="1"/>
  <c r="DN418" i="1"/>
  <c r="DM418" i="1"/>
  <c r="DM130" i="1"/>
  <c r="DN130" i="1"/>
  <c r="DN559" i="1"/>
  <c r="DM559" i="1"/>
  <c r="DN367" i="1"/>
  <c r="DM367" i="1"/>
  <c r="DN103" i="1"/>
  <c r="DM103" i="1"/>
  <c r="DN112" i="1"/>
  <c r="DM112" i="1"/>
  <c r="EB550" i="1" l="1"/>
  <c r="EA550" i="1"/>
  <c r="EB541" i="1"/>
  <c r="EA541" i="1"/>
  <c r="DU541" i="1"/>
  <c r="DT541" i="1"/>
  <c r="DT550" i="1"/>
  <c r="DU550" i="1"/>
  <c r="DS493" i="1"/>
  <c r="DZ493" i="1" s="1"/>
  <c r="DM584" i="1"/>
  <c r="DN584" i="1"/>
  <c r="DN391" i="1"/>
  <c r="DN13" i="1" s="1"/>
  <c r="DM391" i="1"/>
  <c r="DL13" i="1"/>
  <c r="DM13" i="1" s="1"/>
  <c r="DN688" i="1"/>
  <c r="DN9" i="1" s="1"/>
  <c r="DM688" i="1"/>
  <c r="DL9" i="1"/>
  <c r="DM9" i="1" s="1"/>
  <c r="DM640" i="1"/>
  <c r="DL11" i="1"/>
  <c r="DM11" i="1" s="1"/>
  <c r="DN640" i="1"/>
  <c r="DN11" i="1" s="1"/>
  <c r="DM674" i="1"/>
  <c r="DN674" i="1"/>
  <c r="DN16" i="1"/>
  <c r="DM16" i="1"/>
  <c r="DL10" i="1"/>
  <c r="DM10" i="1" s="1"/>
  <c r="DN551" i="1"/>
  <c r="DM551" i="1"/>
  <c r="DN575" i="1"/>
  <c r="DM575" i="1"/>
  <c r="DN611" i="1"/>
  <c r="DM611" i="1"/>
  <c r="DN157" i="1"/>
  <c r="DM157" i="1"/>
  <c r="DL8" i="1"/>
  <c r="DN610" i="1"/>
  <c r="DM610" i="1"/>
  <c r="DN511" i="1"/>
  <c r="DM511" i="1"/>
  <c r="DN502" i="1"/>
  <c r="DM502" i="1"/>
  <c r="DM550" i="1"/>
  <c r="DN550" i="1"/>
  <c r="DM314" i="1"/>
  <c r="DN314" i="1"/>
  <c r="DM172" i="1"/>
  <c r="DL12" i="1"/>
  <c r="DM12" i="1" s="1"/>
  <c r="DN172" i="1"/>
  <c r="DN12" i="1" s="1"/>
  <c r="DN493" i="1"/>
  <c r="DM493" i="1"/>
  <c r="DN529" i="1"/>
  <c r="DM529" i="1"/>
  <c r="DN589" i="1"/>
  <c r="DM589" i="1"/>
  <c r="DN671" i="1"/>
  <c r="DM671" i="1"/>
  <c r="DM586" i="1"/>
  <c r="DN586" i="1"/>
  <c r="DN604" i="1"/>
  <c r="DM604" i="1"/>
  <c r="DN514" i="1"/>
  <c r="DM514" i="1"/>
  <c r="DN683" i="1"/>
  <c r="DM683" i="1"/>
  <c r="DN665" i="1"/>
  <c r="DM665" i="1"/>
  <c r="DM508" i="1"/>
  <c r="DN508" i="1"/>
  <c r="DI14" i="1"/>
  <c r="DN541" i="1"/>
  <c r="DM541" i="1"/>
  <c r="DN574" i="1"/>
  <c r="DM574" i="1"/>
  <c r="DN571" i="1"/>
  <c r="DM571" i="1"/>
  <c r="EB493" i="1" l="1"/>
  <c r="EA493" i="1"/>
  <c r="DN8" i="1"/>
  <c r="DT493" i="1"/>
  <c r="DU493" i="1"/>
  <c r="DN10" i="1"/>
  <c r="DM8" i="1"/>
  <c r="DL14" i="1"/>
  <c r="DM14" i="1" s="1"/>
  <c r="DN14" i="1" l="1"/>
  <c r="DS24" i="1"/>
  <c r="DS36" i="1"/>
  <c r="DS48" i="1"/>
  <c r="DS60" i="1"/>
  <c r="DS72" i="1"/>
  <c r="DS84" i="1"/>
  <c r="DS96" i="1"/>
  <c r="DS108" i="1"/>
  <c r="DS120" i="1"/>
  <c r="DS132" i="1"/>
  <c r="DS144" i="1"/>
  <c r="DS156" i="1"/>
  <c r="DS168" i="1"/>
  <c r="DS180" i="1"/>
  <c r="DS192" i="1"/>
  <c r="DS204" i="1"/>
  <c r="DS216" i="1"/>
  <c r="DS228" i="1"/>
  <c r="DS240" i="1"/>
  <c r="DS252" i="1"/>
  <c r="DS264" i="1"/>
  <c r="DS276" i="1"/>
  <c r="DS288" i="1"/>
  <c r="DS300" i="1"/>
  <c r="DS312" i="1"/>
  <c r="DS324" i="1"/>
  <c r="DS336" i="1"/>
  <c r="DS348" i="1"/>
  <c r="DS360" i="1"/>
  <c r="DS372" i="1"/>
  <c r="DS384" i="1"/>
  <c r="DS396" i="1"/>
  <c r="DS408" i="1"/>
  <c r="DS420" i="1"/>
  <c r="DS432" i="1"/>
  <c r="DS444" i="1"/>
  <c r="DS456" i="1"/>
  <c r="DS468" i="1"/>
  <c r="DS480" i="1"/>
  <c r="DS492" i="1"/>
  <c r="DS504" i="1"/>
  <c r="DS516" i="1"/>
  <c r="DS528" i="1"/>
  <c r="DS540" i="1"/>
  <c r="DS552" i="1"/>
  <c r="DS564" i="1"/>
  <c r="DS576" i="1"/>
  <c r="DS588" i="1"/>
  <c r="DS600" i="1"/>
  <c r="DS49" i="1"/>
  <c r="DZ49" i="1" s="1"/>
  <c r="EG49" i="1" s="1"/>
  <c r="DS61" i="1"/>
  <c r="DS109" i="1"/>
  <c r="DS121" i="1"/>
  <c r="DS169" i="1"/>
  <c r="DS193" i="1"/>
  <c r="DS205" i="1"/>
  <c r="DS217" i="1"/>
  <c r="DS229" i="1"/>
  <c r="DS26" i="1"/>
  <c r="DS38" i="1"/>
  <c r="DS50" i="1"/>
  <c r="DS62" i="1"/>
  <c r="DS74" i="1"/>
  <c r="DS86" i="1"/>
  <c r="DS98" i="1"/>
  <c r="DS110" i="1"/>
  <c r="DS122" i="1"/>
  <c r="DS134" i="1"/>
  <c r="DS146" i="1"/>
  <c r="DS158" i="1"/>
  <c r="DS170" i="1"/>
  <c r="DS182" i="1"/>
  <c r="DS194" i="1"/>
  <c r="DS206" i="1"/>
  <c r="DS218" i="1"/>
  <c r="DS230" i="1"/>
  <c r="DS242" i="1"/>
  <c r="DS254" i="1"/>
  <c r="DS266" i="1"/>
  <c r="DS278" i="1"/>
  <c r="DS290" i="1"/>
  <c r="DS302" i="1"/>
  <c r="DS326" i="1"/>
  <c r="DS338" i="1"/>
  <c r="DS350" i="1"/>
  <c r="DS27" i="1"/>
  <c r="DS39" i="1"/>
  <c r="DS51" i="1"/>
  <c r="DS63" i="1"/>
  <c r="DS75" i="1"/>
  <c r="DS87" i="1"/>
  <c r="DS99" i="1"/>
  <c r="DS111" i="1"/>
  <c r="DS123" i="1"/>
  <c r="DS135" i="1"/>
  <c r="DS147" i="1"/>
  <c r="DS159" i="1"/>
  <c r="DS171" i="1"/>
  <c r="DS183" i="1"/>
  <c r="DS195" i="1"/>
  <c r="DS207" i="1"/>
  <c r="DS219" i="1"/>
  <c r="DS231" i="1"/>
  <c r="DS243" i="1"/>
  <c r="DS255" i="1"/>
  <c r="DS267" i="1"/>
  <c r="DS279" i="1"/>
  <c r="DS291" i="1"/>
  <c r="DS303" i="1"/>
  <c r="DS315" i="1"/>
  <c r="DS327" i="1"/>
  <c r="DS339" i="1"/>
  <c r="DS351" i="1"/>
  <c r="DS363" i="1"/>
  <c r="DS375" i="1"/>
  <c r="DS387" i="1"/>
  <c r="DS399" i="1"/>
  <c r="DS411" i="1"/>
  <c r="DS423" i="1"/>
  <c r="DS435" i="1"/>
  <c r="DS447" i="1"/>
  <c r="DS459" i="1"/>
  <c r="DS471" i="1"/>
  <c r="DS483" i="1"/>
  <c r="DS495" i="1"/>
  <c r="DS507" i="1"/>
  <c r="DS519" i="1"/>
  <c r="DS531" i="1"/>
  <c r="DS543" i="1"/>
  <c r="DS555" i="1"/>
  <c r="DS567" i="1"/>
  <c r="DS579" i="1"/>
  <c r="DS591" i="1"/>
  <c r="DS603" i="1"/>
  <c r="DS615" i="1"/>
  <c r="DS627" i="1"/>
  <c r="DS639" i="1"/>
  <c r="DS651" i="1"/>
  <c r="DS663" i="1"/>
  <c r="DS675" i="1"/>
  <c r="DS687" i="1"/>
  <c r="DS208" i="1"/>
  <c r="DZ208" i="1" s="1"/>
  <c r="EG208" i="1" s="1"/>
  <c r="DS232" i="1"/>
  <c r="DZ232" i="1" s="1"/>
  <c r="EG232" i="1" s="1"/>
  <c r="DS244" i="1"/>
  <c r="DS268" i="1"/>
  <c r="DZ268" i="1" s="1"/>
  <c r="DS280" i="1"/>
  <c r="DS52" i="1"/>
  <c r="DS76" i="1"/>
  <c r="DZ76" i="1" s="1"/>
  <c r="EG76" i="1" s="1"/>
  <c r="EN76" i="1" s="1"/>
  <c r="EU76" i="1" s="1"/>
  <c r="DS88" i="1"/>
  <c r="DS100" i="1"/>
  <c r="DS112" i="1"/>
  <c r="DS124" i="1"/>
  <c r="DS136" i="1"/>
  <c r="DS148" i="1"/>
  <c r="DZ148" i="1" s="1"/>
  <c r="DS160" i="1"/>
  <c r="DS220" i="1"/>
  <c r="DZ220" i="1" s="1"/>
  <c r="EG220" i="1" s="1"/>
  <c r="DS256" i="1"/>
  <c r="DS17" i="1"/>
  <c r="DS29" i="1"/>
  <c r="DS41" i="1"/>
  <c r="DS53" i="1"/>
  <c r="DS65" i="1"/>
  <c r="DS77" i="1"/>
  <c r="DS89" i="1"/>
  <c r="DS101" i="1"/>
  <c r="DS113" i="1"/>
  <c r="DS125" i="1"/>
  <c r="DS137" i="1"/>
  <c r="DS149" i="1"/>
  <c r="DS161" i="1"/>
  <c r="DS173" i="1"/>
  <c r="DS185" i="1"/>
  <c r="DS197" i="1"/>
  <c r="DS209" i="1"/>
  <c r="DS221" i="1"/>
  <c r="DS233" i="1"/>
  <c r="DS245" i="1"/>
  <c r="DS257" i="1"/>
  <c r="DS269" i="1"/>
  <c r="DS281" i="1"/>
  <c r="DS293" i="1"/>
  <c r="DS305" i="1"/>
  <c r="DS317" i="1"/>
  <c r="DS329" i="1"/>
  <c r="DS341" i="1"/>
  <c r="DS353" i="1"/>
  <c r="DS365" i="1"/>
  <c r="DS377" i="1"/>
  <c r="DS389" i="1"/>
  <c r="DS401" i="1"/>
  <c r="DS413" i="1"/>
  <c r="DS425" i="1"/>
  <c r="DS437" i="1"/>
  <c r="DS449" i="1"/>
  <c r="DS461" i="1"/>
  <c r="DS473" i="1"/>
  <c r="DS485" i="1"/>
  <c r="DS497" i="1"/>
  <c r="DS509" i="1"/>
  <c r="DS521" i="1"/>
  <c r="DS533" i="1"/>
  <c r="DS545" i="1"/>
  <c r="DS557" i="1"/>
  <c r="DS569" i="1"/>
  <c r="DS581" i="1"/>
  <c r="DS593" i="1"/>
  <c r="DS605" i="1"/>
  <c r="DS617" i="1"/>
  <c r="DS629" i="1"/>
  <c r="DS641" i="1"/>
  <c r="DS653" i="1"/>
  <c r="DS677" i="1"/>
  <c r="DS689" i="1"/>
  <c r="DS631" i="1"/>
  <c r="DZ631" i="1" s="1"/>
  <c r="DS655" i="1"/>
  <c r="DS679" i="1"/>
  <c r="DS20" i="1"/>
  <c r="DS32" i="1"/>
  <c r="DS56" i="1"/>
  <c r="DS68" i="1"/>
  <c r="DS18" i="1"/>
  <c r="DS30" i="1"/>
  <c r="DS42" i="1"/>
  <c r="DS54" i="1"/>
  <c r="DS66" i="1"/>
  <c r="DS78" i="1"/>
  <c r="DS90" i="1"/>
  <c r="DS102" i="1"/>
  <c r="DS114" i="1"/>
  <c r="DS126" i="1"/>
  <c r="DS138" i="1"/>
  <c r="DS150" i="1"/>
  <c r="DS162" i="1"/>
  <c r="DS174" i="1"/>
  <c r="DS186" i="1"/>
  <c r="DS198" i="1"/>
  <c r="DS210" i="1"/>
  <c r="DS222" i="1"/>
  <c r="DS234" i="1"/>
  <c r="DS246" i="1"/>
  <c r="DS258" i="1"/>
  <c r="DS270" i="1"/>
  <c r="DS282" i="1"/>
  <c r="DS294" i="1"/>
  <c r="DS306" i="1"/>
  <c r="DS318" i="1"/>
  <c r="DS330" i="1"/>
  <c r="DS342" i="1"/>
  <c r="DS354" i="1"/>
  <c r="DS366" i="1"/>
  <c r="DS378" i="1"/>
  <c r="DS390" i="1"/>
  <c r="DS402" i="1"/>
  <c r="DS414" i="1"/>
  <c r="DS426" i="1"/>
  <c r="DS438" i="1"/>
  <c r="DS450" i="1"/>
  <c r="DS462" i="1"/>
  <c r="DS474" i="1"/>
  <c r="DS486" i="1"/>
  <c r="DS498" i="1"/>
  <c r="DS510" i="1"/>
  <c r="DS522" i="1"/>
  <c r="DS534" i="1"/>
  <c r="DS546" i="1"/>
  <c r="DS558" i="1"/>
  <c r="DS570" i="1"/>
  <c r="DS582" i="1"/>
  <c r="DS594" i="1"/>
  <c r="DS606" i="1"/>
  <c r="DS618" i="1"/>
  <c r="DS630" i="1"/>
  <c r="DS642" i="1"/>
  <c r="DS654" i="1"/>
  <c r="DS666" i="1"/>
  <c r="DS678" i="1"/>
  <c r="DS690" i="1"/>
  <c r="DS31" i="1"/>
  <c r="DS43" i="1"/>
  <c r="DZ43" i="1" s="1"/>
  <c r="EG43" i="1" s="1"/>
  <c r="DS55" i="1"/>
  <c r="DS67" i="1"/>
  <c r="DS91" i="1"/>
  <c r="DS103" i="1"/>
  <c r="DS115" i="1"/>
  <c r="DS127" i="1"/>
  <c r="DS151" i="1"/>
  <c r="DS163" i="1"/>
  <c r="DS175" i="1"/>
  <c r="DZ175" i="1" s="1"/>
  <c r="DS199" i="1"/>
  <c r="DZ199" i="1" s="1"/>
  <c r="DS223" i="1"/>
  <c r="DS235" i="1"/>
  <c r="DS295" i="1"/>
  <c r="DS307" i="1"/>
  <c r="DS319" i="1"/>
  <c r="DZ319" i="1" s="1"/>
  <c r="EG319" i="1" s="1"/>
  <c r="EN319" i="1" s="1"/>
  <c r="EU319" i="1" s="1"/>
  <c r="FB319" i="1" s="1"/>
  <c r="DS343" i="1"/>
  <c r="DZ343" i="1" s="1"/>
  <c r="EG343" i="1" s="1"/>
  <c r="DS367" i="1"/>
  <c r="DZ367" i="1" s="1"/>
  <c r="DS379" i="1"/>
  <c r="DS427" i="1"/>
  <c r="DZ427" i="1" s="1"/>
  <c r="EG427" i="1" s="1"/>
  <c r="EN427" i="1" s="1"/>
  <c r="DS451" i="1"/>
  <c r="DZ451" i="1" s="1"/>
  <c r="EG451" i="1" s="1"/>
  <c r="DS463" i="1"/>
  <c r="DS487" i="1"/>
  <c r="DZ487" i="1" s="1"/>
  <c r="DS499" i="1"/>
  <c r="DS511" i="1"/>
  <c r="DS523" i="1"/>
  <c r="DS535" i="1"/>
  <c r="DZ535" i="1" s="1"/>
  <c r="DS547" i="1"/>
  <c r="DS559" i="1"/>
  <c r="DS595" i="1"/>
  <c r="DS619" i="1"/>
  <c r="DS643" i="1"/>
  <c r="DS667" i="1"/>
  <c r="DS691" i="1"/>
  <c r="DS44" i="1"/>
  <c r="DS80" i="1"/>
  <c r="DS104" i="1"/>
  <c r="DS165" i="1"/>
  <c r="DS224" i="1"/>
  <c r="DS250" i="1"/>
  <c r="DS274" i="1"/>
  <c r="DS298" i="1"/>
  <c r="DZ298" i="1" s="1"/>
  <c r="EG298" i="1" s="1"/>
  <c r="EN298" i="1" s="1"/>
  <c r="EU298" i="1" s="1"/>
  <c r="FB298" i="1" s="1"/>
  <c r="DS345" i="1"/>
  <c r="DS385" i="1"/>
  <c r="DS405" i="1"/>
  <c r="DS422" i="1"/>
  <c r="DS442" i="1"/>
  <c r="DZ442" i="1" s="1"/>
  <c r="DS464" i="1"/>
  <c r="DS481" i="1"/>
  <c r="DS502" i="1"/>
  <c r="DS524" i="1"/>
  <c r="DS542" i="1"/>
  <c r="DS563" i="1"/>
  <c r="DS585" i="1"/>
  <c r="DS623" i="1"/>
  <c r="DS659" i="1"/>
  <c r="DS676" i="1"/>
  <c r="DS695" i="1"/>
  <c r="DS608" i="1"/>
  <c r="DS644" i="1"/>
  <c r="DS680" i="1"/>
  <c r="DS645" i="1"/>
  <c r="DS681" i="1"/>
  <c r="DS697" i="1"/>
  <c r="DS248" i="1"/>
  <c r="DS340" i="1"/>
  <c r="DZ340" i="1" s="1"/>
  <c r="DS458" i="1"/>
  <c r="DS561" i="1"/>
  <c r="DS637" i="1"/>
  <c r="DS69" i="1"/>
  <c r="DS189" i="1"/>
  <c r="DS297" i="1"/>
  <c r="DS404" i="1"/>
  <c r="DS35" i="1"/>
  <c r="DS71" i="1"/>
  <c r="DS105" i="1"/>
  <c r="DS166" i="1"/>
  <c r="DS191" i="1"/>
  <c r="DS225" i="1"/>
  <c r="DS251" i="1"/>
  <c r="DS275" i="1"/>
  <c r="DS299" i="1"/>
  <c r="DS323" i="1"/>
  <c r="DS346" i="1"/>
  <c r="DS368" i="1"/>
  <c r="DS386" i="1"/>
  <c r="DS406" i="1"/>
  <c r="DS443" i="1"/>
  <c r="DS465" i="1"/>
  <c r="DS482" i="1"/>
  <c r="DS503" i="1"/>
  <c r="DS525" i="1"/>
  <c r="DS544" i="1"/>
  <c r="DS586" i="1"/>
  <c r="DS624" i="1"/>
  <c r="DS660" i="1"/>
  <c r="DS696" i="1"/>
  <c r="DS661" i="1"/>
  <c r="DS155" i="1"/>
  <c r="DS272" i="1"/>
  <c r="DS361" i="1"/>
  <c r="DZ361" i="1" s="1"/>
  <c r="DS518" i="1"/>
  <c r="DS638" i="1"/>
  <c r="DS106" i="1"/>
  <c r="DS140" i="1"/>
  <c r="DS167" i="1"/>
  <c r="DS253" i="1"/>
  <c r="DS301" i="1"/>
  <c r="DS347" i="1"/>
  <c r="DS369" i="1"/>
  <c r="DS388" i="1"/>
  <c r="DS407" i="1"/>
  <c r="DS428" i="1"/>
  <c r="DS466" i="1"/>
  <c r="DS484" i="1"/>
  <c r="DS505" i="1"/>
  <c r="DS548" i="1"/>
  <c r="DS566" i="1"/>
  <c r="DS587" i="1"/>
  <c r="DS609" i="1"/>
  <c r="DS107" i="1"/>
  <c r="DS141" i="1"/>
  <c r="DS176" i="1"/>
  <c r="DS200" i="1"/>
  <c r="DS227" i="1"/>
  <c r="DS304" i="1"/>
  <c r="DS349" i="1"/>
  <c r="DS370" i="1"/>
  <c r="DS392" i="1"/>
  <c r="DS409" i="1"/>
  <c r="DS429" i="1"/>
  <c r="DS446" i="1"/>
  <c r="DS467" i="1"/>
  <c r="DS488" i="1"/>
  <c r="DS506" i="1"/>
  <c r="DS527" i="1"/>
  <c r="DS549" i="1"/>
  <c r="DS568" i="1"/>
  <c r="DS610" i="1"/>
  <c r="DS626" i="1"/>
  <c r="DS646" i="1"/>
  <c r="DS662" i="1"/>
  <c r="DS682" i="1"/>
  <c r="DS578" i="1"/>
  <c r="DS672" i="1"/>
  <c r="DS693" i="1"/>
  <c r="DS95" i="1"/>
  <c r="DS273" i="1"/>
  <c r="DS362" i="1"/>
  <c r="DS479" i="1"/>
  <c r="DS562" i="1"/>
  <c r="DS45" i="1"/>
  <c r="DS81" i="1"/>
  <c r="DS116" i="1"/>
  <c r="DS142" i="1"/>
  <c r="DS177" i="1"/>
  <c r="DS201" i="1"/>
  <c r="DS236" i="1"/>
  <c r="DS260" i="1"/>
  <c r="DS284" i="1"/>
  <c r="DS308" i="1"/>
  <c r="DS352" i="1"/>
  <c r="DS371" i="1"/>
  <c r="DS393" i="1"/>
  <c r="DS410" i="1"/>
  <c r="DS430" i="1"/>
  <c r="DS448" i="1"/>
  <c r="DS469" i="1"/>
  <c r="DS489" i="1"/>
  <c r="DS508" i="1"/>
  <c r="DZ508" i="1" s="1"/>
  <c r="DS529" i="1"/>
  <c r="DZ529" i="1" s="1"/>
  <c r="DS572" i="1"/>
  <c r="DS590" i="1"/>
  <c r="DS628" i="1"/>
  <c r="DS647" i="1"/>
  <c r="DS664" i="1"/>
  <c r="DS513" i="1"/>
  <c r="DS649" i="1"/>
  <c r="DS376" i="1"/>
  <c r="DS454" i="1"/>
  <c r="DZ454" i="1" s="1"/>
  <c r="DS536" i="1"/>
  <c r="DS554" i="1"/>
  <c r="DS597" i="1"/>
  <c r="DS634" i="1"/>
  <c r="DS686" i="1"/>
  <c r="DS560" i="1"/>
  <c r="DS620" i="1"/>
  <c r="DS421" i="1"/>
  <c r="DS82" i="1"/>
  <c r="DZ82" i="1" s="1"/>
  <c r="EG82" i="1" s="1"/>
  <c r="DS117" i="1"/>
  <c r="DS143" i="1"/>
  <c r="DS237" i="1"/>
  <c r="DS261" i="1"/>
  <c r="DS285" i="1"/>
  <c r="DS309" i="1"/>
  <c r="DS332" i="1"/>
  <c r="DS394" i="1"/>
  <c r="DZ394" i="1" s="1"/>
  <c r="DS412" i="1"/>
  <c r="DZ412" i="1" s="1"/>
  <c r="EG412" i="1" s="1"/>
  <c r="EN412" i="1" s="1"/>
  <c r="DS431" i="1"/>
  <c r="DS452" i="1"/>
  <c r="DS470" i="1"/>
  <c r="DS490" i="1"/>
  <c r="DS512" i="1"/>
  <c r="DS530" i="1"/>
  <c r="DS573" i="1"/>
  <c r="DS592" i="1"/>
  <c r="DS612" i="1"/>
  <c r="DS632" i="1"/>
  <c r="DS648" i="1"/>
  <c r="DS668" i="1"/>
  <c r="DS684" i="1"/>
  <c r="DS553" i="1"/>
  <c r="DZ553" i="1" s="1"/>
  <c r="DS613" i="1"/>
  <c r="DS685" i="1"/>
  <c r="DS416" i="1"/>
  <c r="DS514" i="1"/>
  <c r="DS614" i="1"/>
  <c r="DS650" i="1"/>
  <c r="DS670" i="1"/>
  <c r="DS656" i="1"/>
  <c r="DS188" i="1"/>
  <c r="DS296" i="1"/>
  <c r="DS419" i="1"/>
  <c r="DS383" i="1"/>
  <c r="DS501" i="1"/>
  <c r="DS602" i="1"/>
  <c r="DS694" i="1"/>
  <c r="DS21" i="1"/>
  <c r="DS47" i="1"/>
  <c r="DS83" i="1"/>
  <c r="DS118" i="1"/>
  <c r="DS179" i="1"/>
  <c r="DS203" i="1"/>
  <c r="DS238" i="1"/>
  <c r="DS286" i="1"/>
  <c r="DS333" i="1"/>
  <c r="DS356" i="1"/>
  <c r="DS374" i="1"/>
  <c r="DS395" i="1"/>
  <c r="DS453" i="1"/>
  <c r="DS491" i="1"/>
  <c r="DS532" i="1"/>
  <c r="DS596" i="1"/>
  <c r="DS633" i="1"/>
  <c r="DS669" i="1"/>
  <c r="DS397" i="1"/>
  <c r="DS57" i="1"/>
  <c r="DS119" i="1"/>
  <c r="DS152" i="1"/>
  <c r="DS239" i="1"/>
  <c r="DS263" i="1"/>
  <c r="DS287" i="1"/>
  <c r="DS311" i="1"/>
  <c r="DS334" i="1"/>
  <c r="DS357" i="1"/>
  <c r="DS434" i="1"/>
  <c r="DS23" i="1"/>
  <c r="DS58" i="1"/>
  <c r="DS92" i="1"/>
  <c r="DS128" i="1"/>
  <c r="DS153" i="1"/>
  <c r="DS212" i="1"/>
  <c r="DS241" i="1"/>
  <c r="DS265" i="1"/>
  <c r="DZ265" i="1" s="1"/>
  <c r="DS313" i="1"/>
  <c r="DZ313" i="1" s="1"/>
  <c r="EG313" i="1" s="1"/>
  <c r="DS335" i="1"/>
  <c r="DS380" i="1"/>
  <c r="DS398" i="1"/>
  <c r="DS417" i="1"/>
  <c r="DS455" i="1"/>
  <c r="DS476" i="1"/>
  <c r="DS494" i="1"/>
  <c r="DS515" i="1"/>
  <c r="DS537" i="1"/>
  <c r="DS556" i="1"/>
  <c r="DS577" i="1"/>
  <c r="DS598" i="1"/>
  <c r="DS616" i="1"/>
  <c r="DS635" i="1"/>
  <c r="DS652" i="1"/>
  <c r="DS599" i="1"/>
  <c r="DS692" i="1"/>
  <c r="DS320" i="1"/>
  <c r="DS440" i="1"/>
  <c r="DS539" i="1"/>
  <c r="DS621" i="1"/>
  <c r="DS657" i="1"/>
  <c r="DS33" i="1"/>
  <c r="DS164" i="1"/>
  <c r="DS249" i="1"/>
  <c r="DS321" i="1"/>
  <c r="DS441" i="1"/>
  <c r="DS59" i="1"/>
  <c r="DS93" i="1"/>
  <c r="DS129" i="1"/>
  <c r="DS154" i="1"/>
  <c r="DS213" i="1"/>
  <c r="DS292" i="1"/>
  <c r="DS337" i="1"/>
  <c r="DZ337" i="1" s="1"/>
  <c r="DS359" i="1"/>
  <c r="DS381" i="1"/>
  <c r="DS400" i="1"/>
  <c r="DS418" i="1"/>
  <c r="DS457" i="1"/>
  <c r="DS477" i="1"/>
  <c r="DS496" i="1"/>
  <c r="DS517" i="1"/>
  <c r="DS636" i="1"/>
  <c r="DS214" i="1"/>
  <c r="DS382" i="1"/>
  <c r="DZ382" i="1" s="1"/>
  <c r="DS500" i="1"/>
  <c r="DS580" i="1"/>
  <c r="DS673" i="1"/>
  <c r="DS131" i="1"/>
  <c r="DS215" i="1"/>
  <c r="DS344" i="1"/>
  <c r="DS460" i="1"/>
  <c r="DZ460" i="1" s="1"/>
  <c r="EG460" i="1" s="1"/>
  <c r="DS658" i="1"/>
  <c r="FD298" i="1" l="1"/>
  <c r="FC298" i="1"/>
  <c r="FD319" i="1"/>
  <c r="FC319" i="1"/>
  <c r="EW298" i="1"/>
  <c r="EV298" i="1"/>
  <c r="EW76" i="1"/>
  <c r="EV76" i="1"/>
  <c r="EW319" i="1"/>
  <c r="EV319" i="1"/>
  <c r="EO427" i="1"/>
  <c r="EP427" i="1"/>
  <c r="EP412" i="1"/>
  <c r="EO412" i="1"/>
  <c r="EP298" i="1"/>
  <c r="EO298" i="1"/>
  <c r="EP319" i="1"/>
  <c r="EO319" i="1"/>
  <c r="EP76" i="1"/>
  <c r="EO76" i="1"/>
  <c r="EI220" i="1"/>
  <c r="EH220" i="1"/>
  <c r="EI82" i="1"/>
  <c r="EH82" i="1"/>
  <c r="EI451" i="1"/>
  <c r="EH451" i="1"/>
  <c r="EI232" i="1"/>
  <c r="EH232" i="1"/>
  <c r="EI427" i="1"/>
  <c r="EH427" i="1"/>
  <c r="EI208" i="1"/>
  <c r="EH208" i="1"/>
  <c r="EI412" i="1"/>
  <c r="EH412" i="1"/>
  <c r="EI298" i="1"/>
  <c r="EH298" i="1"/>
  <c r="EI343" i="1"/>
  <c r="EH343" i="1"/>
  <c r="EH319" i="1"/>
  <c r="EI319" i="1"/>
  <c r="EI76" i="1"/>
  <c r="EH76" i="1"/>
  <c r="EI313" i="1"/>
  <c r="EH313" i="1"/>
  <c r="EI43" i="1"/>
  <c r="EH43" i="1"/>
  <c r="EI460" i="1"/>
  <c r="EH460" i="1"/>
  <c r="EI49" i="1"/>
  <c r="EH49" i="1"/>
  <c r="EB451" i="1"/>
  <c r="EA451" i="1"/>
  <c r="EB553" i="1"/>
  <c r="EA553" i="1"/>
  <c r="EB427" i="1"/>
  <c r="EA427" i="1"/>
  <c r="EB631" i="1"/>
  <c r="EA631" i="1"/>
  <c r="EB148" i="1"/>
  <c r="EA148" i="1"/>
  <c r="EB208" i="1"/>
  <c r="EA208" i="1"/>
  <c r="EB82" i="1"/>
  <c r="EA82" i="1"/>
  <c r="EB232" i="1"/>
  <c r="EA232" i="1"/>
  <c r="DZ379" i="1"/>
  <c r="EB412" i="1"/>
  <c r="EA412" i="1"/>
  <c r="EB340" i="1"/>
  <c r="EA340" i="1"/>
  <c r="EB298" i="1"/>
  <c r="EA298" i="1"/>
  <c r="EB367" i="1"/>
  <c r="EA367" i="1"/>
  <c r="EB394" i="1"/>
  <c r="EA394" i="1"/>
  <c r="EB361" i="1"/>
  <c r="EA361" i="1"/>
  <c r="EB343" i="1"/>
  <c r="EA343" i="1"/>
  <c r="EB319" i="1"/>
  <c r="EA319" i="1"/>
  <c r="EB529" i="1"/>
  <c r="EA529" i="1"/>
  <c r="EB535" i="1"/>
  <c r="EA535" i="1"/>
  <c r="EB460" i="1"/>
  <c r="EA460" i="1"/>
  <c r="EB508" i="1"/>
  <c r="EA508" i="1"/>
  <c r="DZ502" i="1"/>
  <c r="EB76" i="1"/>
  <c r="EA76" i="1"/>
  <c r="EB313" i="1"/>
  <c r="EA313" i="1"/>
  <c r="EB43" i="1"/>
  <c r="EA43" i="1"/>
  <c r="EB265" i="1"/>
  <c r="EA265" i="1"/>
  <c r="EB454" i="1"/>
  <c r="EA454" i="1"/>
  <c r="EB49" i="1"/>
  <c r="EA49" i="1"/>
  <c r="EB442" i="1"/>
  <c r="EA442" i="1"/>
  <c r="EB487" i="1"/>
  <c r="EA487" i="1"/>
  <c r="EB199" i="1"/>
  <c r="EA199" i="1"/>
  <c r="EB268" i="1"/>
  <c r="EA268" i="1"/>
  <c r="EB337" i="1"/>
  <c r="EA337" i="1"/>
  <c r="EB382" i="1"/>
  <c r="EA382" i="1"/>
  <c r="DZ409" i="1"/>
  <c r="EB175" i="1"/>
  <c r="EA175" i="1"/>
  <c r="EB220" i="1"/>
  <c r="EA220" i="1"/>
  <c r="DT214" i="1"/>
  <c r="DU214" i="1"/>
  <c r="DU212" i="1"/>
  <c r="DT212" i="1"/>
  <c r="DT514" i="1"/>
  <c r="DU514" i="1"/>
  <c r="DS551" i="1"/>
  <c r="DS589" i="1"/>
  <c r="DT349" i="1"/>
  <c r="DU349" i="1"/>
  <c r="DT484" i="1"/>
  <c r="DU484" i="1"/>
  <c r="DT544" i="1"/>
  <c r="DU544" i="1"/>
  <c r="DU637" i="1"/>
  <c r="DT637" i="1"/>
  <c r="DU676" i="1"/>
  <c r="DT676" i="1"/>
  <c r="DU442" i="1"/>
  <c r="DT442" i="1"/>
  <c r="DT511" i="1"/>
  <c r="DU511" i="1"/>
  <c r="DT295" i="1"/>
  <c r="DU295" i="1"/>
  <c r="DU55" i="1"/>
  <c r="DT55" i="1"/>
  <c r="DU124" i="1"/>
  <c r="DT124" i="1"/>
  <c r="DT217" i="1"/>
  <c r="DU217" i="1"/>
  <c r="DU337" i="1"/>
  <c r="DT337" i="1"/>
  <c r="DU481" i="1"/>
  <c r="DT481" i="1"/>
  <c r="DU91" i="1"/>
  <c r="DT91" i="1"/>
  <c r="DT382" i="1"/>
  <c r="DU382" i="1"/>
  <c r="DU694" i="1"/>
  <c r="DT694" i="1"/>
  <c r="DU370" i="1"/>
  <c r="DT370" i="1"/>
  <c r="DU307" i="1"/>
  <c r="DT307" i="1"/>
  <c r="DT154" i="1"/>
  <c r="DU154" i="1"/>
  <c r="DU454" i="1"/>
  <c r="DT454" i="1"/>
  <c r="DU529" i="1"/>
  <c r="DT529" i="1"/>
  <c r="DT568" i="1"/>
  <c r="DU568" i="1"/>
  <c r="DT304" i="1"/>
  <c r="DU304" i="1"/>
  <c r="DT466" i="1"/>
  <c r="DU466" i="1"/>
  <c r="DS601" i="1"/>
  <c r="DU691" i="1"/>
  <c r="DT691" i="1"/>
  <c r="DU499" i="1"/>
  <c r="DT499" i="1"/>
  <c r="DU235" i="1"/>
  <c r="DT235" i="1"/>
  <c r="DT43" i="1"/>
  <c r="DU43" i="1"/>
  <c r="DU112" i="1"/>
  <c r="DT112" i="1"/>
  <c r="DU205" i="1"/>
  <c r="DT205" i="1"/>
  <c r="DT658" i="1"/>
  <c r="DU658" i="1"/>
  <c r="DU517" i="1"/>
  <c r="DT517" i="1"/>
  <c r="DU685" i="1"/>
  <c r="DT685" i="1"/>
  <c r="DT376" i="1"/>
  <c r="DU376" i="1"/>
  <c r="DU508" i="1"/>
  <c r="DT508" i="1"/>
  <c r="DP11" i="1"/>
  <c r="DS640" i="1"/>
  <c r="DU667" i="1"/>
  <c r="DT667" i="1"/>
  <c r="DU487" i="1"/>
  <c r="DT487" i="1"/>
  <c r="DU223" i="1"/>
  <c r="DT223" i="1"/>
  <c r="DU31" i="1"/>
  <c r="DT31" i="1"/>
  <c r="DU100" i="1"/>
  <c r="DT100" i="1"/>
  <c r="DU193" i="1"/>
  <c r="DT193" i="1"/>
  <c r="DS314" i="1"/>
  <c r="DS584" i="1"/>
  <c r="DT496" i="1"/>
  <c r="DU496" i="1"/>
  <c r="DU286" i="1"/>
  <c r="DT286" i="1"/>
  <c r="DU613" i="1"/>
  <c r="DT613" i="1"/>
  <c r="DT490" i="1"/>
  <c r="DU490" i="1"/>
  <c r="DU649" i="1"/>
  <c r="DT649" i="1"/>
  <c r="DU361" i="1"/>
  <c r="DT361" i="1"/>
  <c r="DU340" i="1"/>
  <c r="DT340" i="1"/>
  <c r="DU385" i="1"/>
  <c r="DT385" i="1"/>
  <c r="DU643" i="1"/>
  <c r="DT643" i="1"/>
  <c r="DU463" i="1"/>
  <c r="DT463" i="1"/>
  <c r="DU199" i="1"/>
  <c r="DT199" i="1"/>
  <c r="DU88" i="1"/>
  <c r="DT88" i="1"/>
  <c r="DU169" i="1"/>
  <c r="DT169" i="1"/>
  <c r="DU460" i="1"/>
  <c r="DT460" i="1"/>
  <c r="DU58" i="1"/>
  <c r="DT58" i="1"/>
  <c r="DU397" i="1"/>
  <c r="DT397" i="1"/>
  <c r="DU238" i="1"/>
  <c r="DT238" i="1"/>
  <c r="DT553" i="1"/>
  <c r="DU553" i="1"/>
  <c r="DU82" i="1"/>
  <c r="DT82" i="1"/>
  <c r="DS574" i="1"/>
  <c r="DU469" i="1"/>
  <c r="DT469" i="1"/>
  <c r="DU388" i="1"/>
  <c r="DT388" i="1"/>
  <c r="DU166" i="1"/>
  <c r="DT166" i="1"/>
  <c r="DS604" i="1"/>
  <c r="DU619" i="1"/>
  <c r="DT619" i="1"/>
  <c r="DU451" i="1"/>
  <c r="DT451" i="1"/>
  <c r="DU175" i="1"/>
  <c r="DT175" i="1"/>
  <c r="DT76" i="1"/>
  <c r="DU76" i="1"/>
  <c r="DP8" i="1"/>
  <c r="DS157" i="1"/>
  <c r="DT577" i="1"/>
  <c r="DU577" i="1"/>
  <c r="DS611" i="1"/>
  <c r="DU535" i="1"/>
  <c r="DT535" i="1"/>
  <c r="DU148" i="1"/>
  <c r="DT148" i="1"/>
  <c r="DU556" i="1"/>
  <c r="DT556" i="1"/>
  <c r="DU505" i="1"/>
  <c r="DT505" i="1"/>
  <c r="DS665" i="1"/>
  <c r="DU457" i="1"/>
  <c r="DT457" i="1"/>
  <c r="DS671" i="1"/>
  <c r="DU421" i="1"/>
  <c r="DT421" i="1"/>
  <c r="DU448" i="1"/>
  <c r="DT448" i="1"/>
  <c r="DU142" i="1"/>
  <c r="DT142" i="1"/>
  <c r="DT697" i="1"/>
  <c r="DU697" i="1"/>
  <c r="DT298" i="1"/>
  <c r="DU298" i="1"/>
  <c r="DU595" i="1"/>
  <c r="DT595" i="1"/>
  <c r="DU427" i="1"/>
  <c r="DT427" i="1"/>
  <c r="DU163" i="1"/>
  <c r="DT163" i="1"/>
  <c r="DU679" i="1"/>
  <c r="DT679" i="1"/>
  <c r="DU52" i="1"/>
  <c r="DT52" i="1"/>
  <c r="DU121" i="1"/>
  <c r="DT121" i="1"/>
  <c r="DU265" i="1"/>
  <c r="DT265" i="1"/>
  <c r="DU352" i="1"/>
  <c r="DT352" i="1"/>
  <c r="DT586" i="1"/>
  <c r="DU586" i="1"/>
  <c r="DU208" i="1"/>
  <c r="DT208" i="1"/>
  <c r="DU292" i="1"/>
  <c r="DT292" i="1"/>
  <c r="DS565" i="1"/>
  <c r="DU229" i="1"/>
  <c r="DT229" i="1"/>
  <c r="DU418" i="1"/>
  <c r="DT418" i="1"/>
  <c r="DT652" i="1"/>
  <c r="DU652" i="1"/>
  <c r="DS683" i="1"/>
  <c r="DT430" i="1"/>
  <c r="DU430" i="1"/>
  <c r="DP10" i="1"/>
  <c r="DS16" i="1"/>
  <c r="DU661" i="1"/>
  <c r="DT661" i="1"/>
  <c r="DU406" i="1"/>
  <c r="DT406" i="1"/>
  <c r="DT274" i="1"/>
  <c r="DU274" i="1"/>
  <c r="DS583" i="1"/>
  <c r="DP13" i="1"/>
  <c r="DS391" i="1"/>
  <c r="DU151" i="1"/>
  <c r="DT151" i="1"/>
  <c r="DU655" i="1"/>
  <c r="DT655" i="1"/>
  <c r="DT256" i="1"/>
  <c r="DU256" i="1"/>
  <c r="DU280" i="1"/>
  <c r="DT280" i="1"/>
  <c r="DU109" i="1"/>
  <c r="DT109" i="1"/>
  <c r="DU592" i="1"/>
  <c r="DT592" i="1"/>
  <c r="DU562" i="1"/>
  <c r="DT562" i="1"/>
  <c r="DU319" i="1"/>
  <c r="DT319" i="1"/>
  <c r="DU241" i="1"/>
  <c r="DT241" i="1"/>
  <c r="DS575" i="1"/>
  <c r="DU610" i="1"/>
  <c r="DT610" i="1"/>
  <c r="DU106" i="1"/>
  <c r="DT106" i="1"/>
  <c r="DU523" i="1"/>
  <c r="DT523" i="1"/>
  <c r="DU400" i="1"/>
  <c r="DT400" i="1"/>
  <c r="DU118" i="1"/>
  <c r="DT118" i="1"/>
  <c r="DP9" i="1"/>
  <c r="DS688" i="1"/>
  <c r="DU412" i="1"/>
  <c r="DT412" i="1"/>
  <c r="DT664" i="1"/>
  <c r="DU664" i="1"/>
  <c r="DT682" i="1"/>
  <c r="DU682" i="1"/>
  <c r="DU301" i="1"/>
  <c r="DT301" i="1"/>
  <c r="DU250" i="1"/>
  <c r="DT250" i="1"/>
  <c r="DS571" i="1"/>
  <c r="DU379" i="1"/>
  <c r="DT379" i="1"/>
  <c r="DU127" i="1"/>
  <c r="DT127" i="1"/>
  <c r="DU631" i="1"/>
  <c r="DT631" i="1"/>
  <c r="DT220" i="1"/>
  <c r="DU220" i="1"/>
  <c r="DU268" i="1"/>
  <c r="DT268" i="1"/>
  <c r="DU61" i="1"/>
  <c r="DT61" i="1"/>
  <c r="DU673" i="1"/>
  <c r="DT673" i="1"/>
  <c r="DT616" i="1"/>
  <c r="DU616" i="1"/>
  <c r="DU334" i="1"/>
  <c r="DT334" i="1"/>
  <c r="DT532" i="1"/>
  <c r="DU532" i="1"/>
  <c r="DU670" i="1"/>
  <c r="DT670" i="1"/>
  <c r="DU394" i="1"/>
  <c r="DT394" i="1"/>
  <c r="DU253" i="1"/>
  <c r="DT253" i="1"/>
  <c r="DT559" i="1"/>
  <c r="DU559" i="1"/>
  <c r="DT367" i="1"/>
  <c r="DU367" i="1"/>
  <c r="DU115" i="1"/>
  <c r="DT115" i="1"/>
  <c r="DS607" i="1"/>
  <c r="DP12" i="1"/>
  <c r="DS172" i="1"/>
  <c r="DU244" i="1"/>
  <c r="DT244" i="1"/>
  <c r="DU49" i="1"/>
  <c r="DT49" i="1"/>
  <c r="DT67" i="1"/>
  <c r="DU67" i="1"/>
  <c r="DU136" i="1"/>
  <c r="DT136" i="1"/>
  <c r="DU580" i="1"/>
  <c r="DT580" i="1"/>
  <c r="DU598" i="1"/>
  <c r="DT598" i="1"/>
  <c r="DU313" i="1"/>
  <c r="DT313" i="1"/>
  <c r="DT634" i="1"/>
  <c r="DU634" i="1"/>
  <c r="DT628" i="1"/>
  <c r="DU628" i="1"/>
  <c r="DS674" i="1"/>
  <c r="DT646" i="1"/>
  <c r="DU646" i="1"/>
  <c r="DT409" i="1"/>
  <c r="DU409" i="1"/>
  <c r="DU346" i="1"/>
  <c r="DT346" i="1"/>
  <c r="DU502" i="1"/>
  <c r="DT502" i="1"/>
  <c r="DT547" i="1"/>
  <c r="DU547" i="1"/>
  <c r="DT343" i="1"/>
  <c r="DU343" i="1"/>
  <c r="DT103" i="1"/>
  <c r="DU103" i="1"/>
  <c r="DT160" i="1"/>
  <c r="DU160" i="1"/>
  <c r="DT232" i="1"/>
  <c r="DU232" i="1"/>
  <c r="EG409" i="1" l="1"/>
  <c r="EB502" i="1"/>
  <c r="EA502" i="1"/>
  <c r="EB409" i="1"/>
  <c r="EA409" i="1"/>
  <c r="EB379" i="1"/>
  <c r="EA379" i="1"/>
  <c r="DP14" i="1"/>
  <c r="DU683" i="1"/>
  <c r="DT683" i="1"/>
  <c r="DU172" i="1"/>
  <c r="DU12" i="1" s="1"/>
  <c r="DT172" i="1"/>
  <c r="DS12" i="1"/>
  <c r="DT12" i="1" s="1"/>
  <c r="DU571" i="1"/>
  <c r="DT571" i="1"/>
  <c r="DS9" i="1"/>
  <c r="DT9" i="1" s="1"/>
  <c r="DU688" i="1"/>
  <c r="DU9" i="1" s="1"/>
  <c r="DT688" i="1"/>
  <c r="DU640" i="1"/>
  <c r="DU11" i="1" s="1"/>
  <c r="DT640" i="1"/>
  <c r="DS11" i="1"/>
  <c r="DT11" i="1" s="1"/>
  <c r="DU601" i="1"/>
  <c r="DT601" i="1"/>
  <c r="DU607" i="1"/>
  <c r="DT607" i="1"/>
  <c r="DU589" i="1"/>
  <c r="DT589" i="1"/>
  <c r="DU574" i="1"/>
  <c r="DT574" i="1"/>
  <c r="DU575" i="1"/>
  <c r="DT575" i="1"/>
  <c r="DT674" i="1"/>
  <c r="DU674" i="1"/>
  <c r="DU551" i="1"/>
  <c r="DT551" i="1"/>
  <c r="DT671" i="1"/>
  <c r="DU671" i="1"/>
  <c r="DU16" i="1"/>
  <c r="DT16" i="1"/>
  <c r="DS10" i="1"/>
  <c r="DT10" i="1" s="1"/>
  <c r="DU565" i="1"/>
  <c r="DT565" i="1"/>
  <c r="DU611" i="1"/>
  <c r="DT611" i="1"/>
  <c r="DT391" i="1"/>
  <c r="DS13" i="1"/>
  <c r="DT13" i="1" s="1"/>
  <c r="DU391" i="1"/>
  <c r="DU13" i="1" s="1"/>
  <c r="DU604" i="1"/>
  <c r="DT604" i="1"/>
  <c r="DU584" i="1"/>
  <c r="DT584" i="1"/>
  <c r="DT665" i="1"/>
  <c r="DU665" i="1"/>
  <c r="DU583" i="1"/>
  <c r="DT583" i="1"/>
  <c r="DT157" i="1"/>
  <c r="DU157" i="1"/>
  <c r="DU8" i="1" s="1"/>
  <c r="DS8" i="1"/>
  <c r="DT314" i="1"/>
  <c r="DU314" i="1"/>
  <c r="DU10" i="1" l="1"/>
  <c r="DU14" i="1" s="1"/>
  <c r="EN409" i="1"/>
  <c r="EH409" i="1"/>
  <c r="EI409" i="1"/>
  <c r="DT8" i="1"/>
  <c r="DS14" i="1"/>
  <c r="DT14" i="1" s="1"/>
  <c r="EP409" i="1" l="1"/>
  <c r="EO409" i="1"/>
  <c r="DZ27" i="1"/>
  <c r="DZ39" i="1"/>
  <c r="DZ51" i="1"/>
  <c r="DZ63" i="1"/>
  <c r="DZ75" i="1"/>
  <c r="DZ87" i="1"/>
  <c r="DZ99" i="1"/>
  <c r="DZ111" i="1"/>
  <c r="DZ123" i="1"/>
  <c r="DZ135" i="1"/>
  <c r="DZ147" i="1"/>
  <c r="DZ159" i="1"/>
  <c r="DZ171" i="1"/>
  <c r="DZ183" i="1"/>
  <c r="DZ195" i="1"/>
  <c r="DZ207" i="1"/>
  <c r="DZ219" i="1"/>
  <c r="DZ231" i="1"/>
  <c r="DZ243" i="1"/>
  <c r="DZ255" i="1"/>
  <c r="DZ267" i="1"/>
  <c r="DZ279" i="1"/>
  <c r="DZ291" i="1"/>
  <c r="DZ303" i="1"/>
  <c r="DZ315" i="1"/>
  <c r="DZ327" i="1"/>
  <c r="DZ339" i="1"/>
  <c r="DZ351" i="1"/>
  <c r="DZ363" i="1"/>
  <c r="DZ375" i="1"/>
  <c r="DZ387" i="1"/>
  <c r="DZ399" i="1"/>
  <c r="DZ411" i="1"/>
  <c r="DZ423" i="1"/>
  <c r="DZ435" i="1"/>
  <c r="DZ447" i="1"/>
  <c r="DZ459" i="1"/>
  <c r="DZ471" i="1"/>
  <c r="DZ483" i="1"/>
  <c r="DZ495" i="1"/>
  <c r="DZ507" i="1"/>
  <c r="DZ519" i="1"/>
  <c r="DZ531" i="1"/>
  <c r="DZ543" i="1"/>
  <c r="DZ555" i="1"/>
  <c r="DZ567" i="1"/>
  <c r="DZ579" i="1"/>
  <c r="DZ591" i="1"/>
  <c r="DZ603" i="1"/>
  <c r="DZ615" i="1"/>
  <c r="DZ627" i="1"/>
  <c r="DZ639" i="1"/>
  <c r="DZ651" i="1"/>
  <c r="DZ663" i="1"/>
  <c r="DZ675" i="1"/>
  <c r="DZ687" i="1"/>
  <c r="DZ352" i="1"/>
  <c r="DZ376" i="1"/>
  <c r="DZ400" i="1"/>
  <c r="DZ424" i="1"/>
  <c r="EG424" i="1" s="1"/>
  <c r="DZ448" i="1"/>
  <c r="DZ472" i="1"/>
  <c r="DZ484" i="1"/>
  <c r="DZ496" i="1"/>
  <c r="DZ520" i="1"/>
  <c r="DZ532" i="1"/>
  <c r="DZ544" i="1"/>
  <c r="DZ556" i="1"/>
  <c r="DZ580" i="1"/>
  <c r="DZ592" i="1"/>
  <c r="DZ52" i="1"/>
  <c r="DZ88" i="1"/>
  <c r="DZ100" i="1"/>
  <c r="DZ112" i="1"/>
  <c r="DZ124" i="1"/>
  <c r="DZ136" i="1"/>
  <c r="DZ160" i="1"/>
  <c r="DZ256" i="1"/>
  <c r="EG256" i="1" s="1"/>
  <c r="DZ280" i="1"/>
  <c r="DZ292" i="1"/>
  <c r="DZ304" i="1"/>
  <c r="DZ17" i="1"/>
  <c r="DZ29" i="1"/>
  <c r="DZ41" i="1"/>
  <c r="DZ53" i="1"/>
  <c r="DZ65" i="1"/>
  <c r="DZ77" i="1"/>
  <c r="DZ89" i="1"/>
  <c r="DZ101" i="1"/>
  <c r="DZ113" i="1"/>
  <c r="DZ125" i="1"/>
  <c r="DZ137" i="1"/>
  <c r="DZ149" i="1"/>
  <c r="DZ161" i="1"/>
  <c r="DZ173" i="1"/>
  <c r="DZ185" i="1"/>
  <c r="DZ197" i="1"/>
  <c r="DZ209" i="1"/>
  <c r="DZ221" i="1"/>
  <c r="DZ233" i="1"/>
  <c r="DZ245" i="1"/>
  <c r="DZ257" i="1"/>
  <c r="DZ269" i="1"/>
  <c r="DZ281" i="1"/>
  <c r="DZ293" i="1"/>
  <c r="DZ305" i="1"/>
  <c r="DZ317" i="1"/>
  <c r="DZ329" i="1"/>
  <c r="DZ341" i="1"/>
  <c r="DZ353" i="1"/>
  <c r="DZ365" i="1"/>
  <c r="DZ377" i="1"/>
  <c r="DZ389" i="1"/>
  <c r="DZ401" i="1"/>
  <c r="DZ413" i="1"/>
  <c r="DZ425" i="1"/>
  <c r="DZ437" i="1"/>
  <c r="DZ449" i="1"/>
  <c r="DZ461" i="1"/>
  <c r="DZ473" i="1"/>
  <c r="DZ485" i="1"/>
  <c r="DZ18" i="1"/>
  <c r="DZ30" i="1"/>
  <c r="DZ42" i="1"/>
  <c r="DZ54" i="1"/>
  <c r="DZ66" i="1"/>
  <c r="DZ78" i="1"/>
  <c r="DZ90" i="1"/>
  <c r="DZ102" i="1"/>
  <c r="DZ114" i="1"/>
  <c r="DZ126" i="1"/>
  <c r="DZ138" i="1"/>
  <c r="DZ150" i="1"/>
  <c r="DZ162" i="1"/>
  <c r="DZ174" i="1"/>
  <c r="DZ186" i="1"/>
  <c r="DZ198" i="1"/>
  <c r="DZ210" i="1"/>
  <c r="DZ222" i="1"/>
  <c r="DZ234" i="1"/>
  <c r="DZ246" i="1"/>
  <c r="DZ258" i="1"/>
  <c r="DZ270" i="1"/>
  <c r="DZ282" i="1"/>
  <c r="DZ294" i="1"/>
  <c r="DZ306" i="1"/>
  <c r="DZ318" i="1"/>
  <c r="DZ330" i="1"/>
  <c r="DZ342" i="1"/>
  <c r="DZ354" i="1"/>
  <c r="DZ366" i="1"/>
  <c r="DZ378" i="1"/>
  <c r="DZ390" i="1"/>
  <c r="DZ402" i="1"/>
  <c r="DZ414" i="1"/>
  <c r="DZ426" i="1"/>
  <c r="DZ438" i="1"/>
  <c r="DZ450" i="1"/>
  <c r="DZ462" i="1"/>
  <c r="DZ474" i="1"/>
  <c r="DZ486" i="1"/>
  <c r="DZ498" i="1"/>
  <c r="DZ510" i="1"/>
  <c r="DZ522" i="1"/>
  <c r="DZ534" i="1"/>
  <c r="DZ546" i="1"/>
  <c r="DZ558" i="1"/>
  <c r="DZ570" i="1"/>
  <c r="DZ582" i="1"/>
  <c r="DZ594" i="1"/>
  <c r="DZ606" i="1"/>
  <c r="DZ618" i="1"/>
  <c r="DZ630" i="1"/>
  <c r="DZ642" i="1"/>
  <c r="DZ654" i="1"/>
  <c r="DZ666" i="1"/>
  <c r="DZ678" i="1"/>
  <c r="DZ690" i="1"/>
  <c r="DZ691" i="1"/>
  <c r="DZ457" i="1"/>
  <c r="DZ637" i="1"/>
  <c r="DZ338" i="1"/>
  <c r="DZ19" i="1"/>
  <c r="DZ31" i="1"/>
  <c r="EG31" i="1" s="1"/>
  <c r="DZ55" i="1"/>
  <c r="DZ67" i="1"/>
  <c r="EG67" i="1" s="1"/>
  <c r="DZ79" i="1"/>
  <c r="EG79" i="1" s="1"/>
  <c r="EN79" i="1" s="1"/>
  <c r="DZ91" i="1"/>
  <c r="DZ103" i="1"/>
  <c r="DZ115" i="1"/>
  <c r="DZ127" i="1"/>
  <c r="EG127" i="1" s="1"/>
  <c r="EN127" i="1" s="1"/>
  <c r="DZ151" i="1"/>
  <c r="DZ163" i="1"/>
  <c r="DZ223" i="1"/>
  <c r="DZ235" i="1"/>
  <c r="EG235" i="1" s="1"/>
  <c r="DZ259" i="1"/>
  <c r="EG259" i="1" s="1"/>
  <c r="EN259" i="1" s="1"/>
  <c r="EU259" i="1" s="1"/>
  <c r="FB259" i="1" s="1"/>
  <c r="DZ283" i="1"/>
  <c r="DZ295" i="1"/>
  <c r="EG295" i="1" s="1"/>
  <c r="DZ307" i="1"/>
  <c r="EG307" i="1" s="1"/>
  <c r="DZ331" i="1"/>
  <c r="DZ403" i="1"/>
  <c r="DZ463" i="1"/>
  <c r="DZ475" i="1"/>
  <c r="DZ499" i="1"/>
  <c r="DZ511" i="1"/>
  <c r="DZ523" i="1"/>
  <c r="DZ547" i="1"/>
  <c r="DZ559" i="1"/>
  <c r="DZ595" i="1"/>
  <c r="DZ619" i="1"/>
  <c r="DZ643" i="1"/>
  <c r="DZ655" i="1"/>
  <c r="DZ667" i="1"/>
  <c r="DZ679" i="1"/>
  <c r="DZ623" i="1"/>
  <c r="DZ649" i="1"/>
  <c r="DZ62" i="1"/>
  <c r="DZ110" i="1"/>
  <c r="DZ170" i="1"/>
  <c r="DZ206" i="1"/>
  <c r="DZ290" i="1"/>
  <c r="DZ20" i="1"/>
  <c r="DZ32" i="1"/>
  <c r="DZ44" i="1"/>
  <c r="DZ56" i="1"/>
  <c r="DZ68" i="1"/>
  <c r="DZ80" i="1"/>
  <c r="DZ92" i="1"/>
  <c r="DZ104" i="1"/>
  <c r="DZ116" i="1"/>
  <c r="DZ128" i="1"/>
  <c r="DZ140" i="1"/>
  <c r="DZ152" i="1"/>
  <c r="DZ164" i="1"/>
  <c r="DZ176" i="1"/>
  <c r="DZ188" i="1"/>
  <c r="DZ200" i="1"/>
  <c r="DZ212" i="1"/>
  <c r="DZ224" i="1"/>
  <c r="DZ236" i="1"/>
  <c r="DZ248" i="1"/>
  <c r="DZ260" i="1"/>
  <c r="DZ272" i="1"/>
  <c r="DZ284" i="1"/>
  <c r="DZ296" i="1"/>
  <c r="DZ308" i="1"/>
  <c r="DZ320" i="1"/>
  <c r="DZ332" i="1"/>
  <c r="DZ344" i="1"/>
  <c r="DZ356" i="1"/>
  <c r="DZ368" i="1"/>
  <c r="DZ380" i="1"/>
  <c r="DZ392" i="1"/>
  <c r="DZ404" i="1"/>
  <c r="DZ416" i="1"/>
  <c r="DZ428" i="1"/>
  <c r="DZ440" i="1"/>
  <c r="DZ452" i="1"/>
  <c r="DZ464" i="1"/>
  <c r="DZ476" i="1"/>
  <c r="DZ488" i="1"/>
  <c r="DZ500" i="1"/>
  <c r="DZ512" i="1"/>
  <c r="DZ524" i="1"/>
  <c r="DZ536" i="1"/>
  <c r="DZ548" i="1"/>
  <c r="DZ560" i="1"/>
  <c r="DZ572" i="1"/>
  <c r="DZ596" i="1"/>
  <c r="DZ608" i="1"/>
  <c r="DZ620" i="1"/>
  <c r="DZ632" i="1"/>
  <c r="DZ644" i="1"/>
  <c r="DZ656" i="1"/>
  <c r="DZ668" i="1"/>
  <c r="DZ680" i="1"/>
  <c r="DZ692" i="1"/>
  <c r="DZ421" i="1"/>
  <c r="DZ661" i="1"/>
  <c r="DZ26" i="1"/>
  <c r="DZ50" i="1"/>
  <c r="DZ86" i="1"/>
  <c r="DZ134" i="1"/>
  <c r="DZ194" i="1"/>
  <c r="DZ254" i="1"/>
  <c r="DZ326" i="1"/>
  <c r="DZ21" i="1"/>
  <c r="DZ33" i="1"/>
  <c r="DZ45" i="1"/>
  <c r="DZ57" i="1"/>
  <c r="DZ69" i="1"/>
  <c r="DZ81" i="1"/>
  <c r="DZ93" i="1"/>
  <c r="DZ105" i="1"/>
  <c r="DZ117" i="1"/>
  <c r="DZ129" i="1"/>
  <c r="DZ141" i="1"/>
  <c r="DZ153" i="1"/>
  <c r="DZ165" i="1"/>
  <c r="DZ177" i="1"/>
  <c r="DZ189" i="1"/>
  <c r="DZ201" i="1"/>
  <c r="DZ213" i="1"/>
  <c r="DZ225" i="1"/>
  <c r="DZ237" i="1"/>
  <c r="DZ249" i="1"/>
  <c r="DZ261" i="1"/>
  <c r="DZ273" i="1"/>
  <c r="DZ285" i="1"/>
  <c r="DZ297" i="1"/>
  <c r="DZ309" i="1"/>
  <c r="DZ321" i="1"/>
  <c r="DZ333" i="1"/>
  <c r="DZ345" i="1"/>
  <c r="DZ357" i="1"/>
  <c r="DZ369" i="1"/>
  <c r="DZ381" i="1"/>
  <c r="DZ393" i="1"/>
  <c r="DZ405" i="1"/>
  <c r="DZ417" i="1"/>
  <c r="DZ429" i="1"/>
  <c r="DZ441" i="1"/>
  <c r="DZ453" i="1"/>
  <c r="DZ465" i="1"/>
  <c r="DZ477" i="1"/>
  <c r="DZ489" i="1"/>
  <c r="DZ501" i="1"/>
  <c r="DZ513" i="1"/>
  <c r="DZ525" i="1"/>
  <c r="DZ537" i="1"/>
  <c r="DZ549" i="1"/>
  <c r="DZ561" i="1"/>
  <c r="DZ573" i="1"/>
  <c r="DZ585" i="1"/>
  <c r="DZ597" i="1"/>
  <c r="DZ609" i="1"/>
  <c r="DZ621" i="1"/>
  <c r="DZ633" i="1"/>
  <c r="DZ645" i="1"/>
  <c r="DZ657" i="1"/>
  <c r="DZ669" i="1"/>
  <c r="DZ681" i="1"/>
  <c r="DZ693" i="1"/>
  <c r="DZ598" i="1"/>
  <c r="DZ634" i="1"/>
  <c r="DZ658" i="1"/>
  <c r="DZ682" i="1"/>
  <c r="DZ323" i="1"/>
  <c r="DZ359" i="1"/>
  <c r="DZ371" i="1"/>
  <c r="DZ395" i="1"/>
  <c r="DZ419" i="1"/>
  <c r="DZ455" i="1"/>
  <c r="DZ479" i="1"/>
  <c r="DZ515" i="1"/>
  <c r="DZ539" i="1"/>
  <c r="DZ599" i="1"/>
  <c r="DZ647" i="1"/>
  <c r="DZ695" i="1"/>
  <c r="DZ613" i="1"/>
  <c r="DZ34" i="1"/>
  <c r="EG34" i="1" s="1"/>
  <c r="EN34" i="1" s="1"/>
  <c r="EU34" i="1" s="1"/>
  <c r="FB34" i="1" s="1"/>
  <c r="DZ58" i="1"/>
  <c r="DZ70" i="1"/>
  <c r="DZ106" i="1"/>
  <c r="DZ118" i="1"/>
  <c r="DZ142" i="1"/>
  <c r="DZ154" i="1"/>
  <c r="DZ166" i="1"/>
  <c r="DZ214" i="1"/>
  <c r="DZ238" i="1"/>
  <c r="DZ250" i="1"/>
  <c r="DZ274" i="1"/>
  <c r="DZ286" i="1"/>
  <c r="EG286" i="1" s="1"/>
  <c r="EN286" i="1" s="1"/>
  <c r="EU286" i="1" s="1"/>
  <c r="DZ334" i="1"/>
  <c r="DZ346" i="1"/>
  <c r="DZ370" i="1"/>
  <c r="DZ406" i="1"/>
  <c r="DZ418" i="1"/>
  <c r="DZ430" i="1"/>
  <c r="DZ466" i="1"/>
  <c r="DZ490" i="1"/>
  <c r="DZ514" i="1"/>
  <c r="DZ586" i="1"/>
  <c r="DZ646" i="1"/>
  <c r="DZ670" i="1"/>
  <c r="DZ694" i="1"/>
  <c r="DZ347" i="1"/>
  <c r="DZ407" i="1"/>
  <c r="DZ431" i="1"/>
  <c r="DZ467" i="1"/>
  <c r="DZ491" i="1"/>
  <c r="DZ527" i="1"/>
  <c r="DZ587" i="1"/>
  <c r="DZ635" i="1"/>
  <c r="DZ397" i="1"/>
  <c r="DZ517" i="1"/>
  <c r="DZ601" i="1"/>
  <c r="DZ685" i="1"/>
  <c r="DZ146" i="1"/>
  <c r="DZ230" i="1"/>
  <c r="DZ302" i="1"/>
  <c r="DZ23" i="1"/>
  <c r="DZ35" i="1"/>
  <c r="DZ47" i="1"/>
  <c r="DZ59" i="1"/>
  <c r="DZ71" i="1"/>
  <c r="DZ83" i="1"/>
  <c r="DZ95" i="1"/>
  <c r="DZ107" i="1"/>
  <c r="DZ119" i="1"/>
  <c r="DZ131" i="1"/>
  <c r="DZ143" i="1"/>
  <c r="DZ155" i="1"/>
  <c r="DZ167" i="1"/>
  <c r="DZ179" i="1"/>
  <c r="DZ191" i="1"/>
  <c r="DZ203" i="1"/>
  <c r="DZ215" i="1"/>
  <c r="DZ227" i="1"/>
  <c r="DZ239" i="1"/>
  <c r="DZ251" i="1"/>
  <c r="DZ263" i="1"/>
  <c r="DZ275" i="1"/>
  <c r="DZ287" i="1"/>
  <c r="DZ299" i="1"/>
  <c r="DZ311" i="1"/>
  <c r="DZ335" i="1"/>
  <c r="DZ383" i="1"/>
  <c r="DZ443" i="1"/>
  <c r="DZ503" i="1"/>
  <c r="DZ659" i="1"/>
  <c r="DZ24" i="1"/>
  <c r="DZ36" i="1"/>
  <c r="DZ48" i="1"/>
  <c r="DZ60" i="1"/>
  <c r="DZ72" i="1"/>
  <c r="DZ84" i="1"/>
  <c r="DZ96" i="1"/>
  <c r="DZ108" i="1"/>
  <c r="DZ120" i="1"/>
  <c r="DZ132" i="1"/>
  <c r="DZ144" i="1"/>
  <c r="DZ156" i="1"/>
  <c r="DZ168" i="1"/>
  <c r="DZ180" i="1"/>
  <c r="DZ192" i="1"/>
  <c r="DZ204" i="1"/>
  <c r="DZ216" i="1"/>
  <c r="DZ228" i="1"/>
  <c r="DZ240" i="1"/>
  <c r="DZ252" i="1"/>
  <c r="DZ264" i="1"/>
  <c r="DZ276" i="1"/>
  <c r="DZ288" i="1"/>
  <c r="DZ300" i="1"/>
  <c r="DZ312" i="1"/>
  <c r="DZ324" i="1"/>
  <c r="DZ336" i="1"/>
  <c r="DZ348" i="1"/>
  <c r="DZ360" i="1"/>
  <c r="DZ372" i="1"/>
  <c r="DZ384" i="1"/>
  <c r="DZ396" i="1"/>
  <c r="DZ408" i="1"/>
  <c r="DZ420" i="1"/>
  <c r="DZ432" i="1"/>
  <c r="DZ444" i="1"/>
  <c r="DZ456" i="1"/>
  <c r="DZ468" i="1"/>
  <c r="DZ480" i="1"/>
  <c r="DZ492" i="1"/>
  <c r="DZ504" i="1"/>
  <c r="DZ516" i="1"/>
  <c r="DZ528" i="1"/>
  <c r="DZ540" i="1"/>
  <c r="DZ552" i="1"/>
  <c r="DZ564" i="1"/>
  <c r="DZ576" i="1"/>
  <c r="DZ588" i="1"/>
  <c r="DZ600" i="1"/>
  <c r="DZ612" i="1"/>
  <c r="DZ624" i="1"/>
  <c r="DZ636" i="1"/>
  <c r="DZ648" i="1"/>
  <c r="DZ660" i="1"/>
  <c r="DZ672" i="1"/>
  <c r="DZ684" i="1"/>
  <c r="DZ696" i="1"/>
  <c r="DZ385" i="1"/>
  <c r="DZ469" i="1"/>
  <c r="EG469" i="1" s="1"/>
  <c r="DZ505" i="1"/>
  <c r="DZ589" i="1"/>
  <c r="DZ697" i="1"/>
  <c r="DZ38" i="1"/>
  <c r="DZ74" i="1"/>
  <c r="DZ122" i="1"/>
  <c r="DZ182" i="1"/>
  <c r="DZ242" i="1"/>
  <c r="DZ61" i="1"/>
  <c r="DZ97" i="1"/>
  <c r="DZ109" i="1"/>
  <c r="DZ121" i="1"/>
  <c r="DZ133" i="1"/>
  <c r="EG133" i="1" s="1"/>
  <c r="EN133" i="1" s="1"/>
  <c r="EU133" i="1" s="1"/>
  <c r="FB133" i="1" s="1"/>
  <c r="DZ157" i="1"/>
  <c r="DZ169" i="1"/>
  <c r="DZ193" i="1"/>
  <c r="DZ205" i="1"/>
  <c r="EG205" i="1" s="1"/>
  <c r="DZ217" i="1"/>
  <c r="DZ229" i="1"/>
  <c r="DZ241" i="1"/>
  <c r="DZ253" i="1"/>
  <c r="DZ277" i="1"/>
  <c r="DZ289" i="1"/>
  <c r="EG289" i="1" s="1"/>
  <c r="EN289" i="1" s="1"/>
  <c r="DZ301" i="1"/>
  <c r="DZ349" i="1"/>
  <c r="DZ481" i="1"/>
  <c r="DZ565" i="1"/>
  <c r="DZ673" i="1"/>
  <c r="DZ98" i="1"/>
  <c r="DZ158" i="1"/>
  <c r="DZ218" i="1"/>
  <c r="DZ278" i="1"/>
  <c r="DZ350" i="1"/>
  <c r="DZ494" i="1"/>
  <c r="DZ398" i="1"/>
  <c r="DZ497" i="1"/>
  <c r="DZ446" i="1"/>
  <c r="DZ593" i="1"/>
  <c r="DZ677" i="1"/>
  <c r="DZ506" i="1"/>
  <c r="DZ542" i="1"/>
  <c r="DZ602" i="1"/>
  <c r="DZ638" i="1"/>
  <c r="DZ686" i="1"/>
  <c r="DZ605" i="1"/>
  <c r="DZ641" i="1"/>
  <c r="DZ689" i="1"/>
  <c r="DZ410" i="1"/>
  <c r="DZ362" i="1"/>
  <c r="DZ545" i="1"/>
  <c r="DZ434" i="1"/>
  <c r="DZ482" i="1"/>
  <c r="DZ458" i="1"/>
  <c r="DZ509" i="1"/>
  <c r="DZ581" i="1"/>
  <c r="DZ629" i="1"/>
  <c r="DZ422" i="1"/>
  <c r="DZ518" i="1"/>
  <c r="DZ614" i="1"/>
  <c r="DZ650" i="1"/>
  <c r="DZ470" i="1"/>
  <c r="DZ521" i="1"/>
  <c r="DZ616" i="1"/>
  <c r="DZ652" i="1"/>
  <c r="DZ16" i="1"/>
  <c r="DZ266" i="1"/>
  <c r="DZ386" i="1"/>
  <c r="DZ533" i="1"/>
  <c r="DZ626" i="1"/>
  <c r="DZ628" i="1"/>
  <c r="DZ676" i="1"/>
  <c r="DZ554" i="1"/>
  <c r="DZ566" i="1"/>
  <c r="DZ662" i="1"/>
  <c r="DZ664" i="1"/>
  <c r="DZ374" i="1"/>
  <c r="DZ557" i="1"/>
  <c r="DZ617" i="1"/>
  <c r="DZ653" i="1"/>
  <c r="DZ578" i="1"/>
  <c r="DZ590" i="1"/>
  <c r="DZ530" i="1"/>
  <c r="DZ569" i="1"/>
  <c r="FD259" i="1" l="1"/>
  <c r="FC259" i="1"/>
  <c r="FD34" i="1"/>
  <c r="FC34" i="1"/>
  <c r="FD133" i="1"/>
  <c r="FC133" i="1"/>
  <c r="EW133" i="1"/>
  <c r="EV133" i="1"/>
  <c r="EW286" i="1"/>
  <c r="EV286" i="1"/>
  <c r="EW34" i="1"/>
  <c r="EV34" i="1"/>
  <c r="EW259" i="1"/>
  <c r="EV259" i="1"/>
  <c r="EP79" i="1"/>
  <c r="EO79" i="1"/>
  <c r="EP259" i="1"/>
  <c r="EO259" i="1"/>
  <c r="EP286" i="1"/>
  <c r="EO286" i="1"/>
  <c r="EP34" i="1"/>
  <c r="EO34" i="1"/>
  <c r="EP289" i="1"/>
  <c r="EO289" i="1"/>
  <c r="EP133" i="1"/>
  <c r="EO133" i="1"/>
  <c r="EP127" i="1"/>
  <c r="EO127" i="1"/>
  <c r="EI133" i="1"/>
  <c r="EH133" i="1"/>
  <c r="EI127" i="1"/>
  <c r="EH127" i="1"/>
  <c r="EI469" i="1"/>
  <c r="EH469" i="1"/>
  <c r="EI289" i="1"/>
  <c r="EH289" i="1"/>
  <c r="EI307" i="1"/>
  <c r="EH307" i="1"/>
  <c r="EI79" i="1"/>
  <c r="EH79" i="1"/>
  <c r="EI295" i="1"/>
  <c r="EH295" i="1"/>
  <c r="EI67" i="1"/>
  <c r="EH67" i="1"/>
  <c r="EI256" i="1"/>
  <c r="EH256" i="1"/>
  <c r="EI259" i="1"/>
  <c r="EH259" i="1"/>
  <c r="EI31" i="1"/>
  <c r="EH31" i="1"/>
  <c r="EI205" i="1"/>
  <c r="EH205" i="1"/>
  <c r="EI235" i="1"/>
  <c r="EH235" i="1"/>
  <c r="EI286" i="1"/>
  <c r="EH286" i="1"/>
  <c r="EI34" i="1"/>
  <c r="EH34" i="1"/>
  <c r="EI424" i="1"/>
  <c r="EH424" i="1"/>
  <c r="EB490" i="1"/>
  <c r="EA490" i="1"/>
  <c r="EA214" i="1"/>
  <c r="EB214" i="1"/>
  <c r="EB658" i="1"/>
  <c r="EA658" i="1"/>
  <c r="EB559" i="1"/>
  <c r="EA559" i="1"/>
  <c r="EA283" i="1"/>
  <c r="EB283" i="1"/>
  <c r="EA55" i="1"/>
  <c r="EB55" i="1"/>
  <c r="EB280" i="1"/>
  <c r="EA280" i="1"/>
  <c r="EA676" i="1"/>
  <c r="EB676" i="1"/>
  <c r="EB565" i="1"/>
  <c r="EA565" i="1"/>
  <c r="EB169" i="1"/>
  <c r="EA169" i="1"/>
  <c r="EB466" i="1"/>
  <c r="EA466" i="1"/>
  <c r="EB166" i="1"/>
  <c r="EA166" i="1"/>
  <c r="DZ563" i="1"/>
  <c r="EB634" i="1"/>
  <c r="EA634" i="1"/>
  <c r="EB649" i="1"/>
  <c r="EA649" i="1"/>
  <c r="EA547" i="1"/>
  <c r="EB547" i="1"/>
  <c r="EB259" i="1"/>
  <c r="EA259" i="1"/>
  <c r="EB31" i="1"/>
  <c r="EA31" i="1"/>
  <c r="EA580" i="1"/>
  <c r="EB580" i="1"/>
  <c r="DZ674" i="1"/>
  <c r="EB628" i="1"/>
  <c r="EA628" i="1"/>
  <c r="EA481" i="1"/>
  <c r="EB481" i="1"/>
  <c r="EB157" i="1"/>
  <c r="EA157" i="1"/>
  <c r="EB697" i="1"/>
  <c r="EA697" i="1"/>
  <c r="EB685" i="1"/>
  <c r="EA685" i="1"/>
  <c r="EA430" i="1"/>
  <c r="EB430" i="1"/>
  <c r="EB154" i="1"/>
  <c r="EA154" i="1"/>
  <c r="EB598" i="1"/>
  <c r="EA598" i="1"/>
  <c r="EB523" i="1"/>
  <c r="EA523" i="1"/>
  <c r="EB235" i="1"/>
  <c r="EA235" i="1"/>
  <c r="EA19" i="1"/>
  <c r="EB19" i="1"/>
  <c r="DW10" i="1"/>
  <c r="DZ244" i="1"/>
  <c r="EB556" i="1"/>
  <c r="EA556" i="1"/>
  <c r="EB352" i="1"/>
  <c r="EA352" i="1"/>
  <c r="EB256" i="1"/>
  <c r="EA256" i="1"/>
  <c r="DZ665" i="1"/>
  <c r="EB349" i="1"/>
  <c r="EA349" i="1"/>
  <c r="EA133" i="1"/>
  <c r="EB133" i="1"/>
  <c r="EA589" i="1"/>
  <c r="EB589" i="1"/>
  <c r="EB601" i="1"/>
  <c r="EA601" i="1"/>
  <c r="EB418" i="1"/>
  <c r="EA418" i="1"/>
  <c r="EB142" i="1"/>
  <c r="EA142" i="1"/>
  <c r="DZ574" i="1"/>
  <c r="EB212" i="1"/>
  <c r="EA212" i="1"/>
  <c r="EA679" i="1"/>
  <c r="EB679" i="1"/>
  <c r="EB511" i="1"/>
  <c r="EA511" i="1"/>
  <c r="EB223" i="1"/>
  <c r="EA223" i="1"/>
  <c r="DW12" i="1"/>
  <c r="DZ172" i="1"/>
  <c r="EB544" i="1"/>
  <c r="EA544" i="1"/>
  <c r="EB301" i="1"/>
  <c r="EA301" i="1"/>
  <c r="EB121" i="1"/>
  <c r="EA121" i="1"/>
  <c r="EB505" i="1"/>
  <c r="EA505" i="1"/>
  <c r="EA517" i="1"/>
  <c r="EB517" i="1"/>
  <c r="EB406" i="1"/>
  <c r="EA406" i="1"/>
  <c r="EB118" i="1"/>
  <c r="EA118" i="1"/>
  <c r="EB667" i="1"/>
  <c r="EA667" i="1"/>
  <c r="EA499" i="1"/>
  <c r="EB499" i="1"/>
  <c r="EB163" i="1"/>
  <c r="EA163" i="1"/>
  <c r="EB637" i="1"/>
  <c r="EA637" i="1"/>
  <c r="EA160" i="1"/>
  <c r="EB160" i="1"/>
  <c r="EB532" i="1"/>
  <c r="EA532" i="1"/>
  <c r="EB673" i="1"/>
  <c r="EA673" i="1"/>
  <c r="EB289" i="1"/>
  <c r="EA289" i="1"/>
  <c r="EB109" i="1"/>
  <c r="EA109" i="1"/>
  <c r="EB469" i="1"/>
  <c r="EA469" i="1"/>
  <c r="DZ575" i="1"/>
  <c r="EB397" i="1"/>
  <c r="EA397" i="1"/>
  <c r="EB694" i="1"/>
  <c r="EA694" i="1"/>
  <c r="EA370" i="1"/>
  <c r="EB370" i="1"/>
  <c r="EB106" i="1"/>
  <c r="EA106" i="1"/>
  <c r="EB655" i="1"/>
  <c r="EA655" i="1"/>
  <c r="EB475" i="1"/>
  <c r="EA475" i="1"/>
  <c r="EA151" i="1"/>
  <c r="EB151" i="1"/>
  <c r="EB457" i="1"/>
  <c r="EA457" i="1"/>
  <c r="EB136" i="1"/>
  <c r="EA136" i="1"/>
  <c r="EB520" i="1"/>
  <c r="EA520" i="1"/>
  <c r="EB193" i="1"/>
  <c r="EA193" i="1"/>
  <c r="EA376" i="1"/>
  <c r="EB376" i="1"/>
  <c r="EB277" i="1"/>
  <c r="EA277" i="1"/>
  <c r="EB97" i="1"/>
  <c r="EA97" i="1"/>
  <c r="EB385" i="1"/>
  <c r="EA385" i="1"/>
  <c r="DZ671" i="1"/>
  <c r="EB670" i="1"/>
  <c r="EA670" i="1"/>
  <c r="EA346" i="1"/>
  <c r="EB346" i="1"/>
  <c r="EB70" i="1"/>
  <c r="EA70" i="1"/>
  <c r="EB643" i="1"/>
  <c r="EA643" i="1"/>
  <c r="EA463" i="1"/>
  <c r="EB463" i="1"/>
  <c r="EB127" i="1"/>
  <c r="EA127" i="1"/>
  <c r="DZ683" i="1"/>
  <c r="EB124" i="1"/>
  <c r="EA124" i="1"/>
  <c r="EB496" i="1"/>
  <c r="EA496" i="1"/>
  <c r="EB16" i="1"/>
  <c r="EA16" i="1"/>
  <c r="DW11" i="1"/>
  <c r="DZ640" i="1"/>
  <c r="EB253" i="1"/>
  <c r="EA253" i="1"/>
  <c r="EB61" i="1"/>
  <c r="EA61" i="1"/>
  <c r="EB646" i="1"/>
  <c r="EA646" i="1"/>
  <c r="EB334" i="1"/>
  <c r="EA334" i="1"/>
  <c r="EB58" i="1"/>
  <c r="EA58" i="1"/>
  <c r="EA619" i="1"/>
  <c r="EB619" i="1"/>
  <c r="EA403" i="1"/>
  <c r="EB403" i="1"/>
  <c r="EA115" i="1"/>
  <c r="EB115" i="1"/>
  <c r="EB691" i="1"/>
  <c r="EA691" i="1"/>
  <c r="EB112" i="1"/>
  <c r="EA112" i="1"/>
  <c r="EA484" i="1"/>
  <c r="EB484" i="1"/>
  <c r="DZ604" i="1"/>
  <c r="EB652" i="1"/>
  <c r="EA652" i="1"/>
  <c r="EB241" i="1"/>
  <c r="EA241" i="1"/>
  <c r="DZ314" i="1"/>
  <c r="DZ611" i="1"/>
  <c r="DZ610" i="1"/>
  <c r="EB286" i="1"/>
  <c r="EA286" i="1"/>
  <c r="EB34" i="1"/>
  <c r="EA34" i="1"/>
  <c r="EB661" i="1"/>
  <c r="EA661" i="1"/>
  <c r="DZ584" i="1"/>
  <c r="DZ607" i="1"/>
  <c r="DW13" i="1"/>
  <c r="DZ391" i="1"/>
  <c r="EA103" i="1"/>
  <c r="EB103" i="1"/>
  <c r="EB100" i="1"/>
  <c r="EA100" i="1"/>
  <c r="EB472" i="1"/>
  <c r="EA472" i="1"/>
  <c r="DZ568" i="1"/>
  <c r="EA664" i="1"/>
  <c r="EB664" i="1"/>
  <c r="EB616" i="1"/>
  <c r="EA616" i="1"/>
  <c r="EB229" i="1"/>
  <c r="EA229" i="1"/>
  <c r="EB586" i="1"/>
  <c r="EA586" i="1"/>
  <c r="EB274" i="1"/>
  <c r="EA274" i="1"/>
  <c r="EB613" i="1"/>
  <c r="EA613" i="1"/>
  <c r="DZ577" i="1"/>
  <c r="EB595" i="1"/>
  <c r="EA595" i="1"/>
  <c r="EA331" i="1"/>
  <c r="EB331" i="1"/>
  <c r="EB91" i="1"/>
  <c r="EA91" i="1"/>
  <c r="EB88" i="1"/>
  <c r="EA88" i="1"/>
  <c r="EA448" i="1"/>
  <c r="EB448" i="1"/>
  <c r="DW8" i="1"/>
  <c r="DZ388" i="1"/>
  <c r="EB217" i="1"/>
  <c r="EA217" i="1"/>
  <c r="DZ551" i="1"/>
  <c r="DZ562" i="1"/>
  <c r="EA250" i="1"/>
  <c r="EB250" i="1"/>
  <c r="EB421" i="1"/>
  <c r="EA421" i="1"/>
  <c r="DZ583" i="1"/>
  <c r="EB307" i="1"/>
  <c r="EA307" i="1"/>
  <c r="EA79" i="1"/>
  <c r="EB79" i="1"/>
  <c r="EA304" i="1"/>
  <c r="EB304" i="1"/>
  <c r="EA52" i="1"/>
  <c r="EB52" i="1"/>
  <c r="EB424" i="1"/>
  <c r="EA424" i="1"/>
  <c r="DW9" i="1"/>
  <c r="DZ688" i="1"/>
  <c r="EB205" i="1"/>
  <c r="EA205" i="1"/>
  <c r="EB514" i="1"/>
  <c r="EA514" i="1"/>
  <c r="EA238" i="1"/>
  <c r="EB238" i="1"/>
  <c r="EB682" i="1"/>
  <c r="EA682" i="1"/>
  <c r="DZ571" i="1"/>
  <c r="EB295" i="1"/>
  <c r="EA295" i="1"/>
  <c r="EB67" i="1"/>
  <c r="EA67" i="1"/>
  <c r="EB292" i="1"/>
  <c r="EA292" i="1"/>
  <c r="EB592" i="1"/>
  <c r="EA592" i="1"/>
  <c r="EB400" i="1"/>
  <c r="EA400" i="1"/>
  <c r="DZ10" i="1" l="1"/>
  <c r="EA10" i="1" s="1"/>
  <c r="DZ8" i="1"/>
  <c r="EA8" i="1" s="1"/>
  <c r="DW14" i="1"/>
  <c r="EB665" i="1"/>
  <c r="EA665" i="1"/>
  <c r="EB607" i="1"/>
  <c r="EA607" i="1"/>
  <c r="EB575" i="1"/>
  <c r="EA575" i="1"/>
  <c r="EB562" i="1"/>
  <c r="EA562" i="1"/>
  <c r="EB688" i="1"/>
  <c r="EB9" i="1" s="1"/>
  <c r="EA688" i="1"/>
  <c r="DZ9" i="1"/>
  <c r="EA9" i="1" s="1"/>
  <c r="EA583" i="1"/>
  <c r="EB583" i="1"/>
  <c r="EB683" i="1"/>
  <c r="EA683" i="1"/>
  <c r="EB577" i="1"/>
  <c r="EA577" i="1"/>
  <c r="EB551" i="1"/>
  <c r="EA551" i="1"/>
  <c r="EB604" i="1"/>
  <c r="EA604" i="1"/>
  <c r="EA640" i="1"/>
  <c r="DZ11" i="1"/>
  <c r="EA11" i="1" s="1"/>
  <c r="EB640" i="1"/>
  <c r="EB11" i="1" s="1"/>
  <c r="EA671" i="1"/>
  <c r="EB671" i="1"/>
  <c r="EA391" i="1"/>
  <c r="DZ13" i="1"/>
  <c r="EA13" i="1" s="1"/>
  <c r="EB391" i="1"/>
  <c r="EB13" i="1" s="1"/>
  <c r="EB610" i="1"/>
  <c r="EA610" i="1"/>
  <c r="EB244" i="1"/>
  <c r="EA244" i="1"/>
  <c r="EB571" i="1"/>
  <c r="EA571" i="1"/>
  <c r="EB611" i="1"/>
  <c r="EA611" i="1"/>
  <c r="EA574" i="1"/>
  <c r="EB574" i="1"/>
  <c r="EB674" i="1"/>
  <c r="EA674" i="1"/>
  <c r="EB388" i="1"/>
  <c r="EA388" i="1"/>
  <c r="EA568" i="1"/>
  <c r="EB568" i="1"/>
  <c r="EB584" i="1"/>
  <c r="EA584" i="1"/>
  <c r="EB314" i="1"/>
  <c r="EA314" i="1"/>
  <c r="EA172" i="1"/>
  <c r="DZ12" i="1"/>
  <c r="EA12" i="1" s="1"/>
  <c r="EB172" i="1"/>
  <c r="EB12" i="1" s="1"/>
  <c r="EB8" i="1" l="1"/>
  <c r="EB10" i="1"/>
  <c r="DZ14" i="1"/>
  <c r="EA14" i="1" s="1"/>
  <c r="EB14" i="1" l="1"/>
  <c r="EG61" i="1"/>
  <c r="EG85" i="1"/>
  <c r="EG97" i="1"/>
  <c r="EG109" i="1"/>
  <c r="EG121" i="1"/>
  <c r="EG169" i="1"/>
  <c r="EG193" i="1"/>
  <c r="EG217" i="1"/>
  <c r="EG229" i="1"/>
  <c r="EG241" i="1"/>
  <c r="EG253" i="1"/>
  <c r="EN253" i="1" s="1"/>
  <c r="EG265" i="1"/>
  <c r="EN265" i="1" s="1"/>
  <c r="EU265" i="1" s="1"/>
  <c r="FB265" i="1" s="1"/>
  <c r="EG277" i="1"/>
  <c r="EG301" i="1"/>
  <c r="EG337" i="1"/>
  <c r="EG349" i="1"/>
  <c r="EG361" i="1"/>
  <c r="EG385" i="1"/>
  <c r="EG397" i="1"/>
  <c r="EG421" i="1"/>
  <c r="EG457" i="1"/>
  <c r="EG481" i="1"/>
  <c r="EG505" i="1"/>
  <c r="EG517" i="1"/>
  <c r="EG529" i="1"/>
  <c r="EG541" i="1"/>
  <c r="EN541" i="1" s="1"/>
  <c r="EG553" i="1"/>
  <c r="EG565" i="1"/>
  <c r="EG577" i="1"/>
  <c r="EG613" i="1"/>
  <c r="EG637" i="1"/>
  <c r="EG649" i="1"/>
  <c r="EG661" i="1"/>
  <c r="EG673" i="1"/>
  <c r="EG685" i="1"/>
  <c r="EG697" i="1"/>
  <c r="EG292" i="1"/>
  <c r="EG340" i="1"/>
  <c r="EG26" i="1"/>
  <c r="EG38" i="1"/>
  <c r="EG50" i="1"/>
  <c r="EG62" i="1"/>
  <c r="EG74" i="1"/>
  <c r="EG86" i="1"/>
  <c r="EG98" i="1"/>
  <c r="EG110" i="1"/>
  <c r="EG122" i="1"/>
  <c r="EG134" i="1"/>
  <c r="EG146" i="1"/>
  <c r="EG158" i="1"/>
  <c r="EG170" i="1"/>
  <c r="EG182" i="1"/>
  <c r="EG194" i="1"/>
  <c r="EG206" i="1"/>
  <c r="EG218" i="1"/>
  <c r="EG230" i="1"/>
  <c r="EG242" i="1"/>
  <c r="EG254" i="1"/>
  <c r="EG266" i="1"/>
  <c r="EG278" i="1"/>
  <c r="EG290" i="1"/>
  <c r="EG302" i="1"/>
  <c r="EG326" i="1"/>
  <c r="EG338" i="1"/>
  <c r="EG350" i="1"/>
  <c r="EG362" i="1"/>
  <c r="EG374" i="1"/>
  <c r="EG386" i="1"/>
  <c r="EG398" i="1"/>
  <c r="EG410" i="1"/>
  <c r="EG422" i="1"/>
  <c r="EG434" i="1"/>
  <c r="EG446" i="1"/>
  <c r="EG458" i="1"/>
  <c r="EG470" i="1"/>
  <c r="EG482" i="1"/>
  <c r="EG494" i="1"/>
  <c r="EG506" i="1"/>
  <c r="EG518" i="1"/>
  <c r="EG530" i="1"/>
  <c r="EG542" i="1"/>
  <c r="EG554" i="1"/>
  <c r="EG566" i="1"/>
  <c r="EG578" i="1"/>
  <c r="EG590" i="1"/>
  <c r="EG602" i="1"/>
  <c r="EG614" i="1"/>
  <c r="EG626" i="1"/>
  <c r="EG638" i="1"/>
  <c r="EG650" i="1"/>
  <c r="EG662" i="1"/>
  <c r="EG686" i="1"/>
  <c r="EG244" i="1"/>
  <c r="EG280" i="1"/>
  <c r="EG27" i="1"/>
  <c r="EG39" i="1"/>
  <c r="EG51" i="1"/>
  <c r="EG63" i="1"/>
  <c r="EG75" i="1"/>
  <c r="EG87" i="1"/>
  <c r="EG99" i="1"/>
  <c r="EG111" i="1"/>
  <c r="EG123" i="1"/>
  <c r="EG135" i="1"/>
  <c r="EG147" i="1"/>
  <c r="EG159" i="1"/>
  <c r="EG171" i="1"/>
  <c r="EG183" i="1"/>
  <c r="EG195" i="1"/>
  <c r="EG207" i="1"/>
  <c r="EG219" i="1"/>
  <c r="EG231" i="1"/>
  <c r="EG243" i="1"/>
  <c r="EG255" i="1"/>
  <c r="EG267" i="1"/>
  <c r="EG279" i="1"/>
  <c r="EG291" i="1"/>
  <c r="EG303" i="1"/>
  <c r="EG315" i="1"/>
  <c r="EG327" i="1"/>
  <c r="EG339" i="1"/>
  <c r="EG351" i="1"/>
  <c r="EG363" i="1"/>
  <c r="EG375" i="1"/>
  <c r="EG387" i="1"/>
  <c r="EG399" i="1"/>
  <c r="EG411" i="1"/>
  <c r="EG423" i="1"/>
  <c r="EG435" i="1"/>
  <c r="EG447" i="1"/>
  <c r="EG459" i="1"/>
  <c r="EG471" i="1"/>
  <c r="EG483" i="1"/>
  <c r="EG495" i="1"/>
  <c r="EG507" i="1"/>
  <c r="EG519" i="1"/>
  <c r="EG531" i="1"/>
  <c r="EG543" i="1"/>
  <c r="EG555" i="1"/>
  <c r="EG567" i="1"/>
  <c r="EG579" i="1"/>
  <c r="EG591" i="1"/>
  <c r="EG603" i="1"/>
  <c r="EG615" i="1"/>
  <c r="EG627" i="1"/>
  <c r="EG639" i="1"/>
  <c r="EG651" i="1"/>
  <c r="EG663" i="1"/>
  <c r="EG675" i="1"/>
  <c r="EG687" i="1"/>
  <c r="EG100" i="1"/>
  <c r="EG112" i="1"/>
  <c r="EG136" i="1"/>
  <c r="EG148" i="1"/>
  <c r="EG268" i="1"/>
  <c r="EN268" i="1" s="1"/>
  <c r="EU268" i="1" s="1"/>
  <c r="FB268" i="1" s="1"/>
  <c r="EG304" i="1"/>
  <c r="EG352" i="1"/>
  <c r="EN352" i="1" s="1"/>
  <c r="EG40" i="1"/>
  <c r="EG52" i="1"/>
  <c r="EG88" i="1"/>
  <c r="EG124" i="1"/>
  <c r="EG160" i="1"/>
  <c r="EG17" i="1"/>
  <c r="EG29" i="1"/>
  <c r="EG41" i="1"/>
  <c r="EG53" i="1"/>
  <c r="EG65" i="1"/>
  <c r="EG77" i="1"/>
  <c r="EG89" i="1"/>
  <c r="EG101" i="1"/>
  <c r="EG113" i="1"/>
  <c r="EG125" i="1"/>
  <c r="EG137" i="1"/>
  <c r="EG149" i="1"/>
  <c r="EG161" i="1"/>
  <c r="EG173" i="1"/>
  <c r="EG185" i="1"/>
  <c r="EG197" i="1"/>
  <c r="EG209" i="1"/>
  <c r="EG221" i="1"/>
  <c r="EG233" i="1"/>
  <c r="EG245" i="1"/>
  <c r="EG257" i="1"/>
  <c r="EG269" i="1"/>
  <c r="EG281" i="1"/>
  <c r="EG293" i="1"/>
  <c r="EG305" i="1"/>
  <c r="EG317" i="1"/>
  <c r="EG329" i="1"/>
  <c r="EG341" i="1"/>
  <c r="EG353" i="1"/>
  <c r="EG365" i="1"/>
  <c r="EG377" i="1"/>
  <c r="EG389" i="1"/>
  <c r="EG401" i="1"/>
  <c r="EG413" i="1"/>
  <c r="EG425" i="1"/>
  <c r="EG437" i="1"/>
  <c r="EG449" i="1"/>
  <c r="EG461" i="1"/>
  <c r="EG473" i="1"/>
  <c r="EG485" i="1"/>
  <c r="EG497" i="1"/>
  <c r="EG509" i="1"/>
  <c r="EG521" i="1"/>
  <c r="EG533" i="1"/>
  <c r="EG545" i="1"/>
  <c r="EG557" i="1"/>
  <c r="EG569" i="1"/>
  <c r="EG581" i="1"/>
  <c r="EG593" i="1"/>
  <c r="EG605" i="1"/>
  <c r="EG617" i="1"/>
  <c r="EG629" i="1"/>
  <c r="EG641" i="1"/>
  <c r="EG653" i="1"/>
  <c r="EG677" i="1"/>
  <c r="EG689" i="1"/>
  <c r="EG499" i="1"/>
  <c r="EN499" i="1" s="1"/>
  <c r="EG535" i="1"/>
  <c r="EN535" i="1" s="1"/>
  <c r="EG607" i="1"/>
  <c r="EG655" i="1"/>
  <c r="EG691" i="1"/>
  <c r="EG204" i="1"/>
  <c r="EG312" i="1"/>
  <c r="EG384" i="1"/>
  <c r="EG444" i="1"/>
  <c r="EG516" i="1"/>
  <c r="EG588" i="1"/>
  <c r="EG660" i="1"/>
  <c r="EG18" i="1"/>
  <c r="EG30" i="1"/>
  <c r="EG42" i="1"/>
  <c r="EG54" i="1"/>
  <c r="EG66" i="1"/>
  <c r="EG78" i="1"/>
  <c r="EG90" i="1"/>
  <c r="EG102" i="1"/>
  <c r="EG114" i="1"/>
  <c r="EG126" i="1"/>
  <c r="EG138" i="1"/>
  <c r="EG150" i="1"/>
  <c r="EG162" i="1"/>
  <c r="EG174" i="1"/>
  <c r="EG186" i="1"/>
  <c r="EG198" i="1"/>
  <c r="EG210" i="1"/>
  <c r="EG222" i="1"/>
  <c r="EG234" i="1"/>
  <c r="EG246" i="1"/>
  <c r="EG258" i="1"/>
  <c r="EG270" i="1"/>
  <c r="EG282" i="1"/>
  <c r="EG294" i="1"/>
  <c r="EG306" i="1"/>
  <c r="EG318" i="1"/>
  <c r="EG330" i="1"/>
  <c r="EG342" i="1"/>
  <c r="EG354" i="1"/>
  <c r="EG366" i="1"/>
  <c r="EG378" i="1"/>
  <c r="EG390" i="1"/>
  <c r="EG402" i="1"/>
  <c r="EG414" i="1"/>
  <c r="EG426" i="1"/>
  <c r="EG438" i="1"/>
  <c r="EG450" i="1"/>
  <c r="EG462" i="1"/>
  <c r="EG474" i="1"/>
  <c r="EG486" i="1"/>
  <c r="EG498" i="1"/>
  <c r="EG510" i="1"/>
  <c r="EG522" i="1"/>
  <c r="EG534" i="1"/>
  <c r="EG546" i="1"/>
  <c r="EG558" i="1"/>
  <c r="EG570" i="1"/>
  <c r="EG582" i="1"/>
  <c r="EG594" i="1"/>
  <c r="EG606" i="1"/>
  <c r="EG618" i="1"/>
  <c r="EG630" i="1"/>
  <c r="EG642" i="1"/>
  <c r="EG654" i="1"/>
  <c r="EG666" i="1"/>
  <c r="EG678" i="1"/>
  <c r="EG690" i="1"/>
  <c r="EG463" i="1"/>
  <c r="EG511" i="1"/>
  <c r="EG547" i="1"/>
  <c r="EG619" i="1"/>
  <c r="EG643" i="1"/>
  <c r="EG679" i="1"/>
  <c r="EG240" i="1"/>
  <c r="EG324" i="1"/>
  <c r="EG408" i="1"/>
  <c r="EG480" i="1"/>
  <c r="EG564" i="1"/>
  <c r="EG636" i="1"/>
  <c r="EG19" i="1"/>
  <c r="EG55" i="1"/>
  <c r="EG91" i="1"/>
  <c r="EG103" i="1"/>
  <c r="EG115" i="1"/>
  <c r="EG139" i="1"/>
  <c r="EN139" i="1" s="1"/>
  <c r="EG151" i="1"/>
  <c r="EG163" i="1"/>
  <c r="EG175" i="1"/>
  <c r="EG199" i="1"/>
  <c r="EN199" i="1" s="1"/>
  <c r="EG223" i="1"/>
  <c r="EG283" i="1"/>
  <c r="EN283" i="1" s="1"/>
  <c r="EG331" i="1"/>
  <c r="EG367" i="1"/>
  <c r="EG379" i="1"/>
  <c r="EG403" i="1"/>
  <c r="EG439" i="1"/>
  <c r="EN439" i="1" s="1"/>
  <c r="EG475" i="1"/>
  <c r="EN475" i="1" s="1"/>
  <c r="EG487" i="1"/>
  <c r="EG523" i="1"/>
  <c r="EG559" i="1"/>
  <c r="EG595" i="1"/>
  <c r="EG631" i="1"/>
  <c r="EN631" i="1" s="1"/>
  <c r="EU631" i="1" s="1"/>
  <c r="EG667" i="1"/>
  <c r="EG252" i="1"/>
  <c r="EG348" i="1"/>
  <c r="EG432" i="1"/>
  <c r="EG492" i="1"/>
  <c r="EG576" i="1"/>
  <c r="EG648" i="1"/>
  <c r="EG20" i="1"/>
  <c r="EG32" i="1"/>
  <c r="EG44" i="1"/>
  <c r="EG56" i="1"/>
  <c r="EG68" i="1"/>
  <c r="EG80" i="1"/>
  <c r="EG92" i="1"/>
  <c r="EG104" i="1"/>
  <c r="EG116" i="1"/>
  <c r="EG128" i="1"/>
  <c r="EG140" i="1"/>
  <c r="EG152" i="1"/>
  <c r="EG164" i="1"/>
  <c r="EG176" i="1"/>
  <c r="EG188" i="1"/>
  <c r="EG200" i="1"/>
  <c r="EG212" i="1"/>
  <c r="EG224" i="1"/>
  <c r="EG236" i="1"/>
  <c r="EG248" i="1"/>
  <c r="EG260" i="1"/>
  <c r="EG272" i="1"/>
  <c r="EG284" i="1"/>
  <c r="EG296" i="1"/>
  <c r="EG308" i="1"/>
  <c r="EG320" i="1"/>
  <c r="EG332" i="1"/>
  <c r="EG344" i="1"/>
  <c r="EG356" i="1"/>
  <c r="EG368" i="1"/>
  <c r="EG380" i="1"/>
  <c r="EG392" i="1"/>
  <c r="EG404" i="1"/>
  <c r="EG416" i="1"/>
  <c r="EG428" i="1"/>
  <c r="EG440" i="1"/>
  <c r="EG452" i="1"/>
  <c r="EG464" i="1"/>
  <c r="EG476" i="1"/>
  <c r="EG488" i="1"/>
  <c r="EG500" i="1"/>
  <c r="EG512" i="1"/>
  <c r="EG524" i="1"/>
  <c r="EG536" i="1"/>
  <c r="EG548" i="1"/>
  <c r="EG560" i="1"/>
  <c r="EG572" i="1"/>
  <c r="EG596" i="1"/>
  <c r="EG608" i="1"/>
  <c r="EG620" i="1"/>
  <c r="EG632" i="1"/>
  <c r="EG644" i="1"/>
  <c r="EG656" i="1"/>
  <c r="EG668" i="1"/>
  <c r="EG680" i="1"/>
  <c r="EG692" i="1"/>
  <c r="EG514" i="1"/>
  <c r="EG634" i="1"/>
  <c r="EG670" i="1"/>
  <c r="EG694" i="1"/>
  <c r="EG599" i="1"/>
  <c r="EG659" i="1"/>
  <c r="EG695" i="1"/>
  <c r="EG264" i="1"/>
  <c r="EG336" i="1"/>
  <c r="EG420" i="1"/>
  <c r="EG504" i="1"/>
  <c r="EG600" i="1"/>
  <c r="EG684" i="1"/>
  <c r="EG21" i="1"/>
  <c r="EG33" i="1"/>
  <c r="EG45" i="1"/>
  <c r="EG57" i="1"/>
  <c r="EG69" i="1"/>
  <c r="EG81" i="1"/>
  <c r="EG93" i="1"/>
  <c r="EG105" i="1"/>
  <c r="EG117" i="1"/>
  <c r="EG129" i="1"/>
  <c r="EG141" i="1"/>
  <c r="EG153" i="1"/>
  <c r="EG165" i="1"/>
  <c r="EG177" i="1"/>
  <c r="EG189" i="1"/>
  <c r="EG201" i="1"/>
  <c r="EG213" i="1"/>
  <c r="EG225" i="1"/>
  <c r="EG237" i="1"/>
  <c r="EG249" i="1"/>
  <c r="EG261" i="1"/>
  <c r="EG273" i="1"/>
  <c r="EG285" i="1"/>
  <c r="EG297" i="1"/>
  <c r="EG309" i="1"/>
  <c r="EG321" i="1"/>
  <c r="EG333" i="1"/>
  <c r="EG345" i="1"/>
  <c r="EG357" i="1"/>
  <c r="EG369" i="1"/>
  <c r="EG381" i="1"/>
  <c r="EG393" i="1"/>
  <c r="EG405" i="1"/>
  <c r="EG417" i="1"/>
  <c r="EG429" i="1"/>
  <c r="EG441" i="1"/>
  <c r="EG453" i="1"/>
  <c r="EG465" i="1"/>
  <c r="EG477" i="1"/>
  <c r="EG489" i="1"/>
  <c r="EG501" i="1"/>
  <c r="EG513" i="1"/>
  <c r="EG525" i="1"/>
  <c r="EG537" i="1"/>
  <c r="EG549" i="1"/>
  <c r="EG561" i="1"/>
  <c r="EG573" i="1"/>
  <c r="EG585" i="1"/>
  <c r="EG597" i="1"/>
  <c r="EG609" i="1"/>
  <c r="EG621" i="1"/>
  <c r="EG633" i="1"/>
  <c r="EG645" i="1"/>
  <c r="EG657" i="1"/>
  <c r="EG669" i="1"/>
  <c r="EG681" i="1"/>
  <c r="EG693" i="1"/>
  <c r="EG526" i="1"/>
  <c r="EN526" i="1" s="1"/>
  <c r="EG658" i="1"/>
  <c r="EG58" i="1"/>
  <c r="EG70" i="1"/>
  <c r="EG106" i="1"/>
  <c r="EG118" i="1"/>
  <c r="EG142" i="1"/>
  <c r="EG154" i="1"/>
  <c r="EG166" i="1"/>
  <c r="EG190" i="1"/>
  <c r="EG214" i="1"/>
  <c r="EG238" i="1"/>
  <c r="EG250" i="1"/>
  <c r="EG262" i="1"/>
  <c r="EN262" i="1" s="1"/>
  <c r="EU262" i="1" s="1"/>
  <c r="FB262" i="1" s="1"/>
  <c r="EG274" i="1"/>
  <c r="EG310" i="1"/>
  <c r="EN310" i="1" s="1"/>
  <c r="EU310" i="1" s="1"/>
  <c r="FB310" i="1" s="1"/>
  <c r="EG334" i="1"/>
  <c r="EG346" i="1"/>
  <c r="EG370" i="1"/>
  <c r="EG382" i="1"/>
  <c r="EG394" i="1"/>
  <c r="EG406" i="1"/>
  <c r="EG418" i="1"/>
  <c r="EG430" i="1"/>
  <c r="EN430" i="1" s="1"/>
  <c r="EG442" i="1"/>
  <c r="EG454" i="1"/>
  <c r="EG466" i="1"/>
  <c r="EG478" i="1"/>
  <c r="EN478" i="1" s="1"/>
  <c r="EU478" i="1" s="1"/>
  <c r="EG490" i="1"/>
  <c r="EG538" i="1"/>
  <c r="EN538" i="1" s="1"/>
  <c r="EG562" i="1"/>
  <c r="EG598" i="1"/>
  <c r="EG622" i="1"/>
  <c r="EN622" i="1" s="1"/>
  <c r="EG646" i="1"/>
  <c r="EG682" i="1"/>
  <c r="EG647" i="1"/>
  <c r="EG228" i="1"/>
  <c r="EG288" i="1"/>
  <c r="EG360" i="1"/>
  <c r="EG456" i="1"/>
  <c r="EG528" i="1"/>
  <c r="EG612" i="1"/>
  <c r="EG672" i="1"/>
  <c r="EG23" i="1"/>
  <c r="EG35" i="1"/>
  <c r="EG47" i="1"/>
  <c r="EG59" i="1"/>
  <c r="EG71" i="1"/>
  <c r="EG83" i="1"/>
  <c r="EG95" i="1"/>
  <c r="EG107" i="1"/>
  <c r="EG119" i="1"/>
  <c r="EG131" i="1"/>
  <c r="EG143" i="1"/>
  <c r="EG155" i="1"/>
  <c r="EG167" i="1"/>
  <c r="EG179" i="1"/>
  <c r="EG191" i="1"/>
  <c r="EG203" i="1"/>
  <c r="EG215" i="1"/>
  <c r="EG227" i="1"/>
  <c r="EG239" i="1"/>
  <c r="EG251" i="1"/>
  <c r="EG263" i="1"/>
  <c r="EG275" i="1"/>
  <c r="EG287" i="1"/>
  <c r="EG299" i="1"/>
  <c r="EG311" i="1"/>
  <c r="EG323" i="1"/>
  <c r="EG335" i="1"/>
  <c r="EG347" i="1"/>
  <c r="EG359" i="1"/>
  <c r="EG371" i="1"/>
  <c r="EG383" i="1"/>
  <c r="EG395" i="1"/>
  <c r="EG407" i="1"/>
  <c r="EG419" i="1"/>
  <c r="EG431" i="1"/>
  <c r="EG443" i="1"/>
  <c r="EG455" i="1"/>
  <c r="EG467" i="1"/>
  <c r="EG479" i="1"/>
  <c r="EG491" i="1"/>
  <c r="EG503" i="1"/>
  <c r="EG515" i="1"/>
  <c r="EG527" i="1"/>
  <c r="EG539" i="1"/>
  <c r="EG563" i="1"/>
  <c r="EG587" i="1"/>
  <c r="EG623" i="1"/>
  <c r="EG635" i="1"/>
  <c r="EG216" i="1"/>
  <c r="EG300" i="1"/>
  <c r="EG396" i="1"/>
  <c r="EG468" i="1"/>
  <c r="EG552" i="1"/>
  <c r="EG624" i="1"/>
  <c r="EG696" i="1"/>
  <c r="EG24" i="1"/>
  <c r="EG36" i="1"/>
  <c r="EG48" i="1"/>
  <c r="EG60" i="1"/>
  <c r="EG72" i="1"/>
  <c r="EG84" i="1"/>
  <c r="EG96" i="1"/>
  <c r="EG108" i="1"/>
  <c r="EG120" i="1"/>
  <c r="EG132" i="1"/>
  <c r="EG144" i="1"/>
  <c r="EG156" i="1"/>
  <c r="EG168" i="1"/>
  <c r="EG180" i="1"/>
  <c r="EG192" i="1"/>
  <c r="EG276" i="1"/>
  <c r="EG372" i="1"/>
  <c r="EG540" i="1"/>
  <c r="EG400" i="1"/>
  <c r="EG472" i="1"/>
  <c r="EN472" i="1" s="1"/>
  <c r="EG616" i="1"/>
  <c r="EN616" i="1" s="1"/>
  <c r="EG496" i="1"/>
  <c r="EG628" i="1"/>
  <c r="EG520" i="1"/>
  <c r="EN520" i="1" s="1"/>
  <c r="EG508" i="1"/>
  <c r="EG652" i="1"/>
  <c r="EG532" i="1"/>
  <c r="EG664" i="1"/>
  <c r="EG544" i="1"/>
  <c r="EG676" i="1"/>
  <c r="EG364" i="1"/>
  <c r="EG556" i="1"/>
  <c r="EG388" i="1"/>
  <c r="EG592" i="1"/>
  <c r="EG484" i="1"/>
  <c r="EG448" i="1"/>
  <c r="EG568" i="1"/>
  <c r="EG376" i="1"/>
  <c r="EG580" i="1"/>
  <c r="FD265" i="1" l="1"/>
  <c r="FC265" i="1"/>
  <c r="FD268" i="1"/>
  <c r="FC268" i="1"/>
  <c r="FD310" i="1"/>
  <c r="FC310" i="1"/>
  <c r="FD262" i="1"/>
  <c r="FC262" i="1"/>
  <c r="EW478" i="1"/>
  <c r="EV478" i="1"/>
  <c r="EW310" i="1"/>
  <c r="EV310" i="1"/>
  <c r="EW268" i="1"/>
  <c r="EV268" i="1"/>
  <c r="EW265" i="1"/>
  <c r="EV265" i="1"/>
  <c r="EW631" i="1"/>
  <c r="EV631" i="1"/>
  <c r="EW262" i="1"/>
  <c r="EV262" i="1"/>
  <c r="EP265" i="1"/>
  <c r="EO265" i="1"/>
  <c r="EP283" i="1"/>
  <c r="EO283" i="1"/>
  <c r="EP268" i="1"/>
  <c r="EO268" i="1"/>
  <c r="EP253" i="1"/>
  <c r="EO253" i="1"/>
  <c r="EO631" i="1"/>
  <c r="EP631" i="1"/>
  <c r="EP199" i="1"/>
  <c r="EO199" i="1"/>
  <c r="EO616" i="1"/>
  <c r="EP616" i="1"/>
  <c r="EP472" i="1"/>
  <c r="EO472" i="1"/>
  <c r="EO622" i="1"/>
  <c r="EP622" i="1"/>
  <c r="EP526" i="1"/>
  <c r="EO526" i="1"/>
  <c r="EP430" i="1"/>
  <c r="EO430" i="1"/>
  <c r="EP538" i="1"/>
  <c r="EO538" i="1"/>
  <c r="EP475" i="1"/>
  <c r="EO475" i="1"/>
  <c r="EP139" i="1"/>
  <c r="EO139" i="1"/>
  <c r="EP439" i="1"/>
  <c r="EO439" i="1"/>
  <c r="EP535" i="1"/>
  <c r="EO535" i="1"/>
  <c r="EP499" i="1"/>
  <c r="EO499" i="1"/>
  <c r="EP310" i="1"/>
  <c r="EO310" i="1"/>
  <c r="EP541" i="1"/>
  <c r="EO541" i="1"/>
  <c r="EP478" i="1"/>
  <c r="EO478" i="1"/>
  <c r="EP520" i="1"/>
  <c r="EO520" i="1"/>
  <c r="EP262" i="1"/>
  <c r="EO262" i="1"/>
  <c r="EP352" i="1"/>
  <c r="EO352" i="1"/>
  <c r="EH370" i="1"/>
  <c r="EI370" i="1"/>
  <c r="EH463" i="1"/>
  <c r="EI463" i="1"/>
  <c r="EH241" i="1"/>
  <c r="EI241" i="1"/>
  <c r="EI364" i="1"/>
  <c r="EH364" i="1"/>
  <c r="EI472" i="1"/>
  <c r="EH472" i="1"/>
  <c r="EI490" i="1"/>
  <c r="EH490" i="1"/>
  <c r="EI334" i="1"/>
  <c r="EH334" i="1"/>
  <c r="EI106" i="1"/>
  <c r="EH106" i="1"/>
  <c r="EI595" i="1"/>
  <c r="EH595" i="1"/>
  <c r="EH223" i="1"/>
  <c r="EI223" i="1"/>
  <c r="EG665" i="1"/>
  <c r="EI352" i="1"/>
  <c r="EH352" i="1"/>
  <c r="EI613" i="1"/>
  <c r="EH613" i="1"/>
  <c r="EI457" i="1"/>
  <c r="EH457" i="1"/>
  <c r="EH229" i="1"/>
  <c r="EI229" i="1"/>
  <c r="ED9" i="1"/>
  <c r="EG688" i="1"/>
  <c r="EH142" i="1"/>
  <c r="EI142" i="1"/>
  <c r="EG493" i="1"/>
  <c r="EN493" i="1" s="1"/>
  <c r="EI631" i="1"/>
  <c r="EH631" i="1"/>
  <c r="EH40" i="1"/>
  <c r="EI40" i="1"/>
  <c r="EH481" i="1"/>
  <c r="EI481" i="1"/>
  <c r="EI676" i="1"/>
  <c r="EH676" i="1"/>
  <c r="EG604" i="1"/>
  <c r="EI478" i="1"/>
  <c r="EH478" i="1"/>
  <c r="EH310" i="1"/>
  <c r="EI310" i="1"/>
  <c r="EH70" i="1"/>
  <c r="EI70" i="1"/>
  <c r="EI694" i="1"/>
  <c r="EH694" i="1"/>
  <c r="EI559" i="1"/>
  <c r="EH559" i="1"/>
  <c r="EH199" i="1"/>
  <c r="EI199" i="1"/>
  <c r="EI304" i="1"/>
  <c r="EH304" i="1"/>
  <c r="EG601" i="1"/>
  <c r="EH421" i="1"/>
  <c r="EI421" i="1"/>
  <c r="EI217" i="1"/>
  <c r="EH217" i="1"/>
  <c r="EI19" i="1"/>
  <c r="EH19" i="1"/>
  <c r="EG502" i="1"/>
  <c r="EH544" i="1"/>
  <c r="EI544" i="1"/>
  <c r="EI400" i="1"/>
  <c r="EH400" i="1"/>
  <c r="EG683" i="1"/>
  <c r="EI466" i="1"/>
  <c r="EH466" i="1"/>
  <c r="EI274" i="1"/>
  <c r="EH274" i="1"/>
  <c r="EH58" i="1"/>
  <c r="EI58" i="1"/>
  <c r="EI670" i="1"/>
  <c r="EH670" i="1"/>
  <c r="EH523" i="1"/>
  <c r="EI523" i="1"/>
  <c r="EI175" i="1"/>
  <c r="EH175" i="1"/>
  <c r="EI268" i="1"/>
  <c r="EH268" i="1"/>
  <c r="EG314" i="1"/>
  <c r="EG589" i="1"/>
  <c r="EH397" i="1"/>
  <c r="EI397" i="1"/>
  <c r="EI193" i="1"/>
  <c r="EH193" i="1"/>
  <c r="EG551" i="1"/>
  <c r="EH118" i="1"/>
  <c r="EI118" i="1"/>
  <c r="EI637" i="1"/>
  <c r="EH637" i="1"/>
  <c r="EH580" i="1"/>
  <c r="EI580" i="1"/>
  <c r="EH664" i="1"/>
  <c r="EI664" i="1"/>
  <c r="EI454" i="1"/>
  <c r="EH454" i="1"/>
  <c r="EI262" i="1"/>
  <c r="EH262" i="1"/>
  <c r="EI658" i="1"/>
  <c r="EH658" i="1"/>
  <c r="EH634" i="1"/>
  <c r="EI634" i="1"/>
  <c r="EI487" i="1"/>
  <c r="EH487" i="1"/>
  <c r="EH163" i="1"/>
  <c r="EI163" i="1"/>
  <c r="ED12" i="1"/>
  <c r="EG172" i="1"/>
  <c r="EI577" i="1"/>
  <c r="EH577" i="1"/>
  <c r="EH385" i="1"/>
  <c r="EI385" i="1"/>
  <c r="EI169" i="1"/>
  <c r="EH169" i="1"/>
  <c r="EH283" i="1"/>
  <c r="EI283" i="1"/>
  <c r="EI376" i="1"/>
  <c r="EH376" i="1"/>
  <c r="EH532" i="1"/>
  <c r="EI532" i="1"/>
  <c r="EG671" i="1"/>
  <c r="EG611" i="1"/>
  <c r="EI442" i="1"/>
  <c r="EH442" i="1"/>
  <c r="EI250" i="1"/>
  <c r="EH250" i="1"/>
  <c r="EG610" i="1"/>
  <c r="EG586" i="1"/>
  <c r="EG584" i="1"/>
  <c r="EH475" i="1"/>
  <c r="EI475" i="1"/>
  <c r="EI151" i="1"/>
  <c r="EH151" i="1"/>
  <c r="EI691" i="1"/>
  <c r="EH691" i="1"/>
  <c r="EI148" i="1"/>
  <c r="EH148" i="1"/>
  <c r="EI280" i="1"/>
  <c r="EH280" i="1"/>
  <c r="EI340" i="1"/>
  <c r="EH340" i="1"/>
  <c r="EH565" i="1"/>
  <c r="EI565" i="1"/>
  <c r="EH361" i="1"/>
  <c r="EI361" i="1"/>
  <c r="ED8" i="1"/>
  <c r="EG157" i="1"/>
  <c r="EI496" i="1"/>
  <c r="EH496" i="1"/>
  <c r="EI538" i="1"/>
  <c r="EH538" i="1"/>
  <c r="EH649" i="1"/>
  <c r="EI649" i="1"/>
  <c r="EI616" i="1"/>
  <c r="EH616" i="1"/>
  <c r="EI568" i="1"/>
  <c r="EH568" i="1"/>
  <c r="EI652" i="1"/>
  <c r="EH652" i="1"/>
  <c r="EH682" i="1"/>
  <c r="EI682" i="1"/>
  <c r="EH430" i="1"/>
  <c r="EI430" i="1"/>
  <c r="EI238" i="1"/>
  <c r="EH238" i="1"/>
  <c r="EG574" i="1"/>
  <c r="EG550" i="1"/>
  <c r="EN550" i="1" s="1"/>
  <c r="EI439" i="1"/>
  <c r="EH439" i="1"/>
  <c r="EH139" i="1"/>
  <c r="EI139" i="1"/>
  <c r="EI679" i="1"/>
  <c r="EH679" i="1"/>
  <c r="EH655" i="1"/>
  <c r="EI655" i="1"/>
  <c r="EI136" i="1"/>
  <c r="EH136" i="1"/>
  <c r="EI244" i="1"/>
  <c r="EH244" i="1"/>
  <c r="EI292" i="1"/>
  <c r="EH292" i="1"/>
  <c r="EH553" i="1"/>
  <c r="EI553" i="1"/>
  <c r="EI349" i="1"/>
  <c r="EH349" i="1"/>
  <c r="EI121" i="1"/>
  <c r="EH121" i="1"/>
  <c r="EI511" i="1"/>
  <c r="EH511" i="1"/>
  <c r="EI253" i="1"/>
  <c r="EH253" i="1"/>
  <c r="EI556" i="1"/>
  <c r="EH556" i="1"/>
  <c r="EI212" i="1"/>
  <c r="EH212" i="1"/>
  <c r="EH448" i="1"/>
  <c r="EI448" i="1"/>
  <c r="ED11" i="1"/>
  <c r="EG640" i="1"/>
  <c r="EI646" i="1"/>
  <c r="EH646" i="1"/>
  <c r="EI418" i="1"/>
  <c r="EH418" i="1"/>
  <c r="EI214" i="1"/>
  <c r="EH214" i="1"/>
  <c r="EI526" i="1"/>
  <c r="EH526" i="1"/>
  <c r="EH514" i="1"/>
  <c r="EI514" i="1"/>
  <c r="EI403" i="1"/>
  <c r="EH403" i="1"/>
  <c r="EI115" i="1"/>
  <c r="EH115" i="1"/>
  <c r="EI643" i="1"/>
  <c r="EH643" i="1"/>
  <c r="EH607" i="1"/>
  <c r="EI607" i="1"/>
  <c r="EI112" i="1"/>
  <c r="EH112" i="1"/>
  <c r="ED10" i="1"/>
  <c r="EG16" i="1"/>
  <c r="EH697" i="1"/>
  <c r="EI697" i="1"/>
  <c r="EI541" i="1"/>
  <c r="EH541" i="1"/>
  <c r="EI337" i="1"/>
  <c r="EH337" i="1"/>
  <c r="EI109" i="1"/>
  <c r="EH109" i="1"/>
  <c r="EH484" i="1"/>
  <c r="EI484" i="1"/>
  <c r="EI508" i="1"/>
  <c r="EH508" i="1"/>
  <c r="EH622" i="1"/>
  <c r="EI622" i="1"/>
  <c r="EI406" i="1"/>
  <c r="EH406" i="1"/>
  <c r="EH190" i="1"/>
  <c r="EI190" i="1"/>
  <c r="ED13" i="1"/>
  <c r="EG391" i="1"/>
  <c r="EH103" i="1"/>
  <c r="EI103" i="1"/>
  <c r="EH619" i="1"/>
  <c r="EI619" i="1"/>
  <c r="EG571" i="1"/>
  <c r="EI160" i="1"/>
  <c r="EH160" i="1"/>
  <c r="EI100" i="1"/>
  <c r="EH100" i="1"/>
  <c r="EH685" i="1"/>
  <c r="EI685" i="1"/>
  <c r="EH529" i="1"/>
  <c r="EI529" i="1"/>
  <c r="EH301" i="1"/>
  <c r="EI301" i="1"/>
  <c r="EI97" i="1"/>
  <c r="EH97" i="1"/>
  <c r="EI331" i="1"/>
  <c r="EH331" i="1"/>
  <c r="EI346" i="1"/>
  <c r="EH346" i="1"/>
  <c r="EI592" i="1"/>
  <c r="EH592" i="1"/>
  <c r="EI520" i="1"/>
  <c r="EH520" i="1"/>
  <c r="EG575" i="1"/>
  <c r="EI598" i="1"/>
  <c r="EH598" i="1"/>
  <c r="EH394" i="1"/>
  <c r="EI394" i="1"/>
  <c r="EH166" i="1"/>
  <c r="EI166" i="1"/>
  <c r="EI379" i="1"/>
  <c r="EH379" i="1"/>
  <c r="EI91" i="1"/>
  <c r="EH91" i="1"/>
  <c r="EG583" i="1"/>
  <c r="EH535" i="1"/>
  <c r="EI535" i="1"/>
  <c r="EH124" i="1"/>
  <c r="EI124" i="1"/>
  <c r="EG674" i="1"/>
  <c r="EI673" i="1"/>
  <c r="EH673" i="1"/>
  <c r="EH517" i="1"/>
  <c r="EI517" i="1"/>
  <c r="EH277" i="1"/>
  <c r="EI277" i="1"/>
  <c r="EI85" i="1"/>
  <c r="EH85" i="1"/>
  <c r="EI667" i="1"/>
  <c r="EH667" i="1"/>
  <c r="EI52" i="1"/>
  <c r="EH52" i="1"/>
  <c r="EH388" i="1"/>
  <c r="EI388" i="1"/>
  <c r="EI628" i="1"/>
  <c r="EH628" i="1"/>
  <c r="EI562" i="1"/>
  <c r="EH562" i="1"/>
  <c r="EI382" i="1"/>
  <c r="EH382" i="1"/>
  <c r="EI154" i="1"/>
  <c r="EH154" i="1"/>
  <c r="EH367" i="1"/>
  <c r="EI367" i="1"/>
  <c r="EI55" i="1"/>
  <c r="EH55" i="1"/>
  <c r="EH547" i="1"/>
  <c r="EI547" i="1"/>
  <c r="EI499" i="1"/>
  <c r="EH499" i="1"/>
  <c r="EI88" i="1"/>
  <c r="EH88" i="1"/>
  <c r="EI661" i="1"/>
  <c r="EH661" i="1"/>
  <c r="EH505" i="1"/>
  <c r="EI505" i="1"/>
  <c r="EI265" i="1"/>
  <c r="EH265" i="1"/>
  <c r="EH61" i="1"/>
  <c r="EI61" i="1"/>
  <c r="EP493" i="1" l="1"/>
  <c r="EO493" i="1"/>
  <c r="EP550" i="1"/>
  <c r="EO550" i="1"/>
  <c r="EI610" i="1"/>
  <c r="EH610" i="1"/>
  <c r="ED14" i="1"/>
  <c r="EI589" i="1"/>
  <c r="EH589" i="1"/>
  <c r="EI502" i="1"/>
  <c r="EH502" i="1"/>
  <c r="EI604" i="1"/>
  <c r="EH604" i="1"/>
  <c r="EI665" i="1"/>
  <c r="EH665" i="1"/>
  <c r="EH575" i="1"/>
  <c r="EI575" i="1"/>
  <c r="EI550" i="1"/>
  <c r="EH550" i="1"/>
  <c r="EI688" i="1"/>
  <c r="EI9" i="1" s="1"/>
  <c r="EH688" i="1"/>
  <c r="EG9" i="1"/>
  <c r="EH9" i="1" s="1"/>
  <c r="EI157" i="1"/>
  <c r="EH157" i="1"/>
  <c r="EG8" i="1"/>
  <c r="EI674" i="1"/>
  <c r="EH674" i="1"/>
  <c r="EH314" i="1"/>
  <c r="EI314" i="1"/>
  <c r="EI611" i="1"/>
  <c r="EH611" i="1"/>
  <c r="EH493" i="1"/>
  <c r="EI493" i="1"/>
  <c r="EG13" i="1"/>
  <c r="EH13" i="1" s="1"/>
  <c r="EI391" i="1"/>
  <c r="EI13" i="1" s="1"/>
  <c r="EH391" i="1"/>
  <c r="EI574" i="1"/>
  <c r="EH574" i="1"/>
  <c r="EI571" i="1"/>
  <c r="EH571" i="1"/>
  <c r="EH640" i="1"/>
  <c r="EG11" i="1"/>
  <c r="EH11" i="1" s="1"/>
  <c r="EI640" i="1"/>
  <c r="EI11" i="1" s="1"/>
  <c r="EH584" i="1"/>
  <c r="EI584" i="1"/>
  <c r="EI671" i="1"/>
  <c r="EH671" i="1"/>
  <c r="EH583" i="1"/>
  <c r="EI583" i="1"/>
  <c r="EI16" i="1"/>
  <c r="EH16" i="1"/>
  <c r="EG10" i="1"/>
  <c r="EH10" i="1" s="1"/>
  <c r="EI586" i="1"/>
  <c r="EH586" i="1"/>
  <c r="EH551" i="1"/>
  <c r="EI551" i="1"/>
  <c r="EI683" i="1"/>
  <c r="EH683" i="1"/>
  <c r="EH172" i="1"/>
  <c r="EI172" i="1"/>
  <c r="EI12" i="1" s="1"/>
  <c r="EG12" i="1"/>
  <c r="EH12" i="1" s="1"/>
  <c r="EI601" i="1"/>
  <c r="EH601" i="1"/>
  <c r="EI10" i="1" l="1"/>
  <c r="EI8" i="1"/>
  <c r="EH8" i="1"/>
  <c r="EG14" i="1"/>
  <c r="EH14" i="1" s="1"/>
  <c r="EI14" i="1" l="1"/>
  <c r="EN23" i="1" l="1"/>
  <c r="EN35" i="1"/>
  <c r="EN47" i="1"/>
  <c r="EN59" i="1"/>
  <c r="EN71" i="1"/>
  <c r="EN83" i="1"/>
  <c r="EN95" i="1"/>
  <c r="EN107" i="1"/>
  <c r="EN119" i="1"/>
  <c r="EN131" i="1"/>
  <c r="EN143" i="1"/>
  <c r="EN155" i="1"/>
  <c r="EN167" i="1"/>
  <c r="EN179" i="1"/>
  <c r="EN191" i="1"/>
  <c r="EN203" i="1"/>
  <c r="EN215" i="1"/>
  <c r="EN227" i="1"/>
  <c r="EN239" i="1"/>
  <c r="EN251" i="1"/>
  <c r="EN263" i="1"/>
  <c r="EN275" i="1"/>
  <c r="EN287" i="1"/>
  <c r="EN299" i="1"/>
  <c r="EN311" i="1"/>
  <c r="EN323" i="1"/>
  <c r="EN335" i="1"/>
  <c r="EN347" i="1"/>
  <c r="EN359" i="1"/>
  <c r="EN371" i="1"/>
  <c r="EN383" i="1"/>
  <c r="EN395" i="1"/>
  <c r="EN407" i="1"/>
  <c r="EN419" i="1"/>
  <c r="EN431" i="1"/>
  <c r="EN443" i="1"/>
  <c r="EN455" i="1"/>
  <c r="EN467" i="1"/>
  <c r="EN479" i="1"/>
  <c r="EN491" i="1"/>
  <c r="EN503" i="1"/>
  <c r="EN515" i="1"/>
  <c r="EN527" i="1"/>
  <c r="EN539" i="1"/>
  <c r="EN563" i="1"/>
  <c r="EN587" i="1"/>
  <c r="EN599" i="1"/>
  <c r="EN623" i="1"/>
  <c r="EN635" i="1"/>
  <c r="EN647" i="1"/>
  <c r="EN659" i="1"/>
  <c r="EN695" i="1"/>
  <c r="EN613" i="1"/>
  <c r="EN637" i="1"/>
  <c r="EN673" i="1"/>
  <c r="EN697" i="1"/>
  <c r="EN460" i="1"/>
  <c r="EU460" i="1" s="1"/>
  <c r="EN532" i="1"/>
  <c r="EN664" i="1"/>
  <c r="EN691" i="1"/>
  <c r="EN118" i="1"/>
  <c r="EN250" i="1"/>
  <c r="EN346" i="1"/>
  <c r="EN634" i="1"/>
  <c r="EN24" i="1"/>
  <c r="EN36" i="1"/>
  <c r="EN48" i="1"/>
  <c r="EN60" i="1"/>
  <c r="EN72" i="1"/>
  <c r="EN84" i="1"/>
  <c r="EN96" i="1"/>
  <c r="EN108" i="1"/>
  <c r="EN120" i="1"/>
  <c r="EN132" i="1"/>
  <c r="EN144" i="1"/>
  <c r="EN156" i="1"/>
  <c r="EN168" i="1"/>
  <c r="EN180" i="1"/>
  <c r="EN192" i="1"/>
  <c r="EN204" i="1"/>
  <c r="EN216" i="1"/>
  <c r="EN228" i="1"/>
  <c r="EN240" i="1"/>
  <c r="EN252" i="1"/>
  <c r="EN264" i="1"/>
  <c r="EN276" i="1"/>
  <c r="EN288" i="1"/>
  <c r="EN300" i="1"/>
  <c r="EN312" i="1"/>
  <c r="EN324" i="1"/>
  <c r="EN336" i="1"/>
  <c r="EN348" i="1"/>
  <c r="EN360" i="1"/>
  <c r="EN372" i="1"/>
  <c r="EN384" i="1"/>
  <c r="EN396" i="1"/>
  <c r="EN408" i="1"/>
  <c r="EN420" i="1"/>
  <c r="EN432" i="1"/>
  <c r="EN444" i="1"/>
  <c r="EN456" i="1"/>
  <c r="EN468" i="1"/>
  <c r="EN480" i="1"/>
  <c r="EN492" i="1"/>
  <c r="EN504" i="1"/>
  <c r="EN516" i="1"/>
  <c r="EN528" i="1"/>
  <c r="EN540" i="1"/>
  <c r="EN552" i="1"/>
  <c r="EN564" i="1"/>
  <c r="EN576" i="1"/>
  <c r="EN588" i="1"/>
  <c r="EN600" i="1"/>
  <c r="EN612" i="1"/>
  <c r="EN624" i="1"/>
  <c r="EN636" i="1"/>
  <c r="EN648" i="1"/>
  <c r="EN660" i="1"/>
  <c r="EN672" i="1"/>
  <c r="EN684" i="1"/>
  <c r="EN696" i="1"/>
  <c r="EN214" i="1"/>
  <c r="EN598" i="1"/>
  <c r="EN49" i="1"/>
  <c r="EN61" i="1"/>
  <c r="EN85" i="1"/>
  <c r="EN97" i="1"/>
  <c r="EN109" i="1"/>
  <c r="EN121" i="1"/>
  <c r="EN169" i="1"/>
  <c r="EN193" i="1"/>
  <c r="EN205" i="1"/>
  <c r="EU205" i="1" s="1"/>
  <c r="EN217" i="1"/>
  <c r="EN229" i="1"/>
  <c r="EN241" i="1"/>
  <c r="EN277" i="1"/>
  <c r="EN301" i="1"/>
  <c r="EN313" i="1"/>
  <c r="EU313" i="1" s="1"/>
  <c r="EN337" i="1"/>
  <c r="EN349" i="1"/>
  <c r="EN361" i="1"/>
  <c r="EN385" i="1"/>
  <c r="EN397" i="1"/>
  <c r="EN421" i="1"/>
  <c r="EN457" i="1"/>
  <c r="EN469" i="1"/>
  <c r="EN481" i="1"/>
  <c r="EU481" i="1" s="1"/>
  <c r="EN505" i="1"/>
  <c r="EN517" i="1"/>
  <c r="EN529" i="1"/>
  <c r="EN553" i="1"/>
  <c r="EN565" i="1"/>
  <c r="EN589" i="1"/>
  <c r="EN625" i="1"/>
  <c r="EN649" i="1"/>
  <c r="EN661" i="1"/>
  <c r="EN685" i="1"/>
  <c r="EN484" i="1"/>
  <c r="EN544" i="1"/>
  <c r="EN676" i="1"/>
  <c r="EN679" i="1"/>
  <c r="EN154" i="1"/>
  <c r="EN406" i="1"/>
  <c r="EN502" i="1"/>
  <c r="EN694" i="1"/>
  <c r="EN26" i="1"/>
  <c r="EN38" i="1"/>
  <c r="EN50" i="1"/>
  <c r="EN62" i="1"/>
  <c r="EN74" i="1"/>
  <c r="EN86" i="1"/>
  <c r="EN98" i="1"/>
  <c r="EN110" i="1"/>
  <c r="EN122" i="1"/>
  <c r="EN134" i="1"/>
  <c r="EN146" i="1"/>
  <c r="EN158" i="1"/>
  <c r="EN170" i="1"/>
  <c r="EN182" i="1"/>
  <c r="EN194" i="1"/>
  <c r="EN206" i="1"/>
  <c r="EN218" i="1"/>
  <c r="EN230" i="1"/>
  <c r="EN242" i="1"/>
  <c r="EN254" i="1"/>
  <c r="EN266" i="1"/>
  <c r="EN278" i="1"/>
  <c r="EN290" i="1"/>
  <c r="EN302" i="1"/>
  <c r="EN326" i="1"/>
  <c r="EN338" i="1"/>
  <c r="EN350" i="1"/>
  <c r="EN362" i="1"/>
  <c r="EN374" i="1"/>
  <c r="EN386" i="1"/>
  <c r="EN398" i="1"/>
  <c r="EN410" i="1"/>
  <c r="EN422" i="1"/>
  <c r="EN434" i="1"/>
  <c r="EN446" i="1"/>
  <c r="EN458" i="1"/>
  <c r="EN470" i="1"/>
  <c r="EN482" i="1"/>
  <c r="EN494" i="1"/>
  <c r="EN506" i="1"/>
  <c r="EN518" i="1"/>
  <c r="EN530" i="1"/>
  <c r="EN542" i="1"/>
  <c r="EN554" i="1"/>
  <c r="EN566" i="1"/>
  <c r="EN578" i="1"/>
  <c r="EN590" i="1"/>
  <c r="EN602" i="1"/>
  <c r="EN614" i="1"/>
  <c r="EN626" i="1"/>
  <c r="EN638" i="1"/>
  <c r="EN650" i="1"/>
  <c r="EN662" i="1"/>
  <c r="EN686" i="1"/>
  <c r="EN304" i="1"/>
  <c r="EN628" i="1"/>
  <c r="EN595" i="1"/>
  <c r="EN490" i="1"/>
  <c r="EN27" i="1"/>
  <c r="EN39" i="1"/>
  <c r="EN51" i="1"/>
  <c r="EN63" i="1"/>
  <c r="EN75" i="1"/>
  <c r="EN87" i="1"/>
  <c r="EN99" i="1"/>
  <c r="EN111" i="1"/>
  <c r="EN123" i="1"/>
  <c r="EN135" i="1"/>
  <c r="EN147" i="1"/>
  <c r="EN159" i="1"/>
  <c r="EN171" i="1"/>
  <c r="EN183" i="1"/>
  <c r="EN195" i="1"/>
  <c r="EN207" i="1"/>
  <c r="EN219" i="1"/>
  <c r="EN231" i="1"/>
  <c r="EN243" i="1"/>
  <c r="EN255" i="1"/>
  <c r="EN267" i="1"/>
  <c r="EN279" i="1"/>
  <c r="EN291" i="1"/>
  <c r="EN303" i="1"/>
  <c r="EN315" i="1"/>
  <c r="EN327" i="1"/>
  <c r="EN339" i="1"/>
  <c r="EN351" i="1"/>
  <c r="EN363" i="1"/>
  <c r="EN375" i="1"/>
  <c r="EN387" i="1"/>
  <c r="EN399" i="1"/>
  <c r="EN411" i="1"/>
  <c r="EN423" i="1"/>
  <c r="EN435" i="1"/>
  <c r="EN447" i="1"/>
  <c r="EN459" i="1"/>
  <c r="EN471" i="1"/>
  <c r="EN483" i="1"/>
  <c r="EN495" i="1"/>
  <c r="EN507" i="1"/>
  <c r="EN519" i="1"/>
  <c r="EN531" i="1"/>
  <c r="EN543" i="1"/>
  <c r="EN555" i="1"/>
  <c r="EN567" i="1"/>
  <c r="EN579" i="1"/>
  <c r="EN591" i="1"/>
  <c r="EN603" i="1"/>
  <c r="EN615" i="1"/>
  <c r="EN627" i="1"/>
  <c r="EN639" i="1"/>
  <c r="EN651" i="1"/>
  <c r="EN663" i="1"/>
  <c r="EN675" i="1"/>
  <c r="EN687" i="1"/>
  <c r="EN256" i="1"/>
  <c r="EN340" i="1"/>
  <c r="EU340" i="1" s="1"/>
  <c r="FB340" i="1" s="1"/>
  <c r="EN376" i="1"/>
  <c r="EN400" i="1"/>
  <c r="EN424" i="1"/>
  <c r="EU424" i="1" s="1"/>
  <c r="FB424" i="1" s="1"/>
  <c r="EN448" i="1"/>
  <c r="EN508" i="1"/>
  <c r="EN556" i="1"/>
  <c r="EN592" i="1"/>
  <c r="EN652" i="1"/>
  <c r="EN547" i="1"/>
  <c r="EN643" i="1"/>
  <c r="EN382" i="1"/>
  <c r="EN466" i="1"/>
  <c r="EN586" i="1"/>
  <c r="EN682" i="1"/>
  <c r="EN40" i="1"/>
  <c r="EU40" i="1" s="1"/>
  <c r="FB40" i="1" s="1"/>
  <c r="EN52" i="1"/>
  <c r="EN88" i="1"/>
  <c r="EN112" i="1"/>
  <c r="EN124" i="1"/>
  <c r="EN136" i="1"/>
  <c r="EN148" i="1"/>
  <c r="EN160" i="1"/>
  <c r="EN196" i="1"/>
  <c r="EN208" i="1"/>
  <c r="EU208" i="1" s="1"/>
  <c r="EN220" i="1"/>
  <c r="EU220" i="1" s="1"/>
  <c r="FB220" i="1" s="1"/>
  <c r="EN232" i="1"/>
  <c r="EU232" i="1" s="1"/>
  <c r="FB232" i="1" s="1"/>
  <c r="EN244" i="1"/>
  <c r="EN280" i="1"/>
  <c r="EN292" i="1"/>
  <c r="EU292" i="1" s="1"/>
  <c r="FB292" i="1" s="1"/>
  <c r="EN364" i="1"/>
  <c r="EN388" i="1"/>
  <c r="EN436" i="1"/>
  <c r="EU436" i="1" s="1"/>
  <c r="FB436" i="1" s="1"/>
  <c r="EN496" i="1"/>
  <c r="EN568" i="1"/>
  <c r="EN667" i="1"/>
  <c r="EN106" i="1"/>
  <c r="EN442" i="1"/>
  <c r="EN658" i="1"/>
  <c r="EN17" i="1"/>
  <c r="EN29" i="1"/>
  <c r="EN41" i="1"/>
  <c r="EN53" i="1"/>
  <c r="EN65" i="1"/>
  <c r="EN77" i="1"/>
  <c r="EN89" i="1"/>
  <c r="EN101" i="1"/>
  <c r="EN113" i="1"/>
  <c r="EN125" i="1"/>
  <c r="EN137" i="1"/>
  <c r="EN149" i="1"/>
  <c r="EN161" i="1"/>
  <c r="EN173" i="1"/>
  <c r="EN185" i="1"/>
  <c r="EN197" i="1"/>
  <c r="EN209" i="1"/>
  <c r="EN221" i="1"/>
  <c r="EN233" i="1"/>
  <c r="EN245" i="1"/>
  <c r="EN257" i="1"/>
  <c r="EN269" i="1"/>
  <c r="EN281" i="1"/>
  <c r="EN293" i="1"/>
  <c r="EN305" i="1"/>
  <c r="EN317" i="1"/>
  <c r="EN329" i="1"/>
  <c r="EN341" i="1"/>
  <c r="EN353" i="1"/>
  <c r="EN365" i="1"/>
  <c r="EN377" i="1"/>
  <c r="EN389" i="1"/>
  <c r="EN401" i="1"/>
  <c r="EN413" i="1"/>
  <c r="EN425" i="1"/>
  <c r="EN437" i="1"/>
  <c r="EN449" i="1"/>
  <c r="EN461" i="1"/>
  <c r="EN473" i="1"/>
  <c r="EN485" i="1"/>
  <c r="EN497" i="1"/>
  <c r="EN509" i="1"/>
  <c r="EN521" i="1"/>
  <c r="EN533" i="1"/>
  <c r="EN545" i="1"/>
  <c r="EN557" i="1"/>
  <c r="EN569" i="1"/>
  <c r="EN581" i="1"/>
  <c r="EN593" i="1"/>
  <c r="EN605" i="1"/>
  <c r="EN617" i="1"/>
  <c r="EN629" i="1"/>
  <c r="EN641" i="1"/>
  <c r="EN653" i="1"/>
  <c r="EN677" i="1"/>
  <c r="EN689" i="1"/>
  <c r="EN558" i="1"/>
  <c r="EN582" i="1"/>
  <c r="EN606" i="1"/>
  <c r="EN618" i="1"/>
  <c r="EN642" i="1"/>
  <c r="EN654" i="1"/>
  <c r="EN678" i="1"/>
  <c r="EN690" i="1"/>
  <c r="EN487" i="1"/>
  <c r="EN523" i="1"/>
  <c r="EN559" i="1"/>
  <c r="EN82" i="1"/>
  <c r="EU82" i="1" s="1"/>
  <c r="EN394" i="1"/>
  <c r="EU394" i="1" s="1"/>
  <c r="EN18" i="1"/>
  <c r="EN30" i="1"/>
  <c r="EN42" i="1"/>
  <c r="EN54" i="1"/>
  <c r="EN66" i="1"/>
  <c r="EN78" i="1"/>
  <c r="EN90" i="1"/>
  <c r="EN102" i="1"/>
  <c r="EN114" i="1"/>
  <c r="EN126" i="1"/>
  <c r="EN138" i="1"/>
  <c r="EN150" i="1"/>
  <c r="EN162" i="1"/>
  <c r="EN174" i="1"/>
  <c r="EN186" i="1"/>
  <c r="EN198" i="1"/>
  <c r="EN210" i="1"/>
  <c r="EN222" i="1"/>
  <c r="EN234" i="1"/>
  <c r="EN246" i="1"/>
  <c r="EN258" i="1"/>
  <c r="EN270" i="1"/>
  <c r="EN282" i="1"/>
  <c r="EN294" i="1"/>
  <c r="EN306" i="1"/>
  <c r="EN318" i="1"/>
  <c r="EN330" i="1"/>
  <c r="EN342" i="1"/>
  <c r="EN354" i="1"/>
  <c r="EN366" i="1"/>
  <c r="EN378" i="1"/>
  <c r="EN390" i="1"/>
  <c r="EN402" i="1"/>
  <c r="EN414" i="1"/>
  <c r="EN426" i="1"/>
  <c r="EN438" i="1"/>
  <c r="EN450" i="1"/>
  <c r="EN462" i="1"/>
  <c r="EN474" i="1"/>
  <c r="EN486" i="1"/>
  <c r="EN498" i="1"/>
  <c r="EN510" i="1"/>
  <c r="EN522" i="1"/>
  <c r="EN534" i="1"/>
  <c r="EN546" i="1"/>
  <c r="EN570" i="1"/>
  <c r="EN594" i="1"/>
  <c r="EN630" i="1"/>
  <c r="EN666" i="1"/>
  <c r="EN451" i="1"/>
  <c r="EN511" i="1"/>
  <c r="EN655" i="1"/>
  <c r="EN190" i="1"/>
  <c r="EN514" i="1"/>
  <c r="EN19" i="1"/>
  <c r="EN31" i="1"/>
  <c r="EN43" i="1"/>
  <c r="EN55" i="1"/>
  <c r="EN67" i="1"/>
  <c r="EN91" i="1"/>
  <c r="EN103" i="1"/>
  <c r="EN115" i="1"/>
  <c r="EN151" i="1"/>
  <c r="EU151" i="1" s="1"/>
  <c r="FB151" i="1" s="1"/>
  <c r="EN163" i="1"/>
  <c r="EN175" i="1"/>
  <c r="EN223" i="1"/>
  <c r="EU223" i="1" s="1"/>
  <c r="FB223" i="1" s="1"/>
  <c r="EN235" i="1"/>
  <c r="EU235" i="1" s="1"/>
  <c r="FB235" i="1" s="1"/>
  <c r="EN295" i="1"/>
  <c r="EU295" i="1" s="1"/>
  <c r="FB295" i="1" s="1"/>
  <c r="EN307" i="1"/>
  <c r="EU307" i="1" s="1"/>
  <c r="EN331" i="1"/>
  <c r="EU331" i="1" s="1"/>
  <c r="EN343" i="1"/>
  <c r="EU343" i="1" s="1"/>
  <c r="EN367" i="1"/>
  <c r="EN379" i="1"/>
  <c r="EN403" i="1"/>
  <c r="EU403" i="1" s="1"/>
  <c r="EN463" i="1"/>
  <c r="EN619" i="1"/>
  <c r="EN238" i="1"/>
  <c r="EN20" i="1"/>
  <c r="EN32" i="1"/>
  <c r="EN44" i="1"/>
  <c r="EN56" i="1"/>
  <c r="EN68" i="1"/>
  <c r="EN80" i="1"/>
  <c r="EN92" i="1"/>
  <c r="EN104" i="1"/>
  <c r="EN116" i="1"/>
  <c r="EN128" i="1"/>
  <c r="EN140" i="1"/>
  <c r="EN152" i="1"/>
  <c r="EN164" i="1"/>
  <c r="EN176" i="1"/>
  <c r="EN188" i="1"/>
  <c r="EN200" i="1"/>
  <c r="EN212" i="1"/>
  <c r="EN224" i="1"/>
  <c r="EN236" i="1"/>
  <c r="EN248" i="1"/>
  <c r="EN260" i="1"/>
  <c r="EN272" i="1"/>
  <c r="EN284" i="1"/>
  <c r="EN296" i="1"/>
  <c r="EN308" i="1"/>
  <c r="EN320" i="1"/>
  <c r="EN332" i="1"/>
  <c r="EN344" i="1"/>
  <c r="EN356" i="1"/>
  <c r="EN368" i="1"/>
  <c r="EN380" i="1"/>
  <c r="EN392" i="1"/>
  <c r="EN404" i="1"/>
  <c r="EN416" i="1"/>
  <c r="EN428" i="1"/>
  <c r="EN440" i="1"/>
  <c r="EN452" i="1"/>
  <c r="EN464" i="1"/>
  <c r="EN476" i="1"/>
  <c r="EN488" i="1"/>
  <c r="EN500" i="1"/>
  <c r="EN512" i="1"/>
  <c r="EN524" i="1"/>
  <c r="EN536" i="1"/>
  <c r="EN548" i="1"/>
  <c r="EN560" i="1"/>
  <c r="EN572" i="1"/>
  <c r="EN596" i="1"/>
  <c r="EN608" i="1"/>
  <c r="EN620" i="1"/>
  <c r="EN632" i="1"/>
  <c r="EN644" i="1"/>
  <c r="EN656" i="1"/>
  <c r="EN668" i="1"/>
  <c r="EN680" i="1"/>
  <c r="EN692" i="1"/>
  <c r="EN70" i="1"/>
  <c r="EN142" i="1"/>
  <c r="EN274" i="1"/>
  <c r="EN370" i="1"/>
  <c r="EN454" i="1"/>
  <c r="EN670" i="1"/>
  <c r="EN21" i="1"/>
  <c r="EN33" i="1"/>
  <c r="EN45" i="1"/>
  <c r="EN57" i="1"/>
  <c r="EN69" i="1"/>
  <c r="EN81" i="1"/>
  <c r="EN93" i="1"/>
  <c r="EN105" i="1"/>
  <c r="EN117" i="1"/>
  <c r="EN129" i="1"/>
  <c r="EN141" i="1"/>
  <c r="EN153" i="1"/>
  <c r="EN165" i="1"/>
  <c r="EN177" i="1"/>
  <c r="EN189" i="1"/>
  <c r="EN201" i="1"/>
  <c r="EN213" i="1"/>
  <c r="EN225" i="1"/>
  <c r="EN237" i="1"/>
  <c r="EN249" i="1"/>
  <c r="EN261" i="1"/>
  <c r="EN273" i="1"/>
  <c r="EN285" i="1"/>
  <c r="EN297" i="1"/>
  <c r="EN309" i="1"/>
  <c r="EN321" i="1"/>
  <c r="EN333" i="1"/>
  <c r="EN345" i="1"/>
  <c r="EN357" i="1"/>
  <c r="EN369" i="1"/>
  <c r="EN381" i="1"/>
  <c r="EN393" i="1"/>
  <c r="EN405" i="1"/>
  <c r="EN417" i="1"/>
  <c r="EN429" i="1"/>
  <c r="EN441" i="1"/>
  <c r="EN453" i="1"/>
  <c r="EN465" i="1"/>
  <c r="EN477" i="1"/>
  <c r="EN489" i="1"/>
  <c r="EN501" i="1"/>
  <c r="EN513" i="1"/>
  <c r="EN525" i="1"/>
  <c r="EN537" i="1"/>
  <c r="EN549" i="1"/>
  <c r="EN561" i="1"/>
  <c r="EN573" i="1"/>
  <c r="EN585" i="1"/>
  <c r="EN597" i="1"/>
  <c r="EN609" i="1"/>
  <c r="EN621" i="1"/>
  <c r="EN633" i="1"/>
  <c r="EN645" i="1"/>
  <c r="EN657" i="1"/>
  <c r="EN669" i="1"/>
  <c r="EN681" i="1"/>
  <c r="EN693" i="1"/>
  <c r="EN58" i="1"/>
  <c r="EN166" i="1"/>
  <c r="EN334" i="1"/>
  <c r="EN418" i="1"/>
  <c r="EN646" i="1"/>
  <c r="FD295" i="1" l="1"/>
  <c r="FC295" i="1"/>
  <c r="FD235" i="1"/>
  <c r="FC235" i="1"/>
  <c r="FD292" i="1"/>
  <c r="FC292" i="1"/>
  <c r="FD223" i="1"/>
  <c r="FC223" i="1"/>
  <c r="FD40" i="1"/>
  <c r="FC40" i="1"/>
  <c r="FD424" i="1"/>
  <c r="FC424" i="1"/>
  <c r="FD151" i="1"/>
  <c r="FC151" i="1"/>
  <c r="FD232" i="1"/>
  <c r="FC232" i="1"/>
  <c r="FD220" i="1"/>
  <c r="FC220" i="1"/>
  <c r="FD340" i="1"/>
  <c r="FC340" i="1"/>
  <c r="FD436" i="1"/>
  <c r="FC436" i="1"/>
  <c r="EW295" i="1"/>
  <c r="EV295" i="1"/>
  <c r="EW394" i="1"/>
  <c r="EV394" i="1"/>
  <c r="EW205" i="1"/>
  <c r="EV205" i="1"/>
  <c r="EU334" i="1"/>
  <c r="EW343" i="1"/>
  <c r="EV343" i="1"/>
  <c r="EW235" i="1"/>
  <c r="EV235" i="1"/>
  <c r="EW151" i="1"/>
  <c r="EV151" i="1"/>
  <c r="EW82" i="1"/>
  <c r="EV82" i="1"/>
  <c r="EW232" i="1"/>
  <c r="EV232" i="1"/>
  <c r="EW481" i="1"/>
  <c r="EV481" i="1"/>
  <c r="EW40" i="1"/>
  <c r="EV40" i="1"/>
  <c r="EW424" i="1"/>
  <c r="EV424" i="1"/>
  <c r="EW403" i="1"/>
  <c r="EV403" i="1"/>
  <c r="EW331" i="1"/>
  <c r="EV331" i="1"/>
  <c r="EW223" i="1"/>
  <c r="EV223" i="1"/>
  <c r="EW292" i="1"/>
  <c r="EV292" i="1"/>
  <c r="EW220" i="1"/>
  <c r="EV220" i="1"/>
  <c r="EW313" i="1"/>
  <c r="EV313" i="1"/>
  <c r="EU379" i="1"/>
  <c r="EW307" i="1"/>
  <c r="EV307" i="1"/>
  <c r="EW436" i="1"/>
  <c r="EV436" i="1"/>
  <c r="EV208" i="1"/>
  <c r="EW208" i="1"/>
  <c r="EW340" i="1"/>
  <c r="EV340" i="1"/>
  <c r="EW460" i="1"/>
  <c r="EV460" i="1"/>
  <c r="EN100" i="1"/>
  <c r="EP58" i="1"/>
  <c r="EO58" i="1"/>
  <c r="EO454" i="1"/>
  <c r="EP454" i="1"/>
  <c r="EP295" i="1"/>
  <c r="EO295" i="1"/>
  <c r="EP31" i="1"/>
  <c r="EO31" i="1"/>
  <c r="EP559" i="1"/>
  <c r="EO559" i="1"/>
  <c r="EP667" i="1"/>
  <c r="EO667" i="1"/>
  <c r="EP232" i="1"/>
  <c r="EO232" i="1"/>
  <c r="EP52" i="1"/>
  <c r="EO52" i="1"/>
  <c r="EP508" i="1"/>
  <c r="EO508" i="1"/>
  <c r="EP544" i="1"/>
  <c r="EO544" i="1"/>
  <c r="EO517" i="1"/>
  <c r="EP517" i="1"/>
  <c r="EP301" i="1"/>
  <c r="EO301" i="1"/>
  <c r="EO85" i="1"/>
  <c r="EP85" i="1"/>
  <c r="EP673" i="1"/>
  <c r="EO673" i="1"/>
  <c r="EP370" i="1"/>
  <c r="EO370" i="1"/>
  <c r="EP235" i="1"/>
  <c r="EO235" i="1"/>
  <c r="EO19" i="1"/>
  <c r="EP19" i="1"/>
  <c r="EO523" i="1"/>
  <c r="EP523" i="1"/>
  <c r="EN665" i="1"/>
  <c r="EN571" i="1"/>
  <c r="EP220" i="1"/>
  <c r="EO220" i="1"/>
  <c r="EP40" i="1"/>
  <c r="EO40" i="1"/>
  <c r="EP448" i="1"/>
  <c r="EO448" i="1"/>
  <c r="EP484" i="1"/>
  <c r="EO484" i="1"/>
  <c r="EP505" i="1"/>
  <c r="EO505" i="1"/>
  <c r="EO277" i="1"/>
  <c r="EP277" i="1"/>
  <c r="EP61" i="1"/>
  <c r="EO61" i="1"/>
  <c r="EP637" i="1"/>
  <c r="EO637" i="1"/>
  <c r="EN575" i="1"/>
  <c r="EP142" i="1"/>
  <c r="EO142" i="1"/>
  <c r="EP619" i="1"/>
  <c r="EO619" i="1"/>
  <c r="EP175" i="1"/>
  <c r="EO175" i="1"/>
  <c r="EP190" i="1"/>
  <c r="EO190" i="1"/>
  <c r="EK11" i="1"/>
  <c r="EN640" i="1"/>
  <c r="EP196" i="1"/>
  <c r="EO196" i="1"/>
  <c r="EP682" i="1"/>
  <c r="EO682" i="1"/>
  <c r="EP400" i="1"/>
  <c r="EO400" i="1"/>
  <c r="EP490" i="1"/>
  <c r="EO490" i="1"/>
  <c r="EN314" i="1"/>
  <c r="EP661" i="1"/>
  <c r="EO661" i="1"/>
  <c r="EP469" i="1"/>
  <c r="EO469" i="1"/>
  <c r="EO229" i="1"/>
  <c r="EP229" i="1"/>
  <c r="EP598" i="1"/>
  <c r="EO598" i="1"/>
  <c r="EP346" i="1"/>
  <c r="EO346" i="1"/>
  <c r="EN551" i="1"/>
  <c r="EO634" i="1"/>
  <c r="EP634" i="1"/>
  <c r="EP70" i="1"/>
  <c r="EO70" i="1"/>
  <c r="EP463" i="1"/>
  <c r="EO463" i="1"/>
  <c r="EP163" i="1"/>
  <c r="EO163" i="1"/>
  <c r="EO655" i="1"/>
  <c r="EP655" i="1"/>
  <c r="EP568" i="1"/>
  <c r="EO568" i="1"/>
  <c r="EK12" i="1"/>
  <c r="EN172" i="1"/>
  <c r="EP586" i="1"/>
  <c r="EO586" i="1"/>
  <c r="EP376" i="1"/>
  <c r="EO376" i="1"/>
  <c r="EO595" i="1"/>
  <c r="EP595" i="1"/>
  <c r="EP694" i="1"/>
  <c r="EO694" i="1"/>
  <c r="EP649" i="1"/>
  <c r="EO649" i="1"/>
  <c r="EP457" i="1"/>
  <c r="EO457" i="1"/>
  <c r="EO217" i="1"/>
  <c r="EP217" i="1"/>
  <c r="EP214" i="1"/>
  <c r="EO214" i="1"/>
  <c r="EP250" i="1"/>
  <c r="EO250" i="1"/>
  <c r="EN683" i="1"/>
  <c r="EP487" i="1"/>
  <c r="EO487" i="1"/>
  <c r="EO424" i="1"/>
  <c r="EP424" i="1"/>
  <c r="EP613" i="1"/>
  <c r="EO613" i="1"/>
  <c r="EO403" i="1"/>
  <c r="EP403" i="1"/>
  <c r="EP151" i="1"/>
  <c r="EO151" i="1"/>
  <c r="EP511" i="1"/>
  <c r="EO511" i="1"/>
  <c r="EP496" i="1"/>
  <c r="EO496" i="1"/>
  <c r="EP160" i="1"/>
  <c r="EO160" i="1"/>
  <c r="EP466" i="1"/>
  <c r="EO466" i="1"/>
  <c r="EP340" i="1"/>
  <c r="EO340" i="1"/>
  <c r="EO628" i="1"/>
  <c r="EP628" i="1"/>
  <c r="EP502" i="1"/>
  <c r="EO502" i="1"/>
  <c r="EP625" i="1"/>
  <c r="EO625" i="1"/>
  <c r="EP421" i="1"/>
  <c r="EO421" i="1"/>
  <c r="EO205" i="1"/>
  <c r="EP205" i="1"/>
  <c r="EP118" i="1"/>
  <c r="EO118" i="1"/>
  <c r="EN671" i="1"/>
  <c r="EP514" i="1"/>
  <c r="EO514" i="1"/>
  <c r="EK13" i="1"/>
  <c r="EN391" i="1"/>
  <c r="EP115" i="1"/>
  <c r="EO115" i="1"/>
  <c r="EO451" i="1"/>
  <c r="EP451" i="1"/>
  <c r="EO436" i="1"/>
  <c r="EP436" i="1"/>
  <c r="EP148" i="1"/>
  <c r="EO148" i="1"/>
  <c r="EP382" i="1"/>
  <c r="EO382" i="1"/>
  <c r="EP256" i="1"/>
  <c r="EO256" i="1"/>
  <c r="EP304" i="1"/>
  <c r="EO304" i="1"/>
  <c r="EP406" i="1"/>
  <c r="EO406" i="1"/>
  <c r="EN601" i="1"/>
  <c r="EP397" i="1"/>
  <c r="EO397" i="1"/>
  <c r="EP193" i="1"/>
  <c r="EO193" i="1"/>
  <c r="EO691" i="1"/>
  <c r="EP691" i="1"/>
  <c r="EP223" i="1"/>
  <c r="EO223" i="1"/>
  <c r="EK9" i="1"/>
  <c r="EN688" i="1"/>
  <c r="EO49" i="1"/>
  <c r="EP49" i="1"/>
  <c r="EO379" i="1"/>
  <c r="EP379" i="1"/>
  <c r="EP103" i="1"/>
  <c r="EO103" i="1"/>
  <c r="EP388" i="1"/>
  <c r="EO388" i="1"/>
  <c r="EO136" i="1"/>
  <c r="EP136" i="1"/>
  <c r="EP643" i="1"/>
  <c r="EO643" i="1"/>
  <c r="EK10" i="1"/>
  <c r="EN16" i="1"/>
  <c r="EP154" i="1"/>
  <c r="EO154" i="1"/>
  <c r="EP589" i="1"/>
  <c r="EO589" i="1"/>
  <c r="EP385" i="1"/>
  <c r="EO385" i="1"/>
  <c r="EP169" i="1"/>
  <c r="EO169" i="1"/>
  <c r="EO664" i="1"/>
  <c r="EP664" i="1"/>
  <c r="EN584" i="1"/>
  <c r="EO646" i="1"/>
  <c r="EP646" i="1"/>
  <c r="EP367" i="1"/>
  <c r="EO367" i="1"/>
  <c r="EP91" i="1"/>
  <c r="EO91" i="1"/>
  <c r="EN610" i="1"/>
  <c r="EP658" i="1"/>
  <c r="EO658" i="1"/>
  <c r="EP364" i="1"/>
  <c r="EO364" i="1"/>
  <c r="EP124" i="1"/>
  <c r="EO124" i="1"/>
  <c r="EP547" i="1"/>
  <c r="EO547" i="1"/>
  <c r="EP679" i="1"/>
  <c r="EO679" i="1"/>
  <c r="EN577" i="1"/>
  <c r="EP361" i="1"/>
  <c r="EO361" i="1"/>
  <c r="EK8" i="1"/>
  <c r="EN157" i="1"/>
  <c r="EN580" i="1"/>
  <c r="EP274" i="1"/>
  <c r="EO274" i="1"/>
  <c r="EO481" i="1"/>
  <c r="EP481" i="1"/>
  <c r="EP418" i="1"/>
  <c r="EO418" i="1"/>
  <c r="EP212" i="1"/>
  <c r="EO212" i="1"/>
  <c r="EP343" i="1"/>
  <c r="EO343" i="1"/>
  <c r="EP67" i="1"/>
  <c r="EO67" i="1"/>
  <c r="EO394" i="1"/>
  <c r="EP394" i="1"/>
  <c r="EN562" i="1"/>
  <c r="EO292" i="1"/>
  <c r="EP292" i="1"/>
  <c r="EP112" i="1"/>
  <c r="EO112" i="1"/>
  <c r="EP652" i="1"/>
  <c r="EO652" i="1"/>
  <c r="EN674" i="1"/>
  <c r="EN583" i="1"/>
  <c r="EP565" i="1"/>
  <c r="EO565" i="1"/>
  <c r="EP349" i="1"/>
  <c r="EO349" i="1"/>
  <c r="EP121" i="1"/>
  <c r="EO121" i="1"/>
  <c r="EP532" i="1"/>
  <c r="EO532" i="1"/>
  <c r="EP685" i="1"/>
  <c r="EO685" i="1"/>
  <c r="EP334" i="1"/>
  <c r="EO334" i="1"/>
  <c r="EP670" i="1"/>
  <c r="EO670" i="1"/>
  <c r="EO331" i="1"/>
  <c r="EP331" i="1"/>
  <c r="EP55" i="1"/>
  <c r="EO55" i="1"/>
  <c r="EP82" i="1"/>
  <c r="EO82" i="1"/>
  <c r="EO442" i="1"/>
  <c r="EP442" i="1"/>
  <c r="EP280" i="1"/>
  <c r="EO280" i="1"/>
  <c r="EO592" i="1"/>
  <c r="EP592" i="1"/>
  <c r="EO676" i="1"/>
  <c r="EP676" i="1"/>
  <c r="EP553" i="1"/>
  <c r="EO553" i="1"/>
  <c r="EP337" i="1"/>
  <c r="EO337" i="1"/>
  <c r="EP109" i="1"/>
  <c r="EO109" i="1"/>
  <c r="EP460" i="1"/>
  <c r="EO460" i="1"/>
  <c r="EN611" i="1"/>
  <c r="EP238" i="1"/>
  <c r="EO238" i="1"/>
  <c r="EP208" i="1"/>
  <c r="EO208" i="1"/>
  <c r="EO241" i="1"/>
  <c r="EP241" i="1"/>
  <c r="EP166" i="1"/>
  <c r="EO166" i="1"/>
  <c r="EN574" i="1"/>
  <c r="EP307" i="1"/>
  <c r="EO307" i="1"/>
  <c r="EP43" i="1"/>
  <c r="EO43" i="1"/>
  <c r="EN607" i="1"/>
  <c r="EP106" i="1"/>
  <c r="EO106" i="1"/>
  <c r="EP244" i="1"/>
  <c r="EO244" i="1"/>
  <c r="EP88" i="1"/>
  <c r="EO88" i="1"/>
  <c r="EP556" i="1"/>
  <c r="EO556" i="1"/>
  <c r="EN604" i="1"/>
  <c r="EO529" i="1"/>
  <c r="EP529" i="1"/>
  <c r="EP313" i="1"/>
  <c r="EO313" i="1"/>
  <c r="EP97" i="1"/>
  <c r="EO97" i="1"/>
  <c r="EP697" i="1"/>
  <c r="EO697" i="1"/>
  <c r="EW334" i="1" l="1"/>
  <c r="EV334" i="1"/>
  <c r="EP100" i="1"/>
  <c r="EW379" i="1"/>
  <c r="EV379" i="1"/>
  <c r="EO100" i="1"/>
  <c r="EK14" i="1"/>
  <c r="EP604" i="1"/>
  <c r="EO604" i="1"/>
  <c r="EP688" i="1"/>
  <c r="EP9" i="1" s="1"/>
  <c r="EO688" i="1"/>
  <c r="EN9" i="1"/>
  <c r="EO9" i="1" s="1"/>
  <c r="EP575" i="1"/>
  <c r="EO575" i="1"/>
  <c r="EP584" i="1"/>
  <c r="EO584" i="1"/>
  <c r="EP577" i="1"/>
  <c r="EO577" i="1"/>
  <c r="EP610" i="1"/>
  <c r="EO610" i="1"/>
  <c r="EN12" i="1"/>
  <c r="EO12" i="1" s="1"/>
  <c r="EO172" i="1"/>
  <c r="EP172" i="1"/>
  <c r="EP12" i="1" s="1"/>
  <c r="EP640" i="1"/>
  <c r="EP11" i="1" s="1"/>
  <c r="EN11" i="1"/>
  <c r="EO11" i="1" s="1"/>
  <c r="EO640" i="1"/>
  <c r="EO607" i="1"/>
  <c r="EP607" i="1"/>
  <c r="EP674" i="1"/>
  <c r="EO674" i="1"/>
  <c r="EN8" i="1"/>
  <c r="EP157" i="1"/>
  <c r="EO157" i="1"/>
  <c r="EO16" i="1"/>
  <c r="EN10" i="1"/>
  <c r="EO10" i="1" s="1"/>
  <c r="EP16" i="1"/>
  <c r="EO611" i="1"/>
  <c r="EP611" i="1"/>
  <c r="EP574" i="1"/>
  <c r="EO574" i="1"/>
  <c r="EP562" i="1"/>
  <c r="EO562" i="1"/>
  <c r="EO391" i="1"/>
  <c r="EN13" i="1"/>
  <c r="EO13" i="1" s="1"/>
  <c r="EP391" i="1"/>
  <c r="EP13" i="1" s="1"/>
  <c r="EP551" i="1"/>
  <c r="EO551" i="1"/>
  <c r="EP314" i="1"/>
  <c r="EO314" i="1"/>
  <c r="EO583" i="1"/>
  <c r="EP583" i="1"/>
  <c r="EO571" i="1"/>
  <c r="EP571" i="1"/>
  <c r="EP601" i="1"/>
  <c r="EO601" i="1"/>
  <c r="EP683" i="1"/>
  <c r="EO683" i="1"/>
  <c r="EO580" i="1"/>
  <c r="EP580" i="1"/>
  <c r="EO671" i="1"/>
  <c r="EP671" i="1"/>
  <c r="EP665" i="1"/>
  <c r="EO665" i="1"/>
  <c r="EP10" i="1" l="1"/>
  <c r="EP8" i="1"/>
  <c r="EO8" i="1"/>
  <c r="EN14" i="1"/>
  <c r="EO14" i="1" s="1"/>
  <c r="EP14" i="1" l="1"/>
  <c r="EU17" i="1"/>
  <c r="EU21" i="1"/>
  <c r="EU29" i="1"/>
  <c r="EU33" i="1"/>
  <c r="EU41" i="1"/>
  <c r="EU45" i="1"/>
  <c r="EU49" i="1"/>
  <c r="FB49" i="1" s="1"/>
  <c r="EU53" i="1"/>
  <c r="EU57" i="1"/>
  <c r="EU61" i="1"/>
  <c r="EU65" i="1"/>
  <c r="EU69" i="1"/>
  <c r="EU77" i="1"/>
  <c r="EU81" i="1"/>
  <c r="EU85" i="1"/>
  <c r="FB85" i="1" s="1"/>
  <c r="EU89" i="1"/>
  <c r="EU93" i="1"/>
  <c r="EU97" i="1"/>
  <c r="EU101" i="1"/>
  <c r="EU18" i="1"/>
  <c r="EU26" i="1"/>
  <c r="EU30" i="1"/>
  <c r="EU38" i="1"/>
  <c r="EU42" i="1"/>
  <c r="EU19" i="1"/>
  <c r="EU23" i="1"/>
  <c r="EU27" i="1"/>
  <c r="EU31" i="1"/>
  <c r="EU35" i="1"/>
  <c r="EU39" i="1"/>
  <c r="EU43" i="1"/>
  <c r="FB43" i="1" s="1"/>
  <c r="EU47" i="1"/>
  <c r="EU51" i="1"/>
  <c r="EU55" i="1"/>
  <c r="EU59" i="1"/>
  <c r="EU63" i="1"/>
  <c r="EU67" i="1"/>
  <c r="EU71" i="1"/>
  <c r="EU75" i="1"/>
  <c r="EU79" i="1"/>
  <c r="EU83" i="1"/>
  <c r="EU87" i="1"/>
  <c r="EU91" i="1"/>
  <c r="EU95" i="1"/>
  <c r="EU99" i="1"/>
  <c r="EU103" i="1"/>
  <c r="EU107" i="1"/>
  <c r="EU111" i="1"/>
  <c r="EU115" i="1"/>
  <c r="EU119" i="1"/>
  <c r="EU123" i="1"/>
  <c r="EU127" i="1"/>
  <c r="FB127" i="1" s="1"/>
  <c r="EU131" i="1"/>
  <c r="EU135" i="1"/>
  <c r="EU139" i="1"/>
  <c r="EU143" i="1"/>
  <c r="EU147" i="1"/>
  <c r="EU155" i="1"/>
  <c r="EU159" i="1"/>
  <c r="EU163" i="1"/>
  <c r="EU167" i="1"/>
  <c r="EU171" i="1"/>
  <c r="EU179" i="1"/>
  <c r="EU183" i="1"/>
  <c r="EU191" i="1"/>
  <c r="EU195" i="1"/>
  <c r="EU199" i="1"/>
  <c r="FB199" i="1" s="1"/>
  <c r="EU24" i="1"/>
  <c r="EU44" i="1"/>
  <c r="EU52" i="1"/>
  <c r="EU60" i="1"/>
  <c r="EU68" i="1"/>
  <c r="EU74" i="1"/>
  <c r="EU90" i="1"/>
  <c r="EU98" i="1"/>
  <c r="EU105" i="1"/>
  <c r="EU110" i="1"/>
  <c r="EU116" i="1"/>
  <c r="EU121" i="1"/>
  <c r="EU126" i="1"/>
  <c r="EU132" i="1"/>
  <c r="EU137" i="1"/>
  <c r="EU142" i="1"/>
  <c r="EU148" i="1"/>
  <c r="EU152" i="1"/>
  <c r="EU162" i="1"/>
  <c r="EU168" i="1"/>
  <c r="EU173" i="1"/>
  <c r="EU184" i="1"/>
  <c r="FB184" i="1" s="1"/>
  <c r="EU188" i="1"/>
  <c r="EU193" i="1"/>
  <c r="FB193" i="1" s="1"/>
  <c r="EU198" i="1"/>
  <c r="EU203" i="1"/>
  <c r="EU207" i="1"/>
  <c r="EU215" i="1"/>
  <c r="EU219" i="1"/>
  <c r="EU227" i="1"/>
  <c r="EU231" i="1"/>
  <c r="EU239" i="1"/>
  <c r="EU243" i="1"/>
  <c r="EU251" i="1"/>
  <c r="EU255" i="1"/>
  <c r="EU263" i="1"/>
  <c r="EU267" i="1"/>
  <c r="EU271" i="1"/>
  <c r="EU275" i="1"/>
  <c r="EU279" i="1"/>
  <c r="EU283" i="1"/>
  <c r="EU287" i="1"/>
  <c r="EU291" i="1"/>
  <c r="EU299" i="1"/>
  <c r="EU303" i="1"/>
  <c r="EU311" i="1"/>
  <c r="EU315" i="1"/>
  <c r="EU323" i="1"/>
  <c r="EU327" i="1"/>
  <c r="EU335" i="1"/>
  <c r="EU339" i="1"/>
  <c r="EU347" i="1"/>
  <c r="EU351" i="1"/>
  <c r="EU359" i="1"/>
  <c r="EU363" i="1"/>
  <c r="EU367" i="1"/>
  <c r="FB367" i="1" s="1"/>
  <c r="EU371" i="1"/>
  <c r="EU375" i="1"/>
  <c r="EU383" i="1"/>
  <c r="EU387" i="1"/>
  <c r="EU395" i="1"/>
  <c r="EU399" i="1"/>
  <c r="EU407" i="1"/>
  <c r="EU411" i="1"/>
  <c r="EU419" i="1"/>
  <c r="EU423" i="1"/>
  <c r="EU427" i="1"/>
  <c r="EU431" i="1"/>
  <c r="EU435" i="1"/>
  <c r="EU439" i="1"/>
  <c r="EU443" i="1"/>
  <c r="EU447" i="1"/>
  <c r="EU36" i="1"/>
  <c r="EU54" i="1"/>
  <c r="EU62" i="1"/>
  <c r="EU70" i="1"/>
  <c r="EU84" i="1"/>
  <c r="EU92" i="1"/>
  <c r="EU100" i="1"/>
  <c r="EU106" i="1"/>
  <c r="EU112" i="1"/>
  <c r="EU117" i="1"/>
  <c r="EU122" i="1"/>
  <c r="EU128" i="1"/>
  <c r="EU138" i="1"/>
  <c r="EU144" i="1"/>
  <c r="EU149" i="1"/>
  <c r="EU153" i="1"/>
  <c r="EU158" i="1"/>
  <c r="EU164" i="1"/>
  <c r="EU169" i="1"/>
  <c r="EU174" i="1"/>
  <c r="EU180" i="1"/>
  <c r="EU185" i="1"/>
  <c r="EU189" i="1"/>
  <c r="EU194" i="1"/>
  <c r="EU200" i="1"/>
  <c r="EU204" i="1"/>
  <c r="EU216" i="1"/>
  <c r="EU224" i="1"/>
  <c r="EU228" i="1"/>
  <c r="EU236" i="1"/>
  <c r="EU240" i="1"/>
  <c r="EU244" i="1"/>
  <c r="FB244" i="1" s="1"/>
  <c r="EU248" i="1"/>
  <c r="EU252" i="1"/>
  <c r="EU256" i="1"/>
  <c r="EU260" i="1"/>
  <c r="EU264" i="1"/>
  <c r="EU272" i="1"/>
  <c r="EU276" i="1"/>
  <c r="EU280" i="1"/>
  <c r="EU284" i="1"/>
  <c r="EU288" i="1"/>
  <c r="EU20" i="1"/>
  <c r="EU48" i="1"/>
  <c r="EU56" i="1"/>
  <c r="EU72" i="1"/>
  <c r="EU78" i="1"/>
  <c r="EU86" i="1"/>
  <c r="EU102" i="1"/>
  <c r="EU108" i="1"/>
  <c r="EU113" i="1"/>
  <c r="EU118" i="1"/>
  <c r="EU124" i="1"/>
  <c r="EU129" i="1"/>
  <c r="EU134" i="1"/>
  <c r="EU140" i="1"/>
  <c r="EU150" i="1"/>
  <c r="EU154" i="1"/>
  <c r="EU160" i="1"/>
  <c r="EU165" i="1"/>
  <c r="EU170" i="1"/>
  <c r="EU176" i="1"/>
  <c r="EU181" i="1"/>
  <c r="FB181" i="1" s="1"/>
  <c r="EU186" i="1"/>
  <c r="EU190" i="1"/>
  <c r="FB190" i="1" s="1"/>
  <c r="EU196" i="1"/>
  <c r="EU201" i="1"/>
  <c r="EU209" i="1"/>
  <c r="EU213" i="1"/>
  <c r="EU217" i="1"/>
  <c r="EU221" i="1"/>
  <c r="EU225" i="1"/>
  <c r="EU229" i="1"/>
  <c r="EU233" i="1"/>
  <c r="EU237" i="1"/>
  <c r="EU241" i="1"/>
  <c r="EU245" i="1"/>
  <c r="EU249" i="1"/>
  <c r="EU253" i="1"/>
  <c r="FB253" i="1" s="1"/>
  <c r="EU257" i="1"/>
  <c r="EU261" i="1"/>
  <c r="EU269" i="1"/>
  <c r="EU273" i="1"/>
  <c r="EU277" i="1"/>
  <c r="EU281" i="1"/>
  <c r="EU285" i="1"/>
  <c r="EU289" i="1"/>
  <c r="FB289" i="1" s="1"/>
  <c r="EU293" i="1"/>
  <c r="EU297" i="1"/>
  <c r="EU301" i="1"/>
  <c r="EU305" i="1"/>
  <c r="EU309" i="1"/>
  <c r="EU317" i="1"/>
  <c r="EU321" i="1"/>
  <c r="EU329" i="1"/>
  <c r="EU333" i="1"/>
  <c r="EU337" i="1"/>
  <c r="EU341" i="1"/>
  <c r="EU345" i="1"/>
  <c r="EU349" i="1"/>
  <c r="EU353" i="1"/>
  <c r="EU357" i="1"/>
  <c r="EU361" i="1"/>
  <c r="FB361" i="1" s="1"/>
  <c r="EU365" i="1"/>
  <c r="EU369" i="1"/>
  <c r="EU377" i="1"/>
  <c r="EU381" i="1"/>
  <c r="EU385" i="1"/>
  <c r="EU389" i="1"/>
  <c r="EU393" i="1"/>
  <c r="EU397" i="1"/>
  <c r="EU401" i="1"/>
  <c r="EU405" i="1"/>
  <c r="EU409" i="1"/>
  <c r="FB409" i="1" s="1"/>
  <c r="EU413" i="1"/>
  <c r="EU417" i="1"/>
  <c r="EU421" i="1"/>
  <c r="EU425" i="1"/>
  <c r="EU429" i="1"/>
  <c r="EU433" i="1"/>
  <c r="FB433" i="1" s="1"/>
  <c r="EU437" i="1"/>
  <c r="EU441" i="1"/>
  <c r="EU449" i="1"/>
  <c r="EU80" i="1"/>
  <c r="EU96" i="1"/>
  <c r="EU120" i="1"/>
  <c r="EU136" i="1"/>
  <c r="EU172" i="1"/>
  <c r="EU222" i="1"/>
  <c r="EU242" i="1"/>
  <c r="EU254" i="1"/>
  <c r="EU274" i="1"/>
  <c r="EU290" i="1"/>
  <c r="EU296" i="1"/>
  <c r="EU304" i="1"/>
  <c r="FB304" i="1" s="1"/>
  <c r="EU342" i="1"/>
  <c r="EU348" i="1"/>
  <c r="EU362" i="1"/>
  <c r="EU370" i="1"/>
  <c r="EU376" i="1"/>
  <c r="EU382" i="1"/>
  <c r="EU390" i="1"/>
  <c r="EU398" i="1"/>
  <c r="EU404" i="1"/>
  <c r="EU412" i="1"/>
  <c r="FB412" i="1" s="1"/>
  <c r="EU418" i="1"/>
  <c r="EU426" i="1"/>
  <c r="EU434" i="1"/>
  <c r="EU442" i="1"/>
  <c r="EU448" i="1"/>
  <c r="EU453" i="1"/>
  <c r="EU457" i="1"/>
  <c r="EU461" i="1"/>
  <c r="EU465" i="1"/>
  <c r="EU469" i="1"/>
  <c r="EU32" i="1"/>
  <c r="EU66" i="1"/>
  <c r="EU104" i="1"/>
  <c r="EU125" i="1"/>
  <c r="EU141" i="1"/>
  <c r="EU156" i="1"/>
  <c r="EU177" i="1"/>
  <c r="EU192" i="1"/>
  <c r="EU206" i="1"/>
  <c r="EU214" i="1"/>
  <c r="EU234" i="1"/>
  <c r="EU246" i="1"/>
  <c r="EU258" i="1"/>
  <c r="EU266" i="1"/>
  <c r="EU278" i="1"/>
  <c r="EU306" i="1"/>
  <c r="EU312" i="1"/>
  <c r="EU318" i="1"/>
  <c r="EU324" i="1"/>
  <c r="EU330" i="1"/>
  <c r="EU336" i="1"/>
  <c r="EU350" i="1"/>
  <c r="EU356" i="1"/>
  <c r="EU364" i="1"/>
  <c r="FB364" i="1" s="1"/>
  <c r="EU372" i="1"/>
  <c r="EU378" i="1"/>
  <c r="EU384" i="1"/>
  <c r="EU392" i="1"/>
  <c r="EU400" i="1"/>
  <c r="EU406" i="1"/>
  <c r="EU414" i="1"/>
  <c r="EU420" i="1"/>
  <c r="EU428" i="1"/>
  <c r="EU444" i="1"/>
  <c r="EU450" i="1"/>
  <c r="EU454" i="1"/>
  <c r="EU458" i="1"/>
  <c r="EU462" i="1"/>
  <c r="EU466" i="1"/>
  <c r="EU470" i="1"/>
  <c r="EU474" i="1"/>
  <c r="EU482" i="1"/>
  <c r="EU486" i="1"/>
  <c r="EU490" i="1"/>
  <c r="EU494" i="1"/>
  <c r="EU498" i="1"/>
  <c r="EU506" i="1"/>
  <c r="EU510" i="1"/>
  <c r="EU518" i="1"/>
  <c r="EU522" i="1"/>
  <c r="EU526" i="1"/>
  <c r="EU530" i="1"/>
  <c r="EU534" i="1"/>
  <c r="EU542" i="1"/>
  <c r="EU546" i="1"/>
  <c r="EU554" i="1"/>
  <c r="EU558" i="1"/>
  <c r="EU562" i="1"/>
  <c r="EU566" i="1"/>
  <c r="EU570" i="1"/>
  <c r="EU578" i="1"/>
  <c r="EU582" i="1"/>
  <c r="EU586" i="1"/>
  <c r="EU590" i="1"/>
  <c r="EU594" i="1"/>
  <c r="EU598" i="1"/>
  <c r="EU602" i="1"/>
  <c r="EU606" i="1"/>
  <c r="EU614" i="1"/>
  <c r="EU618" i="1"/>
  <c r="EU622" i="1"/>
  <c r="FB622" i="1" s="1"/>
  <c r="EU626" i="1"/>
  <c r="EU630" i="1"/>
  <c r="EU634" i="1"/>
  <c r="EU638" i="1"/>
  <c r="EU642" i="1"/>
  <c r="EU646" i="1"/>
  <c r="EU650" i="1"/>
  <c r="EU50" i="1"/>
  <c r="EU88" i="1"/>
  <c r="EU109" i="1"/>
  <c r="EU161" i="1"/>
  <c r="EU197" i="1"/>
  <c r="EU218" i="1"/>
  <c r="EU282" i="1"/>
  <c r="EU294" i="1"/>
  <c r="EU300" i="1"/>
  <c r="EU338" i="1"/>
  <c r="EU344" i="1"/>
  <c r="EU352" i="1"/>
  <c r="EU358" i="1"/>
  <c r="EU366" i="1"/>
  <c r="EU386" i="1"/>
  <c r="EU402" i="1"/>
  <c r="EU408" i="1"/>
  <c r="EU422" i="1"/>
  <c r="EU430" i="1"/>
  <c r="EU438" i="1"/>
  <c r="EU451" i="1"/>
  <c r="FB451" i="1" s="1"/>
  <c r="EU455" i="1"/>
  <c r="EU459" i="1"/>
  <c r="EU463" i="1"/>
  <c r="EU467" i="1"/>
  <c r="EU471" i="1"/>
  <c r="EU475" i="1"/>
  <c r="EU479" i="1"/>
  <c r="EU483" i="1"/>
  <c r="EU491" i="1"/>
  <c r="EU495" i="1"/>
  <c r="EU499" i="1"/>
  <c r="EU503" i="1"/>
  <c r="EU507" i="1"/>
  <c r="EU515" i="1"/>
  <c r="EU519" i="1"/>
  <c r="EU523" i="1"/>
  <c r="EU527" i="1"/>
  <c r="EU531" i="1"/>
  <c r="EU535" i="1"/>
  <c r="EU539" i="1"/>
  <c r="EU543" i="1"/>
  <c r="EU547" i="1"/>
  <c r="EU555" i="1"/>
  <c r="EU559" i="1"/>
  <c r="EU563" i="1"/>
  <c r="EU567" i="1"/>
  <c r="EU579" i="1"/>
  <c r="EU587" i="1"/>
  <c r="EU591" i="1"/>
  <c r="EU595" i="1"/>
  <c r="EU599" i="1"/>
  <c r="EU603" i="1"/>
  <c r="EU615" i="1"/>
  <c r="EU619" i="1"/>
  <c r="EU623" i="1"/>
  <c r="EU627" i="1"/>
  <c r="EU635" i="1"/>
  <c r="EU639" i="1"/>
  <c r="EU250" i="1"/>
  <c r="EU308" i="1"/>
  <c r="EU332" i="1"/>
  <c r="EU346" i="1"/>
  <c r="EU368" i="1"/>
  <c r="EU380" i="1"/>
  <c r="EU473" i="1"/>
  <c r="EU480" i="1"/>
  <c r="EU488" i="1"/>
  <c r="EU496" i="1"/>
  <c r="EU504" i="1"/>
  <c r="EU512" i="1"/>
  <c r="EU520" i="1"/>
  <c r="EU528" i="1"/>
  <c r="EU536" i="1"/>
  <c r="EU544" i="1"/>
  <c r="EU552" i="1"/>
  <c r="EU560" i="1"/>
  <c r="EU568" i="1"/>
  <c r="EU576" i="1"/>
  <c r="EU592" i="1"/>
  <c r="EU600" i="1"/>
  <c r="EU608" i="1"/>
  <c r="EU616" i="1"/>
  <c r="EU624" i="1"/>
  <c r="EU637" i="1"/>
  <c r="EU645" i="1"/>
  <c r="EU651" i="1"/>
  <c r="EU655" i="1"/>
  <c r="EU659" i="1"/>
  <c r="EU663" i="1"/>
  <c r="EU667" i="1"/>
  <c r="EU675" i="1"/>
  <c r="EU679" i="1"/>
  <c r="EU687" i="1"/>
  <c r="EU691" i="1"/>
  <c r="EU695" i="1"/>
  <c r="EU210" i="1"/>
  <c r="EU320" i="1"/>
  <c r="EU374" i="1"/>
  <c r="EU452" i="1"/>
  <c r="EU468" i="1"/>
  <c r="EU477" i="1"/>
  <c r="EU492" i="1"/>
  <c r="EU500" i="1"/>
  <c r="EU532" i="1"/>
  <c r="EU564" i="1"/>
  <c r="EU572" i="1"/>
  <c r="EU588" i="1"/>
  <c r="EU628" i="1"/>
  <c r="EU648" i="1"/>
  <c r="EU661" i="1"/>
  <c r="EU673" i="1"/>
  <c r="EU685" i="1"/>
  <c r="EU166" i="1"/>
  <c r="EU230" i="1"/>
  <c r="EU396" i="1"/>
  <c r="EU440" i="1"/>
  <c r="EU472" i="1"/>
  <c r="EU501" i="1"/>
  <c r="EU509" i="1"/>
  <c r="EU525" i="1"/>
  <c r="EU549" i="1"/>
  <c r="EU557" i="1"/>
  <c r="EU573" i="1"/>
  <c r="EU589" i="1"/>
  <c r="EU613" i="1"/>
  <c r="EU636" i="1"/>
  <c r="EU649" i="1"/>
  <c r="EU662" i="1"/>
  <c r="EU666" i="1"/>
  <c r="EU682" i="1"/>
  <c r="EU690" i="1"/>
  <c r="EU114" i="1"/>
  <c r="EU146" i="1"/>
  <c r="EU182" i="1"/>
  <c r="EU270" i="1"/>
  <c r="EU326" i="1"/>
  <c r="EU354" i="1"/>
  <c r="EU388" i="1"/>
  <c r="EU410" i="1"/>
  <c r="EU432" i="1"/>
  <c r="EU446" i="1"/>
  <c r="EU464" i="1"/>
  <c r="EU476" i="1"/>
  <c r="EU489" i="1"/>
  <c r="EU497" i="1"/>
  <c r="EU505" i="1"/>
  <c r="EU513" i="1"/>
  <c r="EU521" i="1"/>
  <c r="EU537" i="1"/>
  <c r="EU545" i="1"/>
  <c r="EU553" i="1"/>
  <c r="EU561" i="1"/>
  <c r="EU569" i="1"/>
  <c r="EU585" i="1"/>
  <c r="EU593" i="1"/>
  <c r="EU609" i="1"/>
  <c r="EU617" i="1"/>
  <c r="EU625" i="1"/>
  <c r="FB625" i="1" s="1"/>
  <c r="EU632" i="1"/>
  <c r="EU640" i="1"/>
  <c r="EU647" i="1"/>
  <c r="EU652" i="1"/>
  <c r="EU656" i="1"/>
  <c r="EU660" i="1"/>
  <c r="EU664" i="1"/>
  <c r="EU668" i="1"/>
  <c r="EU672" i="1"/>
  <c r="EU676" i="1"/>
  <c r="EU680" i="1"/>
  <c r="EU684" i="1"/>
  <c r="EU688" i="1"/>
  <c r="EU692" i="1"/>
  <c r="EU696" i="1"/>
  <c r="EU238" i="1"/>
  <c r="EU302" i="1"/>
  <c r="EU484" i="1"/>
  <c r="EU516" i="1"/>
  <c r="EU524" i="1"/>
  <c r="EU540" i="1"/>
  <c r="EU548" i="1"/>
  <c r="EU556" i="1"/>
  <c r="FB556" i="1" s="1"/>
  <c r="EU580" i="1"/>
  <c r="EU596" i="1"/>
  <c r="EU612" i="1"/>
  <c r="EU620" i="1"/>
  <c r="EU633" i="1"/>
  <c r="EU641" i="1"/>
  <c r="EU653" i="1"/>
  <c r="EU657" i="1"/>
  <c r="EU669" i="1"/>
  <c r="EU677" i="1"/>
  <c r="EU681" i="1"/>
  <c r="EU689" i="1"/>
  <c r="EU693" i="1"/>
  <c r="EU58" i="1"/>
  <c r="EU360" i="1"/>
  <c r="EU416" i="1"/>
  <c r="EU456" i="1"/>
  <c r="EU485" i="1"/>
  <c r="EU517" i="1"/>
  <c r="EU533" i="1"/>
  <c r="EU541" i="1"/>
  <c r="EU565" i="1"/>
  <c r="EU581" i="1"/>
  <c r="EU597" i="1"/>
  <c r="EU605" i="1"/>
  <c r="EU621" i="1"/>
  <c r="EU629" i="1"/>
  <c r="EU644" i="1"/>
  <c r="EU654" i="1"/>
  <c r="EU658" i="1"/>
  <c r="EU670" i="1"/>
  <c r="EU678" i="1"/>
  <c r="EU686" i="1"/>
  <c r="EU694" i="1"/>
  <c r="FD556" i="1" l="1"/>
  <c r="FC556" i="1"/>
  <c r="FD190" i="1"/>
  <c r="FC190" i="1"/>
  <c r="FD304" i="1"/>
  <c r="FC304" i="1"/>
  <c r="FD289" i="1"/>
  <c r="FC289" i="1"/>
  <c r="FD181" i="1"/>
  <c r="FC181" i="1"/>
  <c r="FD451" i="1"/>
  <c r="FC451" i="1"/>
  <c r="FD412" i="1"/>
  <c r="FC412" i="1"/>
  <c r="FD433" i="1"/>
  <c r="FC433" i="1"/>
  <c r="FD193" i="1"/>
  <c r="FC193" i="1"/>
  <c r="FD199" i="1"/>
  <c r="FC199" i="1"/>
  <c r="FD43" i="1"/>
  <c r="FC43" i="1"/>
  <c r="FD49" i="1"/>
  <c r="FC49" i="1"/>
  <c r="FD364" i="1"/>
  <c r="FC364" i="1"/>
  <c r="FD622" i="1"/>
  <c r="FC622" i="1"/>
  <c r="FD184" i="1"/>
  <c r="FC184" i="1"/>
  <c r="FD127" i="1"/>
  <c r="FC127" i="1"/>
  <c r="FC625" i="1"/>
  <c r="FD625" i="1"/>
  <c r="FD244" i="1"/>
  <c r="FC244" i="1"/>
  <c r="FD367" i="1"/>
  <c r="FC367" i="1"/>
  <c r="FD85" i="1"/>
  <c r="FC85" i="1"/>
  <c r="FD361" i="1"/>
  <c r="FC361" i="1"/>
  <c r="FD253" i="1"/>
  <c r="FC253" i="1"/>
  <c r="FD409" i="1"/>
  <c r="FC409" i="1"/>
  <c r="EW280" i="1"/>
  <c r="EV280" i="1"/>
  <c r="ER9" i="1"/>
  <c r="EU697" i="1"/>
  <c r="EW676" i="1"/>
  <c r="EV676" i="1"/>
  <c r="EU577" i="1"/>
  <c r="EV613" i="1"/>
  <c r="EW613" i="1"/>
  <c r="EW616" i="1"/>
  <c r="EV616" i="1"/>
  <c r="EU584" i="1"/>
  <c r="EW250" i="1"/>
  <c r="EV250" i="1"/>
  <c r="EW499" i="1"/>
  <c r="EV499" i="1"/>
  <c r="EW451" i="1"/>
  <c r="EV451" i="1"/>
  <c r="EV526" i="1"/>
  <c r="EW526" i="1"/>
  <c r="EW457" i="1"/>
  <c r="EV457" i="1"/>
  <c r="EV433" i="1"/>
  <c r="EW433" i="1"/>
  <c r="EW118" i="1"/>
  <c r="EV118" i="1"/>
  <c r="EW244" i="1"/>
  <c r="EV244" i="1"/>
  <c r="EV271" i="1"/>
  <c r="EW271" i="1"/>
  <c r="ER8" i="1"/>
  <c r="EU157" i="1"/>
  <c r="EV139" i="1"/>
  <c r="EW139" i="1"/>
  <c r="EW91" i="1"/>
  <c r="EV91" i="1"/>
  <c r="EW43" i="1"/>
  <c r="EV43" i="1"/>
  <c r="EW688" i="1"/>
  <c r="EV688" i="1"/>
  <c r="EW388" i="1"/>
  <c r="EV388" i="1"/>
  <c r="EW484" i="1"/>
  <c r="EV484" i="1"/>
  <c r="EV640" i="1"/>
  <c r="EW640" i="1"/>
  <c r="EW661" i="1"/>
  <c r="EV661" i="1"/>
  <c r="EU683" i="1"/>
  <c r="EU611" i="1"/>
  <c r="EW547" i="1"/>
  <c r="EV547" i="1"/>
  <c r="EU574" i="1"/>
  <c r="EV376" i="1"/>
  <c r="EW376" i="1"/>
  <c r="EW172" i="1"/>
  <c r="EV172" i="1"/>
  <c r="EW349" i="1"/>
  <c r="EV349" i="1"/>
  <c r="EW277" i="1"/>
  <c r="EV277" i="1"/>
  <c r="EW112" i="1"/>
  <c r="EV112" i="1"/>
  <c r="EV589" i="1"/>
  <c r="EW589" i="1"/>
  <c r="EW166" i="1"/>
  <c r="EV166" i="1"/>
  <c r="EV679" i="1"/>
  <c r="EW679" i="1"/>
  <c r="ER11" i="1"/>
  <c r="EU643" i="1"/>
  <c r="EU575" i="1"/>
  <c r="EU511" i="1"/>
  <c r="EU538" i="1"/>
  <c r="EV454" i="1"/>
  <c r="EW454" i="1"/>
  <c r="EV364" i="1"/>
  <c r="EW364" i="1"/>
  <c r="EV469" i="1"/>
  <c r="EW469" i="1"/>
  <c r="EW370" i="1"/>
  <c r="EV370" i="1"/>
  <c r="EV304" i="1"/>
  <c r="EW304" i="1"/>
  <c r="EW136" i="1"/>
  <c r="EV136" i="1"/>
  <c r="EW397" i="1"/>
  <c r="EV397" i="1"/>
  <c r="EW361" i="1"/>
  <c r="EV361" i="1"/>
  <c r="EW289" i="1"/>
  <c r="EV289" i="1"/>
  <c r="EV253" i="1"/>
  <c r="EW253" i="1"/>
  <c r="EW181" i="1"/>
  <c r="EV181" i="1"/>
  <c r="EW160" i="1"/>
  <c r="EV160" i="1"/>
  <c r="EV256" i="1"/>
  <c r="EW256" i="1"/>
  <c r="EW106" i="1"/>
  <c r="EV106" i="1"/>
  <c r="EW70" i="1"/>
  <c r="EV70" i="1"/>
  <c r="ER13" i="1"/>
  <c r="EU391" i="1"/>
  <c r="EW283" i="1"/>
  <c r="EV283" i="1"/>
  <c r="EW97" i="1"/>
  <c r="EV97" i="1"/>
  <c r="EW694" i="1"/>
  <c r="EV694" i="1"/>
  <c r="EW565" i="1"/>
  <c r="EV565" i="1"/>
  <c r="EU493" i="1"/>
  <c r="FB493" i="1" s="1"/>
  <c r="EU665" i="1"/>
  <c r="EW580" i="1"/>
  <c r="EV580" i="1"/>
  <c r="EV238" i="1"/>
  <c r="EW238" i="1"/>
  <c r="EV652" i="1"/>
  <c r="EW652" i="1"/>
  <c r="EW625" i="1"/>
  <c r="EV625" i="1"/>
  <c r="EU529" i="1"/>
  <c r="EW682" i="1"/>
  <c r="EV682" i="1"/>
  <c r="EV649" i="1"/>
  <c r="EW649" i="1"/>
  <c r="EW685" i="1"/>
  <c r="EV685" i="1"/>
  <c r="EV628" i="1"/>
  <c r="EW628" i="1"/>
  <c r="EW691" i="1"/>
  <c r="EV691" i="1"/>
  <c r="EV637" i="1"/>
  <c r="EW637" i="1"/>
  <c r="EW568" i="1"/>
  <c r="EV568" i="1"/>
  <c r="EW619" i="1"/>
  <c r="EV619" i="1"/>
  <c r="EU571" i="1"/>
  <c r="EV523" i="1"/>
  <c r="EW523" i="1"/>
  <c r="EV475" i="1"/>
  <c r="EW475" i="1"/>
  <c r="EW430" i="1"/>
  <c r="EV430" i="1"/>
  <c r="EW109" i="1"/>
  <c r="EV109" i="1"/>
  <c r="EW646" i="1"/>
  <c r="EV646" i="1"/>
  <c r="EW598" i="1"/>
  <c r="EV598" i="1"/>
  <c r="EU550" i="1"/>
  <c r="FB550" i="1" s="1"/>
  <c r="EU502" i="1"/>
  <c r="EW466" i="1"/>
  <c r="EV466" i="1"/>
  <c r="EW448" i="1"/>
  <c r="EV448" i="1"/>
  <c r="EV418" i="1"/>
  <c r="EW418" i="1"/>
  <c r="EV409" i="1"/>
  <c r="EW409" i="1"/>
  <c r="EW301" i="1"/>
  <c r="EV301" i="1"/>
  <c r="EW217" i="1"/>
  <c r="EV217" i="1"/>
  <c r="EW196" i="1"/>
  <c r="EV196" i="1"/>
  <c r="EV154" i="1"/>
  <c r="EW154" i="1"/>
  <c r="EU212" i="1"/>
  <c r="EV169" i="1"/>
  <c r="EW169" i="1"/>
  <c r="EV100" i="1"/>
  <c r="EW100" i="1"/>
  <c r="EW427" i="1"/>
  <c r="EV427" i="1"/>
  <c r="EW367" i="1"/>
  <c r="EV367" i="1"/>
  <c r="EW193" i="1"/>
  <c r="EV193" i="1"/>
  <c r="EW148" i="1"/>
  <c r="EV148" i="1"/>
  <c r="EW115" i="1"/>
  <c r="EV115" i="1"/>
  <c r="EW67" i="1"/>
  <c r="EV67" i="1"/>
  <c r="EW19" i="1"/>
  <c r="EV19" i="1"/>
  <c r="ER10" i="1"/>
  <c r="EU16" i="1"/>
  <c r="EV472" i="1"/>
  <c r="EW472" i="1"/>
  <c r="EU508" i="1"/>
  <c r="EW667" i="1"/>
  <c r="EV667" i="1"/>
  <c r="EV520" i="1"/>
  <c r="EW520" i="1"/>
  <c r="EW595" i="1"/>
  <c r="EV595" i="1"/>
  <c r="EW358" i="1"/>
  <c r="EV358" i="1"/>
  <c r="EV622" i="1"/>
  <c r="EW622" i="1"/>
  <c r="EW400" i="1"/>
  <c r="EV400" i="1"/>
  <c r="EW274" i="1"/>
  <c r="EV274" i="1"/>
  <c r="EW385" i="1"/>
  <c r="EV385" i="1"/>
  <c r="EW241" i="1"/>
  <c r="EV241" i="1"/>
  <c r="EW184" i="1"/>
  <c r="EV184" i="1"/>
  <c r="EW52" i="1"/>
  <c r="EV52" i="1"/>
  <c r="ER12" i="1"/>
  <c r="EU175" i="1"/>
  <c r="EV85" i="1"/>
  <c r="EW85" i="1"/>
  <c r="EW49" i="1"/>
  <c r="EV49" i="1"/>
  <c r="EW670" i="1"/>
  <c r="EV670" i="1"/>
  <c r="EV517" i="1"/>
  <c r="EW517" i="1"/>
  <c r="EU601" i="1"/>
  <c r="EV505" i="1"/>
  <c r="EW505" i="1"/>
  <c r="EW544" i="1"/>
  <c r="EV544" i="1"/>
  <c r="EW346" i="1"/>
  <c r="EV346" i="1"/>
  <c r="EU607" i="1"/>
  <c r="EW559" i="1"/>
  <c r="EV559" i="1"/>
  <c r="EW463" i="1"/>
  <c r="EV463" i="1"/>
  <c r="EV352" i="1"/>
  <c r="EW352" i="1"/>
  <c r="EV634" i="1"/>
  <c r="EW634" i="1"/>
  <c r="EV586" i="1"/>
  <c r="EW586" i="1"/>
  <c r="EW490" i="1"/>
  <c r="EV490" i="1"/>
  <c r="EV103" i="1"/>
  <c r="EW103" i="1"/>
  <c r="EW55" i="1"/>
  <c r="EV55" i="1"/>
  <c r="EW61" i="1"/>
  <c r="EV61" i="1"/>
  <c r="EV658" i="1"/>
  <c r="EW658" i="1"/>
  <c r="EW541" i="1"/>
  <c r="EV541" i="1"/>
  <c r="EV58" i="1"/>
  <c r="EW58" i="1"/>
  <c r="EV556" i="1"/>
  <c r="EW556" i="1"/>
  <c r="EV664" i="1"/>
  <c r="EW664" i="1"/>
  <c r="EW553" i="1"/>
  <c r="EV553" i="1"/>
  <c r="EU674" i="1"/>
  <c r="EU314" i="1"/>
  <c r="EW673" i="1"/>
  <c r="EV673" i="1"/>
  <c r="EU604" i="1"/>
  <c r="EV532" i="1"/>
  <c r="EW532" i="1"/>
  <c r="EU671" i="1"/>
  <c r="EV655" i="1"/>
  <c r="EW655" i="1"/>
  <c r="EW592" i="1"/>
  <c r="EV592" i="1"/>
  <c r="EV496" i="1"/>
  <c r="EW496" i="1"/>
  <c r="EU583" i="1"/>
  <c r="EU551" i="1"/>
  <c r="EW535" i="1"/>
  <c r="EV535" i="1"/>
  <c r="EU487" i="1"/>
  <c r="EW88" i="1"/>
  <c r="EV88" i="1"/>
  <c r="EU610" i="1"/>
  <c r="EW562" i="1"/>
  <c r="EV562" i="1"/>
  <c r="EU514" i="1"/>
  <c r="EW406" i="1"/>
  <c r="EV406" i="1"/>
  <c r="EV214" i="1"/>
  <c r="EW214" i="1"/>
  <c r="EW442" i="1"/>
  <c r="EV442" i="1"/>
  <c r="EW412" i="1"/>
  <c r="EV412" i="1"/>
  <c r="EV382" i="1"/>
  <c r="EW382" i="1"/>
  <c r="EW421" i="1"/>
  <c r="EV421" i="1"/>
  <c r="EW337" i="1"/>
  <c r="EV337" i="1"/>
  <c r="EV229" i="1"/>
  <c r="EW229" i="1"/>
  <c r="EW190" i="1"/>
  <c r="EV190" i="1"/>
  <c r="EV124" i="1"/>
  <c r="EW124" i="1"/>
  <c r="EW439" i="1"/>
  <c r="EV439" i="1"/>
  <c r="EW142" i="1"/>
  <c r="EV142" i="1"/>
  <c r="EW121" i="1"/>
  <c r="EV121" i="1"/>
  <c r="EW199" i="1"/>
  <c r="EV199" i="1"/>
  <c r="EW163" i="1"/>
  <c r="EV163" i="1"/>
  <c r="EV127" i="1"/>
  <c r="EW127" i="1"/>
  <c r="EV79" i="1"/>
  <c r="EW79" i="1"/>
  <c r="EW31" i="1"/>
  <c r="EV31" i="1"/>
  <c r="FD550" i="1" l="1"/>
  <c r="FC550" i="1"/>
  <c r="EU11" i="1"/>
  <c r="EV11" i="1" s="1"/>
  <c r="FD493" i="1"/>
  <c r="FC493" i="1"/>
  <c r="EW551" i="1"/>
  <c r="EV551" i="1"/>
  <c r="EW674" i="1"/>
  <c r="EV674" i="1"/>
  <c r="EW665" i="1"/>
  <c r="EV665" i="1"/>
  <c r="EW575" i="1"/>
  <c r="EV575" i="1"/>
  <c r="EV574" i="1"/>
  <c r="EW574" i="1"/>
  <c r="EW577" i="1"/>
  <c r="EV577" i="1"/>
  <c r="EV697" i="1"/>
  <c r="EW697" i="1"/>
  <c r="EW9" i="1" s="1"/>
  <c r="EV583" i="1"/>
  <c r="EW583" i="1"/>
  <c r="EV604" i="1"/>
  <c r="EW604" i="1"/>
  <c r="EW175" i="1"/>
  <c r="EW12" i="1" s="1"/>
  <c r="EV175" i="1"/>
  <c r="EW508" i="1"/>
  <c r="EV508" i="1"/>
  <c r="EU10" i="1"/>
  <c r="EV10" i="1" s="1"/>
  <c r="EV16" i="1"/>
  <c r="EW16" i="1"/>
  <c r="EW550" i="1"/>
  <c r="EV550" i="1"/>
  <c r="EV529" i="1"/>
  <c r="EW529" i="1"/>
  <c r="EW493" i="1"/>
  <c r="EV493" i="1"/>
  <c r="EV511" i="1"/>
  <c r="EW511" i="1"/>
  <c r="EW643" i="1"/>
  <c r="EV643" i="1"/>
  <c r="EU12" i="1"/>
  <c r="EV12" i="1" s="1"/>
  <c r="EV611" i="1"/>
  <c r="EW611" i="1"/>
  <c r="EU9" i="1"/>
  <c r="EV9" i="1" s="1"/>
  <c r="EV671" i="1"/>
  <c r="EW671" i="1"/>
  <c r="EW314" i="1"/>
  <c r="EV314" i="1"/>
  <c r="EW212" i="1"/>
  <c r="EV212" i="1"/>
  <c r="EW11" i="1"/>
  <c r="EV157" i="1"/>
  <c r="EW157" i="1"/>
  <c r="EU8" i="1"/>
  <c r="EW514" i="1"/>
  <c r="EV514" i="1"/>
  <c r="EW610" i="1"/>
  <c r="EV610" i="1"/>
  <c r="EW487" i="1"/>
  <c r="EV487" i="1"/>
  <c r="EV607" i="1"/>
  <c r="EW607" i="1"/>
  <c r="EV601" i="1"/>
  <c r="EW601" i="1"/>
  <c r="EW502" i="1"/>
  <c r="EV502" i="1"/>
  <c r="EV571" i="1"/>
  <c r="EW571" i="1"/>
  <c r="EV391" i="1"/>
  <c r="EU13" i="1"/>
  <c r="EV13" i="1" s="1"/>
  <c r="EW391" i="1"/>
  <c r="EW13" i="1" s="1"/>
  <c r="EV538" i="1"/>
  <c r="EW538" i="1"/>
  <c r="EV683" i="1"/>
  <c r="EW683" i="1"/>
  <c r="ER14" i="1"/>
  <c r="EW584" i="1"/>
  <c r="EV584" i="1"/>
  <c r="EW8" i="1" l="1"/>
  <c r="EV8" i="1"/>
  <c r="EU14" i="1"/>
  <c r="EV14" i="1" s="1"/>
  <c r="EW10" i="1"/>
  <c r="EW14" i="1" l="1"/>
  <c r="FB145" i="1" l="1"/>
  <c r="FB27" i="1"/>
  <c r="FB39" i="1"/>
  <c r="FB51" i="1"/>
  <c r="FB63" i="1"/>
  <c r="FB75" i="1"/>
  <c r="FB87" i="1"/>
  <c r="FB99" i="1"/>
  <c r="FB111" i="1"/>
  <c r="FB123" i="1"/>
  <c r="FB135" i="1"/>
  <c r="FB147" i="1"/>
  <c r="FB159" i="1"/>
  <c r="FB171" i="1"/>
  <c r="FB183" i="1"/>
  <c r="FB195" i="1"/>
  <c r="FB207" i="1"/>
  <c r="FB219" i="1"/>
  <c r="FB231" i="1"/>
  <c r="FB243" i="1"/>
  <c r="FB255" i="1"/>
  <c r="FB267" i="1"/>
  <c r="FB279" i="1"/>
  <c r="FB291" i="1"/>
  <c r="FB303" i="1"/>
  <c r="FB315" i="1"/>
  <c r="FB327" i="1"/>
  <c r="FB339" i="1"/>
  <c r="FB351" i="1"/>
  <c r="FB363" i="1"/>
  <c r="FB375" i="1"/>
  <c r="FB387" i="1"/>
  <c r="FB399" i="1"/>
  <c r="FB411" i="1"/>
  <c r="FB423" i="1"/>
  <c r="FB435" i="1"/>
  <c r="FB447" i="1"/>
  <c r="FB459" i="1"/>
  <c r="FB471" i="1"/>
  <c r="FB483" i="1"/>
  <c r="FB495" i="1"/>
  <c r="FB507" i="1"/>
  <c r="FB519" i="1"/>
  <c r="FB531" i="1"/>
  <c r="FB543" i="1"/>
  <c r="FB555" i="1"/>
  <c r="FB567" i="1"/>
  <c r="FB579" i="1"/>
  <c r="FB591" i="1"/>
  <c r="FB603" i="1"/>
  <c r="FB615" i="1"/>
  <c r="FB627" i="1"/>
  <c r="FB639" i="1"/>
  <c r="FB651" i="1"/>
  <c r="FB663" i="1"/>
  <c r="FB675" i="1"/>
  <c r="FB687" i="1"/>
  <c r="FB196" i="1"/>
  <c r="FB256" i="1"/>
  <c r="FB352" i="1"/>
  <c r="FB376" i="1"/>
  <c r="FB388" i="1"/>
  <c r="FB52" i="1"/>
  <c r="FB76" i="1"/>
  <c r="FB88" i="1"/>
  <c r="FB100" i="1"/>
  <c r="FB112" i="1"/>
  <c r="FB124" i="1"/>
  <c r="FB136" i="1"/>
  <c r="FB148" i="1"/>
  <c r="FB160" i="1"/>
  <c r="FB208" i="1"/>
  <c r="FB280" i="1"/>
  <c r="FB17" i="1"/>
  <c r="FB29" i="1"/>
  <c r="FB41" i="1"/>
  <c r="FB53" i="1"/>
  <c r="FB65" i="1"/>
  <c r="FB77" i="1"/>
  <c r="FB89" i="1"/>
  <c r="FB101" i="1"/>
  <c r="FB113" i="1"/>
  <c r="FB125" i="1"/>
  <c r="FB137" i="1"/>
  <c r="FB149" i="1"/>
  <c r="FB161" i="1"/>
  <c r="FB173" i="1"/>
  <c r="FB185" i="1"/>
  <c r="FB197" i="1"/>
  <c r="FB209" i="1"/>
  <c r="FB221" i="1"/>
  <c r="FB233" i="1"/>
  <c r="FB245" i="1"/>
  <c r="FB257" i="1"/>
  <c r="FB269" i="1"/>
  <c r="FB281" i="1"/>
  <c r="FB293" i="1"/>
  <c r="FB305" i="1"/>
  <c r="FB317" i="1"/>
  <c r="FB329" i="1"/>
  <c r="FB341" i="1"/>
  <c r="FB353" i="1"/>
  <c r="FB365" i="1"/>
  <c r="FB377" i="1"/>
  <c r="FB389" i="1"/>
  <c r="FB401" i="1"/>
  <c r="FB413" i="1"/>
  <c r="FB425" i="1"/>
  <c r="FB437" i="1"/>
  <c r="FB449" i="1"/>
  <c r="FB461" i="1"/>
  <c r="FB473" i="1"/>
  <c r="FB485" i="1"/>
  <c r="FB497" i="1"/>
  <c r="FB509" i="1"/>
  <c r="FB521" i="1"/>
  <c r="FB533" i="1"/>
  <c r="FB545" i="1"/>
  <c r="FB557" i="1"/>
  <c r="FB569" i="1"/>
  <c r="FB581" i="1"/>
  <c r="FB593" i="1"/>
  <c r="FB605" i="1"/>
  <c r="FB617" i="1"/>
  <c r="FB629" i="1"/>
  <c r="FB641" i="1"/>
  <c r="FB653" i="1"/>
  <c r="FB677" i="1"/>
  <c r="FB689" i="1"/>
  <c r="FB643" i="1"/>
  <c r="FB691" i="1"/>
  <c r="FB620" i="1"/>
  <c r="FB680" i="1"/>
  <c r="FB129" i="1"/>
  <c r="FB177" i="1"/>
  <c r="FB225" i="1"/>
  <c r="FB261" i="1"/>
  <c r="FB309" i="1"/>
  <c r="FB18" i="1"/>
  <c r="FB30" i="1"/>
  <c r="FB42" i="1"/>
  <c r="FB54" i="1"/>
  <c r="FB66" i="1"/>
  <c r="FB78" i="1"/>
  <c r="FB90" i="1"/>
  <c r="FB102" i="1"/>
  <c r="FB114" i="1"/>
  <c r="FB126" i="1"/>
  <c r="FB138" i="1"/>
  <c r="FB150" i="1"/>
  <c r="FB162" i="1"/>
  <c r="FB174" i="1"/>
  <c r="FB186" i="1"/>
  <c r="FB198" i="1"/>
  <c r="FB210" i="1"/>
  <c r="FB222" i="1"/>
  <c r="FB234" i="1"/>
  <c r="FB246" i="1"/>
  <c r="FB258" i="1"/>
  <c r="FB270" i="1"/>
  <c r="FB282" i="1"/>
  <c r="FB294" i="1"/>
  <c r="FB306" i="1"/>
  <c r="FB318" i="1"/>
  <c r="FB330" i="1"/>
  <c r="FB342" i="1"/>
  <c r="FB354" i="1"/>
  <c r="FB366" i="1"/>
  <c r="FB378" i="1"/>
  <c r="FB390" i="1"/>
  <c r="FB402" i="1"/>
  <c r="FB414" i="1"/>
  <c r="FB426" i="1"/>
  <c r="FB438" i="1"/>
  <c r="FB450" i="1"/>
  <c r="FB462" i="1"/>
  <c r="FB474" i="1"/>
  <c r="FB486" i="1"/>
  <c r="FB498" i="1"/>
  <c r="FB510" i="1"/>
  <c r="FB522" i="1"/>
  <c r="FB534" i="1"/>
  <c r="FB546" i="1"/>
  <c r="FB558" i="1"/>
  <c r="FB570" i="1"/>
  <c r="FB582" i="1"/>
  <c r="FB594" i="1"/>
  <c r="FB606" i="1"/>
  <c r="FB618" i="1"/>
  <c r="FB630" i="1"/>
  <c r="FB642" i="1"/>
  <c r="FB654" i="1"/>
  <c r="FB666" i="1"/>
  <c r="FB678" i="1"/>
  <c r="FB690" i="1"/>
  <c r="FB475" i="1"/>
  <c r="FB499" i="1"/>
  <c r="FB523" i="1"/>
  <c r="FB547" i="1"/>
  <c r="FB619" i="1"/>
  <c r="FB655" i="1"/>
  <c r="FB679" i="1"/>
  <c r="FB632" i="1"/>
  <c r="FB668" i="1"/>
  <c r="FB117" i="1"/>
  <c r="FB165" i="1"/>
  <c r="FB213" i="1"/>
  <c r="FB249" i="1"/>
  <c r="FB297" i="1"/>
  <c r="FB19" i="1"/>
  <c r="FB31" i="1"/>
  <c r="FB55" i="1"/>
  <c r="FB67" i="1"/>
  <c r="FB79" i="1"/>
  <c r="FB91" i="1"/>
  <c r="FB103" i="1"/>
  <c r="FB115" i="1"/>
  <c r="FB139" i="1"/>
  <c r="FB163" i="1"/>
  <c r="FB175" i="1"/>
  <c r="FB247" i="1"/>
  <c r="FB271" i="1"/>
  <c r="FB283" i="1"/>
  <c r="FB307" i="1"/>
  <c r="FB331" i="1"/>
  <c r="FB343" i="1"/>
  <c r="FB379" i="1"/>
  <c r="FB403" i="1"/>
  <c r="FB427" i="1"/>
  <c r="FB439" i="1"/>
  <c r="FB463" i="1"/>
  <c r="FB487" i="1"/>
  <c r="FB511" i="1"/>
  <c r="FB535" i="1"/>
  <c r="FB559" i="1"/>
  <c r="FB595" i="1"/>
  <c r="FB631" i="1"/>
  <c r="FB667" i="1"/>
  <c r="FB596" i="1"/>
  <c r="FB644" i="1"/>
  <c r="FB692" i="1"/>
  <c r="FB141" i="1"/>
  <c r="FB189" i="1"/>
  <c r="FB237" i="1"/>
  <c r="FB273" i="1"/>
  <c r="FB321" i="1"/>
  <c r="FB20" i="1"/>
  <c r="FB32" i="1"/>
  <c r="FB44" i="1"/>
  <c r="FB56" i="1"/>
  <c r="FB68" i="1"/>
  <c r="FB80" i="1"/>
  <c r="FB92" i="1"/>
  <c r="FB104" i="1"/>
  <c r="FB116" i="1"/>
  <c r="FB128" i="1"/>
  <c r="FB140" i="1"/>
  <c r="FB152" i="1"/>
  <c r="FB164" i="1"/>
  <c r="FB176" i="1"/>
  <c r="FB188" i="1"/>
  <c r="FB200" i="1"/>
  <c r="FB224" i="1"/>
  <c r="FB236" i="1"/>
  <c r="FB248" i="1"/>
  <c r="FB260" i="1"/>
  <c r="FB272" i="1"/>
  <c r="FB284" i="1"/>
  <c r="FB296" i="1"/>
  <c r="FB308" i="1"/>
  <c r="FB320" i="1"/>
  <c r="FB332" i="1"/>
  <c r="FB344" i="1"/>
  <c r="FB356" i="1"/>
  <c r="FB368" i="1"/>
  <c r="FB380" i="1"/>
  <c r="FB392" i="1"/>
  <c r="FB404" i="1"/>
  <c r="FB416" i="1"/>
  <c r="FB428" i="1"/>
  <c r="FB440" i="1"/>
  <c r="FB452" i="1"/>
  <c r="FB464" i="1"/>
  <c r="FB476" i="1"/>
  <c r="FB488" i="1"/>
  <c r="FB500" i="1"/>
  <c r="FB512" i="1"/>
  <c r="FB524" i="1"/>
  <c r="FB536" i="1"/>
  <c r="FB548" i="1"/>
  <c r="FB560" i="1"/>
  <c r="FB572" i="1"/>
  <c r="FB608" i="1"/>
  <c r="FB656" i="1"/>
  <c r="FB21" i="1"/>
  <c r="FB33" i="1"/>
  <c r="FB45" i="1"/>
  <c r="FB57" i="1"/>
  <c r="FB69" i="1"/>
  <c r="FB81" i="1"/>
  <c r="FB93" i="1"/>
  <c r="FB105" i="1"/>
  <c r="FB153" i="1"/>
  <c r="FB201" i="1"/>
  <c r="FB285" i="1"/>
  <c r="FB24" i="1"/>
  <c r="FB36" i="1"/>
  <c r="FB48" i="1"/>
  <c r="FB60" i="1"/>
  <c r="FB72" i="1"/>
  <c r="FB84" i="1"/>
  <c r="FB96" i="1"/>
  <c r="FB108" i="1"/>
  <c r="FB120" i="1"/>
  <c r="FB132" i="1"/>
  <c r="FB144" i="1"/>
  <c r="FB156" i="1"/>
  <c r="FB168" i="1"/>
  <c r="FB180" i="1"/>
  <c r="FB192" i="1"/>
  <c r="FB204" i="1"/>
  <c r="FB216" i="1"/>
  <c r="FB228" i="1"/>
  <c r="FB240" i="1"/>
  <c r="FB252" i="1"/>
  <c r="FB264" i="1"/>
  <c r="FB276" i="1"/>
  <c r="FB288" i="1"/>
  <c r="FB300" i="1"/>
  <c r="FB312" i="1"/>
  <c r="FB324" i="1"/>
  <c r="FB336" i="1"/>
  <c r="FB348" i="1"/>
  <c r="FB360" i="1"/>
  <c r="FB372" i="1"/>
  <c r="FB384" i="1"/>
  <c r="FB396" i="1"/>
  <c r="FB408" i="1"/>
  <c r="FB420" i="1"/>
  <c r="FB432" i="1"/>
  <c r="FB444" i="1"/>
  <c r="FB456" i="1"/>
  <c r="FB468" i="1"/>
  <c r="FB480" i="1"/>
  <c r="FB492" i="1"/>
  <c r="FB504" i="1"/>
  <c r="FB516" i="1"/>
  <c r="FB528" i="1"/>
  <c r="FB540" i="1"/>
  <c r="FB552" i="1"/>
  <c r="FB564" i="1"/>
  <c r="FB576" i="1"/>
  <c r="FB588" i="1"/>
  <c r="FB600" i="1"/>
  <c r="FB612" i="1"/>
  <c r="FB624" i="1"/>
  <c r="FB636" i="1"/>
  <c r="FB648" i="1"/>
  <c r="FB660" i="1"/>
  <c r="FB672" i="1"/>
  <c r="FB684" i="1"/>
  <c r="FB696" i="1"/>
  <c r="FB59" i="1"/>
  <c r="FB217" i="1"/>
  <c r="FB241" i="1"/>
  <c r="FB299" i="1"/>
  <c r="FB349" i="1"/>
  <c r="FB371" i="1"/>
  <c r="FB398" i="1"/>
  <c r="FB421" i="1"/>
  <c r="FB467" i="1"/>
  <c r="FB491" i="1"/>
  <c r="FB515" i="1"/>
  <c r="FB539" i="1"/>
  <c r="FB563" i="1"/>
  <c r="FB587" i="1"/>
  <c r="FB635" i="1"/>
  <c r="FB659" i="1"/>
  <c r="FB589" i="1"/>
  <c r="FB637" i="1"/>
  <c r="FB661" i="1"/>
  <c r="FB238" i="1"/>
  <c r="FB395" i="1"/>
  <c r="FB489" i="1"/>
  <c r="FB585" i="1"/>
  <c r="FB681" i="1"/>
  <c r="FB26" i="1"/>
  <c r="FB323" i="1"/>
  <c r="FB419" i="1"/>
  <c r="FB514" i="1"/>
  <c r="FB658" i="1"/>
  <c r="FB61" i="1"/>
  <c r="FB95" i="1"/>
  <c r="FB158" i="1"/>
  <c r="FB191" i="1"/>
  <c r="FB218" i="1"/>
  <c r="FB242" i="1"/>
  <c r="FB274" i="1"/>
  <c r="FB301" i="1"/>
  <c r="FB326" i="1"/>
  <c r="FB350" i="1"/>
  <c r="FB373" i="1"/>
  <c r="FB400" i="1"/>
  <c r="FB422" i="1"/>
  <c r="FB446" i="1"/>
  <c r="FB469" i="1"/>
  <c r="FB517" i="1"/>
  <c r="FB541" i="1"/>
  <c r="FB565" i="1"/>
  <c r="FB613" i="1"/>
  <c r="FB685" i="1"/>
  <c r="FB418" i="1"/>
  <c r="FB239" i="1"/>
  <c r="FB562" i="1"/>
  <c r="FB35" i="1"/>
  <c r="FB62" i="1"/>
  <c r="FB97" i="1"/>
  <c r="FB131" i="1"/>
  <c r="FB166" i="1"/>
  <c r="FB275" i="1"/>
  <c r="FB302" i="1"/>
  <c r="FB374" i="1"/>
  <c r="FB405" i="1"/>
  <c r="FB448" i="1"/>
  <c r="FB470" i="1"/>
  <c r="FB494" i="1"/>
  <c r="FB518" i="1"/>
  <c r="FB542" i="1"/>
  <c r="FB566" i="1"/>
  <c r="FB590" i="1"/>
  <c r="FB614" i="1"/>
  <c r="FB638" i="1"/>
  <c r="FB662" i="1"/>
  <c r="FB686" i="1"/>
  <c r="FB250" i="1"/>
  <c r="FB381" i="1"/>
  <c r="FB429" i="1"/>
  <c r="FB496" i="1"/>
  <c r="FB544" i="1"/>
  <c r="FB592" i="1"/>
  <c r="FB369" i="1"/>
  <c r="FB442" i="1"/>
  <c r="FB609" i="1"/>
  <c r="FB215" i="1"/>
  <c r="FB397" i="1"/>
  <c r="FB98" i="1"/>
  <c r="FB167" i="1"/>
  <c r="FB194" i="1"/>
  <c r="FB277" i="1"/>
  <c r="FB333" i="1"/>
  <c r="FB357" i="1"/>
  <c r="FB406" i="1"/>
  <c r="FB472" i="1"/>
  <c r="FB520" i="1"/>
  <c r="FB568" i="1"/>
  <c r="FB616" i="1"/>
  <c r="FB664" i="1"/>
  <c r="FB693" i="1"/>
  <c r="FB598" i="1"/>
  <c r="FB670" i="1"/>
  <c r="FB417" i="1"/>
  <c r="FB460" i="1"/>
  <c r="FB532" i="1"/>
  <c r="FB121" i="1"/>
  <c r="FB214" i="1"/>
  <c r="FB633" i="1"/>
  <c r="FB266" i="1"/>
  <c r="FB466" i="1"/>
  <c r="FB634" i="1"/>
  <c r="FB38" i="1"/>
  <c r="FB70" i="1"/>
  <c r="FB106" i="1"/>
  <c r="FB134" i="1"/>
  <c r="FB169" i="1"/>
  <c r="FB251" i="1"/>
  <c r="FB278" i="1"/>
  <c r="FB334" i="1"/>
  <c r="FB358" i="1"/>
  <c r="FB382" i="1"/>
  <c r="FB407" i="1"/>
  <c r="FB430" i="1"/>
  <c r="FB453" i="1"/>
  <c r="FB477" i="1"/>
  <c r="FB501" i="1"/>
  <c r="FB525" i="1"/>
  <c r="FB549" i="1"/>
  <c r="FB573" i="1"/>
  <c r="FB597" i="1"/>
  <c r="FB621" i="1"/>
  <c r="FB645" i="1"/>
  <c r="FB669" i="1"/>
  <c r="FB694" i="1"/>
  <c r="FB441" i="1"/>
  <c r="FB484" i="1"/>
  <c r="FB155" i="1"/>
  <c r="FB370" i="1"/>
  <c r="FB538" i="1"/>
  <c r="FB71" i="1"/>
  <c r="FB107" i="1"/>
  <c r="FB142" i="1"/>
  <c r="FB170" i="1"/>
  <c r="FB227" i="1"/>
  <c r="FB286" i="1"/>
  <c r="FB311" i="1"/>
  <c r="FB335" i="1"/>
  <c r="FB359" i="1"/>
  <c r="FB383" i="1"/>
  <c r="FB431" i="1"/>
  <c r="FB454" i="1"/>
  <c r="FB478" i="1"/>
  <c r="FB502" i="1"/>
  <c r="FB526" i="1"/>
  <c r="FB646" i="1"/>
  <c r="FB394" i="1"/>
  <c r="FB508" i="1"/>
  <c r="FB580" i="1"/>
  <c r="FB676" i="1"/>
  <c r="FB561" i="1"/>
  <c r="FB58" i="1"/>
  <c r="FB347" i="1"/>
  <c r="FB490" i="1"/>
  <c r="FB109" i="1"/>
  <c r="FB143" i="1"/>
  <c r="FB178" i="1"/>
  <c r="FB203" i="1"/>
  <c r="FB229" i="1"/>
  <c r="FB254" i="1"/>
  <c r="FB287" i="1"/>
  <c r="FB313" i="1"/>
  <c r="FB337" i="1"/>
  <c r="FB385" i="1"/>
  <c r="FB410" i="1"/>
  <c r="FB455" i="1"/>
  <c r="FB479" i="1"/>
  <c r="FB503" i="1"/>
  <c r="FB527" i="1"/>
  <c r="FB599" i="1"/>
  <c r="FB623" i="1"/>
  <c r="FB647" i="1"/>
  <c r="FB695" i="1"/>
  <c r="FB482" i="1"/>
  <c r="FB530" i="1"/>
  <c r="FB602" i="1"/>
  <c r="FB650" i="1"/>
  <c r="FB652" i="1"/>
  <c r="FB50" i="1"/>
  <c r="FB346" i="1"/>
  <c r="FB465" i="1"/>
  <c r="FB537" i="1"/>
  <c r="FB657" i="1"/>
  <c r="FB86" i="1"/>
  <c r="FB74" i="1"/>
  <c r="FB110" i="1"/>
  <c r="FB179" i="1"/>
  <c r="FB205" i="1"/>
  <c r="FB230" i="1"/>
  <c r="FB314" i="1"/>
  <c r="FB338" i="1"/>
  <c r="FB362" i="1"/>
  <c r="FB386" i="1"/>
  <c r="FB434" i="1"/>
  <c r="FB457" i="1"/>
  <c r="FB481" i="1"/>
  <c r="FB505" i="1"/>
  <c r="FB529" i="1"/>
  <c r="FB553" i="1"/>
  <c r="FB577" i="1"/>
  <c r="FB649" i="1"/>
  <c r="FB673" i="1"/>
  <c r="FB697" i="1"/>
  <c r="FB393" i="1"/>
  <c r="FB506" i="1"/>
  <c r="FB554" i="1"/>
  <c r="FB626" i="1"/>
  <c r="FB263" i="1"/>
  <c r="FB345" i="1"/>
  <c r="FB628" i="1"/>
  <c r="FB47" i="1"/>
  <c r="FB82" i="1"/>
  <c r="FB118" i="1"/>
  <c r="FB146" i="1"/>
  <c r="FB206" i="1"/>
  <c r="FB290" i="1"/>
  <c r="FB458" i="1"/>
  <c r="FB578" i="1"/>
  <c r="FB154" i="1"/>
  <c r="FB513" i="1"/>
  <c r="FB122" i="1"/>
  <c r="FB443" i="1"/>
  <c r="FB682" i="1"/>
  <c r="FB23" i="1"/>
  <c r="FB83" i="1"/>
  <c r="FB119" i="1"/>
  <c r="FB182" i="1"/>
  <c r="FD145" i="1" l="1"/>
  <c r="FC145" i="1"/>
  <c r="FD628" i="1"/>
  <c r="FC628" i="1"/>
  <c r="FD577" i="1"/>
  <c r="FC577" i="1"/>
  <c r="FD205" i="1"/>
  <c r="FC205" i="1"/>
  <c r="FC526" i="1"/>
  <c r="FD526" i="1"/>
  <c r="FD142" i="1"/>
  <c r="FC142" i="1"/>
  <c r="FD334" i="1"/>
  <c r="FC334" i="1"/>
  <c r="FC214" i="1"/>
  <c r="FD214" i="1"/>
  <c r="FD520" i="1"/>
  <c r="FC520" i="1"/>
  <c r="FD565" i="1"/>
  <c r="FC565" i="1"/>
  <c r="EY8" i="1"/>
  <c r="FB157" i="1"/>
  <c r="FB584" i="1"/>
  <c r="FD535" i="1"/>
  <c r="FC535" i="1"/>
  <c r="FD283" i="1"/>
  <c r="FC283" i="1"/>
  <c r="FC31" i="1"/>
  <c r="FD31" i="1"/>
  <c r="FB583" i="1"/>
  <c r="FB607" i="1"/>
  <c r="FC208" i="1"/>
  <c r="FD208" i="1"/>
  <c r="FD376" i="1"/>
  <c r="FC376" i="1"/>
  <c r="FC553" i="1"/>
  <c r="FD553" i="1"/>
  <c r="FC109" i="1"/>
  <c r="FD109" i="1"/>
  <c r="FD502" i="1"/>
  <c r="FC502" i="1"/>
  <c r="FD121" i="1"/>
  <c r="FC121" i="1"/>
  <c r="FD472" i="1"/>
  <c r="FC472" i="1"/>
  <c r="FD442" i="1"/>
  <c r="FC442" i="1"/>
  <c r="FD541" i="1"/>
  <c r="FC541" i="1"/>
  <c r="FD511" i="1"/>
  <c r="FC511" i="1"/>
  <c r="FD271" i="1"/>
  <c r="FC271" i="1"/>
  <c r="FC19" i="1"/>
  <c r="FD19" i="1"/>
  <c r="FD547" i="1"/>
  <c r="FC547" i="1"/>
  <c r="FB571" i="1"/>
  <c r="EY12" i="1"/>
  <c r="FB172" i="1"/>
  <c r="FD352" i="1"/>
  <c r="FC352" i="1"/>
  <c r="FD529" i="1"/>
  <c r="FC529" i="1"/>
  <c r="FB610" i="1"/>
  <c r="FD478" i="1"/>
  <c r="FC478" i="1"/>
  <c r="FB604" i="1"/>
  <c r="FD406" i="1"/>
  <c r="FC406" i="1"/>
  <c r="FD166" i="1"/>
  <c r="FC166" i="1"/>
  <c r="FD517" i="1"/>
  <c r="FC517" i="1"/>
  <c r="FD487" i="1"/>
  <c r="FC487" i="1"/>
  <c r="FD247" i="1"/>
  <c r="FC247" i="1"/>
  <c r="FD523" i="1"/>
  <c r="FC523" i="1"/>
  <c r="FD160" i="1"/>
  <c r="FC160" i="1"/>
  <c r="FD256" i="1"/>
  <c r="FC256" i="1"/>
  <c r="FD154" i="1"/>
  <c r="FC154" i="1"/>
  <c r="FB674" i="1"/>
  <c r="FC505" i="1"/>
  <c r="FD505" i="1"/>
  <c r="FD490" i="1"/>
  <c r="FC490" i="1"/>
  <c r="FD454" i="1"/>
  <c r="FC454" i="1"/>
  <c r="FC538" i="1"/>
  <c r="FD538" i="1"/>
  <c r="FD169" i="1"/>
  <c r="FC169" i="1"/>
  <c r="FC532" i="1"/>
  <c r="FD532" i="1"/>
  <c r="EY9" i="1"/>
  <c r="FB688" i="1"/>
  <c r="FD469" i="1"/>
  <c r="FC469" i="1"/>
  <c r="FD238" i="1"/>
  <c r="FC238" i="1"/>
  <c r="FD463" i="1"/>
  <c r="FC463" i="1"/>
  <c r="FC175" i="1"/>
  <c r="FD175" i="1"/>
  <c r="FD499" i="1"/>
  <c r="FC499" i="1"/>
  <c r="FD148" i="1"/>
  <c r="FC148" i="1"/>
  <c r="FD196" i="1"/>
  <c r="FC196" i="1"/>
  <c r="FC481" i="1"/>
  <c r="FD481" i="1"/>
  <c r="FD385" i="1"/>
  <c r="FC385" i="1"/>
  <c r="FD370" i="1"/>
  <c r="FC370" i="1"/>
  <c r="FC460" i="1"/>
  <c r="FD460" i="1"/>
  <c r="EY11" i="1"/>
  <c r="FB640" i="1"/>
  <c r="FD97" i="1"/>
  <c r="FC97" i="1"/>
  <c r="FC661" i="1"/>
  <c r="FD661" i="1"/>
  <c r="FD439" i="1"/>
  <c r="FC439" i="1"/>
  <c r="FD163" i="1"/>
  <c r="FC163" i="1"/>
  <c r="FD475" i="1"/>
  <c r="FC475" i="1"/>
  <c r="FB665" i="1"/>
  <c r="FD136" i="1"/>
  <c r="FC136" i="1"/>
  <c r="FD457" i="1"/>
  <c r="FC457" i="1"/>
  <c r="FB671" i="1"/>
  <c r="FC337" i="1"/>
  <c r="FD337" i="1"/>
  <c r="FD58" i="1"/>
  <c r="FC58" i="1"/>
  <c r="FD106" i="1"/>
  <c r="FC106" i="1"/>
  <c r="FD277" i="1"/>
  <c r="FC277" i="1"/>
  <c r="FD592" i="1"/>
  <c r="FC592" i="1"/>
  <c r="FD61" i="1"/>
  <c r="FC61" i="1"/>
  <c r="FC637" i="1"/>
  <c r="FD637" i="1"/>
  <c r="FD421" i="1"/>
  <c r="FC421" i="1"/>
  <c r="FD427" i="1"/>
  <c r="FC427" i="1"/>
  <c r="FC139" i="1"/>
  <c r="FD139" i="1"/>
  <c r="FD124" i="1"/>
  <c r="FC124" i="1"/>
  <c r="FC313" i="1"/>
  <c r="FD313" i="1"/>
  <c r="FD484" i="1"/>
  <c r="FC484" i="1"/>
  <c r="FD70" i="1"/>
  <c r="FC70" i="1"/>
  <c r="FD670" i="1"/>
  <c r="FC670" i="1"/>
  <c r="FD544" i="1"/>
  <c r="FC544" i="1"/>
  <c r="FD400" i="1"/>
  <c r="FC400" i="1"/>
  <c r="FD658" i="1"/>
  <c r="FC658" i="1"/>
  <c r="FC589" i="1"/>
  <c r="FD589" i="1"/>
  <c r="FD403" i="1"/>
  <c r="FC403" i="1"/>
  <c r="FD115" i="1"/>
  <c r="FC115" i="1"/>
  <c r="FD112" i="1"/>
  <c r="FC112" i="1"/>
  <c r="FC676" i="1"/>
  <c r="FD676" i="1"/>
  <c r="FD598" i="1"/>
  <c r="FC598" i="1"/>
  <c r="FD496" i="1"/>
  <c r="FC496" i="1"/>
  <c r="FD562" i="1"/>
  <c r="FC562" i="1"/>
  <c r="FD373" i="1"/>
  <c r="FC373" i="1"/>
  <c r="FD514" i="1"/>
  <c r="FC514" i="1"/>
  <c r="FB683" i="1"/>
  <c r="FB212" i="1"/>
  <c r="EY13" i="1"/>
  <c r="FB391" i="1"/>
  <c r="FC103" i="1"/>
  <c r="FD103" i="1"/>
  <c r="FD100" i="1"/>
  <c r="FC100" i="1"/>
  <c r="FD697" i="1"/>
  <c r="FC697" i="1"/>
  <c r="FD346" i="1"/>
  <c r="FC346" i="1"/>
  <c r="FD580" i="1"/>
  <c r="FC580" i="1"/>
  <c r="FD694" i="1"/>
  <c r="FC694" i="1"/>
  <c r="FD430" i="1"/>
  <c r="FC430" i="1"/>
  <c r="FD634" i="1"/>
  <c r="FC634" i="1"/>
  <c r="FD349" i="1"/>
  <c r="FC349" i="1"/>
  <c r="FC667" i="1"/>
  <c r="FD667" i="1"/>
  <c r="FD379" i="1"/>
  <c r="FC379" i="1"/>
  <c r="FD91" i="1"/>
  <c r="FC91" i="1"/>
  <c r="FC88" i="1"/>
  <c r="FD88" i="1"/>
  <c r="FD118" i="1"/>
  <c r="FC118" i="1"/>
  <c r="FD673" i="1"/>
  <c r="FC673" i="1"/>
  <c r="FB575" i="1"/>
  <c r="FD229" i="1"/>
  <c r="FC229" i="1"/>
  <c r="FD508" i="1"/>
  <c r="FC508" i="1"/>
  <c r="FD286" i="1"/>
  <c r="FC286" i="1"/>
  <c r="FB574" i="1"/>
  <c r="FD466" i="1"/>
  <c r="FC466" i="1"/>
  <c r="FD664" i="1"/>
  <c r="FC664" i="1"/>
  <c r="FB586" i="1"/>
  <c r="FC448" i="1"/>
  <c r="FD448" i="1"/>
  <c r="FD418" i="1"/>
  <c r="FC418" i="1"/>
  <c r="FC631" i="1"/>
  <c r="FD631" i="1"/>
  <c r="FD343" i="1"/>
  <c r="FC343" i="1"/>
  <c r="FD79" i="1"/>
  <c r="FC79" i="1"/>
  <c r="FD679" i="1"/>
  <c r="FC679" i="1"/>
  <c r="FD76" i="1"/>
  <c r="FC76" i="1"/>
  <c r="FC82" i="1"/>
  <c r="FD82" i="1"/>
  <c r="FC649" i="1"/>
  <c r="FD649" i="1"/>
  <c r="FD314" i="1"/>
  <c r="FC314" i="1"/>
  <c r="FD652" i="1"/>
  <c r="FC652" i="1"/>
  <c r="FB551" i="1"/>
  <c r="FD394" i="1"/>
  <c r="FC394" i="1"/>
  <c r="FD382" i="1"/>
  <c r="FC382" i="1"/>
  <c r="FD616" i="1"/>
  <c r="FC616" i="1"/>
  <c r="FD397" i="1"/>
  <c r="FC397" i="1"/>
  <c r="FD250" i="1"/>
  <c r="FC250" i="1"/>
  <c r="FD685" i="1"/>
  <c r="FC685" i="1"/>
  <c r="FD301" i="1"/>
  <c r="FC301" i="1"/>
  <c r="FB611" i="1"/>
  <c r="FD241" i="1"/>
  <c r="FC241" i="1"/>
  <c r="FC595" i="1"/>
  <c r="FD595" i="1"/>
  <c r="FD331" i="1"/>
  <c r="FC331" i="1"/>
  <c r="FD67" i="1"/>
  <c r="FC67" i="1"/>
  <c r="FC655" i="1"/>
  <c r="FD655" i="1"/>
  <c r="FD691" i="1"/>
  <c r="FC691" i="1"/>
  <c r="FD52" i="1"/>
  <c r="FC52" i="1"/>
  <c r="FC682" i="1"/>
  <c r="FD682" i="1"/>
  <c r="FB601" i="1"/>
  <c r="EY10" i="1"/>
  <c r="FB16" i="1"/>
  <c r="FD178" i="1"/>
  <c r="FC178" i="1"/>
  <c r="FD646" i="1"/>
  <c r="FC646" i="1"/>
  <c r="FD358" i="1"/>
  <c r="FC358" i="1"/>
  <c r="FD568" i="1"/>
  <c r="FC568" i="1"/>
  <c r="FC613" i="1"/>
  <c r="FD613" i="1"/>
  <c r="FD274" i="1"/>
  <c r="FC274" i="1"/>
  <c r="FC217" i="1"/>
  <c r="FD217" i="1"/>
  <c r="FD559" i="1"/>
  <c r="FC559" i="1"/>
  <c r="FD307" i="1"/>
  <c r="FC307" i="1"/>
  <c r="FC55" i="1"/>
  <c r="FD55" i="1"/>
  <c r="FC619" i="1"/>
  <c r="FD619" i="1"/>
  <c r="FC643" i="1"/>
  <c r="FD643" i="1"/>
  <c r="FD280" i="1"/>
  <c r="FC280" i="1"/>
  <c r="FD388" i="1"/>
  <c r="FC388" i="1"/>
  <c r="FD665" i="1" l="1"/>
  <c r="FC665" i="1"/>
  <c r="FD584" i="1"/>
  <c r="FC584" i="1"/>
  <c r="FD604" i="1"/>
  <c r="FC604" i="1"/>
  <c r="FD571" i="1"/>
  <c r="FC571" i="1"/>
  <c r="FD574" i="1"/>
  <c r="FC574" i="1"/>
  <c r="FD640" i="1"/>
  <c r="FD11" i="1" s="1"/>
  <c r="FC640" i="1"/>
  <c r="FB11" i="1"/>
  <c r="FC11" i="1" s="1"/>
  <c r="FD688" i="1"/>
  <c r="FD9" i="1" s="1"/>
  <c r="FC688" i="1"/>
  <c r="FB9" i="1"/>
  <c r="FC9" i="1" s="1"/>
  <c r="FD611" i="1"/>
  <c r="FC611" i="1"/>
  <c r="FD674" i="1"/>
  <c r="FC674" i="1"/>
  <c r="FD610" i="1"/>
  <c r="FC610" i="1"/>
  <c r="FC607" i="1"/>
  <c r="FD607" i="1"/>
  <c r="FB8" i="1"/>
  <c r="FD157" i="1"/>
  <c r="FD8" i="1" s="1"/>
  <c r="FC157" i="1"/>
  <c r="FD391" i="1"/>
  <c r="FD13" i="1" s="1"/>
  <c r="FC391" i="1"/>
  <c r="FB13" i="1"/>
  <c r="FC13" i="1" s="1"/>
  <c r="EY14" i="1"/>
  <c r="FD583" i="1"/>
  <c r="FC583" i="1"/>
  <c r="FC586" i="1"/>
  <c r="FD586" i="1"/>
  <c r="FD212" i="1"/>
  <c r="FC212" i="1"/>
  <c r="FD671" i="1"/>
  <c r="FC671" i="1"/>
  <c r="FB10" i="1"/>
  <c r="FC10" i="1" s="1"/>
  <c r="FD16" i="1"/>
  <c r="FC16" i="1"/>
  <c r="FC551" i="1"/>
  <c r="FD551" i="1"/>
  <c r="FC601" i="1"/>
  <c r="FD601" i="1"/>
  <c r="FD575" i="1"/>
  <c r="FC575" i="1"/>
  <c r="FD683" i="1"/>
  <c r="FC683" i="1"/>
  <c r="FD172" i="1"/>
  <c r="FD12" i="1" s="1"/>
  <c r="FC172" i="1"/>
  <c r="FB12" i="1"/>
  <c r="FC12" i="1" s="1"/>
  <c r="FD10" i="1" l="1"/>
  <c r="FD14" i="1" s="1"/>
  <c r="FC8" i="1"/>
  <c r="FB14" i="1"/>
  <c r="FC14" i="1" s="1"/>
  <c r="FI24" i="1" l="1"/>
  <c r="FI36" i="1"/>
  <c r="FI48" i="1"/>
  <c r="FI60" i="1"/>
  <c r="FI72" i="1"/>
  <c r="FI84" i="1"/>
  <c r="FI96" i="1"/>
  <c r="FI108" i="1"/>
  <c r="FI120" i="1"/>
  <c r="FI132" i="1"/>
  <c r="FI144" i="1"/>
  <c r="FI156" i="1"/>
  <c r="FI168" i="1"/>
  <c r="FI180" i="1"/>
  <c r="FI192" i="1"/>
  <c r="FI204" i="1"/>
  <c r="FI216" i="1"/>
  <c r="FI228" i="1"/>
  <c r="FI240" i="1"/>
  <c r="FI252" i="1"/>
  <c r="FI264" i="1"/>
  <c r="FI276" i="1"/>
  <c r="FI288" i="1"/>
  <c r="FI300" i="1"/>
  <c r="FI312" i="1"/>
  <c r="FI324" i="1"/>
  <c r="FI336" i="1"/>
  <c r="FI348" i="1"/>
  <c r="FI360" i="1"/>
  <c r="FI372" i="1"/>
  <c r="FI384" i="1"/>
  <c r="FI396" i="1"/>
  <c r="FI408" i="1"/>
  <c r="FI420" i="1"/>
  <c r="FI432" i="1"/>
  <c r="FI444" i="1"/>
  <c r="FI456" i="1"/>
  <c r="FI468" i="1"/>
  <c r="FI480" i="1"/>
  <c r="FI492" i="1"/>
  <c r="FI504" i="1"/>
  <c r="FI516" i="1"/>
  <c r="FI528" i="1"/>
  <c r="FI540" i="1"/>
  <c r="FI552" i="1"/>
  <c r="FI564" i="1"/>
  <c r="FI576" i="1"/>
  <c r="FI588" i="1"/>
  <c r="FI600" i="1"/>
  <c r="FI612" i="1"/>
  <c r="FI624" i="1"/>
  <c r="FI636" i="1"/>
  <c r="FI648" i="1"/>
  <c r="FI660" i="1"/>
  <c r="FI672" i="1"/>
  <c r="FI684" i="1"/>
  <c r="FI696" i="1"/>
  <c r="FI61" i="1"/>
  <c r="FI85" i="1"/>
  <c r="FI97" i="1"/>
  <c r="FI109" i="1"/>
  <c r="FI121" i="1"/>
  <c r="FI133" i="1"/>
  <c r="FP133" i="1" s="1"/>
  <c r="FT133" i="1" s="1"/>
  <c r="FI145" i="1"/>
  <c r="FP145" i="1" s="1"/>
  <c r="FT145" i="1" s="1"/>
  <c r="FI169" i="1"/>
  <c r="FI193" i="1"/>
  <c r="FI205" i="1"/>
  <c r="FI217" i="1"/>
  <c r="FI229" i="1"/>
  <c r="FI253" i="1"/>
  <c r="FP253" i="1" s="1"/>
  <c r="FT253" i="1" s="1"/>
  <c r="FI301" i="1"/>
  <c r="FI361" i="1"/>
  <c r="FI26" i="1"/>
  <c r="FI38" i="1"/>
  <c r="FI50" i="1"/>
  <c r="FI62" i="1"/>
  <c r="FI74" i="1"/>
  <c r="FI86" i="1"/>
  <c r="FI98" i="1"/>
  <c r="FI110" i="1"/>
  <c r="FI122" i="1"/>
  <c r="FI134" i="1"/>
  <c r="FI146" i="1"/>
  <c r="FI158" i="1"/>
  <c r="FI170" i="1"/>
  <c r="FI182" i="1"/>
  <c r="FI194" i="1"/>
  <c r="FI206" i="1"/>
  <c r="FI218" i="1"/>
  <c r="FI230" i="1"/>
  <c r="FI242" i="1"/>
  <c r="FI254" i="1"/>
  <c r="FI266" i="1"/>
  <c r="FI27" i="1"/>
  <c r="FI39" i="1"/>
  <c r="FI51" i="1"/>
  <c r="FI63" i="1"/>
  <c r="FI75" i="1"/>
  <c r="FI87" i="1"/>
  <c r="FI99" i="1"/>
  <c r="FI111" i="1"/>
  <c r="FI123" i="1"/>
  <c r="FI135" i="1"/>
  <c r="FI147" i="1"/>
  <c r="FI159" i="1"/>
  <c r="FI171" i="1"/>
  <c r="FI183" i="1"/>
  <c r="FI195" i="1"/>
  <c r="FI207" i="1"/>
  <c r="FI219" i="1"/>
  <c r="FI231" i="1"/>
  <c r="FI243" i="1"/>
  <c r="FI255" i="1"/>
  <c r="FI267" i="1"/>
  <c r="FI279" i="1"/>
  <c r="FI291" i="1"/>
  <c r="FI303" i="1"/>
  <c r="FI315" i="1"/>
  <c r="FI327" i="1"/>
  <c r="FI339" i="1"/>
  <c r="FI351" i="1"/>
  <c r="FI363" i="1"/>
  <c r="FI375" i="1"/>
  <c r="FI387" i="1"/>
  <c r="FI399" i="1"/>
  <c r="FI411" i="1"/>
  <c r="FI423" i="1"/>
  <c r="FI435" i="1"/>
  <c r="FI447" i="1"/>
  <c r="FI459" i="1"/>
  <c r="FI471" i="1"/>
  <c r="FI483" i="1"/>
  <c r="FI495" i="1"/>
  <c r="FI507" i="1"/>
  <c r="FI519" i="1"/>
  <c r="FI40" i="1"/>
  <c r="FI52" i="1"/>
  <c r="FI88" i="1"/>
  <c r="FI100" i="1"/>
  <c r="FI112" i="1"/>
  <c r="FI124" i="1"/>
  <c r="FI136" i="1"/>
  <c r="FI148" i="1"/>
  <c r="FI160" i="1"/>
  <c r="FI208" i="1"/>
  <c r="FI232" i="1"/>
  <c r="FI244" i="1"/>
  <c r="FI256" i="1"/>
  <c r="FI280" i="1"/>
  <c r="FI316" i="1"/>
  <c r="FP316" i="1" s="1"/>
  <c r="FT316" i="1" s="1"/>
  <c r="FI340" i="1"/>
  <c r="FI352" i="1"/>
  <c r="FI364" i="1"/>
  <c r="FP364" i="1" s="1"/>
  <c r="FT364" i="1" s="1"/>
  <c r="FI17" i="1"/>
  <c r="FI29" i="1"/>
  <c r="FI41" i="1"/>
  <c r="FI53" i="1"/>
  <c r="FI65" i="1"/>
  <c r="FI77" i="1"/>
  <c r="FI89" i="1"/>
  <c r="FI101" i="1"/>
  <c r="FI113" i="1"/>
  <c r="FI125" i="1"/>
  <c r="FI137" i="1"/>
  <c r="FI149" i="1"/>
  <c r="FI161" i="1"/>
  <c r="FI18" i="1"/>
  <c r="FI30" i="1"/>
  <c r="FI42" i="1"/>
  <c r="FI54" i="1"/>
  <c r="FI66" i="1"/>
  <c r="FI78" i="1"/>
  <c r="FI90" i="1"/>
  <c r="FI102" i="1"/>
  <c r="FI114" i="1"/>
  <c r="FI126" i="1"/>
  <c r="FI138" i="1"/>
  <c r="FI150" i="1"/>
  <c r="FI162" i="1"/>
  <c r="FI174" i="1"/>
  <c r="FI186" i="1"/>
  <c r="FI198" i="1"/>
  <c r="FI210" i="1"/>
  <c r="FI222" i="1"/>
  <c r="FI234" i="1"/>
  <c r="FI246" i="1"/>
  <c r="FI258" i="1"/>
  <c r="FI270" i="1"/>
  <c r="FI282" i="1"/>
  <c r="FI294" i="1"/>
  <c r="FI306" i="1"/>
  <c r="FI318" i="1"/>
  <c r="FI330" i="1"/>
  <c r="FI342" i="1"/>
  <c r="FI354" i="1"/>
  <c r="FI366" i="1"/>
  <c r="FI378" i="1"/>
  <c r="FI390" i="1"/>
  <c r="FI402" i="1"/>
  <c r="FI414" i="1"/>
  <c r="FI426" i="1"/>
  <c r="FI438" i="1"/>
  <c r="FI450" i="1"/>
  <c r="FI462" i="1"/>
  <c r="FI19" i="1"/>
  <c r="FI31" i="1"/>
  <c r="FI43" i="1"/>
  <c r="FP43" i="1" s="1"/>
  <c r="FT43" i="1" s="1"/>
  <c r="FI55" i="1"/>
  <c r="FI67" i="1"/>
  <c r="FI79" i="1"/>
  <c r="FI91" i="1"/>
  <c r="FI103" i="1"/>
  <c r="FI115" i="1"/>
  <c r="FI127" i="1"/>
  <c r="FI139" i="1"/>
  <c r="FI151" i="1"/>
  <c r="FP151" i="1" s="1"/>
  <c r="FT151" i="1" s="1"/>
  <c r="FI163" i="1"/>
  <c r="FI175" i="1"/>
  <c r="FI199" i="1"/>
  <c r="FP199" i="1" s="1"/>
  <c r="FT199" i="1" s="1"/>
  <c r="FI223" i="1"/>
  <c r="FI247" i="1"/>
  <c r="FI271" i="1"/>
  <c r="FP271" i="1" s="1"/>
  <c r="FT271" i="1" s="1"/>
  <c r="FI283" i="1"/>
  <c r="FP283" i="1" s="1"/>
  <c r="FT283" i="1" s="1"/>
  <c r="FI295" i="1"/>
  <c r="FI331" i="1"/>
  <c r="FI343" i="1"/>
  <c r="FP343" i="1" s="1"/>
  <c r="FT343" i="1" s="1"/>
  <c r="FI355" i="1"/>
  <c r="FI367" i="1"/>
  <c r="FI379" i="1"/>
  <c r="FI403" i="1"/>
  <c r="FI427" i="1"/>
  <c r="FI439" i="1"/>
  <c r="FI463" i="1"/>
  <c r="FI475" i="1"/>
  <c r="FI487" i="1"/>
  <c r="FP487" i="1" s="1"/>
  <c r="FT487" i="1" s="1"/>
  <c r="FI499" i="1"/>
  <c r="FI511" i="1"/>
  <c r="FP511" i="1" s="1"/>
  <c r="FT511" i="1" s="1"/>
  <c r="FI523" i="1"/>
  <c r="FI535" i="1"/>
  <c r="FI547" i="1"/>
  <c r="FI559" i="1"/>
  <c r="FI571" i="1"/>
  <c r="FI595" i="1"/>
  <c r="FI619" i="1"/>
  <c r="FI643" i="1"/>
  <c r="FI655" i="1"/>
  <c r="FI667" i="1"/>
  <c r="FI679" i="1"/>
  <c r="FI691" i="1"/>
  <c r="FI44" i="1"/>
  <c r="FI116" i="1"/>
  <c r="FI140" i="1"/>
  <c r="FI164" i="1"/>
  <c r="FI188" i="1"/>
  <c r="FI236" i="1"/>
  <c r="FI260" i="1"/>
  <c r="FI296" i="1"/>
  <c r="FI320" i="1"/>
  <c r="FI344" i="1"/>
  <c r="FI368" i="1"/>
  <c r="FI392" i="1"/>
  <c r="FI416" i="1"/>
  <c r="FI440" i="1"/>
  <c r="FI464" i="1"/>
  <c r="FI488" i="1"/>
  <c r="FI512" i="1"/>
  <c r="FI524" i="1"/>
  <c r="FI548" i="1"/>
  <c r="FI572" i="1"/>
  <c r="FI20" i="1"/>
  <c r="FI32" i="1"/>
  <c r="FI56" i="1"/>
  <c r="FI68" i="1"/>
  <c r="FI80" i="1"/>
  <c r="FI92" i="1"/>
  <c r="FI104" i="1"/>
  <c r="FI128" i="1"/>
  <c r="FI152" i="1"/>
  <c r="FI176" i="1"/>
  <c r="FI200" i="1"/>
  <c r="FI224" i="1"/>
  <c r="FI248" i="1"/>
  <c r="FI272" i="1"/>
  <c r="FI284" i="1"/>
  <c r="FI308" i="1"/>
  <c r="FI332" i="1"/>
  <c r="FI356" i="1"/>
  <c r="FI380" i="1"/>
  <c r="FI404" i="1"/>
  <c r="FI428" i="1"/>
  <c r="FI452" i="1"/>
  <c r="FI476" i="1"/>
  <c r="FI500" i="1"/>
  <c r="FI536" i="1"/>
  <c r="FI560" i="1"/>
  <c r="FI608" i="1"/>
  <c r="FI620" i="1"/>
  <c r="FI58" i="1"/>
  <c r="FI70" i="1"/>
  <c r="FI82" i="1"/>
  <c r="FP82" i="1" s="1"/>
  <c r="FT82" i="1" s="1"/>
  <c r="FI94" i="1"/>
  <c r="FP94" i="1" s="1"/>
  <c r="FT94" i="1" s="1"/>
  <c r="FI106" i="1"/>
  <c r="FI118" i="1"/>
  <c r="FP118" i="1" s="1"/>
  <c r="FT118" i="1" s="1"/>
  <c r="FI142" i="1"/>
  <c r="FI154" i="1"/>
  <c r="FI166" i="1"/>
  <c r="FI190" i="1"/>
  <c r="FP190" i="1" s="1"/>
  <c r="FT190" i="1" s="1"/>
  <c r="FI214" i="1"/>
  <c r="FI238" i="1"/>
  <c r="FI250" i="1"/>
  <c r="FI274" i="1"/>
  <c r="FI286" i="1"/>
  <c r="FP286" i="1" s="1"/>
  <c r="FT286" i="1" s="1"/>
  <c r="FI298" i="1"/>
  <c r="FP298" i="1" s="1"/>
  <c r="FT298" i="1" s="1"/>
  <c r="FI322" i="1"/>
  <c r="FI334" i="1"/>
  <c r="FI346" i="1"/>
  <c r="FI358" i="1"/>
  <c r="FP358" i="1" s="1"/>
  <c r="FT358" i="1" s="1"/>
  <c r="FI370" i="1"/>
  <c r="FI382" i="1"/>
  <c r="FI394" i="1"/>
  <c r="FI406" i="1"/>
  <c r="FI418" i="1"/>
  <c r="FI430" i="1"/>
  <c r="FI442" i="1"/>
  <c r="FI466" i="1"/>
  <c r="FI478" i="1"/>
  <c r="FP478" i="1" s="1"/>
  <c r="FT478" i="1" s="1"/>
  <c r="FI490" i="1"/>
  <c r="FI502" i="1"/>
  <c r="FI514" i="1"/>
  <c r="FP514" i="1" s="1"/>
  <c r="FT514" i="1" s="1"/>
  <c r="FI526" i="1"/>
  <c r="FI538" i="1"/>
  <c r="FP538" i="1" s="1"/>
  <c r="FT538" i="1" s="1"/>
  <c r="FI562" i="1"/>
  <c r="FI586" i="1"/>
  <c r="FI598" i="1"/>
  <c r="FI634" i="1"/>
  <c r="FI646" i="1"/>
  <c r="FI658" i="1"/>
  <c r="FI670" i="1"/>
  <c r="FI682" i="1"/>
  <c r="FI694" i="1"/>
  <c r="FI289" i="1"/>
  <c r="FI349" i="1"/>
  <c r="FI373" i="1"/>
  <c r="FI397" i="1"/>
  <c r="FI23" i="1"/>
  <c r="FI35" i="1"/>
  <c r="FI47" i="1"/>
  <c r="FI59" i="1"/>
  <c r="FI71" i="1"/>
  <c r="FI83" i="1"/>
  <c r="FI95" i="1"/>
  <c r="FI107" i="1"/>
  <c r="FI119" i="1"/>
  <c r="FI131" i="1"/>
  <c r="FI143" i="1"/>
  <c r="FI155" i="1"/>
  <c r="FI167" i="1"/>
  <c r="FI179" i="1"/>
  <c r="FI191" i="1"/>
  <c r="FI203" i="1"/>
  <c r="FI215" i="1"/>
  <c r="FI227" i="1"/>
  <c r="FI239" i="1"/>
  <c r="FI251" i="1"/>
  <c r="FI263" i="1"/>
  <c r="FI275" i="1"/>
  <c r="FI287" i="1"/>
  <c r="FI299" i="1"/>
  <c r="FI311" i="1"/>
  <c r="FI323" i="1"/>
  <c r="FI335" i="1"/>
  <c r="FI347" i="1"/>
  <c r="FI359" i="1"/>
  <c r="FI371" i="1"/>
  <c r="FI383" i="1"/>
  <c r="FI395" i="1"/>
  <c r="FI407" i="1"/>
  <c r="FI419" i="1"/>
  <c r="FI431" i="1"/>
  <c r="FI443" i="1"/>
  <c r="FI455" i="1"/>
  <c r="FI467" i="1"/>
  <c r="FI479" i="1"/>
  <c r="FI491" i="1"/>
  <c r="FI503" i="1"/>
  <c r="FI515" i="1"/>
  <c r="FI527" i="1"/>
  <c r="FI539" i="1"/>
  <c r="FI587" i="1"/>
  <c r="FI599" i="1"/>
  <c r="FI623" i="1"/>
  <c r="FI635" i="1"/>
  <c r="FI647" i="1"/>
  <c r="FI659" i="1"/>
  <c r="FI695" i="1"/>
  <c r="FI265" i="1"/>
  <c r="FI337" i="1"/>
  <c r="FI385" i="1"/>
  <c r="FI409" i="1"/>
  <c r="FI105" i="1"/>
  <c r="FI209" i="1"/>
  <c r="FI278" i="1"/>
  <c r="FI326" i="1"/>
  <c r="FI374" i="1"/>
  <c r="FI410" i="1"/>
  <c r="FI437" i="1"/>
  <c r="FI469" i="1"/>
  <c r="FP469" i="1" s="1"/>
  <c r="FT469" i="1" s="1"/>
  <c r="FI493" i="1"/>
  <c r="FP493" i="1" s="1"/>
  <c r="FT493" i="1" s="1"/>
  <c r="FI517" i="1"/>
  <c r="FI537" i="1"/>
  <c r="FI557" i="1"/>
  <c r="FI579" i="1"/>
  <c r="FI597" i="1"/>
  <c r="FI617" i="1"/>
  <c r="FI638" i="1"/>
  <c r="FI654" i="1"/>
  <c r="FI690" i="1"/>
  <c r="FI545" i="1"/>
  <c r="FI680" i="1"/>
  <c r="FI590" i="1"/>
  <c r="FI614" i="1"/>
  <c r="FI321" i="1"/>
  <c r="FI596" i="1"/>
  <c r="FI117" i="1"/>
  <c r="FI213" i="1"/>
  <c r="FI281" i="1"/>
  <c r="FI329" i="1"/>
  <c r="FI376" i="1"/>
  <c r="FI412" i="1"/>
  <c r="FP412" i="1" s="1"/>
  <c r="FT412" i="1" s="1"/>
  <c r="FI441" i="1"/>
  <c r="FI470" i="1"/>
  <c r="FI494" i="1"/>
  <c r="FI518" i="1"/>
  <c r="FI541" i="1"/>
  <c r="FI558" i="1"/>
  <c r="FI580" i="1"/>
  <c r="FI618" i="1"/>
  <c r="FI639" i="1"/>
  <c r="FI656" i="1"/>
  <c r="FI675" i="1"/>
  <c r="FI692" i="1"/>
  <c r="FI676" i="1"/>
  <c r="FI582" i="1"/>
  <c r="FI661" i="1"/>
  <c r="FI697" i="1"/>
  <c r="FI662" i="1"/>
  <c r="FI449" i="1"/>
  <c r="FI589" i="1"/>
  <c r="FI529" i="1"/>
  <c r="FP529" i="1" s="1"/>
  <c r="FT529" i="1" s="1"/>
  <c r="FI664" i="1"/>
  <c r="FI201" i="1"/>
  <c r="FI21" i="1"/>
  <c r="FI129" i="1"/>
  <c r="FI221" i="1"/>
  <c r="FI285" i="1"/>
  <c r="FI333" i="1"/>
  <c r="FI377" i="1"/>
  <c r="FI413" i="1"/>
  <c r="FI472" i="1"/>
  <c r="FI496" i="1"/>
  <c r="FI520" i="1"/>
  <c r="FI542" i="1"/>
  <c r="FI561" i="1"/>
  <c r="FI581" i="1"/>
  <c r="FI602" i="1"/>
  <c r="FI621" i="1"/>
  <c r="FI657" i="1"/>
  <c r="FI693" i="1"/>
  <c r="FI603" i="1"/>
  <c r="FI641" i="1"/>
  <c r="FI626" i="1"/>
  <c r="FI678" i="1"/>
  <c r="FI501" i="1"/>
  <c r="FI627" i="1"/>
  <c r="FI546" i="1"/>
  <c r="FI593" i="1"/>
  <c r="FI637" i="1"/>
  <c r="FI141" i="1"/>
  <c r="FI225" i="1"/>
  <c r="FI290" i="1"/>
  <c r="FI338" i="1"/>
  <c r="FI381" i="1"/>
  <c r="FI417" i="1"/>
  <c r="FI446" i="1"/>
  <c r="FI473" i="1"/>
  <c r="FI497" i="1"/>
  <c r="FI521" i="1"/>
  <c r="FI543" i="1"/>
  <c r="FI565" i="1"/>
  <c r="FI625" i="1"/>
  <c r="FI677" i="1"/>
  <c r="FI477" i="1"/>
  <c r="FI663" i="1"/>
  <c r="FI606" i="1"/>
  <c r="FI554" i="1"/>
  <c r="FI687" i="1"/>
  <c r="FI513" i="1"/>
  <c r="FI689" i="1"/>
  <c r="FI153" i="1"/>
  <c r="FI233" i="1"/>
  <c r="FI293" i="1"/>
  <c r="FI341" i="1"/>
  <c r="FI386" i="1"/>
  <c r="FI421" i="1"/>
  <c r="FI448" i="1"/>
  <c r="FI474" i="1"/>
  <c r="FI498" i="1"/>
  <c r="FI522" i="1"/>
  <c r="FI544" i="1"/>
  <c r="FI566" i="1"/>
  <c r="FI585" i="1"/>
  <c r="FI642" i="1"/>
  <c r="FI16" i="1"/>
  <c r="FI567" i="1"/>
  <c r="FI644" i="1"/>
  <c r="FI568" i="1"/>
  <c r="FI681" i="1"/>
  <c r="FI668" i="1"/>
  <c r="FI465" i="1"/>
  <c r="FI556" i="1"/>
  <c r="FI165" i="1"/>
  <c r="FI237" i="1"/>
  <c r="FI297" i="1"/>
  <c r="FI345" i="1"/>
  <c r="FI388" i="1"/>
  <c r="FI422" i="1"/>
  <c r="FI525" i="1"/>
  <c r="FI605" i="1"/>
  <c r="FI628" i="1"/>
  <c r="FI532" i="1"/>
  <c r="FI651" i="1"/>
  <c r="FI489" i="1"/>
  <c r="FI673" i="1"/>
  <c r="FI33" i="1"/>
  <c r="FI173" i="1"/>
  <c r="FI245" i="1"/>
  <c r="FI302" i="1"/>
  <c r="FI350" i="1"/>
  <c r="FI389" i="1"/>
  <c r="FI453" i="1"/>
  <c r="FI481" i="1"/>
  <c r="FI505" i="1"/>
  <c r="FI645" i="1"/>
  <c r="FI632" i="1"/>
  <c r="FI273" i="1"/>
  <c r="FI653" i="1"/>
  <c r="FI45" i="1"/>
  <c r="FI177" i="1"/>
  <c r="FI249" i="1"/>
  <c r="FI305" i="1"/>
  <c r="FI353" i="1"/>
  <c r="FI393" i="1"/>
  <c r="FI425" i="1"/>
  <c r="FI457" i="1"/>
  <c r="FI482" i="1"/>
  <c r="FI506" i="1"/>
  <c r="FI530" i="1"/>
  <c r="FI549" i="1"/>
  <c r="FI569" i="1"/>
  <c r="FI591" i="1"/>
  <c r="FI609" i="1"/>
  <c r="FI629" i="1"/>
  <c r="FI649" i="1"/>
  <c r="FI685" i="1"/>
  <c r="FI57" i="1"/>
  <c r="FI185" i="1"/>
  <c r="FI257" i="1"/>
  <c r="FI309" i="1"/>
  <c r="FI357" i="1"/>
  <c r="FI398" i="1"/>
  <c r="FI429" i="1"/>
  <c r="FI458" i="1"/>
  <c r="FI484" i="1"/>
  <c r="FI508" i="1"/>
  <c r="FI531" i="1"/>
  <c r="FI553" i="1"/>
  <c r="FP553" i="1" s="1"/>
  <c r="FT553" i="1" s="1"/>
  <c r="FI570" i="1"/>
  <c r="FI592" i="1"/>
  <c r="FI613" i="1"/>
  <c r="FI630" i="1"/>
  <c r="FI650" i="1"/>
  <c r="FI666" i="1"/>
  <c r="FI686" i="1"/>
  <c r="FI69" i="1"/>
  <c r="FI189" i="1"/>
  <c r="FI261" i="1"/>
  <c r="FI362" i="1"/>
  <c r="FI400" i="1"/>
  <c r="FI460" i="1"/>
  <c r="FP460" i="1" s="1"/>
  <c r="FT460" i="1" s="1"/>
  <c r="FI485" i="1"/>
  <c r="FI509" i="1"/>
  <c r="FI573" i="1"/>
  <c r="FI405" i="1"/>
  <c r="FI534" i="1"/>
  <c r="FI81" i="1"/>
  <c r="FI197" i="1"/>
  <c r="FI269" i="1"/>
  <c r="FI317" i="1"/>
  <c r="FI365" i="1"/>
  <c r="FI401" i="1"/>
  <c r="FI434" i="1"/>
  <c r="FI461" i="1"/>
  <c r="FI486" i="1"/>
  <c r="FI510" i="1"/>
  <c r="FI533" i="1"/>
  <c r="FI555" i="1"/>
  <c r="FI577" i="1"/>
  <c r="FI594" i="1"/>
  <c r="FI615" i="1"/>
  <c r="FI633" i="1"/>
  <c r="FI652" i="1"/>
  <c r="FI669" i="1"/>
  <c r="FI93" i="1"/>
  <c r="FI369" i="1"/>
  <c r="FI578" i="1"/>
  <c r="FR118" i="1" l="1"/>
  <c r="FQ118" i="1"/>
  <c r="FQ487" i="1"/>
  <c r="FR487" i="1"/>
  <c r="FR283" i="1"/>
  <c r="FQ283" i="1"/>
  <c r="FR133" i="1"/>
  <c r="FQ133" i="1"/>
  <c r="FR478" i="1"/>
  <c r="FQ478" i="1"/>
  <c r="FR343" i="1"/>
  <c r="FQ343" i="1"/>
  <c r="FR271" i="1"/>
  <c r="FQ271" i="1"/>
  <c r="FQ316" i="1"/>
  <c r="FR316" i="1"/>
  <c r="FR253" i="1"/>
  <c r="FQ253" i="1"/>
  <c r="FP334" i="1"/>
  <c r="FT334" i="1" s="1"/>
  <c r="FR43" i="1"/>
  <c r="FQ43" i="1"/>
  <c r="FR460" i="1"/>
  <c r="FQ460" i="1"/>
  <c r="FQ529" i="1"/>
  <c r="FR529" i="1"/>
  <c r="FR412" i="1"/>
  <c r="FQ412" i="1"/>
  <c r="FQ514" i="1"/>
  <c r="FR514" i="1"/>
  <c r="FR358" i="1"/>
  <c r="FQ358" i="1"/>
  <c r="FR298" i="1"/>
  <c r="FQ298" i="1"/>
  <c r="FR94" i="1"/>
  <c r="FQ94" i="1"/>
  <c r="FQ511" i="1"/>
  <c r="FR511" i="1"/>
  <c r="FP379" i="1"/>
  <c r="FT379" i="1" s="1"/>
  <c r="FR364" i="1"/>
  <c r="FQ364" i="1"/>
  <c r="FR469" i="1"/>
  <c r="FQ469" i="1"/>
  <c r="FQ538" i="1"/>
  <c r="FR538" i="1"/>
  <c r="FR190" i="1"/>
  <c r="FQ190" i="1"/>
  <c r="FR199" i="1"/>
  <c r="FQ199" i="1"/>
  <c r="FQ553" i="1"/>
  <c r="FR553" i="1"/>
  <c r="FQ493" i="1"/>
  <c r="FR493" i="1"/>
  <c r="FP502" i="1"/>
  <c r="FT502" i="1" s="1"/>
  <c r="FR286" i="1"/>
  <c r="FQ286" i="1"/>
  <c r="FR82" i="1"/>
  <c r="FQ82" i="1"/>
  <c r="FR151" i="1"/>
  <c r="FQ151" i="1"/>
  <c r="FR145" i="1"/>
  <c r="FQ145" i="1"/>
  <c r="FK577" i="1"/>
  <c r="FJ577" i="1"/>
  <c r="FK484" i="1"/>
  <c r="FJ484" i="1"/>
  <c r="FK421" i="1"/>
  <c r="FJ421" i="1"/>
  <c r="FI445" i="1"/>
  <c r="FP445" i="1" s="1"/>
  <c r="FT445" i="1" s="1"/>
  <c r="FK589" i="1"/>
  <c r="FJ589" i="1"/>
  <c r="FI601" i="1"/>
  <c r="FK658" i="1"/>
  <c r="FJ658" i="1"/>
  <c r="FK514" i="1"/>
  <c r="FJ514" i="1"/>
  <c r="FJ370" i="1"/>
  <c r="FK370" i="1"/>
  <c r="FI226" i="1"/>
  <c r="FP226" i="1" s="1"/>
  <c r="FT226" i="1" s="1"/>
  <c r="FJ82" i="1"/>
  <c r="FK82" i="1"/>
  <c r="FI631" i="1"/>
  <c r="FP631" i="1" s="1"/>
  <c r="FT631" i="1" s="1"/>
  <c r="FK487" i="1"/>
  <c r="FJ487" i="1"/>
  <c r="FK343" i="1"/>
  <c r="FJ343" i="1"/>
  <c r="FK199" i="1"/>
  <c r="FJ199" i="1"/>
  <c r="FK55" i="1"/>
  <c r="FJ55" i="1"/>
  <c r="FI304" i="1"/>
  <c r="FP304" i="1" s="1"/>
  <c r="FT304" i="1" s="1"/>
  <c r="FK160" i="1"/>
  <c r="FJ160" i="1"/>
  <c r="FJ193" i="1"/>
  <c r="FK193" i="1"/>
  <c r="FI49" i="1"/>
  <c r="FP49" i="1" s="1"/>
  <c r="FT49" i="1" s="1"/>
  <c r="FJ649" i="1"/>
  <c r="FK649" i="1"/>
  <c r="FJ448" i="1"/>
  <c r="FK448" i="1"/>
  <c r="FJ526" i="1"/>
  <c r="FK526" i="1"/>
  <c r="FI211" i="1"/>
  <c r="FP211" i="1" s="1"/>
  <c r="FT211" i="1" s="1"/>
  <c r="FF12" i="1"/>
  <c r="FI172" i="1"/>
  <c r="FK580" i="1"/>
  <c r="FJ580" i="1"/>
  <c r="FK646" i="1"/>
  <c r="FJ646" i="1"/>
  <c r="FJ502" i="1"/>
  <c r="FK502" i="1"/>
  <c r="FJ358" i="1"/>
  <c r="FK358" i="1"/>
  <c r="FJ214" i="1"/>
  <c r="FK214" i="1"/>
  <c r="FK70" i="1"/>
  <c r="FJ70" i="1"/>
  <c r="FI212" i="1"/>
  <c r="FK619" i="1"/>
  <c r="FJ619" i="1"/>
  <c r="FK475" i="1"/>
  <c r="FJ475" i="1"/>
  <c r="FK331" i="1"/>
  <c r="FJ331" i="1"/>
  <c r="FI187" i="1"/>
  <c r="FP187" i="1" s="1"/>
  <c r="FT187" i="1" s="1"/>
  <c r="FK43" i="1"/>
  <c r="FJ43" i="1"/>
  <c r="FI292" i="1"/>
  <c r="FP292" i="1" s="1"/>
  <c r="FT292" i="1" s="1"/>
  <c r="FJ148" i="1"/>
  <c r="FK148" i="1"/>
  <c r="FI181" i="1"/>
  <c r="FP181" i="1" s="1"/>
  <c r="FT181" i="1" s="1"/>
  <c r="FI37" i="1"/>
  <c r="FP37" i="1" s="1"/>
  <c r="FT37" i="1" s="1"/>
  <c r="FK388" i="1"/>
  <c r="FJ388" i="1"/>
  <c r="FJ16" i="1"/>
  <c r="FK16" i="1"/>
  <c r="FK625" i="1"/>
  <c r="FJ625" i="1"/>
  <c r="FI611" i="1"/>
  <c r="FJ634" i="1"/>
  <c r="FK634" i="1"/>
  <c r="FJ490" i="1"/>
  <c r="FK490" i="1"/>
  <c r="FK346" i="1"/>
  <c r="FJ346" i="1"/>
  <c r="FI202" i="1"/>
  <c r="FP202" i="1" s="1"/>
  <c r="FT202" i="1" s="1"/>
  <c r="FJ58" i="1"/>
  <c r="FK58" i="1"/>
  <c r="FI607" i="1"/>
  <c r="FK463" i="1"/>
  <c r="FJ463" i="1"/>
  <c r="FI319" i="1"/>
  <c r="FP319" i="1" s="1"/>
  <c r="FT319" i="1" s="1"/>
  <c r="FK175" i="1"/>
  <c r="FJ175" i="1"/>
  <c r="FK31" i="1"/>
  <c r="FJ31" i="1"/>
  <c r="FJ280" i="1"/>
  <c r="FK280" i="1"/>
  <c r="FJ136" i="1"/>
  <c r="FK136" i="1"/>
  <c r="FK169" i="1"/>
  <c r="FJ169" i="1"/>
  <c r="FK508" i="1"/>
  <c r="FJ508" i="1"/>
  <c r="FJ568" i="1"/>
  <c r="FK568" i="1"/>
  <c r="FK472" i="1"/>
  <c r="FJ472" i="1"/>
  <c r="FK94" i="1"/>
  <c r="FJ94" i="1"/>
  <c r="FK643" i="1"/>
  <c r="FJ643" i="1"/>
  <c r="FK67" i="1"/>
  <c r="FJ67" i="1"/>
  <c r="FK565" i="1"/>
  <c r="FJ565" i="1"/>
  <c r="FJ637" i="1"/>
  <c r="FK637" i="1"/>
  <c r="FF11" i="1"/>
  <c r="FI640" i="1"/>
  <c r="FJ697" i="1"/>
  <c r="FK697" i="1"/>
  <c r="FK541" i="1"/>
  <c r="FJ541" i="1"/>
  <c r="FK409" i="1"/>
  <c r="FJ409" i="1"/>
  <c r="FI622" i="1"/>
  <c r="FK478" i="1"/>
  <c r="FJ478" i="1"/>
  <c r="FK334" i="1"/>
  <c r="FJ334" i="1"/>
  <c r="FJ190" i="1"/>
  <c r="FK190" i="1"/>
  <c r="FI46" i="1"/>
  <c r="FK595" i="1"/>
  <c r="FJ595" i="1"/>
  <c r="FI451" i="1"/>
  <c r="FP451" i="1" s="1"/>
  <c r="FT451" i="1" s="1"/>
  <c r="FI307" i="1"/>
  <c r="FP307" i="1" s="1"/>
  <c r="FT307" i="1" s="1"/>
  <c r="FK163" i="1"/>
  <c r="FJ163" i="1"/>
  <c r="FK19" i="1"/>
  <c r="FJ19" i="1"/>
  <c r="FI268" i="1"/>
  <c r="FK124" i="1"/>
  <c r="FJ124" i="1"/>
  <c r="FJ361" i="1"/>
  <c r="FK361" i="1"/>
  <c r="FF8" i="1"/>
  <c r="FI157" i="1"/>
  <c r="FK382" i="1"/>
  <c r="FJ382" i="1"/>
  <c r="FK499" i="1"/>
  <c r="FJ499" i="1"/>
  <c r="FJ316" i="1"/>
  <c r="FK316" i="1"/>
  <c r="FI604" i="1"/>
  <c r="FI436" i="1"/>
  <c r="FJ661" i="1"/>
  <c r="FK661" i="1"/>
  <c r="FK385" i="1"/>
  <c r="FJ385" i="1"/>
  <c r="FJ397" i="1"/>
  <c r="FK397" i="1"/>
  <c r="FI610" i="1"/>
  <c r="FK466" i="1"/>
  <c r="FJ466" i="1"/>
  <c r="FK322" i="1"/>
  <c r="FJ322" i="1"/>
  <c r="FI178" i="1"/>
  <c r="FP178" i="1" s="1"/>
  <c r="FT178" i="1" s="1"/>
  <c r="FI34" i="1"/>
  <c r="FP34" i="1" s="1"/>
  <c r="FT34" i="1" s="1"/>
  <c r="FI583" i="1"/>
  <c r="FK439" i="1"/>
  <c r="FJ439" i="1"/>
  <c r="FJ295" i="1"/>
  <c r="FK295" i="1"/>
  <c r="FJ151" i="1"/>
  <c r="FK151" i="1"/>
  <c r="FK256" i="1"/>
  <c r="FJ256" i="1"/>
  <c r="FK112" i="1"/>
  <c r="FJ112" i="1"/>
  <c r="FI325" i="1"/>
  <c r="FJ145" i="1"/>
  <c r="FK145" i="1"/>
  <c r="FK61" i="1"/>
  <c r="FJ61" i="1"/>
  <c r="FK517" i="1"/>
  <c r="FJ517" i="1"/>
  <c r="FK337" i="1"/>
  <c r="FJ337" i="1"/>
  <c r="FI575" i="1"/>
  <c r="FK373" i="1"/>
  <c r="FJ373" i="1"/>
  <c r="FK598" i="1"/>
  <c r="FJ598" i="1"/>
  <c r="FI454" i="1"/>
  <c r="FI310" i="1"/>
  <c r="FP310" i="1" s="1"/>
  <c r="FT310" i="1" s="1"/>
  <c r="FJ166" i="1"/>
  <c r="FK166" i="1"/>
  <c r="FK571" i="1"/>
  <c r="FJ571" i="1"/>
  <c r="FK427" i="1"/>
  <c r="FJ427" i="1"/>
  <c r="FK283" i="1"/>
  <c r="FJ283" i="1"/>
  <c r="FK139" i="1"/>
  <c r="FJ139" i="1"/>
  <c r="FK244" i="1"/>
  <c r="FJ244" i="1"/>
  <c r="FK100" i="1"/>
  <c r="FJ100" i="1"/>
  <c r="FJ301" i="1"/>
  <c r="FK301" i="1"/>
  <c r="FK133" i="1"/>
  <c r="FJ133" i="1"/>
  <c r="FI424" i="1"/>
  <c r="FJ529" i="1"/>
  <c r="FK529" i="1"/>
  <c r="FJ670" i="1"/>
  <c r="FK670" i="1"/>
  <c r="FK238" i="1"/>
  <c r="FJ238" i="1"/>
  <c r="FK355" i="1"/>
  <c r="FJ355" i="1"/>
  <c r="FF9" i="1"/>
  <c r="FI688" i="1"/>
  <c r="FJ460" i="1"/>
  <c r="FK460" i="1"/>
  <c r="FK613" i="1"/>
  <c r="FJ613" i="1"/>
  <c r="FJ673" i="1"/>
  <c r="FK673" i="1"/>
  <c r="FK676" i="1"/>
  <c r="FJ676" i="1"/>
  <c r="FK493" i="1"/>
  <c r="FJ493" i="1"/>
  <c r="FK265" i="1"/>
  <c r="FJ265" i="1"/>
  <c r="FI563" i="1"/>
  <c r="FK349" i="1"/>
  <c r="FJ349" i="1"/>
  <c r="FK586" i="1"/>
  <c r="FJ586" i="1"/>
  <c r="FK442" i="1"/>
  <c r="FJ442" i="1"/>
  <c r="FK298" i="1"/>
  <c r="FJ298" i="1"/>
  <c r="FK154" i="1"/>
  <c r="FJ154" i="1"/>
  <c r="FJ559" i="1"/>
  <c r="FK559" i="1"/>
  <c r="FI415" i="1"/>
  <c r="FP415" i="1" s="1"/>
  <c r="FT415" i="1" s="1"/>
  <c r="FJ271" i="1"/>
  <c r="FK271" i="1"/>
  <c r="FK127" i="1"/>
  <c r="FJ127" i="1"/>
  <c r="FK232" i="1"/>
  <c r="FJ232" i="1"/>
  <c r="FJ88" i="1"/>
  <c r="FK88" i="1"/>
  <c r="FI277" i="1"/>
  <c r="FK121" i="1"/>
  <c r="FJ121" i="1"/>
  <c r="FI433" i="1"/>
  <c r="FK592" i="1"/>
  <c r="FJ592" i="1"/>
  <c r="FJ556" i="1"/>
  <c r="FK556" i="1"/>
  <c r="FK544" i="1"/>
  <c r="FJ544" i="1"/>
  <c r="FJ469" i="1"/>
  <c r="FK469" i="1"/>
  <c r="FI551" i="1"/>
  <c r="FI313" i="1"/>
  <c r="FP313" i="1" s="1"/>
  <c r="FT313" i="1" s="1"/>
  <c r="FI574" i="1"/>
  <c r="FK430" i="1"/>
  <c r="FJ430" i="1"/>
  <c r="FK286" i="1"/>
  <c r="FJ286" i="1"/>
  <c r="FK142" i="1"/>
  <c r="FJ142" i="1"/>
  <c r="FI584" i="1"/>
  <c r="FJ691" i="1"/>
  <c r="FK691" i="1"/>
  <c r="FK547" i="1"/>
  <c r="FJ547" i="1"/>
  <c r="FK403" i="1"/>
  <c r="FJ403" i="1"/>
  <c r="FI259" i="1"/>
  <c r="FP259" i="1" s="1"/>
  <c r="FT259" i="1" s="1"/>
  <c r="FK115" i="1"/>
  <c r="FJ115" i="1"/>
  <c r="FK364" i="1"/>
  <c r="FJ364" i="1"/>
  <c r="FI220" i="1"/>
  <c r="FI76" i="1"/>
  <c r="FP76" i="1" s="1"/>
  <c r="FT76" i="1" s="1"/>
  <c r="FK253" i="1"/>
  <c r="FJ253" i="1"/>
  <c r="FK109" i="1"/>
  <c r="FJ109" i="1"/>
  <c r="FK652" i="1"/>
  <c r="FJ652" i="1"/>
  <c r="FK400" i="1"/>
  <c r="FJ400" i="1"/>
  <c r="FK457" i="1"/>
  <c r="FJ457" i="1"/>
  <c r="FK505" i="1"/>
  <c r="FJ505" i="1"/>
  <c r="FI616" i="1"/>
  <c r="FK412" i="1"/>
  <c r="FJ412" i="1"/>
  <c r="FI683" i="1"/>
  <c r="FK289" i="1"/>
  <c r="FJ289" i="1"/>
  <c r="FK562" i="1"/>
  <c r="FJ562" i="1"/>
  <c r="FJ418" i="1"/>
  <c r="FK418" i="1"/>
  <c r="FJ274" i="1"/>
  <c r="FK274" i="1"/>
  <c r="FI130" i="1"/>
  <c r="FP130" i="1" s="1"/>
  <c r="FT130" i="1" s="1"/>
  <c r="FJ679" i="1"/>
  <c r="FK679" i="1"/>
  <c r="FK535" i="1"/>
  <c r="FJ535" i="1"/>
  <c r="FF13" i="1"/>
  <c r="FI391" i="1"/>
  <c r="FJ247" i="1"/>
  <c r="FK247" i="1"/>
  <c r="FK103" i="1"/>
  <c r="FJ103" i="1"/>
  <c r="FK352" i="1"/>
  <c r="FJ352" i="1"/>
  <c r="FJ208" i="1"/>
  <c r="FK208" i="1"/>
  <c r="FF10" i="1"/>
  <c r="FI64" i="1"/>
  <c r="FI241" i="1"/>
  <c r="FP241" i="1" s="1"/>
  <c r="FT241" i="1" s="1"/>
  <c r="FK97" i="1"/>
  <c r="FJ97" i="1"/>
  <c r="FJ205" i="1"/>
  <c r="FK205" i="1"/>
  <c r="FK553" i="1"/>
  <c r="FJ553" i="1"/>
  <c r="FJ685" i="1"/>
  <c r="FK685" i="1"/>
  <c r="FJ481" i="1"/>
  <c r="FK481" i="1"/>
  <c r="FJ532" i="1"/>
  <c r="FK532" i="1"/>
  <c r="FK520" i="1"/>
  <c r="FJ520" i="1"/>
  <c r="FK376" i="1"/>
  <c r="FJ376" i="1"/>
  <c r="FI674" i="1"/>
  <c r="FI671" i="1"/>
  <c r="FJ694" i="1"/>
  <c r="FK694" i="1"/>
  <c r="FI550" i="1"/>
  <c r="FP550" i="1" s="1"/>
  <c r="FT550" i="1" s="1"/>
  <c r="FK406" i="1"/>
  <c r="FJ406" i="1"/>
  <c r="FI262" i="1"/>
  <c r="FP262" i="1" s="1"/>
  <c r="FT262" i="1" s="1"/>
  <c r="FK118" i="1"/>
  <c r="FJ118" i="1"/>
  <c r="FK667" i="1"/>
  <c r="FJ667" i="1"/>
  <c r="FJ523" i="1"/>
  <c r="FK523" i="1"/>
  <c r="FK379" i="1"/>
  <c r="FJ379" i="1"/>
  <c r="FI235" i="1"/>
  <c r="FK91" i="1"/>
  <c r="FJ91" i="1"/>
  <c r="FK340" i="1"/>
  <c r="FJ340" i="1"/>
  <c r="FI196" i="1"/>
  <c r="FJ52" i="1"/>
  <c r="FK52" i="1"/>
  <c r="FK229" i="1"/>
  <c r="FJ229" i="1"/>
  <c r="FK85" i="1"/>
  <c r="FJ85" i="1"/>
  <c r="FI314" i="1"/>
  <c r="FI665" i="1"/>
  <c r="FJ628" i="1"/>
  <c r="FK628" i="1"/>
  <c r="FK496" i="1"/>
  <c r="FJ496" i="1"/>
  <c r="FJ664" i="1"/>
  <c r="FK664" i="1"/>
  <c r="FJ682" i="1"/>
  <c r="FK682" i="1"/>
  <c r="FK538" i="1"/>
  <c r="FJ538" i="1"/>
  <c r="FK394" i="1"/>
  <c r="FJ394" i="1"/>
  <c r="FJ250" i="1"/>
  <c r="FK250" i="1"/>
  <c r="FJ106" i="1"/>
  <c r="FK106" i="1"/>
  <c r="FJ655" i="1"/>
  <c r="FK655" i="1"/>
  <c r="FJ511" i="1"/>
  <c r="FK511" i="1"/>
  <c r="FK367" i="1"/>
  <c r="FJ367" i="1"/>
  <c r="FK223" i="1"/>
  <c r="FJ223" i="1"/>
  <c r="FK79" i="1"/>
  <c r="FJ79" i="1"/>
  <c r="FI328" i="1"/>
  <c r="FP328" i="1" s="1"/>
  <c r="FT328" i="1" s="1"/>
  <c r="FI184" i="1"/>
  <c r="FP184" i="1" s="1"/>
  <c r="FT184" i="1" s="1"/>
  <c r="FK40" i="1"/>
  <c r="FJ40" i="1"/>
  <c r="FK217" i="1"/>
  <c r="FJ217" i="1"/>
  <c r="FI73" i="1"/>
  <c r="FP73" i="1" s="1"/>
  <c r="FT73" i="1" s="1"/>
  <c r="FQ550" i="1" l="1"/>
  <c r="FR550" i="1"/>
  <c r="FR631" i="1"/>
  <c r="FQ631" i="1"/>
  <c r="FR262" i="1"/>
  <c r="FQ262" i="1"/>
  <c r="FR241" i="1"/>
  <c r="FQ241" i="1"/>
  <c r="FR259" i="1"/>
  <c r="FQ259" i="1"/>
  <c r="FQ310" i="1"/>
  <c r="FR310" i="1"/>
  <c r="FR178" i="1"/>
  <c r="FQ178" i="1"/>
  <c r="FR451" i="1"/>
  <c r="FQ451" i="1"/>
  <c r="FR187" i="1"/>
  <c r="FQ187" i="1"/>
  <c r="FR445" i="1"/>
  <c r="FQ445" i="1"/>
  <c r="FR379" i="1"/>
  <c r="FQ379" i="1"/>
  <c r="FQ313" i="1"/>
  <c r="FR313" i="1"/>
  <c r="FQ319" i="1"/>
  <c r="FR319" i="1"/>
  <c r="FR37" i="1"/>
  <c r="FQ37" i="1"/>
  <c r="FR292" i="1"/>
  <c r="FQ292" i="1"/>
  <c r="FR49" i="1"/>
  <c r="FQ49" i="1"/>
  <c r="FR328" i="1"/>
  <c r="FQ328" i="1"/>
  <c r="FR34" i="1"/>
  <c r="FQ34" i="1"/>
  <c r="FQ307" i="1"/>
  <c r="FR307" i="1"/>
  <c r="FR202" i="1"/>
  <c r="FQ202" i="1"/>
  <c r="FR334" i="1"/>
  <c r="FQ334" i="1"/>
  <c r="FR73" i="1"/>
  <c r="FQ73" i="1"/>
  <c r="FR130" i="1"/>
  <c r="FQ130" i="1"/>
  <c r="FR415" i="1"/>
  <c r="FQ415" i="1"/>
  <c r="FR184" i="1"/>
  <c r="FQ184" i="1"/>
  <c r="FR76" i="1"/>
  <c r="FQ76" i="1"/>
  <c r="FS563" i="1"/>
  <c r="FR181" i="1"/>
  <c r="FQ181" i="1"/>
  <c r="FR211" i="1"/>
  <c r="FQ211" i="1"/>
  <c r="FR304" i="1"/>
  <c r="FQ304" i="1"/>
  <c r="FR226" i="1"/>
  <c r="FQ226" i="1"/>
  <c r="FQ502" i="1"/>
  <c r="FR502" i="1"/>
  <c r="FK328" i="1"/>
  <c r="FJ328" i="1"/>
  <c r="FK325" i="1"/>
  <c r="FJ325" i="1"/>
  <c r="FK220" i="1"/>
  <c r="FJ220" i="1"/>
  <c r="FK313" i="1"/>
  <c r="FJ313" i="1"/>
  <c r="FK433" i="1"/>
  <c r="FJ433" i="1"/>
  <c r="FK575" i="1"/>
  <c r="FJ575" i="1"/>
  <c r="FK187" i="1"/>
  <c r="FJ187" i="1"/>
  <c r="FK211" i="1"/>
  <c r="FJ211" i="1"/>
  <c r="FJ631" i="1"/>
  <c r="FK631" i="1"/>
  <c r="FJ601" i="1"/>
  <c r="FK601" i="1"/>
  <c r="FK391" i="1"/>
  <c r="FK13" i="1" s="1"/>
  <c r="FJ391" i="1"/>
  <c r="FI13" i="1"/>
  <c r="FJ13" i="1" s="1"/>
  <c r="FJ46" i="1"/>
  <c r="FK46" i="1"/>
  <c r="FK184" i="1"/>
  <c r="FJ184" i="1"/>
  <c r="FK610" i="1"/>
  <c r="FJ610" i="1"/>
  <c r="FK241" i="1"/>
  <c r="FJ241" i="1"/>
  <c r="FJ583" i="1"/>
  <c r="FK583" i="1"/>
  <c r="FK268" i="1"/>
  <c r="FJ268" i="1"/>
  <c r="FJ196" i="1"/>
  <c r="FK196" i="1"/>
  <c r="FJ607" i="1"/>
  <c r="FK607" i="1"/>
  <c r="FK37" i="1"/>
  <c r="FJ37" i="1"/>
  <c r="FJ304" i="1"/>
  <c r="FK304" i="1"/>
  <c r="FJ34" i="1"/>
  <c r="FK34" i="1"/>
  <c r="FK73" i="1"/>
  <c r="FJ73" i="1"/>
  <c r="FK671" i="1"/>
  <c r="FJ671" i="1"/>
  <c r="FK584" i="1"/>
  <c r="FJ584" i="1"/>
  <c r="FK551" i="1"/>
  <c r="FJ551" i="1"/>
  <c r="FJ415" i="1"/>
  <c r="FK415" i="1"/>
  <c r="FJ310" i="1"/>
  <c r="FK310" i="1"/>
  <c r="FJ178" i="1"/>
  <c r="FK178" i="1"/>
  <c r="FK640" i="1"/>
  <c r="FK11" i="1" s="1"/>
  <c r="FJ640" i="1"/>
  <c r="FI11" i="1"/>
  <c r="FJ11" i="1" s="1"/>
  <c r="FK611" i="1"/>
  <c r="FJ611" i="1"/>
  <c r="FK235" i="1"/>
  <c r="FJ235" i="1"/>
  <c r="FK76" i="1"/>
  <c r="FJ76" i="1"/>
  <c r="FJ64" i="1"/>
  <c r="FK64" i="1"/>
  <c r="FK665" i="1"/>
  <c r="FJ665" i="1"/>
  <c r="FK683" i="1"/>
  <c r="FJ683" i="1"/>
  <c r="FK181" i="1"/>
  <c r="FJ181" i="1"/>
  <c r="FJ226" i="1"/>
  <c r="FK226" i="1"/>
  <c r="FK445" i="1"/>
  <c r="FJ445" i="1"/>
  <c r="FK550" i="1"/>
  <c r="FJ550" i="1"/>
  <c r="FK674" i="1"/>
  <c r="FJ674" i="1"/>
  <c r="FJ130" i="1"/>
  <c r="FK130" i="1"/>
  <c r="FK277" i="1"/>
  <c r="FJ277" i="1"/>
  <c r="FK454" i="1"/>
  <c r="FJ454" i="1"/>
  <c r="FJ436" i="1"/>
  <c r="FK436" i="1"/>
  <c r="FJ157" i="1"/>
  <c r="FI8" i="1"/>
  <c r="FK157" i="1"/>
  <c r="FJ307" i="1"/>
  <c r="FK307" i="1"/>
  <c r="FK574" i="1"/>
  <c r="FJ574" i="1"/>
  <c r="FK314" i="1"/>
  <c r="FJ314" i="1"/>
  <c r="FK262" i="1"/>
  <c r="FJ262" i="1"/>
  <c r="FK259" i="1"/>
  <c r="FJ259" i="1"/>
  <c r="FJ424" i="1"/>
  <c r="FK424" i="1"/>
  <c r="FF14" i="1"/>
  <c r="FK202" i="1"/>
  <c r="FJ202" i="1"/>
  <c r="FK616" i="1"/>
  <c r="FJ616" i="1"/>
  <c r="FK688" i="1"/>
  <c r="FK9" i="1" s="1"/>
  <c r="FJ688" i="1"/>
  <c r="FI9" i="1"/>
  <c r="FJ9" i="1" s="1"/>
  <c r="FK604" i="1"/>
  <c r="FJ604" i="1"/>
  <c r="FK451" i="1"/>
  <c r="FJ451" i="1"/>
  <c r="FJ622" i="1"/>
  <c r="FK622" i="1"/>
  <c r="FI10" i="1"/>
  <c r="FJ10" i="1" s="1"/>
  <c r="FK292" i="1"/>
  <c r="FJ292" i="1"/>
  <c r="FK49" i="1"/>
  <c r="FJ49" i="1"/>
  <c r="FJ212" i="1"/>
  <c r="FK212" i="1"/>
  <c r="FK319" i="1"/>
  <c r="FJ319" i="1"/>
  <c r="FK172" i="1"/>
  <c r="FJ172" i="1"/>
  <c r="FI12" i="1"/>
  <c r="FJ12" i="1" s="1"/>
  <c r="FS674" i="1" l="1"/>
  <c r="FS665" i="1"/>
  <c r="FS575" i="1"/>
  <c r="FS584" i="1"/>
  <c r="FK12" i="1"/>
  <c r="FS683" i="1"/>
  <c r="FK10" i="1"/>
  <c r="FK8" i="1"/>
  <c r="FS314" i="1"/>
  <c r="FS551" i="1"/>
  <c r="FS212" i="1"/>
  <c r="FS611" i="1"/>
  <c r="FS671" i="1"/>
  <c r="FJ8" i="1"/>
  <c r="FI14" i="1"/>
  <c r="FJ14" i="1" s="1"/>
  <c r="FK14" i="1" l="1"/>
  <c r="FP17" i="1" l="1"/>
  <c r="FT17" i="1" s="1"/>
  <c r="FP21" i="1"/>
  <c r="FT21" i="1" s="1"/>
  <c r="FP29" i="1"/>
  <c r="FT29" i="1" s="1"/>
  <c r="FP33" i="1"/>
  <c r="FT33" i="1" s="1"/>
  <c r="FP41" i="1"/>
  <c r="FT41" i="1" s="1"/>
  <c r="FP45" i="1"/>
  <c r="FT45" i="1" s="1"/>
  <c r="FP53" i="1"/>
  <c r="FT53" i="1" s="1"/>
  <c r="FP57" i="1"/>
  <c r="FT57" i="1" s="1"/>
  <c r="FP61" i="1"/>
  <c r="FT61" i="1" s="1"/>
  <c r="FP65" i="1"/>
  <c r="FT65" i="1" s="1"/>
  <c r="FP69" i="1"/>
  <c r="FT69" i="1" s="1"/>
  <c r="FP77" i="1"/>
  <c r="FT77" i="1" s="1"/>
  <c r="FP81" i="1"/>
  <c r="FT81" i="1" s="1"/>
  <c r="FP85" i="1"/>
  <c r="FT85" i="1" s="1"/>
  <c r="FP89" i="1"/>
  <c r="FT89" i="1" s="1"/>
  <c r="FP93" i="1"/>
  <c r="FT93" i="1" s="1"/>
  <c r="FP97" i="1"/>
  <c r="FT97" i="1" s="1"/>
  <c r="FP101" i="1"/>
  <c r="FT101" i="1" s="1"/>
  <c r="FP105" i="1"/>
  <c r="FT105" i="1" s="1"/>
  <c r="FP109" i="1"/>
  <c r="FT109" i="1" s="1"/>
  <c r="FP113" i="1"/>
  <c r="FT113" i="1" s="1"/>
  <c r="FP117" i="1"/>
  <c r="FT117" i="1" s="1"/>
  <c r="FP121" i="1"/>
  <c r="FT121" i="1" s="1"/>
  <c r="FP125" i="1"/>
  <c r="FT125" i="1" s="1"/>
  <c r="FP129" i="1"/>
  <c r="FT129" i="1" s="1"/>
  <c r="FP137" i="1"/>
  <c r="FT137" i="1" s="1"/>
  <c r="FP141" i="1"/>
  <c r="FT141" i="1" s="1"/>
  <c r="FP149" i="1"/>
  <c r="FT149" i="1" s="1"/>
  <c r="FP153" i="1"/>
  <c r="FT153" i="1" s="1"/>
  <c r="FP161" i="1"/>
  <c r="FT161" i="1" s="1"/>
  <c r="FP165" i="1"/>
  <c r="FT165" i="1" s="1"/>
  <c r="FP169" i="1"/>
  <c r="FT169" i="1" s="1"/>
  <c r="FP173" i="1"/>
  <c r="FT173" i="1" s="1"/>
  <c r="FP177" i="1"/>
  <c r="FT177" i="1" s="1"/>
  <c r="FP185" i="1"/>
  <c r="FT185" i="1" s="1"/>
  <c r="FP189" i="1"/>
  <c r="FT189" i="1" s="1"/>
  <c r="FP193" i="1"/>
  <c r="FT193" i="1" s="1"/>
  <c r="FP197" i="1"/>
  <c r="FT197" i="1" s="1"/>
  <c r="FP201" i="1"/>
  <c r="FT201" i="1" s="1"/>
  <c r="FP209" i="1"/>
  <c r="FT209" i="1" s="1"/>
  <c r="FP213" i="1"/>
  <c r="FT213" i="1" s="1"/>
  <c r="FP217" i="1"/>
  <c r="FT217" i="1" s="1"/>
  <c r="FP221" i="1"/>
  <c r="FT221" i="1" s="1"/>
  <c r="FP225" i="1"/>
  <c r="FT225" i="1" s="1"/>
  <c r="FP229" i="1"/>
  <c r="FT229" i="1" s="1"/>
  <c r="FP18" i="1"/>
  <c r="FT18" i="1" s="1"/>
  <c r="FP26" i="1"/>
  <c r="FT26" i="1" s="1"/>
  <c r="FP30" i="1"/>
  <c r="FT30" i="1" s="1"/>
  <c r="FP38" i="1"/>
  <c r="FT38" i="1" s="1"/>
  <c r="FP42" i="1"/>
  <c r="FT42" i="1" s="1"/>
  <c r="FP46" i="1"/>
  <c r="FT46" i="1" s="1"/>
  <c r="FP50" i="1"/>
  <c r="FT50" i="1" s="1"/>
  <c r="FP54" i="1"/>
  <c r="FT54" i="1" s="1"/>
  <c r="FP58" i="1"/>
  <c r="FT58" i="1" s="1"/>
  <c r="FP62" i="1"/>
  <c r="FT62" i="1" s="1"/>
  <c r="FP66" i="1"/>
  <c r="FT66" i="1" s="1"/>
  <c r="FP70" i="1"/>
  <c r="FT70" i="1" s="1"/>
  <c r="FP74" i="1"/>
  <c r="FT74" i="1" s="1"/>
  <c r="FP78" i="1"/>
  <c r="FT78" i="1" s="1"/>
  <c r="FP86" i="1"/>
  <c r="FT86" i="1" s="1"/>
  <c r="FP90" i="1"/>
  <c r="FT90" i="1" s="1"/>
  <c r="FP98" i="1"/>
  <c r="FT98" i="1" s="1"/>
  <c r="FP102" i="1"/>
  <c r="FT102" i="1" s="1"/>
  <c r="FP106" i="1"/>
  <c r="FT106" i="1" s="1"/>
  <c r="FP110" i="1"/>
  <c r="FT110" i="1" s="1"/>
  <c r="FP114" i="1"/>
  <c r="FT114" i="1" s="1"/>
  <c r="FP122" i="1"/>
  <c r="FT122" i="1" s="1"/>
  <c r="FP126" i="1"/>
  <c r="FT126" i="1" s="1"/>
  <c r="FP134" i="1"/>
  <c r="FT134" i="1" s="1"/>
  <c r="FP138" i="1"/>
  <c r="FT138" i="1" s="1"/>
  <c r="FP142" i="1"/>
  <c r="FT142" i="1" s="1"/>
  <c r="FP146" i="1"/>
  <c r="FT146" i="1" s="1"/>
  <c r="FP150" i="1"/>
  <c r="FT150" i="1" s="1"/>
  <c r="FP154" i="1"/>
  <c r="FT154" i="1" s="1"/>
  <c r="FP158" i="1"/>
  <c r="FT158" i="1" s="1"/>
  <c r="FP162" i="1"/>
  <c r="FT162" i="1" s="1"/>
  <c r="FP166" i="1"/>
  <c r="FT166" i="1" s="1"/>
  <c r="FP170" i="1"/>
  <c r="FT170" i="1" s="1"/>
  <c r="FP174" i="1"/>
  <c r="FT174" i="1" s="1"/>
  <c r="FP19" i="1"/>
  <c r="FT19" i="1" s="1"/>
  <c r="FP23" i="1"/>
  <c r="FT23" i="1" s="1"/>
  <c r="FP27" i="1"/>
  <c r="FT27" i="1" s="1"/>
  <c r="FP31" i="1"/>
  <c r="FT31" i="1" s="1"/>
  <c r="FP35" i="1"/>
  <c r="FT35" i="1" s="1"/>
  <c r="FP39" i="1"/>
  <c r="FT39" i="1" s="1"/>
  <c r="FP47" i="1"/>
  <c r="FT47" i="1" s="1"/>
  <c r="FP51" i="1"/>
  <c r="FT51" i="1" s="1"/>
  <c r="FP55" i="1"/>
  <c r="FT55" i="1" s="1"/>
  <c r="FP59" i="1"/>
  <c r="FT59" i="1" s="1"/>
  <c r="FP63" i="1"/>
  <c r="FT63" i="1" s="1"/>
  <c r="FP67" i="1"/>
  <c r="FT67" i="1" s="1"/>
  <c r="FP71" i="1"/>
  <c r="FT71" i="1" s="1"/>
  <c r="FP75" i="1"/>
  <c r="FT75" i="1" s="1"/>
  <c r="FP79" i="1"/>
  <c r="FT79" i="1" s="1"/>
  <c r="FP83" i="1"/>
  <c r="FT83" i="1" s="1"/>
  <c r="FP87" i="1"/>
  <c r="FT87" i="1" s="1"/>
  <c r="FP91" i="1"/>
  <c r="FT91" i="1" s="1"/>
  <c r="FP95" i="1"/>
  <c r="FT95" i="1" s="1"/>
  <c r="FP99" i="1"/>
  <c r="FT99" i="1" s="1"/>
  <c r="FP103" i="1"/>
  <c r="FT103" i="1" s="1"/>
  <c r="FP107" i="1"/>
  <c r="FT107" i="1" s="1"/>
  <c r="FP111" i="1"/>
  <c r="FT111" i="1" s="1"/>
  <c r="FP115" i="1"/>
  <c r="FT115" i="1" s="1"/>
  <c r="FP119" i="1"/>
  <c r="FT119" i="1" s="1"/>
  <c r="FP123" i="1"/>
  <c r="FT123" i="1" s="1"/>
  <c r="FP127" i="1"/>
  <c r="FT127" i="1" s="1"/>
  <c r="FP131" i="1"/>
  <c r="FT131" i="1" s="1"/>
  <c r="FP135" i="1"/>
  <c r="FT135" i="1" s="1"/>
  <c r="FP139" i="1"/>
  <c r="FT139" i="1" s="1"/>
  <c r="FP143" i="1"/>
  <c r="FT143" i="1" s="1"/>
  <c r="FP147" i="1"/>
  <c r="FT147" i="1" s="1"/>
  <c r="FP155" i="1"/>
  <c r="FT155" i="1" s="1"/>
  <c r="FP159" i="1"/>
  <c r="FT159" i="1" s="1"/>
  <c r="FP163" i="1"/>
  <c r="FT163" i="1" s="1"/>
  <c r="FP167" i="1"/>
  <c r="FT167" i="1" s="1"/>
  <c r="FP171" i="1"/>
  <c r="FT171" i="1" s="1"/>
  <c r="FP175" i="1"/>
  <c r="FT175" i="1" s="1"/>
  <c r="FP179" i="1"/>
  <c r="FT179" i="1" s="1"/>
  <c r="FP183" i="1"/>
  <c r="FT183" i="1" s="1"/>
  <c r="FP191" i="1"/>
  <c r="FT191" i="1" s="1"/>
  <c r="FP195" i="1"/>
  <c r="FT195" i="1" s="1"/>
  <c r="FP203" i="1"/>
  <c r="FT203" i="1" s="1"/>
  <c r="FP207" i="1"/>
  <c r="FT207" i="1" s="1"/>
  <c r="FP215" i="1"/>
  <c r="FT215" i="1" s="1"/>
  <c r="FP219" i="1"/>
  <c r="FT219" i="1" s="1"/>
  <c r="FP223" i="1"/>
  <c r="FT223" i="1" s="1"/>
  <c r="FP227" i="1"/>
  <c r="FT227" i="1" s="1"/>
  <c r="FP32" i="1"/>
  <c r="FT32" i="1" s="1"/>
  <c r="FP40" i="1"/>
  <c r="FT40" i="1" s="1"/>
  <c r="FP64" i="1"/>
  <c r="FT64" i="1" s="1"/>
  <c r="FP88" i="1"/>
  <c r="FT88" i="1" s="1"/>
  <c r="FP100" i="1"/>
  <c r="FT100" i="1" s="1"/>
  <c r="FP116" i="1"/>
  <c r="FT116" i="1" s="1"/>
  <c r="FP128" i="1"/>
  <c r="FT128" i="1" s="1"/>
  <c r="FP136" i="1"/>
  <c r="FT136" i="1" s="1"/>
  <c r="FP148" i="1"/>
  <c r="FT148" i="1" s="1"/>
  <c r="FP160" i="1"/>
  <c r="FT160" i="1" s="1"/>
  <c r="FP176" i="1"/>
  <c r="FT176" i="1" s="1"/>
  <c r="FP182" i="1"/>
  <c r="FT182" i="1" s="1"/>
  <c r="FP188" i="1"/>
  <c r="FT188" i="1" s="1"/>
  <c r="FP196" i="1"/>
  <c r="FT196" i="1" s="1"/>
  <c r="FP210" i="1"/>
  <c r="FT210" i="1" s="1"/>
  <c r="FP216" i="1"/>
  <c r="FT216" i="1" s="1"/>
  <c r="FP224" i="1"/>
  <c r="FT224" i="1" s="1"/>
  <c r="FP231" i="1"/>
  <c r="FT231" i="1" s="1"/>
  <c r="FP235" i="1"/>
  <c r="FT235" i="1" s="1"/>
  <c r="FP239" i="1"/>
  <c r="FT239" i="1" s="1"/>
  <c r="FP243" i="1"/>
  <c r="FT243" i="1" s="1"/>
  <c r="FP247" i="1"/>
  <c r="FT247" i="1" s="1"/>
  <c r="FP251" i="1"/>
  <c r="FT251" i="1" s="1"/>
  <c r="FP255" i="1"/>
  <c r="FT255" i="1" s="1"/>
  <c r="FP263" i="1"/>
  <c r="FT263" i="1" s="1"/>
  <c r="FP267" i="1"/>
  <c r="FT267" i="1" s="1"/>
  <c r="FP275" i="1"/>
  <c r="FT275" i="1" s="1"/>
  <c r="FP279" i="1"/>
  <c r="FT279" i="1" s="1"/>
  <c r="FP287" i="1"/>
  <c r="FT287" i="1" s="1"/>
  <c r="FP291" i="1"/>
  <c r="FT291" i="1" s="1"/>
  <c r="FP295" i="1"/>
  <c r="FT295" i="1" s="1"/>
  <c r="FP299" i="1"/>
  <c r="FT299" i="1" s="1"/>
  <c r="FP303" i="1"/>
  <c r="FT303" i="1" s="1"/>
  <c r="FP311" i="1"/>
  <c r="FT311" i="1" s="1"/>
  <c r="FP315" i="1"/>
  <c r="FT315" i="1" s="1"/>
  <c r="FP323" i="1"/>
  <c r="FT323" i="1" s="1"/>
  <c r="FP327" i="1"/>
  <c r="FT327" i="1" s="1"/>
  <c r="FP331" i="1"/>
  <c r="FT331" i="1" s="1"/>
  <c r="FP335" i="1"/>
  <c r="FT335" i="1" s="1"/>
  <c r="FP339" i="1"/>
  <c r="FT339" i="1" s="1"/>
  <c r="FP347" i="1"/>
  <c r="FT347" i="1" s="1"/>
  <c r="FP351" i="1"/>
  <c r="FT351" i="1" s="1"/>
  <c r="FP355" i="1"/>
  <c r="FT355" i="1" s="1"/>
  <c r="FP359" i="1"/>
  <c r="FT359" i="1" s="1"/>
  <c r="FP363" i="1"/>
  <c r="FT363" i="1" s="1"/>
  <c r="FP367" i="1"/>
  <c r="FT367" i="1" s="1"/>
  <c r="FP371" i="1"/>
  <c r="FT371" i="1" s="1"/>
  <c r="FP375" i="1"/>
  <c r="FT375" i="1" s="1"/>
  <c r="FP383" i="1"/>
  <c r="FT383" i="1" s="1"/>
  <c r="FP387" i="1"/>
  <c r="FT387" i="1" s="1"/>
  <c r="FP391" i="1"/>
  <c r="FT391" i="1" s="1"/>
  <c r="FP395" i="1"/>
  <c r="FT395" i="1" s="1"/>
  <c r="FP399" i="1"/>
  <c r="FT399" i="1" s="1"/>
  <c r="FP403" i="1"/>
  <c r="FT403" i="1" s="1"/>
  <c r="FP407" i="1"/>
  <c r="FT407" i="1" s="1"/>
  <c r="FP411" i="1"/>
  <c r="FT411" i="1" s="1"/>
  <c r="FP24" i="1"/>
  <c r="FT24" i="1" s="1"/>
  <c r="FP52" i="1"/>
  <c r="FT52" i="1" s="1"/>
  <c r="FP68" i="1"/>
  <c r="FT68" i="1" s="1"/>
  <c r="FP80" i="1"/>
  <c r="FT80" i="1" s="1"/>
  <c r="FP92" i="1"/>
  <c r="FT92" i="1" s="1"/>
  <c r="FP104" i="1"/>
  <c r="FT104" i="1" s="1"/>
  <c r="FP140" i="1"/>
  <c r="FT140" i="1" s="1"/>
  <c r="FP164" i="1"/>
  <c r="FT164" i="1" s="1"/>
  <c r="FP198" i="1"/>
  <c r="FT198" i="1" s="1"/>
  <c r="FP204" i="1"/>
  <c r="FT204" i="1" s="1"/>
  <c r="FP218" i="1"/>
  <c r="FT218" i="1" s="1"/>
  <c r="FP232" i="1"/>
  <c r="FT232" i="1" s="1"/>
  <c r="FP236" i="1"/>
  <c r="FT236" i="1" s="1"/>
  <c r="FP240" i="1"/>
  <c r="FT240" i="1" s="1"/>
  <c r="FP244" i="1"/>
  <c r="FT244" i="1" s="1"/>
  <c r="FP248" i="1"/>
  <c r="FT248" i="1" s="1"/>
  <c r="FP252" i="1"/>
  <c r="FT252" i="1" s="1"/>
  <c r="FP256" i="1"/>
  <c r="FT256" i="1" s="1"/>
  <c r="FP260" i="1"/>
  <c r="FT260" i="1" s="1"/>
  <c r="FP264" i="1"/>
  <c r="FT264" i="1" s="1"/>
  <c r="FP268" i="1"/>
  <c r="FT268" i="1" s="1"/>
  <c r="FP272" i="1"/>
  <c r="FT272" i="1" s="1"/>
  <c r="FP276" i="1"/>
  <c r="FT276" i="1" s="1"/>
  <c r="FP280" i="1"/>
  <c r="FT280" i="1" s="1"/>
  <c r="FP284" i="1"/>
  <c r="FT284" i="1" s="1"/>
  <c r="FP288" i="1"/>
  <c r="FT288" i="1" s="1"/>
  <c r="FP296" i="1"/>
  <c r="FT296" i="1" s="1"/>
  <c r="FP300" i="1"/>
  <c r="FT300" i="1" s="1"/>
  <c r="FP308" i="1"/>
  <c r="FT308" i="1" s="1"/>
  <c r="FP312" i="1"/>
  <c r="FT312" i="1" s="1"/>
  <c r="FP320" i="1"/>
  <c r="FT320" i="1" s="1"/>
  <c r="FP324" i="1"/>
  <c r="FT324" i="1" s="1"/>
  <c r="FP332" i="1"/>
  <c r="FT332" i="1" s="1"/>
  <c r="FP336" i="1"/>
  <c r="FT336" i="1" s="1"/>
  <c r="FP340" i="1"/>
  <c r="FT340" i="1" s="1"/>
  <c r="FP344" i="1"/>
  <c r="FT344" i="1" s="1"/>
  <c r="FP348" i="1"/>
  <c r="FT348" i="1" s="1"/>
  <c r="FP352" i="1"/>
  <c r="FT352" i="1" s="1"/>
  <c r="FP356" i="1"/>
  <c r="FT356" i="1" s="1"/>
  <c r="FP360" i="1"/>
  <c r="FT360" i="1" s="1"/>
  <c r="FP368" i="1"/>
  <c r="FT368" i="1" s="1"/>
  <c r="FP372" i="1"/>
  <c r="FT372" i="1" s="1"/>
  <c r="FP376" i="1"/>
  <c r="FT376" i="1" s="1"/>
  <c r="FP380" i="1"/>
  <c r="FT380" i="1" s="1"/>
  <c r="FP384" i="1"/>
  <c r="FT384" i="1" s="1"/>
  <c r="FP388" i="1"/>
  <c r="FT388" i="1" s="1"/>
  <c r="FP392" i="1"/>
  <c r="FT392" i="1" s="1"/>
  <c r="FP396" i="1"/>
  <c r="FT396" i="1" s="1"/>
  <c r="FP400" i="1"/>
  <c r="FT400" i="1" s="1"/>
  <c r="FP404" i="1"/>
  <c r="FT404" i="1" s="1"/>
  <c r="FP408" i="1"/>
  <c r="FT408" i="1" s="1"/>
  <c r="FP416" i="1"/>
  <c r="FT416" i="1" s="1"/>
  <c r="FP420" i="1"/>
  <c r="FT420" i="1" s="1"/>
  <c r="FP424" i="1"/>
  <c r="FT424" i="1" s="1"/>
  <c r="FP428" i="1"/>
  <c r="FT428" i="1" s="1"/>
  <c r="FP432" i="1"/>
  <c r="FT432" i="1" s="1"/>
  <c r="FP436" i="1"/>
  <c r="FT436" i="1" s="1"/>
  <c r="FP440" i="1"/>
  <c r="FT440" i="1" s="1"/>
  <c r="FP444" i="1"/>
  <c r="FT444" i="1" s="1"/>
  <c r="FP448" i="1"/>
  <c r="FT448" i="1" s="1"/>
  <c r="FP452" i="1"/>
  <c r="FT452" i="1" s="1"/>
  <c r="FP456" i="1"/>
  <c r="FT456" i="1" s="1"/>
  <c r="FP464" i="1"/>
  <c r="FT464" i="1" s="1"/>
  <c r="FP468" i="1"/>
  <c r="FT468" i="1" s="1"/>
  <c r="FP472" i="1"/>
  <c r="FT472" i="1" s="1"/>
  <c r="FP476" i="1"/>
  <c r="FT476" i="1" s="1"/>
  <c r="FP480" i="1"/>
  <c r="FT480" i="1" s="1"/>
  <c r="FP484" i="1"/>
  <c r="FT484" i="1" s="1"/>
  <c r="FP488" i="1"/>
  <c r="FT488" i="1" s="1"/>
  <c r="FP492" i="1"/>
  <c r="FT492" i="1" s="1"/>
  <c r="FP496" i="1"/>
  <c r="FT496" i="1" s="1"/>
  <c r="FP500" i="1"/>
  <c r="FT500" i="1" s="1"/>
  <c r="FP504" i="1"/>
  <c r="FT504" i="1" s="1"/>
  <c r="FP508" i="1"/>
  <c r="FT508" i="1" s="1"/>
  <c r="FP512" i="1"/>
  <c r="FT512" i="1" s="1"/>
  <c r="FP516" i="1"/>
  <c r="FT516" i="1" s="1"/>
  <c r="FP36" i="1"/>
  <c r="FT36" i="1" s="1"/>
  <c r="FP44" i="1"/>
  <c r="FT44" i="1" s="1"/>
  <c r="FP56" i="1"/>
  <c r="FT56" i="1" s="1"/>
  <c r="FP72" i="1"/>
  <c r="FT72" i="1" s="1"/>
  <c r="FP108" i="1"/>
  <c r="FT108" i="1" s="1"/>
  <c r="FP120" i="1"/>
  <c r="FT120" i="1" s="1"/>
  <c r="FP132" i="1"/>
  <c r="FT132" i="1" s="1"/>
  <c r="FP144" i="1"/>
  <c r="FT144" i="1" s="1"/>
  <c r="FP152" i="1"/>
  <c r="FT152" i="1" s="1"/>
  <c r="FP168" i="1"/>
  <c r="FT168" i="1" s="1"/>
  <c r="FP180" i="1"/>
  <c r="FT180" i="1" s="1"/>
  <c r="FP186" i="1"/>
  <c r="FT186" i="1" s="1"/>
  <c r="FP192" i="1"/>
  <c r="FT192" i="1" s="1"/>
  <c r="FP206" i="1"/>
  <c r="FT206" i="1" s="1"/>
  <c r="FP212" i="1"/>
  <c r="FT212" i="1" s="1"/>
  <c r="FP220" i="1"/>
  <c r="FT220" i="1" s="1"/>
  <c r="FP228" i="1"/>
  <c r="FT228" i="1" s="1"/>
  <c r="FP233" i="1"/>
  <c r="FT233" i="1" s="1"/>
  <c r="FP237" i="1"/>
  <c r="FT237" i="1" s="1"/>
  <c r="FP245" i="1"/>
  <c r="FT245" i="1" s="1"/>
  <c r="FP249" i="1"/>
  <c r="FT249" i="1" s="1"/>
  <c r="FP257" i="1"/>
  <c r="FT257" i="1" s="1"/>
  <c r="FP261" i="1"/>
  <c r="FT261" i="1" s="1"/>
  <c r="FP265" i="1"/>
  <c r="FT265" i="1" s="1"/>
  <c r="FP269" i="1"/>
  <c r="FT269" i="1" s="1"/>
  <c r="FP273" i="1"/>
  <c r="FT273" i="1" s="1"/>
  <c r="FP277" i="1"/>
  <c r="FT277" i="1" s="1"/>
  <c r="FP281" i="1"/>
  <c r="FT281" i="1" s="1"/>
  <c r="FP285" i="1"/>
  <c r="FT285" i="1" s="1"/>
  <c r="FP289" i="1"/>
  <c r="FT289" i="1" s="1"/>
  <c r="FP293" i="1"/>
  <c r="FT293" i="1" s="1"/>
  <c r="FP297" i="1"/>
  <c r="FT297" i="1" s="1"/>
  <c r="FP301" i="1"/>
  <c r="FT301" i="1" s="1"/>
  <c r="FP305" i="1"/>
  <c r="FT305" i="1" s="1"/>
  <c r="FP309" i="1"/>
  <c r="FT309" i="1" s="1"/>
  <c r="FP317" i="1"/>
  <c r="FT317" i="1" s="1"/>
  <c r="FP321" i="1"/>
  <c r="FT321" i="1" s="1"/>
  <c r="FP325" i="1"/>
  <c r="FT325" i="1" s="1"/>
  <c r="FP329" i="1"/>
  <c r="FT329" i="1" s="1"/>
  <c r="FP333" i="1"/>
  <c r="FT333" i="1" s="1"/>
  <c r="FP337" i="1"/>
  <c r="FT337" i="1" s="1"/>
  <c r="FP341" i="1"/>
  <c r="FT341" i="1" s="1"/>
  <c r="FP345" i="1"/>
  <c r="FT345" i="1" s="1"/>
  <c r="FP349" i="1"/>
  <c r="FT349" i="1" s="1"/>
  <c r="FP353" i="1"/>
  <c r="FT353" i="1" s="1"/>
  <c r="FP357" i="1"/>
  <c r="FT357" i="1" s="1"/>
  <c r="FP361" i="1"/>
  <c r="FT361" i="1" s="1"/>
  <c r="FP365" i="1"/>
  <c r="FT365" i="1" s="1"/>
  <c r="FP369" i="1"/>
  <c r="FT369" i="1" s="1"/>
  <c r="FP373" i="1"/>
  <c r="FT373" i="1" s="1"/>
  <c r="FP377" i="1"/>
  <c r="FT377" i="1" s="1"/>
  <c r="FP381" i="1"/>
  <c r="FT381" i="1" s="1"/>
  <c r="FP385" i="1"/>
  <c r="FT385" i="1" s="1"/>
  <c r="FP389" i="1"/>
  <c r="FT389" i="1" s="1"/>
  <c r="FP393" i="1"/>
  <c r="FT393" i="1" s="1"/>
  <c r="FP401" i="1"/>
  <c r="FT401" i="1" s="1"/>
  <c r="FP405" i="1"/>
  <c r="FT405" i="1" s="1"/>
  <c r="FP409" i="1"/>
  <c r="FT409" i="1" s="1"/>
  <c r="FP413" i="1"/>
  <c r="FT413" i="1" s="1"/>
  <c r="FP417" i="1"/>
  <c r="FT417" i="1" s="1"/>
  <c r="FP421" i="1"/>
  <c r="FT421" i="1" s="1"/>
  <c r="FP425" i="1"/>
  <c r="FT425" i="1" s="1"/>
  <c r="FP429" i="1"/>
  <c r="FT429" i="1" s="1"/>
  <c r="FP433" i="1"/>
  <c r="FT433" i="1" s="1"/>
  <c r="FP437" i="1"/>
  <c r="FT437" i="1" s="1"/>
  <c r="FP441" i="1"/>
  <c r="FT441" i="1" s="1"/>
  <c r="FP449" i="1"/>
  <c r="FT449" i="1" s="1"/>
  <c r="FP453" i="1"/>
  <c r="FT453" i="1" s="1"/>
  <c r="FP457" i="1"/>
  <c r="FT457" i="1" s="1"/>
  <c r="FP461" i="1"/>
  <c r="FT461" i="1" s="1"/>
  <c r="FP465" i="1"/>
  <c r="FT465" i="1" s="1"/>
  <c r="FP473" i="1"/>
  <c r="FT473" i="1" s="1"/>
  <c r="FP477" i="1"/>
  <c r="FT477" i="1" s="1"/>
  <c r="FP481" i="1"/>
  <c r="FT481" i="1" s="1"/>
  <c r="FP485" i="1"/>
  <c r="FT485" i="1" s="1"/>
  <c r="FP489" i="1"/>
  <c r="FT489" i="1" s="1"/>
  <c r="FP497" i="1"/>
  <c r="FT497" i="1" s="1"/>
  <c r="FP501" i="1"/>
  <c r="FT501" i="1" s="1"/>
  <c r="FP505" i="1"/>
  <c r="FT505" i="1" s="1"/>
  <c r="FP509" i="1"/>
  <c r="FT509" i="1" s="1"/>
  <c r="FP513" i="1"/>
  <c r="FT513" i="1" s="1"/>
  <c r="FP517" i="1"/>
  <c r="FT517" i="1" s="1"/>
  <c r="FP521" i="1"/>
  <c r="FT521" i="1" s="1"/>
  <c r="FP525" i="1"/>
  <c r="FT525" i="1" s="1"/>
  <c r="FP124" i="1"/>
  <c r="FT124" i="1" s="1"/>
  <c r="FP194" i="1"/>
  <c r="FT194" i="1" s="1"/>
  <c r="FP208" i="1"/>
  <c r="FT208" i="1" s="1"/>
  <c r="FP274" i="1"/>
  <c r="FT274" i="1" s="1"/>
  <c r="FP326" i="1"/>
  <c r="FT326" i="1" s="1"/>
  <c r="FP338" i="1"/>
  <c r="FT338" i="1" s="1"/>
  <c r="FP350" i="1"/>
  <c r="FT350" i="1" s="1"/>
  <c r="FP378" i="1"/>
  <c r="FT378" i="1" s="1"/>
  <c r="FP390" i="1"/>
  <c r="FT390" i="1" s="1"/>
  <c r="FP406" i="1"/>
  <c r="FT406" i="1" s="1"/>
  <c r="FP423" i="1"/>
  <c r="FT423" i="1" s="1"/>
  <c r="FP431" i="1"/>
  <c r="FT431" i="1" s="1"/>
  <c r="FP439" i="1"/>
  <c r="FT439" i="1" s="1"/>
  <c r="FP446" i="1"/>
  <c r="FT446" i="1" s="1"/>
  <c r="FP454" i="1"/>
  <c r="FT454" i="1" s="1"/>
  <c r="FP467" i="1"/>
  <c r="FT467" i="1" s="1"/>
  <c r="FP474" i="1"/>
  <c r="FT474" i="1" s="1"/>
  <c r="FP482" i="1"/>
  <c r="FT482" i="1" s="1"/>
  <c r="FP490" i="1"/>
  <c r="FT490" i="1" s="1"/>
  <c r="FP495" i="1"/>
  <c r="FT495" i="1" s="1"/>
  <c r="FP503" i="1"/>
  <c r="FT503" i="1" s="1"/>
  <c r="FP519" i="1"/>
  <c r="FT519" i="1" s="1"/>
  <c r="FP524" i="1"/>
  <c r="FT524" i="1" s="1"/>
  <c r="FP533" i="1"/>
  <c r="FT533" i="1" s="1"/>
  <c r="FP537" i="1"/>
  <c r="FT537" i="1" s="1"/>
  <c r="FP541" i="1"/>
  <c r="FT541" i="1" s="1"/>
  <c r="FP545" i="1"/>
  <c r="FT545" i="1" s="1"/>
  <c r="FP549" i="1"/>
  <c r="FT549" i="1" s="1"/>
  <c r="FP557" i="1"/>
  <c r="FT557" i="1" s="1"/>
  <c r="FP561" i="1"/>
  <c r="FT561" i="1" s="1"/>
  <c r="FP565" i="1"/>
  <c r="FT565" i="1" s="1"/>
  <c r="FP569" i="1"/>
  <c r="FT569" i="1" s="1"/>
  <c r="FP573" i="1"/>
  <c r="FT573" i="1" s="1"/>
  <c r="FP577" i="1"/>
  <c r="FT577" i="1" s="1"/>
  <c r="FP581" i="1"/>
  <c r="FT581" i="1" s="1"/>
  <c r="FP585" i="1"/>
  <c r="FT585" i="1" s="1"/>
  <c r="FP589" i="1"/>
  <c r="FT589" i="1" s="1"/>
  <c r="FP593" i="1"/>
  <c r="FT593" i="1" s="1"/>
  <c r="FP597" i="1"/>
  <c r="FT597" i="1" s="1"/>
  <c r="FP605" i="1"/>
  <c r="FT605" i="1" s="1"/>
  <c r="FP609" i="1"/>
  <c r="FT609" i="1" s="1"/>
  <c r="FP613" i="1"/>
  <c r="FT613" i="1" s="1"/>
  <c r="FP617" i="1"/>
  <c r="FT617" i="1" s="1"/>
  <c r="FP621" i="1"/>
  <c r="FT621" i="1" s="1"/>
  <c r="FP625" i="1"/>
  <c r="FT625" i="1" s="1"/>
  <c r="FP629" i="1"/>
  <c r="FT629" i="1" s="1"/>
  <c r="FP633" i="1"/>
  <c r="FT633" i="1" s="1"/>
  <c r="FP637" i="1"/>
  <c r="FT637" i="1" s="1"/>
  <c r="FP641" i="1"/>
  <c r="FT641" i="1" s="1"/>
  <c r="FP645" i="1"/>
  <c r="FT645" i="1" s="1"/>
  <c r="FP649" i="1"/>
  <c r="FT649" i="1" s="1"/>
  <c r="FP653" i="1"/>
  <c r="FT653" i="1" s="1"/>
  <c r="FP657" i="1"/>
  <c r="FT657" i="1" s="1"/>
  <c r="FP661" i="1"/>
  <c r="FT661" i="1" s="1"/>
  <c r="FP665" i="1"/>
  <c r="FT665" i="1" s="1"/>
  <c r="FP669" i="1"/>
  <c r="FT669" i="1" s="1"/>
  <c r="FP673" i="1"/>
  <c r="FT673" i="1" s="1"/>
  <c r="FP677" i="1"/>
  <c r="FT677" i="1" s="1"/>
  <c r="FP681" i="1"/>
  <c r="FT681" i="1" s="1"/>
  <c r="FP685" i="1"/>
  <c r="FT685" i="1" s="1"/>
  <c r="FP689" i="1"/>
  <c r="FT689" i="1" s="1"/>
  <c r="FP693" i="1"/>
  <c r="FT693" i="1" s="1"/>
  <c r="FP697" i="1"/>
  <c r="FT697" i="1" s="1"/>
  <c r="FP84" i="1"/>
  <c r="FT84" i="1" s="1"/>
  <c r="FP222" i="1"/>
  <c r="FT222" i="1" s="1"/>
  <c r="FP250" i="1"/>
  <c r="FT250" i="1" s="1"/>
  <c r="FP294" i="1"/>
  <c r="FT294" i="1" s="1"/>
  <c r="FP314" i="1"/>
  <c r="FT314" i="1" s="1"/>
  <c r="FP402" i="1"/>
  <c r="FT402" i="1" s="1"/>
  <c r="FP430" i="1"/>
  <c r="FT430" i="1" s="1"/>
  <c r="FP510" i="1"/>
  <c r="FT510" i="1" s="1"/>
  <c r="FP528" i="1"/>
  <c r="FT528" i="1" s="1"/>
  <c r="FP532" i="1"/>
  <c r="FT532" i="1" s="1"/>
  <c r="FP548" i="1"/>
  <c r="FT548" i="1" s="1"/>
  <c r="FP556" i="1"/>
  <c r="FT556" i="1" s="1"/>
  <c r="FP568" i="1"/>
  <c r="FT568" i="1" s="1"/>
  <c r="FP580" i="1"/>
  <c r="FT580" i="1" s="1"/>
  <c r="FP592" i="1"/>
  <c r="FT592" i="1" s="1"/>
  <c r="FP616" i="1"/>
  <c r="FT616" i="1" s="1"/>
  <c r="FP628" i="1"/>
  <c r="FT628" i="1" s="1"/>
  <c r="FP648" i="1"/>
  <c r="FT648" i="1" s="1"/>
  <c r="FP656" i="1"/>
  <c r="FT656" i="1" s="1"/>
  <c r="FP664" i="1"/>
  <c r="FT664" i="1" s="1"/>
  <c r="FP672" i="1"/>
  <c r="FT672" i="1" s="1"/>
  <c r="FP680" i="1"/>
  <c r="FT680" i="1" s="1"/>
  <c r="FP48" i="1"/>
  <c r="FT48" i="1" s="1"/>
  <c r="FP96" i="1"/>
  <c r="FT96" i="1" s="1"/>
  <c r="FP156" i="1"/>
  <c r="FT156" i="1" s="1"/>
  <c r="FP230" i="1"/>
  <c r="FT230" i="1" s="1"/>
  <c r="FP242" i="1"/>
  <c r="FT242" i="1" s="1"/>
  <c r="FP254" i="1"/>
  <c r="FT254" i="1" s="1"/>
  <c r="FP266" i="1"/>
  <c r="FT266" i="1" s="1"/>
  <c r="FP278" i="1"/>
  <c r="FT278" i="1" s="1"/>
  <c r="FP290" i="1"/>
  <c r="FT290" i="1" s="1"/>
  <c r="FP302" i="1"/>
  <c r="FT302" i="1" s="1"/>
  <c r="FP318" i="1"/>
  <c r="FT318" i="1" s="1"/>
  <c r="FP342" i="1"/>
  <c r="FT342" i="1" s="1"/>
  <c r="FP354" i="1"/>
  <c r="FT354" i="1" s="1"/>
  <c r="FP366" i="1"/>
  <c r="FT366" i="1" s="1"/>
  <c r="FP394" i="1"/>
  <c r="FT394" i="1" s="1"/>
  <c r="FP410" i="1"/>
  <c r="FT410" i="1" s="1"/>
  <c r="FP418" i="1"/>
  <c r="FT418" i="1" s="1"/>
  <c r="FP426" i="1"/>
  <c r="FT426" i="1" s="1"/>
  <c r="FP434" i="1"/>
  <c r="FT434" i="1" s="1"/>
  <c r="FP442" i="1"/>
  <c r="FT442" i="1" s="1"/>
  <c r="FP447" i="1"/>
  <c r="FT447" i="1" s="1"/>
  <c r="FP455" i="1"/>
  <c r="FT455" i="1" s="1"/>
  <c r="FP462" i="1"/>
  <c r="FT462" i="1" s="1"/>
  <c r="FP475" i="1"/>
  <c r="FT475" i="1" s="1"/>
  <c r="FP483" i="1"/>
  <c r="FT483" i="1" s="1"/>
  <c r="FP491" i="1"/>
  <c r="FT491" i="1" s="1"/>
  <c r="FP498" i="1"/>
  <c r="FT498" i="1" s="1"/>
  <c r="FP506" i="1"/>
  <c r="FT506" i="1" s="1"/>
  <c r="FP520" i="1"/>
  <c r="FT520" i="1" s="1"/>
  <c r="FP526" i="1"/>
  <c r="FT526" i="1" s="1"/>
  <c r="FP530" i="1"/>
  <c r="FT530" i="1" s="1"/>
  <c r="FP534" i="1"/>
  <c r="FT534" i="1" s="1"/>
  <c r="FP542" i="1"/>
  <c r="FT542" i="1" s="1"/>
  <c r="FP546" i="1"/>
  <c r="FT546" i="1" s="1"/>
  <c r="FP554" i="1"/>
  <c r="FT554" i="1" s="1"/>
  <c r="FP558" i="1"/>
  <c r="FT558" i="1" s="1"/>
  <c r="FP566" i="1"/>
  <c r="FT566" i="1" s="1"/>
  <c r="FP570" i="1"/>
  <c r="FT570" i="1" s="1"/>
  <c r="FP578" i="1"/>
  <c r="FT578" i="1" s="1"/>
  <c r="FP582" i="1"/>
  <c r="FT582" i="1" s="1"/>
  <c r="FP590" i="1"/>
  <c r="FT590" i="1" s="1"/>
  <c r="FP594" i="1"/>
  <c r="FT594" i="1" s="1"/>
  <c r="FP598" i="1"/>
  <c r="FT598" i="1" s="1"/>
  <c r="FP602" i="1"/>
  <c r="FT602" i="1" s="1"/>
  <c r="FP606" i="1"/>
  <c r="FT606" i="1" s="1"/>
  <c r="FP614" i="1"/>
  <c r="FT614" i="1" s="1"/>
  <c r="FP618" i="1"/>
  <c r="FT618" i="1" s="1"/>
  <c r="FP622" i="1"/>
  <c r="FT622" i="1" s="1"/>
  <c r="FP626" i="1"/>
  <c r="FT626" i="1" s="1"/>
  <c r="FP630" i="1"/>
  <c r="FT630" i="1" s="1"/>
  <c r="FP634" i="1"/>
  <c r="FT634" i="1" s="1"/>
  <c r="FP638" i="1"/>
  <c r="FT638" i="1" s="1"/>
  <c r="FP642" i="1"/>
  <c r="FT642" i="1" s="1"/>
  <c r="FP646" i="1"/>
  <c r="FT646" i="1" s="1"/>
  <c r="FP650" i="1"/>
  <c r="FT650" i="1" s="1"/>
  <c r="FP654" i="1"/>
  <c r="FT654" i="1" s="1"/>
  <c r="FP658" i="1"/>
  <c r="FT658" i="1" s="1"/>
  <c r="FP662" i="1"/>
  <c r="FT662" i="1" s="1"/>
  <c r="FP666" i="1"/>
  <c r="FT666" i="1" s="1"/>
  <c r="FP670" i="1"/>
  <c r="FT670" i="1" s="1"/>
  <c r="FP674" i="1"/>
  <c r="FT674" i="1" s="1"/>
  <c r="FP678" i="1"/>
  <c r="FT678" i="1" s="1"/>
  <c r="FP682" i="1"/>
  <c r="FT682" i="1" s="1"/>
  <c r="FP686" i="1"/>
  <c r="FT686" i="1" s="1"/>
  <c r="FP690" i="1"/>
  <c r="FT690" i="1" s="1"/>
  <c r="FP694" i="1"/>
  <c r="FT694" i="1" s="1"/>
  <c r="FP660" i="1"/>
  <c r="FT660" i="1" s="1"/>
  <c r="FP684" i="1"/>
  <c r="FT684" i="1" s="1"/>
  <c r="FP696" i="1"/>
  <c r="FT696" i="1" s="1"/>
  <c r="FP20" i="1"/>
  <c r="FT20" i="1" s="1"/>
  <c r="FP112" i="1"/>
  <c r="FT112" i="1" s="1"/>
  <c r="FP172" i="1"/>
  <c r="FT172" i="1" s="1"/>
  <c r="FP200" i="1"/>
  <c r="FT200" i="1" s="1"/>
  <c r="FP214" i="1"/>
  <c r="FT214" i="1" s="1"/>
  <c r="FP234" i="1"/>
  <c r="FT234" i="1" s="1"/>
  <c r="FP246" i="1"/>
  <c r="FT246" i="1" s="1"/>
  <c r="FP258" i="1"/>
  <c r="FT258" i="1" s="1"/>
  <c r="FP270" i="1"/>
  <c r="FT270" i="1" s="1"/>
  <c r="FP282" i="1"/>
  <c r="FT282" i="1" s="1"/>
  <c r="FP330" i="1"/>
  <c r="FT330" i="1" s="1"/>
  <c r="FP370" i="1"/>
  <c r="FT370" i="1" s="1"/>
  <c r="FP382" i="1"/>
  <c r="FT382" i="1" s="1"/>
  <c r="FP398" i="1"/>
  <c r="FT398" i="1" s="1"/>
  <c r="FP419" i="1"/>
  <c r="FT419" i="1" s="1"/>
  <c r="FP427" i="1"/>
  <c r="FT427" i="1" s="1"/>
  <c r="FP435" i="1"/>
  <c r="FT435" i="1" s="1"/>
  <c r="FP443" i="1"/>
  <c r="FT443" i="1" s="1"/>
  <c r="FP450" i="1"/>
  <c r="FT450" i="1" s="1"/>
  <c r="FP458" i="1"/>
  <c r="FT458" i="1" s="1"/>
  <c r="FP463" i="1"/>
  <c r="FT463" i="1" s="1"/>
  <c r="FP470" i="1"/>
  <c r="FT470" i="1" s="1"/>
  <c r="FP486" i="1"/>
  <c r="FT486" i="1" s="1"/>
  <c r="FP499" i="1"/>
  <c r="FT499" i="1" s="1"/>
  <c r="FP507" i="1"/>
  <c r="FT507" i="1" s="1"/>
  <c r="FP515" i="1"/>
  <c r="FT515" i="1" s="1"/>
  <c r="FP522" i="1"/>
  <c r="FT522" i="1" s="1"/>
  <c r="FP527" i="1"/>
  <c r="FT527" i="1" s="1"/>
  <c r="FP531" i="1"/>
  <c r="FT531" i="1" s="1"/>
  <c r="FP535" i="1"/>
  <c r="FT535" i="1" s="1"/>
  <c r="FP539" i="1"/>
  <c r="FT539" i="1" s="1"/>
  <c r="FP543" i="1"/>
  <c r="FT543" i="1" s="1"/>
  <c r="FP547" i="1"/>
  <c r="FT547" i="1" s="1"/>
  <c r="FP551" i="1"/>
  <c r="FT551" i="1" s="1"/>
  <c r="FP555" i="1"/>
  <c r="FT555" i="1" s="1"/>
  <c r="FP559" i="1"/>
  <c r="FT559" i="1" s="1"/>
  <c r="FP563" i="1"/>
  <c r="FT563" i="1" s="1"/>
  <c r="FP567" i="1"/>
  <c r="FT567" i="1" s="1"/>
  <c r="FP575" i="1"/>
  <c r="FT575" i="1" s="1"/>
  <c r="FP579" i="1"/>
  <c r="FT579" i="1" s="1"/>
  <c r="FP587" i="1"/>
  <c r="FT587" i="1" s="1"/>
  <c r="FP591" i="1"/>
  <c r="FT591" i="1" s="1"/>
  <c r="FP595" i="1"/>
  <c r="FT595" i="1" s="1"/>
  <c r="FP599" i="1"/>
  <c r="FT599" i="1" s="1"/>
  <c r="FP603" i="1"/>
  <c r="FT603" i="1" s="1"/>
  <c r="FP611" i="1"/>
  <c r="FT611" i="1" s="1"/>
  <c r="FP615" i="1"/>
  <c r="FT615" i="1" s="1"/>
  <c r="FP619" i="1"/>
  <c r="FT619" i="1" s="1"/>
  <c r="FP623" i="1"/>
  <c r="FT623" i="1" s="1"/>
  <c r="FP627" i="1"/>
  <c r="FT627" i="1" s="1"/>
  <c r="FP635" i="1"/>
  <c r="FT635" i="1" s="1"/>
  <c r="FP639" i="1"/>
  <c r="FT639" i="1" s="1"/>
  <c r="FP643" i="1"/>
  <c r="FT643" i="1" s="1"/>
  <c r="FP647" i="1"/>
  <c r="FT647" i="1" s="1"/>
  <c r="FP651" i="1"/>
  <c r="FT651" i="1" s="1"/>
  <c r="FP655" i="1"/>
  <c r="FT655" i="1" s="1"/>
  <c r="FP659" i="1"/>
  <c r="FT659" i="1" s="1"/>
  <c r="FP663" i="1"/>
  <c r="FT663" i="1" s="1"/>
  <c r="FP667" i="1"/>
  <c r="FT667" i="1" s="1"/>
  <c r="FP671" i="1"/>
  <c r="FT671" i="1" s="1"/>
  <c r="FP675" i="1"/>
  <c r="FT675" i="1" s="1"/>
  <c r="FP679" i="1"/>
  <c r="FT679" i="1" s="1"/>
  <c r="FP683" i="1"/>
  <c r="FT683" i="1" s="1"/>
  <c r="FP687" i="1"/>
  <c r="FT687" i="1" s="1"/>
  <c r="FP691" i="1"/>
  <c r="FT691" i="1" s="1"/>
  <c r="FP695" i="1"/>
  <c r="FT695" i="1" s="1"/>
  <c r="FP60" i="1"/>
  <c r="FT60" i="1" s="1"/>
  <c r="FP238" i="1"/>
  <c r="FT238" i="1" s="1"/>
  <c r="FP306" i="1"/>
  <c r="FT306" i="1" s="1"/>
  <c r="FP322" i="1"/>
  <c r="FT322" i="1" s="1"/>
  <c r="FP346" i="1"/>
  <c r="FT346" i="1" s="1"/>
  <c r="FP362" i="1"/>
  <c r="FT362" i="1" s="1"/>
  <c r="FP374" i="1"/>
  <c r="FT374" i="1" s="1"/>
  <c r="FP386" i="1"/>
  <c r="FT386" i="1" s="1"/>
  <c r="FP414" i="1"/>
  <c r="FT414" i="1" s="1"/>
  <c r="FP422" i="1"/>
  <c r="FT422" i="1" s="1"/>
  <c r="FP438" i="1"/>
  <c r="FT438" i="1" s="1"/>
  <c r="FP459" i="1"/>
  <c r="FT459" i="1" s="1"/>
  <c r="FP466" i="1"/>
  <c r="FT466" i="1" s="1"/>
  <c r="FP471" i="1"/>
  <c r="FT471" i="1" s="1"/>
  <c r="FP479" i="1"/>
  <c r="FT479" i="1" s="1"/>
  <c r="FP494" i="1"/>
  <c r="FT494" i="1" s="1"/>
  <c r="FP518" i="1"/>
  <c r="FT518" i="1" s="1"/>
  <c r="FP523" i="1"/>
  <c r="FT523" i="1" s="1"/>
  <c r="FP536" i="1"/>
  <c r="FT536" i="1" s="1"/>
  <c r="FP540" i="1"/>
  <c r="FT540" i="1" s="1"/>
  <c r="FP544" i="1"/>
  <c r="FT544" i="1" s="1"/>
  <c r="FP552" i="1"/>
  <c r="FT552" i="1" s="1"/>
  <c r="FP560" i="1"/>
  <c r="FT560" i="1" s="1"/>
  <c r="FP564" i="1"/>
  <c r="FT564" i="1" s="1"/>
  <c r="FP572" i="1"/>
  <c r="FT572" i="1" s="1"/>
  <c r="FP576" i="1"/>
  <c r="FT576" i="1" s="1"/>
  <c r="FP584" i="1"/>
  <c r="FT584" i="1" s="1"/>
  <c r="FP588" i="1"/>
  <c r="FT588" i="1" s="1"/>
  <c r="FP596" i="1"/>
  <c r="FT596" i="1" s="1"/>
  <c r="FP600" i="1"/>
  <c r="FT600" i="1" s="1"/>
  <c r="FP608" i="1"/>
  <c r="FT608" i="1" s="1"/>
  <c r="FP612" i="1"/>
  <c r="FT612" i="1" s="1"/>
  <c r="FP620" i="1"/>
  <c r="FT620" i="1" s="1"/>
  <c r="FP624" i="1"/>
  <c r="FT624" i="1" s="1"/>
  <c r="FP632" i="1"/>
  <c r="FT632" i="1" s="1"/>
  <c r="FP636" i="1"/>
  <c r="FT636" i="1" s="1"/>
  <c r="FP644" i="1"/>
  <c r="FT644" i="1" s="1"/>
  <c r="FP652" i="1"/>
  <c r="FT652" i="1" s="1"/>
  <c r="FP668" i="1"/>
  <c r="FT668" i="1" s="1"/>
  <c r="FP676" i="1"/>
  <c r="FT676" i="1" s="1"/>
  <c r="FP692" i="1"/>
  <c r="FT692" i="1" s="1"/>
  <c r="FQ544" i="1" l="1"/>
  <c r="FR544" i="1"/>
  <c r="FQ683" i="1"/>
  <c r="FR683" i="1"/>
  <c r="FQ667" i="1"/>
  <c r="FR667" i="1"/>
  <c r="FP583" i="1"/>
  <c r="FT583" i="1" s="1"/>
  <c r="FR551" i="1"/>
  <c r="FQ551" i="1"/>
  <c r="FQ535" i="1"/>
  <c r="FR535" i="1"/>
  <c r="FQ112" i="1"/>
  <c r="FR112" i="1"/>
  <c r="FR670" i="1"/>
  <c r="FQ670" i="1"/>
  <c r="FR622" i="1"/>
  <c r="FQ622" i="1"/>
  <c r="FP574" i="1"/>
  <c r="FT574" i="1" s="1"/>
  <c r="FR475" i="1"/>
  <c r="FQ475" i="1"/>
  <c r="FR442" i="1"/>
  <c r="FQ442" i="1"/>
  <c r="FM9" i="1"/>
  <c r="FP688" i="1"/>
  <c r="FQ616" i="1"/>
  <c r="FR616" i="1"/>
  <c r="FQ568" i="1"/>
  <c r="FR568" i="1"/>
  <c r="FR314" i="1"/>
  <c r="FQ314" i="1"/>
  <c r="FQ685" i="1"/>
  <c r="FR685" i="1"/>
  <c r="FR637" i="1"/>
  <c r="FQ637" i="1"/>
  <c r="FR589" i="1"/>
  <c r="FQ589" i="1"/>
  <c r="FR439" i="1"/>
  <c r="FQ439" i="1"/>
  <c r="FR124" i="1"/>
  <c r="FQ124" i="1"/>
  <c r="FR457" i="1"/>
  <c r="FQ457" i="1"/>
  <c r="FR421" i="1"/>
  <c r="FQ421" i="1"/>
  <c r="FR373" i="1"/>
  <c r="FQ373" i="1"/>
  <c r="FR325" i="1"/>
  <c r="FQ325" i="1"/>
  <c r="FQ289" i="1"/>
  <c r="FR289" i="1"/>
  <c r="FR508" i="1"/>
  <c r="FQ508" i="1"/>
  <c r="FR424" i="1"/>
  <c r="FQ424" i="1"/>
  <c r="FR388" i="1"/>
  <c r="FQ388" i="1"/>
  <c r="FR352" i="1"/>
  <c r="FQ352" i="1"/>
  <c r="FR256" i="1"/>
  <c r="FQ256" i="1"/>
  <c r="FQ52" i="1"/>
  <c r="FR52" i="1"/>
  <c r="FR403" i="1"/>
  <c r="FQ403" i="1"/>
  <c r="FR367" i="1"/>
  <c r="FQ367" i="1"/>
  <c r="FR331" i="1"/>
  <c r="FQ331" i="1"/>
  <c r="FR247" i="1"/>
  <c r="FQ247" i="1"/>
  <c r="FR196" i="1"/>
  <c r="FQ196" i="1"/>
  <c r="FR160" i="1"/>
  <c r="FQ160" i="1"/>
  <c r="FQ40" i="1"/>
  <c r="FR40" i="1"/>
  <c r="FR175" i="1"/>
  <c r="FQ175" i="1"/>
  <c r="FR139" i="1"/>
  <c r="FQ139" i="1"/>
  <c r="FR91" i="1"/>
  <c r="FQ91" i="1"/>
  <c r="FR166" i="1"/>
  <c r="FQ166" i="1"/>
  <c r="FR70" i="1"/>
  <c r="FQ70" i="1"/>
  <c r="FR229" i="1"/>
  <c r="FQ229" i="1"/>
  <c r="FR121" i="1"/>
  <c r="FQ121" i="1"/>
  <c r="FQ466" i="1"/>
  <c r="FR466" i="1"/>
  <c r="FR346" i="1"/>
  <c r="FQ346" i="1"/>
  <c r="FR676" i="1"/>
  <c r="FQ676" i="1"/>
  <c r="FQ322" i="1"/>
  <c r="FR322" i="1"/>
  <c r="FQ679" i="1"/>
  <c r="FR679" i="1"/>
  <c r="FQ611" i="1"/>
  <c r="FR611" i="1"/>
  <c r="FQ595" i="1"/>
  <c r="FR595" i="1"/>
  <c r="FR547" i="1"/>
  <c r="FQ547" i="1"/>
  <c r="FR463" i="1"/>
  <c r="FQ463" i="1"/>
  <c r="FR382" i="1"/>
  <c r="FQ382" i="1"/>
  <c r="FR214" i="1"/>
  <c r="FQ214" i="1"/>
  <c r="FM10" i="1"/>
  <c r="FP16" i="1"/>
  <c r="FT16" i="1" s="1"/>
  <c r="FR682" i="1"/>
  <c r="FQ682" i="1"/>
  <c r="FQ634" i="1"/>
  <c r="FR634" i="1"/>
  <c r="FP586" i="1"/>
  <c r="FT586" i="1" s="1"/>
  <c r="FR394" i="1"/>
  <c r="FQ394" i="1"/>
  <c r="FP604" i="1"/>
  <c r="FT604" i="1" s="1"/>
  <c r="FR556" i="1"/>
  <c r="FQ556" i="1"/>
  <c r="FQ697" i="1"/>
  <c r="FR697" i="1"/>
  <c r="FR665" i="1"/>
  <c r="FQ665" i="1"/>
  <c r="FR649" i="1"/>
  <c r="FQ649" i="1"/>
  <c r="FP601" i="1"/>
  <c r="FT601" i="1" s="1"/>
  <c r="FR274" i="1"/>
  <c r="FQ274" i="1"/>
  <c r="FQ433" i="1"/>
  <c r="FR433" i="1"/>
  <c r="FQ385" i="1"/>
  <c r="FR385" i="1"/>
  <c r="FQ337" i="1"/>
  <c r="FR337" i="1"/>
  <c r="FR301" i="1"/>
  <c r="FQ301" i="1"/>
  <c r="FQ472" i="1"/>
  <c r="FR472" i="1"/>
  <c r="FQ436" i="1"/>
  <c r="FR436" i="1"/>
  <c r="FQ400" i="1"/>
  <c r="FR400" i="1"/>
  <c r="FQ268" i="1"/>
  <c r="FR268" i="1"/>
  <c r="FR148" i="1"/>
  <c r="FQ148" i="1"/>
  <c r="FR100" i="1"/>
  <c r="FQ100" i="1"/>
  <c r="FR103" i="1"/>
  <c r="FQ103" i="1"/>
  <c r="FR55" i="1"/>
  <c r="FQ55" i="1"/>
  <c r="FQ19" i="1"/>
  <c r="FR19" i="1"/>
  <c r="FR106" i="1"/>
  <c r="FQ106" i="1"/>
  <c r="FR193" i="1"/>
  <c r="FQ193" i="1"/>
  <c r="FM8" i="1"/>
  <c r="FP157" i="1"/>
  <c r="FR85" i="1"/>
  <c r="FQ85" i="1"/>
  <c r="FR691" i="1"/>
  <c r="FQ691" i="1"/>
  <c r="FR643" i="1"/>
  <c r="FQ643" i="1"/>
  <c r="FP607" i="1"/>
  <c r="FT607" i="1" s="1"/>
  <c r="FQ575" i="1"/>
  <c r="FR575" i="1"/>
  <c r="FR559" i="1"/>
  <c r="FQ559" i="1"/>
  <c r="FQ499" i="1"/>
  <c r="FR499" i="1"/>
  <c r="FR427" i="1"/>
  <c r="FQ427" i="1"/>
  <c r="FR370" i="1"/>
  <c r="FQ370" i="1"/>
  <c r="FR694" i="1"/>
  <c r="FQ694" i="1"/>
  <c r="FQ646" i="1"/>
  <c r="FR646" i="1"/>
  <c r="FR598" i="1"/>
  <c r="FQ598" i="1"/>
  <c r="FQ526" i="1"/>
  <c r="FR526" i="1"/>
  <c r="FM11" i="1"/>
  <c r="FP640" i="1"/>
  <c r="FR592" i="1"/>
  <c r="FQ592" i="1"/>
  <c r="FR430" i="1"/>
  <c r="FQ430" i="1"/>
  <c r="FR250" i="1"/>
  <c r="FQ250" i="1"/>
  <c r="FQ661" i="1"/>
  <c r="FR661" i="1"/>
  <c r="FR613" i="1"/>
  <c r="FQ613" i="1"/>
  <c r="FR565" i="1"/>
  <c r="FQ565" i="1"/>
  <c r="FQ490" i="1"/>
  <c r="FR490" i="1"/>
  <c r="FR454" i="1"/>
  <c r="FQ454" i="1"/>
  <c r="FQ208" i="1"/>
  <c r="FR208" i="1"/>
  <c r="FQ505" i="1"/>
  <c r="FR505" i="1"/>
  <c r="FM13" i="1"/>
  <c r="FP397" i="1"/>
  <c r="FR349" i="1"/>
  <c r="FQ349" i="1"/>
  <c r="FQ265" i="1"/>
  <c r="FR265" i="1"/>
  <c r="FR220" i="1"/>
  <c r="FQ220" i="1"/>
  <c r="FR484" i="1"/>
  <c r="FQ484" i="1"/>
  <c r="FR448" i="1"/>
  <c r="FQ448" i="1"/>
  <c r="FR280" i="1"/>
  <c r="FQ280" i="1"/>
  <c r="FR232" i="1"/>
  <c r="FQ232" i="1"/>
  <c r="FR136" i="1"/>
  <c r="FQ136" i="1"/>
  <c r="FQ88" i="1"/>
  <c r="FR88" i="1"/>
  <c r="FR115" i="1"/>
  <c r="FQ115" i="1"/>
  <c r="FQ67" i="1"/>
  <c r="FR67" i="1"/>
  <c r="FR31" i="1"/>
  <c r="FQ31" i="1"/>
  <c r="FR142" i="1"/>
  <c r="FQ142" i="1"/>
  <c r="FQ46" i="1"/>
  <c r="FR46" i="1"/>
  <c r="FM12" i="1"/>
  <c r="FP205" i="1"/>
  <c r="FQ169" i="1"/>
  <c r="FR169" i="1"/>
  <c r="FR97" i="1"/>
  <c r="FQ97" i="1"/>
  <c r="FR61" i="1"/>
  <c r="FQ61" i="1"/>
  <c r="FR584" i="1"/>
  <c r="FQ584" i="1"/>
  <c r="FQ652" i="1"/>
  <c r="FR652" i="1"/>
  <c r="FQ523" i="1"/>
  <c r="FR523" i="1"/>
  <c r="FR238" i="1"/>
  <c r="FQ238" i="1"/>
  <c r="FR671" i="1"/>
  <c r="FQ671" i="1"/>
  <c r="FR655" i="1"/>
  <c r="FQ655" i="1"/>
  <c r="FR619" i="1"/>
  <c r="FQ619" i="1"/>
  <c r="FP571" i="1"/>
  <c r="FT571" i="1" s="1"/>
  <c r="FQ172" i="1"/>
  <c r="FR172" i="1"/>
  <c r="FR674" i="1"/>
  <c r="FQ674" i="1"/>
  <c r="FQ658" i="1"/>
  <c r="FR658" i="1"/>
  <c r="FP610" i="1"/>
  <c r="FT610" i="1" s="1"/>
  <c r="FP562" i="1"/>
  <c r="FT562" i="1" s="1"/>
  <c r="FQ520" i="1"/>
  <c r="FR520" i="1"/>
  <c r="FR418" i="1"/>
  <c r="FQ418" i="1"/>
  <c r="FQ664" i="1"/>
  <c r="FR664" i="1"/>
  <c r="FQ628" i="1"/>
  <c r="FR628" i="1"/>
  <c r="FQ580" i="1"/>
  <c r="FR580" i="1"/>
  <c r="FR532" i="1"/>
  <c r="FQ532" i="1"/>
  <c r="FR673" i="1"/>
  <c r="FQ673" i="1"/>
  <c r="FR625" i="1"/>
  <c r="FQ625" i="1"/>
  <c r="FQ577" i="1"/>
  <c r="FR577" i="1"/>
  <c r="FR541" i="1"/>
  <c r="FQ541" i="1"/>
  <c r="FR406" i="1"/>
  <c r="FQ406" i="1"/>
  <c r="FR517" i="1"/>
  <c r="FQ517" i="1"/>
  <c r="FQ481" i="1"/>
  <c r="FR481" i="1"/>
  <c r="FQ409" i="1"/>
  <c r="FR409" i="1"/>
  <c r="FQ361" i="1"/>
  <c r="FR361" i="1"/>
  <c r="FR277" i="1"/>
  <c r="FQ277" i="1"/>
  <c r="FQ212" i="1"/>
  <c r="FR212" i="1"/>
  <c r="FQ496" i="1"/>
  <c r="FR496" i="1"/>
  <c r="FQ376" i="1"/>
  <c r="FR376" i="1"/>
  <c r="FQ340" i="1"/>
  <c r="FR340" i="1"/>
  <c r="FR244" i="1"/>
  <c r="FQ244" i="1"/>
  <c r="FR391" i="1"/>
  <c r="FQ391" i="1"/>
  <c r="FR355" i="1"/>
  <c r="FQ355" i="1"/>
  <c r="FR295" i="1"/>
  <c r="FQ295" i="1"/>
  <c r="FQ235" i="1"/>
  <c r="FR235" i="1"/>
  <c r="FR64" i="1"/>
  <c r="FQ64" i="1"/>
  <c r="FR223" i="1"/>
  <c r="FQ223" i="1"/>
  <c r="FQ163" i="1"/>
  <c r="FR163" i="1"/>
  <c r="FR127" i="1"/>
  <c r="FQ127" i="1"/>
  <c r="FR79" i="1"/>
  <c r="FQ79" i="1"/>
  <c r="FR154" i="1"/>
  <c r="FQ154" i="1"/>
  <c r="FR58" i="1"/>
  <c r="FQ58" i="1"/>
  <c r="FR217" i="1"/>
  <c r="FQ217" i="1"/>
  <c r="FR109" i="1"/>
  <c r="FQ109" i="1"/>
  <c r="FT205" i="1" l="1"/>
  <c r="FT640" i="1"/>
  <c r="FT688" i="1"/>
  <c r="FT397" i="1"/>
  <c r="FT10" i="1"/>
  <c r="FT157" i="1"/>
  <c r="FQ16" i="1"/>
  <c r="FP12" i="1"/>
  <c r="FQ12" i="1" s="1"/>
  <c r="FP13" i="1"/>
  <c r="FQ13" i="1" s="1"/>
  <c r="FQ571" i="1"/>
  <c r="FR571" i="1"/>
  <c r="FR397" i="1"/>
  <c r="FR13" i="1" s="1"/>
  <c r="FQ397" i="1"/>
  <c r="FR601" i="1"/>
  <c r="FQ601" i="1"/>
  <c r="FP10" i="1"/>
  <c r="FQ10" i="1" s="1"/>
  <c r="FR16" i="1"/>
  <c r="FR574" i="1"/>
  <c r="FQ574" i="1"/>
  <c r="FR583" i="1"/>
  <c r="FQ583" i="1"/>
  <c r="FQ562" i="1"/>
  <c r="FR562" i="1"/>
  <c r="FM14" i="1"/>
  <c r="FR205" i="1"/>
  <c r="FR12" i="1" s="1"/>
  <c r="FQ205" i="1"/>
  <c r="FR640" i="1"/>
  <c r="FR11" i="1" s="1"/>
  <c r="FP11" i="1"/>
  <c r="FQ11" i="1" s="1"/>
  <c r="FQ640" i="1"/>
  <c r="FR607" i="1"/>
  <c r="FQ607" i="1"/>
  <c r="FR157" i="1"/>
  <c r="FQ157" i="1"/>
  <c r="FP8" i="1"/>
  <c r="FR604" i="1"/>
  <c r="FQ604" i="1"/>
  <c r="FQ586" i="1"/>
  <c r="FR586" i="1"/>
  <c r="FP9" i="1"/>
  <c r="FQ9" i="1" s="1"/>
  <c r="FQ688" i="1"/>
  <c r="FR688" i="1"/>
  <c r="FR9" i="1" s="1"/>
  <c r="FR610" i="1"/>
  <c r="FQ610" i="1"/>
  <c r="FT13" i="1" l="1"/>
  <c r="FT11" i="1"/>
  <c r="FT8" i="1"/>
  <c r="FT9" i="1"/>
  <c r="FT12" i="1"/>
  <c r="FZ12" i="1"/>
  <c r="FZ10" i="1"/>
  <c r="FZ8" i="1"/>
  <c r="FZ11" i="1"/>
  <c r="FZ9" i="1"/>
  <c r="FZ13" i="1"/>
  <c r="FR8" i="1"/>
  <c r="FR10" i="1"/>
  <c r="FQ8" i="1"/>
  <c r="FP14" i="1"/>
  <c r="FQ14" i="1" s="1"/>
  <c r="FT14" i="1" l="1"/>
  <c r="FZ14" i="1"/>
  <c r="FR14" i="1"/>
  <c r="HC16" i="1" l="1"/>
  <c r="HD16" i="1" l="1"/>
  <c r="HC49" i="1" l="1"/>
  <c r="HD49" i="1" s="1"/>
  <c r="HC97" i="1"/>
  <c r="HD97" i="1" s="1"/>
  <c r="HC193" i="1"/>
  <c r="HD193" i="1" s="1"/>
  <c r="HC241" i="1"/>
  <c r="HD241" i="1" s="1"/>
  <c r="HC289" i="1"/>
  <c r="HD289" i="1" s="1"/>
  <c r="HC337" i="1"/>
  <c r="HD337" i="1" s="1"/>
  <c r="HC46" i="1"/>
  <c r="HD46" i="1" s="1"/>
  <c r="HC94" i="1"/>
  <c r="HD94" i="1" s="1"/>
  <c r="HC142" i="1"/>
  <c r="HD142" i="1" s="1"/>
  <c r="HC190" i="1"/>
  <c r="HD190" i="1" s="1"/>
  <c r="HC238" i="1"/>
  <c r="HD238" i="1" s="1"/>
  <c r="HC286" i="1"/>
  <c r="HD286" i="1" s="1"/>
  <c r="HC67" i="1"/>
  <c r="HD67" i="1" s="1"/>
  <c r="HC115" i="1"/>
  <c r="HD115" i="1" s="1"/>
  <c r="HC163" i="1"/>
  <c r="HD163" i="1" s="1"/>
  <c r="HC211" i="1"/>
  <c r="HD211" i="1" s="1"/>
  <c r="HC259" i="1"/>
  <c r="HD259" i="1" s="1"/>
  <c r="HC307" i="1"/>
  <c r="HD307" i="1" s="1"/>
  <c r="HC355" i="1"/>
  <c r="HD355" i="1" s="1"/>
  <c r="HC196" i="1"/>
  <c r="HD196" i="1" s="1"/>
  <c r="HC382" i="1"/>
  <c r="HD382" i="1" s="1"/>
  <c r="HC430" i="1"/>
  <c r="HD430" i="1" s="1"/>
  <c r="HC478" i="1"/>
  <c r="HD478" i="1" s="1"/>
  <c r="HC526" i="1"/>
  <c r="HD526" i="1" s="1"/>
  <c r="HC574" i="1"/>
  <c r="HD574" i="1" s="1"/>
  <c r="HC40" i="1"/>
  <c r="HD40" i="1" s="1"/>
  <c r="HC232" i="1"/>
  <c r="HD232" i="1" s="1"/>
  <c r="HC439" i="1"/>
  <c r="HD439" i="1" s="1"/>
  <c r="HC487" i="1"/>
  <c r="HD487" i="1" s="1"/>
  <c r="HC535" i="1"/>
  <c r="HD535" i="1" s="1"/>
  <c r="HC28" i="1"/>
  <c r="HD28" i="1" s="1"/>
  <c r="HC388" i="1"/>
  <c r="HD388" i="1" s="1"/>
  <c r="HC484" i="1"/>
  <c r="HD484" i="1" s="1"/>
  <c r="HC580" i="1"/>
  <c r="HD580" i="1" s="1"/>
  <c r="HC637" i="1"/>
  <c r="HD637" i="1" s="1"/>
  <c r="HC685" i="1"/>
  <c r="HD685" i="1" s="1"/>
  <c r="HC76" i="1"/>
  <c r="HD76" i="1" s="1"/>
  <c r="HC400" i="1"/>
  <c r="HD400" i="1" s="1"/>
  <c r="HC655" i="1"/>
  <c r="HD655" i="1" s="1"/>
  <c r="HC208" i="1"/>
  <c r="HD208" i="1" s="1"/>
  <c r="HC310" i="1"/>
  <c r="HD310" i="1" s="1"/>
  <c r="HC397" i="1"/>
  <c r="HD397" i="1" s="1"/>
  <c r="HC589" i="1"/>
  <c r="HD589" i="1" s="1"/>
  <c r="HC610" i="1"/>
  <c r="HD610" i="1" s="1"/>
  <c r="HC658" i="1"/>
  <c r="HD658" i="1" s="1"/>
  <c r="HC544" i="1"/>
  <c r="HD544" i="1" s="1"/>
  <c r="HC667" i="1"/>
  <c r="HD667" i="1" s="1"/>
  <c r="HC37" i="1"/>
  <c r="HD37" i="1" s="1"/>
  <c r="HC85" i="1"/>
  <c r="HD85" i="1" s="1"/>
  <c r="HC133" i="1"/>
  <c r="HD133" i="1" s="1"/>
  <c r="HC181" i="1"/>
  <c r="HD181" i="1" s="1"/>
  <c r="HC229" i="1"/>
  <c r="HD229" i="1" s="1"/>
  <c r="HC277" i="1"/>
  <c r="HD277" i="1" s="1"/>
  <c r="HC325" i="1"/>
  <c r="HD325" i="1" s="1"/>
  <c r="HC34" i="1"/>
  <c r="HD34" i="1" s="1"/>
  <c r="HC82" i="1"/>
  <c r="HD82" i="1" s="1"/>
  <c r="HC130" i="1"/>
  <c r="HD130" i="1" s="1"/>
  <c r="HC178" i="1"/>
  <c r="HD178" i="1" s="1"/>
  <c r="HC226" i="1"/>
  <c r="HD226" i="1" s="1"/>
  <c r="HC274" i="1"/>
  <c r="HD274" i="1" s="1"/>
  <c r="HC55" i="1"/>
  <c r="HD55" i="1" s="1"/>
  <c r="HC103" i="1"/>
  <c r="HD103" i="1" s="1"/>
  <c r="HC151" i="1"/>
  <c r="HD151" i="1" s="1"/>
  <c r="HC199" i="1"/>
  <c r="HD199" i="1" s="1"/>
  <c r="HC247" i="1"/>
  <c r="HD247" i="1" s="1"/>
  <c r="HC295" i="1"/>
  <c r="HD295" i="1" s="1"/>
  <c r="HC343" i="1"/>
  <c r="HD343" i="1" s="1"/>
  <c r="HC148" i="1"/>
  <c r="HD148" i="1" s="1"/>
  <c r="HC352" i="1"/>
  <c r="HD352" i="1" s="1"/>
  <c r="HC370" i="1"/>
  <c r="HD370" i="1" s="1"/>
  <c r="HC418" i="1"/>
  <c r="HD418" i="1" s="1"/>
  <c r="HC466" i="1"/>
  <c r="HD466" i="1" s="1"/>
  <c r="HC514" i="1"/>
  <c r="HD514" i="1" s="1"/>
  <c r="HC562" i="1"/>
  <c r="HD562" i="1" s="1"/>
  <c r="HC184" i="1"/>
  <c r="HD184" i="1" s="1"/>
  <c r="HC379" i="1"/>
  <c r="HD379" i="1" s="1"/>
  <c r="HC427" i="1"/>
  <c r="HD427" i="1" s="1"/>
  <c r="HC475" i="1"/>
  <c r="HD475" i="1" s="1"/>
  <c r="HC523" i="1"/>
  <c r="HD523" i="1" s="1"/>
  <c r="HC571" i="1"/>
  <c r="HD571" i="1" s="1"/>
  <c r="HC364" i="1"/>
  <c r="HD364" i="1" s="1"/>
  <c r="HC460" i="1"/>
  <c r="HD460" i="1" s="1"/>
  <c r="HC556" i="1"/>
  <c r="HD556" i="1" s="1"/>
  <c r="HC625" i="1"/>
  <c r="HD625" i="1" s="1"/>
  <c r="HC25" i="1"/>
  <c r="HD25" i="1" s="1"/>
  <c r="HC73" i="1"/>
  <c r="HD73" i="1" s="1"/>
  <c r="HC121" i="1"/>
  <c r="HD121" i="1" s="1"/>
  <c r="HC169" i="1"/>
  <c r="HD169" i="1" s="1"/>
  <c r="HC217" i="1"/>
  <c r="HD217" i="1" s="1"/>
  <c r="HC265" i="1"/>
  <c r="HD265" i="1" s="1"/>
  <c r="HC313" i="1"/>
  <c r="HD313" i="1" s="1"/>
  <c r="HC22" i="1"/>
  <c r="HD22" i="1" s="1"/>
  <c r="HC70" i="1"/>
  <c r="HD70" i="1" s="1"/>
  <c r="HC118" i="1"/>
  <c r="HD118" i="1" s="1"/>
  <c r="HC166" i="1"/>
  <c r="HD166" i="1" s="1"/>
  <c r="HC214" i="1"/>
  <c r="HD214" i="1" s="1"/>
  <c r="HC262" i="1"/>
  <c r="HD262" i="1" s="1"/>
  <c r="HC43" i="1"/>
  <c r="HD43" i="1" s="1"/>
  <c r="HC91" i="1"/>
  <c r="HD91" i="1" s="1"/>
  <c r="HC139" i="1"/>
  <c r="HD139" i="1" s="1"/>
  <c r="HC235" i="1"/>
  <c r="HD235" i="1" s="1"/>
  <c r="HC283" i="1"/>
  <c r="HD283" i="1" s="1"/>
  <c r="HC331" i="1"/>
  <c r="HD331" i="1" s="1"/>
  <c r="HC100" i="1"/>
  <c r="HD100" i="1" s="1"/>
  <c r="HC292" i="1"/>
  <c r="HD292" i="1" s="1"/>
  <c r="HC328" i="1"/>
  <c r="HD328" i="1" s="1"/>
  <c r="HC358" i="1"/>
  <c r="HD358" i="1" s="1"/>
  <c r="HC406" i="1"/>
  <c r="HD406" i="1" s="1"/>
  <c r="HC454" i="1"/>
  <c r="HD454" i="1" s="1"/>
  <c r="HC502" i="1"/>
  <c r="HD502" i="1" s="1"/>
  <c r="HC550" i="1"/>
  <c r="HD550" i="1" s="1"/>
  <c r="HC598" i="1"/>
  <c r="HD598" i="1" s="1"/>
  <c r="HC136" i="1"/>
  <c r="HD136" i="1" s="1"/>
  <c r="HC346" i="1"/>
  <c r="HD346" i="1" s="1"/>
  <c r="HC367" i="1"/>
  <c r="HD367" i="1" s="1"/>
  <c r="HC415" i="1"/>
  <c r="HD415" i="1" s="1"/>
  <c r="HC463" i="1"/>
  <c r="HD463" i="1" s="1"/>
  <c r="HC511" i="1"/>
  <c r="HD511" i="1" s="1"/>
  <c r="HC559" i="1"/>
  <c r="HD559" i="1" s="1"/>
  <c r="HC436" i="1"/>
  <c r="HD436" i="1" s="1"/>
  <c r="HC532" i="1"/>
  <c r="HD532" i="1" s="1"/>
  <c r="HC613" i="1"/>
  <c r="HD613" i="1" s="1"/>
  <c r="HC661" i="1"/>
  <c r="HD661" i="1" s="1"/>
  <c r="HC496" i="1"/>
  <c r="HD496" i="1" s="1"/>
  <c r="HC607" i="1"/>
  <c r="HD607" i="1" s="1"/>
  <c r="HC457" i="1"/>
  <c r="HD457" i="1" s="1"/>
  <c r="HC529" i="1"/>
  <c r="HD529" i="1" s="1"/>
  <c r="HC628" i="1"/>
  <c r="HD628" i="1" s="1"/>
  <c r="HC256" i="1"/>
  <c r="HD256" i="1" s="1"/>
  <c r="HC445" i="1"/>
  <c r="HD445" i="1" s="1"/>
  <c r="HC541" i="1"/>
  <c r="HD541" i="1" s="1"/>
  <c r="HC634" i="1"/>
  <c r="HD634" i="1" s="1"/>
  <c r="HC682" i="1"/>
  <c r="HD682" i="1" s="1"/>
  <c r="HC268" i="1"/>
  <c r="HD268" i="1" s="1"/>
  <c r="HC448" i="1"/>
  <c r="HD448" i="1" s="1"/>
  <c r="HC619" i="1"/>
  <c r="HD619" i="1" s="1"/>
  <c r="HC361" i="1"/>
  <c r="HD361" i="1" s="1"/>
  <c r="HC433" i="1"/>
  <c r="HD433" i="1" s="1"/>
  <c r="HC349" i="1"/>
  <c r="HD349" i="1" s="1"/>
  <c r="HC202" i="1"/>
  <c r="HD202" i="1" s="1"/>
  <c r="HC175" i="1"/>
  <c r="HD175" i="1" s="1"/>
  <c r="HC52" i="1"/>
  <c r="HD52" i="1" s="1"/>
  <c r="HC304" i="1"/>
  <c r="HD304" i="1" s="1"/>
  <c r="HC394" i="1"/>
  <c r="HD394" i="1" s="1"/>
  <c r="HC586" i="1"/>
  <c r="HD586" i="1" s="1"/>
  <c r="HC499" i="1"/>
  <c r="HD499" i="1" s="1"/>
  <c r="HC649" i="1"/>
  <c r="HC472" i="1"/>
  <c r="HD472" i="1" s="1"/>
  <c r="HC577" i="1"/>
  <c r="HD577" i="1" s="1"/>
  <c r="HC469" i="1"/>
  <c r="HD469" i="1" s="1"/>
  <c r="HC694" i="1"/>
  <c r="HD694" i="1" s="1"/>
  <c r="HC316" i="1"/>
  <c r="HD316" i="1" s="1"/>
  <c r="HC592" i="1"/>
  <c r="HD592" i="1" s="1"/>
  <c r="HC553" i="1"/>
  <c r="HD553" i="1" s="1"/>
  <c r="HC616" i="1"/>
  <c r="HD616" i="1" s="1"/>
  <c r="HC250" i="1"/>
  <c r="HD250" i="1" s="1"/>
  <c r="HC547" i="1"/>
  <c r="HD547" i="1" s="1"/>
  <c r="HC568" i="1"/>
  <c r="HD568" i="1" s="1"/>
  <c r="HC517" i="1"/>
  <c r="HD517" i="1" s="1"/>
  <c r="HC109" i="1"/>
  <c r="HD109" i="1" s="1"/>
  <c r="HC154" i="1"/>
  <c r="HD154" i="1" s="1"/>
  <c r="HC127" i="1"/>
  <c r="HD127" i="1" s="1"/>
  <c r="HC319" i="1"/>
  <c r="HD319" i="1" s="1"/>
  <c r="HC538" i="1"/>
  <c r="HD538" i="1" s="1"/>
  <c r="HC280" i="1"/>
  <c r="HD280" i="1" s="1"/>
  <c r="HC451" i="1"/>
  <c r="HD451" i="1" s="1"/>
  <c r="HC340" i="1"/>
  <c r="HD340" i="1" s="1"/>
  <c r="HC601" i="1"/>
  <c r="HD601" i="1" s="1"/>
  <c r="HC697" i="1"/>
  <c r="HD697" i="1" s="1"/>
  <c r="HC376" i="1"/>
  <c r="HD376" i="1" s="1"/>
  <c r="HC481" i="1"/>
  <c r="HD481" i="1" s="1"/>
  <c r="HC604" i="1"/>
  <c r="HD604" i="1" s="1"/>
  <c r="HC664" i="1"/>
  <c r="HD664" i="1" s="1"/>
  <c r="HC160" i="1"/>
  <c r="HD160" i="1" s="1"/>
  <c r="HC421" i="1"/>
  <c r="HD421" i="1" s="1"/>
  <c r="HC670" i="1"/>
  <c r="HD670" i="1" s="1"/>
  <c r="HC679" i="1"/>
  <c r="HD679" i="1" s="1"/>
  <c r="HC334" i="1"/>
  <c r="HD334" i="1" s="1"/>
  <c r="HC676" i="1"/>
  <c r="HD676" i="1" s="1"/>
  <c r="HC442" i="1"/>
  <c r="HD442" i="1" s="1"/>
  <c r="HC124" i="1"/>
  <c r="HD124" i="1" s="1"/>
  <c r="HC622" i="1"/>
  <c r="HD622" i="1" s="1"/>
  <c r="HC409" i="1"/>
  <c r="HD409" i="1" s="1"/>
  <c r="HC652" i="1"/>
  <c r="HD652" i="1" s="1"/>
  <c r="HC61" i="1"/>
  <c r="HD61" i="1" s="1"/>
  <c r="HC253" i="1"/>
  <c r="HD253" i="1" s="1"/>
  <c r="HC106" i="1"/>
  <c r="HD106" i="1" s="1"/>
  <c r="HC298" i="1"/>
  <c r="HD298" i="1" s="1"/>
  <c r="HC79" i="1"/>
  <c r="HD79" i="1" s="1"/>
  <c r="HC271" i="1"/>
  <c r="HD271" i="1" s="1"/>
  <c r="HC490" i="1"/>
  <c r="HD490" i="1" s="1"/>
  <c r="HC88" i="1"/>
  <c r="HD88" i="1" s="1"/>
  <c r="HC322" i="1"/>
  <c r="HD322" i="1" s="1"/>
  <c r="HC403" i="1"/>
  <c r="HD403" i="1" s="1"/>
  <c r="HC595" i="1"/>
  <c r="HD595" i="1" s="1"/>
  <c r="HC508" i="1"/>
  <c r="HD508" i="1" s="1"/>
  <c r="HC673" i="1"/>
  <c r="HD673" i="1" s="1"/>
  <c r="HC631" i="1"/>
  <c r="HD631" i="1" s="1"/>
  <c r="HC691" i="1"/>
  <c r="HD691" i="1" s="1"/>
  <c r="HC385" i="1"/>
  <c r="HD385" i="1" s="1"/>
  <c r="HC505" i="1"/>
  <c r="HD505" i="1" s="1"/>
  <c r="HC373" i="1"/>
  <c r="HD373" i="1" s="1"/>
  <c r="HC565" i="1"/>
  <c r="HD565" i="1" s="1"/>
  <c r="HC646" i="1"/>
  <c r="HC520" i="1"/>
  <c r="HD520" i="1" s="1"/>
  <c r="HC205" i="1"/>
  <c r="HD205" i="1" s="1"/>
  <c r="HC58" i="1"/>
  <c r="HD58" i="1" s="1"/>
  <c r="HC31" i="1"/>
  <c r="HD31" i="1" s="1"/>
  <c r="HC223" i="1"/>
  <c r="HD223" i="1" s="1"/>
  <c r="HC244" i="1"/>
  <c r="HD244" i="1" s="1"/>
  <c r="HC412" i="1"/>
  <c r="HD412" i="1" s="1"/>
  <c r="HC112" i="1"/>
  <c r="HD112" i="1" s="1"/>
  <c r="HC424" i="1"/>
  <c r="HD424" i="1" s="1"/>
  <c r="HC643" i="1"/>
  <c r="HD643" i="1" s="1"/>
  <c r="HD11" i="1" l="1"/>
  <c r="HC157" i="1"/>
  <c r="HC19" i="1"/>
  <c r="FU11" i="1"/>
  <c r="FY11" i="1" s="1"/>
  <c r="HC640" i="1"/>
  <c r="HC11" i="1" s="1"/>
  <c r="FU13" i="1"/>
  <c r="FY13" i="1" s="1"/>
  <c r="HC391" i="1"/>
  <c r="HC172" i="1"/>
  <c r="FU9" i="1"/>
  <c r="FY9" i="1" s="1"/>
  <c r="HC688" i="1"/>
  <c r="HC9" i="1" l="1"/>
  <c r="HD688" i="1"/>
  <c r="HD9" i="1" s="1"/>
  <c r="HD391" i="1"/>
  <c r="HD13" i="1" s="1"/>
  <c r="HC13" i="1"/>
  <c r="HD19" i="1"/>
  <c r="HD172" i="1"/>
  <c r="HD157" i="1"/>
  <c r="HC145" i="1" l="1"/>
  <c r="HD145" i="1" s="1"/>
  <c r="HC187" i="1" l="1"/>
  <c r="HD187" i="1" s="1"/>
  <c r="HC493" i="1" l="1"/>
  <c r="HC8" i="1" s="1"/>
  <c r="FU8" i="1"/>
  <c r="FY8" i="1" s="1"/>
  <c r="HD493" i="1" l="1"/>
  <c r="HD8" i="1" s="1"/>
  <c r="HC220" i="1" l="1"/>
  <c r="FU12" i="1"/>
  <c r="FY12" i="1" s="1"/>
  <c r="HD220" i="1" l="1"/>
  <c r="HD12" i="1" s="1"/>
  <c r="HC12" i="1"/>
  <c r="HC64" i="1" l="1"/>
  <c r="HD64" i="1" l="1"/>
  <c r="HC583" i="1" l="1"/>
  <c r="FU10" i="1"/>
  <c r="FU14" i="1" l="1"/>
  <c r="FY14" i="1" s="1"/>
  <c r="FY10" i="1"/>
  <c r="HD583" i="1"/>
  <c r="HD10" i="1" s="1"/>
  <c r="HD14" i="1" s="1"/>
  <c r="HC10" i="1"/>
  <c r="HC14" i="1" s="1"/>
  <c r="GC17" i="1" l="1"/>
  <c r="GE17" i="1" s="1"/>
  <c r="GC29" i="1"/>
  <c r="GE29" i="1" s="1"/>
  <c r="GC41" i="1"/>
  <c r="GE41" i="1" s="1"/>
  <c r="GC53" i="1"/>
  <c r="GE53" i="1" s="1"/>
  <c r="GC65" i="1"/>
  <c r="GE65" i="1" s="1"/>
  <c r="GC77" i="1"/>
  <c r="GE77" i="1" s="1"/>
  <c r="GC89" i="1"/>
  <c r="GE89" i="1" s="1"/>
  <c r="GC101" i="1"/>
  <c r="GE101" i="1" s="1"/>
  <c r="GC113" i="1"/>
  <c r="GE113" i="1" s="1"/>
  <c r="GC125" i="1"/>
  <c r="GE125" i="1" s="1"/>
  <c r="GC137" i="1"/>
  <c r="GE137" i="1" s="1"/>
  <c r="GC149" i="1"/>
  <c r="GE149" i="1" s="1"/>
  <c r="GC161" i="1"/>
  <c r="GE161" i="1" s="1"/>
  <c r="GC173" i="1"/>
  <c r="GE173" i="1" s="1"/>
  <c r="GC185" i="1"/>
  <c r="GE185" i="1" s="1"/>
  <c r="GC197" i="1"/>
  <c r="GE197" i="1" s="1"/>
  <c r="GC209" i="1"/>
  <c r="GE209" i="1" s="1"/>
  <c r="GC221" i="1"/>
  <c r="GE221" i="1" s="1"/>
  <c r="GC233" i="1"/>
  <c r="GE233" i="1" s="1"/>
  <c r="GC245" i="1"/>
  <c r="GE245" i="1" s="1"/>
  <c r="GC257" i="1"/>
  <c r="GE257" i="1" s="1"/>
  <c r="GC269" i="1"/>
  <c r="GE269" i="1" s="1"/>
  <c r="GC281" i="1"/>
  <c r="GE281" i="1" s="1"/>
  <c r="GC293" i="1"/>
  <c r="GE293" i="1" s="1"/>
  <c r="GC305" i="1"/>
  <c r="GE305" i="1" s="1"/>
  <c r="GC317" i="1"/>
  <c r="GE317" i="1" s="1"/>
  <c r="GC329" i="1"/>
  <c r="GE329" i="1" s="1"/>
  <c r="GC341" i="1"/>
  <c r="GE341" i="1" s="1"/>
  <c r="GC353" i="1"/>
  <c r="GE353" i="1" s="1"/>
  <c r="GC365" i="1"/>
  <c r="GE365" i="1" s="1"/>
  <c r="GC377" i="1"/>
  <c r="GE377" i="1" s="1"/>
  <c r="GC389" i="1"/>
  <c r="GE389" i="1" s="1"/>
  <c r="GC401" i="1"/>
  <c r="GE401" i="1" s="1"/>
  <c r="GC413" i="1"/>
  <c r="GE413" i="1" s="1"/>
  <c r="GC425" i="1"/>
  <c r="GE425" i="1" s="1"/>
  <c r="GC437" i="1"/>
  <c r="GE437" i="1" s="1"/>
  <c r="GC449" i="1"/>
  <c r="GE449" i="1" s="1"/>
  <c r="GC461" i="1"/>
  <c r="GE461" i="1" s="1"/>
  <c r="GC473" i="1"/>
  <c r="GE473" i="1" s="1"/>
  <c r="GC485" i="1"/>
  <c r="GE485" i="1" s="1"/>
  <c r="GC497" i="1"/>
  <c r="GE497" i="1" s="1"/>
  <c r="GC509" i="1"/>
  <c r="GE509" i="1" s="1"/>
  <c r="GC521" i="1"/>
  <c r="GE521" i="1" s="1"/>
  <c r="GC533" i="1"/>
  <c r="GE533" i="1" s="1"/>
  <c r="GC545" i="1"/>
  <c r="GE545" i="1" s="1"/>
  <c r="GC557" i="1"/>
  <c r="GE557" i="1" s="1"/>
  <c r="GC569" i="1"/>
  <c r="GE569" i="1" s="1"/>
  <c r="GC581" i="1"/>
  <c r="GE581" i="1" s="1"/>
  <c r="GC593" i="1"/>
  <c r="GE593" i="1" s="1"/>
  <c r="GC605" i="1"/>
  <c r="GE605" i="1" s="1"/>
  <c r="GC18" i="1"/>
  <c r="GE18" i="1" s="1"/>
  <c r="GC30" i="1"/>
  <c r="GE30" i="1" s="1"/>
  <c r="GC42" i="1"/>
  <c r="GE42" i="1" s="1"/>
  <c r="GC54" i="1"/>
  <c r="GE54" i="1" s="1"/>
  <c r="GC66" i="1"/>
  <c r="GE66" i="1" s="1"/>
  <c r="GC78" i="1"/>
  <c r="GE78" i="1" s="1"/>
  <c r="GC90" i="1"/>
  <c r="GE90" i="1" s="1"/>
  <c r="GC102" i="1"/>
  <c r="GE102" i="1" s="1"/>
  <c r="GC114" i="1"/>
  <c r="GE114" i="1" s="1"/>
  <c r="GC126" i="1"/>
  <c r="GE126" i="1" s="1"/>
  <c r="GC138" i="1"/>
  <c r="GE138" i="1" s="1"/>
  <c r="GC150" i="1"/>
  <c r="GE150" i="1" s="1"/>
  <c r="GC162" i="1"/>
  <c r="GE162" i="1" s="1"/>
  <c r="GC174" i="1"/>
  <c r="GE174" i="1" s="1"/>
  <c r="GC186" i="1"/>
  <c r="GE186" i="1" s="1"/>
  <c r="GC198" i="1"/>
  <c r="GE198" i="1" s="1"/>
  <c r="GC210" i="1"/>
  <c r="GE210" i="1" s="1"/>
  <c r="GC222" i="1"/>
  <c r="GE222" i="1" s="1"/>
  <c r="GC234" i="1"/>
  <c r="GE234" i="1" s="1"/>
  <c r="GC246" i="1"/>
  <c r="GE246" i="1" s="1"/>
  <c r="GC258" i="1"/>
  <c r="GE258" i="1" s="1"/>
  <c r="GC270" i="1"/>
  <c r="GE270" i="1" s="1"/>
  <c r="GC282" i="1"/>
  <c r="GE282" i="1" s="1"/>
  <c r="GC294" i="1"/>
  <c r="GE294" i="1" s="1"/>
  <c r="GC306" i="1"/>
  <c r="GE306" i="1" s="1"/>
  <c r="GC318" i="1"/>
  <c r="GE318" i="1" s="1"/>
  <c r="GC330" i="1"/>
  <c r="GE330" i="1" s="1"/>
  <c r="GC342" i="1"/>
  <c r="GE342" i="1" s="1"/>
  <c r="GC354" i="1"/>
  <c r="GE354" i="1" s="1"/>
  <c r="GC366" i="1"/>
  <c r="GE366" i="1" s="1"/>
  <c r="GC378" i="1"/>
  <c r="GE378" i="1" s="1"/>
  <c r="GC390" i="1"/>
  <c r="GE390" i="1" s="1"/>
  <c r="GC402" i="1"/>
  <c r="GE402" i="1" s="1"/>
  <c r="GC414" i="1"/>
  <c r="GE414" i="1" s="1"/>
  <c r="GC426" i="1"/>
  <c r="GE426" i="1" s="1"/>
  <c r="GC438" i="1"/>
  <c r="GE438" i="1" s="1"/>
  <c r="GC450" i="1"/>
  <c r="GE450" i="1" s="1"/>
  <c r="GC462" i="1"/>
  <c r="GE462" i="1" s="1"/>
  <c r="GC474" i="1"/>
  <c r="GE474" i="1" s="1"/>
  <c r="GC486" i="1"/>
  <c r="GE486" i="1" s="1"/>
  <c r="GC498" i="1"/>
  <c r="GE498" i="1" s="1"/>
  <c r="GC510" i="1"/>
  <c r="GE510" i="1" s="1"/>
  <c r="GC522" i="1"/>
  <c r="GE522" i="1" s="1"/>
  <c r="GC534" i="1"/>
  <c r="GE534" i="1" s="1"/>
  <c r="GC546" i="1"/>
  <c r="GE546" i="1" s="1"/>
  <c r="GC558" i="1"/>
  <c r="GE558" i="1" s="1"/>
  <c r="GC570" i="1"/>
  <c r="GE570" i="1" s="1"/>
  <c r="GC582" i="1"/>
  <c r="GE582" i="1" s="1"/>
  <c r="GC594" i="1"/>
  <c r="GE594" i="1" s="1"/>
  <c r="GC606" i="1"/>
  <c r="GE606" i="1" s="1"/>
  <c r="GC618" i="1"/>
  <c r="GE618" i="1" s="1"/>
  <c r="GC630" i="1"/>
  <c r="GE630" i="1" s="1"/>
  <c r="GC642" i="1"/>
  <c r="GE642" i="1" s="1"/>
  <c r="GC654" i="1"/>
  <c r="GE654" i="1" s="1"/>
  <c r="GC666" i="1"/>
  <c r="GE666" i="1" s="1"/>
  <c r="GC678" i="1"/>
  <c r="GE678" i="1" s="1"/>
  <c r="GC690" i="1"/>
  <c r="GE690" i="1" s="1"/>
  <c r="GC19" i="1"/>
  <c r="GE19" i="1" s="1"/>
  <c r="GC31" i="1"/>
  <c r="GE31" i="1" s="1"/>
  <c r="GL31" i="1" s="1"/>
  <c r="GC43" i="1"/>
  <c r="GE43" i="1" s="1"/>
  <c r="GL43" i="1" s="1"/>
  <c r="GC55" i="1"/>
  <c r="GE55" i="1" s="1"/>
  <c r="GC67" i="1"/>
  <c r="GE67" i="1" s="1"/>
  <c r="GC91" i="1"/>
  <c r="GE91" i="1" s="1"/>
  <c r="GC103" i="1"/>
  <c r="GE103" i="1" s="1"/>
  <c r="GC115" i="1"/>
  <c r="GE115" i="1" s="1"/>
  <c r="GC139" i="1"/>
  <c r="GE139" i="1" s="1"/>
  <c r="GC151" i="1"/>
  <c r="GE151" i="1" s="1"/>
  <c r="GC163" i="1"/>
  <c r="GE163" i="1" s="1"/>
  <c r="GC175" i="1"/>
  <c r="GE175" i="1" s="1"/>
  <c r="GC187" i="1"/>
  <c r="GE187" i="1" s="1"/>
  <c r="GL187" i="1" s="1"/>
  <c r="GC199" i="1"/>
  <c r="GE199" i="1" s="1"/>
  <c r="GC223" i="1"/>
  <c r="GE223" i="1" s="1"/>
  <c r="GC235" i="1"/>
  <c r="GE235" i="1" s="1"/>
  <c r="GC247" i="1"/>
  <c r="GE247" i="1" s="1"/>
  <c r="GL247" i="1" s="1"/>
  <c r="GC259" i="1"/>
  <c r="GE259" i="1" s="1"/>
  <c r="GL259" i="1" s="1"/>
  <c r="GC20" i="1"/>
  <c r="GE20" i="1" s="1"/>
  <c r="GC32" i="1"/>
  <c r="GE32" i="1" s="1"/>
  <c r="GC44" i="1"/>
  <c r="GE44" i="1" s="1"/>
  <c r="GC56" i="1"/>
  <c r="GE56" i="1" s="1"/>
  <c r="GC68" i="1"/>
  <c r="GE68" i="1" s="1"/>
  <c r="GC80" i="1"/>
  <c r="GE80" i="1" s="1"/>
  <c r="GC92" i="1"/>
  <c r="GE92" i="1" s="1"/>
  <c r="GC104" i="1"/>
  <c r="GE104" i="1" s="1"/>
  <c r="GC116" i="1"/>
  <c r="GE116" i="1" s="1"/>
  <c r="GC128" i="1"/>
  <c r="GE128" i="1" s="1"/>
  <c r="GC140" i="1"/>
  <c r="GE140" i="1" s="1"/>
  <c r="GC152" i="1"/>
  <c r="GE152" i="1" s="1"/>
  <c r="GC164" i="1"/>
  <c r="GE164" i="1" s="1"/>
  <c r="GC176" i="1"/>
  <c r="GE176" i="1" s="1"/>
  <c r="GC188" i="1"/>
  <c r="GE188" i="1" s="1"/>
  <c r="GC200" i="1"/>
  <c r="GE200" i="1" s="1"/>
  <c r="GC212" i="1"/>
  <c r="GE212" i="1" s="1"/>
  <c r="GC224" i="1"/>
  <c r="GE224" i="1" s="1"/>
  <c r="GC236" i="1"/>
  <c r="GE236" i="1" s="1"/>
  <c r="GC248" i="1"/>
  <c r="GE248" i="1" s="1"/>
  <c r="GC260" i="1"/>
  <c r="GE260" i="1" s="1"/>
  <c r="GC272" i="1"/>
  <c r="GE272" i="1" s="1"/>
  <c r="GC284" i="1"/>
  <c r="GE284" i="1" s="1"/>
  <c r="GC296" i="1"/>
  <c r="GE296" i="1" s="1"/>
  <c r="GC308" i="1"/>
  <c r="GE308" i="1" s="1"/>
  <c r="GC320" i="1"/>
  <c r="GE320" i="1" s="1"/>
  <c r="GC332" i="1"/>
  <c r="GE332" i="1" s="1"/>
  <c r="GC344" i="1"/>
  <c r="GE344" i="1" s="1"/>
  <c r="GC356" i="1"/>
  <c r="GE356" i="1" s="1"/>
  <c r="GC368" i="1"/>
  <c r="GE368" i="1" s="1"/>
  <c r="GC380" i="1"/>
  <c r="GE380" i="1" s="1"/>
  <c r="GC392" i="1"/>
  <c r="GE392" i="1" s="1"/>
  <c r="GC404" i="1"/>
  <c r="GE404" i="1" s="1"/>
  <c r="GC416" i="1"/>
  <c r="GE416" i="1" s="1"/>
  <c r="GC428" i="1"/>
  <c r="GE428" i="1" s="1"/>
  <c r="GC440" i="1"/>
  <c r="GE440" i="1" s="1"/>
  <c r="GC452" i="1"/>
  <c r="GE452" i="1" s="1"/>
  <c r="GC464" i="1"/>
  <c r="GE464" i="1" s="1"/>
  <c r="GC476" i="1"/>
  <c r="GE476" i="1" s="1"/>
  <c r="GC488" i="1"/>
  <c r="GE488" i="1" s="1"/>
  <c r="GC500" i="1"/>
  <c r="GE500" i="1" s="1"/>
  <c r="GC512" i="1"/>
  <c r="GE512" i="1" s="1"/>
  <c r="GC524" i="1"/>
  <c r="GE524" i="1" s="1"/>
  <c r="GC536" i="1"/>
  <c r="GE536" i="1" s="1"/>
  <c r="GC548" i="1"/>
  <c r="GE548" i="1" s="1"/>
  <c r="GC560" i="1"/>
  <c r="GE560" i="1" s="1"/>
  <c r="GC572" i="1"/>
  <c r="GE572" i="1" s="1"/>
  <c r="GC584" i="1"/>
  <c r="GE584" i="1" s="1"/>
  <c r="GC596" i="1"/>
  <c r="GE596" i="1" s="1"/>
  <c r="GC608" i="1"/>
  <c r="GE608" i="1" s="1"/>
  <c r="GC620" i="1"/>
  <c r="GE620" i="1" s="1"/>
  <c r="GC632" i="1"/>
  <c r="GE632" i="1" s="1"/>
  <c r="GC644" i="1"/>
  <c r="GE644" i="1" s="1"/>
  <c r="GC656" i="1"/>
  <c r="GE656" i="1" s="1"/>
  <c r="GC668" i="1"/>
  <c r="GE668" i="1" s="1"/>
  <c r="GC680" i="1"/>
  <c r="GE680" i="1" s="1"/>
  <c r="GC692" i="1"/>
  <c r="GE692" i="1" s="1"/>
  <c r="GC21" i="1"/>
  <c r="GE21" i="1" s="1"/>
  <c r="GC33" i="1"/>
  <c r="GE33" i="1" s="1"/>
  <c r="GC45" i="1"/>
  <c r="GE45" i="1" s="1"/>
  <c r="GC57" i="1"/>
  <c r="GE57" i="1" s="1"/>
  <c r="GC69" i="1"/>
  <c r="GE69" i="1" s="1"/>
  <c r="GC81" i="1"/>
  <c r="GE81" i="1" s="1"/>
  <c r="GC93" i="1"/>
  <c r="GE93" i="1" s="1"/>
  <c r="GC105" i="1"/>
  <c r="GE105" i="1" s="1"/>
  <c r="GC117" i="1"/>
  <c r="GE117" i="1" s="1"/>
  <c r="GC129" i="1"/>
  <c r="GE129" i="1" s="1"/>
  <c r="GC141" i="1"/>
  <c r="GE141" i="1" s="1"/>
  <c r="GC153" i="1"/>
  <c r="GE153" i="1" s="1"/>
  <c r="GC165" i="1"/>
  <c r="GE165" i="1" s="1"/>
  <c r="GC177" i="1"/>
  <c r="GE177" i="1" s="1"/>
  <c r="GC189" i="1"/>
  <c r="GE189" i="1" s="1"/>
  <c r="GC201" i="1"/>
  <c r="GE201" i="1" s="1"/>
  <c r="GC213" i="1"/>
  <c r="GE213" i="1" s="1"/>
  <c r="GC225" i="1"/>
  <c r="GE225" i="1" s="1"/>
  <c r="GC237" i="1"/>
  <c r="GE237" i="1" s="1"/>
  <c r="GC249" i="1"/>
  <c r="GE249" i="1" s="1"/>
  <c r="GC261" i="1"/>
  <c r="GE261" i="1" s="1"/>
  <c r="GC273" i="1"/>
  <c r="GE273" i="1" s="1"/>
  <c r="GC285" i="1"/>
  <c r="GE285" i="1" s="1"/>
  <c r="GC297" i="1"/>
  <c r="GE297" i="1" s="1"/>
  <c r="GC309" i="1"/>
  <c r="GE309" i="1" s="1"/>
  <c r="GC321" i="1"/>
  <c r="GE321" i="1" s="1"/>
  <c r="GC333" i="1"/>
  <c r="GE333" i="1" s="1"/>
  <c r="GC345" i="1"/>
  <c r="GE345" i="1" s="1"/>
  <c r="GC357" i="1"/>
  <c r="GE357" i="1" s="1"/>
  <c r="GC369" i="1"/>
  <c r="GE369" i="1" s="1"/>
  <c r="GC381" i="1"/>
  <c r="GE381" i="1" s="1"/>
  <c r="GC393" i="1"/>
  <c r="GE393" i="1" s="1"/>
  <c r="GC405" i="1"/>
  <c r="GE405" i="1" s="1"/>
  <c r="GC417" i="1"/>
  <c r="GE417" i="1" s="1"/>
  <c r="GC429" i="1"/>
  <c r="GE429" i="1" s="1"/>
  <c r="GC441" i="1"/>
  <c r="GE441" i="1" s="1"/>
  <c r="GC453" i="1"/>
  <c r="GE453" i="1" s="1"/>
  <c r="GC465" i="1"/>
  <c r="GE465" i="1" s="1"/>
  <c r="GC477" i="1"/>
  <c r="GE477" i="1" s="1"/>
  <c r="GC489" i="1"/>
  <c r="GE489" i="1" s="1"/>
  <c r="GC501" i="1"/>
  <c r="GE501" i="1" s="1"/>
  <c r="GC58" i="1"/>
  <c r="GE58" i="1" s="1"/>
  <c r="GC70" i="1"/>
  <c r="GE70" i="1" s="1"/>
  <c r="GL70" i="1" s="1"/>
  <c r="GC106" i="1"/>
  <c r="GE106" i="1" s="1"/>
  <c r="GC118" i="1"/>
  <c r="GE118" i="1" s="1"/>
  <c r="GC130" i="1"/>
  <c r="GE130" i="1" s="1"/>
  <c r="GL130" i="1" s="1"/>
  <c r="GC142" i="1"/>
  <c r="GE142" i="1" s="1"/>
  <c r="GC154" i="1"/>
  <c r="GE154" i="1" s="1"/>
  <c r="GC166" i="1"/>
  <c r="GE166" i="1" s="1"/>
  <c r="GC178" i="1"/>
  <c r="GE178" i="1" s="1"/>
  <c r="GL178" i="1" s="1"/>
  <c r="GC214" i="1"/>
  <c r="GE214" i="1" s="1"/>
  <c r="GC226" i="1"/>
  <c r="GE226" i="1" s="1"/>
  <c r="GL226" i="1" s="1"/>
  <c r="GC238" i="1"/>
  <c r="GE238" i="1" s="1"/>
  <c r="GC250" i="1"/>
  <c r="GE250" i="1" s="1"/>
  <c r="GC298" i="1"/>
  <c r="GE298" i="1" s="1"/>
  <c r="GL298" i="1" s="1"/>
  <c r="GC310" i="1"/>
  <c r="GE310" i="1" s="1"/>
  <c r="GL310" i="1" s="1"/>
  <c r="GC334" i="1"/>
  <c r="GE334" i="1" s="1"/>
  <c r="GL334" i="1" s="1"/>
  <c r="GC346" i="1"/>
  <c r="GE346" i="1" s="1"/>
  <c r="GC370" i="1"/>
  <c r="GE370" i="1" s="1"/>
  <c r="GC406" i="1"/>
  <c r="GE406" i="1" s="1"/>
  <c r="GC418" i="1"/>
  <c r="GE418" i="1" s="1"/>
  <c r="GC430" i="1"/>
  <c r="GE430" i="1" s="1"/>
  <c r="GC442" i="1"/>
  <c r="GE442" i="1" s="1"/>
  <c r="GC23" i="1"/>
  <c r="GE23" i="1" s="1"/>
  <c r="GC35" i="1"/>
  <c r="GE35" i="1" s="1"/>
  <c r="GC47" i="1"/>
  <c r="GE47" i="1" s="1"/>
  <c r="GC59" i="1"/>
  <c r="GE59" i="1" s="1"/>
  <c r="GC71" i="1"/>
  <c r="GE71" i="1" s="1"/>
  <c r="GC83" i="1"/>
  <c r="GE83" i="1" s="1"/>
  <c r="GC95" i="1"/>
  <c r="GE95" i="1" s="1"/>
  <c r="GC107" i="1"/>
  <c r="GE107" i="1" s="1"/>
  <c r="GC119" i="1"/>
  <c r="GE119" i="1" s="1"/>
  <c r="GC131" i="1"/>
  <c r="GE131" i="1" s="1"/>
  <c r="GC143" i="1"/>
  <c r="GE143" i="1" s="1"/>
  <c r="GC155" i="1"/>
  <c r="GE155" i="1" s="1"/>
  <c r="GC167" i="1"/>
  <c r="GE167" i="1" s="1"/>
  <c r="GC179" i="1"/>
  <c r="GE179" i="1" s="1"/>
  <c r="GC191" i="1"/>
  <c r="GE191" i="1" s="1"/>
  <c r="GC203" i="1"/>
  <c r="GE203" i="1" s="1"/>
  <c r="GC215" i="1"/>
  <c r="GE215" i="1" s="1"/>
  <c r="GC227" i="1"/>
  <c r="GE227" i="1" s="1"/>
  <c r="GC239" i="1"/>
  <c r="GE239" i="1" s="1"/>
  <c r="GC251" i="1"/>
  <c r="GE251" i="1" s="1"/>
  <c r="GC263" i="1"/>
  <c r="GE263" i="1" s="1"/>
  <c r="GC275" i="1"/>
  <c r="GE275" i="1" s="1"/>
  <c r="GC287" i="1"/>
  <c r="GE287" i="1" s="1"/>
  <c r="GC299" i="1"/>
  <c r="GE299" i="1" s="1"/>
  <c r="GC311" i="1"/>
  <c r="GE311" i="1" s="1"/>
  <c r="GC323" i="1"/>
  <c r="GE323" i="1" s="1"/>
  <c r="GC335" i="1"/>
  <c r="GE335" i="1" s="1"/>
  <c r="GC347" i="1"/>
  <c r="GE347" i="1" s="1"/>
  <c r="GC359" i="1"/>
  <c r="GE359" i="1" s="1"/>
  <c r="GC371" i="1"/>
  <c r="GE371" i="1" s="1"/>
  <c r="GC383" i="1"/>
  <c r="GE383" i="1" s="1"/>
  <c r="GC395" i="1"/>
  <c r="GE395" i="1" s="1"/>
  <c r="GC407" i="1"/>
  <c r="GE407" i="1" s="1"/>
  <c r="GC419" i="1"/>
  <c r="GE419" i="1" s="1"/>
  <c r="GC431" i="1"/>
  <c r="GE431" i="1" s="1"/>
  <c r="GC443" i="1"/>
  <c r="GE443" i="1" s="1"/>
  <c r="GC455" i="1"/>
  <c r="GE455" i="1" s="1"/>
  <c r="GC467" i="1"/>
  <c r="GE467" i="1" s="1"/>
  <c r="GC479" i="1"/>
  <c r="GE479" i="1" s="1"/>
  <c r="GC491" i="1"/>
  <c r="GE491" i="1" s="1"/>
  <c r="GC503" i="1"/>
  <c r="GE503" i="1" s="1"/>
  <c r="GC515" i="1"/>
  <c r="GE515" i="1" s="1"/>
  <c r="GC527" i="1"/>
  <c r="GE527" i="1" s="1"/>
  <c r="GC539" i="1"/>
  <c r="GE539" i="1" s="1"/>
  <c r="GC551" i="1"/>
  <c r="GE551" i="1" s="1"/>
  <c r="GC563" i="1"/>
  <c r="GE563" i="1" s="1"/>
  <c r="GC575" i="1"/>
  <c r="GE575" i="1" s="1"/>
  <c r="GC587" i="1"/>
  <c r="GE587" i="1" s="1"/>
  <c r="GC599" i="1"/>
  <c r="GE599" i="1" s="1"/>
  <c r="GC611" i="1"/>
  <c r="GE611" i="1" s="1"/>
  <c r="GC623" i="1"/>
  <c r="GE623" i="1" s="1"/>
  <c r="GC24" i="1"/>
  <c r="GE24" i="1" s="1"/>
  <c r="GC36" i="1"/>
  <c r="GE36" i="1" s="1"/>
  <c r="GC48" i="1"/>
  <c r="GE48" i="1" s="1"/>
  <c r="GC60" i="1"/>
  <c r="GE60" i="1" s="1"/>
  <c r="GC72" i="1"/>
  <c r="GE72" i="1" s="1"/>
  <c r="GC84" i="1"/>
  <c r="GE84" i="1" s="1"/>
  <c r="GC96" i="1"/>
  <c r="GE96" i="1" s="1"/>
  <c r="GC108" i="1"/>
  <c r="GE108" i="1" s="1"/>
  <c r="GC120" i="1"/>
  <c r="GE120" i="1" s="1"/>
  <c r="GC132" i="1"/>
  <c r="GE132" i="1" s="1"/>
  <c r="GC144" i="1"/>
  <c r="GE144" i="1" s="1"/>
  <c r="GC156" i="1"/>
  <c r="GE156" i="1" s="1"/>
  <c r="GC168" i="1"/>
  <c r="GE168" i="1" s="1"/>
  <c r="GC180" i="1"/>
  <c r="GE180" i="1" s="1"/>
  <c r="GC192" i="1"/>
  <c r="GE192" i="1" s="1"/>
  <c r="GC204" i="1"/>
  <c r="GE204" i="1" s="1"/>
  <c r="GC216" i="1"/>
  <c r="GE216" i="1" s="1"/>
  <c r="GC228" i="1"/>
  <c r="GE228" i="1" s="1"/>
  <c r="GC240" i="1"/>
  <c r="GE240" i="1" s="1"/>
  <c r="GC252" i="1"/>
  <c r="GE252" i="1" s="1"/>
  <c r="GC264" i="1"/>
  <c r="GE264" i="1" s="1"/>
  <c r="GC276" i="1"/>
  <c r="GE276" i="1" s="1"/>
  <c r="GC288" i="1"/>
  <c r="GE288" i="1" s="1"/>
  <c r="GC300" i="1"/>
  <c r="GE300" i="1" s="1"/>
  <c r="GC312" i="1"/>
  <c r="GE312" i="1" s="1"/>
  <c r="GC324" i="1"/>
  <c r="GE324" i="1" s="1"/>
  <c r="GC336" i="1"/>
  <c r="GE336" i="1" s="1"/>
  <c r="GC348" i="1"/>
  <c r="GE348" i="1" s="1"/>
  <c r="GC360" i="1"/>
  <c r="GE360" i="1" s="1"/>
  <c r="GC372" i="1"/>
  <c r="GE372" i="1" s="1"/>
  <c r="GC384" i="1"/>
  <c r="GE384" i="1" s="1"/>
  <c r="GC396" i="1"/>
  <c r="GE396" i="1" s="1"/>
  <c r="GC408" i="1"/>
  <c r="GE408" i="1" s="1"/>
  <c r="GC420" i="1"/>
  <c r="GE420" i="1" s="1"/>
  <c r="GC432" i="1"/>
  <c r="GE432" i="1" s="1"/>
  <c r="GC444" i="1"/>
  <c r="GE444" i="1" s="1"/>
  <c r="GC456" i="1"/>
  <c r="GE456" i="1" s="1"/>
  <c r="GC468" i="1"/>
  <c r="GE468" i="1" s="1"/>
  <c r="GC480" i="1"/>
  <c r="GE480" i="1" s="1"/>
  <c r="GC492" i="1"/>
  <c r="GE492" i="1" s="1"/>
  <c r="GC504" i="1"/>
  <c r="GE504" i="1" s="1"/>
  <c r="GC516" i="1"/>
  <c r="GE516" i="1" s="1"/>
  <c r="GC528" i="1"/>
  <c r="GE528" i="1" s="1"/>
  <c r="GC540" i="1"/>
  <c r="GE540" i="1" s="1"/>
  <c r="GC552" i="1"/>
  <c r="GE552" i="1" s="1"/>
  <c r="GC564" i="1"/>
  <c r="GE564" i="1" s="1"/>
  <c r="GC576" i="1"/>
  <c r="GE576" i="1" s="1"/>
  <c r="GC588" i="1"/>
  <c r="GE588" i="1" s="1"/>
  <c r="GC600" i="1"/>
  <c r="GE600" i="1" s="1"/>
  <c r="GC612" i="1"/>
  <c r="GE612" i="1" s="1"/>
  <c r="GC624" i="1"/>
  <c r="GE624" i="1" s="1"/>
  <c r="GC636" i="1"/>
  <c r="GE636" i="1" s="1"/>
  <c r="GC648" i="1"/>
  <c r="GE648" i="1" s="1"/>
  <c r="GC660" i="1"/>
  <c r="GE660" i="1" s="1"/>
  <c r="GC672" i="1"/>
  <c r="GE672" i="1" s="1"/>
  <c r="GC684" i="1"/>
  <c r="GE684" i="1" s="1"/>
  <c r="GC696" i="1"/>
  <c r="GE696" i="1" s="1"/>
  <c r="GC61" i="1"/>
  <c r="GE61" i="1" s="1"/>
  <c r="GC73" i="1"/>
  <c r="GE73" i="1" s="1"/>
  <c r="GL73" i="1" s="1"/>
  <c r="GC85" i="1"/>
  <c r="GE85" i="1" s="1"/>
  <c r="GL85" i="1" s="1"/>
  <c r="GC97" i="1"/>
  <c r="GE97" i="1" s="1"/>
  <c r="GC109" i="1"/>
  <c r="GE109" i="1" s="1"/>
  <c r="GC121" i="1"/>
  <c r="GE121" i="1" s="1"/>
  <c r="GC133" i="1"/>
  <c r="GE133" i="1" s="1"/>
  <c r="GL133" i="1" s="1"/>
  <c r="GC145" i="1"/>
  <c r="GE145" i="1" s="1"/>
  <c r="GC169" i="1"/>
  <c r="GE169" i="1" s="1"/>
  <c r="GC181" i="1"/>
  <c r="GE181" i="1" s="1"/>
  <c r="GC193" i="1"/>
  <c r="GE193" i="1" s="1"/>
  <c r="GC217" i="1"/>
  <c r="GE217" i="1" s="1"/>
  <c r="GC229" i="1"/>
  <c r="GE229" i="1" s="1"/>
  <c r="GC241" i="1"/>
  <c r="GE241" i="1" s="1"/>
  <c r="GL241" i="1" s="1"/>
  <c r="GC253" i="1"/>
  <c r="GE253" i="1" s="1"/>
  <c r="GC265" i="1"/>
  <c r="GE265" i="1" s="1"/>
  <c r="GC277" i="1"/>
  <c r="GE277" i="1" s="1"/>
  <c r="GC289" i="1"/>
  <c r="GE289" i="1" s="1"/>
  <c r="GC301" i="1"/>
  <c r="GE301" i="1" s="1"/>
  <c r="GC325" i="1"/>
  <c r="GE325" i="1" s="1"/>
  <c r="GC337" i="1"/>
  <c r="GE337" i="1" s="1"/>
  <c r="GC349" i="1"/>
  <c r="GE349" i="1" s="1"/>
  <c r="GC361" i="1"/>
  <c r="GE361" i="1" s="1"/>
  <c r="GC373" i="1"/>
  <c r="GE373" i="1" s="1"/>
  <c r="GC385" i="1"/>
  <c r="GE385" i="1" s="1"/>
  <c r="GC397" i="1"/>
  <c r="GE397" i="1" s="1"/>
  <c r="GC409" i="1"/>
  <c r="GE409" i="1" s="1"/>
  <c r="GC421" i="1"/>
  <c r="GE421" i="1" s="1"/>
  <c r="GC457" i="1"/>
  <c r="GE457" i="1" s="1"/>
  <c r="GC469" i="1"/>
  <c r="GE469" i="1" s="1"/>
  <c r="GL469" i="1" s="1"/>
  <c r="GC481" i="1"/>
  <c r="GE481" i="1" s="1"/>
  <c r="GC493" i="1"/>
  <c r="GE493" i="1" s="1"/>
  <c r="GC505" i="1"/>
  <c r="GE505" i="1" s="1"/>
  <c r="GC517" i="1"/>
  <c r="GE517" i="1" s="1"/>
  <c r="GC529" i="1"/>
  <c r="GE529" i="1" s="1"/>
  <c r="GC541" i="1"/>
  <c r="GE541" i="1" s="1"/>
  <c r="GC553" i="1"/>
  <c r="GE553" i="1" s="1"/>
  <c r="GC565" i="1"/>
  <c r="GE565" i="1" s="1"/>
  <c r="GC577" i="1"/>
  <c r="GE577" i="1" s="1"/>
  <c r="GC589" i="1"/>
  <c r="GE589" i="1" s="1"/>
  <c r="GC601" i="1"/>
  <c r="GE601" i="1" s="1"/>
  <c r="GC613" i="1"/>
  <c r="GE613" i="1" s="1"/>
  <c r="GC625" i="1"/>
  <c r="GE625" i="1" s="1"/>
  <c r="GC637" i="1"/>
  <c r="GE637" i="1" s="1"/>
  <c r="GC649" i="1"/>
  <c r="GE649" i="1" s="1"/>
  <c r="GC661" i="1"/>
  <c r="GE661" i="1" s="1"/>
  <c r="GC673" i="1"/>
  <c r="GE673" i="1" s="1"/>
  <c r="GC685" i="1"/>
  <c r="GE685" i="1" s="1"/>
  <c r="GC40" i="1"/>
  <c r="GE40" i="1" s="1"/>
  <c r="GC122" i="1"/>
  <c r="GE122" i="1" s="1"/>
  <c r="GC160" i="1"/>
  <c r="GE160" i="1" s="1"/>
  <c r="GC243" i="1"/>
  <c r="GE243" i="1" s="1"/>
  <c r="GC279" i="1"/>
  <c r="GE279" i="1" s="1"/>
  <c r="GC340" i="1"/>
  <c r="GE340" i="1" s="1"/>
  <c r="GL340" i="1" s="1"/>
  <c r="GC375" i="1"/>
  <c r="GE375" i="1" s="1"/>
  <c r="GC466" i="1"/>
  <c r="GE466" i="1" s="1"/>
  <c r="GC495" i="1"/>
  <c r="GE495" i="1" s="1"/>
  <c r="GC520" i="1"/>
  <c r="GE520" i="1" s="1"/>
  <c r="GC544" i="1"/>
  <c r="GE544" i="1" s="1"/>
  <c r="GC568" i="1"/>
  <c r="GE568" i="1" s="1"/>
  <c r="GC592" i="1"/>
  <c r="GE592" i="1" s="1"/>
  <c r="GC616" i="1"/>
  <c r="GE616" i="1" s="1"/>
  <c r="GC635" i="1"/>
  <c r="GE635" i="1" s="1"/>
  <c r="GC653" i="1"/>
  <c r="GE653" i="1" s="1"/>
  <c r="GC671" i="1"/>
  <c r="GE671" i="1" s="1"/>
  <c r="GC689" i="1"/>
  <c r="GE689" i="1" s="1"/>
  <c r="GC123" i="1"/>
  <c r="GE123" i="1" s="1"/>
  <c r="GC170" i="1"/>
  <c r="GE170" i="1" s="1"/>
  <c r="GC206" i="1"/>
  <c r="GE206" i="1" s="1"/>
  <c r="GC244" i="1"/>
  <c r="GE244" i="1" s="1"/>
  <c r="GL244" i="1" s="1"/>
  <c r="GC280" i="1"/>
  <c r="GE280" i="1" s="1"/>
  <c r="GC314" i="1"/>
  <c r="GE314" i="1" s="1"/>
  <c r="GC343" i="1"/>
  <c r="GE343" i="1" s="1"/>
  <c r="GC376" i="1"/>
  <c r="GE376" i="1" s="1"/>
  <c r="GC410" i="1"/>
  <c r="GE410" i="1" s="1"/>
  <c r="GC439" i="1"/>
  <c r="GE439" i="1" s="1"/>
  <c r="GC470" i="1"/>
  <c r="GE470" i="1" s="1"/>
  <c r="GC496" i="1"/>
  <c r="GE496" i="1" s="1"/>
  <c r="GC523" i="1"/>
  <c r="GE523" i="1" s="1"/>
  <c r="GC547" i="1"/>
  <c r="GE547" i="1" s="1"/>
  <c r="GC595" i="1"/>
  <c r="GE595" i="1" s="1"/>
  <c r="GC617" i="1"/>
  <c r="GE617" i="1" s="1"/>
  <c r="GC638" i="1"/>
  <c r="GE638" i="1" s="1"/>
  <c r="GC655" i="1"/>
  <c r="GE655" i="1" s="1"/>
  <c r="GC674" i="1"/>
  <c r="GE674" i="1" s="1"/>
  <c r="GC691" i="1"/>
  <c r="GE691" i="1" s="1"/>
  <c r="GC86" i="1"/>
  <c r="GE86" i="1" s="1"/>
  <c r="GC124" i="1"/>
  <c r="GE124" i="1" s="1"/>
  <c r="GC171" i="1"/>
  <c r="GE171" i="1" s="1"/>
  <c r="GC207" i="1"/>
  <c r="GE207" i="1" s="1"/>
  <c r="GC254" i="1"/>
  <c r="GE254" i="1" s="1"/>
  <c r="GC283" i="1"/>
  <c r="GE283" i="1" s="1"/>
  <c r="GC315" i="1"/>
  <c r="GE315" i="1" s="1"/>
  <c r="GC350" i="1"/>
  <c r="GE350" i="1" s="1"/>
  <c r="GC411" i="1"/>
  <c r="GE411" i="1" s="1"/>
  <c r="GC471" i="1"/>
  <c r="GE471" i="1" s="1"/>
  <c r="GC499" i="1"/>
  <c r="GE499" i="1" s="1"/>
  <c r="GC525" i="1"/>
  <c r="GE525" i="1" s="1"/>
  <c r="GC549" i="1"/>
  <c r="GE549" i="1" s="1"/>
  <c r="GC573" i="1"/>
  <c r="GE573" i="1" s="1"/>
  <c r="GC597" i="1"/>
  <c r="GE597" i="1" s="1"/>
  <c r="GC619" i="1"/>
  <c r="GE619" i="1" s="1"/>
  <c r="GC639" i="1"/>
  <c r="GE639" i="1" s="1"/>
  <c r="GC657" i="1"/>
  <c r="GE657" i="1" s="1"/>
  <c r="GC675" i="1"/>
  <c r="GE675" i="1" s="1"/>
  <c r="GC693" i="1"/>
  <c r="GE693" i="1" s="1"/>
  <c r="GC38" i="1"/>
  <c r="GE38" i="1" s="1"/>
  <c r="GC196" i="1"/>
  <c r="GE196" i="1" s="1"/>
  <c r="GC460" i="1"/>
  <c r="GE460" i="1" s="1"/>
  <c r="GC518" i="1"/>
  <c r="GE518" i="1" s="1"/>
  <c r="GC50" i="1"/>
  <c r="GE50" i="1" s="1"/>
  <c r="GC87" i="1"/>
  <c r="GE87" i="1" s="1"/>
  <c r="GC208" i="1"/>
  <c r="GE208" i="1" s="1"/>
  <c r="GL208" i="1" s="1"/>
  <c r="GC255" i="1"/>
  <c r="GE255" i="1" s="1"/>
  <c r="GC351" i="1"/>
  <c r="GE351" i="1" s="1"/>
  <c r="GC412" i="1"/>
  <c r="GE412" i="1" s="1"/>
  <c r="GL412" i="1" s="1"/>
  <c r="GC446" i="1"/>
  <c r="GE446" i="1" s="1"/>
  <c r="GC502" i="1"/>
  <c r="GE502" i="1" s="1"/>
  <c r="GC598" i="1"/>
  <c r="GE598" i="1" s="1"/>
  <c r="GC621" i="1"/>
  <c r="GE621" i="1" s="1"/>
  <c r="GC658" i="1"/>
  <c r="GE658" i="1" s="1"/>
  <c r="GC676" i="1"/>
  <c r="GE676" i="1" s="1"/>
  <c r="GC694" i="1"/>
  <c r="GE694" i="1" s="1"/>
  <c r="GC51" i="1"/>
  <c r="GE51" i="1" s="1"/>
  <c r="GC88" i="1"/>
  <c r="GE88" i="1" s="1"/>
  <c r="GC134" i="1"/>
  <c r="GE134" i="1" s="1"/>
  <c r="GC182" i="1"/>
  <c r="GE182" i="1" s="1"/>
  <c r="GC256" i="1"/>
  <c r="GE256" i="1" s="1"/>
  <c r="GC290" i="1"/>
  <c r="GE290" i="1" s="1"/>
  <c r="GC352" i="1"/>
  <c r="GE352" i="1" s="1"/>
  <c r="GC386" i="1"/>
  <c r="GE386" i="1" s="1"/>
  <c r="GC447" i="1"/>
  <c r="GE447" i="1" s="1"/>
  <c r="GC475" i="1"/>
  <c r="GE475" i="1" s="1"/>
  <c r="GC506" i="1"/>
  <c r="GE506" i="1" s="1"/>
  <c r="GC530" i="1"/>
  <c r="GE530" i="1" s="1"/>
  <c r="GC554" i="1"/>
  <c r="GE554" i="1" s="1"/>
  <c r="GC578" i="1"/>
  <c r="GE578" i="1" s="1"/>
  <c r="GC602" i="1"/>
  <c r="GE602" i="1" s="1"/>
  <c r="GC641" i="1"/>
  <c r="GE641" i="1" s="1"/>
  <c r="GC659" i="1"/>
  <c r="GE659" i="1" s="1"/>
  <c r="GC677" i="1"/>
  <c r="GE677" i="1" s="1"/>
  <c r="GC695" i="1"/>
  <c r="GE695" i="1" s="1"/>
  <c r="GC75" i="1"/>
  <c r="GE75" i="1" s="1"/>
  <c r="GC158" i="1"/>
  <c r="GE158" i="1" s="1"/>
  <c r="GC232" i="1"/>
  <c r="GE232" i="1" s="1"/>
  <c r="GC490" i="1"/>
  <c r="GE490" i="1" s="1"/>
  <c r="GC26" i="1"/>
  <c r="GE26" i="1" s="1"/>
  <c r="GC52" i="1"/>
  <c r="GE52" i="1" s="1"/>
  <c r="GC135" i="1"/>
  <c r="GE135" i="1" s="1"/>
  <c r="GC183" i="1"/>
  <c r="GE183" i="1" s="1"/>
  <c r="GC218" i="1"/>
  <c r="GE218" i="1" s="1"/>
  <c r="GC291" i="1"/>
  <c r="GE291" i="1" s="1"/>
  <c r="GC355" i="1"/>
  <c r="GE355" i="1" s="1"/>
  <c r="GL355" i="1" s="1"/>
  <c r="GC387" i="1"/>
  <c r="GE387" i="1" s="1"/>
  <c r="GC422" i="1"/>
  <c r="GE422" i="1" s="1"/>
  <c r="GC448" i="1"/>
  <c r="GE448" i="1" s="1"/>
  <c r="GC478" i="1"/>
  <c r="GE478" i="1" s="1"/>
  <c r="GL478" i="1" s="1"/>
  <c r="GC507" i="1"/>
  <c r="GE507" i="1" s="1"/>
  <c r="GC531" i="1"/>
  <c r="GE531" i="1" s="1"/>
  <c r="GC555" i="1"/>
  <c r="GE555" i="1" s="1"/>
  <c r="GC579" i="1"/>
  <c r="GE579" i="1" s="1"/>
  <c r="GC603" i="1"/>
  <c r="GE603" i="1" s="1"/>
  <c r="GC626" i="1"/>
  <c r="GE626" i="1" s="1"/>
  <c r="GC643" i="1"/>
  <c r="GE643" i="1" s="1"/>
  <c r="GC662" i="1"/>
  <c r="GE662" i="1" s="1"/>
  <c r="GC679" i="1"/>
  <c r="GE679" i="1" s="1"/>
  <c r="GC697" i="1"/>
  <c r="GE697" i="1" s="1"/>
  <c r="GC27" i="1"/>
  <c r="GE27" i="1" s="1"/>
  <c r="GC62" i="1"/>
  <c r="GE62" i="1" s="1"/>
  <c r="GC98" i="1"/>
  <c r="GE98" i="1" s="1"/>
  <c r="GC136" i="1"/>
  <c r="GE136" i="1" s="1"/>
  <c r="GC219" i="1"/>
  <c r="GE219" i="1" s="1"/>
  <c r="GC266" i="1"/>
  <c r="GE266" i="1" s="1"/>
  <c r="GC292" i="1"/>
  <c r="GE292" i="1" s="1"/>
  <c r="GC326" i="1"/>
  <c r="GE326" i="1" s="1"/>
  <c r="GC388" i="1"/>
  <c r="GE388" i="1" s="1"/>
  <c r="GC423" i="1"/>
  <c r="GE423" i="1" s="1"/>
  <c r="GC482" i="1"/>
  <c r="GE482" i="1" s="1"/>
  <c r="GC508" i="1"/>
  <c r="GE508" i="1" s="1"/>
  <c r="GC532" i="1"/>
  <c r="GE532" i="1" s="1"/>
  <c r="GC556" i="1"/>
  <c r="GE556" i="1" s="1"/>
  <c r="GC604" i="1"/>
  <c r="GE604" i="1" s="1"/>
  <c r="GC627" i="1"/>
  <c r="GE627" i="1" s="1"/>
  <c r="GC645" i="1"/>
  <c r="GE645" i="1" s="1"/>
  <c r="GC663" i="1"/>
  <c r="GE663" i="1" s="1"/>
  <c r="GC681" i="1"/>
  <c r="GE681" i="1" s="1"/>
  <c r="GC698" i="1"/>
  <c r="GE698" i="1" s="1"/>
  <c r="GC63" i="1"/>
  <c r="GE63" i="1" s="1"/>
  <c r="GC99" i="1"/>
  <c r="GE99" i="1" s="1"/>
  <c r="GC146" i="1"/>
  <c r="GE146" i="1" s="1"/>
  <c r="GC220" i="1"/>
  <c r="GE220" i="1" s="1"/>
  <c r="GL220" i="1" s="1"/>
  <c r="GC267" i="1"/>
  <c r="GE267" i="1" s="1"/>
  <c r="GC295" i="1"/>
  <c r="GE295" i="1" s="1"/>
  <c r="GC327" i="1"/>
  <c r="GE327" i="1" s="1"/>
  <c r="GC362" i="1"/>
  <c r="GE362" i="1" s="1"/>
  <c r="GC424" i="1"/>
  <c r="GE424" i="1" s="1"/>
  <c r="GL424" i="1" s="1"/>
  <c r="GC483" i="1"/>
  <c r="GE483" i="1" s="1"/>
  <c r="GC511" i="1"/>
  <c r="GE511" i="1" s="1"/>
  <c r="GC559" i="1"/>
  <c r="GE559" i="1" s="1"/>
  <c r="GC628" i="1"/>
  <c r="GE628" i="1" s="1"/>
  <c r="GC646" i="1"/>
  <c r="GE646" i="1" s="1"/>
  <c r="GC664" i="1"/>
  <c r="GE664" i="1" s="1"/>
  <c r="GC682" i="1"/>
  <c r="GE682" i="1" s="1"/>
  <c r="GC699" i="1"/>
  <c r="GE699" i="1" s="1"/>
  <c r="GC64" i="1"/>
  <c r="GE64" i="1" s="1"/>
  <c r="GL64" i="1" s="1"/>
  <c r="GC100" i="1"/>
  <c r="GE100" i="1" s="1"/>
  <c r="GC147" i="1"/>
  <c r="GE147" i="1" s="1"/>
  <c r="GC194" i="1"/>
  <c r="GE194" i="1" s="1"/>
  <c r="GC230" i="1"/>
  <c r="GE230" i="1" s="1"/>
  <c r="GC302" i="1"/>
  <c r="GE302" i="1" s="1"/>
  <c r="GC363" i="1"/>
  <c r="GE363" i="1" s="1"/>
  <c r="GC427" i="1"/>
  <c r="GE427" i="1" s="1"/>
  <c r="GC458" i="1"/>
  <c r="GE458" i="1" s="1"/>
  <c r="GC484" i="1"/>
  <c r="GE484" i="1" s="1"/>
  <c r="GC513" i="1"/>
  <c r="GE513" i="1" s="1"/>
  <c r="GC537" i="1"/>
  <c r="GE537" i="1" s="1"/>
  <c r="GC561" i="1"/>
  <c r="GE561" i="1" s="1"/>
  <c r="GC585" i="1"/>
  <c r="GE585" i="1" s="1"/>
  <c r="GC609" i="1"/>
  <c r="GE609" i="1" s="1"/>
  <c r="GC629" i="1"/>
  <c r="GE629" i="1" s="1"/>
  <c r="GC647" i="1"/>
  <c r="GE647" i="1" s="1"/>
  <c r="GC665" i="1"/>
  <c r="GE665" i="1" s="1"/>
  <c r="GC683" i="1"/>
  <c r="GE683" i="1" s="1"/>
  <c r="GC74" i="1"/>
  <c r="GE74" i="1" s="1"/>
  <c r="GC110" i="1"/>
  <c r="GE110" i="1" s="1"/>
  <c r="GC148" i="1"/>
  <c r="GE148" i="1" s="1"/>
  <c r="GC195" i="1"/>
  <c r="GE195" i="1" s="1"/>
  <c r="GC231" i="1"/>
  <c r="GE231" i="1" s="1"/>
  <c r="GC303" i="1"/>
  <c r="GE303" i="1" s="1"/>
  <c r="GC331" i="1"/>
  <c r="GE331" i="1" s="1"/>
  <c r="GL331" i="1" s="1"/>
  <c r="GC364" i="1"/>
  <c r="GE364" i="1" s="1"/>
  <c r="GL364" i="1" s="1"/>
  <c r="GC398" i="1"/>
  <c r="GE398" i="1" s="1"/>
  <c r="GC459" i="1"/>
  <c r="GE459" i="1" s="1"/>
  <c r="GC487" i="1"/>
  <c r="GE487" i="1" s="1"/>
  <c r="GC514" i="1"/>
  <c r="GE514" i="1" s="1"/>
  <c r="GC538" i="1"/>
  <c r="GE538" i="1" s="1"/>
  <c r="GC562" i="1"/>
  <c r="GE562" i="1" s="1"/>
  <c r="GC586" i="1"/>
  <c r="GE586" i="1" s="1"/>
  <c r="GC610" i="1"/>
  <c r="GE610" i="1" s="1"/>
  <c r="GC650" i="1"/>
  <c r="GE650" i="1" s="1"/>
  <c r="GC667" i="1"/>
  <c r="GE667" i="1" s="1"/>
  <c r="GC686" i="1"/>
  <c r="GE686" i="1" s="1"/>
  <c r="GC338" i="1"/>
  <c r="GE338" i="1" s="1"/>
  <c r="GC633" i="1"/>
  <c r="GE633" i="1" s="1"/>
  <c r="GC111" i="1"/>
  <c r="GE111" i="1" s="1"/>
  <c r="GC339" i="1"/>
  <c r="GE339" i="1" s="1"/>
  <c r="GC434" i="1"/>
  <c r="GE434" i="1" s="1"/>
  <c r="GC542" i="1"/>
  <c r="GE542" i="1" s="1"/>
  <c r="GC634" i="1"/>
  <c r="GE634" i="1" s="1"/>
  <c r="GC112" i="1"/>
  <c r="GE112" i="1" s="1"/>
  <c r="GC435" i="1"/>
  <c r="GE435" i="1" s="1"/>
  <c r="GC543" i="1"/>
  <c r="GE543" i="1" s="1"/>
  <c r="GC651" i="1"/>
  <c r="GE651" i="1" s="1"/>
  <c r="GC278" i="1"/>
  <c r="GE278" i="1" s="1"/>
  <c r="GC652" i="1"/>
  <c r="GE652" i="1" s="1"/>
  <c r="GC400" i="1"/>
  <c r="GE400" i="1" s="1"/>
  <c r="GC159" i="1"/>
  <c r="GE159" i="1" s="1"/>
  <c r="GC374" i="1"/>
  <c r="GE374" i="1" s="1"/>
  <c r="GC566" i="1"/>
  <c r="GE566" i="1" s="1"/>
  <c r="GC669" i="1"/>
  <c r="GE669" i="1" s="1"/>
  <c r="GC567" i="1"/>
  <c r="GE567" i="1" s="1"/>
  <c r="GC614" i="1"/>
  <c r="GE614" i="1" s="1"/>
  <c r="GC304" i="1"/>
  <c r="GE304" i="1" s="1"/>
  <c r="GL304" i="1" s="1"/>
  <c r="GC39" i="1"/>
  <c r="GE39" i="1" s="1"/>
  <c r="GC307" i="1"/>
  <c r="GE307" i="1" s="1"/>
  <c r="GL307" i="1" s="1"/>
  <c r="GC590" i="1"/>
  <c r="GE590" i="1" s="1"/>
  <c r="GC687" i="1"/>
  <c r="GE687" i="1" s="1"/>
  <c r="GC399" i="1"/>
  <c r="GE399" i="1" s="1"/>
  <c r="GC76" i="1"/>
  <c r="GE76" i="1" s="1"/>
  <c r="GL76" i="1" s="1"/>
  <c r="GC463" i="1"/>
  <c r="GE463" i="1" s="1"/>
  <c r="GC591" i="1"/>
  <c r="GE591" i="1" s="1"/>
  <c r="GC615" i="1"/>
  <c r="GE615" i="1" s="1"/>
  <c r="GC242" i="1"/>
  <c r="GE242" i="1" s="1"/>
  <c r="GC519" i="1"/>
  <c r="GE519" i="1" s="1"/>
  <c r="GC670" i="1"/>
  <c r="GE670" i="1" s="1"/>
  <c r="GC494" i="1"/>
  <c r="GE494" i="1" s="1"/>
  <c r="GM304" i="1" l="1"/>
  <c r="GM220" i="1"/>
  <c r="GM133" i="1"/>
  <c r="GM130" i="1"/>
  <c r="GS130" i="1"/>
  <c r="GS187" i="1"/>
  <c r="GM187" i="1"/>
  <c r="GM340" i="1"/>
  <c r="GM469" i="1"/>
  <c r="GS334" i="1"/>
  <c r="GZ334" i="1" s="1"/>
  <c r="GM334" i="1"/>
  <c r="GS208" i="1"/>
  <c r="GM208" i="1"/>
  <c r="GS310" i="1"/>
  <c r="GM310" i="1"/>
  <c r="GS298" i="1"/>
  <c r="GM298" i="1"/>
  <c r="GM70" i="1"/>
  <c r="GS76" i="1"/>
  <c r="GM76" i="1"/>
  <c r="GM364" i="1"/>
  <c r="GM85" i="1"/>
  <c r="GM331" i="1"/>
  <c r="GS241" i="1"/>
  <c r="GM241" i="1"/>
  <c r="GS73" i="1"/>
  <c r="GM73" i="1"/>
  <c r="GS424" i="1"/>
  <c r="GM424" i="1"/>
  <c r="GM307" i="1"/>
  <c r="GS64" i="1"/>
  <c r="GM64" i="1"/>
  <c r="GM478" i="1"/>
  <c r="GM226" i="1"/>
  <c r="GS226" i="1"/>
  <c r="GS259" i="1"/>
  <c r="GM259" i="1"/>
  <c r="GM178" i="1"/>
  <c r="GS178" i="1"/>
  <c r="GM247" i="1"/>
  <c r="GM244" i="1"/>
  <c r="GS355" i="1"/>
  <c r="GM355" i="1"/>
  <c r="GM43" i="1"/>
  <c r="GS412" i="1"/>
  <c r="GM412" i="1"/>
  <c r="GM31" i="1"/>
  <c r="GF665" i="1"/>
  <c r="GF183" i="1"/>
  <c r="GF192" i="1"/>
  <c r="GF224" i="1"/>
  <c r="GF114" i="1"/>
  <c r="GF111" i="1"/>
  <c r="GF410" i="1"/>
  <c r="GF623" i="1"/>
  <c r="GF191" i="1"/>
  <c r="GF81" i="1"/>
  <c r="GF44" i="1"/>
  <c r="GF78" i="1"/>
  <c r="GF614" i="1"/>
  <c r="GF146" i="1"/>
  <c r="GF387" i="1"/>
  <c r="GF693" i="1"/>
  <c r="GF591" i="1"/>
  <c r="GF566" i="1"/>
  <c r="GF434" i="1"/>
  <c r="GF683" i="1"/>
  <c r="GF363" i="1"/>
  <c r="GF698" i="1"/>
  <c r="GF326" i="1"/>
  <c r="GF626" i="1"/>
  <c r="GF218" i="1"/>
  <c r="GF641" i="1"/>
  <c r="GF182" i="1"/>
  <c r="GF351" i="1"/>
  <c r="GF639" i="1"/>
  <c r="GF254" i="1"/>
  <c r="GF123" i="1"/>
  <c r="GF375" i="1"/>
  <c r="GF636" i="1"/>
  <c r="GF492" i="1"/>
  <c r="GF348" i="1"/>
  <c r="GF204" i="1"/>
  <c r="GF60" i="1"/>
  <c r="GF527" i="1"/>
  <c r="GF383" i="1"/>
  <c r="GF239" i="1"/>
  <c r="GF95" i="1"/>
  <c r="GF417" i="1"/>
  <c r="GF273" i="1"/>
  <c r="GF129" i="1"/>
  <c r="GF668" i="1"/>
  <c r="GF524" i="1"/>
  <c r="GF236" i="1"/>
  <c r="GF92" i="1"/>
  <c r="GF558" i="1"/>
  <c r="GF414" i="1"/>
  <c r="GF270" i="1"/>
  <c r="GF126" i="1"/>
  <c r="GF581" i="1"/>
  <c r="GF437" i="1"/>
  <c r="GF293" i="1"/>
  <c r="GF149" i="1"/>
  <c r="GF339" i="1"/>
  <c r="GF134" i="1"/>
  <c r="GF515" i="1"/>
  <c r="GF117" i="1"/>
  <c r="GF402" i="1"/>
  <c r="GF483" i="1"/>
  <c r="GF180" i="1"/>
  <c r="GF36" i="1"/>
  <c r="GF503" i="1"/>
  <c r="GF359" i="1"/>
  <c r="GF215" i="1"/>
  <c r="GF71" i="1"/>
  <c r="GF393" i="1"/>
  <c r="GF249" i="1"/>
  <c r="GF105" i="1"/>
  <c r="GF644" i="1"/>
  <c r="GF500" i="1"/>
  <c r="GF356" i="1"/>
  <c r="GF212" i="1"/>
  <c r="GF68" i="1"/>
  <c r="GF678" i="1"/>
  <c r="GF534" i="1"/>
  <c r="GF390" i="1"/>
  <c r="GF246" i="1"/>
  <c r="GF102" i="1"/>
  <c r="GF557" i="1"/>
  <c r="GF413" i="1"/>
  <c r="GF269" i="1"/>
  <c r="GF125" i="1"/>
  <c r="GF399" i="1"/>
  <c r="GF633" i="1"/>
  <c r="GF398" i="1"/>
  <c r="GF629" i="1"/>
  <c r="GF194" i="1"/>
  <c r="GF645" i="1"/>
  <c r="GF219" i="1"/>
  <c r="GF555" i="1"/>
  <c r="GF554" i="1"/>
  <c r="GF51" i="1"/>
  <c r="GF87" i="1"/>
  <c r="GF573" i="1"/>
  <c r="GF653" i="1"/>
  <c r="GF243" i="1"/>
  <c r="GF600" i="1"/>
  <c r="GF456" i="1"/>
  <c r="GF312" i="1"/>
  <c r="GF168" i="1"/>
  <c r="GF24" i="1"/>
  <c r="GF491" i="1"/>
  <c r="GF347" i="1"/>
  <c r="GF203" i="1"/>
  <c r="GF59" i="1"/>
  <c r="GF381" i="1"/>
  <c r="GF237" i="1"/>
  <c r="GF93" i="1"/>
  <c r="GF632" i="1"/>
  <c r="GF488" i="1"/>
  <c r="GF344" i="1"/>
  <c r="GF200" i="1"/>
  <c r="GF56" i="1"/>
  <c r="GF666" i="1"/>
  <c r="GF522" i="1"/>
  <c r="GF378" i="1"/>
  <c r="GF234" i="1"/>
  <c r="GF90" i="1"/>
  <c r="GF545" i="1"/>
  <c r="GF401" i="1"/>
  <c r="GF257" i="1"/>
  <c r="GF113" i="1"/>
  <c r="GF602" i="1"/>
  <c r="GF48" i="1"/>
  <c r="GF405" i="1"/>
  <c r="GF258" i="1"/>
  <c r="GF159" i="1"/>
  <c r="GF687" i="1"/>
  <c r="GF147" i="1"/>
  <c r="GF26" i="1"/>
  <c r="GF444" i="1"/>
  <c r="GF335" i="1"/>
  <c r="GF225" i="1"/>
  <c r="GF332" i="1"/>
  <c r="GF510" i="1"/>
  <c r="GF389" i="1"/>
  <c r="GF590" i="1"/>
  <c r="GF327" i="1"/>
  <c r="GF506" i="1"/>
  <c r="GF518" i="1"/>
  <c r="GF122" i="1"/>
  <c r="GF288" i="1"/>
  <c r="GF467" i="1"/>
  <c r="GF35" i="1"/>
  <c r="GF357" i="1"/>
  <c r="GF69" i="1"/>
  <c r="GF320" i="1"/>
  <c r="GF32" i="1"/>
  <c r="GF498" i="1"/>
  <c r="GF210" i="1"/>
  <c r="GF521" i="1"/>
  <c r="GF89" i="1"/>
  <c r="GF651" i="1"/>
  <c r="GF303" i="1"/>
  <c r="GF561" i="1"/>
  <c r="GF62" i="1"/>
  <c r="GF674" i="1"/>
  <c r="GF564" i="1"/>
  <c r="GF420" i="1"/>
  <c r="GF276" i="1"/>
  <c r="GF132" i="1"/>
  <c r="GF599" i="1"/>
  <c r="GF455" i="1"/>
  <c r="GF311" i="1"/>
  <c r="GF167" i="1"/>
  <c r="GF23" i="1"/>
  <c r="GF489" i="1"/>
  <c r="GF345" i="1"/>
  <c r="GF201" i="1"/>
  <c r="GF57" i="1"/>
  <c r="GF596" i="1"/>
  <c r="GF452" i="1"/>
  <c r="GF308" i="1"/>
  <c r="GF164" i="1"/>
  <c r="GF20" i="1"/>
  <c r="GF630" i="1"/>
  <c r="GF486" i="1"/>
  <c r="GF342" i="1"/>
  <c r="GF198" i="1"/>
  <c r="GF54" i="1"/>
  <c r="GF509" i="1"/>
  <c r="GF365" i="1"/>
  <c r="GF221" i="1"/>
  <c r="GF77" i="1"/>
  <c r="GF689" i="1"/>
  <c r="GF624" i="1"/>
  <c r="GF371" i="1"/>
  <c r="GF261" i="1"/>
  <c r="GF80" i="1"/>
  <c r="GF569" i="1"/>
  <c r="GF459" i="1"/>
  <c r="GF579" i="1"/>
  <c r="GF470" i="1"/>
  <c r="GF549" i="1"/>
  <c r="GF300" i="1"/>
  <c r="GF620" i="1"/>
  <c r="GF188" i="1"/>
  <c r="GF366" i="1"/>
  <c r="GF533" i="1"/>
  <c r="GF507" i="1"/>
  <c r="GF525" i="1"/>
  <c r="GF576" i="1"/>
  <c r="GF432" i="1"/>
  <c r="GF611" i="1"/>
  <c r="GF323" i="1"/>
  <c r="GF213" i="1"/>
  <c r="GF464" i="1"/>
  <c r="GF642" i="1"/>
  <c r="GF354" i="1"/>
  <c r="GF66" i="1"/>
  <c r="GF233" i="1"/>
  <c r="GF494" i="1"/>
  <c r="GF39" i="1"/>
  <c r="GF543" i="1"/>
  <c r="GF650" i="1"/>
  <c r="GF231" i="1"/>
  <c r="GF537" i="1"/>
  <c r="GF699" i="1"/>
  <c r="GF267" i="1"/>
  <c r="GF27" i="1"/>
  <c r="GF158" i="1"/>
  <c r="GF447" i="1"/>
  <c r="GF621" i="1"/>
  <c r="GF471" i="1"/>
  <c r="GF314" i="1"/>
  <c r="GF696" i="1"/>
  <c r="GF552" i="1"/>
  <c r="GF408" i="1"/>
  <c r="GF264" i="1"/>
  <c r="GF120" i="1"/>
  <c r="GF587" i="1"/>
  <c r="GF443" i="1"/>
  <c r="GF299" i="1"/>
  <c r="GF155" i="1"/>
  <c r="GF477" i="1"/>
  <c r="GF333" i="1"/>
  <c r="GF189" i="1"/>
  <c r="GF45" i="1"/>
  <c r="GF584" i="1"/>
  <c r="GF440" i="1"/>
  <c r="GF296" i="1"/>
  <c r="GF152" i="1"/>
  <c r="GF618" i="1"/>
  <c r="GF474" i="1"/>
  <c r="GF330" i="1"/>
  <c r="GF186" i="1"/>
  <c r="GF42" i="1"/>
  <c r="GF497" i="1"/>
  <c r="GF353" i="1"/>
  <c r="GF209" i="1"/>
  <c r="GF65" i="1"/>
  <c r="GF480" i="1"/>
  <c r="GF83" i="1"/>
  <c r="GF512" i="1"/>
  <c r="GF546" i="1"/>
  <c r="GF425" i="1"/>
  <c r="GF266" i="1"/>
  <c r="GF279" i="1"/>
  <c r="GF324" i="1"/>
  <c r="GF627" i="1"/>
  <c r="GF86" i="1"/>
  <c r="GF479" i="1"/>
  <c r="GF369" i="1"/>
  <c r="GF222" i="1"/>
  <c r="GF278" i="1"/>
  <c r="GF144" i="1"/>
  <c r="GF179" i="1"/>
  <c r="GF501" i="1"/>
  <c r="GF608" i="1"/>
  <c r="GF176" i="1"/>
  <c r="GF377" i="1"/>
  <c r="GF435" i="1"/>
  <c r="GF195" i="1"/>
  <c r="GF513" i="1"/>
  <c r="GF422" i="1"/>
  <c r="GF75" i="1"/>
  <c r="GF386" i="1"/>
  <c r="GF38" i="1"/>
  <c r="GF411" i="1"/>
  <c r="GF638" i="1"/>
  <c r="GF684" i="1"/>
  <c r="GF540" i="1"/>
  <c r="GF396" i="1"/>
  <c r="GF252" i="1"/>
  <c r="GF108" i="1"/>
  <c r="GF575" i="1"/>
  <c r="GF431" i="1"/>
  <c r="GF287" i="1"/>
  <c r="GF143" i="1"/>
  <c r="GF465" i="1"/>
  <c r="GF321" i="1"/>
  <c r="GF177" i="1"/>
  <c r="GF33" i="1"/>
  <c r="GF572" i="1"/>
  <c r="GF428" i="1"/>
  <c r="GF284" i="1"/>
  <c r="GF140" i="1"/>
  <c r="GF606" i="1"/>
  <c r="GF462" i="1"/>
  <c r="GF318" i="1"/>
  <c r="GF174" i="1"/>
  <c r="GF30" i="1"/>
  <c r="GF485" i="1"/>
  <c r="GF341" i="1"/>
  <c r="GF197" i="1"/>
  <c r="GF53" i="1"/>
  <c r="GF681" i="1"/>
  <c r="GF663" i="1"/>
  <c r="GF597" i="1"/>
  <c r="GF468" i="1"/>
  <c r="GF609" i="1"/>
  <c r="GF695" i="1"/>
  <c r="GF617" i="1"/>
  <c r="GF528" i="1"/>
  <c r="GF96" i="1"/>
  <c r="GF563" i="1"/>
  <c r="GF419" i="1"/>
  <c r="GF275" i="1"/>
  <c r="GF131" i="1"/>
  <c r="GF453" i="1"/>
  <c r="GF309" i="1"/>
  <c r="GF165" i="1"/>
  <c r="GF21" i="1"/>
  <c r="GF560" i="1"/>
  <c r="GF416" i="1"/>
  <c r="GF272" i="1"/>
  <c r="GF128" i="1"/>
  <c r="GF594" i="1"/>
  <c r="GF450" i="1"/>
  <c r="GF306" i="1"/>
  <c r="GF162" i="1"/>
  <c r="GF18" i="1"/>
  <c r="GF473" i="1"/>
  <c r="GF329" i="1"/>
  <c r="GF185" i="1"/>
  <c r="GF41" i="1"/>
  <c r="GF302" i="1"/>
  <c r="GF255" i="1"/>
  <c r="GF336" i="1"/>
  <c r="GF227" i="1"/>
  <c r="GF656" i="1"/>
  <c r="GF690" i="1"/>
  <c r="GF281" i="1"/>
  <c r="GF647" i="1"/>
  <c r="GF135" i="1"/>
  <c r="GF171" i="1"/>
  <c r="GF671" i="1"/>
  <c r="GF612" i="1"/>
  <c r="GF338" i="1"/>
  <c r="GF531" i="1"/>
  <c r="GF50" i="1"/>
  <c r="GF635" i="1"/>
  <c r="GF588" i="1"/>
  <c r="GF47" i="1"/>
  <c r="GF245" i="1"/>
  <c r="GF686" i="1"/>
  <c r="GF240" i="1"/>
  <c r="GF242" i="1"/>
  <c r="GF567" i="1"/>
  <c r="GF110" i="1"/>
  <c r="GF458" i="1"/>
  <c r="GF99" i="1"/>
  <c r="GF423" i="1"/>
  <c r="GF662" i="1"/>
  <c r="GF677" i="1"/>
  <c r="GF290" i="1"/>
  <c r="GF446" i="1"/>
  <c r="GF675" i="1"/>
  <c r="GF315" i="1"/>
  <c r="GF206" i="1"/>
  <c r="GF495" i="1"/>
  <c r="GF660" i="1"/>
  <c r="GF516" i="1"/>
  <c r="GF372" i="1"/>
  <c r="GF228" i="1"/>
  <c r="GF84" i="1"/>
  <c r="GF551" i="1"/>
  <c r="GF407" i="1"/>
  <c r="GF263" i="1"/>
  <c r="GF119" i="1"/>
  <c r="GF441" i="1"/>
  <c r="GF297" i="1"/>
  <c r="GF153" i="1"/>
  <c r="GF692" i="1"/>
  <c r="GF548" i="1"/>
  <c r="GF404" i="1"/>
  <c r="GF260" i="1"/>
  <c r="GF116" i="1"/>
  <c r="GF582" i="1"/>
  <c r="GF438" i="1"/>
  <c r="GF294" i="1"/>
  <c r="GF150" i="1"/>
  <c r="GF605" i="1"/>
  <c r="GF461" i="1"/>
  <c r="GF317" i="1"/>
  <c r="GF173" i="1"/>
  <c r="GF29" i="1"/>
  <c r="GF374" i="1"/>
  <c r="GF603" i="1"/>
  <c r="GF207" i="1"/>
  <c r="GF368" i="1"/>
  <c r="GF137" i="1"/>
  <c r="GF230" i="1"/>
  <c r="GF578" i="1"/>
  <c r="GF362" i="1"/>
  <c r="GF530" i="1"/>
  <c r="GF156" i="1"/>
  <c r="GF476" i="1"/>
  <c r="GF654" i="1"/>
  <c r="GF101" i="1"/>
  <c r="GF585" i="1"/>
  <c r="GF98" i="1"/>
  <c r="GF519" i="1"/>
  <c r="GF482" i="1"/>
  <c r="GF350" i="1"/>
  <c r="GF672" i="1"/>
  <c r="GF384" i="1"/>
  <c r="GF615" i="1"/>
  <c r="GF669" i="1"/>
  <c r="GF542" i="1"/>
  <c r="GF74" i="1"/>
  <c r="GF63" i="1"/>
  <c r="GF291" i="1"/>
  <c r="GF659" i="1"/>
  <c r="GF657" i="1"/>
  <c r="GF170" i="1"/>
  <c r="GF648" i="1"/>
  <c r="GF504" i="1"/>
  <c r="GF360" i="1"/>
  <c r="GF216" i="1"/>
  <c r="GF72" i="1"/>
  <c r="GF539" i="1"/>
  <c r="GF395" i="1"/>
  <c r="GF251" i="1"/>
  <c r="GF107" i="1"/>
  <c r="GF429" i="1"/>
  <c r="GF285" i="1"/>
  <c r="GF141" i="1"/>
  <c r="GF680" i="1"/>
  <c r="GF536" i="1"/>
  <c r="GF392" i="1"/>
  <c r="GF248" i="1"/>
  <c r="GF104" i="1"/>
  <c r="GF570" i="1"/>
  <c r="GF426" i="1"/>
  <c r="GF282" i="1"/>
  <c r="GF138" i="1"/>
  <c r="GF593" i="1"/>
  <c r="GF449" i="1"/>
  <c r="GF305" i="1"/>
  <c r="GF161" i="1"/>
  <c r="GF17" i="1"/>
  <c r="GF304" i="1"/>
  <c r="GF514" i="1"/>
  <c r="GF136" i="1"/>
  <c r="GF598" i="1"/>
  <c r="GF301" i="1"/>
  <c r="GF193" i="1"/>
  <c r="GF346" i="1"/>
  <c r="GF187" i="1"/>
  <c r="GF691" i="1"/>
  <c r="GF496" i="1"/>
  <c r="GF244" i="1"/>
  <c r="GF616" i="1"/>
  <c r="GF340" i="1"/>
  <c r="GF517" i="1"/>
  <c r="GF418" i="1"/>
  <c r="GF652" i="1"/>
  <c r="GF364" i="1"/>
  <c r="GF559" i="1"/>
  <c r="GF220" i="1"/>
  <c r="GF523" i="1"/>
  <c r="GF544" i="1"/>
  <c r="GF160" i="1"/>
  <c r="GF250" i="1"/>
  <c r="GF130" i="1"/>
  <c r="GF139" i="1"/>
  <c r="GF19" i="1"/>
  <c r="GF463" i="1"/>
  <c r="GF112" i="1"/>
  <c r="GF586" i="1"/>
  <c r="GF487" i="1"/>
  <c r="GF331" i="1"/>
  <c r="GF148" i="1"/>
  <c r="GF484" i="1"/>
  <c r="GF664" i="1"/>
  <c r="GF604" i="1"/>
  <c r="GF292" i="1"/>
  <c r="GF679" i="1"/>
  <c r="GF490" i="1"/>
  <c r="GF352" i="1"/>
  <c r="GF676" i="1"/>
  <c r="GF469" i="1"/>
  <c r="GF349" i="1"/>
  <c r="GF181" i="1"/>
  <c r="GF73" i="1"/>
  <c r="GF634" i="1"/>
  <c r="GF667" i="1"/>
  <c r="GF646" i="1"/>
  <c r="GF295" i="1"/>
  <c r="GF556" i="1"/>
  <c r="GF478" i="1"/>
  <c r="GF355" i="1"/>
  <c r="GF232" i="1"/>
  <c r="GF475" i="1"/>
  <c r="GF88" i="1"/>
  <c r="GF658" i="1"/>
  <c r="GF208" i="1"/>
  <c r="GF460" i="1"/>
  <c r="GF499" i="1"/>
  <c r="GF595" i="1"/>
  <c r="GF343" i="1"/>
  <c r="GF592" i="1"/>
  <c r="GF40" i="1"/>
  <c r="GF649" i="1"/>
  <c r="GF601" i="1"/>
  <c r="GF553" i="1"/>
  <c r="GF505" i="1"/>
  <c r="GF457" i="1"/>
  <c r="GF385" i="1"/>
  <c r="GF337" i="1"/>
  <c r="GF277" i="1"/>
  <c r="GF229" i="1"/>
  <c r="GF169" i="1"/>
  <c r="GF109" i="1"/>
  <c r="GF61" i="1"/>
  <c r="GF406" i="1"/>
  <c r="GF310" i="1"/>
  <c r="GF226" i="1"/>
  <c r="GF154" i="1"/>
  <c r="GF106" i="1"/>
  <c r="GF223" i="1"/>
  <c r="GF163" i="1"/>
  <c r="GF103" i="1"/>
  <c r="GF43" i="1"/>
  <c r="GF670" i="1"/>
  <c r="GF610" i="1"/>
  <c r="GF682" i="1"/>
  <c r="GF508" i="1"/>
  <c r="GF697" i="1"/>
  <c r="GF694" i="1"/>
  <c r="GF280" i="1"/>
  <c r="GF673" i="1"/>
  <c r="GF625" i="1"/>
  <c r="GF577" i="1"/>
  <c r="GF529" i="1"/>
  <c r="GF481" i="1"/>
  <c r="GF361" i="1"/>
  <c r="GF253" i="1"/>
  <c r="GF133" i="1"/>
  <c r="GF430" i="1"/>
  <c r="GF178" i="1"/>
  <c r="GF58" i="1"/>
  <c r="GF247" i="1"/>
  <c r="GF67" i="1"/>
  <c r="GF511" i="1"/>
  <c r="GF619" i="1"/>
  <c r="GF376" i="1"/>
  <c r="GF520" i="1"/>
  <c r="GF661" i="1"/>
  <c r="GF565" i="1"/>
  <c r="GF397" i="1"/>
  <c r="GF289" i="1"/>
  <c r="GF241" i="1"/>
  <c r="GF121" i="1"/>
  <c r="GF166" i="1"/>
  <c r="GF118" i="1"/>
  <c r="GF235" i="1"/>
  <c r="GF175" i="1"/>
  <c r="GF115" i="1"/>
  <c r="GF55" i="1"/>
  <c r="GF76" i="1"/>
  <c r="GF307" i="1"/>
  <c r="GF562" i="1"/>
  <c r="GF64" i="1"/>
  <c r="GF400" i="1"/>
  <c r="GF538" i="1"/>
  <c r="GF427" i="1"/>
  <c r="GF628" i="1"/>
  <c r="GF424" i="1"/>
  <c r="GF532" i="1"/>
  <c r="GF388" i="1"/>
  <c r="GF643" i="1"/>
  <c r="GF448" i="1"/>
  <c r="GF52" i="1"/>
  <c r="GF256" i="1"/>
  <c r="GF412" i="1"/>
  <c r="GF196" i="1"/>
  <c r="GF283" i="1"/>
  <c r="GF124" i="1"/>
  <c r="GF655" i="1"/>
  <c r="GF547" i="1"/>
  <c r="GF439" i="1"/>
  <c r="GF568" i="1"/>
  <c r="GF466" i="1"/>
  <c r="GF685" i="1"/>
  <c r="GF637" i="1"/>
  <c r="GF589" i="1"/>
  <c r="GF541" i="1"/>
  <c r="GF493" i="1"/>
  <c r="GF421" i="1"/>
  <c r="GF373" i="1"/>
  <c r="GF325" i="1"/>
  <c r="GF265" i="1"/>
  <c r="GF217" i="1"/>
  <c r="GF145" i="1"/>
  <c r="GF97" i="1"/>
  <c r="GF442" i="1"/>
  <c r="GF370" i="1"/>
  <c r="GF298" i="1"/>
  <c r="GF214" i="1"/>
  <c r="GF142" i="1"/>
  <c r="GF70" i="1"/>
  <c r="GF259" i="1"/>
  <c r="GF199" i="1"/>
  <c r="GF151" i="1"/>
  <c r="GF91" i="1"/>
  <c r="GF31" i="1"/>
  <c r="GF409" i="1"/>
  <c r="GF380" i="1"/>
  <c r="GF100" i="1"/>
  <c r="GF502" i="1"/>
  <c r="GF613" i="1"/>
  <c r="GF334" i="1"/>
  <c r="GF238" i="1"/>
  <c r="GF85" i="1"/>
  <c r="GG74" i="1"/>
  <c r="GG447" i="1"/>
  <c r="GG265" i="1"/>
  <c r="GG310" i="1"/>
  <c r="GN310" i="1" s="1"/>
  <c r="GU310" i="1" s="1"/>
  <c r="HB310" i="1" s="1"/>
  <c r="GG117" i="1"/>
  <c r="GG281" i="1"/>
  <c r="GG633" i="1"/>
  <c r="GC574" i="1"/>
  <c r="GE574" i="1" s="1"/>
  <c r="GG385" i="1"/>
  <c r="GG366" i="1"/>
  <c r="GC688" i="1"/>
  <c r="GE688" i="1" s="1"/>
  <c r="GA9" i="1"/>
  <c r="GG669" i="1"/>
  <c r="GG542" i="1"/>
  <c r="GG562" i="1"/>
  <c r="GG110" i="1"/>
  <c r="GG458" i="1"/>
  <c r="GG646" i="1"/>
  <c r="GG267" i="1"/>
  <c r="GG556" i="1"/>
  <c r="GG62" i="1"/>
  <c r="GG478" i="1"/>
  <c r="GN478" i="1" s="1"/>
  <c r="GG232" i="1"/>
  <c r="GG475" i="1"/>
  <c r="GG658" i="1"/>
  <c r="GG87" i="1"/>
  <c r="GG573" i="1"/>
  <c r="GG124" i="1"/>
  <c r="GG470" i="1"/>
  <c r="GG671" i="1"/>
  <c r="GG279" i="1"/>
  <c r="GG601" i="1"/>
  <c r="GG457" i="1"/>
  <c r="GG277" i="1"/>
  <c r="GG121" i="1"/>
  <c r="GG624" i="1"/>
  <c r="GG480" i="1"/>
  <c r="GG336" i="1"/>
  <c r="GG192" i="1"/>
  <c r="GG48" i="1"/>
  <c r="GG515" i="1"/>
  <c r="GG371" i="1"/>
  <c r="GG227" i="1"/>
  <c r="GG83" i="1"/>
  <c r="GG334" i="1"/>
  <c r="GN334" i="1" s="1"/>
  <c r="GU334" i="1" s="1"/>
  <c r="HB334" i="1" s="1"/>
  <c r="GG118" i="1"/>
  <c r="GG417" i="1"/>
  <c r="GG273" i="1"/>
  <c r="GG129" i="1"/>
  <c r="GG668" i="1"/>
  <c r="GG524" i="1"/>
  <c r="GG380" i="1"/>
  <c r="GG236" i="1"/>
  <c r="GG92" i="1"/>
  <c r="GG187" i="1"/>
  <c r="GN187" i="1" s="1"/>
  <c r="GU187" i="1" s="1"/>
  <c r="HB187" i="1" s="1"/>
  <c r="GG19" i="1"/>
  <c r="GG558" i="1"/>
  <c r="GG414" i="1"/>
  <c r="GG270" i="1"/>
  <c r="GG126" i="1"/>
  <c r="GG581" i="1"/>
  <c r="GG437" i="1"/>
  <c r="GG293" i="1"/>
  <c r="GG149" i="1"/>
  <c r="GG220" i="1"/>
  <c r="GN220" i="1" s="1"/>
  <c r="GG589" i="1"/>
  <c r="GG106" i="1"/>
  <c r="GG368" i="1"/>
  <c r="GG690" i="1"/>
  <c r="GG463" i="1"/>
  <c r="GG374" i="1"/>
  <c r="GG339" i="1"/>
  <c r="GG514" i="1"/>
  <c r="GG683" i="1"/>
  <c r="GG363" i="1"/>
  <c r="GC607" i="1"/>
  <c r="GE607" i="1" s="1"/>
  <c r="GG146" i="1"/>
  <c r="GG508" i="1"/>
  <c r="GG697" i="1"/>
  <c r="GG422" i="1"/>
  <c r="GG75" i="1"/>
  <c r="GG386" i="1"/>
  <c r="GG621" i="1"/>
  <c r="GG518" i="1"/>
  <c r="GG525" i="1"/>
  <c r="GG691" i="1"/>
  <c r="GG410" i="1"/>
  <c r="GG635" i="1"/>
  <c r="GG160" i="1"/>
  <c r="GG577" i="1"/>
  <c r="GG409" i="1"/>
  <c r="GG253" i="1"/>
  <c r="GG97" i="1"/>
  <c r="GG600" i="1"/>
  <c r="GG456" i="1"/>
  <c r="GG312" i="1"/>
  <c r="GG168" i="1"/>
  <c r="GG24" i="1"/>
  <c r="GG491" i="1"/>
  <c r="GG347" i="1"/>
  <c r="GG203" i="1"/>
  <c r="GG59" i="1"/>
  <c r="GG298" i="1"/>
  <c r="GN298" i="1" s="1"/>
  <c r="GU298" i="1" s="1"/>
  <c r="HB298" i="1" s="1"/>
  <c r="GG70" i="1"/>
  <c r="GN70" i="1" s="1"/>
  <c r="GG393" i="1"/>
  <c r="GG249" i="1"/>
  <c r="GG105" i="1"/>
  <c r="GG644" i="1"/>
  <c r="GG500" i="1"/>
  <c r="GG356" i="1"/>
  <c r="GG212" i="1"/>
  <c r="GG68" i="1"/>
  <c r="GG163" i="1"/>
  <c r="GG678" i="1"/>
  <c r="GG534" i="1"/>
  <c r="GG390" i="1"/>
  <c r="GG246" i="1"/>
  <c r="GG102" i="1"/>
  <c r="GG557" i="1"/>
  <c r="GG413" i="1"/>
  <c r="GG269" i="1"/>
  <c r="GG125" i="1"/>
  <c r="GG76" i="1"/>
  <c r="GN76" i="1" s="1"/>
  <c r="GU76" i="1" s="1"/>
  <c r="HB76" i="1" s="1"/>
  <c r="GG159" i="1"/>
  <c r="GG111" i="1"/>
  <c r="GG487" i="1"/>
  <c r="GG665" i="1"/>
  <c r="GG302" i="1"/>
  <c r="GC583" i="1"/>
  <c r="GE583" i="1" s="1"/>
  <c r="GG99" i="1"/>
  <c r="GG482" i="1"/>
  <c r="GG679" i="1"/>
  <c r="GG387" i="1"/>
  <c r="GG695" i="1"/>
  <c r="GG352" i="1"/>
  <c r="GG598" i="1"/>
  <c r="GG460" i="1"/>
  <c r="GG499" i="1"/>
  <c r="GG674" i="1"/>
  <c r="GG376" i="1"/>
  <c r="GG616" i="1"/>
  <c r="GG122" i="1"/>
  <c r="GG565" i="1"/>
  <c r="GG397" i="1"/>
  <c r="GG241" i="1"/>
  <c r="GN241" i="1" s="1"/>
  <c r="GU241" i="1" s="1"/>
  <c r="HB241" i="1" s="1"/>
  <c r="GG85" i="1"/>
  <c r="GN85" i="1" s="1"/>
  <c r="GG588" i="1"/>
  <c r="GG444" i="1"/>
  <c r="GG300" i="1"/>
  <c r="GG156" i="1"/>
  <c r="GG623" i="1"/>
  <c r="GG479" i="1"/>
  <c r="GG335" i="1"/>
  <c r="GG191" i="1"/>
  <c r="GG47" i="1"/>
  <c r="GG250" i="1"/>
  <c r="GG58" i="1"/>
  <c r="GG381" i="1"/>
  <c r="GG237" i="1"/>
  <c r="GG93" i="1"/>
  <c r="GG632" i="1"/>
  <c r="GG488" i="1"/>
  <c r="GG344" i="1"/>
  <c r="GG200" i="1"/>
  <c r="GG56" i="1"/>
  <c r="GG151" i="1"/>
  <c r="GG666" i="1"/>
  <c r="GG522" i="1"/>
  <c r="GG378" i="1"/>
  <c r="GG234" i="1"/>
  <c r="GG90" i="1"/>
  <c r="GG545" i="1"/>
  <c r="GG401" i="1"/>
  <c r="GG257" i="1"/>
  <c r="GG113" i="1"/>
  <c r="GG434" i="1"/>
  <c r="GG158" i="1"/>
  <c r="GG653" i="1"/>
  <c r="GG36" i="1"/>
  <c r="GG425" i="1"/>
  <c r="GG369" i="1"/>
  <c r="GG225" i="1"/>
  <c r="GG81" i="1"/>
  <c r="GG620" i="1"/>
  <c r="GG476" i="1"/>
  <c r="GG332" i="1"/>
  <c r="GG188" i="1"/>
  <c r="GG44" i="1"/>
  <c r="GG139" i="1"/>
  <c r="GG654" i="1"/>
  <c r="GG538" i="1"/>
  <c r="GC640" i="1"/>
  <c r="GE640" i="1" s="1"/>
  <c r="GA11" i="1"/>
  <c r="GG109" i="1"/>
  <c r="GG359" i="1"/>
  <c r="GG80" i="1"/>
  <c r="GG402" i="1"/>
  <c r="GG647" i="1"/>
  <c r="GG423" i="1"/>
  <c r="GG290" i="1"/>
  <c r="GG471" i="1"/>
  <c r="GG553" i="1"/>
  <c r="GG576" i="1"/>
  <c r="GG144" i="1"/>
  <c r="GG323" i="1"/>
  <c r="GG35" i="1"/>
  <c r="GG101" i="1"/>
  <c r="GG687" i="1"/>
  <c r="GG652" i="1"/>
  <c r="GG338" i="1"/>
  <c r="GG398" i="1"/>
  <c r="GG629" i="1"/>
  <c r="GG194" i="1"/>
  <c r="GG511" i="1"/>
  <c r="GG698" i="1"/>
  <c r="GG388" i="1"/>
  <c r="GG643" i="1"/>
  <c r="GG291" i="1"/>
  <c r="GG659" i="1"/>
  <c r="GG256" i="1"/>
  <c r="GG502" i="1"/>
  <c r="GG38" i="1"/>
  <c r="GG411" i="1"/>
  <c r="GG638" i="1"/>
  <c r="GG314" i="1"/>
  <c r="GG568" i="1"/>
  <c r="GG685" i="1"/>
  <c r="GG541" i="1"/>
  <c r="GG373" i="1"/>
  <c r="GG217" i="1"/>
  <c r="GG61" i="1"/>
  <c r="GG564" i="1"/>
  <c r="GG420" i="1"/>
  <c r="GG276" i="1"/>
  <c r="GG132" i="1"/>
  <c r="GG599" i="1"/>
  <c r="GG455" i="1"/>
  <c r="GG311" i="1"/>
  <c r="GG167" i="1"/>
  <c r="GG23" i="1"/>
  <c r="GG226" i="1"/>
  <c r="GN226" i="1" s="1"/>
  <c r="GU226" i="1" s="1"/>
  <c r="HB226" i="1" s="1"/>
  <c r="GG501" i="1"/>
  <c r="GG357" i="1"/>
  <c r="GG213" i="1"/>
  <c r="GG69" i="1"/>
  <c r="GG608" i="1"/>
  <c r="GG464" i="1"/>
  <c r="GG320" i="1"/>
  <c r="GG176" i="1"/>
  <c r="GG32" i="1"/>
  <c r="GG115" i="1"/>
  <c r="GG642" i="1"/>
  <c r="GG498" i="1"/>
  <c r="GG354" i="1"/>
  <c r="GG210" i="1"/>
  <c r="GG66" i="1"/>
  <c r="GG521" i="1"/>
  <c r="GG377" i="1"/>
  <c r="GG233" i="1"/>
  <c r="GG89" i="1"/>
  <c r="GG532" i="1"/>
  <c r="GG549" i="1"/>
  <c r="GG612" i="1"/>
  <c r="GG215" i="1"/>
  <c r="GG224" i="1"/>
  <c r="GG546" i="1"/>
  <c r="GG459" i="1"/>
  <c r="GG355" i="1"/>
  <c r="GN355" i="1" s="1"/>
  <c r="GU355" i="1" s="1"/>
  <c r="HB355" i="1" s="1"/>
  <c r="GG655" i="1"/>
  <c r="GG73" i="1"/>
  <c r="GN73" i="1" s="1"/>
  <c r="GU73" i="1" s="1"/>
  <c r="HB73" i="1" s="1"/>
  <c r="GG288" i="1"/>
  <c r="GG611" i="1"/>
  <c r="GG179" i="1"/>
  <c r="GG245" i="1"/>
  <c r="GG590" i="1"/>
  <c r="GG278" i="1"/>
  <c r="GA10" i="1"/>
  <c r="GC16" i="1"/>
  <c r="GG16" i="1" s="1"/>
  <c r="GG364" i="1"/>
  <c r="GN364" i="1" s="1"/>
  <c r="GG609" i="1"/>
  <c r="GG147" i="1"/>
  <c r="GG483" i="1"/>
  <c r="GG681" i="1"/>
  <c r="GG326" i="1"/>
  <c r="GG626" i="1"/>
  <c r="GG218" i="1"/>
  <c r="GG641" i="1"/>
  <c r="GG182" i="1"/>
  <c r="GG446" i="1"/>
  <c r="GG693" i="1"/>
  <c r="GG350" i="1"/>
  <c r="GG617" i="1"/>
  <c r="GG280" i="1"/>
  <c r="GG544" i="1"/>
  <c r="GG673" i="1"/>
  <c r="GG529" i="1"/>
  <c r="GG361" i="1"/>
  <c r="GG193" i="1"/>
  <c r="GG696" i="1"/>
  <c r="GG552" i="1"/>
  <c r="GG408" i="1"/>
  <c r="GG264" i="1"/>
  <c r="GG120" i="1"/>
  <c r="GG587" i="1"/>
  <c r="GG443" i="1"/>
  <c r="GG299" i="1"/>
  <c r="GG155" i="1"/>
  <c r="GG442" i="1"/>
  <c r="GG214" i="1"/>
  <c r="GG489" i="1"/>
  <c r="GG345" i="1"/>
  <c r="GG201" i="1"/>
  <c r="GG57" i="1"/>
  <c r="GG596" i="1"/>
  <c r="GG452" i="1"/>
  <c r="GG308" i="1"/>
  <c r="GG164" i="1"/>
  <c r="GG20" i="1"/>
  <c r="GG103" i="1"/>
  <c r="GG630" i="1"/>
  <c r="GG486" i="1"/>
  <c r="GG342" i="1"/>
  <c r="GG198" i="1"/>
  <c r="GG54" i="1"/>
  <c r="GG509" i="1"/>
  <c r="GG365" i="1"/>
  <c r="GG221" i="1"/>
  <c r="GG77" i="1"/>
  <c r="GG427" i="1"/>
  <c r="GG50" i="1"/>
  <c r="GG243" i="1"/>
  <c r="GG180" i="1"/>
  <c r="GG405" i="1"/>
  <c r="GG261" i="1"/>
  <c r="GG114" i="1"/>
  <c r="GG559" i="1"/>
  <c r="GG196" i="1"/>
  <c r="GG40" i="1"/>
  <c r="GG78" i="1"/>
  <c r="GG494" i="1"/>
  <c r="GG307" i="1"/>
  <c r="GN307" i="1" s="1"/>
  <c r="GG651" i="1"/>
  <c r="GG686" i="1"/>
  <c r="GG331" i="1"/>
  <c r="GN331" i="1" s="1"/>
  <c r="GG585" i="1"/>
  <c r="GG100" i="1"/>
  <c r="GG424" i="1"/>
  <c r="GN424" i="1" s="1"/>
  <c r="GU424" i="1" s="1"/>
  <c r="HB424" i="1" s="1"/>
  <c r="GG663" i="1"/>
  <c r="GG292" i="1"/>
  <c r="GG603" i="1"/>
  <c r="GG183" i="1"/>
  <c r="GG602" i="1"/>
  <c r="GG134" i="1"/>
  <c r="GG412" i="1"/>
  <c r="GN412" i="1" s="1"/>
  <c r="GU412" i="1" s="1"/>
  <c r="HB412" i="1" s="1"/>
  <c r="GG675" i="1"/>
  <c r="GG315" i="1"/>
  <c r="GG595" i="1"/>
  <c r="GG244" i="1"/>
  <c r="GN244" i="1" s="1"/>
  <c r="GG520" i="1"/>
  <c r="GG661" i="1"/>
  <c r="GG517" i="1"/>
  <c r="GG349" i="1"/>
  <c r="GG181" i="1"/>
  <c r="GG684" i="1"/>
  <c r="GG540" i="1"/>
  <c r="GG396" i="1"/>
  <c r="GG252" i="1"/>
  <c r="GG108" i="1"/>
  <c r="GG575" i="1"/>
  <c r="GG431" i="1"/>
  <c r="GG287" i="1"/>
  <c r="GG143" i="1"/>
  <c r="GG430" i="1"/>
  <c r="GG178" i="1"/>
  <c r="GN178" i="1" s="1"/>
  <c r="GU178" i="1" s="1"/>
  <c r="HB178" i="1" s="1"/>
  <c r="GG477" i="1"/>
  <c r="GG333" i="1"/>
  <c r="GG189" i="1"/>
  <c r="GG45" i="1"/>
  <c r="GG584" i="1"/>
  <c r="GG440" i="1"/>
  <c r="GG296" i="1"/>
  <c r="GG152" i="1"/>
  <c r="GG259" i="1"/>
  <c r="GN259" i="1" s="1"/>
  <c r="GU259" i="1" s="1"/>
  <c r="HB259" i="1" s="1"/>
  <c r="GG91" i="1"/>
  <c r="GG618" i="1"/>
  <c r="GG474" i="1"/>
  <c r="GG330" i="1"/>
  <c r="GG186" i="1"/>
  <c r="GG42" i="1"/>
  <c r="GG497" i="1"/>
  <c r="GG353" i="1"/>
  <c r="GG209" i="1"/>
  <c r="GG65" i="1"/>
  <c r="GG566" i="1"/>
  <c r="GG27" i="1"/>
  <c r="GG86" i="1"/>
  <c r="GG324" i="1"/>
  <c r="GG175" i="1"/>
  <c r="GG569" i="1"/>
  <c r="GG400" i="1"/>
  <c r="GG230" i="1"/>
  <c r="GG662" i="1"/>
  <c r="GG343" i="1"/>
  <c r="GG229" i="1"/>
  <c r="GG432" i="1"/>
  <c r="GG467" i="1"/>
  <c r="GG238" i="1"/>
  <c r="GG222" i="1"/>
  <c r="GG670" i="1"/>
  <c r="GG39" i="1"/>
  <c r="GG543" i="1"/>
  <c r="GG667" i="1"/>
  <c r="GG303" i="1"/>
  <c r="GG561" i="1"/>
  <c r="GG64" i="1"/>
  <c r="GN64" i="1" s="1"/>
  <c r="GU64" i="1" s="1"/>
  <c r="HB64" i="1" s="1"/>
  <c r="GC391" i="1"/>
  <c r="GE391" i="1" s="1"/>
  <c r="GA13" i="1"/>
  <c r="GG645" i="1"/>
  <c r="GG266" i="1"/>
  <c r="GG579" i="1"/>
  <c r="GG135" i="1"/>
  <c r="GG578" i="1"/>
  <c r="GG88" i="1"/>
  <c r="GG351" i="1"/>
  <c r="GG657" i="1"/>
  <c r="GG283" i="1"/>
  <c r="GC571" i="1"/>
  <c r="GE571" i="1" s="1"/>
  <c r="GG206" i="1"/>
  <c r="GG495" i="1"/>
  <c r="GG649" i="1"/>
  <c r="GG505" i="1"/>
  <c r="GG337" i="1"/>
  <c r="GG169" i="1"/>
  <c r="GG672" i="1"/>
  <c r="GG528" i="1"/>
  <c r="GG384" i="1"/>
  <c r="GG240" i="1"/>
  <c r="GG96" i="1"/>
  <c r="GG563" i="1"/>
  <c r="GG419" i="1"/>
  <c r="GG275" i="1"/>
  <c r="GG131" i="1"/>
  <c r="GG418" i="1"/>
  <c r="GG166" i="1"/>
  <c r="GG465" i="1"/>
  <c r="GG321" i="1"/>
  <c r="GG177" i="1"/>
  <c r="GG33" i="1"/>
  <c r="GG572" i="1"/>
  <c r="GG428" i="1"/>
  <c r="GG284" i="1"/>
  <c r="GG140" i="1"/>
  <c r="GG247" i="1"/>
  <c r="GN247" i="1" s="1"/>
  <c r="GG67" i="1"/>
  <c r="GG606" i="1"/>
  <c r="GG462" i="1"/>
  <c r="GG318" i="1"/>
  <c r="GG174" i="1"/>
  <c r="GG30" i="1"/>
  <c r="GG485" i="1"/>
  <c r="GG341" i="1"/>
  <c r="GG197" i="1"/>
  <c r="GG53" i="1"/>
  <c r="GG591" i="1"/>
  <c r="GG448" i="1"/>
  <c r="GG421" i="1"/>
  <c r="GG503" i="1"/>
  <c r="GG656" i="1"/>
  <c r="GG137" i="1"/>
  <c r="GG399" i="1"/>
  <c r="GG63" i="1"/>
  <c r="GG677" i="1"/>
  <c r="GG592" i="1"/>
  <c r="GG533" i="1"/>
  <c r="GG519" i="1"/>
  <c r="GG304" i="1"/>
  <c r="GN304" i="1" s="1"/>
  <c r="GG435" i="1"/>
  <c r="GG650" i="1"/>
  <c r="GG231" i="1"/>
  <c r="GG537" i="1"/>
  <c r="GG699" i="1"/>
  <c r="GG362" i="1"/>
  <c r="GG627" i="1"/>
  <c r="GG219" i="1"/>
  <c r="GG555" i="1"/>
  <c r="GG52" i="1"/>
  <c r="GG554" i="1"/>
  <c r="GG51" i="1"/>
  <c r="GG255" i="1"/>
  <c r="GG639" i="1"/>
  <c r="GG254" i="1"/>
  <c r="GG547" i="1"/>
  <c r="GG170" i="1"/>
  <c r="GG466" i="1"/>
  <c r="GG637" i="1"/>
  <c r="GG493" i="1"/>
  <c r="GG325" i="1"/>
  <c r="GC157" i="1"/>
  <c r="GE157" i="1" s="1"/>
  <c r="GA8" i="1"/>
  <c r="GG660" i="1"/>
  <c r="GG516" i="1"/>
  <c r="GG372" i="1"/>
  <c r="GG228" i="1"/>
  <c r="GG84" i="1"/>
  <c r="GG551" i="1"/>
  <c r="GG407" i="1"/>
  <c r="GG263" i="1"/>
  <c r="GG119" i="1"/>
  <c r="GG406" i="1"/>
  <c r="GG154" i="1"/>
  <c r="GG453" i="1"/>
  <c r="GG309" i="1"/>
  <c r="GG165" i="1"/>
  <c r="GG21" i="1"/>
  <c r="GG560" i="1"/>
  <c r="GG416" i="1"/>
  <c r="GG272" i="1"/>
  <c r="GG128" i="1"/>
  <c r="GG235" i="1"/>
  <c r="GG55" i="1"/>
  <c r="GG594" i="1"/>
  <c r="GG450" i="1"/>
  <c r="GG306" i="1"/>
  <c r="GG162" i="1"/>
  <c r="GG18" i="1"/>
  <c r="GG473" i="1"/>
  <c r="GG329" i="1"/>
  <c r="GG185" i="1"/>
  <c r="GG41" i="1"/>
  <c r="GG628" i="1"/>
  <c r="GG439" i="1"/>
  <c r="GG468" i="1"/>
  <c r="GG71" i="1"/>
  <c r="GG512" i="1"/>
  <c r="GG258" i="1"/>
  <c r="GG389" i="1"/>
  <c r="GG242" i="1"/>
  <c r="GG614" i="1"/>
  <c r="GG112" i="1"/>
  <c r="GG610" i="1"/>
  <c r="GG195" i="1"/>
  <c r="GG513" i="1"/>
  <c r="GG682" i="1"/>
  <c r="GG327" i="1"/>
  <c r="GG604" i="1"/>
  <c r="GG136" i="1"/>
  <c r="GG531" i="1"/>
  <c r="GG26" i="1"/>
  <c r="GG530" i="1"/>
  <c r="GG694" i="1"/>
  <c r="GG208" i="1"/>
  <c r="GN208" i="1" s="1"/>
  <c r="GU208" i="1" s="1"/>
  <c r="HB208" i="1" s="1"/>
  <c r="GG619" i="1"/>
  <c r="GG207" i="1"/>
  <c r="GG523" i="1"/>
  <c r="GG123" i="1"/>
  <c r="GG375" i="1"/>
  <c r="GG625" i="1"/>
  <c r="GG481" i="1"/>
  <c r="GG301" i="1"/>
  <c r="GG145" i="1"/>
  <c r="GG648" i="1"/>
  <c r="GG504" i="1"/>
  <c r="GG360" i="1"/>
  <c r="GG216" i="1"/>
  <c r="GG72" i="1"/>
  <c r="GG539" i="1"/>
  <c r="GG395" i="1"/>
  <c r="GG251" i="1"/>
  <c r="GG107" i="1"/>
  <c r="GG370" i="1"/>
  <c r="GG142" i="1"/>
  <c r="GG441" i="1"/>
  <c r="GG297" i="1"/>
  <c r="GG153" i="1"/>
  <c r="GG692" i="1"/>
  <c r="GG548" i="1"/>
  <c r="GG404" i="1"/>
  <c r="GG260" i="1"/>
  <c r="GG116" i="1"/>
  <c r="GG223" i="1"/>
  <c r="GG43" i="1"/>
  <c r="GN43" i="1" s="1"/>
  <c r="GG582" i="1"/>
  <c r="GG438" i="1"/>
  <c r="GG294" i="1"/>
  <c r="GG150" i="1"/>
  <c r="GG605" i="1"/>
  <c r="GG461" i="1"/>
  <c r="GG317" i="1"/>
  <c r="GG173" i="1"/>
  <c r="GG29" i="1"/>
  <c r="GG510" i="1"/>
  <c r="GG615" i="1"/>
  <c r="GG567" i="1"/>
  <c r="GG634" i="1"/>
  <c r="GG586" i="1"/>
  <c r="GG148" i="1"/>
  <c r="GG484" i="1"/>
  <c r="GG664" i="1"/>
  <c r="GG295" i="1"/>
  <c r="GC580" i="1"/>
  <c r="GE580" i="1" s="1"/>
  <c r="GG98" i="1"/>
  <c r="GG507" i="1"/>
  <c r="GG490" i="1"/>
  <c r="GG506" i="1"/>
  <c r="GG676" i="1"/>
  <c r="GC172" i="1"/>
  <c r="GE172" i="1" s="1"/>
  <c r="GA12" i="1"/>
  <c r="GG597" i="1"/>
  <c r="GG171" i="1"/>
  <c r="GG496" i="1"/>
  <c r="GG689" i="1"/>
  <c r="GG340" i="1"/>
  <c r="GN340" i="1" s="1"/>
  <c r="GG613" i="1"/>
  <c r="GG469" i="1"/>
  <c r="GN469" i="1" s="1"/>
  <c r="GG289" i="1"/>
  <c r="GG133" i="1"/>
  <c r="GN133" i="1" s="1"/>
  <c r="GG636" i="1"/>
  <c r="GG492" i="1"/>
  <c r="GG348" i="1"/>
  <c r="GG204" i="1"/>
  <c r="GG60" i="1"/>
  <c r="GG527" i="1"/>
  <c r="GG383" i="1"/>
  <c r="GG239" i="1"/>
  <c r="GG95" i="1"/>
  <c r="GG346" i="1"/>
  <c r="GG130" i="1"/>
  <c r="GN130" i="1" s="1"/>
  <c r="GU130" i="1" s="1"/>
  <c r="HB130" i="1" s="1"/>
  <c r="GG429" i="1"/>
  <c r="GG285" i="1"/>
  <c r="GG141" i="1"/>
  <c r="GG680" i="1"/>
  <c r="GG536" i="1"/>
  <c r="GG392" i="1"/>
  <c r="GG248" i="1"/>
  <c r="GG104" i="1"/>
  <c r="GG199" i="1"/>
  <c r="GG31" i="1"/>
  <c r="GN31" i="1" s="1"/>
  <c r="GG570" i="1"/>
  <c r="GG426" i="1"/>
  <c r="GG282" i="1"/>
  <c r="GG138" i="1"/>
  <c r="GG593" i="1"/>
  <c r="GG449" i="1"/>
  <c r="GG305" i="1"/>
  <c r="GG161" i="1"/>
  <c r="GG17" i="1"/>
  <c r="HA334" i="1" l="1"/>
  <c r="GT226" i="1"/>
  <c r="GZ226" i="1"/>
  <c r="HA226" i="1" s="1"/>
  <c r="GT259" i="1"/>
  <c r="GZ259" i="1"/>
  <c r="HA259" i="1" s="1"/>
  <c r="GT241" i="1"/>
  <c r="GZ241" i="1"/>
  <c r="HA241" i="1" s="1"/>
  <c r="GT208" i="1"/>
  <c r="GZ208" i="1"/>
  <c r="HA208" i="1" s="1"/>
  <c r="GT412" i="1"/>
  <c r="GZ412" i="1"/>
  <c r="HA412" i="1" s="1"/>
  <c r="GT64" i="1"/>
  <c r="GZ64" i="1"/>
  <c r="HA64" i="1" s="1"/>
  <c r="GT76" i="1"/>
  <c r="GZ76" i="1"/>
  <c r="HA76" i="1" s="1"/>
  <c r="GT355" i="1"/>
  <c r="GZ355" i="1"/>
  <c r="HA355" i="1" s="1"/>
  <c r="GT187" i="1"/>
  <c r="GZ187" i="1"/>
  <c r="HA187" i="1" s="1"/>
  <c r="GT130" i="1"/>
  <c r="GZ130" i="1"/>
  <c r="HA130" i="1" s="1"/>
  <c r="GT424" i="1"/>
  <c r="GZ424" i="1"/>
  <c r="HA424" i="1" s="1"/>
  <c r="GT298" i="1"/>
  <c r="GZ298" i="1"/>
  <c r="HA298" i="1" s="1"/>
  <c r="GT178" i="1"/>
  <c r="GZ178" i="1"/>
  <c r="HA178" i="1" s="1"/>
  <c r="GT73" i="1"/>
  <c r="GZ73" i="1"/>
  <c r="HA73" i="1" s="1"/>
  <c r="GT310" i="1"/>
  <c r="GZ310" i="1"/>
  <c r="HA310" i="1" s="1"/>
  <c r="GT334" i="1"/>
  <c r="GF583" i="1"/>
  <c r="GF580" i="1"/>
  <c r="GF607" i="1"/>
  <c r="GF574" i="1"/>
  <c r="GF571" i="1"/>
  <c r="GF688" i="1"/>
  <c r="GE9" i="1"/>
  <c r="GF9" i="1" s="1"/>
  <c r="GF391" i="1"/>
  <c r="GE13" i="1"/>
  <c r="GF13" i="1" s="1"/>
  <c r="GF172" i="1"/>
  <c r="GE12" i="1"/>
  <c r="GF12" i="1" s="1"/>
  <c r="GF157" i="1"/>
  <c r="GE8" i="1"/>
  <c r="GF8" i="1" s="1"/>
  <c r="GE16" i="1"/>
  <c r="GF640" i="1"/>
  <c r="GE11" i="1"/>
  <c r="GF11" i="1" s="1"/>
  <c r="GC10" i="1"/>
  <c r="GC13" i="1"/>
  <c r="GG391" i="1"/>
  <c r="GC11" i="1"/>
  <c r="GG640" i="1"/>
  <c r="GC9" i="1"/>
  <c r="GG688" i="1"/>
  <c r="GG571" i="1"/>
  <c r="GG607" i="1"/>
  <c r="GA14" i="1"/>
  <c r="GG583" i="1"/>
  <c r="GG574" i="1"/>
  <c r="GC8" i="1"/>
  <c r="GG157" i="1"/>
  <c r="GG580" i="1"/>
  <c r="GG172" i="1"/>
  <c r="GC12" i="1"/>
  <c r="GG13" i="1" l="1"/>
  <c r="GG8" i="1"/>
  <c r="GG11" i="1"/>
  <c r="GG12" i="1"/>
  <c r="GG9" i="1"/>
  <c r="GF16" i="1"/>
  <c r="GE10" i="1"/>
  <c r="GF10" i="1" s="1"/>
  <c r="GG10" i="1"/>
  <c r="GC14" i="1"/>
  <c r="GG14" i="1" l="1"/>
  <c r="GE14" i="1"/>
  <c r="GF14" i="1" s="1"/>
  <c r="GJ27" i="1" l="1"/>
  <c r="GJ39" i="1"/>
  <c r="GJ51" i="1"/>
  <c r="GJ63" i="1"/>
  <c r="GJ75" i="1"/>
  <c r="GJ87" i="1"/>
  <c r="GJ99" i="1"/>
  <c r="GJ111" i="1"/>
  <c r="GJ123" i="1"/>
  <c r="GJ135" i="1"/>
  <c r="GJ147" i="1"/>
  <c r="GJ159" i="1"/>
  <c r="GJ171" i="1"/>
  <c r="GJ183" i="1"/>
  <c r="GJ195" i="1"/>
  <c r="GJ207" i="1"/>
  <c r="GJ219" i="1"/>
  <c r="GJ231" i="1"/>
  <c r="GJ243" i="1"/>
  <c r="GJ255" i="1"/>
  <c r="GJ267" i="1"/>
  <c r="GJ279" i="1"/>
  <c r="GJ291" i="1"/>
  <c r="GJ303" i="1"/>
  <c r="GJ315" i="1"/>
  <c r="GJ327" i="1"/>
  <c r="GJ339" i="1"/>
  <c r="GJ351" i="1"/>
  <c r="GJ363" i="1"/>
  <c r="GJ375" i="1"/>
  <c r="GJ387" i="1"/>
  <c r="GJ399" i="1"/>
  <c r="GJ411" i="1"/>
  <c r="GJ423" i="1"/>
  <c r="GJ435" i="1"/>
  <c r="GJ447" i="1"/>
  <c r="GJ459" i="1"/>
  <c r="GJ471" i="1"/>
  <c r="GJ483" i="1"/>
  <c r="GJ495" i="1"/>
  <c r="GJ507" i="1"/>
  <c r="GJ519" i="1"/>
  <c r="GJ531" i="1"/>
  <c r="GJ543" i="1"/>
  <c r="GJ555" i="1"/>
  <c r="GJ567" i="1"/>
  <c r="GJ579" i="1"/>
  <c r="GJ591" i="1"/>
  <c r="GJ603" i="1"/>
  <c r="GJ615" i="1"/>
  <c r="GJ627" i="1"/>
  <c r="GJ639" i="1"/>
  <c r="GJ651" i="1"/>
  <c r="GJ663" i="1"/>
  <c r="GJ675" i="1"/>
  <c r="GJ687" i="1"/>
  <c r="GJ699" i="1"/>
  <c r="GJ40" i="1"/>
  <c r="GJ52" i="1"/>
  <c r="GJ88" i="1"/>
  <c r="GJ100" i="1"/>
  <c r="GJ112" i="1"/>
  <c r="GJ124" i="1"/>
  <c r="GJ136" i="1"/>
  <c r="GJ148" i="1"/>
  <c r="GJ160" i="1"/>
  <c r="GJ172" i="1"/>
  <c r="GJ196" i="1"/>
  <c r="GJ232" i="1"/>
  <c r="GJ256" i="1"/>
  <c r="GJ280" i="1"/>
  <c r="GJ292" i="1"/>
  <c r="GJ352" i="1"/>
  <c r="GJ376" i="1"/>
  <c r="GJ388" i="1"/>
  <c r="GJ400" i="1"/>
  <c r="GJ448" i="1"/>
  <c r="GJ460" i="1"/>
  <c r="GJ484" i="1"/>
  <c r="GJ496" i="1"/>
  <c r="GJ508" i="1"/>
  <c r="GJ532" i="1"/>
  <c r="GJ544" i="1"/>
  <c r="GJ556" i="1"/>
  <c r="GJ17" i="1"/>
  <c r="GJ29" i="1"/>
  <c r="GJ41" i="1"/>
  <c r="GJ53" i="1"/>
  <c r="GJ65" i="1"/>
  <c r="GJ77" i="1"/>
  <c r="GJ89" i="1"/>
  <c r="GJ101" i="1"/>
  <c r="GJ113" i="1"/>
  <c r="GJ125" i="1"/>
  <c r="GJ137" i="1"/>
  <c r="GJ149" i="1"/>
  <c r="GJ161" i="1"/>
  <c r="GJ173" i="1"/>
  <c r="GJ185" i="1"/>
  <c r="GJ197" i="1"/>
  <c r="GJ209" i="1"/>
  <c r="GJ221" i="1"/>
  <c r="GJ18" i="1"/>
  <c r="GJ30" i="1"/>
  <c r="GJ42" i="1"/>
  <c r="GJ54" i="1"/>
  <c r="GJ66" i="1"/>
  <c r="GJ78" i="1"/>
  <c r="GJ90" i="1"/>
  <c r="GJ102" i="1"/>
  <c r="GJ114" i="1"/>
  <c r="GJ126" i="1"/>
  <c r="GJ138" i="1"/>
  <c r="GJ150" i="1"/>
  <c r="GJ162" i="1"/>
  <c r="GJ174" i="1"/>
  <c r="GJ186" i="1"/>
  <c r="GJ198" i="1"/>
  <c r="GJ210" i="1"/>
  <c r="GJ222" i="1"/>
  <c r="GJ234" i="1"/>
  <c r="GJ246" i="1"/>
  <c r="GJ258" i="1"/>
  <c r="GJ270" i="1"/>
  <c r="GJ282" i="1"/>
  <c r="GJ294" i="1"/>
  <c r="GJ306" i="1"/>
  <c r="GJ318" i="1"/>
  <c r="GJ330" i="1"/>
  <c r="GJ342" i="1"/>
  <c r="GJ354" i="1"/>
  <c r="GJ366" i="1"/>
  <c r="GJ378" i="1"/>
  <c r="GJ390" i="1"/>
  <c r="GJ402" i="1"/>
  <c r="GJ414" i="1"/>
  <c r="GJ426" i="1"/>
  <c r="GJ438" i="1"/>
  <c r="GJ450" i="1"/>
  <c r="GJ462" i="1"/>
  <c r="GJ474" i="1"/>
  <c r="GJ486" i="1"/>
  <c r="GJ498" i="1"/>
  <c r="GJ510" i="1"/>
  <c r="GJ522" i="1"/>
  <c r="GJ534" i="1"/>
  <c r="GJ546" i="1"/>
  <c r="GJ558" i="1"/>
  <c r="GJ570" i="1"/>
  <c r="GJ582" i="1"/>
  <c r="GJ594" i="1"/>
  <c r="GJ606" i="1"/>
  <c r="GJ618" i="1"/>
  <c r="GJ630" i="1"/>
  <c r="GJ642" i="1"/>
  <c r="GJ654" i="1"/>
  <c r="GJ666" i="1"/>
  <c r="GJ678" i="1"/>
  <c r="GJ690" i="1"/>
  <c r="GJ19" i="1"/>
  <c r="GJ55" i="1"/>
  <c r="GJ67" i="1"/>
  <c r="GJ79" i="1"/>
  <c r="GJ91" i="1"/>
  <c r="GJ103" i="1"/>
  <c r="GJ115" i="1"/>
  <c r="GJ127" i="1"/>
  <c r="GJ139" i="1"/>
  <c r="GJ151" i="1"/>
  <c r="GJ163" i="1"/>
  <c r="GJ175" i="1"/>
  <c r="GJ199" i="1"/>
  <c r="GJ223" i="1"/>
  <c r="GJ235" i="1"/>
  <c r="GJ271" i="1"/>
  <c r="GJ283" i="1"/>
  <c r="GJ295" i="1"/>
  <c r="GJ319" i="1"/>
  <c r="GJ343" i="1"/>
  <c r="GJ367" i="1"/>
  <c r="GJ379" i="1"/>
  <c r="GJ403" i="1"/>
  <c r="GJ427" i="1"/>
  <c r="GJ439" i="1"/>
  <c r="GJ463" i="1"/>
  <c r="GJ475" i="1"/>
  <c r="GJ487" i="1"/>
  <c r="GJ499" i="1"/>
  <c r="GJ511" i="1"/>
  <c r="GJ523" i="1"/>
  <c r="GJ535" i="1"/>
  <c r="GJ547" i="1"/>
  <c r="GJ559" i="1"/>
  <c r="GJ20" i="1"/>
  <c r="GJ32" i="1"/>
  <c r="GJ44" i="1"/>
  <c r="GJ56" i="1"/>
  <c r="GJ68" i="1"/>
  <c r="GJ21" i="1"/>
  <c r="GJ33" i="1"/>
  <c r="GJ45" i="1"/>
  <c r="GJ57" i="1"/>
  <c r="GJ69" i="1"/>
  <c r="GJ81" i="1"/>
  <c r="GJ93" i="1"/>
  <c r="GJ105" i="1"/>
  <c r="GJ117" i="1"/>
  <c r="GJ129" i="1"/>
  <c r="GJ141" i="1"/>
  <c r="GJ153" i="1"/>
  <c r="GJ165" i="1"/>
  <c r="GJ177" i="1"/>
  <c r="GJ189" i="1"/>
  <c r="GJ201" i="1"/>
  <c r="GJ213" i="1"/>
  <c r="GJ225" i="1"/>
  <c r="GJ237" i="1"/>
  <c r="GJ249" i="1"/>
  <c r="GJ261" i="1"/>
  <c r="GJ273" i="1"/>
  <c r="GJ285" i="1"/>
  <c r="GJ297" i="1"/>
  <c r="GJ309" i="1"/>
  <c r="GJ321" i="1"/>
  <c r="GJ333" i="1"/>
  <c r="GJ345" i="1"/>
  <c r="GJ357" i="1"/>
  <c r="GJ369" i="1"/>
  <c r="GJ381" i="1"/>
  <c r="GJ393" i="1"/>
  <c r="GJ405" i="1"/>
  <c r="GJ417" i="1"/>
  <c r="GJ429" i="1"/>
  <c r="GJ441" i="1"/>
  <c r="GJ453" i="1"/>
  <c r="GJ465" i="1"/>
  <c r="GJ477" i="1"/>
  <c r="GJ489" i="1"/>
  <c r="GJ501" i="1"/>
  <c r="GJ513" i="1"/>
  <c r="GJ525" i="1"/>
  <c r="GJ537" i="1"/>
  <c r="GJ549" i="1"/>
  <c r="GJ561" i="1"/>
  <c r="GJ573" i="1"/>
  <c r="GJ585" i="1"/>
  <c r="GJ597" i="1"/>
  <c r="GJ609" i="1"/>
  <c r="GJ621" i="1"/>
  <c r="GJ633" i="1"/>
  <c r="GJ645" i="1"/>
  <c r="GJ657" i="1"/>
  <c r="GJ669" i="1"/>
  <c r="GJ681" i="1"/>
  <c r="GJ22" i="1"/>
  <c r="GJ34" i="1"/>
  <c r="GJ46" i="1"/>
  <c r="GJ58" i="1"/>
  <c r="GJ106" i="1"/>
  <c r="GJ118" i="1"/>
  <c r="GJ142" i="1"/>
  <c r="GJ154" i="1"/>
  <c r="GJ166" i="1"/>
  <c r="GJ190" i="1"/>
  <c r="GJ214" i="1"/>
  <c r="GJ238" i="1"/>
  <c r="GJ250" i="1"/>
  <c r="GJ262" i="1"/>
  <c r="GJ274" i="1"/>
  <c r="GJ286" i="1"/>
  <c r="GJ322" i="1"/>
  <c r="GJ346" i="1"/>
  <c r="GJ358" i="1"/>
  <c r="GJ370" i="1"/>
  <c r="GJ382" i="1"/>
  <c r="GJ394" i="1"/>
  <c r="GJ406" i="1"/>
  <c r="GJ418" i="1"/>
  <c r="GJ430" i="1"/>
  <c r="GJ442" i="1"/>
  <c r="GJ454" i="1"/>
  <c r="GJ466" i="1"/>
  <c r="GJ490" i="1"/>
  <c r="GJ502" i="1"/>
  <c r="GJ514" i="1"/>
  <c r="GJ526" i="1"/>
  <c r="GJ538" i="1"/>
  <c r="GJ562" i="1"/>
  <c r="GJ23" i="1"/>
  <c r="GJ35" i="1"/>
  <c r="GJ47" i="1"/>
  <c r="GJ59" i="1"/>
  <c r="GJ71" i="1"/>
  <c r="GJ83" i="1"/>
  <c r="GJ95" i="1"/>
  <c r="GJ107" i="1"/>
  <c r="GJ119" i="1"/>
  <c r="GJ131" i="1"/>
  <c r="GJ143" i="1"/>
  <c r="GJ155" i="1"/>
  <c r="GJ167" i="1"/>
  <c r="GJ179" i="1"/>
  <c r="GJ191" i="1"/>
  <c r="GJ203" i="1"/>
  <c r="GJ215" i="1"/>
  <c r="GJ227" i="1"/>
  <c r="GJ239" i="1"/>
  <c r="GJ251" i="1"/>
  <c r="GJ263" i="1"/>
  <c r="GJ275" i="1"/>
  <c r="GJ287" i="1"/>
  <c r="GJ299" i="1"/>
  <c r="GJ311" i="1"/>
  <c r="GJ323" i="1"/>
  <c r="GJ335" i="1"/>
  <c r="GJ347" i="1"/>
  <c r="GJ359" i="1"/>
  <c r="GJ371" i="1"/>
  <c r="GJ383" i="1"/>
  <c r="GJ395" i="1"/>
  <c r="GJ407" i="1"/>
  <c r="GJ419" i="1"/>
  <c r="GJ431" i="1"/>
  <c r="GJ443" i="1"/>
  <c r="GJ455" i="1"/>
  <c r="GJ467" i="1"/>
  <c r="GJ479" i="1"/>
  <c r="GJ491" i="1"/>
  <c r="GJ503" i="1"/>
  <c r="GJ515" i="1"/>
  <c r="GJ527" i="1"/>
  <c r="GJ539" i="1"/>
  <c r="GJ551" i="1"/>
  <c r="GJ563" i="1"/>
  <c r="GJ575" i="1"/>
  <c r="GJ587" i="1"/>
  <c r="GJ599" i="1"/>
  <c r="GJ611" i="1"/>
  <c r="GJ623" i="1"/>
  <c r="GJ635" i="1"/>
  <c r="GJ647" i="1"/>
  <c r="GJ659" i="1"/>
  <c r="GJ671" i="1"/>
  <c r="GJ683" i="1"/>
  <c r="GJ695" i="1"/>
  <c r="GJ24" i="1"/>
  <c r="GJ36" i="1"/>
  <c r="GJ48" i="1"/>
  <c r="GJ60" i="1"/>
  <c r="GJ72" i="1"/>
  <c r="GJ84" i="1"/>
  <c r="GJ96" i="1"/>
  <c r="GJ108" i="1"/>
  <c r="GJ120" i="1"/>
  <c r="GJ132" i="1"/>
  <c r="GJ144" i="1"/>
  <c r="GJ156" i="1"/>
  <c r="GJ168" i="1"/>
  <c r="GJ180" i="1"/>
  <c r="GJ192" i="1"/>
  <c r="GJ204" i="1"/>
  <c r="GJ216" i="1"/>
  <c r="GJ228" i="1"/>
  <c r="GJ240" i="1"/>
  <c r="GJ252" i="1"/>
  <c r="GJ264" i="1"/>
  <c r="GJ276" i="1"/>
  <c r="GJ288" i="1"/>
  <c r="GJ300" i="1"/>
  <c r="GJ312" i="1"/>
  <c r="GJ324" i="1"/>
  <c r="GJ336" i="1"/>
  <c r="GJ348" i="1"/>
  <c r="GJ360" i="1"/>
  <c r="GJ372" i="1"/>
  <c r="GJ384" i="1"/>
  <c r="GJ396" i="1"/>
  <c r="GJ408" i="1"/>
  <c r="GJ420" i="1"/>
  <c r="GJ432" i="1"/>
  <c r="GJ444" i="1"/>
  <c r="GJ456" i="1"/>
  <c r="GJ468" i="1"/>
  <c r="GJ480" i="1"/>
  <c r="GJ492" i="1"/>
  <c r="GJ504" i="1"/>
  <c r="GJ516" i="1"/>
  <c r="GJ528" i="1"/>
  <c r="GJ540" i="1"/>
  <c r="GJ552" i="1"/>
  <c r="GJ564" i="1"/>
  <c r="GJ576" i="1"/>
  <c r="GJ588" i="1"/>
  <c r="GJ600" i="1"/>
  <c r="GJ612" i="1"/>
  <c r="GJ624" i="1"/>
  <c r="GJ636" i="1"/>
  <c r="GJ648" i="1"/>
  <c r="GJ660" i="1"/>
  <c r="GJ672" i="1"/>
  <c r="GJ684" i="1"/>
  <c r="GJ696" i="1"/>
  <c r="GJ50" i="1"/>
  <c r="GJ92" i="1"/>
  <c r="GJ266" i="1"/>
  <c r="GJ320" i="1"/>
  <c r="GJ344" i="1"/>
  <c r="GJ374" i="1"/>
  <c r="GJ410" i="1"/>
  <c r="GJ497" i="1"/>
  <c r="GJ533" i="1"/>
  <c r="GJ569" i="1"/>
  <c r="GJ593" i="1"/>
  <c r="GJ614" i="1"/>
  <c r="GJ634" i="1"/>
  <c r="GJ655" i="1"/>
  <c r="GJ676" i="1"/>
  <c r="GJ694" i="1"/>
  <c r="GJ290" i="1"/>
  <c r="GJ128" i="1"/>
  <c r="GJ368" i="1"/>
  <c r="GJ565" i="1"/>
  <c r="GJ61" i="1"/>
  <c r="GJ134" i="1"/>
  <c r="GJ242" i="1"/>
  <c r="GJ301" i="1"/>
  <c r="GJ325" i="1"/>
  <c r="GJ349" i="1"/>
  <c r="GJ377" i="1"/>
  <c r="GJ437" i="1"/>
  <c r="GJ470" i="1"/>
  <c r="GJ500" i="1"/>
  <c r="GJ536" i="1"/>
  <c r="GJ572" i="1"/>
  <c r="GJ595" i="1"/>
  <c r="GJ616" i="1"/>
  <c r="GJ637" i="1"/>
  <c r="GJ656" i="1"/>
  <c r="GJ677" i="1"/>
  <c r="GJ697" i="1"/>
  <c r="GJ169" i="1"/>
  <c r="GJ428" i="1"/>
  <c r="GJ560" i="1"/>
  <c r="GJ670" i="1"/>
  <c r="GJ631" i="1"/>
  <c r="GJ62" i="1"/>
  <c r="GJ97" i="1"/>
  <c r="GJ140" i="1"/>
  <c r="GJ182" i="1"/>
  <c r="GJ212" i="1"/>
  <c r="GJ269" i="1"/>
  <c r="GJ302" i="1"/>
  <c r="GJ326" i="1"/>
  <c r="GJ350" i="1"/>
  <c r="GJ380" i="1"/>
  <c r="GJ413" i="1"/>
  <c r="GJ440" i="1"/>
  <c r="GJ505" i="1"/>
  <c r="GJ596" i="1"/>
  <c r="GJ617" i="1"/>
  <c r="GJ638" i="1"/>
  <c r="GJ658" i="1"/>
  <c r="GJ679" i="1"/>
  <c r="GJ698" i="1"/>
  <c r="GJ122" i="1"/>
  <c r="GJ365" i="1"/>
  <c r="GJ488" i="1"/>
  <c r="GJ650" i="1"/>
  <c r="GJ293" i="1"/>
  <c r="GJ404" i="1"/>
  <c r="GJ610" i="1"/>
  <c r="GJ98" i="1"/>
  <c r="GJ145" i="1"/>
  <c r="GJ217" i="1"/>
  <c r="GJ245" i="1"/>
  <c r="GJ272" i="1"/>
  <c r="GJ353" i="1"/>
  <c r="GJ385" i="1"/>
  <c r="GJ473" i="1"/>
  <c r="GJ506" i="1"/>
  <c r="GJ542" i="1"/>
  <c r="GJ577" i="1"/>
  <c r="GJ598" i="1"/>
  <c r="GJ619" i="1"/>
  <c r="GJ661" i="1"/>
  <c r="GJ680" i="1"/>
  <c r="GJ260" i="1"/>
  <c r="GJ104" i="1"/>
  <c r="GJ146" i="1"/>
  <c r="GJ218" i="1"/>
  <c r="GJ277" i="1"/>
  <c r="GJ305" i="1"/>
  <c r="GJ329" i="1"/>
  <c r="GJ386" i="1"/>
  <c r="GJ416" i="1"/>
  <c r="GJ446" i="1"/>
  <c r="GJ476" i="1"/>
  <c r="GJ509" i="1"/>
  <c r="GJ545" i="1"/>
  <c r="GJ578" i="1"/>
  <c r="GJ620" i="1"/>
  <c r="GJ641" i="1"/>
  <c r="GJ662" i="1"/>
  <c r="GJ682" i="1"/>
  <c r="GJ493" i="1"/>
  <c r="GJ26" i="1"/>
  <c r="GJ109" i="1"/>
  <c r="GJ152" i="1"/>
  <c r="GJ188" i="1"/>
  <c r="GJ248" i="1"/>
  <c r="GJ278" i="1"/>
  <c r="GJ356" i="1"/>
  <c r="GJ389" i="1"/>
  <c r="GJ421" i="1"/>
  <c r="GJ449" i="1"/>
  <c r="GJ512" i="1"/>
  <c r="GJ548" i="1"/>
  <c r="GJ580" i="1"/>
  <c r="GJ602" i="1"/>
  <c r="GJ622" i="1"/>
  <c r="GJ643" i="1"/>
  <c r="GJ664" i="1"/>
  <c r="GJ685" i="1"/>
  <c r="GJ230" i="1"/>
  <c r="GJ74" i="1"/>
  <c r="GJ110" i="1"/>
  <c r="GJ193" i="1"/>
  <c r="GJ224" i="1"/>
  <c r="GJ253" i="1"/>
  <c r="GJ281" i="1"/>
  <c r="GJ308" i="1"/>
  <c r="GJ332" i="1"/>
  <c r="GJ361" i="1"/>
  <c r="GJ392" i="1"/>
  <c r="GJ422" i="1"/>
  <c r="GJ481" i="1"/>
  <c r="GJ517" i="1"/>
  <c r="GJ581" i="1"/>
  <c r="GJ604" i="1"/>
  <c r="GJ625" i="1"/>
  <c r="GJ644" i="1"/>
  <c r="GJ665" i="1"/>
  <c r="GJ686" i="1"/>
  <c r="GJ314" i="1"/>
  <c r="GJ458" i="1"/>
  <c r="GJ170" i="1"/>
  <c r="GJ461" i="1"/>
  <c r="GJ590" i="1"/>
  <c r="GJ652" i="1"/>
  <c r="GJ116" i="1"/>
  <c r="GJ158" i="1"/>
  <c r="GJ194" i="1"/>
  <c r="GJ254" i="1"/>
  <c r="GJ284" i="1"/>
  <c r="GJ362" i="1"/>
  <c r="GJ397" i="1"/>
  <c r="GJ452" i="1"/>
  <c r="GJ482" i="1"/>
  <c r="GJ518" i="1"/>
  <c r="GJ554" i="1"/>
  <c r="GJ584" i="1"/>
  <c r="GJ605" i="1"/>
  <c r="GJ626" i="1"/>
  <c r="GJ646" i="1"/>
  <c r="GJ667" i="1"/>
  <c r="GJ38" i="1"/>
  <c r="GJ401" i="1"/>
  <c r="GJ524" i="1"/>
  <c r="GJ691" i="1"/>
  <c r="GJ205" i="1"/>
  <c r="GJ692" i="1"/>
  <c r="GJ80" i="1"/>
  <c r="GJ121" i="1"/>
  <c r="GJ164" i="1"/>
  <c r="GJ200" i="1"/>
  <c r="GJ229" i="1"/>
  <c r="GJ257" i="1"/>
  <c r="GJ289" i="1"/>
  <c r="GJ337" i="1"/>
  <c r="GJ398" i="1"/>
  <c r="GJ425" i="1"/>
  <c r="GJ457" i="1"/>
  <c r="GJ485" i="1"/>
  <c r="GJ521" i="1"/>
  <c r="GJ557" i="1"/>
  <c r="GJ586" i="1"/>
  <c r="GJ607" i="1"/>
  <c r="GJ628" i="1"/>
  <c r="GJ649" i="1"/>
  <c r="GJ668" i="1"/>
  <c r="GJ689" i="1"/>
  <c r="GJ338" i="1"/>
  <c r="GJ608" i="1"/>
  <c r="GJ233" i="1"/>
  <c r="GJ86" i="1"/>
  <c r="GJ176" i="1"/>
  <c r="GJ206" i="1"/>
  <c r="GJ236" i="1"/>
  <c r="GJ265" i="1"/>
  <c r="GJ296" i="1"/>
  <c r="GJ317" i="1"/>
  <c r="GJ341" i="1"/>
  <c r="GJ373" i="1"/>
  <c r="GJ409" i="1"/>
  <c r="GJ434" i="1"/>
  <c r="GJ464" i="1"/>
  <c r="GJ494" i="1"/>
  <c r="GJ530" i="1"/>
  <c r="GJ566" i="1"/>
  <c r="GJ592" i="1"/>
  <c r="GJ613" i="1"/>
  <c r="GJ632" i="1"/>
  <c r="GJ653" i="1"/>
  <c r="GJ674" i="1"/>
  <c r="GJ693" i="1"/>
  <c r="GJ629" i="1"/>
  <c r="GJ673" i="1"/>
  <c r="GL233" i="1" l="1"/>
  <c r="GN233" i="1"/>
  <c r="GL610" i="1"/>
  <c r="GN610" i="1"/>
  <c r="GL120" i="1"/>
  <c r="GN120" i="1"/>
  <c r="GL319" i="1"/>
  <c r="GN319" i="1"/>
  <c r="GU319" i="1" s="1"/>
  <c r="HB319" i="1" s="1"/>
  <c r="GL292" i="1"/>
  <c r="GN292" i="1"/>
  <c r="GU292" i="1" s="1"/>
  <c r="HB292" i="1" s="1"/>
  <c r="GL425" i="1"/>
  <c r="GN425" i="1"/>
  <c r="GL305" i="1"/>
  <c r="GN305" i="1"/>
  <c r="GL396" i="1"/>
  <c r="GN396" i="1"/>
  <c r="GL58" i="1"/>
  <c r="GN58" i="1"/>
  <c r="GL532" i="1"/>
  <c r="GN532" i="1"/>
  <c r="GL693" i="1"/>
  <c r="GN693" i="1"/>
  <c r="GL398" i="1"/>
  <c r="GN398" i="1"/>
  <c r="GL691" i="1"/>
  <c r="GN691" i="1"/>
  <c r="GL482" i="1"/>
  <c r="GN482" i="1"/>
  <c r="GL170" i="1"/>
  <c r="GN170" i="1"/>
  <c r="GL481" i="1"/>
  <c r="GN481" i="1"/>
  <c r="GL74" i="1"/>
  <c r="GN74" i="1"/>
  <c r="GL389" i="1"/>
  <c r="GN389" i="1"/>
  <c r="GL641" i="1"/>
  <c r="GN641" i="1"/>
  <c r="GL277" i="1"/>
  <c r="GN277" i="1"/>
  <c r="GU277" i="1" s="1"/>
  <c r="HB277" i="1" s="1"/>
  <c r="GL542" i="1"/>
  <c r="GN542" i="1"/>
  <c r="GL293" i="1"/>
  <c r="GN293" i="1"/>
  <c r="GJ541" i="1"/>
  <c r="GL97" i="1"/>
  <c r="GN97" i="1"/>
  <c r="GL595" i="1"/>
  <c r="GN595" i="1"/>
  <c r="GL134" i="1"/>
  <c r="GN134" i="1"/>
  <c r="GL569" i="1"/>
  <c r="GN569" i="1"/>
  <c r="GL672" i="1"/>
  <c r="GN672" i="1"/>
  <c r="GL528" i="1"/>
  <c r="GN528" i="1"/>
  <c r="GL384" i="1"/>
  <c r="GN384" i="1"/>
  <c r="GL240" i="1"/>
  <c r="GN240" i="1"/>
  <c r="GL96" i="1"/>
  <c r="GN96" i="1"/>
  <c r="GL635" i="1"/>
  <c r="GN635" i="1"/>
  <c r="GL491" i="1"/>
  <c r="GN491" i="1"/>
  <c r="GL347" i="1"/>
  <c r="GN347" i="1"/>
  <c r="GL203" i="1"/>
  <c r="GN203" i="1"/>
  <c r="GL59" i="1"/>
  <c r="GN59" i="1"/>
  <c r="GN454" i="1"/>
  <c r="GL454" i="1"/>
  <c r="GL274" i="1"/>
  <c r="GN274" i="1"/>
  <c r="GU274" i="1" s="1"/>
  <c r="HB274" i="1" s="1"/>
  <c r="GN46" i="1"/>
  <c r="GL46" i="1"/>
  <c r="GL573" i="1"/>
  <c r="GN573" i="1"/>
  <c r="GL429" i="1"/>
  <c r="GN429" i="1"/>
  <c r="GL285" i="1"/>
  <c r="GN285" i="1"/>
  <c r="GL141" i="1"/>
  <c r="GN141" i="1"/>
  <c r="GL56" i="1"/>
  <c r="GN56" i="1"/>
  <c r="GL487" i="1"/>
  <c r="GN487" i="1"/>
  <c r="GU487" i="1" s="1"/>
  <c r="HB487" i="1" s="1"/>
  <c r="GL283" i="1"/>
  <c r="GN283" i="1"/>
  <c r="GL91" i="1"/>
  <c r="GN91" i="1"/>
  <c r="GL606" i="1"/>
  <c r="GN606" i="1"/>
  <c r="GL462" i="1"/>
  <c r="GN462" i="1"/>
  <c r="GL318" i="1"/>
  <c r="GN318" i="1"/>
  <c r="GL174" i="1"/>
  <c r="GN174" i="1"/>
  <c r="GL30" i="1"/>
  <c r="GN30" i="1"/>
  <c r="GL101" i="1"/>
  <c r="GN101" i="1"/>
  <c r="GJ520" i="1"/>
  <c r="GL256" i="1"/>
  <c r="GN256" i="1"/>
  <c r="GU256" i="1" s="1"/>
  <c r="HB256" i="1" s="1"/>
  <c r="GL40" i="1"/>
  <c r="GN40" i="1"/>
  <c r="GU40" i="1" s="1"/>
  <c r="HB40" i="1" s="1"/>
  <c r="GL567" i="1"/>
  <c r="GN567" i="1"/>
  <c r="GL423" i="1"/>
  <c r="GN423" i="1"/>
  <c r="GL279" i="1"/>
  <c r="GN279" i="1"/>
  <c r="GL135" i="1"/>
  <c r="GN135" i="1"/>
  <c r="GL457" i="1"/>
  <c r="GN457" i="1"/>
  <c r="GL329" i="1"/>
  <c r="GN329" i="1"/>
  <c r="GL408" i="1"/>
  <c r="GN408" i="1"/>
  <c r="GL106" i="1"/>
  <c r="GN106" i="1"/>
  <c r="GL630" i="1"/>
  <c r="GN630" i="1"/>
  <c r="GL591" i="1"/>
  <c r="GN591" i="1"/>
  <c r="GL517" i="1"/>
  <c r="GN517" i="1"/>
  <c r="GJ181" i="1"/>
  <c r="GL503" i="1"/>
  <c r="GN503" i="1"/>
  <c r="GL585" i="1"/>
  <c r="GN585" i="1"/>
  <c r="GL103" i="1"/>
  <c r="GN103" i="1"/>
  <c r="GL186" i="1"/>
  <c r="GN186" i="1"/>
  <c r="GL147" i="1"/>
  <c r="GN147" i="1"/>
  <c r="GL337" i="1"/>
  <c r="GN337" i="1"/>
  <c r="GU337" i="1" s="1"/>
  <c r="HB337" i="1" s="1"/>
  <c r="GL524" i="1"/>
  <c r="GN524" i="1"/>
  <c r="GL452" i="1"/>
  <c r="GN452" i="1"/>
  <c r="GJ589" i="1"/>
  <c r="GL422" i="1"/>
  <c r="GN422" i="1"/>
  <c r="GL230" i="1"/>
  <c r="GN230" i="1"/>
  <c r="GL356" i="1"/>
  <c r="GN356" i="1"/>
  <c r="GL620" i="1"/>
  <c r="GN620" i="1"/>
  <c r="GL218" i="1"/>
  <c r="GN218" i="1"/>
  <c r="GL506" i="1"/>
  <c r="GN506" i="1"/>
  <c r="GL650" i="1"/>
  <c r="GN650" i="1"/>
  <c r="GL505" i="1"/>
  <c r="GN505" i="1"/>
  <c r="GL62" i="1"/>
  <c r="GN62" i="1"/>
  <c r="GL572" i="1"/>
  <c r="GN572" i="1"/>
  <c r="GL61" i="1"/>
  <c r="GN61" i="1"/>
  <c r="GL533" i="1"/>
  <c r="GN533" i="1"/>
  <c r="GL660" i="1"/>
  <c r="GN660" i="1"/>
  <c r="GL516" i="1"/>
  <c r="GN516" i="1"/>
  <c r="GL372" i="1"/>
  <c r="GN372" i="1"/>
  <c r="GL228" i="1"/>
  <c r="GN228" i="1"/>
  <c r="GL84" i="1"/>
  <c r="GN84" i="1"/>
  <c r="GL623" i="1"/>
  <c r="GN623" i="1"/>
  <c r="GL479" i="1"/>
  <c r="GN479" i="1"/>
  <c r="GL335" i="1"/>
  <c r="GN335" i="1"/>
  <c r="GL191" i="1"/>
  <c r="GN191" i="1"/>
  <c r="GL47" i="1"/>
  <c r="GN47" i="1"/>
  <c r="GL442" i="1"/>
  <c r="GN442" i="1"/>
  <c r="GL262" i="1"/>
  <c r="GN262" i="1"/>
  <c r="GU262" i="1" s="1"/>
  <c r="HB262" i="1" s="1"/>
  <c r="GL34" i="1"/>
  <c r="GN34" i="1"/>
  <c r="GU34" i="1" s="1"/>
  <c r="HB34" i="1" s="1"/>
  <c r="GL561" i="1"/>
  <c r="GN561" i="1"/>
  <c r="GL417" i="1"/>
  <c r="GN417" i="1"/>
  <c r="GL273" i="1"/>
  <c r="GN273" i="1"/>
  <c r="GL129" i="1"/>
  <c r="GN129" i="1"/>
  <c r="GL44" i="1"/>
  <c r="GN44" i="1"/>
  <c r="GL475" i="1"/>
  <c r="GN475" i="1"/>
  <c r="GU475" i="1" s="1"/>
  <c r="HB475" i="1" s="1"/>
  <c r="GL271" i="1"/>
  <c r="GN271" i="1"/>
  <c r="GU271" i="1" s="1"/>
  <c r="HB271" i="1" s="1"/>
  <c r="GN79" i="1"/>
  <c r="GU79" i="1" s="1"/>
  <c r="HB79" i="1" s="1"/>
  <c r="GL79" i="1"/>
  <c r="GL594" i="1"/>
  <c r="GN594" i="1"/>
  <c r="GL450" i="1"/>
  <c r="GN450" i="1"/>
  <c r="GL306" i="1"/>
  <c r="GN306" i="1"/>
  <c r="GL162" i="1"/>
  <c r="GN162" i="1"/>
  <c r="GL18" i="1"/>
  <c r="GN18" i="1"/>
  <c r="GL89" i="1"/>
  <c r="GN89" i="1"/>
  <c r="GL508" i="1"/>
  <c r="GN508" i="1"/>
  <c r="GU508" i="1" s="1"/>
  <c r="HB508" i="1" s="1"/>
  <c r="GL232" i="1"/>
  <c r="GN232" i="1"/>
  <c r="GL699" i="1"/>
  <c r="GN699" i="1"/>
  <c r="GL555" i="1"/>
  <c r="GN555" i="1"/>
  <c r="GL411" i="1"/>
  <c r="GN411" i="1"/>
  <c r="GL267" i="1"/>
  <c r="GN267" i="1"/>
  <c r="GL123" i="1"/>
  <c r="GN123" i="1"/>
  <c r="GL673" i="1"/>
  <c r="GN673" i="1"/>
  <c r="GL590" i="1"/>
  <c r="GN590" i="1"/>
  <c r="GL182" i="1"/>
  <c r="GN182" i="1"/>
  <c r="GL322" i="1"/>
  <c r="GN322" i="1"/>
  <c r="GU322" i="1" s="1"/>
  <c r="HB322" i="1" s="1"/>
  <c r="GL165" i="1"/>
  <c r="GN165" i="1"/>
  <c r="GL198" i="1"/>
  <c r="GN198" i="1"/>
  <c r="GL159" i="1"/>
  <c r="GN159" i="1"/>
  <c r="GL461" i="1"/>
  <c r="GN461" i="1"/>
  <c r="GL404" i="1"/>
  <c r="GN404" i="1"/>
  <c r="GL252" i="1"/>
  <c r="GN252" i="1"/>
  <c r="GL71" i="1"/>
  <c r="GN71" i="1"/>
  <c r="GL295" i="1"/>
  <c r="GN295" i="1"/>
  <c r="GU295" i="1" s="1"/>
  <c r="HB295" i="1" s="1"/>
  <c r="GL52" i="1"/>
  <c r="GN52" i="1"/>
  <c r="GL338" i="1"/>
  <c r="GN338" i="1"/>
  <c r="GL317" i="1"/>
  <c r="GN317" i="1"/>
  <c r="GL668" i="1"/>
  <c r="GN668" i="1"/>
  <c r="GL289" i="1"/>
  <c r="GN289" i="1"/>
  <c r="GL401" i="1"/>
  <c r="GN401" i="1"/>
  <c r="GL397" i="1"/>
  <c r="GN397" i="1"/>
  <c r="GL458" i="1"/>
  <c r="GN458" i="1"/>
  <c r="GL392" i="1"/>
  <c r="GN392" i="1"/>
  <c r="GL685" i="1"/>
  <c r="GN685" i="1"/>
  <c r="GL278" i="1"/>
  <c r="GN278" i="1"/>
  <c r="GJ601" i="1"/>
  <c r="GL146" i="1"/>
  <c r="GN146" i="1"/>
  <c r="GL473" i="1"/>
  <c r="GN473" i="1"/>
  <c r="GL488" i="1"/>
  <c r="GN488" i="1"/>
  <c r="GL440" i="1"/>
  <c r="GN440" i="1"/>
  <c r="GL631" i="1"/>
  <c r="GN631" i="1"/>
  <c r="GL536" i="1"/>
  <c r="GN536" i="1"/>
  <c r="GL565" i="1"/>
  <c r="GN565" i="1"/>
  <c r="GL497" i="1"/>
  <c r="GN497" i="1"/>
  <c r="GL648" i="1"/>
  <c r="GN648" i="1"/>
  <c r="GL504" i="1"/>
  <c r="GN504" i="1"/>
  <c r="GL360" i="1"/>
  <c r="GN360" i="1"/>
  <c r="GL216" i="1"/>
  <c r="GN216" i="1"/>
  <c r="GL72" i="1"/>
  <c r="GN72" i="1"/>
  <c r="GL611" i="1"/>
  <c r="GN611" i="1"/>
  <c r="GL467" i="1"/>
  <c r="GN467" i="1"/>
  <c r="GL323" i="1"/>
  <c r="GN323" i="1"/>
  <c r="GL179" i="1"/>
  <c r="GN179" i="1"/>
  <c r="GL35" i="1"/>
  <c r="GN35" i="1"/>
  <c r="GL430" i="1"/>
  <c r="GN430" i="1"/>
  <c r="GL250" i="1"/>
  <c r="GN250" i="1"/>
  <c r="GN22" i="1"/>
  <c r="GL22" i="1"/>
  <c r="GL549" i="1"/>
  <c r="GN549" i="1"/>
  <c r="GL405" i="1"/>
  <c r="GN405" i="1"/>
  <c r="GL261" i="1"/>
  <c r="GN261" i="1"/>
  <c r="GL117" i="1"/>
  <c r="GN117" i="1"/>
  <c r="GL32" i="1"/>
  <c r="GN32" i="1"/>
  <c r="GL463" i="1"/>
  <c r="GN463" i="1"/>
  <c r="GL235" i="1"/>
  <c r="GN235" i="1"/>
  <c r="GU235" i="1" s="1"/>
  <c r="HB235" i="1" s="1"/>
  <c r="GL67" i="1"/>
  <c r="GN67" i="1"/>
  <c r="GU67" i="1" s="1"/>
  <c r="HB67" i="1" s="1"/>
  <c r="GL582" i="1"/>
  <c r="GN582" i="1"/>
  <c r="GL438" i="1"/>
  <c r="GN438" i="1"/>
  <c r="GL294" i="1"/>
  <c r="GN294" i="1"/>
  <c r="GL150" i="1"/>
  <c r="GN150" i="1"/>
  <c r="GL221" i="1"/>
  <c r="GN221" i="1"/>
  <c r="GL77" i="1"/>
  <c r="GN77" i="1"/>
  <c r="GL496" i="1"/>
  <c r="GN496" i="1"/>
  <c r="GL196" i="1"/>
  <c r="GN196" i="1"/>
  <c r="GL687" i="1"/>
  <c r="GN687" i="1"/>
  <c r="GL543" i="1"/>
  <c r="GN543" i="1"/>
  <c r="GL399" i="1"/>
  <c r="GN399" i="1"/>
  <c r="GL255" i="1"/>
  <c r="GN255" i="1"/>
  <c r="GL111" i="1"/>
  <c r="GN111" i="1"/>
  <c r="GJ553" i="1"/>
  <c r="GL242" i="1"/>
  <c r="GN242" i="1"/>
  <c r="GL515" i="1"/>
  <c r="GN515" i="1"/>
  <c r="GL511" i="1"/>
  <c r="GN511" i="1"/>
  <c r="GU511" i="1" s="1"/>
  <c r="HB511" i="1" s="1"/>
  <c r="GL54" i="1"/>
  <c r="GN54" i="1"/>
  <c r="GL409" i="1"/>
  <c r="GN409" i="1"/>
  <c r="GU409" i="1" s="1"/>
  <c r="HB409" i="1" s="1"/>
  <c r="GL577" i="1"/>
  <c r="GN577" i="1"/>
  <c r="GL540" i="1"/>
  <c r="GN540" i="1"/>
  <c r="GL215" i="1"/>
  <c r="GN215" i="1"/>
  <c r="GL153" i="1"/>
  <c r="GN153" i="1"/>
  <c r="GL618" i="1"/>
  <c r="GN618" i="1"/>
  <c r="GL113" i="1"/>
  <c r="GN113" i="1"/>
  <c r="GL373" i="1"/>
  <c r="GN373" i="1"/>
  <c r="GU373" i="1" s="1"/>
  <c r="HB373" i="1" s="1"/>
  <c r="GL632" i="1"/>
  <c r="GN632" i="1"/>
  <c r="GL257" i="1"/>
  <c r="GN257" i="1"/>
  <c r="GL38" i="1"/>
  <c r="GN38" i="1"/>
  <c r="GL362" i="1"/>
  <c r="GN362" i="1"/>
  <c r="GL314" i="1"/>
  <c r="GN314" i="1"/>
  <c r="GL361" i="1"/>
  <c r="GN361" i="1"/>
  <c r="GU361" i="1" s="1"/>
  <c r="HB361" i="1" s="1"/>
  <c r="GL664" i="1"/>
  <c r="GN664" i="1"/>
  <c r="GL248" i="1"/>
  <c r="GN248" i="1"/>
  <c r="GL578" i="1"/>
  <c r="GN578" i="1"/>
  <c r="GL104" i="1"/>
  <c r="GN104" i="1"/>
  <c r="GL385" i="1"/>
  <c r="GN385" i="1"/>
  <c r="GL365" i="1"/>
  <c r="GN365" i="1"/>
  <c r="GL413" i="1"/>
  <c r="GN413" i="1"/>
  <c r="GL670" i="1"/>
  <c r="GN670" i="1"/>
  <c r="GL500" i="1"/>
  <c r="GN500" i="1"/>
  <c r="GL368" i="1"/>
  <c r="GN368" i="1"/>
  <c r="GL410" i="1"/>
  <c r="GN410" i="1"/>
  <c r="GL636" i="1"/>
  <c r="GN636" i="1"/>
  <c r="GL492" i="1"/>
  <c r="GN492" i="1"/>
  <c r="GL348" i="1"/>
  <c r="GN348" i="1"/>
  <c r="GL204" i="1"/>
  <c r="GN204" i="1"/>
  <c r="GL60" i="1"/>
  <c r="GN60" i="1"/>
  <c r="GL599" i="1"/>
  <c r="GN599" i="1"/>
  <c r="GL455" i="1"/>
  <c r="GN455" i="1"/>
  <c r="GL311" i="1"/>
  <c r="GN311" i="1"/>
  <c r="GL167" i="1"/>
  <c r="GN167" i="1"/>
  <c r="GL23" i="1"/>
  <c r="GN23" i="1"/>
  <c r="GL418" i="1"/>
  <c r="GN418" i="1"/>
  <c r="GL238" i="1"/>
  <c r="GN238" i="1"/>
  <c r="GL681" i="1"/>
  <c r="GN681" i="1"/>
  <c r="GL537" i="1"/>
  <c r="GN537" i="1"/>
  <c r="GL393" i="1"/>
  <c r="GN393" i="1"/>
  <c r="GL249" i="1"/>
  <c r="GN249" i="1"/>
  <c r="GL105" i="1"/>
  <c r="GN105" i="1"/>
  <c r="GL20" i="1"/>
  <c r="GN20" i="1"/>
  <c r="GL439" i="1"/>
  <c r="GN439" i="1"/>
  <c r="GL223" i="1"/>
  <c r="GN223" i="1"/>
  <c r="GU223" i="1" s="1"/>
  <c r="HB223" i="1" s="1"/>
  <c r="GL55" i="1"/>
  <c r="GN55" i="1"/>
  <c r="GL570" i="1"/>
  <c r="GN570" i="1"/>
  <c r="GL426" i="1"/>
  <c r="GN426" i="1"/>
  <c r="GL282" i="1"/>
  <c r="GN282" i="1"/>
  <c r="GL138" i="1"/>
  <c r="GN138" i="1"/>
  <c r="GL209" i="1"/>
  <c r="GN209" i="1"/>
  <c r="GL65" i="1"/>
  <c r="GN65" i="1"/>
  <c r="GL484" i="1"/>
  <c r="GN484" i="1"/>
  <c r="GL172" i="1"/>
  <c r="GN172" i="1"/>
  <c r="GL675" i="1"/>
  <c r="GN675" i="1"/>
  <c r="GL531" i="1"/>
  <c r="GN531" i="1"/>
  <c r="GL387" i="1"/>
  <c r="GN387" i="1"/>
  <c r="GL243" i="1"/>
  <c r="GN243" i="1"/>
  <c r="GL99" i="1"/>
  <c r="GN99" i="1"/>
  <c r="GJ529" i="1"/>
  <c r="GL637" i="1"/>
  <c r="GN637" i="1"/>
  <c r="GL227" i="1"/>
  <c r="GN227" i="1"/>
  <c r="GL115" i="1"/>
  <c r="GN115" i="1"/>
  <c r="GL125" i="1"/>
  <c r="GN125" i="1"/>
  <c r="GL205" i="1"/>
  <c r="GN205" i="1"/>
  <c r="GL662" i="1"/>
  <c r="GN662" i="1"/>
  <c r="GL684" i="1"/>
  <c r="GN684" i="1"/>
  <c r="GL359" i="1"/>
  <c r="GN359" i="1"/>
  <c r="GL499" i="1"/>
  <c r="GN499" i="1"/>
  <c r="GL330" i="1"/>
  <c r="GN330" i="1"/>
  <c r="GL291" i="1"/>
  <c r="GN291" i="1"/>
  <c r="GL689" i="1"/>
  <c r="GN689" i="1"/>
  <c r="GL296" i="1"/>
  <c r="GN296" i="1"/>
  <c r="GL628" i="1"/>
  <c r="GN628" i="1"/>
  <c r="GH9" i="1"/>
  <c r="GJ688" i="1"/>
  <c r="GJ9" i="1" s="1"/>
  <c r="GL284" i="1"/>
  <c r="GN284" i="1"/>
  <c r="GL686" i="1"/>
  <c r="GN686" i="1"/>
  <c r="GL332" i="1"/>
  <c r="GN332" i="1"/>
  <c r="GL643" i="1"/>
  <c r="GN643" i="1"/>
  <c r="GL188" i="1"/>
  <c r="GN188" i="1"/>
  <c r="GL545" i="1"/>
  <c r="GN545" i="1"/>
  <c r="GL260" i="1"/>
  <c r="GN260" i="1"/>
  <c r="GL353" i="1"/>
  <c r="GN353" i="1"/>
  <c r="GL122" i="1"/>
  <c r="GN122" i="1"/>
  <c r="GL380" i="1"/>
  <c r="GN380" i="1"/>
  <c r="GL560" i="1"/>
  <c r="GN560" i="1"/>
  <c r="GL470" i="1"/>
  <c r="GN470" i="1"/>
  <c r="GL128" i="1"/>
  <c r="GN128" i="1"/>
  <c r="GL374" i="1"/>
  <c r="GN374" i="1"/>
  <c r="GL624" i="1"/>
  <c r="GN624" i="1"/>
  <c r="GL480" i="1"/>
  <c r="GN480" i="1"/>
  <c r="GL336" i="1"/>
  <c r="GN336" i="1"/>
  <c r="GL192" i="1"/>
  <c r="GN192" i="1"/>
  <c r="GL48" i="1"/>
  <c r="GN48" i="1"/>
  <c r="GL587" i="1"/>
  <c r="GN587" i="1"/>
  <c r="GL443" i="1"/>
  <c r="GN443" i="1"/>
  <c r="GL299" i="1"/>
  <c r="GN299" i="1"/>
  <c r="GL155" i="1"/>
  <c r="GN155" i="1"/>
  <c r="GL562" i="1"/>
  <c r="GN562" i="1"/>
  <c r="GL406" i="1"/>
  <c r="GN406" i="1"/>
  <c r="GL214" i="1"/>
  <c r="GN214" i="1"/>
  <c r="GL669" i="1"/>
  <c r="GN669" i="1"/>
  <c r="GL525" i="1"/>
  <c r="GN525" i="1"/>
  <c r="GL381" i="1"/>
  <c r="GN381" i="1"/>
  <c r="GL237" i="1"/>
  <c r="GN237" i="1"/>
  <c r="GL93" i="1"/>
  <c r="GN93" i="1"/>
  <c r="GJ583" i="1"/>
  <c r="GL427" i="1"/>
  <c r="GN427" i="1"/>
  <c r="GL199" i="1"/>
  <c r="GN199" i="1"/>
  <c r="GL19" i="1"/>
  <c r="GN19" i="1"/>
  <c r="GL558" i="1"/>
  <c r="GN558" i="1"/>
  <c r="GL414" i="1"/>
  <c r="GN414" i="1"/>
  <c r="GL270" i="1"/>
  <c r="GN270" i="1"/>
  <c r="GL126" i="1"/>
  <c r="GN126" i="1"/>
  <c r="GL197" i="1"/>
  <c r="GN197" i="1"/>
  <c r="GL53" i="1"/>
  <c r="GN53" i="1"/>
  <c r="GL460" i="1"/>
  <c r="GN460" i="1"/>
  <c r="GU460" i="1" s="1"/>
  <c r="HB460" i="1" s="1"/>
  <c r="GL160" i="1"/>
  <c r="GN160" i="1"/>
  <c r="GL663" i="1"/>
  <c r="GN663" i="1"/>
  <c r="GL519" i="1"/>
  <c r="GN519" i="1"/>
  <c r="GL375" i="1"/>
  <c r="GN375" i="1"/>
  <c r="GL231" i="1"/>
  <c r="GN231" i="1"/>
  <c r="GL87" i="1"/>
  <c r="GN87" i="1"/>
  <c r="GL554" i="1"/>
  <c r="GN554" i="1"/>
  <c r="GL596" i="1"/>
  <c r="GN596" i="1"/>
  <c r="GL490" i="1"/>
  <c r="GN490" i="1"/>
  <c r="GL309" i="1"/>
  <c r="GN309" i="1"/>
  <c r="GL342" i="1"/>
  <c r="GN342" i="1"/>
  <c r="GL303" i="1"/>
  <c r="GN303" i="1"/>
  <c r="GL421" i="1"/>
  <c r="GN421" i="1"/>
  <c r="GU421" i="1" s="1"/>
  <c r="HB421" i="1" s="1"/>
  <c r="GL140" i="1"/>
  <c r="GN140" i="1"/>
  <c r="GL108" i="1"/>
  <c r="GN108" i="1"/>
  <c r="GL297" i="1"/>
  <c r="GN297" i="1"/>
  <c r="GL579" i="1"/>
  <c r="GN579" i="1"/>
  <c r="GL674" i="1"/>
  <c r="GN674" i="1"/>
  <c r="GL653" i="1"/>
  <c r="GN653" i="1"/>
  <c r="GL613" i="1"/>
  <c r="GN613" i="1"/>
  <c r="GL265" i="1"/>
  <c r="GN265" i="1"/>
  <c r="GU265" i="1" s="1"/>
  <c r="HB265" i="1" s="1"/>
  <c r="GL229" i="1"/>
  <c r="GN229" i="1"/>
  <c r="GL592" i="1"/>
  <c r="GN592" i="1"/>
  <c r="GL236" i="1"/>
  <c r="GN236" i="1"/>
  <c r="GL607" i="1"/>
  <c r="GN607" i="1"/>
  <c r="GL200" i="1"/>
  <c r="GN200" i="1"/>
  <c r="GL667" i="1"/>
  <c r="GN667" i="1"/>
  <c r="GL254" i="1"/>
  <c r="GN254" i="1"/>
  <c r="GL665" i="1"/>
  <c r="GN665" i="1"/>
  <c r="GL308" i="1"/>
  <c r="GN308" i="1"/>
  <c r="GN622" i="1"/>
  <c r="GL622" i="1"/>
  <c r="GL152" i="1"/>
  <c r="GN152" i="1"/>
  <c r="GL509" i="1"/>
  <c r="GN509" i="1"/>
  <c r="GH12" i="1"/>
  <c r="GJ700" i="1"/>
  <c r="GL272" i="1"/>
  <c r="GN272" i="1"/>
  <c r="GL698" i="1"/>
  <c r="GN698" i="1"/>
  <c r="GL350" i="1"/>
  <c r="GN350" i="1"/>
  <c r="GL428" i="1"/>
  <c r="GN428" i="1"/>
  <c r="GL437" i="1"/>
  <c r="GN437" i="1"/>
  <c r="GL290" i="1"/>
  <c r="GN290" i="1"/>
  <c r="GL344" i="1"/>
  <c r="GN344" i="1"/>
  <c r="GL612" i="1"/>
  <c r="GN612" i="1"/>
  <c r="GL468" i="1"/>
  <c r="GN468" i="1"/>
  <c r="GL324" i="1"/>
  <c r="GN324" i="1"/>
  <c r="GL180" i="1"/>
  <c r="GN180" i="1"/>
  <c r="GL36" i="1"/>
  <c r="GN36" i="1"/>
  <c r="GL575" i="1"/>
  <c r="GN575" i="1"/>
  <c r="GL431" i="1"/>
  <c r="GN431" i="1"/>
  <c r="GL287" i="1"/>
  <c r="GN287" i="1"/>
  <c r="GL143" i="1"/>
  <c r="GN143" i="1"/>
  <c r="GJ550" i="1"/>
  <c r="GL394" i="1"/>
  <c r="GN394" i="1"/>
  <c r="GU394" i="1" s="1"/>
  <c r="HB394" i="1" s="1"/>
  <c r="GN190" i="1"/>
  <c r="GL190" i="1"/>
  <c r="GL657" i="1"/>
  <c r="GN657" i="1"/>
  <c r="GL513" i="1"/>
  <c r="GN513" i="1"/>
  <c r="GL369" i="1"/>
  <c r="GN369" i="1"/>
  <c r="GL225" i="1"/>
  <c r="GN225" i="1"/>
  <c r="GL81" i="1"/>
  <c r="GN81" i="1"/>
  <c r="GJ571" i="1"/>
  <c r="GL403" i="1"/>
  <c r="GN403" i="1"/>
  <c r="GL175" i="1"/>
  <c r="GN175" i="1"/>
  <c r="GL690" i="1"/>
  <c r="GN690" i="1"/>
  <c r="GL546" i="1"/>
  <c r="GN546" i="1"/>
  <c r="GL402" i="1"/>
  <c r="GN402" i="1"/>
  <c r="GL258" i="1"/>
  <c r="GN258" i="1"/>
  <c r="GL114" i="1"/>
  <c r="GN114" i="1"/>
  <c r="GL185" i="1"/>
  <c r="GN185" i="1"/>
  <c r="GL41" i="1"/>
  <c r="GN41" i="1"/>
  <c r="GL448" i="1"/>
  <c r="GN448" i="1"/>
  <c r="GL148" i="1"/>
  <c r="GN148" i="1"/>
  <c r="GU148" i="1" s="1"/>
  <c r="HB148" i="1" s="1"/>
  <c r="GL651" i="1"/>
  <c r="GN651" i="1"/>
  <c r="GL507" i="1"/>
  <c r="GN507" i="1"/>
  <c r="GL363" i="1"/>
  <c r="GN363" i="1"/>
  <c r="GL219" i="1"/>
  <c r="GN219" i="1"/>
  <c r="GL75" i="1"/>
  <c r="GN75" i="1"/>
  <c r="GH8" i="1"/>
  <c r="GJ157" i="1"/>
  <c r="GL696" i="1"/>
  <c r="GN696" i="1"/>
  <c r="GL371" i="1"/>
  <c r="GN371" i="1"/>
  <c r="GL597" i="1"/>
  <c r="GN597" i="1"/>
  <c r="GL486" i="1"/>
  <c r="GN486" i="1"/>
  <c r="GL447" i="1"/>
  <c r="GN447" i="1"/>
  <c r="GL518" i="1"/>
  <c r="GN518" i="1"/>
  <c r="GL616" i="1"/>
  <c r="GN616" i="1"/>
  <c r="GL647" i="1"/>
  <c r="GN647" i="1"/>
  <c r="GL441" i="1"/>
  <c r="GN441" i="1"/>
  <c r="GL435" i="1"/>
  <c r="GN435" i="1"/>
  <c r="GL341" i="1"/>
  <c r="GN341" i="1"/>
  <c r="GL649" i="1"/>
  <c r="GN649" i="1"/>
  <c r="GL566" i="1"/>
  <c r="GN566" i="1"/>
  <c r="GL206" i="1"/>
  <c r="GN206" i="1"/>
  <c r="GL586" i="1"/>
  <c r="GN586" i="1"/>
  <c r="GL164" i="1"/>
  <c r="GN164" i="1"/>
  <c r="GL646" i="1"/>
  <c r="GN646" i="1"/>
  <c r="GL194" i="1"/>
  <c r="GN194" i="1"/>
  <c r="GL644" i="1"/>
  <c r="GN644" i="1"/>
  <c r="GL281" i="1"/>
  <c r="GN281" i="1"/>
  <c r="GL602" i="1"/>
  <c r="GN602" i="1"/>
  <c r="GL109" i="1"/>
  <c r="GN109" i="1"/>
  <c r="GL476" i="1"/>
  <c r="GN476" i="1"/>
  <c r="GL680" i="1"/>
  <c r="GN680" i="1"/>
  <c r="GL245" i="1"/>
  <c r="GN245" i="1"/>
  <c r="GL679" i="1"/>
  <c r="GN679" i="1"/>
  <c r="GL326" i="1"/>
  <c r="GN326" i="1"/>
  <c r="GL169" i="1"/>
  <c r="GN169" i="1"/>
  <c r="GL377" i="1"/>
  <c r="GN377" i="1"/>
  <c r="GL694" i="1"/>
  <c r="GN694" i="1"/>
  <c r="GL320" i="1"/>
  <c r="GN320" i="1"/>
  <c r="GL600" i="1"/>
  <c r="GN600" i="1"/>
  <c r="GL456" i="1"/>
  <c r="GN456" i="1"/>
  <c r="GL312" i="1"/>
  <c r="GN312" i="1"/>
  <c r="GL168" i="1"/>
  <c r="GN168" i="1"/>
  <c r="GL24" i="1"/>
  <c r="GN24" i="1"/>
  <c r="GL563" i="1"/>
  <c r="GN563" i="1"/>
  <c r="GL419" i="1"/>
  <c r="GN419" i="1"/>
  <c r="GL275" i="1"/>
  <c r="GN275" i="1"/>
  <c r="GL131" i="1"/>
  <c r="GN131" i="1"/>
  <c r="GL538" i="1"/>
  <c r="GN538" i="1"/>
  <c r="GU538" i="1" s="1"/>
  <c r="HB538" i="1" s="1"/>
  <c r="GL382" i="1"/>
  <c r="GN382" i="1"/>
  <c r="GL166" i="1"/>
  <c r="GN166" i="1"/>
  <c r="GL645" i="1"/>
  <c r="GN645" i="1"/>
  <c r="GL501" i="1"/>
  <c r="GN501" i="1"/>
  <c r="GL357" i="1"/>
  <c r="GN357" i="1"/>
  <c r="GL213" i="1"/>
  <c r="GN213" i="1"/>
  <c r="GL69" i="1"/>
  <c r="GN69" i="1"/>
  <c r="GL559" i="1"/>
  <c r="GN559" i="1"/>
  <c r="GH13" i="1"/>
  <c r="GJ391" i="1"/>
  <c r="GL163" i="1"/>
  <c r="GN163" i="1"/>
  <c r="GL678" i="1"/>
  <c r="GN678" i="1"/>
  <c r="GL534" i="1"/>
  <c r="GN534" i="1"/>
  <c r="GL390" i="1"/>
  <c r="GN390" i="1"/>
  <c r="GL246" i="1"/>
  <c r="GN246" i="1"/>
  <c r="GL102" i="1"/>
  <c r="GN102" i="1"/>
  <c r="GL173" i="1"/>
  <c r="GN173" i="1"/>
  <c r="GL29" i="1"/>
  <c r="GN29" i="1"/>
  <c r="GL400" i="1"/>
  <c r="GN400" i="1"/>
  <c r="GL136" i="1"/>
  <c r="GN136" i="1"/>
  <c r="GL639" i="1"/>
  <c r="GN639" i="1"/>
  <c r="GL495" i="1"/>
  <c r="GN495" i="1"/>
  <c r="GL351" i="1"/>
  <c r="GN351" i="1"/>
  <c r="GL207" i="1"/>
  <c r="GN207" i="1"/>
  <c r="GL63" i="1"/>
  <c r="GN63" i="1"/>
  <c r="GL682" i="1"/>
  <c r="GN682" i="1"/>
  <c r="GL552" i="1"/>
  <c r="GN552" i="1"/>
  <c r="GL83" i="1"/>
  <c r="GN83" i="1"/>
  <c r="GL21" i="1"/>
  <c r="GN21" i="1"/>
  <c r="GL88" i="1"/>
  <c r="GN88" i="1"/>
  <c r="GL608" i="1"/>
  <c r="GN608" i="1"/>
  <c r="GL110" i="1"/>
  <c r="GN110" i="1"/>
  <c r="GL593" i="1"/>
  <c r="GN593" i="1"/>
  <c r="GL286" i="1"/>
  <c r="GN286" i="1"/>
  <c r="GU286" i="1" s="1"/>
  <c r="HB286" i="1" s="1"/>
  <c r="GL280" i="1"/>
  <c r="GN280" i="1"/>
  <c r="GL176" i="1"/>
  <c r="GN176" i="1"/>
  <c r="GL557" i="1"/>
  <c r="GN557" i="1"/>
  <c r="GL121" i="1"/>
  <c r="GN121" i="1"/>
  <c r="GL626" i="1"/>
  <c r="GN626" i="1"/>
  <c r="GL158" i="1"/>
  <c r="GN158" i="1"/>
  <c r="GL625" i="1"/>
  <c r="GN625" i="1"/>
  <c r="GL253" i="1"/>
  <c r="GN253" i="1"/>
  <c r="GU253" i="1" s="1"/>
  <c r="HB253" i="1" s="1"/>
  <c r="GL580" i="1"/>
  <c r="GN580" i="1"/>
  <c r="GL26" i="1"/>
  <c r="GN26" i="1"/>
  <c r="GL446" i="1"/>
  <c r="GN446" i="1"/>
  <c r="GL661" i="1"/>
  <c r="GN661" i="1"/>
  <c r="GL217" i="1"/>
  <c r="GN217" i="1"/>
  <c r="GL658" i="1"/>
  <c r="GN658" i="1"/>
  <c r="GL302" i="1"/>
  <c r="GN302" i="1"/>
  <c r="GL697" i="1"/>
  <c r="GN697" i="1"/>
  <c r="GL349" i="1"/>
  <c r="GN349" i="1"/>
  <c r="GL676" i="1"/>
  <c r="GN676" i="1"/>
  <c r="GL266" i="1"/>
  <c r="GN266" i="1"/>
  <c r="GL588" i="1"/>
  <c r="GN588" i="1"/>
  <c r="GL444" i="1"/>
  <c r="GN444" i="1"/>
  <c r="GL300" i="1"/>
  <c r="GN300" i="1"/>
  <c r="GL156" i="1"/>
  <c r="GN156" i="1"/>
  <c r="GL695" i="1"/>
  <c r="GN695" i="1"/>
  <c r="GL551" i="1"/>
  <c r="GN551" i="1"/>
  <c r="GL407" i="1"/>
  <c r="GN407" i="1"/>
  <c r="GL263" i="1"/>
  <c r="GN263" i="1"/>
  <c r="GL119" i="1"/>
  <c r="GN119" i="1"/>
  <c r="GL526" i="1"/>
  <c r="GN526" i="1"/>
  <c r="GL370" i="1"/>
  <c r="GN370" i="1"/>
  <c r="GL154" i="1"/>
  <c r="GN154" i="1"/>
  <c r="GL633" i="1"/>
  <c r="GN633" i="1"/>
  <c r="GL489" i="1"/>
  <c r="GN489" i="1"/>
  <c r="GL345" i="1"/>
  <c r="GN345" i="1"/>
  <c r="GL201" i="1"/>
  <c r="GN201" i="1"/>
  <c r="GL57" i="1"/>
  <c r="GN57" i="1"/>
  <c r="GL547" i="1"/>
  <c r="GN547" i="1"/>
  <c r="GN379" i="1"/>
  <c r="GU379" i="1" s="1"/>
  <c r="HB379" i="1" s="1"/>
  <c r="GL379" i="1"/>
  <c r="GL151" i="1"/>
  <c r="GN151" i="1"/>
  <c r="GL666" i="1"/>
  <c r="GN666" i="1"/>
  <c r="GL522" i="1"/>
  <c r="GN522" i="1"/>
  <c r="GL378" i="1"/>
  <c r="GN378" i="1"/>
  <c r="GL234" i="1"/>
  <c r="GN234" i="1"/>
  <c r="GL90" i="1"/>
  <c r="GN90" i="1"/>
  <c r="GL161" i="1"/>
  <c r="GN161" i="1"/>
  <c r="GL17" i="1"/>
  <c r="GN17" i="1"/>
  <c r="GL388" i="1"/>
  <c r="GN388" i="1"/>
  <c r="GU388" i="1" s="1"/>
  <c r="HB388" i="1" s="1"/>
  <c r="GL124" i="1"/>
  <c r="GN124" i="1"/>
  <c r="GL627" i="1"/>
  <c r="GN627" i="1"/>
  <c r="GL483" i="1"/>
  <c r="GN483" i="1"/>
  <c r="GL339" i="1"/>
  <c r="GN339" i="1"/>
  <c r="GL195" i="1"/>
  <c r="GN195" i="1"/>
  <c r="GL51" i="1"/>
  <c r="GN51" i="1"/>
  <c r="GL434" i="1"/>
  <c r="GN434" i="1"/>
  <c r="GL449" i="1"/>
  <c r="GN449" i="1"/>
  <c r="GL614" i="1"/>
  <c r="GN614" i="1"/>
  <c r="GL659" i="1"/>
  <c r="GN659" i="1"/>
  <c r="GL453" i="1"/>
  <c r="GN453" i="1"/>
  <c r="GL544" i="1"/>
  <c r="GN544" i="1"/>
  <c r="GL629" i="1"/>
  <c r="GN629" i="1"/>
  <c r="GJ574" i="1"/>
  <c r="GL466" i="1"/>
  <c r="GN466" i="1"/>
  <c r="GL68" i="1"/>
  <c r="GN68" i="1"/>
  <c r="GL474" i="1"/>
  <c r="GN474" i="1"/>
  <c r="GL42" i="1"/>
  <c r="GN42" i="1"/>
  <c r="GL530" i="1"/>
  <c r="GN530" i="1"/>
  <c r="GL494" i="1"/>
  <c r="GN494" i="1"/>
  <c r="GL86" i="1"/>
  <c r="GN86" i="1"/>
  <c r="GL521" i="1"/>
  <c r="GN521" i="1"/>
  <c r="GL80" i="1"/>
  <c r="GN80" i="1"/>
  <c r="GL605" i="1"/>
  <c r="GN605" i="1"/>
  <c r="GL116" i="1"/>
  <c r="GN116" i="1"/>
  <c r="GL604" i="1"/>
  <c r="GN604" i="1"/>
  <c r="GL224" i="1"/>
  <c r="GN224" i="1"/>
  <c r="GL548" i="1"/>
  <c r="GN548" i="1"/>
  <c r="GL493" i="1"/>
  <c r="GN493" i="1"/>
  <c r="GU493" i="1" s="1"/>
  <c r="HB493" i="1" s="1"/>
  <c r="GL416" i="1"/>
  <c r="GN416" i="1"/>
  <c r="GH11" i="1"/>
  <c r="GJ640" i="1"/>
  <c r="GL145" i="1"/>
  <c r="GN145" i="1"/>
  <c r="GU145" i="1" s="1"/>
  <c r="HB145" i="1" s="1"/>
  <c r="GL638" i="1"/>
  <c r="GN638" i="1"/>
  <c r="GL269" i="1"/>
  <c r="GN269" i="1"/>
  <c r="GL677" i="1"/>
  <c r="GN677" i="1"/>
  <c r="GL325" i="1"/>
  <c r="GN325" i="1"/>
  <c r="GU325" i="1" s="1"/>
  <c r="HB325" i="1" s="1"/>
  <c r="GL655" i="1"/>
  <c r="GN655" i="1"/>
  <c r="GL92" i="1"/>
  <c r="GN92" i="1"/>
  <c r="GL576" i="1"/>
  <c r="GN576" i="1"/>
  <c r="GL432" i="1"/>
  <c r="GN432" i="1"/>
  <c r="GL288" i="1"/>
  <c r="GN288" i="1"/>
  <c r="GL144" i="1"/>
  <c r="GN144" i="1"/>
  <c r="GL683" i="1"/>
  <c r="GN683" i="1"/>
  <c r="GL539" i="1"/>
  <c r="GN539" i="1"/>
  <c r="GL395" i="1"/>
  <c r="GN395" i="1"/>
  <c r="GL251" i="1"/>
  <c r="GN251" i="1"/>
  <c r="GL107" i="1"/>
  <c r="GN107" i="1"/>
  <c r="GL514" i="1"/>
  <c r="GN514" i="1"/>
  <c r="GU514" i="1" s="1"/>
  <c r="HB514" i="1" s="1"/>
  <c r="GL358" i="1"/>
  <c r="GN358" i="1"/>
  <c r="GU358" i="1" s="1"/>
  <c r="HB358" i="1" s="1"/>
  <c r="GL142" i="1"/>
  <c r="GN142" i="1"/>
  <c r="GL621" i="1"/>
  <c r="GN621" i="1"/>
  <c r="GL477" i="1"/>
  <c r="GN477" i="1"/>
  <c r="GL333" i="1"/>
  <c r="GN333" i="1"/>
  <c r="GL189" i="1"/>
  <c r="GN189" i="1"/>
  <c r="GL45" i="1"/>
  <c r="GN45" i="1"/>
  <c r="GL535" i="1"/>
  <c r="GN535" i="1"/>
  <c r="GN367" i="1"/>
  <c r="GL367" i="1"/>
  <c r="GL139" i="1"/>
  <c r="GN139" i="1"/>
  <c r="GL654" i="1"/>
  <c r="GN654" i="1"/>
  <c r="GL510" i="1"/>
  <c r="GN510" i="1"/>
  <c r="GL366" i="1"/>
  <c r="GN366" i="1"/>
  <c r="GL222" i="1"/>
  <c r="GN222" i="1"/>
  <c r="GL78" i="1"/>
  <c r="GN78" i="1"/>
  <c r="GL149" i="1"/>
  <c r="GN149" i="1"/>
  <c r="GJ568" i="1"/>
  <c r="GL376" i="1"/>
  <c r="GN376" i="1"/>
  <c r="GL112" i="1"/>
  <c r="GN112" i="1"/>
  <c r="GL615" i="1"/>
  <c r="GN615" i="1"/>
  <c r="GL471" i="1"/>
  <c r="GN471" i="1"/>
  <c r="GL327" i="1"/>
  <c r="GN327" i="1"/>
  <c r="GL183" i="1"/>
  <c r="GN183" i="1"/>
  <c r="GL39" i="1"/>
  <c r="GN39" i="1"/>
  <c r="GL598" i="1"/>
  <c r="GN598" i="1"/>
  <c r="GL264" i="1"/>
  <c r="GN264" i="1"/>
  <c r="GL464" i="1"/>
  <c r="GN464" i="1"/>
  <c r="GL485" i="1"/>
  <c r="GN485" i="1"/>
  <c r="GL692" i="1"/>
  <c r="GN692" i="1"/>
  <c r="GL584" i="1"/>
  <c r="GN584" i="1"/>
  <c r="GL652" i="1"/>
  <c r="GN652" i="1"/>
  <c r="GL581" i="1"/>
  <c r="GN581" i="1"/>
  <c r="GL193" i="1"/>
  <c r="GN193" i="1"/>
  <c r="GL512" i="1"/>
  <c r="GN512" i="1"/>
  <c r="GJ16" i="1"/>
  <c r="GH10" i="1"/>
  <c r="GL386" i="1"/>
  <c r="GN386" i="1"/>
  <c r="GL619" i="1"/>
  <c r="GN619" i="1"/>
  <c r="GL98" i="1"/>
  <c r="GN98" i="1"/>
  <c r="GL617" i="1"/>
  <c r="GN617" i="1"/>
  <c r="GL212" i="1"/>
  <c r="GN212" i="1"/>
  <c r="GL656" i="1"/>
  <c r="GN656" i="1"/>
  <c r="GL301" i="1"/>
  <c r="GN301" i="1"/>
  <c r="GL634" i="1"/>
  <c r="GN634" i="1"/>
  <c r="GL50" i="1"/>
  <c r="GN50" i="1"/>
  <c r="GL564" i="1"/>
  <c r="GN564" i="1"/>
  <c r="GL420" i="1"/>
  <c r="GN420" i="1"/>
  <c r="GL276" i="1"/>
  <c r="GN276" i="1"/>
  <c r="GL132" i="1"/>
  <c r="GN132" i="1"/>
  <c r="GL671" i="1"/>
  <c r="GN671" i="1"/>
  <c r="GL527" i="1"/>
  <c r="GN527" i="1"/>
  <c r="GL383" i="1"/>
  <c r="GN383" i="1"/>
  <c r="GL239" i="1"/>
  <c r="GN239" i="1"/>
  <c r="GL95" i="1"/>
  <c r="GN95" i="1"/>
  <c r="GL502" i="1"/>
  <c r="GN502" i="1"/>
  <c r="GU502" i="1" s="1"/>
  <c r="HB502" i="1" s="1"/>
  <c r="GL346" i="1"/>
  <c r="GN346" i="1"/>
  <c r="GL118" i="1"/>
  <c r="GN118" i="1"/>
  <c r="GL609" i="1"/>
  <c r="GN609" i="1"/>
  <c r="GL465" i="1"/>
  <c r="GN465" i="1"/>
  <c r="GL321" i="1"/>
  <c r="GN321" i="1"/>
  <c r="GL177" i="1"/>
  <c r="GN177" i="1"/>
  <c r="GL33" i="1"/>
  <c r="GN33" i="1"/>
  <c r="GL523" i="1"/>
  <c r="GN523" i="1"/>
  <c r="GL343" i="1"/>
  <c r="GN343" i="1"/>
  <c r="GU343" i="1" s="1"/>
  <c r="HB343" i="1" s="1"/>
  <c r="GL127" i="1"/>
  <c r="GN127" i="1"/>
  <c r="GL642" i="1"/>
  <c r="GN642" i="1"/>
  <c r="GL498" i="1"/>
  <c r="GN498" i="1"/>
  <c r="GL354" i="1"/>
  <c r="GN354" i="1"/>
  <c r="GL210" i="1"/>
  <c r="GN210" i="1"/>
  <c r="GL66" i="1"/>
  <c r="GN66" i="1"/>
  <c r="GL137" i="1"/>
  <c r="GN137" i="1"/>
  <c r="GL556" i="1"/>
  <c r="GN556" i="1"/>
  <c r="GL352" i="1"/>
  <c r="GN352" i="1"/>
  <c r="GL100" i="1"/>
  <c r="GN100" i="1"/>
  <c r="GL603" i="1"/>
  <c r="GN603" i="1"/>
  <c r="GL459" i="1"/>
  <c r="GN459" i="1"/>
  <c r="GL315" i="1"/>
  <c r="GN315" i="1"/>
  <c r="GL171" i="1"/>
  <c r="GN171" i="1"/>
  <c r="GL27" i="1"/>
  <c r="GN27" i="1"/>
  <c r="GM116" i="1" l="1"/>
  <c r="GM530" i="1"/>
  <c r="GM525" i="1"/>
  <c r="GM299" i="1"/>
  <c r="GM480" i="1"/>
  <c r="GM380" i="1"/>
  <c r="GM643" i="1"/>
  <c r="GM296" i="1"/>
  <c r="GM684" i="1"/>
  <c r="GM637" i="1"/>
  <c r="GM255" i="1"/>
  <c r="GM77" i="1"/>
  <c r="GS67" i="1"/>
  <c r="GM67" i="1"/>
  <c r="GM405" i="1"/>
  <c r="GM179" i="1"/>
  <c r="GM360" i="1"/>
  <c r="GM631" i="1"/>
  <c r="GM147" i="1"/>
  <c r="GM606" i="1"/>
  <c r="GM285" i="1"/>
  <c r="GM59" i="1"/>
  <c r="GM240" i="1"/>
  <c r="GM595" i="1"/>
  <c r="GM655" i="1"/>
  <c r="GM354" i="1"/>
  <c r="GM346" i="1"/>
  <c r="GM634" i="1"/>
  <c r="GM652" i="1"/>
  <c r="GM112" i="1"/>
  <c r="GM544" i="1"/>
  <c r="GM51" i="1"/>
  <c r="GS388" i="1"/>
  <c r="GM388" i="1"/>
  <c r="GM522" i="1"/>
  <c r="GM201" i="1"/>
  <c r="GM526" i="1"/>
  <c r="GM156" i="1"/>
  <c r="GM349" i="1"/>
  <c r="GM446" i="1"/>
  <c r="GM626" i="1"/>
  <c r="GM593" i="1"/>
  <c r="GM552" i="1"/>
  <c r="GM639" i="1"/>
  <c r="GM246" i="1"/>
  <c r="GM559" i="1"/>
  <c r="GM166" i="1"/>
  <c r="GM563" i="1"/>
  <c r="GM320" i="1"/>
  <c r="GM245" i="1"/>
  <c r="GM644" i="1"/>
  <c r="GM566" i="1"/>
  <c r="GM616" i="1"/>
  <c r="GM696" i="1"/>
  <c r="GM651" i="1"/>
  <c r="GM258" i="1"/>
  <c r="GM36" i="1"/>
  <c r="GM290" i="1"/>
  <c r="GM254" i="1"/>
  <c r="GM229" i="1"/>
  <c r="GM297" i="1"/>
  <c r="GM309" i="1"/>
  <c r="GM375" i="1"/>
  <c r="GM197" i="1"/>
  <c r="GM199" i="1"/>
  <c r="GM172" i="1"/>
  <c r="GM426" i="1"/>
  <c r="GM105" i="1"/>
  <c r="GM418" i="1"/>
  <c r="GM60" i="1"/>
  <c r="GM368" i="1"/>
  <c r="GM104" i="1"/>
  <c r="GM362" i="1"/>
  <c r="GM618" i="1"/>
  <c r="GM54" i="1"/>
  <c r="GM685" i="1"/>
  <c r="GM668" i="1"/>
  <c r="GM252" i="1"/>
  <c r="GS322" i="1"/>
  <c r="GM322" i="1"/>
  <c r="GM411" i="1"/>
  <c r="GM18" i="1"/>
  <c r="GS271" i="1"/>
  <c r="GM271" i="1"/>
  <c r="GM561" i="1"/>
  <c r="GM335" i="1"/>
  <c r="GM516" i="1"/>
  <c r="GM505" i="1"/>
  <c r="GM230" i="1"/>
  <c r="GM591" i="1"/>
  <c r="GM135" i="1"/>
  <c r="GM389" i="1"/>
  <c r="GM398" i="1"/>
  <c r="GM425" i="1"/>
  <c r="GM683" i="1"/>
  <c r="GM100" i="1"/>
  <c r="GM33" i="1"/>
  <c r="GM671" i="1"/>
  <c r="GM619" i="1"/>
  <c r="GM598" i="1"/>
  <c r="GM510" i="1"/>
  <c r="GM189" i="1"/>
  <c r="GS514" i="1"/>
  <c r="GM514" i="1"/>
  <c r="GM144" i="1"/>
  <c r="GS325" i="1"/>
  <c r="GM325" i="1"/>
  <c r="GM416" i="1"/>
  <c r="GM605" i="1"/>
  <c r="GM42" i="1"/>
  <c r="GM81" i="1"/>
  <c r="GS394" i="1"/>
  <c r="GM394" i="1"/>
  <c r="GM669" i="1"/>
  <c r="GM443" i="1"/>
  <c r="GM624" i="1"/>
  <c r="GM122" i="1"/>
  <c r="GM332" i="1"/>
  <c r="GM689" i="1"/>
  <c r="GM662" i="1"/>
  <c r="GM399" i="1"/>
  <c r="GM221" i="1"/>
  <c r="GS235" i="1"/>
  <c r="GM235" i="1"/>
  <c r="GM549" i="1"/>
  <c r="GM323" i="1"/>
  <c r="GM504" i="1"/>
  <c r="GM440" i="1"/>
  <c r="GM186" i="1"/>
  <c r="GM101" i="1"/>
  <c r="GM91" i="1"/>
  <c r="GM429" i="1"/>
  <c r="GM203" i="1"/>
  <c r="GM384" i="1"/>
  <c r="GM97" i="1"/>
  <c r="GS502" i="1"/>
  <c r="GZ502" i="1" s="1"/>
  <c r="GM502" i="1"/>
  <c r="GM301" i="1"/>
  <c r="GM584" i="1"/>
  <c r="GM453" i="1"/>
  <c r="GM17" i="1"/>
  <c r="GM666" i="1"/>
  <c r="GM119" i="1"/>
  <c r="GM300" i="1"/>
  <c r="GM697" i="1"/>
  <c r="GM26" i="1"/>
  <c r="GM121" i="1"/>
  <c r="GM110" i="1"/>
  <c r="GM682" i="1"/>
  <c r="GM136" i="1"/>
  <c r="GM390" i="1"/>
  <c r="GM69" i="1"/>
  <c r="GM382" i="1"/>
  <c r="GM24" i="1"/>
  <c r="GM694" i="1"/>
  <c r="GM194" i="1"/>
  <c r="GM649" i="1"/>
  <c r="GM518" i="1"/>
  <c r="GS148" i="1"/>
  <c r="GM148" i="1"/>
  <c r="GM402" i="1"/>
  <c r="GM180" i="1"/>
  <c r="GM437" i="1"/>
  <c r="GM509" i="1"/>
  <c r="GM667" i="1"/>
  <c r="GS265" i="1"/>
  <c r="GM265" i="1"/>
  <c r="GM108" i="1"/>
  <c r="GM490" i="1"/>
  <c r="GM519" i="1"/>
  <c r="GM126" i="1"/>
  <c r="GM427" i="1"/>
  <c r="GM99" i="1"/>
  <c r="GM484" i="1"/>
  <c r="GM570" i="1"/>
  <c r="GM249" i="1"/>
  <c r="GM23" i="1"/>
  <c r="GM204" i="1"/>
  <c r="GM500" i="1"/>
  <c r="GM578" i="1"/>
  <c r="GM38" i="1"/>
  <c r="GM153" i="1"/>
  <c r="GS511" i="1"/>
  <c r="GM511" i="1"/>
  <c r="GM22" i="1"/>
  <c r="GM392" i="1"/>
  <c r="GM317" i="1"/>
  <c r="GM404" i="1"/>
  <c r="GM182" i="1"/>
  <c r="GM555" i="1"/>
  <c r="GM162" i="1"/>
  <c r="GS475" i="1"/>
  <c r="GM475" i="1"/>
  <c r="GM34" i="1"/>
  <c r="GS34" i="1"/>
  <c r="GM479" i="1"/>
  <c r="GM660" i="1"/>
  <c r="GM650" i="1"/>
  <c r="GM422" i="1"/>
  <c r="GM630" i="1"/>
  <c r="GM279" i="1"/>
  <c r="GM74" i="1"/>
  <c r="GM693" i="1"/>
  <c r="GS292" i="1"/>
  <c r="GM292" i="1"/>
  <c r="GM498" i="1"/>
  <c r="GM654" i="1"/>
  <c r="GM333" i="1"/>
  <c r="GM107" i="1"/>
  <c r="GM288" i="1"/>
  <c r="GM677" i="1"/>
  <c r="GS493" i="1"/>
  <c r="GM493" i="1"/>
  <c r="GM80" i="1"/>
  <c r="GM474" i="1"/>
  <c r="GM225" i="1"/>
  <c r="GM214" i="1"/>
  <c r="GM587" i="1"/>
  <c r="GM374" i="1"/>
  <c r="GM353" i="1"/>
  <c r="GM686" i="1"/>
  <c r="GM291" i="1"/>
  <c r="GM205" i="1"/>
  <c r="GM543" i="1"/>
  <c r="GM150" i="1"/>
  <c r="GM463" i="1"/>
  <c r="GM467" i="1"/>
  <c r="GM648" i="1"/>
  <c r="GM488" i="1"/>
  <c r="GM103" i="1"/>
  <c r="GM30" i="1"/>
  <c r="GM283" i="1"/>
  <c r="GM573" i="1"/>
  <c r="GM347" i="1"/>
  <c r="GM528" i="1"/>
  <c r="GM177" i="1"/>
  <c r="GM132" i="1"/>
  <c r="GM386" i="1"/>
  <c r="GM39" i="1"/>
  <c r="GM376" i="1"/>
  <c r="GM195" i="1"/>
  <c r="GM345" i="1"/>
  <c r="GM680" i="1"/>
  <c r="GM171" i="1"/>
  <c r="GM556" i="1"/>
  <c r="GM642" i="1"/>
  <c r="GM321" i="1"/>
  <c r="GM95" i="1"/>
  <c r="GM276" i="1"/>
  <c r="GM656" i="1"/>
  <c r="GM692" i="1"/>
  <c r="GM183" i="1"/>
  <c r="GM659" i="1"/>
  <c r="GM339" i="1"/>
  <c r="GM161" i="1"/>
  <c r="GM151" i="1"/>
  <c r="GM489" i="1"/>
  <c r="GM263" i="1"/>
  <c r="GM444" i="1"/>
  <c r="GM302" i="1"/>
  <c r="GM580" i="1"/>
  <c r="GM557" i="1"/>
  <c r="GM608" i="1"/>
  <c r="GM63" i="1"/>
  <c r="GM400" i="1"/>
  <c r="GM534" i="1"/>
  <c r="GM213" i="1"/>
  <c r="GS538" i="1"/>
  <c r="GM538" i="1"/>
  <c r="GM168" i="1"/>
  <c r="GM377" i="1"/>
  <c r="GM476" i="1"/>
  <c r="GM646" i="1"/>
  <c r="GM341" i="1"/>
  <c r="GM447" i="1"/>
  <c r="GM75" i="1"/>
  <c r="GM448" i="1"/>
  <c r="GM546" i="1"/>
  <c r="GM143" i="1"/>
  <c r="GM324" i="1"/>
  <c r="GM428" i="1"/>
  <c r="GM152" i="1"/>
  <c r="GM200" i="1"/>
  <c r="GM613" i="1"/>
  <c r="GM140" i="1"/>
  <c r="GM596" i="1"/>
  <c r="GM663" i="1"/>
  <c r="GM270" i="1"/>
  <c r="GM243" i="1"/>
  <c r="GM65" i="1"/>
  <c r="GM55" i="1"/>
  <c r="GM393" i="1"/>
  <c r="GM167" i="1"/>
  <c r="GM348" i="1"/>
  <c r="GM670" i="1"/>
  <c r="GM248" i="1"/>
  <c r="GM257" i="1"/>
  <c r="GM215" i="1"/>
  <c r="GM515" i="1"/>
  <c r="GM458" i="1"/>
  <c r="GM338" i="1"/>
  <c r="GM461" i="1"/>
  <c r="GM590" i="1"/>
  <c r="GM699" i="1"/>
  <c r="GM306" i="1"/>
  <c r="GM44" i="1"/>
  <c r="GM262" i="1"/>
  <c r="GS262" i="1"/>
  <c r="GM623" i="1"/>
  <c r="GM533" i="1"/>
  <c r="GM506" i="1"/>
  <c r="GM106" i="1"/>
  <c r="GM423" i="1"/>
  <c r="GM46" i="1"/>
  <c r="GM293" i="1"/>
  <c r="GM481" i="1"/>
  <c r="GM532" i="1"/>
  <c r="GS319" i="1"/>
  <c r="GM319" i="1"/>
  <c r="GM149" i="1"/>
  <c r="GM139" i="1"/>
  <c r="GM477" i="1"/>
  <c r="GM251" i="1"/>
  <c r="GM432" i="1"/>
  <c r="GM269" i="1"/>
  <c r="GM548" i="1"/>
  <c r="GM521" i="1"/>
  <c r="GM68" i="1"/>
  <c r="GS379" i="1"/>
  <c r="GZ379" i="1" s="1"/>
  <c r="GM379" i="1"/>
  <c r="GM369" i="1"/>
  <c r="GM622" i="1"/>
  <c r="GM93" i="1"/>
  <c r="GM406" i="1"/>
  <c r="GM48" i="1"/>
  <c r="GM128" i="1"/>
  <c r="GM260" i="1"/>
  <c r="GM284" i="1"/>
  <c r="GM330" i="1"/>
  <c r="GM125" i="1"/>
  <c r="GM687" i="1"/>
  <c r="GM294" i="1"/>
  <c r="GM32" i="1"/>
  <c r="GM250" i="1"/>
  <c r="GM611" i="1"/>
  <c r="GM497" i="1"/>
  <c r="GM473" i="1"/>
  <c r="GM452" i="1"/>
  <c r="GM585" i="1"/>
  <c r="GM174" i="1"/>
  <c r="GS487" i="1"/>
  <c r="GM487" i="1"/>
  <c r="GM491" i="1"/>
  <c r="GM672" i="1"/>
  <c r="GS358" i="1"/>
  <c r="GM358" i="1"/>
  <c r="GM127" i="1"/>
  <c r="GM212" i="1"/>
  <c r="GM512" i="1"/>
  <c r="GM485" i="1"/>
  <c r="GM327" i="1"/>
  <c r="GM367" i="1"/>
  <c r="GM614" i="1"/>
  <c r="GM483" i="1"/>
  <c r="GM90" i="1"/>
  <c r="GM633" i="1"/>
  <c r="GM407" i="1"/>
  <c r="GM588" i="1"/>
  <c r="GM658" i="1"/>
  <c r="GS253" i="1"/>
  <c r="GM253" i="1"/>
  <c r="GM176" i="1"/>
  <c r="GM88" i="1"/>
  <c r="GM207" i="1"/>
  <c r="GM29" i="1"/>
  <c r="GM678" i="1"/>
  <c r="GM357" i="1"/>
  <c r="GM131" i="1"/>
  <c r="GM312" i="1"/>
  <c r="GM169" i="1"/>
  <c r="GM109" i="1"/>
  <c r="GM164" i="1"/>
  <c r="GM435" i="1"/>
  <c r="GM486" i="1"/>
  <c r="GM219" i="1"/>
  <c r="GM41" i="1"/>
  <c r="GM690" i="1"/>
  <c r="GM287" i="1"/>
  <c r="GM468" i="1"/>
  <c r="GM350" i="1"/>
  <c r="GM607" i="1"/>
  <c r="GM653" i="1"/>
  <c r="GS421" i="1"/>
  <c r="GM421" i="1"/>
  <c r="GM554" i="1"/>
  <c r="GM160" i="1"/>
  <c r="GM414" i="1"/>
  <c r="GM387" i="1"/>
  <c r="GM209" i="1"/>
  <c r="GS223" i="1"/>
  <c r="GM223" i="1"/>
  <c r="GM537" i="1"/>
  <c r="GM311" i="1"/>
  <c r="GM492" i="1"/>
  <c r="GM413" i="1"/>
  <c r="GM664" i="1"/>
  <c r="GM632" i="1"/>
  <c r="GM540" i="1"/>
  <c r="GM242" i="1"/>
  <c r="GM397" i="1"/>
  <c r="GM52" i="1"/>
  <c r="GM159" i="1"/>
  <c r="GM673" i="1"/>
  <c r="GM232" i="1"/>
  <c r="GM450" i="1"/>
  <c r="GM129" i="1"/>
  <c r="GM442" i="1"/>
  <c r="GM84" i="1"/>
  <c r="GM61" i="1"/>
  <c r="GM218" i="1"/>
  <c r="GM408" i="1"/>
  <c r="GM567" i="1"/>
  <c r="GM542" i="1"/>
  <c r="GM170" i="1"/>
  <c r="GM58" i="1"/>
  <c r="GM120" i="1"/>
  <c r="GM465" i="1"/>
  <c r="GM576" i="1"/>
  <c r="GM513" i="1"/>
  <c r="GM237" i="1"/>
  <c r="GM562" i="1"/>
  <c r="GM192" i="1"/>
  <c r="GM470" i="1"/>
  <c r="GM545" i="1"/>
  <c r="GM499" i="1"/>
  <c r="GM115" i="1"/>
  <c r="GM196" i="1"/>
  <c r="GM438" i="1"/>
  <c r="GM117" i="1"/>
  <c r="GM430" i="1"/>
  <c r="GM72" i="1"/>
  <c r="GM565" i="1"/>
  <c r="GM146" i="1"/>
  <c r="GM524" i="1"/>
  <c r="GM503" i="1"/>
  <c r="GM318" i="1"/>
  <c r="GM56" i="1"/>
  <c r="GS274" i="1"/>
  <c r="GM274" i="1"/>
  <c r="GM635" i="1"/>
  <c r="GM569" i="1"/>
  <c r="GM27" i="1"/>
  <c r="GM315" i="1"/>
  <c r="GM239" i="1"/>
  <c r="GM464" i="1"/>
  <c r="GM449" i="1"/>
  <c r="GM627" i="1"/>
  <c r="GM234" i="1"/>
  <c r="GM547" i="1"/>
  <c r="GM154" i="1"/>
  <c r="GM551" i="1"/>
  <c r="GM266" i="1"/>
  <c r="GM217" i="1"/>
  <c r="GM625" i="1"/>
  <c r="GM280" i="1"/>
  <c r="GM21" i="1"/>
  <c r="GM351" i="1"/>
  <c r="GM173" i="1"/>
  <c r="GM163" i="1"/>
  <c r="GM501" i="1"/>
  <c r="GM275" i="1"/>
  <c r="GM456" i="1"/>
  <c r="GM326" i="1"/>
  <c r="GM602" i="1"/>
  <c r="GM586" i="1"/>
  <c r="GM441" i="1"/>
  <c r="GM597" i="1"/>
  <c r="GM363" i="1"/>
  <c r="GM185" i="1"/>
  <c r="GM175" i="1"/>
  <c r="GM431" i="1"/>
  <c r="GM612" i="1"/>
  <c r="GM698" i="1"/>
  <c r="GM308" i="1"/>
  <c r="GM236" i="1"/>
  <c r="GM674" i="1"/>
  <c r="GM303" i="1"/>
  <c r="GM87" i="1"/>
  <c r="GS460" i="1"/>
  <c r="GM460" i="1"/>
  <c r="GM558" i="1"/>
  <c r="GM531" i="1"/>
  <c r="GM138" i="1"/>
  <c r="GM439" i="1"/>
  <c r="GM681" i="1"/>
  <c r="GM455" i="1"/>
  <c r="GM636" i="1"/>
  <c r="GM365" i="1"/>
  <c r="GS361" i="1"/>
  <c r="GM361" i="1"/>
  <c r="GS373" i="1"/>
  <c r="GM373" i="1"/>
  <c r="GM577" i="1"/>
  <c r="GM401" i="1"/>
  <c r="GS295" i="1"/>
  <c r="GM295" i="1"/>
  <c r="GM198" i="1"/>
  <c r="GM123" i="1"/>
  <c r="GS508" i="1"/>
  <c r="GM508" i="1"/>
  <c r="GM594" i="1"/>
  <c r="GM273" i="1"/>
  <c r="GM47" i="1"/>
  <c r="GM228" i="1"/>
  <c r="GM572" i="1"/>
  <c r="GM620" i="1"/>
  <c r="GM329" i="1"/>
  <c r="GS40" i="1"/>
  <c r="GM40" i="1"/>
  <c r="GM454" i="1"/>
  <c r="GS277" i="1"/>
  <c r="GM277" i="1"/>
  <c r="GM482" i="1"/>
  <c r="GM396" i="1"/>
  <c r="GM610" i="1"/>
  <c r="GM45" i="1"/>
  <c r="GM137" i="1"/>
  <c r="GM78" i="1"/>
  <c r="GM395" i="1"/>
  <c r="GM224" i="1"/>
  <c r="GM459" i="1"/>
  <c r="GS343" i="1"/>
  <c r="GM343" i="1"/>
  <c r="GM564" i="1"/>
  <c r="GM193" i="1"/>
  <c r="GM471" i="1"/>
  <c r="GM222" i="1"/>
  <c r="GM535" i="1"/>
  <c r="GM142" i="1"/>
  <c r="GM539" i="1"/>
  <c r="GM92" i="1"/>
  <c r="GS145" i="1"/>
  <c r="GM145" i="1"/>
  <c r="GM604" i="1"/>
  <c r="GM494" i="1"/>
  <c r="GM657" i="1"/>
  <c r="GM381" i="1"/>
  <c r="GM155" i="1"/>
  <c r="GM336" i="1"/>
  <c r="GM560" i="1"/>
  <c r="GM188" i="1"/>
  <c r="GM628" i="1"/>
  <c r="GM359" i="1"/>
  <c r="GM227" i="1"/>
  <c r="GM111" i="1"/>
  <c r="GM496" i="1"/>
  <c r="GM582" i="1"/>
  <c r="GM261" i="1"/>
  <c r="GM35" i="1"/>
  <c r="GM216" i="1"/>
  <c r="GM536" i="1"/>
  <c r="GS79" i="1"/>
  <c r="GM79" i="1"/>
  <c r="GS337" i="1"/>
  <c r="GM337" i="1"/>
  <c r="GM462" i="1"/>
  <c r="GM141" i="1"/>
  <c r="GM96" i="1"/>
  <c r="GM134" i="1"/>
  <c r="GM366" i="1"/>
  <c r="GM352" i="1"/>
  <c r="GM420" i="1"/>
  <c r="GM621" i="1"/>
  <c r="GM638" i="1"/>
  <c r="GM86" i="1"/>
  <c r="GM466" i="1"/>
  <c r="GM66" i="1"/>
  <c r="GM609" i="1"/>
  <c r="GM383" i="1"/>
  <c r="GM617" i="1"/>
  <c r="GM603" i="1"/>
  <c r="GM210" i="1"/>
  <c r="GM523" i="1"/>
  <c r="GM118" i="1"/>
  <c r="GM527" i="1"/>
  <c r="GM50" i="1"/>
  <c r="GM98" i="1"/>
  <c r="GM581" i="1"/>
  <c r="GM264" i="1"/>
  <c r="GM615" i="1"/>
  <c r="GM629" i="1"/>
  <c r="GM434" i="1"/>
  <c r="GM124" i="1"/>
  <c r="GM378" i="1"/>
  <c r="GM57" i="1"/>
  <c r="GM370" i="1"/>
  <c r="GM695" i="1"/>
  <c r="GM676" i="1"/>
  <c r="GM661" i="1"/>
  <c r="GM158" i="1"/>
  <c r="GM286" i="1"/>
  <c r="GS286" i="1"/>
  <c r="GM83" i="1"/>
  <c r="GM495" i="1"/>
  <c r="GM102" i="1"/>
  <c r="GM645" i="1"/>
  <c r="GM419" i="1"/>
  <c r="GM600" i="1"/>
  <c r="GM679" i="1"/>
  <c r="GM281" i="1"/>
  <c r="GM206" i="1"/>
  <c r="GM647" i="1"/>
  <c r="GM371" i="1"/>
  <c r="GM507" i="1"/>
  <c r="GM114" i="1"/>
  <c r="GM403" i="1"/>
  <c r="GM190" i="1"/>
  <c r="GM575" i="1"/>
  <c r="GM344" i="1"/>
  <c r="GM272" i="1"/>
  <c r="GM665" i="1"/>
  <c r="GM592" i="1"/>
  <c r="GM579" i="1"/>
  <c r="GM342" i="1"/>
  <c r="GM231" i="1"/>
  <c r="GM53" i="1"/>
  <c r="GM19" i="1"/>
  <c r="GM675" i="1"/>
  <c r="GM282" i="1"/>
  <c r="GM20" i="1"/>
  <c r="GM238" i="1"/>
  <c r="GM599" i="1"/>
  <c r="GM410" i="1"/>
  <c r="GM385" i="1"/>
  <c r="GM314" i="1"/>
  <c r="GM113" i="1"/>
  <c r="GS409" i="1"/>
  <c r="GZ409" i="1" s="1"/>
  <c r="GM409" i="1"/>
  <c r="GM278" i="1"/>
  <c r="GM289" i="1"/>
  <c r="GM71" i="1"/>
  <c r="GM165" i="1"/>
  <c r="GM267" i="1"/>
  <c r="GM89" i="1"/>
  <c r="GM417" i="1"/>
  <c r="GM191" i="1"/>
  <c r="GM372" i="1"/>
  <c r="GM62" i="1"/>
  <c r="GM356" i="1"/>
  <c r="GM517" i="1"/>
  <c r="GM457" i="1"/>
  <c r="GS256" i="1"/>
  <c r="GM256" i="1"/>
  <c r="GM641" i="1"/>
  <c r="GM691" i="1"/>
  <c r="GM305" i="1"/>
  <c r="GM233" i="1"/>
  <c r="GN16" i="1"/>
  <c r="GU16" i="1" s="1"/>
  <c r="HB16" i="1" s="1"/>
  <c r="GL16" i="1"/>
  <c r="GL589" i="1"/>
  <c r="GN589" i="1"/>
  <c r="GL571" i="1"/>
  <c r="GN571" i="1"/>
  <c r="GH14" i="1"/>
  <c r="GL568" i="1"/>
  <c r="GN568" i="1"/>
  <c r="GJ8" i="1"/>
  <c r="GL157" i="1"/>
  <c r="GN157" i="1"/>
  <c r="GN700" i="1"/>
  <c r="GL700" i="1"/>
  <c r="GL553" i="1"/>
  <c r="GN553" i="1"/>
  <c r="GJ10" i="1"/>
  <c r="GL550" i="1"/>
  <c r="GN550" i="1"/>
  <c r="GU550" i="1" s="1"/>
  <c r="HB550" i="1" s="1"/>
  <c r="GL529" i="1"/>
  <c r="GN529" i="1"/>
  <c r="GL601" i="1"/>
  <c r="GN601" i="1"/>
  <c r="GL541" i="1"/>
  <c r="GN541" i="1"/>
  <c r="GL181" i="1"/>
  <c r="GN181" i="1"/>
  <c r="GL583" i="1"/>
  <c r="GN583" i="1"/>
  <c r="GJ12" i="1"/>
  <c r="GL574" i="1"/>
  <c r="GN574" i="1"/>
  <c r="GL520" i="1"/>
  <c r="GN520" i="1"/>
  <c r="GJ11" i="1"/>
  <c r="GL640" i="1"/>
  <c r="GN640" i="1"/>
  <c r="GJ13" i="1"/>
  <c r="GL391" i="1"/>
  <c r="GN391" i="1"/>
  <c r="GL688" i="1"/>
  <c r="GN688" i="1"/>
  <c r="HA379" i="1" l="1"/>
  <c r="HA502" i="1"/>
  <c r="HA409" i="1"/>
  <c r="GT253" i="1"/>
  <c r="GZ253" i="1"/>
  <c r="HA253" i="1" s="1"/>
  <c r="GT265" i="1"/>
  <c r="GZ265" i="1"/>
  <c r="HA265" i="1" s="1"/>
  <c r="GT325" i="1"/>
  <c r="GZ325" i="1"/>
  <c r="HA325" i="1" s="1"/>
  <c r="GT373" i="1"/>
  <c r="GZ373" i="1"/>
  <c r="HA373" i="1" s="1"/>
  <c r="GT460" i="1"/>
  <c r="GZ460" i="1"/>
  <c r="HA460" i="1" s="1"/>
  <c r="GT421" i="1"/>
  <c r="GZ421" i="1"/>
  <c r="HA421" i="1" s="1"/>
  <c r="GT388" i="1"/>
  <c r="GZ388" i="1"/>
  <c r="HA388" i="1" s="1"/>
  <c r="GT271" i="1"/>
  <c r="GZ271" i="1"/>
  <c r="HA271" i="1" s="1"/>
  <c r="GT262" i="1"/>
  <c r="GZ262" i="1"/>
  <c r="HA262" i="1" s="1"/>
  <c r="GT493" i="1"/>
  <c r="GZ493" i="1"/>
  <c r="HA493" i="1" s="1"/>
  <c r="GT475" i="1"/>
  <c r="GZ475" i="1"/>
  <c r="HA475" i="1" s="1"/>
  <c r="GT361" i="1"/>
  <c r="GZ361" i="1"/>
  <c r="HA361" i="1" s="1"/>
  <c r="GT358" i="1"/>
  <c r="GZ358" i="1"/>
  <c r="HA358" i="1" s="1"/>
  <c r="GT514" i="1"/>
  <c r="GZ514" i="1"/>
  <c r="HA514" i="1" s="1"/>
  <c r="GT322" i="1"/>
  <c r="GZ322" i="1"/>
  <c r="HA322" i="1" s="1"/>
  <c r="GT292" i="1"/>
  <c r="GZ292" i="1"/>
  <c r="HA292" i="1" s="1"/>
  <c r="GT319" i="1"/>
  <c r="GZ319" i="1"/>
  <c r="HA319" i="1" s="1"/>
  <c r="GT277" i="1"/>
  <c r="GZ277" i="1"/>
  <c r="HA277" i="1" s="1"/>
  <c r="GT508" i="1"/>
  <c r="GZ508" i="1"/>
  <c r="HA508" i="1" s="1"/>
  <c r="GT343" i="1"/>
  <c r="GZ343" i="1"/>
  <c r="HA343" i="1" s="1"/>
  <c r="GT274" i="1"/>
  <c r="GZ274" i="1"/>
  <c r="HA274" i="1" s="1"/>
  <c r="GT223" i="1"/>
  <c r="GZ223" i="1"/>
  <c r="HA223" i="1" s="1"/>
  <c r="GT538" i="1"/>
  <c r="GZ538" i="1"/>
  <c r="HA538" i="1" s="1"/>
  <c r="GT394" i="1"/>
  <c r="GZ394" i="1"/>
  <c r="HA394" i="1" s="1"/>
  <c r="GT337" i="1"/>
  <c r="GZ337" i="1"/>
  <c r="HA337" i="1" s="1"/>
  <c r="GT79" i="1"/>
  <c r="GZ79" i="1"/>
  <c r="HA79" i="1" s="1"/>
  <c r="GT487" i="1"/>
  <c r="GZ487" i="1"/>
  <c r="HA487" i="1" s="1"/>
  <c r="GT34" i="1"/>
  <c r="GZ34" i="1"/>
  <c r="HA34" i="1" s="1"/>
  <c r="GT511" i="1"/>
  <c r="GZ511" i="1"/>
  <c r="HA511" i="1" s="1"/>
  <c r="GT148" i="1"/>
  <c r="GZ148" i="1"/>
  <c r="HA148" i="1" s="1"/>
  <c r="GT235" i="1"/>
  <c r="GZ235" i="1"/>
  <c r="HA235" i="1" s="1"/>
  <c r="GT286" i="1"/>
  <c r="GZ286" i="1"/>
  <c r="HA286" i="1" s="1"/>
  <c r="GT145" i="1"/>
  <c r="GZ145" i="1"/>
  <c r="HA145" i="1" s="1"/>
  <c r="GT40" i="1"/>
  <c r="GZ40" i="1"/>
  <c r="HA40" i="1" s="1"/>
  <c r="GT256" i="1"/>
  <c r="GZ256" i="1"/>
  <c r="HA256" i="1" s="1"/>
  <c r="GT295" i="1"/>
  <c r="GZ295" i="1"/>
  <c r="HA295" i="1" s="1"/>
  <c r="GT67" i="1"/>
  <c r="GZ67" i="1"/>
  <c r="HA67" i="1" s="1"/>
  <c r="GM16" i="1"/>
  <c r="GS16" i="1"/>
  <c r="GZ16" i="1" s="1"/>
  <c r="GT379" i="1"/>
  <c r="GT502" i="1"/>
  <c r="GT409" i="1"/>
  <c r="GN13" i="1"/>
  <c r="GU391" i="1"/>
  <c r="HB391" i="1" s="1"/>
  <c r="GM583" i="1"/>
  <c r="GM529" i="1"/>
  <c r="GS391" i="1"/>
  <c r="GM391" i="1"/>
  <c r="GM589" i="1"/>
  <c r="GM553" i="1"/>
  <c r="GM181" i="1"/>
  <c r="GM700" i="1"/>
  <c r="GM568" i="1"/>
  <c r="GM640" i="1"/>
  <c r="GM541" i="1"/>
  <c r="GM157" i="1"/>
  <c r="GM601" i="1"/>
  <c r="GM520" i="1"/>
  <c r="GM574" i="1"/>
  <c r="GS550" i="1"/>
  <c r="GM550" i="1"/>
  <c r="GM688" i="1"/>
  <c r="GM571" i="1"/>
  <c r="GN12" i="1"/>
  <c r="GN10" i="1"/>
  <c r="GN9" i="1"/>
  <c r="GN11" i="1"/>
  <c r="GN8" i="1"/>
  <c r="GL8" i="1"/>
  <c r="GM8" i="1" s="1"/>
  <c r="GJ14" i="1"/>
  <c r="GL9" i="1"/>
  <c r="GM9" i="1" s="1"/>
  <c r="GL13" i="1"/>
  <c r="GM13" i="1" s="1"/>
  <c r="GL12" i="1"/>
  <c r="GM12" i="1" s="1"/>
  <c r="GL10" i="1"/>
  <c r="GM10" i="1" s="1"/>
  <c r="GL11" i="1"/>
  <c r="GM11" i="1" s="1"/>
  <c r="HA16" i="1" l="1"/>
  <c r="GT391" i="1"/>
  <c r="GZ391" i="1"/>
  <c r="GT550" i="1"/>
  <c r="GZ550" i="1"/>
  <c r="HA550" i="1" s="1"/>
  <c r="GT16" i="1"/>
  <c r="GN14" i="1"/>
  <c r="GL14" i="1"/>
  <c r="GM14" i="1" s="1"/>
  <c r="HA391" i="1" l="1"/>
  <c r="GQ23" i="1"/>
  <c r="GQ35" i="1"/>
  <c r="GQ47" i="1"/>
  <c r="GQ59" i="1"/>
  <c r="GQ71" i="1"/>
  <c r="GQ24" i="1"/>
  <c r="GQ36" i="1"/>
  <c r="GQ48" i="1"/>
  <c r="GQ60" i="1"/>
  <c r="GQ72" i="1"/>
  <c r="GQ84" i="1"/>
  <c r="GQ96" i="1"/>
  <c r="GQ108" i="1"/>
  <c r="GQ120" i="1"/>
  <c r="GQ132" i="1"/>
  <c r="GQ144" i="1"/>
  <c r="GQ156" i="1"/>
  <c r="GQ168" i="1"/>
  <c r="GQ180" i="1"/>
  <c r="GQ192" i="1"/>
  <c r="GQ204" i="1"/>
  <c r="GQ216" i="1"/>
  <c r="GQ228" i="1"/>
  <c r="GQ240" i="1"/>
  <c r="GQ252" i="1"/>
  <c r="GQ264" i="1"/>
  <c r="GQ276" i="1"/>
  <c r="GQ25" i="1"/>
  <c r="GQ61" i="1"/>
  <c r="GQ85" i="1"/>
  <c r="GQ97" i="1"/>
  <c r="GQ109" i="1"/>
  <c r="GQ121" i="1"/>
  <c r="GQ133" i="1"/>
  <c r="GQ169" i="1"/>
  <c r="GQ193" i="1"/>
  <c r="GQ205" i="1"/>
  <c r="GQ217" i="1"/>
  <c r="GQ229" i="1"/>
  <c r="GQ26" i="1"/>
  <c r="GQ38" i="1"/>
  <c r="GQ50" i="1"/>
  <c r="GQ62" i="1"/>
  <c r="GQ74" i="1"/>
  <c r="GQ86" i="1"/>
  <c r="GQ98" i="1"/>
  <c r="GQ110" i="1"/>
  <c r="GQ122" i="1"/>
  <c r="GQ134" i="1"/>
  <c r="GQ146" i="1"/>
  <c r="GQ158" i="1"/>
  <c r="GQ170" i="1"/>
  <c r="GQ182" i="1"/>
  <c r="GQ194" i="1"/>
  <c r="GQ206" i="1"/>
  <c r="GQ218" i="1"/>
  <c r="GQ230" i="1"/>
  <c r="GQ242" i="1"/>
  <c r="GQ254" i="1"/>
  <c r="GQ266" i="1"/>
  <c r="GQ278" i="1"/>
  <c r="GQ290" i="1"/>
  <c r="GQ302" i="1"/>
  <c r="GQ314" i="1"/>
  <c r="GQ326" i="1"/>
  <c r="GQ338" i="1"/>
  <c r="GQ350" i="1"/>
  <c r="GQ362" i="1"/>
  <c r="GQ374" i="1"/>
  <c r="GQ386" i="1"/>
  <c r="GQ398" i="1"/>
  <c r="GQ410" i="1"/>
  <c r="GQ422" i="1"/>
  <c r="GQ434" i="1"/>
  <c r="GQ446" i="1"/>
  <c r="GQ458" i="1"/>
  <c r="GQ470" i="1"/>
  <c r="GQ482" i="1"/>
  <c r="GQ494" i="1"/>
  <c r="GQ506" i="1"/>
  <c r="GQ518" i="1"/>
  <c r="GQ530" i="1"/>
  <c r="GQ542" i="1"/>
  <c r="GQ554" i="1"/>
  <c r="GQ566" i="1"/>
  <c r="GQ578" i="1"/>
  <c r="GQ590" i="1"/>
  <c r="GQ602" i="1"/>
  <c r="GQ614" i="1"/>
  <c r="GQ626" i="1"/>
  <c r="GQ638" i="1"/>
  <c r="GQ650" i="1"/>
  <c r="GQ662" i="1"/>
  <c r="GQ674" i="1"/>
  <c r="GQ686" i="1"/>
  <c r="GQ698" i="1"/>
  <c r="GQ28" i="1"/>
  <c r="GQ52" i="1"/>
  <c r="GQ88" i="1"/>
  <c r="GQ100" i="1"/>
  <c r="GQ112" i="1"/>
  <c r="GQ124" i="1"/>
  <c r="GQ136" i="1"/>
  <c r="GQ160" i="1"/>
  <c r="GQ196" i="1"/>
  <c r="GQ220" i="1"/>
  <c r="GQ232" i="1"/>
  <c r="GQ244" i="1"/>
  <c r="GQ268" i="1"/>
  <c r="GQ280" i="1"/>
  <c r="GQ304" i="1"/>
  <c r="GQ17" i="1"/>
  <c r="GQ29" i="1"/>
  <c r="GQ41" i="1"/>
  <c r="GQ53" i="1"/>
  <c r="GQ65" i="1"/>
  <c r="GQ77" i="1"/>
  <c r="GQ89" i="1"/>
  <c r="GQ101" i="1"/>
  <c r="GQ113" i="1"/>
  <c r="GQ125" i="1"/>
  <c r="GQ137" i="1"/>
  <c r="GQ149" i="1"/>
  <c r="GQ161" i="1"/>
  <c r="GQ173" i="1"/>
  <c r="GQ185" i="1"/>
  <c r="GQ197" i="1"/>
  <c r="GQ209" i="1"/>
  <c r="GQ221" i="1"/>
  <c r="GQ233" i="1"/>
  <c r="GQ18" i="1"/>
  <c r="GQ30" i="1"/>
  <c r="GQ42" i="1"/>
  <c r="GQ54" i="1"/>
  <c r="GQ66" i="1"/>
  <c r="GQ78" i="1"/>
  <c r="GQ90" i="1"/>
  <c r="GQ102" i="1"/>
  <c r="GQ114" i="1"/>
  <c r="GQ126" i="1"/>
  <c r="GQ138" i="1"/>
  <c r="GQ150" i="1"/>
  <c r="GQ162" i="1"/>
  <c r="GQ174" i="1"/>
  <c r="GQ186" i="1"/>
  <c r="GQ198" i="1"/>
  <c r="GQ210" i="1"/>
  <c r="GQ222" i="1"/>
  <c r="GQ234" i="1"/>
  <c r="GQ246" i="1"/>
  <c r="GQ258" i="1"/>
  <c r="GQ270" i="1"/>
  <c r="GQ282" i="1"/>
  <c r="GQ294" i="1"/>
  <c r="GQ19" i="1"/>
  <c r="GQ31" i="1"/>
  <c r="GQ43" i="1"/>
  <c r="GQ55" i="1"/>
  <c r="GQ91" i="1"/>
  <c r="GQ103" i="1"/>
  <c r="GQ115" i="1"/>
  <c r="GQ127" i="1"/>
  <c r="GQ139" i="1"/>
  <c r="GQ151" i="1"/>
  <c r="GQ163" i="1"/>
  <c r="GQ175" i="1"/>
  <c r="GQ199" i="1"/>
  <c r="GQ247" i="1"/>
  <c r="GQ20" i="1"/>
  <c r="GQ32" i="1"/>
  <c r="GQ44" i="1"/>
  <c r="GQ56" i="1"/>
  <c r="GQ68" i="1"/>
  <c r="GQ80" i="1"/>
  <c r="GQ92" i="1"/>
  <c r="GQ104" i="1"/>
  <c r="GQ116" i="1"/>
  <c r="GQ128" i="1"/>
  <c r="GQ140" i="1"/>
  <c r="GQ152" i="1"/>
  <c r="GQ164" i="1"/>
  <c r="GQ176" i="1"/>
  <c r="GQ188" i="1"/>
  <c r="GQ200" i="1"/>
  <c r="GQ212" i="1"/>
  <c r="GQ224" i="1"/>
  <c r="GQ236" i="1"/>
  <c r="GQ248" i="1"/>
  <c r="GQ260" i="1"/>
  <c r="GQ272" i="1"/>
  <c r="GQ284" i="1"/>
  <c r="GQ296" i="1"/>
  <c r="GQ308" i="1"/>
  <c r="GQ320" i="1"/>
  <c r="GQ332" i="1"/>
  <c r="GQ344" i="1"/>
  <c r="GQ356" i="1"/>
  <c r="GQ368" i="1"/>
  <c r="GQ380" i="1"/>
  <c r="GQ392" i="1"/>
  <c r="GQ404" i="1"/>
  <c r="GQ416" i="1"/>
  <c r="GQ21" i="1"/>
  <c r="GQ33" i="1"/>
  <c r="GQ45" i="1"/>
  <c r="GQ57" i="1"/>
  <c r="GQ69" i="1"/>
  <c r="GQ81" i="1"/>
  <c r="GQ93" i="1"/>
  <c r="GQ105" i="1"/>
  <c r="GQ117" i="1"/>
  <c r="GQ129" i="1"/>
  <c r="GQ141" i="1"/>
  <c r="GQ153" i="1"/>
  <c r="GQ165" i="1"/>
  <c r="GQ177" i="1"/>
  <c r="GQ189" i="1"/>
  <c r="GQ201" i="1"/>
  <c r="GQ213" i="1"/>
  <c r="GQ225" i="1"/>
  <c r="GQ237" i="1"/>
  <c r="GQ249" i="1"/>
  <c r="GQ261" i="1"/>
  <c r="GQ273" i="1"/>
  <c r="GQ285" i="1"/>
  <c r="GQ297" i="1"/>
  <c r="GQ309" i="1"/>
  <c r="GQ321" i="1"/>
  <c r="GQ333" i="1"/>
  <c r="GQ345" i="1"/>
  <c r="GQ357" i="1"/>
  <c r="GQ369" i="1"/>
  <c r="GQ381" i="1"/>
  <c r="GQ393" i="1"/>
  <c r="GQ405" i="1"/>
  <c r="GQ417" i="1"/>
  <c r="GQ429" i="1"/>
  <c r="GQ441" i="1"/>
  <c r="GQ453" i="1"/>
  <c r="GQ465" i="1"/>
  <c r="GQ477" i="1"/>
  <c r="GQ489" i="1"/>
  <c r="GQ501" i="1"/>
  <c r="GQ513" i="1"/>
  <c r="GQ525" i="1"/>
  <c r="GQ537" i="1"/>
  <c r="GQ549" i="1"/>
  <c r="GQ561" i="1"/>
  <c r="GQ573" i="1"/>
  <c r="GQ585" i="1"/>
  <c r="GQ597" i="1"/>
  <c r="GQ609" i="1"/>
  <c r="GQ621" i="1"/>
  <c r="GQ633" i="1"/>
  <c r="GQ645" i="1"/>
  <c r="GQ657" i="1"/>
  <c r="GQ669" i="1"/>
  <c r="GQ681" i="1"/>
  <c r="GQ693" i="1"/>
  <c r="GQ22" i="1"/>
  <c r="GQ46" i="1"/>
  <c r="GQ58" i="1"/>
  <c r="GQ70" i="1"/>
  <c r="GQ106" i="1"/>
  <c r="GQ118" i="1"/>
  <c r="GQ142" i="1"/>
  <c r="GQ154" i="1"/>
  <c r="GQ166" i="1"/>
  <c r="GQ190" i="1"/>
  <c r="GQ214" i="1"/>
  <c r="GQ238" i="1"/>
  <c r="GQ250" i="1"/>
  <c r="GQ346" i="1"/>
  <c r="GQ51" i="1"/>
  <c r="GQ95" i="1"/>
  <c r="GQ239" i="1"/>
  <c r="GQ288" i="1"/>
  <c r="GQ306" i="1"/>
  <c r="GQ323" i="1"/>
  <c r="GQ339" i="1"/>
  <c r="GQ372" i="1"/>
  <c r="GQ403" i="1"/>
  <c r="GQ420" i="1"/>
  <c r="GQ435" i="1"/>
  <c r="GQ449" i="1"/>
  <c r="GQ463" i="1"/>
  <c r="GQ478" i="1"/>
  <c r="GQ492" i="1"/>
  <c r="GQ507" i="1"/>
  <c r="GQ521" i="1"/>
  <c r="GQ535" i="1"/>
  <c r="GQ564" i="1"/>
  <c r="GQ579" i="1"/>
  <c r="GQ593" i="1"/>
  <c r="GQ622" i="1"/>
  <c r="GQ636" i="1"/>
  <c r="GQ651" i="1"/>
  <c r="GQ665" i="1"/>
  <c r="GQ679" i="1"/>
  <c r="GQ694" i="1"/>
  <c r="GQ39" i="1"/>
  <c r="GQ335" i="1"/>
  <c r="GQ367" i="1"/>
  <c r="GQ419" i="1"/>
  <c r="GQ563" i="1"/>
  <c r="GQ63" i="1"/>
  <c r="GQ99" i="1"/>
  <c r="GQ155" i="1"/>
  <c r="GQ203" i="1"/>
  <c r="GQ267" i="1"/>
  <c r="GQ289" i="1"/>
  <c r="GQ307" i="1"/>
  <c r="GQ324" i="1"/>
  <c r="GQ340" i="1"/>
  <c r="GQ389" i="1"/>
  <c r="GQ406" i="1"/>
  <c r="GQ436" i="1"/>
  <c r="GQ450" i="1"/>
  <c r="GQ464" i="1"/>
  <c r="GQ479" i="1"/>
  <c r="GQ522" i="1"/>
  <c r="GQ536" i="1"/>
  <c r="GQ551" i="1"/>
  <c r="GQ594" i="1"/>
  <c r="GQ608" i="1"/>
  <c r="GQ623" i="1"/>
  <c r="GQ637" i="1"/>
  <c r="GQ652" i="1"/>
  <c r="GQ666" i="1"/>
  <c r="GQ680" i="1"/>
  <c r="GQ695" i="1"/>
  <c r="GQ301" i="1"/>
  <c r="GQ517" i="1"/>
  <c r="GQ690" i="1"/>
  <c r="GQ387" i="1"/>
  <c r="GQ548" i="1"/>
  <c r="GQ692" i="1"/>
  <c r="GQ107" i="1"/>
  <c r="GQ159" i="1"/>
  <c r="GQ207" i="1"/>
  <c r="GQ243" i="1"/>
  <c r="GQ269" i="1"/>
  <c r="GQ291" i="1"/>
  <c r="GQ341" i="1"/>
  <c r="GQ359" i="1"/>
  <c r="GQ375" i="1"/>
  <c r="GQ390" i="1"/>
  <c r="GQ407" i="1"/>
  <c r="GQ423" i="1"/>
  <c r="GQ437" i="1"/>
  <c r="GQ466" i="1"/>
  <c r="GQ480" i="1"/>
  <c r="GQ495" i="1"/>
  <c r="GQ509" i="1"/>
  <c r="GQ523" i="1"/>
  <c r="GQ552" i="1"/>
  <c r="GQ567" i="1"/>
  <c r="GQ581" i="1"/>
  <c r="GQ595" i="1"/>
  <c r="GQ610" i="1"/>
  <c r="GQ624" i="1"/>
  <c r="GQ639" i="1"/>
  <c r="GQ653" i="1"/>
  <c r="GQ667" i="1"/>
  <c r="GQ682" i="1"/>
  <c r="GQ696" i="1"/>
  <c r="GQ83" i="1"/>
  <c r="GQ352" i="1"/>
  <c r="GQ431" i="1"/>
  <c r="GQ532" i="1"/>
  <c r="GQ448" i="1"/>
  <c r="GQ678" i="1"/>
  <c r="GQ111" i="1"/>
  <c r="GQ167" i="1"/>
  <c r="GQ245" i="1"/>
  <c r="GQ311" i="1"/>
  <c r="GQ327" i="1"/>
  <c r="GQ342" i="1"/>
  <c r="GQ360" i="1"/>
  <c r="GQ376" i="1"/>
  <c r="GQ408" i="1"/>
  <c r="GQ438" i="1"/>
  <c r="GQ452" i="1"/>
  <c r="GQ467" i="1"/>
  <c r="GQ481" i="1"/>
  <c r="GQ496" i="1"/>
  <c r="GQ510" i="1"/>
  <c r="GQ524" i="1"/>
  <c r="GQ539" i="1"/>
  <c r="GQ553" i="1"/>
  <c r="GQ568" i="1"/>
  <c r="GQ582" i="1"/>
  <c r="GQ596" i="1"/>
  <c r="GQ611" i="1"/>
  <c r="GQ625" i="1"/>
  <c r="GQ654" i="1"/>
  <c r="GQ668" i="1"/>
  <c r="GQ683" i="1"/>
  <c r="GQ697" i="1"/>
  <c r="GQ318" i="1"/>
  <c r="GQ384" i="1"/>
  <c r="GQ618" i="1"/>
  <c r="GQ402" i="1"/>
  <c r="GQ119" i="1"/>
  <c r="GQ171" i="1"/>
  <c r="GQ251" i="1"/>
  <c r="GQ293" i="1"/>
  <c r="GQ312" i="1"/>
  <c r="GQ377" i="1"/>
  <c r="GQ425" i="1"/>
  <c r="GQ439" i="1"/>
  <c r="GQ454" i="1"/>
  <c r="GQ468" i="1"/>
  <c r="GQ483" i="1"/>
  <c r="GQ497" i="1"/>
  <c r="GQ526" i="1"/>
  <c r="GQ540" i="1"/>
  <c r="GQ555" i="1"/>
  <c r="GQ569" i="1"/>
  <c r="GQ598" i="1"/>
  <c r="GQ612" i="1"/>
  <c r="GQ627" i="1"/>
  <c r="GQ641" i="1"/>
  <c r="GQ655" i="1"/>
  <c r="GQ670" i="1"/>
  <c r="GQ684" i="1"/>
  <c r="GQ699" i="1"/>
  <c r="GQ143" i="1"/>
  <c r="GQ474" i="1"/>
  <c r="GQ560" i="1"/>
  <c r="GQ632" i="1"/>
  <c r="GQ491" i="1"/>
  <c r="GQ635" i="1"/>
  <c r="GQ75" i="1"/>
  <c r="GQ123" i="1"/>
  <c r="GQ215" i="1"/>
  <c r="GQ275" i="1"/>
  <c r="GQ329" i="1"/>
  <c r="GQ347" i="1"/>
  <c r="GQ363" i="1"/>
  <c r="GQ378" i="1"/>
  <c r="GQ395" i="1"/>
  <c r="GQ411" i="1"/>
  <c r="GQ426" i="1"/>
  <c r="GQ440" i="1"/>
  <c r="GQ455" i="1"/>
  <c r="GQ469" i="1"/>
  <c r="GQ484" i="1"/>
  <c r="GQ498" i="1"/>
  <c r="GQ512" i="1"/>
  <c r="GQ527" i="1"/>
  <c r="GQ541" i="1"/>
  <c r="GQ556" i="1"/>
  <c r="GQ570" i="1"/>
  <c r="GQ584" i="1"/>
  <c r="GQ599" i="1"/>
  <c r="GQ613" i="1"/>
  <c r="GQ628" i="1"/>
  <c r="GQ642" i="1"/>
  <c r="GQ656" i="1"/>
  <c r="GQ671" i="1"/>
  <c r="GQ685" i="1"/>
  <c r="GQ700" i="1"/>
  <c r="GQ283" i="1"/>
  <c r="GQ503" i="1"/>
  <c r="GQ371" i="1"/>
  <c r="GQ534" i="1"/>
  <c r="GQ620" i="1"/>
  <c r="GQ27" i="1"/>
  <c r="GQ179" i="1"/>
  <c r="GQ219" i="1"/>
  <c r="GQ255" i="1"/>
  <c r="GQ315" i="1"/>
  <c r="GQ330" i="1"/>
  <c r="GQ348" i="1"/>
  <c r="GQ364" i="1"/>
  <c r="GQ396" i="1"/>
  <c r="GQ427" i="1"/>
  <c r="GQ442" i="1"/>
  <c r="GQ456" i="1"/>
  <c r="GQ471" i="1"/>
  <c r="GQ485" i="1"/>
  <c r="GQ499" i="1"/>
  <c r="GQ528" i="1"/>
  <c r="GQ543" i="1"/>
  <c r="GQ557" i="1"/>
  <c r="GQ586" i="1"/>
  <c r="GQ600" i="1"/>
  <c r="GQ615" i="1"/>
  <c r="GQ629" i="1"/>
  <c r="GQ643" i="1"/>
  <c r="GQ658" i="1"/>
  <c r="GQ672" i="1"/>
  <c r="GQ687" i="1"/>
  <c r="GQ400" i="1"/>
  <c r="GQ546" i="1"/>
  <c r="GQ676" i="1"/>
  <c r="GQ664" i="1"/>
  <c r="GQ131" i="1"/>
  <c r="GQ183" i="1"/>
  <c r="GQ279" i="1"/>
  <c r="GQ299" i="1"/>
  <c r="GQ331" i="1"/>
  <c r="GQ349" i="1"/>
  <c r="GQ365" i="1"/>
  <c r="GQ382" i="1"/>
  <c r="GQ413" i="1"/>
  <c r="GQ428" i="1"/>
  <c r="GQ443" i="1"/>
  <c r="GQ457" i="1"/>
  <c r="GQ472" i="1"/>
  <c r="GQ486" i="1"/>
  <c r="GQ500" i="1"/>
  <c r="GQ515" i="1"/>
  <c r="GQ529" i="1"/>
  <c r="GQ544" i="1"/>
  <c r="GQ558" i="1"/>
  <c r="GQ572" i="1"/>
  <c r="GQ587" i="1"/>
  <c r="GQ616" i="1"/>
  <c r="GQ630" i="1"/>
  <c r="GQ644" i="1"/>
  <c r="GQ659" i="1"/>
  <c r="GQ673" i="1"/>
  <c r="GQ227" i="1"/>
  <c r="GQ488" i="1"/>
  <c r="GQ575" i="1"/>
  <c r="GQ661" i="1"/>
  <c r="GQ354" i="1"/>
  <c r="GQ520" i="1"/>
  <c r="GQ649" i="1"/>
  <c r="GQ135" i="1"/>
  <c r="GQ257" i="1"/>
  <c r="GQ281" i="1"/>
  <c r="GQ300" i="1"/>
  <c r="GQ317" i="1"/>
  <c r="GQ351" i="1"/>
  <c r="GQ366" i="1"/>
  <c r="GQ383" i="1"/>
  <c r="GQ399" i="1"/>
  <c r="GQ414" i="1"/>
  <c r="GQ430" i="1"/>
  <c r="GQ444" i="1"/>
  <c r="GQ459" i="1"/>
  <c r="GQ473" i="1"/>
  <c r="GQ516" i="1"/>
  <c r="GQ531" i="1"/>
  <c r="GQ545" i="1"/>
  <c r="GQ559" i="1"/>
  <c r="GQ588" i="1"/>
  <c r="GQ603" i="1"/>
  <c r="GQ617" i="1"/>
  <c r="GQ631" i="1"/>
  <c r="GQ646" i="1"/>
  <c r="GQ660" i="1"/>
  <c r="GQ675" i="1"/>
  <c r="GQ689" i="1"/>
  <c r="GQ647" i="1"/>
  <c r="GQ462" i="1"/>
  <c r="GQ592" i="1"/>
  <c r="GQ87" i="1"/>
  <c r="GQ191" i="1"/>
  <c r="GQ231" i="1"/>
  <c r="GQ303" i="1"/>
  <c r="GQ336" i="1"/>
  <c r="GQ353" i="1"/>
  <c r="GQ370" i="1"/>
  <c r="GQ385" i="1"/>
  <c r="GQ401" i="1"/>
  <c r="GQ418" i="1"/>
  <c r="GQ432" i="1"/>
  <c r="GQ447" i="1"/>
  <c r="GQ461" i="1"/>
  <c r="GQ490" i="1"/>
  <c r="GQ504" i="1"/>
  <c r="GQ519" i="1"/>
  <c r="GQ533" i="1"/>
  <c r="GQ547" i="1"/>
  <c r="GQ576" i="1"/>
  <c r="GQ591" i="1"/>
  <c r="GQ605" i="1"/>
  <c r="GQ619" i="1"/>
  <c r="GQ634" i="1"/>
  <c r="GQ648" i="1"/>
  <c r="GQ663" i="1"/>
  <c r="GQ677" i="1"/>
  <c r="GQ691" i="1"/>
  <c r="GQ147" i="1"/>
  <c r="GQ195" i="1"/>
  <c r="GQ263" i="1"/>
  <c r="GQ287" i="1"/>
  <c r="GQ305" i="1"/>
  <c r="GQ476" i="1"/>
  <c r="GQ505" i="1"/>
  <c r="GQ606" i="1"/>
  <c r="GS500" i="1" l="1"/>
  <c r="GU500" i="1"/>
  <c r="HB500" i="1" s="1"/>
  <c r="GS425" i="1"/>
  <c r="GU425" i="1"/>
  <c r="HB425" i="1" s="1"/>
  <c r="GS99" i="1"/>
  <c r="GU99" i="1"/>
  <c r="HB99" i="1" s="1"/>
  <c r="GS116" i="1"/>
  <c r="GU116" i="1"/>
  <c r="HB116" i="1" s="1"/>
  <c r="GS530" i="1"/>
  <c r="GU530" i="1"/>
  <c r="HB530" i="1" s="1"/>
  <c r="GU516" i="1"/>
  <c r="HB516" i="1" s="1"/>
  <c r="GS516" i="1"/>
  <c r="GS598" i="1"/>
  <c r="GU598" i="1"/>
  <c r="HB598" i="1" s="1"/>
  <c r="GS207" i="1"/>
  <c r="GU207" i="1"/>
  <c r="HB207" i="1" s="1"/>
  <c r="GU22" i="1"/>
  <c r="HB22" i="1" s="1"/>
  <c r="GS22" i="1"/>
  <c r="GS392" i="1"/>
  <c r="GU392" i="1"/>
  <c r="HB392" i="1" s="1"/>
  <c r="GU209" i="1"/>
  <c r="HB209" i="1" s="1"/>
  <c r="GS209" i="1"/>
  <c r="GU662" i="1"/>
  <c r="HB662" i="1" s="1"/>
  <c r="GS662" i="1"/>
  <c r="GU518" i="1"/>
  <c r="HB518" i="1" s="1"/>
  <c r="GS518" i="1"/>
  <c r="GU374" i="1"/>
  <c r="HB374" i="1" s="1"/>
  <c r="GS374" i="1"/>
  <c r="GS230" i="1"/>
  <c r="GU230" i="1"/>
  <c r="HB230" i="1" s="1"/>
  <c r="GU86" i="1"/>
  <c r="HB86" i="1" s="1"/>
  <c r="GS86" i="1"/>
  <c r="GQ157" i="1"/>
  <c r="GO8" i="1"/>
  <c r="GU228" i="1"/>
  <c r="HB228" i="1" s="1"/>
  <c r="GS228" i="1"/>
  <c r="GU84" i="1"/>
  <c r="HB84" i="1" s="1"/>
  <c r="GS84" i="1"/>
  <c r="GS287" i="1"/>
  <c r="GU287" i="1"/>
  <c r="HB287" i="1" s="1"/>
  <c r="GS576" i="1"/>
  <c r="GU576" i="1"/>
  <c r="HB576" i="1" s="1"/>
  <c r="GU385" i="1"/>
  <c r="HB385" i="1" s="1"/>
  <c r="GS385" i="1"/>
  <c r="GU675" i="1"/>
  <c r="HB675" i="1" s="1"/>
  <c r="GS675" i="1"/>
  <c r="GU473" i="1"/>
  <c r="HB473" i="1" s="1"/>
  <c r="GS473" i="1"/>
  <c r="GU257" i="1"/>
  <c r="HB257" i="1" s="1"/>
  <c r="GS257" i="1"/>
  <c r="GS644" i="1"/>
  <c r="GU644" i="1"/>
  <c r="HB644" i="1" s="1"/>
  <c r="GU472" i="1"/>
  <c r="HB472" i="1" s="1"/>
  <c r="GS472" i="1"/>
  <c r="GS183" i="1"/>
  <c r="GU183" i="1"/>
  <c r="HB183" i="1" s="1"/>
  <c r="GU615" i="1"/>
  <c r="HB615" i="1" s="1"/>
  <c r="GS615" i="1"/>
  <c r="GS427" i="1"/>
  <c r="GU427" i="1"/>
  <c r="HB427" i="1" s="1"/>
  <c r="GU371" i="1"/>
  <c r="HB371" i="1" s="1"/>
  <c r="GS371" i="1"/>
  <c r="GU584" i="1"/>
  <c r="HB584" i="1" s="1"/>
  <c r="GS584" i="1"/>
  <c r="GU411" i="1"/>
  <c r="HB411" i="1" s="1"/>
  <c r="GS411" i="1"/>
  <c r="GU632" i="1"/>
  <c r="HB632" i="1" s="1"/>
  <c r="GS632" i="1"/>
  <c r="GQ583" i="1"/>
  <c r="GU312" i="1"/>
  <c r="HB312" i="1" s="1"/>
  <c r="GS312" i="1"/>
  <c r="GU668" i="1"/>
  <c r="HB668" i="1" s="1"/>
  <c r="GS668" i="1"/>
  <c r="GU496" i="1"/>
  <c r="HB496" i="1" s="1"/>
  <c r="GS496" i="1"/>
  <c r="GS167" i="1"/>
  <c r="GU167" i="1"/>
  <c r="HB167" i="1" s="1"/>
  <c r="GU653" i="1"/>
  <c r="HB653" i="1" s="1"/>
  <c r="GS653" i="1"/>
  <c r="GU466" i="1"/>
  <c r="HB466" i="1" s="1"/>
  <c r="GS466" i="1"/>
  <c r="GU159" i="1"/>
  <c r="HB159" i="1" s="1"/>
  <c r="GS159" i="1"/>
  <c r="GU637" i="1"/>
  <c r="HB637" i="1" s="1"/>
  <c r="GS637" i="1"/>
  <c r="GU436" i="1"/>
  <c r="HB436" i="1" s="1"/>
  <c r="GS436" i="1"/>
  <c r="GU563" i="1"/>
  <c r="HB563" i="1" s="1"/>
  <c r="GS563" i="1"/>
  <c r="GQ607" i="1"/>
  <c r="GU420" i="1"/>
  <c r="HB420" i="1" s="1"/>
  <c r="GS420" i="1"/>
  <c r="GU238" i="1"/>
  <c r="HB238" i="1" s="1"/>
  <c r="GS238" i="1"/>
  <c r="GZ238" i="1" s="1"/>
  <c r="GS693" i="1"/>
  <c r="GU693" i="1"/>
  <c r="HB693" i="1" s="1"/>
  <c r="GU549" i="1"/>
  <c r="HB549" i="1" s="1"/>
  <c r="GS549" i="1"/>
  <c r="GU405" i="1"/>
  <c r="HB405" i="1" s="1"/>
  <c r="GS405" i="1"/>
  <c r="GU261" i="1"/>
  <c r="HB261" i="1" s="1"/>
  <c r="GS261" i="1"/>
  <c r="GS117" i="1"/>
  <c r="GU117" i="1"/>
  <c r="HB117" i="1" s="1"/>
  <c r="GU380" i="1"/>
  <c r="HB380" i="1" s="1"/>
  <c r="GS380" i="1"/>
  <c r="GZ380" i="1" s="1"/>
  <c r="GU236" i="1"/>
  <c r="HB236" i="1" s="1"/>
  <c r="GS236" i="1"/>
  <c r="GU92" i="1"/>
  <c r="HB92" i="1" s="1"/>
  <c r="GS92" i="1"/>
  <c r="GS139" i="1"/>
  <c r="GU139" i="1"/>
  <c r="HB139" i="1" s="1"/>
  <c r="GU258" i="1"/>
  <c r="HB258" i="1" s="1"/>
  <c r="GS258" i="1"/>
  <c r="GU114" i="1"/>
  <c r="HB114" i="1" s="1"/>
  <c r="GS114" i="1"/>
  <c r="GU197" i="1"/>
  <c r="HB197" i="1" s="1"/>
  <c r="GS197" i="1"/>
  <c r="GU53" i="1"/>
  <c r="HB53" i="1" s="1"/>
  <c r="GS53" i="1"/>
  <c r="GS160" i="1"/>
  <c r="GU160" i="1"/>
  <c r="HB160" i="1" s="1"/>
  <c r="GU650" i="1"/>
  <c r="HB650" i="1" s="1"/>
  <c r="GS650" i="1"/>
  <c r="GU506" i="1"/>
  <c r="HB506" i="1" s="1"/>
  <c r="GS506" i="1"/>
  <c r="GU362" i="1"/>
  <c r="HB362" i="1" s="1"/>
  <c r="GS362" i="1"/>
  <c r="GU218" i="1"/>
  <c r="HB218" i="1" s="1"/>
  <c r="GS218" i="1"/>
  <c r="GS74" i="1"/>
  <c r="GU74" i="1"/>
  <c r="HB74" i="1" s="1"/>
  <c r="GS133" i="1"/>
  <c r="GU133" i="1"/>
  <c r="HB133" i="1" s="1"/>
  <c r="GU216" i="1"/>
  <c r="HB216" i="1" s="1"/>
  <c r="GS216" i="1"/>
  <c r="GS72" i="1"/>
  <c r="GU72" i="1"/>
  <c r="HB72" i="1" s="1"/>
  <c r="GS624" i="1"/>
  <c r="GU624" i="1"/>
  <c r="HB624" i="1" s="1"/>
  <c r="GS423" i="1"/>
  <c r="GU423" i="1"/>
  <c r="HB423" i="1" s="1"/>
  <c r="GS692" i="1"/>
  <c r="GU692" i="1"/>
  <c r="HB692" i="1" s="1"/>
  <c r="GU608" i="1"/>
  <c r="HB608" i="1" s="1"/>
  <c r="GS608" i="1"/>
  <c r="GS389" i="1"/>
  <c r="GU389" i="1"/>
  <c r="HB389" i="1" s="1"/>
  <c r="GQ604" i="1"/>
  <c r="GU579" i="1"/>
  <c r="HB579" i="1" s="1"/>
  <c r="GS579" i="1"/>
  <c r="GU372" i="1"/>
  <c r="HB372" i="1" s="1"/>
  <c r="GS372" i="1"/>
  <c r="GU190" i="1"/>
  <c r="HB190" i="1" s="1"/>
  <c r="GS190" i="1"/>
  <c r="GU669" i="1"/>
  <c r="HB669" i="1" s="1"/>
  <c r="GS669" i="1"/>
  <c r="GU525" i="1"/>
  <c r="HB525" i="1" s="1"/>
  <c r="GS525" i="1"/>
  <c r="GU381" i="1"/>
  <c r="HB381" i="1" s="1"/>
  <c r="GS381" i="1"/>
  <c r="GU237" i="1"/>
  <c r="HB237" i="1" s="1"/>
  <c r="GS237" i="1"/>
  <c r="GS93" i="1"/>
  <c r="GU93" i="1"/>
  <c r="HB93" i="1" s="1"/>
  <c r="GU356" i="1"/>
  <c r="HB356" i="1" s="1"/>
  <c r="GS356" i="1"/>
  <c r="GS212" i="1"/>
  <c r="GU212" i="1"/>
  <c r="HB212" i="1" s="1"/>
  <c r="GU68" i="1"/>
  <c r="HB68" i="1" s="1"/>
  <c r="GS68" i="1"/>
  <c r="GU115" i="1"/>
  <c r="HB115" i="1" s="1"/>
  <c r="GS115" i="1"/>
  <c r="GS234" i="1"/>
  <c r="GU234" i="1"/>
  <c r="HB234" i="1" s="1"/>
  <c r="GU90" i="1"/>
  <c r="HB90" i="1" s="1"/>
  <c r="GS90" i="1"/>
  <c r="GU173" i="1"/>
  <c r="HB173" i="1" s="1"/>
  <c r="GS173" i="1"/>
  <c r="GU29" i="1"/>
  <c r="HB29" i="1" s="1"/>
  <c r="GS29" i="1"/>
  <c r="GU124" i="1"/>
  <c r="HB124" i="1" s="1"/>
  <c r="GS124" i="1"/>
  <c r="GS626" i="1"/>
  <c r="GU626" i="1"/>
  <c r="HB626" i="1" s="1"/>
  <c r="GU482" i="1"/>
  <c r="HB482" i="1" s="1"/>
  <c r="GS482" i="1"/>
  <c r="GU338" i="1"/>
  <c r="HB338" i="1" s="1"/>
  <c r="GS338" i="1"/>
  <c r="GS194" i="1"/>
  <c r="GU194" i="1"/>
  <c r="HB194" i="1" s="1"/>
  <c r="GU50" i="1"/>
  <c r="HB50" i="1" s="1"/>
  <c r="GS50" i="1"/>
  <c r="GU109" i="1"/>
  <c r="HB109" i="1" s="1"/>
  <c r="GS109" i="1"/>
  <c r="GU192" i="1"/>
  <c r="HB192" i="1" s="1"/>
  <c r="GS192" i="1"/>
  <c r="GU48" i="1"/>
  <c r="HB48" i="1" s="1"/>
  <c r="GS48" i="1"/>
  <c r="GS418" i="1"/>
  <c r="GU418" i="1"/>
  <c r="HB418" i="1" s="1"/>
  <c r="GU299" i="1"/>
  <c r="HB299" i="1" s="1"/>
  <c r="GS299" i="1"/>
  <c r="GS440" i="1"/>
  <c r="GU440" i="1"/>
  <c r="HB440" i="1" s="1"/>
  <c r="GS311" i="1"/>
  <c r="GU311" i="1"/>
  <c r="HB311" i="1" s="1"/>
  <c r="GS346" i="1"/>
  <c r="GU346" i="1"/>
  <c r="HB346" i="1" s="1"/>
  <c r="GU141" i="1"/>
  <c r="HB141" i="1" s="1"/>
  <c r="GS141" i="1"/>
  <c r="GU138" i="1"/>
  <c r="HB138" i="1" s="1"/>
  <c r="GS138" i="1"/>
  <c r="GS242" i="1"/>
  <c r="GU242" i="1"/>
  <c r="HB242" i="1" s="1"/>
  <c r="GU305" i="1"/>
  <c r="HB305" i="1" s="1"/>
  <c r="GS305" i="1"/>
  <c r="GU659" i="1"/>
  <c r="HB659" i="1" s="1"/>
  <c r="GS659" i="1"/>
  <c r="GU599" i="1"/>
  <c r="HB599" i="1" s="1"/>
  <c r="GS599" i="1"/>
  <c r="GU683" i="1"/>
  <c r="HB683" i="1" s="1"/>
  <c r="GS683" i="1"/>
  <c r="GS622" i="1"/>
  <c r="GU622" i="1"/>
  <c r="HB622" i="1" s="1"/>
  <c r="GS129" i="1"/>
  <c r="GU129" i="1"/>
  <c r="HB129" i="1" s="1"/>
  <c r="GU104" i="1"/>
  <c r="HB104" i="1" s="1"/>
  <c r="GS104" i="1"/>
  <c r="GS370" i="1"/>
  <c r="GU370" i="1"/>
  <c r="HB370" i="1" s="1"/>
  <c r="GU600" i="1"/>
  <c r="HB600" i="1" s="1"/>
  <c r="GS600" i="1"/>
  <c r="GS654" i="1"/>
  <c r="GU654" i="1"/>
  <c r="HB654" i="1" s="1"/>
  <c r="GU107" i="1"/>
  <c r="HB107" i="1" s="1"/>
  <c r="GS107" i="1"/>
  <c r="GU681" i="1"/>
  <c r="HB681" i="1" s="1"/>
  <c r="GS681" i="1"/>
  <c r="GU368" i="1"/>
  <c r="HB368" i="1" s="1"/>
  <c r="GS368" i="1"/>
  <c r="GU185" i="1"/>
  <c r="HB185" i="1" s="1"/>
  <c r="GS185" i="1"/>
  <c r="GU204" i="1"/>
  <c r="HB204" i="1" s="1"/>
  <c r="GS204" i="1"/>
  <c r="GU616" i="1"/>
  <c r="HB616" i="1" s="1"/>
  <c r="GS616" i="1"/>
  <c r="GQ640" i="1"/>
  <c r="GO11" i="1"/>
  <c r="GU147" i="1"/>
  <c r="HB147" i="1" s="1"/>
  <c r="GS147" i="1"/>
  <c r="GU533" i="1"/>
  <c r="HB533" i="1" s="1"/>
  <c r="GS533" i="1"/>
  <c r="GU336" i="1"/>
  <c r="HB336" i="1" s="1"/>
  <c r="GS336" i="1"/>
  <c r="GU631" i="1"/>
  <c r="HB631" i="1" s="1"/>
  <c r="GS631" i="1"/>
  <c r="GS430" i="1"/>
  <c r="GU430" i="1"/>
  <c r="HB430" i="1" s="1"/>
  <c r="GU520" i="1"/>
  <c r="HB520" i="1" s="1"/>
  <c r="GS520" i="1"/>
  <c r="GQ601" i="1"/>
  <c r="GS428" i="1"/>
  <c r="GU428" i="1"/>
  <c r="HB428" i="1" s="1"/>
  <c r="GU676" i="1"/>
  <c r="HB676" i="1" s="1"/>
  <c r="GS676" i="1"/>
  <c r="GQ571" i="1"/>
  <c r="GS348" i="1"/>
  <c r="GU348" i="1"/>
  <c r="HB348" i="1" s="1"/>
  <c r="GS283" i="1"/>
  <c r="GU283" i="1"/>
  <c r="HB283" i="1" s="1"/>
  <c r="GU541" i="1"/>
  <c r="HB541" i="1" s="1"/>
  <c r="GS541" i="1"/>
  <c r="GU363" i="1"/>
  <c r="HB363" i="1" s="1"/>
  <c r="GS363" i="1"/>
  <c r="GU143" i="1"/>
  <c r="HB143" i="1" s="1"/>
  <c r="GS143" i="1"/>
  <c r="GU540" i="1"/>
  <c r="HB540" i="1" s="1"/>
  <c r="GS540" i="1"/>
  <c r="GS171" i="1"/>
  <c r="GU171" i="1"/>
  <c r="HB171" i="1" s="1"/>
  <c r="GS625" i="1"/>
  <c r="GU625" i="1"/>
  <c r="HB625" i="1" s="1"/>
  <c r="GU452" i="1"/>
  <c r="HB452" i="1" s="1"/>
  <c r="GS452" i="1"/>
  <c r="GS678" i="1"/>
  <c r="GU678" i="1"/>
  <c r="HB678" i="1" s="1"/>
  <c r="GU610" i="1"/>
  <c r="HB610" i="1" s="1"/>
  <c r="GS610" i="1"/>
  <c r="GU407" i="1"/>
  <c r="HB407" i="1" s="1"/>
  <c r="GS407" i="1"/>
  <c r="GU548" i="1"/>
  <c r="HB548" i="1" s="1"/>
  <c r="GS548" i="1"/>
  <c r="GU594" i="1"/>
  <c r="HB594" i="1" s="1"/>
  <c r="GS594" i="1"/>
  <c r="GS340" i="1"/>
  <c r="GU340" i="1"/>
  <c r="HB340" i="1" s="1"/>
  <c r="GU367" i="1"/>
  <c r="HB367" i="1" s="1"/>
  <c r="GS367" i="1"/>
  <c r="GU564" i="1"/>
  <c r="HB564" i="1" s="1"/>
  <c r="GS564" i="1"/>
  <c r="GU339" i="1"/>
  <c r="HB339" i="1" s="1"/>
  <c r="GS339" i="1"/>
  <c r="GS166" i="1"/>
  <c r="GU166" i="1"/>
  <c r="HB166" i="1" s="1"/>
  <c r="GU657" i="1"/>
  <c r="HB657" i="1" s="1"/>
  <c r="GS657" i="1"/>
  <c r="GS513" i="1"/>
  <c r="GU513" i="1"/>
  <c r="HB513" i="1" s="1"/>
  <c r="GU369" i="1"/>
  <c r="HB369" i="1" s="1"/>
  <c r="GS369" i="1"/>
  <c r="GS225" i="1"/>
  <c r="GU225" i="1"/>
  <c r="HB225" i="1" s="1"/>
  <c r="GS81" i="1"/>
  <c r="GU81" i="1"/>
  <c r="HB81" i="1" s="1"/>
  <c r="GU344" i="1"/>
  <c r="HB344" i="1" s="1"/>
  <c r="GS344" i="1"/>
  <c r="GS200" i="1"/>
  <c r="GU200" i="1"/>
  <c r="HB200" i="1" s="1"/>
  <c r="GU56" i="1"/>
  <c r="HB56" i="1" s="1"/>
  <c r="GS56" i="1"/>
  <c r="GS103" i="1"/>
  <c r="GU103" i="1"/>
  <c r="HB103" i="1" s="1"/>
  <c r="GU222" i="1"/>
  <c r="HB222" i="1" s="1"/>
  <c r="GS222" i="1"/>
  <c r="GU78" i="1"/>
  <c r="HB78" i="1" s="1"/>
  <c r="GS78" i="1"/>
  <c r="GU161" i="1"/>
  <c r="HB161" i="1" s="1"/>
  <c r="GS161" i="1"/>
  <c r="GS17" i="1"/>
  <c r="GZ17" i="1" s="1"/>
  <c r="GU17" i="1"/>
  <c r="HB17" i="1" s="1"/>
  <c r="GU112" i="1"/>
  <c r="HB112" i="1" s="1"/>
  <c r="GS112" i="1"/>
  <c r="GS614" i="1"/>
  <c r="GU614" i="1"/>
  <c r="HB614" i="1" s="1"/>
  <c r="GS470" i="1"/>
  <c r="GU470" i="1"/>
  <c r="HB470" i="1" s="1"/>
  <c r="GU326" i="1"/>
  <c r="HB326" i="1" s="1"/>
  <c r="GS326" i="1"/>
  <c r="GU182" i="1"/>
  <c r="HB182" i="1" s="1"/>
  <c r="GS182" i="1"/>
  <c r="GS38" i="1"/>
  <c r="GU38" i="1"/>
  <c r="HB38" i="1" s="1"/>
  <c r="GU97" i="1"/>
  <c r="HB97" i="1" s="1"/>
  <c r="GS97" i="1"/>
  <c r="GU180" i="1"/>
  <c r="HB180" i="1" s="1"/>
  <c r="GS180" i="1"/>
  <c r="GS36" i="1"/>
  <c r="GU36" i="1"/>
  <c r="HB36" i="1" s="1"/>
  <c r="GQ172" i="1"/>
  <c r="GO12" i="1"/>
  <c r="GU135" i="1"/>
  <c r="HB135" i="1" s="1"/>
  <c r="GS135" i="1"/>
  <c r="GU569" i="1"/>
  <c r="HB569" i="1" s="1"/>
  <c r="GS569" i="1"/>
  <c r="GU403" i="1"/>
  <c r="HB403" i="1" s="1"/>
  <c r="GS403" i="1"/>
  <c r="GS80" i="1"/>
  <c r="GU80" i="1"/>
  <c r="HB80" i="1" s="1"/>
  <c r="GU206" i="1"/>
  <c r="HB206" i="1" s="1"/>
  <c r="GS206" i="1"/>
  <c r="GS649" i="1"/>
  <c r="GU649" i="1"/>
  <c r="HB649" i="1" s="1"/>
  <c r="GU378" i="1"/>
  <c r="HB378" i="1" s="1"/>
  <c r="GS378" i="1"/>
  <c r="GU617" i="1"/>
  <c r="HB617" i="1" s="1"/>
  <c r="GS617" i="1"/>
  <c r="GS587" i="1"/>
  <c r="GU587" i="1"/>
  <c r="HB587" i="1" s="1"/>
  <c r="GU557" i="1"/>
  <c r="HB557" i="1" s="1"/>
  <c r="GS557" i="1"/>
  <c r="GU700" i="1"/>
  <c r="HB700" i="1" s="1"/>
  <c r="GS700" i="1"/>
  <c r="GZ700" i="1" s="1"/>
  <c r="GU527" i="1"/>
  <c r="HB527" i="1" s="1"/>
  <c r="GS527" i="1"/>
  <c r="GU347" i="1"/>
  <c r="HB347" i="1" s="1"/>
  <c r="GS347" i="1"/>
  <c r="GU699" i="1"/>
  <c r="HB699" i="1" s="1"/>
  <c r="GS699" i="1"/>
  <c r="GU526" i="1"/>
  <c r="HB526" i="1" s="1"/>
  <c r="GS526" i="1"/>
  <c r="GS119" i="1"/>
  <c r="GU119" i="1"/>
  <c r="HB119" i="1" s="1"/>
  <c r="GS611" i="1"/>
  <c r="GU611" i="1"/>
  <c r="HB611" i="1" s="1"/>
  <c r="GU438" i="1"/>
  <c r="HB438" i="1" s="1"/>
  <c r="GS438" i="1"/>
  <c r="GU448" i="1"/>
  <c r="HB448" i="1" s="1"/>
  <c r="GS448" i="1"/>
  <c r="GU595" i="1"/>
  <c r="HB595" i="1" s="1"/>
  <c r="GS595" i="1"/>
  <c r="GU390" i="1"/>
  <c r="HB390" i="1" s="1"/>
  <c r="GS390" i="1"/>
  <c r="GS387" i="1"/>
  <c r="GU387" i="1"/>
  <c r="HB387" i="1" s="1"/>
  <c r="GQ580" i="1"/>
  <c r="GU324" i="1"/>
  <c r="HB324" i="1" s="1"/>
  <c r="GS324" i="1"/>
  <c r="GS335" i="1"/>
  <c r="GZ335" i="1" s="1"/>
  <c r="GU335" i="1"/>
  <c r="HB335" i="1" s="1"/>
  <c r="GU535" i="1"/>
  <c r="HB535" i="1" s="1"/>
  <c r="GS535" i="1"/>
  <c r="GS323" i="1"/>
  <c r="GU323" i="1"/>
  <c r="HB323" i="1" s="1"/>
  <c r="GU154" i="1"/>
  <c r="HB154" i="1" s="1"/>
  <c r="GS154" i="1"/>
  <c r="GU645" i="1"/>
  <c r="HB645" i="1" s="1"/>
  <c r="GS645" i="1"/>
  <c r="GU501" i="1"/>
  <c r="HB501" i="1" s="1"/>
  <c r="GS501" i="1"/>
  <c r="GS357" i="1"/>
  <c r="GU357" i="1"/>
  <c r="HB357" i="1" s="1"/>
  <c r="GU213" i="1"/>
  <c r="HB213" i="1" s="1"/>
  <c r="GS213" i="1"/>
  <c r="GU69" i="1"/>
  <c r="HB69" i="1" s="1"/>
  <c r="GS69" i="1"/>
  <c r="GU332" i="1"/>
  <c r="HB332" i="1" s="1"/>
  <c r="GS332" i="1"/>
  <c r="GU188" i="1"/>
  <c r="HB188" i="1" s="1"/>
  <c r="GS188" i="1"/>
  <c r="GS44" i="1"/>
  <c r="GU44" i="1"/>
  <c r="HB44" i="1" s="1"/>
  <c r="GU91" i="1"/>
  <c r="HB91" i="1" s="1"/>
  <c r="GS91" i="1"/>
  <c r="GU210" i="1"/>
  <c r="HB210" i="1" s="1"/>
  <c r="GS210" i="1"/>
  <c r="GU66" i="1"/>
  <c r="HB66" i="1" s="1"/>
  <c r="GS66" i="1"/>
  <c r="GS149" i="1"/>
  <c r="GU149" i="1"/>
  <c r="HB149" i="1" s="1"/>
  <c r="GS304" i="1"/>
  <c r="GU304" i="1"/>
  <c r="HB304" i="1" s="1"/>
  <c r="GU100" i="1"/>
  <c r="HB100" i="1" s="1"/>
  <c r="GS100" i="1"/>
  <c r="GZ100" i="1" s="1"/>
  <c r="GU602" i="1"/>
  <c r="HB602" i="1" s="1"/>
  <c r="GS602" i="1"/>
  <c r="GU458" i="1"/>
  <c r="HB458" i="1" s="1"/>
  <c r="GS458" i="1"/>
  <c r="GU314" i="1"/>
  <c r="HB314" i="1" s="1"/>
  <c r="GS314" i="1"/>
  <c r="GU170" i="1"/>
  <c r="HB170" i="1" s="1"/>
  <c r="GS170" i="1"/>
  <c r="GS26" i="1"/>
  <c r="GU26" i="1"/>
  <c r="HB26" i="1" s="1"/>
  <c r="GS85" i="1"/>
  <c r="GZ85" i="1" s="1"/>
  <c r="GU85" i="1"/>
  <c r="HB85" i="1" s="1"/>
  <c r="GS168" i="1"/>
  <c r="GU168" i="1"/>
  <c r="HB168" i="1" s="1"/>
  <c r="GS24" i="1"/>
  <c r="GU24" i="1"/>
  <c r="HB24" i="1" s="1"/>
  <c r="GU647" i="1"/>
  <c r="HB647" i="1" s="1"/>
  <c r="GS647" i="1"/>
  <c r="GS613" i="1"/>
  <c r="GZ613" i="1" s="1"/>
  <c r="GU613" i="1"/>
  <c r="HB613" i="1" s="1"/>
  <c r="GU524" i="1"/>
  <c r="HB524" i="1" s="1"/>
  <c r="GS524" i="1"/>
  <c r="GU464" i="1"/>
  <c r="HB464" i="1" s="1"/>
  <c r="GS464" i="1"/>
  <c r="GU573" i="1"/>
  <c r="HB573" i="1" s="1"/>
  <c r="GS573" i="1"/>
  <c r="GU282" i="1"/>
  <c r="HB282" i="1" s="1"/>
  <c r="GS282" i="1"/>
  <c r="GU674" i="1"/>
  <c r="HB674" i="1" s="1"/>
  <c r="GS674" i="1"/>
  <c r="GS240" i="1"/>
  <c r="GU240" i="1"/>
  <c r="HB240" i="1" s="1"/>
  <c r="GS281" i="1"/>
  <c r="GU281" i="1"/>
  <c r="HB281" i="1" s="1"/>
  <c r="GU534" i="1"/>
  <c r="HB534" i="1" s="1"/>
  <c r="GS534" i="1"/>
  <c r="GU667" i="1"/>
  <c r="HB667" i="1" s="1"/>
  <c r="GS667" i="1"/>
  <c r="GS63" i="1"/>
  <c r="GU63" i="1"/>
  <c r="HB63" i="1" s="1"/>
  <c r="GU273" i="1"/>
  <c r="HB273" i="1" s="1"/>
  <c r="GS273" i="1"/>
  <c r="GS270" i="1"/>
  <c r="GU270" i="1"/>
  <c r="HB270" i="1" s="1"/>
  <c r="GS263" i="1"/>
  <c r="GU263" i="1"/>
  <c r="HB263" i="1" s="1"/>
  <c r="GS630" i="1"/>
  <c r="GU630" i="1"/>
  <c r="HB630" i="1" s="1"/>
  <c r="GU395" i="1"/>
  <c r="HB395" i="1" s="1"/>
  <c r="GS395" i="1"/>
  <c r="GU406" i="1"/>
  <c r="HB406" i="1" s="1"/>
  <c r="GS406" i="1"/>
  <c r="GU537" i="1"/>
  <c r="HB537" i="1" s="1"/>
  <c r="GS537" i="1"/>
  <c r="GS246" i="1"/>
  <c r="GU246" i="1"/>
  <c r="HB246" i="1" s="1"/>
  <c r="GU638" i="1"/>
  <c r="HB638" i="1" s="1"/>
  <c r="GS638" i="1"/>
  <c r="GU62" i="1"/>
  <c r="HB62" i="1" s="1"/>
  <c r="GS62" i="1"/>
  <c r="GU195" i="1"/>
  <c r="HB195" i="1" s="1"/>
  <c r="GS195" i="1"/>
  <c r="GU664" i="1"/>
  <c r="HB664" i="1" s="1"/>
  <c r="GS664" i="1"/>
  <c r="GS467" i="1"/>
  <c r="GU467" i="1"/>
  <c r="HB467" i="1" s="1"/>
  <c r="GU303" i="1"/>
  <c r="HB303" i="1" s="1"/>
  <c r="GS303" i="1"/>
  <c r="GS414" i="1"/>
  <c r="GU414" i="1"/>
  <c r="HB414" i="1" s="1"/>
  <c r="GU354" i="1"/>
  <c r="HB354" i="1" s="1"/>
  <c r="GS354" i="1"/>
  <c r="GS413" i="1"/>
  <c r="GU413" i="1"/>
  <c r="HB413" i="1" s="1"/>
  <c r="GU546" i="1"/>
  <c r="HB546" i="1" s="1"/>
  <c r="GS546" i="1"/>
  <c r="GS330" i="1"/>
  <c r="GU330" i="1"/>
  <c r="HB330" i="1" s="1"/>
  <c r="GU677" i="1"/>
  <c r="HB677" i="1" s="1"/>
  <c r="GS677" i="1"/>
  <c r="GU504" i="1"/>
  <c r="HB504" i="1" s="1"/>
  <c r="GS504" i="1"/>
  <c r="GU231" i="1"/>
  <c r="HB231" i="1" s="1"/>
  <c r="GS231" i="1"/>
  <c r="GU603" i="1"/>
  <c r="HB603" i="1" s="1"/>
  <c r="GS603" i="1"/>
  <c r="GS399" i="1"/>
  <c r="GU399" i="1"/>
  <c r="HB399" i="1" s="1"/>
  <c r="GU661" i="1"/>
  <c r="HB661" i="1" s="1"/>
  <c r="GS661" i="1"/>
  <c r="GS572" i="1"/>
  <c r="GU572" i="1"/>
  <c r="HB572" i="1" s="1"/>
  <c r="GQ397" i="1"/>
  <c r="GO13" i="1"/>
  <c r="GS400" i="1"/>
  <c r="GU400" i="1"/>
  <c r="HB400" i="1" s="1"/>
  <c r="GU543" i="1"/>
  <c r="HB543" i="1" s="1"/>
  <c r="GS543" i="1"/>
  <c r="GU315" i="1"/>
  <c r="HB315" i="1" s="1"/>
  <c r="GS315" i="1"/>
  <c r="GS685" i="1"/>
  <c r="GU685" i="1"/>
  <c r="HB685" i="1" s="1"/>
  <c r="GS512" i="1"/>
  <c r="GU512" i="1"/>
  <c r="HB512" i="1" s="1"/>
  <c r="GU329" i="1"/>
  <c r="HB329" i="1" s="1"/>
  <c r="GS329" i="1"/>
  <c r="GS684" i="1"/>
  <c r="GU684" i="1"/>
  <c r="HB684" i="1" s="1"/>
  <c r="GU497" i="1"/>
  <c r="HB497" i="1" s="1"/>
  <c r="GS497" i="1"/>
  <c r="GQ577" i="1"/>
  <c r="GU596" i="1"/>
  <c r="HB596" i="1" s="1"/>
  <c r="GS596" i="1"/>
  <c r="GS408" i="1"/>
  <c r="GU408" i="1"/>
  <c r="HB408" i="1" s="1"/>
  <c r="GU532" i="1"/>
  <c r="HB532" i="1" s="1"/>
  <c r="GS532" i="1"/>
  <c r="GU581" i="1"/>
  <c r="HB581" i="1" s="1"/>
  <c r="GS581" i="1"/>
  <c r="GS375" i="1"/>
  <c r="GU375" i="1"/>
  <c r="HB375" i="1" s="1"/>
  <c r="GU690" i="1"/>
  <c r="HB690" i="1" s="1"/>
  <c r="GS690" i="1"/>
  <c r="GQ565" i="1"/>
  <c r="GS307" i="1"/>
  <c r="GU307" i="1"/>
  <c r="HB307" i="1" s="1"/>
  <c r="GU39" i="1"/>
  <c r="HB39" i="1" s="1"/>
  <c r="GS39" i="1"/>
  <c r="GU521" i="1"/>
  <c r="HB521" i="1" s="1"/>
  <c r="GS521" i="1"/>
  <c r="GS306" i="1"/>
  <c r="GU306" i="1"/>
  <c r="HB306" i="1" s="1"/>
  <c r="GU142" i="1"/>
  <c r="HB142" i="1" s="1"/>
  <c r="GS142" i="1"/>
  <c r="GU633" i="1"/>
  <c r="HB633" i="1" s="1"/>
  <c r="GS633" i="1"/>
  <c r="GS489" i="1"/>
  <c r="GU489" i="1"/>
  <c r="HB489" i="1" s="1"/>
  <c r="GU345" i="1"/>
  <c r="HB345" i="1" s="1"/>
  <c r="GS345" i="1"/>
  <c r="GS201" i="1"/>
  <c r="GU201" i="1"/>
  <c r="HB201" i="1" s="1"/>
  <c r="GS57" i="1"/>
  <c r="GU57" i="1"/>
  <c r="HB57" i="1" s="1"/>
  <c r="GS320" i="1"/>
  <c r="GU320" i="1"/>
  <c r="HB320" i="1" s="1"/>
  <c r="GS176" i="1"/>
  <c r="GU176" i="1"/>
  <c r="HB176" i="1" s="1"/>
  <c r="GS32" i="1"/>
  <c r="GU32" i="1"/>
  <c r="HB32" i="1" s="1"/>
  <c r="GU55" i="1"/>
  <c r="HB55" i="1" s="1"/>
  <c r="GS55" i="1"/>
  <c r="GU198" i="1"/>
  <c r="HB198" i="1" s="1"/>
  <c r="GS198" i="1"/>
  <c r="GU54" i="1"/>
  <c r="HB54" i="1" s="1"/>
  <c r="GS54" i="1"/>
  <c r="GU137" i="1"/>
  <c r="HB137" i="1" s="1"/>
  <c r="GS137" i="1"/>
  <c r="GS280" i="1"/>
  <c r="GU280" i="1"/>
  <c r="HB280" i="1" s="1"/>
  <c r="GS88" i="1"/>
  <c r="GU88" i="1"/>
  <c r="HB88" i="1" s="1"/>
  <c r="GU590" i="1"/>
  <c r="HB590" i="1" s="1"/>
  <c r="GS590" i="1"/>
  <c r="GU446" i="1"/>
  <c r="HB446" i="1" s="1"/>
  <c r="GS446" i="1"/>
  <c r="GS302" i="1"/>
  <c r="GU302" i="1"/>
  <c r="HB302" i="1" s="1"/>
  <c r="GU158" i="1"/>
  <c r="HB158" i="1" s="1"/>
  <c r="GS158" i="1"/>
  <c r="GS229" i="1"/>
  <c r="GU229" i="1"/>
  <c r="HB229" i="1" s="1"/>
  <c r="GU61" i="1"/>
  <c r="HB61" i="1" s="1"/>
  <c r="GS61" i="1"/>
  <c r="GU156" i="1"/>
  <c r="HB156" i="1" s="1"/>
  <c r="GS156" i="1"/>
  <c r="GU71" i="1"/>
  <c r="HB71" i="1" s="1"/>
  <c r="GS71" i="1"/>
  <c r="GU673" i="1"/>
  <c r="HB673" i="1" s="1"/>
  <c r="GS673" i="1"/>
  <c r="GU635" i="1"/>
  <c r="HB635" i="1" s="1"/>
  <c r="GS635" i="1"/>
  <c r="GS666" i="1"/>
  <c r="GU666" i="1"/>
  <c r="HB666" i="1" s="1"/>
  <c r="GU163" i="1"/>
  <c r="HB163" i="1" s="1"/>
  <c r="GS163" i="1"/>
  <c r="GS386" i="1"/>
  <c r="GU386" i="1"/>
  <c r="HB386" i="1" s="1"/>
  <c r="GS442" i="1"/>
  <c r="GU442" i="1"/>
  <c r="HB442" i="1" s="1"/>
  <c r="GS510" i="1"/>
  <c r="GU510" i="1"/>
  <c r="HB510" i="1" s="1"/>
  <c r="GS250" i="1"/>
  <c r="GU250" i="1"/>
  <c r="HB250" i="1" s="1"/>
  <c r="GS151" i="1"/>
  <c r="GU151" i="1"/>
  <c r="HB151" i="1" s="1"/>
  <c r="GU457" i="1"/>
  <c r="HB457" i="1" s="1"/>
  <c r="GS457" i="1"/>
  <c r="GU293" i="1"/>
  <c r="HB293" i="1" s="1"/>
  <c r="GS293" i="1"/>
  <c r="GU623" i="1"/>
  <c r="HB623" i="1" s="1"/>
  <c r="GS623" i="1"/>
  <c r="GU127" i="1"/>
  <c r="HB127" i="1" s="1"/>
  <c r="GS127" i="1"/>
  <c r="GS60" i="1"/>
  <c r="GU60" i="1"/>
  <c r="HB60" i="1" s="1"/>
  <c r="GU444" i="1"/>
  <c r="HB444" i="1" s="1"/>
  <c r="GS444" i="1"/>
  <c r="GS556" i="1"/>
  <c r="GU556" i="1"/>
  <c r="HB556" i="1" s="1"/>
  <c r="GU383" i="1"/>
  <c r="HB383" i="1" s="1"/>
  <c r="GS383" i="1"/>
  <c r="GO10" i="1"/>
  <c r="GU255" i="1"/>
  <c r="HB255" i="1" s="1"/>
  <c r="GS255" i="1"/>
  <c r="GS671" i="1"/>
  <c r="GU671" i="1"/>
  <c r="HB671" i="1" s="1"/>
  <c r="GU498" i="1"/>
  <c r="HB498" i="1" s="1"/>
  <c r="GS498" i="1"/>
  <c r="GU275" i="1"/>
  <c r="HB275" i="1" s="1"/>
  <c r="GS275" i="1"/>
  <c r="GS670" i="1"/>
  <c r="GU670" i="1"/>
  <c r="HB670" i="1" s="1"/>
  <c r="GU483" i="1"/>
  <c r="HB483" i="1" s="1"/>
  <c r="GS483" i="1"/>
  <c r="GU402" i="1"/>
  <c r="HB402" i="1" s="1"/>
  <c r="GS402" i="1"/>
  <c r="GU582" i="1"/>
  <c r="HB582" i="1" s="1"/>
  <c r="GS582" i="1"/>
  <c r="GU376" i="1"/>
  <c r="HB376" i="1" s="1"/>
  <c r="GS376" i="1"/>
  <c r="GU431" i="1"/>
  <c r="HB431" i="1" s="1"/>
  <c r="GS431" i="1"/>
  <c r="GS567" i="1"/>
  <c r="GU567" i="1"/>
  <c r="HB567" i="1" s="1"/>
  <c r="GU359" i="1"/>
  <c r="HB359" i="1" s="1"/>
  <c r="GS359" i="1"/>
  <c r="GU517" i="1"/>
  <c r="HB517" i="1" s="1"/>
  <c r="GS517" i="1"/>
  <c r="GU551" i="1"/>
  <c r="HB551" i="1" s="1"/>
  <c r="GS551" i="1"/>
  <c r="GU289" i="1"/>
  <c r="HB289" i="1" s="1"/>
  <c r="GS289" i="1"/>
  <c r="GS694" i="1"/>
  <c r="GU694" i="1"/>
  <c r="HB694" i="1" s="1"/>
  <c r="GU507" i="1"/>
  <c r="HB507" i="1" s="1"/>
  <c r="GS507" i="1"/>
  <c r="GU288" i="1"/>
  <c r="HB288" i="1" s="1"/>
  <c r="GS288" i="1"/>
  <c r="GS118" i="1"/>
  <c r="GU118" i="1"/>
  <c r="HB118" i="1" s="1"/>
  <c r="GU621" i="1"/>
  <c r="HB621" i="1" s="1"/>
  <c r="GS621" i="1"/>
  <c r="GS477" i="1"/>
  <c r="GU477" i="1"/>
  <c r="HB477" i="1" s="1"/>
  <c r="GS333" i="1"/>
  <c r="GU333" i="1"/>
  <c r="HB333" i="1" s="1"/>
  <c r="GU189" i="1"/>
  <c r="HB189" i="1" s="1"/>
  <c r="GS189" i="1"/>
  <c r="GU45" i="1"/>
  <c r="HB45" i="1" s="1"/>
  <c r="GS45" i="1"/>
  <c r="GU308" i="1"/>
  <c r="HB308" i="1" s="1"/>
  <c r="GS308" i="1"/>
  <c r="GS164" i="1"/>
  <c r="GU164" i="1"/>
  <c r="HB164" i="1" s="1"/>
  <c r="GU20" i="1"/>
  <c r="HB20" i="1" s="1"/>
  <c r="GS20" i="1"/>
  <c r="GS43" i="1"/>
  <c r="GU43" i="1"/>
  <c r="HB43" i="1" s="1"/>
  <c r="GS186" i="1"/>
  <c r="GU186" i="1"/>
  <c r="HB186" i="1" s="1"/>
  <c r="GS42" i="1"/>
  <c r="GU42" i="1"/>
  <c r="HB42" i="1" s="1"/>
  <c r="GS125" i="1"/>
  <c r="GU125" i="1"/>
  <c r="HB125" i="1" s="1"/>
  <c r="GS268" i="1"/>
  <c r="GU268" i="1"/>
  <c r="HB268" i="1" s="1"/>
  <c r="GU52" i="1"/>
  <c r="HB52" i="1" s="1"/>
  <c r="GS52" i="1"/>
  <c r="GS578" i="1"/>
  <c r="GU578" i="1"/>
  <c r="HB578" i="1" s="1"/>
  <c r="GU434" i="1"/>
  <c r="HB434" i="1" s="1"/>
  <c r="GS434" i="1"/>
  <c r="GU290" i="1"/>
  <c r="HB290" i="1" s="1"/>
  <c r="GS290" i="1"/>
  <c r="GU146" i="1"/>
  <c r="HB146" i="1" s="1"/>
  <c r="GS146" i="1"/>
  <c r="GU217" i="1"/>
  <c r="HB217" i="1" s="1"/>
  <c r="GS217" i="1"/>
  <c r="GU25" i="1"/>
  <c r="HB25" i="1" s="1"/>
  <c r="GS25" i="1"/>
  <c r="GU144" i="1"/>
  <c r="HB144" i="1" s="1"/>
  <c r="GS144" i="1"/>
  <c r="GS59" i="1"/>
  <c r="GU59" i="1"/>
  <c r="HB59" i="1" s="1"/>
  <c r="GS605" i="1"/>
  <c r="GU605" i="1"/>
  <c r="HB605" i="1" s="1"/>
  <c r="GS643" i="1"/>
  <c r="GU643" i="1"/>
  <c r="HB643" i="1" s="1"/>
  <c r="GS697" i="1"/>
  <c r="GU697" i="1"/>
  <c r="HB697" i="1" s="1"/>
  <c r="GU243" i="1"/>
  <c r="HB243" i="1" s="1"/>
  <c r="GS243" i="1"/>
  <c r="GU449" i="1"/>
  <c r="HB449" i="1" s="1"/>
  <c r="GS449" i="1"/>
  <c r="GU429" i="1"/>
  <c r="HB429" i="1" s="1"/>
  <c r="GS429" i="1"/>
  <c r="GU260" i="1"/>
  <c r="HB260" i="1" s="1"/>
  <c r="GS260" i="1"/>
  <c r="GS221" i="1"/>
  <c r="GU221" i="1"/>
  <c r="HB221" i="1" s="1"/>
  <c r="GU169" i="1"/>
  <c r="HB169" i="1" s="1"/>
  <c r="GS169" i="1"/>
  <c r="GS689" i="1"/>
  <c r="GU689" i="1"/>
  <c r="HB689" i="1" s="1"/>
  <c r="GS279" i="1"/>
  <c r="GU279" i="1"/>
  <c r="HB279" i="1" s="1"/>
  <c r="GS491" i="1"/>
  <c r="GU491" i="1"/>
  <c r="HB491" i="1" s="1"/>
  <c r="GU480" i="1"/>
  <c r="HB480" i="1" s="1"/>
  <c r="GS480" i="1"/>
  <c r="GS435" i="1"/>
  <c r="GU435" i="1"/>
  <c r="HB435" i="1" s="1"/>
  <c r="GU65" i="1"/>
  <c r="HB65" i="1" s="1"/>
  <c r="GS65" i="1"/>
  <c r="GU660" i="1"/>
  <c r="HB660" i="1" s="1"/>
  <c r="GS660" i="1"/>
  <c r="GQ589" i="1"/>
  <c r="GU481" i="1"/>
  <c r="HB481" i="1" s="1"/>
  <c r="GS481" i="1"/>
  <c r="GU437" i="1"/>
  <c r="HB437" i="1" s="1"/>
  <c r="GS437" i="1"/>
  <c r="GU419" i="1"/>
  <c r="HB419" i="1" s="1"/>
  <c r="GS419" i="1"/>
  <c r="GU393" i="1"/>
  <c r="HB393" i="1" s="1"/>
  <c r="GS393" i="1"/>
  <c r="GU224" i="1"/>
  <c r="HB224" i="1" s="1"/>
  <c r="GS224" i="1"/>
  <c r="GU41" i="1"/>
  <c r="HB41" i="1" s="1"/>
  <c r="GS41" i="1"/>
  <c r="GU350" i="1"/>
  <c r="HB350" i="1" s="1"/>
  <c r="GS350" i="1"/>
  <c r="GU646" i="1"/>
  <c r="HB646" i="1" s="1"/>
  <c r="GS646" i="1"/>
  <c r="GS443" i="1"/>
  <c r="GU443" i="1"/>
  <c r="HB443" i="1" s="1"/>
  <c r="GS503" i="1"/>
  <c r="GZ503" i="1" s="1"/>
  <c r="GU503" i="1"/>
  <c r="HB503" i="1" s="1"/>
  <c r="GU555" i="1"/>
  <c r="HB555" i="1" s="1"/>
  <c r="GS555" i="1"/>
  <c r="GS490" i="1"/>
  <c r="GU490" i="1"/>
  <c r="HB490" i="1" s="1"/>
  <c r="GU191" i="1"/>
  <c r="HB191" i="1" s="1"/>
  <c r="GS191" i="1"/>
  <c r="GU575" i="1"/>
  <c r="HB575" i="1" s="1"/>
  <c r="GS575" i="1"/>
  <c r="GS382" i="1"/>
  <c r="GU382" i="1"/>
  <c r="HB382" i="1" s="1"/>
  <c r="GU528" i="1"/>
  <c r="HB528" i="1" s="1"/>
  <c r="GS528" i="1"/>
  <c r="GS648" i="1"/>
  <c r="GU648" i="1"/>
  <c r="HB648" i="1" s="1"/>
  <c r="GU461" i="1"/>
  <c r="HB461" i="1" s="1"/>
  <c r="GS461" i="1"/>
  <c r="GU87" i="1"/>
  <c r="HB87" i="1" s="1"/>
  <c r="GS87" i="1"/>
  <c r="GQ574" i="1"/>
  <c r="GU366" i="1"/>
  <c r="HB366" i="1" s="1"/>
  <c r="GS366" i="1"/>
  <c r="GS488" i="1"/>
  <c r="GU488" i="1"/>
  <c r="HB488" i="1" s="1"/>
  <c r="GU544" i="1"/>
  <c r="HB544" i="1" s="1"/>
  <c r="GS544" i="1"/>
  <c r="GU365" i="1"/>
  <c r="HB365" i="1" s="1"/>
  <c r="GS365" i="1"/>
  <c r="GU687" i="1"/>
  <c r="HB687" i="1" s="1"/>
  <c r="GS687" i="1"/>
  <c r="GU499" i="1"/>
  <c r="HB499" i="1" s="1"/>
  <c r="GS499" i="1"/>
  <c r="GS219" i="1"/>
  <c r="GU219" i="1"/>
  <c r="HB219" i="1" s="1"/>
  <c r="GS656" i="1"/>
  <c r="GU656" i="1"/>
  <c r="HB656" i="1" s="1"/>
  <c r="GU484" i="1"/>
  <c r="HB484" i="1" s="1"/>
  <c r="GS484" i="1"/>
  <c r="GS215" i="1"/>
  <c r="GU215" i="1"/>
  <c r="HB215" i="1" s="1"/>
  <c r="GU655" i="1"/>
  <c r="HB655" i="1" s="1"/>
  <c r="GS655" i="1"/>
  <c r="GS468" i="1"/>
  <c r="GU468" i="1"/>
  <c r="HB468" i="1" s="1"/>
  <c r="GU618" i="1"/>
  <c r="HB618" i="1" s="1"/>
  <c r="GS618" i="1"/>
  <c r="GU568" i="1"/>
  <c r="HB568" i="1" s="1"/>
  <c r="GS568" i="1"/>
  <c r="GU360" i="1"/>
  <c r="HB360" i="1" s="1"/>
  <c r="GS360" i="1"/>
  <c r="GU352" i="1"/>
  <c r="HB352" i="1" s="1"/>
  <c r="GS352" i="1"/>
  <c r="GU552" i="1"/>
  <c r="HB552" i="1" s="1"/>
  <c r="GS552" i="1"/>
  <c r="GU341" i="1"/>
  <c r="HB341" i="1" s="1"/>
  <c r="GS341" i="1"/>
  <c r="GS301" i="1"/>
  <c r="GU301" i="1"/>
  <c r="HB301" i="1" s="1"/>
  <c r="GU536" i="1"/>
  <c r="HB536" i="1" s="1"/>
  <c r="GS536" i="1"/>
  <c r="GU267" i="1"/>
  <c r="HB267" i="1" s="1"/>
  <c r="GS267" i="1"/>
  <c r="GS679" i="1"/>
  <c r="GU679" i="1"/>
  <c r="HB679" i="1" s="1"/>
  <c r="GS492" i="1"/>
  <c r="GU492" i="1"/>
  <c r="HB492" i="1" s="1"/>
  <c r="GU239" i="1"/>
  <c r="HB239" i="1" s="1"/>
  <c r="GS239" i="1"/>
  <c r="GS106" i="1"/>
  <c r="GU106" i="1"/>
  <c r="HB106" i="1" s="1"/>
  <c r="GU609" i="1"/>
  <c r="HB609" i="1" s="1"/>
  <c r="GS609" i="1"/>
  <c r="GS465" i="1"/>
  <c r="GU465" i="1"/>
  <c r="HB465" i="1" s="1"/>
  <c r="GU321" i="1"/>
  <c r="HB321" i="1" s="1"/>
  <c r="GS321" i="1"/>
  <c r="GU177" i="1"/>
  <c r="HB177" i="1" s="1"/>
  <c r="GS177" i="1"/>
  <c r="GS33" i="1"/>
  <c r="GU33" i="1"/>
  <c r="HB33" i="1" s="1"/>
  <c r="GS296" i="1"/>
  <c r="GU296" i="1"/>
  <c r="HB296" i="1" s="1"/>
  <c r="GS152" i="1"/>
  <c r="GU152" i="1"/>
  <c r="HB152" i="1" s="1"/>
  <c r="GS247" i="1"/>
  <c r="GU247" i="1"/>
  <c r="HB247" i="1" s="1"/>
  <c r="GS31" i="1"/>
  <c r="GU31" i="1"/>
  <c r="HB31" i="1" s="1"/>
  <c r="GS174" i="1"/>
  <c r="GU174" i="1"/>
  <c r="HB174" i="1" s="1"/>
  <c r="GU30" i="1"/>
  <c r="HB30" i="1" s="1"/>
  <c r="GS30" i="1"/>
  <c r="GU113" i="1"/>
  <c r="HB113" i="1" s="1"/>
  <c r="GS113" i="1"/>
  <c r="GS244" i="1"/>
  <c r="GU244" i="1"/>
  <c r="HB244" i="1" s="1"/>
  <c r="GU28" i="1"/>
  <c r="HB28" i="1" s="1"/>
  <c r="GS28" i="1"/>
  <c r="GS566" i="1"/>
  <c r="GU566" i="1"/>
  <c r="HB566" i="1" s="1"/>
  <c r="GU422" i="1"/>
  <c r="HB422" i="1" s="1"/>
  <c r="GS422" i="1"/>
  <c r="GU278" i="1"/>
  <c r="HB278" i="1" s="1"/>
  <c r="GS278" i="1"/>
  <c r="GU134" i="1"/>
  <c r="HB134" i="1" s="1"/>
  <c r="GS134" i="1"/>
  <c r="GU205" i="1"/>
  <c r="HB205" i="1" s="1"/>
  <c r="GS205" i="1"/>
  <c r="GU276" i="1"/>
  <c r="HB276" i="1" s="1"/>
  <c r="GS276" i="1"/>
  <c r="GU132" i="1"/>
  <c r="HB132" i="1" s="1"/>
  <c r="GS132" i="1"/>
  <c r="GU47" i="1"/>
  <c r="HB47" i="1" s="1"/>
  <c r="GS47" i="1"/>
  <c r="GU531" i="1"/>
  <c r="HB531" i="1" s="1"/>
  <c r="GS531" i="1"/>
  <c r="GU456" i="1"/>
  <c r="HB456" i="1" s="1"/>
  <c r="GS456" i="1"/>
  <c r="GS612" i="1"/>
  <c r="GU612" i="1"/>
  <c r="HB612" i="1" s="1"/>
  <c r="GU495" i="1"/>
  <c r="HB495" i="1" s="1"/>
  <c r="GS495" i="1"/>
  <c r="GU636" i="1"/>
  <c r="HB636" i="1" s="1"/>
  <c r="GS636" i="1"/>
  <c r="GS285" i="1"/>
  <c r="GU285" i="1"/>
  <c r="HB285" i="1" s="1"/>
  <c r="GU196" i="1"/>
  <c r="HB196" i="1" s="1"/>
  <c r="GS196" i="1"/>
  <c r="GU98" i="1"/>
  <c r="HB98" i="1" s="1"/>
  <c r="GS98" i="1"/>
  <c r="GU591" i="1"/>
  <c r="HB591" i="1" s="1"/>
  <c r="GS591" i="1"/>
  <c r="GS486" i="1"/>
  <c r="GU486" i="1"/>
  <c r="HB486" i="1" s="1"/>
  <c r="GU426" i="1"/>
  <c r="HB426" i="1" s="1"/>
  <c r="GS426" i="1"/>
  <c r="GU245" i="1"/>
  <c r="HB245" i="1" s="1"/>
  <c r="GS245" i="1"/>
  <c r="GS450" i="1"/>
  <c r="GU450" i="1"/>
  <c r="HB450" i="1" s="1"/>
  <c r="GU417" i="1"/>
  <c r="HB417" i="1" s="1"/>
  <c r="GS417" i="1"/>
  <c r="GU248" i="1"/>
  <c r="HB248" i="1" s="1"/>
  <c r="GS248" i="1"/>
  <c r="GQ562" i="1"/>
  <c r="GU131" i="1"/>
  <c r="HB131" i="1" s="1"/>
  <c r="GS131" i="1"/>
  <c r="GU570" i="1"/>
  <c r="HB570" i="1" s="1"/>
  <c r="GS570" i="1"/>
  <c r="GU111" i="1"/>
  <c r="HB111" i="1" s="1"/>
  <c r="GS111" i="1"/>
  <c r="GS214" i="1"/>
  <c r="GU214" i="1"/>
  <c r="HB214" i="1" s="1"/>
  <c r="GU249" i="1"/>
  <c r="HB249" i="1" s="1"/>
  <c r="GS249" i="1"/>
  <c r="GU102" i="1"/>
  <c r="HB102" i="1" s="1"/>
  <c r="GS102" i="1"/>
  <c r="GU121" i="1"/>
  <c r="HB121" i="1" s="1"/>
  <c r="GS121" i="1"/>
  <c r="GS353" i="1"/>
  <c r="GU353" i="1"/>
  <c r="HB353" i="1" s="1"/>
  <c r="GS364" i="1"/>
  <c r="GU364" i="1"/>
  <c r="HB364" i="1" s="1"/>
  <c r="GS474" i="1"/>
  <c r="GU474" i="1"/>
  <c r="HB474" i="1" s="1"/>
  <c r="GU691" i="1"/>
  <c r="HB691" i="1" s="1"/>
  <c r="GS691" i="1"/>
  <c r="GS663" i="1"/>
  <c r="GU663" i="1"/>
  <c r="HB663" i="1" s="1"/>
  <c r="GU588" i="1"/>
  <c r="HB588" i="1" s="1"/>
  <c r="GS588" i="1"/>
  <c r="GU558" i="1"/>
  <c r="HB558" i="1" s="1"/>
  <c r="GS558" i="1"/>
  <c r="GS606" i="1"/>
  <c r="GU606" i="1"/>
  <c r="HB606" i="1" s="1"/>
  <c r="GS634" i="1"/>
  <c r="GU634" i="1"/>
  <c r="HB634" i="1" s="1"/>
  <c r="GS447" i="1"/>
  <c r="GU447" i="1"/>
  <c r="HB447" i="1" s="1"/>
  <c r="GU592" i="1"/>
  <c r="HB592" i="1" s="1"/>
  <c r="GS592" i="1"/>
  <c r="GS559" i="1"/>
  <c r="GU559" i="1"/>
  <c r="HB559" i="1" s="1"/>
  <c r="GU351" i="1"/>
  <c r="HB351" i="1" s="1"/>
  <c r="GS351" i="1"/>
  <c r="GU227" i="1"/>
  <c r="HB227" i="1" s="1"/>
  <c r="GS227" i="1"/>
  <c r="GU529" i="1"/>
  <c r="HB529" i="1" s="1"/>
  <c r="GS529" i="1"/>
  <c r="GS349" i="1"/>
  <c r="GU349" i="1"/>
  <c r="HB349" i="1" s="1"/>
  <c r="GS672" i="1"/>
  <c r="GU672" i="1"/>
  <c r="HB672" i="1" s="1"/>
  <c r="GS485" i="1"/>
  <c r="GU485" i="1"/>
  <c r="HB485" i="1" s="1"/>
  <c r="GU179" i="1"/>
  <c r="HB179" i="1" s="1"/>
  <c r="GS179" i="1"/>
  <c r="GS642" i="1"/>
  <c r="GU642" i="1"/>
  <c r="HB642" i="1" s="1"/>
  <c r="GS469" i="1"/>
  <c r="GU469" i="1"/>
  <c r="HB469" i="1" s="1"/>
  <c r="GU123" i="1"/>
  <c r="HB123" i="1" s="1"/>
  <c r="GS123" i="1"/>
  <c r="GU641" i="1"/>
  <c r="HB641" i="1" s="1"/>
  <c r="GS641" i="1"/>
  <c r="GU454" i="1"/>
  <c r="HB454" i="1" s="1"/>
  <c r="GS454" i="1"/>
  <c r="GS384" i="1"/>
  <c r="GU384" i="1"/>
  <c r="HB384" i="1" s="1"/>
  <c r="GU553" i="1"/>
  <c r="HB553" i="1" s="1"/>
  <c r="GS553" i="1"/>
  <c r="GU342" i="1"/>
  <c r="HB342" i="1" s="1"/>
  <c r="GS342" i="1"/>
  <c r="GU83" i="1"/>
  <c r="HB83" i="1" s="1"/>
  <c r="GS83" i="1"/>
  <c r="GS523" i="1"/>
  <c r="GU523" i="1"/>
  <c r="HB523" i="1" s="1"/>
  <c r="GU291" i="1"/>
  <c r="HB291" i="1" s="1"/>
  <c r="GS291" i="1"/>
  <c r="GU695" i="1"/>
  <c r="HB695" i="1" s="1"/>
  <c r="GS695" i="1"/>
  <c r="GU522" i="1"/>
  <c r="HB522" i="1" s="1"/>
  <c r="GS522" i="1"/>
  <c r="GU203" i="1"/>
  <c r="HB203" i="1" s="1"/>
  <c r="GS203" i="1"/>
  <c r="GU665" i="1"/>
  <c r="HB665" i="1" s="1"/>
  <c r="GS665" i="1"/>
  <c r="GS478" i="1"/>
  <c r="GU478" i="1"/>
  <c r="HB478" i="1" s="1"/>
  <c r="GU95" i="1"/>
  <c r="HB95" i="1" s="1"/>
  <c r="GS95" i="1"/>
  <c r="GS70" i="1"/>
  <c r="GU70" i="1"/>
  <c r="HB70" i="1" s="1"/>
  <c r="GU597" i="1"/>
  <c r="HB597" i="1" s="1"/>
  <c r="GS597" i="1"/>
  <c r="GU453" i="1"/>
  <c r="HB453" i="1" s="1"/>
  <c r="GS453" i="1"/>
  <c r="GU309" i="1"/>
  <c r="HB309" i="1" s="1"/>
  <c r="GS309" i="1"/>
  <c r="GU165" i="1"/>
  <c r="HB165" i="1" s="1"/>
  <c r="GS165" i="1"/>
  <c r="GS21" i="1"/>
  <c r="GU21" i="1"/>
  <c r="HB21" i="1" s="1"/>
  <c r="GS284" i="1"/>
  <c r="GU284" i="1"/>
  <c r="HB284" i="1" s="1"/>
  <c r="GU140" i="1"/>
  <c r="HB140" i="1" s="1"/>
  <c r="GS140" i="1"/>
  <c r="GS199" i="1"/>
  <c r="GU199" i="1"/>
  <c r="HB199" i="1" s="1"/>
  <c r="GU19" i="1"/>
  <c r="HB19" i="1" s="1"/>
  <c r="GS19" i="1"/>
  <c r="GU162" i="1"/>
  <c r="HB162" i="1" s="1"/>
  <c r="GS162" i="1"/>
  <c r="GS18" i="1"/>
  <c r="GU18" i="1"/>
  <c r="HB18" i="1" s="1"/>
  <c r="GS101" i="1"/>
  <c r="GU101" i="1"/>
  <c r="HB101" i="1" s="1"/>
  <c r="GU232" i="1"/>
  <c r="HB232" i="1" s="1"/>
  <c r="GS232" i="1"/>
  <c r="GU698" i="1"/>
  <c r="HB698" i="1" s="1"/>
  <c r="GS698" i="1"/>
  <c r="GU554" i="1"/>
  <c r="HB554" i="1" s="1"/>
  <c r="GS554" i="1"/>
  <c r="GU410" i="1"/>
  <c r="HB410" i="1" s="1"/>
  <c r="GS410" i="1"/>
  <c r="GZ410" i="1" s="1"/>
  <c r="GU266" i="1"/>
  <c r="HB266" i="1" s="1"/>
  <c r="GS266" i="1"/>
  <c r="GU122" i="1"/>
  <c r="HB122" i="1" s="1"/>
  <c r="GS122" i="1"/>
  <c r="GU193" i="1"/>
  <c r="HB193" i="1" s="1"/>
  <c r="GS193" i="1"/>
  <c r="GU264" i="1"/>
  <c r="HB264" i="1" s="1"/>
  <c r="GS264" i="1"/>
  <c r="GU120" i="1"/>
  <c r="HB120" i="1" s="1"/>
  <c r="GS120" i="1"/>
  <c r="GU35" i="1"/>
  <c r="HB35" i="1" s="1"/>
  <c r="GS35" i="1"/>
  <c r="GS476" i="1"/>
  <c r="GU476" i="1"/>
  <c r="HB476" i="1" s="1"/>
  <c r="GS300" i="1"/>
  <c r="GU300" i="1"/>
  <c r="HB300" i="1" s="1"/>
  <c r="GS620" i="1"/>
  <c r="GU620" i="1"/>
  <c r="HB620" i="1" s="1"/>
  <c r="GU682" i="1"/>
  <c r="HB682" i="1" s="1"/>
  <c r="GS682" i="1"/>
  <c r="GU46" i="1"/>
  <c r="HB46" i="1" s="1"/>
  <c r="GS46" i="1"/>
  <c r="GS404" i="1"/>
  <c r="GU404" i="1"/>
  <c r="HB404" i="1" s="1"/>
  <c r="GU77" i="1"/>
  <c r="HB77" i="1" s="1"/>
  <c r="GS77" i="1"/>
  <c r="GU96" i="1"/>
  <c r="HB96" i="1" s="1"/>
  <c r="GS96" i="1"/>
  <c r="GU401" i="1"/>
  <c r="HB401" i="1" s="1"/>
  <c r="GS401" i="1"/>
  <c r="GU629" i="1"/>
  <c r="HB629" i="1" s="1"/>
  <c r="GS629" i="1"/>
  <c r="GS377" i="1"/>
  <c r="GU377" i="1"/>
  <c r="HB377" i="1" s="1"/>
  <c r="GU652" i="1"/>
  <c r="HB652" i="1" s="1"/>
  <c r="GS652" i="1"/>
  <c r="GU561" i="1"/>
  <c r="HB561" i="1" s="1"/>
  <c r="GS561" i="1"/>
  <c r="GS126" i="1"/>
  <c r="GU126" i="1"/>
  <c r="HB126" i="1" s="1"/>
  <c r="GU459" i="1"/>
  <c r="HB459" i="1" s="1"/>
  <c r="GS459" i="1"/>
  <c r="GU396" i="1"/>
  <c r="HB396" i="1" s="1"/>
  <c r="GS396" i="1"/>
  <c r="GU560" i="1"/>
  <c r="HB560" i="1" s="1"/>
  <c r="GS560" i="1"/>
  <c r="GU639" i="1"/>
  <c r="HB639" i="1" s="1"/>
  <c r="GS639" i="1"/>
  <c r="GU593" i="1"/>
  <c r="HB593" i="1" s="1"/>
  <c r="GS593" i="1"/>
  <c r="GU105" i="1"/>
  <c r="HB105" i="1" s="1"/>
  <c r="GS105" i="1"/>
  <c r="GU136" i="1"/>
  <c r="HB136" i="1" s="1"/>
  <c r="GS136" i="1"/>
  <c r="GU494" i="1"/>
  <c r="HB494" i="1" s="1"/>
  <c r="GS494" i="1"/>
  <c r="GU547" i="1"/>
  <c r="HB547" i="1" s="1"/>
  <c r="GS547" i="1"/>
  <c r="GU586" i="1"/>
  <c r="HB586" i="1" s="1"/>
  <c r="GS586" i="1"/>
  <c r="GU251" i="1"/>
  <c r="HB251" i="1" s="1"/>
  <c r="GS251" i="1"/>
  <c r="GS519" i="1"/>
  <c r="GU519" i="1"/>
  <c r="HB519" i="1" s="1"/>
  <c r="GU505" i="1"/>
  <c r="HB505" i="1" s="1"/>
  <c r="GS505" i="1"/>
  <c r="GU619" i="1"/>
  <c r="HB619" i="1" s="1"/>
  <c r="GS619" i="1"/>
  <c r="GS432" i="1"/>
  <c r="GU432" i="1"/>
  <c r="HB432" i="1" s="1"/>
  <c r="GU462" i="1"/>
  <c r="HB462" i="1" s="1"/>
  <c r="GS462" i="1"/>
  <c r="GS545" i="1"/>
  <c r="GU545" i="1"/>
  <c r="HB545" i="1" s="1"/>
  <c r="GS317" i="1"/>
  <c r="GU317" i="1"/>
  <c r="HB317" i="1" s="1"/>
  <c r="GQ688" i="1"/>
  <c r="GO9" i="1"/>
  <c r="GS515" i="1"/>
  <c r="GU515" i="1"/>
  <c r="HB515" i="1" s="1"/>
  <c r="GS331" i="1"/>
  <c r="GU331" i="1"/>
  <c r="HB331" i="1" s="1"/>
  <c r="GU658" i="1"/>
  <c r="HB658" i="1" s="1"/>
  <c r="GS658" i="1"/>
  <c r="GU471" i="1"/>
  <c r="HB471" i="1" s="1"/>
  <c r="GS471" i="1"/>
  <c r="GS27" i="1"/>
  <c r="GU27" i="1"/>
  <c r="HB27" i="1" s="1"/>
  <c r="GU628" i="1"/>
  <c r="HB628" i="1" s="1"/>
  <c r="GS628" i="1"/>
  <c r="GS455" i="1"/>
  <c r="GU455" i="1"/>
  <c r="HB455" i="1" s="1"/>
  <c r="GS75" i="1"/>
  <c r="GU75" i="1"/>
  <c r="HB75" i="1" s="1"/>
  <c r="GU627" i="1"/>
  <c r="HB627" i="1" s="1"/>
  <c r="GS627" i="1"/>
  <c r="GU439" i="1"/>
  <c r="HB439" i="1" s="1"/>
  <c r="GS439" i="1"/>
  <c r="GS318" i="1"/>
  <c r="GU318" i="1"/>
  <c r="HB318" i="1" s="1"/>
  <c r="GU539" i="1"/>
  <c r="HB539" i="1" s="1"/>
  <c r="GS539" i="1"/>
  <c r="GS327" i="1"/>
  <c r="GU327" i="1"/>
  <c r="HB327" i="1" s="1"/>
  <c r="GS696" i="1"/>
  <c r="GU696" i="1"/>
  <c r="HB696" i="1" s="1"/>
  <c r="GU509" i="1"/>
  <c r="HB509" i="1" s="1"/>
  <c r="GS509" i="1"/>
  <c r="GS269" i="1"/>
  <c r="GU269" i="1"/>
  <c r="HB269" i="1" s="1"/>
  <c r="GU680" i="1"/>
  <c r="HB680" i="1" s="1"/>
  <c r="GS680" i="1"/>
  <c r="GU479" i="1"/>
  <c r="HB479" i="1" s="1"/>
  <c r="GS479" i="1"/>
  <c r="GU155" i="1"/>
  <c r="HB155" i="1" s="1"/>
  <c r="GS155" i="1"/>
  <c r="GU651" i="1"/>
  <c r="HB651" i="1" s="1"/>
  <c r="GS651" i="1"/>
  <c r="GS463" i="1"/>
  <c r="GU463" i="1"/>
  <c r="HB463" i="1" s="1"/>
  <c r="GS51" i="1"/>
  <c r="GU51" i="1"/>
  <c r="HB51" i="1" s="1"/>
  <c r="GU58" i="1"/>
  <c r="HB58" i="1" s="1"/>
  <c r="GS58" i="1"/>
  <c r="GU585" i="1"/>
  <c r="HB585" i="1" s="1"/>
  <c r="GS585" i="1"/>
  <c r="GU441" i="1"/>
  <c r="HB441" i="1" s="1"/>
  <c r="GS441" i="1"/>
  <c r="GU297" i="1"/>
  <c r="HB297" i="1" s="1"/>
  <c r="GS297" i="1"/>
  <c r="GS153" i="1"/>
  <c r="GU153" i="1"/>
  <c r="HB153" i="1" s="1"/>
  <c r="GS416" i="1"/>
  <c r="GU416" i="1"/>
  <c r="HB416" i="1" s="1"/>
  <c r="GU272" i="1"/>
  <c r="HB272" i="1" s="1"/>
  <c r="GS272" i="1"/>
  <c r="GU128" i="1"/>
  <c r="HB128" i="1" s="1"/>
  <c r="GS128" i="1"/>
  <c r="GU175" i="1"/>
  <c r="HB175" i="1" s="1"/>
  <c r="GS175" i="1"/>
  <c r="GU294" i="1"/>
  <c r="HB294" i="1" s="1"/>
  <c r="GS294" i="1"/>
  <c r="GU150" i="1"/>
  <c r="HB150" i="1" s="1"/>
  <c r="GS150" i="1"/>
  <c r="GU233" i="1"/>
  <c r="HB233" i="1" s="1"/>
  <c r="GS233" i="1"/>
  <c r="GU89" i="1"/>
  <c r="HB89" i="1" s="1"/>
  <c r="GS89" i="1"/>
  <c r="GS220" i="1"/>
  <c r="GU220" i="1"/>
  <c r="HB220" i="1" s="1"/>
  <c r="GU686" i="1"/>
  <c r="HB686" i="1" s="1"/>
  <c r="GS686" i="1"/>
  <c r="GS542" i="1"/>
  <c r="GU542" i="1"/>
  <c r="HB542" i="1" s="1"/>
  <c r="GU398" i="1"/>
  <c r="HB398" i="1" s="1"/>
  <c r="GS398" i="1"/>
  <c r="GU254" i="1"/>
  <c r="HB254" i="1" s="1"/>
  <c r="GS254" i="1"/>
  <c r="GU110" i="1"/>
  <c r="HB110" i="1" s="1"/>
  <c r="GS110" i="1"/>
  <c r="GQ181" i="1"/>
  <c r="GU252" i="1"/>
  <c r="HB252" i="1" s="1"/>
  <c r="GS252" i="1"/>
  <c r="GS108" i="1"/>
  <c r="GU108" i="1"/>
  <c r="HB108" i="1" s="1"/>
  <c r="GU23" i="1"/>
  <c r="HB23" i="1" s="1"/>
  <c r="GS23" i="1"/>
  <c r="HA380" i="1" l="1"/>
  <c r="HA238" i="1"/>
  <c r="HA613" i="1"/>
  <c r="HA17" i="1"/>
  <c r="HA335" i="1"/>
  <c r="HA410" i="1"/>
  <c r="HA100" i="1"/>
  <c r="HA503" i="1"/>
  <c r="HA85" i="1"/>
  <c r="HA700" i="1"/>
  <c r="N18" i="16"/>
  <c r="GT665" i="1"/>
  <c r="GZ665" i="1"/>
  <c r="HA665" i="1" s="1"/>
  <c r="GT249" i="1"/>
  <c r="GZ249" i="1"/>
  <c r="HA249" i="1" s="1"/>
  <c r="GT643" i="1"/>
  <c r="GZ643" i="1"/>
  <c r="HA643" i="1" s="1"/>
  <c r="GT414" i="1"/>
  <c r="GZ414" i="1"/>
  <c r="HA414" i="1" s="1"/>
  <c r="GT304" i="1"/>
  <c r="GZ304" i="1"/>
  <c r="HA304" i="1" s="1"/>
  <c r="GT147" i="1"/>
  <c r="GZ147" i="1"/>
  <c r="HA147" i="1" s="1"/>
  <c r="GT190" i="1"/>
  <c r="GZ190" i="1"/>
  <c r="HA190" i="1" s="1"/>
  <c r="GT441" i="1"/>
  <c r="GZ441" i="1"/>
  <c r="HA441" i="1" s="1"/>
  <c r="GT619" i="1"/>
  <c r="GZ619" i="1"/>
  <c r="HA619" i="1" s="1"/>
  <c r="GT453" i="1"/>
  <c r="GZ453" i="1"/>
  <c r="HA453" i="1" s="1"/>
  <c r="GT383" i="1"/>
  <c r="GZ383" i="1"/>
  <c r="HA383" i="1" s="1"/>
  <c r="GT80" i="1"/>
  <c r="GZ80" i="1"/>
  <c r="HA80" i="1" s="1"/>
  <c r="GT209" i="1"/>
  <c r="GZ209" i="1"/>
  <c r="HA209" i="1" s="1"/>
  <c r="GT252" i="1"/>
  <c r="GZ252" i="1"/>
  <c r="HA252" i="1" s="1"/>
  <c r="GT327" i="1"/>
  <c r="GZ327" i="1"/>
  <c r="HA327" i="1" s="1"/>
  <c r="GT455" i="1"/>
  <c r="GZ455" i="1"/>
  <c r="HA455" i="1" s="1"/>
  <c r="GT515" i="1"/>
  <c r="GZ515" i="1"/>
  <c r="HA515" i="1" s="1"/>
  <c r="GT199" i="1"/>
  <c r="GZ199" i="1"/>
  <c r="HA199" i="1" s="1"/>
  <c r="GT469" i="1"/>
  <c r="GZ469" i="1"/>
  <c r="HA469" i="1" s="1"/>
  <c r="GT634" i="1"/>
  <c r="GZ634" i="1"/>
  <c r="HA634" i="1" s="1"/>
  <c r="GT474" i="1"/>
  <c r="GZ474" i="1"/>
  <c r="HA474" i="1" s="1"/>
  <c r="GT214" i="1"/>
  <c r="GZ214" i="1"/>
  <c r="HA214" i="1" s="1"/>
  <c r="GT196" i="1"/>
  <c r="GZ196" i="1"/>
  <c r="HA196" i="1" s="1"/>
  <c r="GT531" i="1"/>
  <c r="GZ531" i="1"/>
  <c r="HA531" i="1" s="1"/>
  <c r="GT278" i="1"/>
  <c r="GZ278" i="1"/>
  <c r="HA278" i="1" s="1"/>
  <c r="GT30" i="1"/>
  <c r="GZ30" i="1"/>
  <c r="HA30" i="1" s="1"/>
  <c r="GT239" i="1"/>
  <c r="GZ239" i="1"/>
  <c r="HA239" i="1" s="1"/>
  <c r="GT341" i="1"/>
  <c r="GZ341" i="1"/>
  <c r="HA341" i="1" s="1"/>
  <c r="GT499" i="1"/>
  <c r="GZ499" i="1"/>
  <c r="HA499" i="1" s="1"/>
  <c r="GT429" i="1"/>
  <c r="GZ429" i="1"/>
  <c r="HA429" i="1" s="1"/>
  <c r="GT434" i="1"/>
  <c r="GZ434" i="1"/>
  <c r="HA434" i="1" s="1"/>
  <c r="GT189" i="1"/>
  <c r="GZ189" i="1"/>
  <c r="HA189" i="1" s="1"/>
  <c r="GT507" i="1"/>
  <c r="GZ507" i="1"/>
  <c r="HA507" i="1" s="1"/>
  <c r="GT386" i="1"/>
  <c r="GZ386" i="1"/>
  <c r="HA386" i="1" s="1"/>
  <c r="GT512" i="1"/>
  <c r="GZ512" i="1"/>
  <c r="HA512" i="1" s="1"/>
  <c r="GT572" i="1"/>
  <c r="GZ572" i="1"/>
  <c r="HA572" i="1" s="1"/>
  <c r="GT246" i="1"/>
  <c r="GZ246" i="1"/>
  <c r="HA246" i="1" s="1"/>
  <c r="GT270" i="1"/>
  <c r="GZ270" i="1"/>
  <c r="HA270" i="1" s="1"/>
  <c r="GT240" i="1"/>
  <c r="GZ240" i="1"/>
  <c r="HA240" i="1" s="1"/>
  <c r="GT149" i="1"/>
  <c r="GZ149" i="1"/>
  <c r="HA149" i="1" s="1"/>
  <c r="GT390" i="1"/>
  <c r="GZ390" i="1"/>
  <c r="HA390" i="1" s="1"/>
  <c r="GT526" i="1"/>
  <c r="GZ526" i="1"/>
  <c r="HA526" i="1" s="1"/>
  <c r="GT403" i="1"/>
  <c r="GZ403" i="1"/>
  <c r="HA403" i="1" s="1"/>
  <c r="GT97" i="1"/>
  <c r="GZ97" i="1"/>
  <c r="HA97" i="1" s="1"/>
  <c r="GT112" i="1"/>
  <c r="GZ112" i="1"/>
  <c r="HA112" i="1" s="1"/>
  <c r="GT56" i="1"/>
  <c r="GZ56" i="1"/>
  <c r="HA56" i="1" s="1"/>
  <c r="GT452" i="1"/>
  <c r="GZ452" i="1"/>
  <c r="HA452" i="1" s="1"/>
  <c r="GT541" i="1"/>
  <c r="GZ541" i="1"/>
  <c r="HA541" i="1" s="1"/>
  <c r="GT520" i="1"/>
  <c r="GZ520" i="1"/>
  <c r="HA520" i="1" s="1"/>
  <c r="GT107" i="1"/>
  <c r="GZ107" i="1"/>
  <c r="HA107" i="1" s="1"/>
  <c r="GT138" i="1"/>
  <c r="GZ138" i="1"/>
  <c r="HA138" i="1" s="1"/>
  <c r="GT338" i="1"/>
  <c r="GZ338" i="1"/>
  <c r="HA338" i="1" s="1"/>
  <c r="GT90" i="1"/>
  <c r="GZ90" i="1"/>
  <c r="HA90" i="1" s="1"/>
  <c r="GT372" i="1"/>
  <c r="GZ372" i="1"/>
  <c r="HA372" i="1" s="1"/>
  <c r="GT423" i="1"/>
  <c r="GZ423" i="1"/>
  <c r="HA423" i="1" s="1"/>
  <c r="GT466" i="1"/>
  <c r="GZ466" i="1"/>
  <c r="HA466" i="1" s="1"/>
  <c r="GT530" i="1"/>
  <c r="GZ530" i="1"/>
  <c r="HA530" i="1" s="1"/>
  <c r="GT19" i="1"/>
  <c r="GZ19" i="1"/>
  <c r="GT244" i="1"/>
  <c r="GZ244" i="1"/>
  <c r="HA244" i="1" s="1"/>
  <c r="GT656" i="1"/>
  <c r="GZ656" i="1"/>
  <c r="HA656" i="1" s="1"/>
  <c r="GT435" i="1"/>
  <c r="GZ435" i="1"/>
  <c r="HA435" i="1" s="1"/>
  <c r="GT118" i="1"/>
  <c r="GZ118" i="1"/>
  <c r="HA118" i="1" s="1"/>
  <c r="GT188" i="1"/>
  <c r="GZ188" i="1"/>
  <c r="HA188" i="1" s="1"/>
  <c r="GT36" i="1"/>
  <c r="GZ36" i="1"/>
  <c r="HA36" i="1" s="1"/>
  <c r="GT440" i="1"/>
  <c r="GZ440" i="1"/>
  <c r="HA440" i="1" s="1"/>
  <c r="GT516" i="1"/>
  <c r="GZ516" i="1"/>
  <c r="HA516" i="1" s="1"/>
  <c r="GT75" i="1"/>
  <c r="GZ75" i="1"/>
  <c r="HA75" i="1" s="1"/>
  <c r="GT349" i="1"/>
  <c r="GZ349" i="1"/>
  <c r="HA349" i="1" s="1"/>
  <c r="GT456" i="1"/>
  <c r="GZ456" i="1"/>
  <c r="HA456" i="1" s="1"/>
  <c r="GT618" i="1"/>
  <c r="GZ618" i="1"/>
  <c r="HA618" i="1" s="1"/>
  <c r="GT529" i="1"/>
  <c r="GZ529" i="1"/>
  <c r="HA529" i="1" s="1"/>
  <c r="GT301" i="1"/>
  <c r="GZ301" i="1"/>
  <c r="HA301" i="1" s="1"/>
  <c r="GT575" i="1"/>
  <c r="GZ575" i="1"/>
  <c r="HA575" i="1" s="1"/>
  <c r="GT345" i="1"/>
  <c r="GZ345" i="1"/>
  <c r="HA345" i="1" s="1"/>
  <c r="GT479" i="1"/>
  <c r="GZ479" i="1"/>
  <c r="HA479" i="1" s="1"/>
  <c r="GT193" i="1"/>
  <c r="GZ193" i="1"/>
  <c r="HA193" i="1" s="1"/>
  <c r="GT491" i="1"/>
  <c r="GZ491" i="1"/>
  <c r="HA491" i="1" s="1"/>
  <c r="GT457" i="1"/>
  <c r="GZ457" i="1"/>
  <c r="HA457" i="1" s="1"/>
  <c r="GT61" i="1"/>
  <c r="GZ61" i="1"/>
  <c r="HA61" i="1" s="1"/>
  <c r="GT408" i="1"/>
  <c r="GZ408" i="1"/>
  <c r="HA408" i="1" s="1"/>
  <c r="GT314" i="1"/>
  <c r="GZ314" i="1"/>
  <c r="HA314" i="1" s="1"/>
  <c r="GT418" i="1"/>
  <c r="GZ418" i="1"/>
  <c r="HA418" i="1" s="1"/>
  <c r="GT86" i="1"/>
  <c r="GZ86" i="1"/>
  <c r="HA86" i="1" s="1"/>
  <c r="GT220" i="1"/>
  <c r="GZ220" i="1"/>
  <c r="HA220" i="1" s="1"/>
  <c r="GT620" i="1"/>
  <c r="GZ620" i="1"/>
  <c r="HA620" i="1" s="1"/>
  <c r="GT642" i="1"/>
  <c r="GZ642" i="1"/>
  <c r="HA642" i="1" s="1"/>
  <c r="GT606" i="1"/>
  <c r="GZ606" i="1"/>
  <c r="HA606" i="1" s="1"/>
  <c r="GT364" i="1"/>
  <c r="GZ364" i="1"/>
  <c r="HA364" i="1" s="1"/>
  <c r="GT245" i="1"/>
  <c r="GZ245" i="1"/>
  <c r="HA245" i="1" s="1"/>
  <c r="GT47" i="1"/>
  <c r="GZ47" i="1"/>
  <c r="HA47" i="1" s="1"/>
  <c r="GT422" i="1"/>
  <c r="GZ422" i="1"/>
  <c r="HA422" i="1" s="1"/>
  <c r="GT177" i="1"/>
  <c r="GZ177" i="1"/>
  <c r="HA177" i="1" s="1"/>
  <c r="GT552" i="1"/>
  <c r="GZ552" i="1"/>
  <c r="HA552" i="1" s="1"/>
  <c r="GT655" i="1"/>
  <c r="GZ655" i="1"/>
  <c r="HA655" i="1" s="1"/>
  <c r="GT687" i="1"/>
  <c r="GZ687" i="1"/>
  <c r="HA687" i="1" s="1"/>
  <c r="GT449" i="1"/>
  <c r="GZ449" i="1"/>
  <c r="HA449" i="1" s="1"/>
  <c r="GT144" i="1"/>
  <c r="GZ144" i="1"/>
  <c r="HA144" i="1" s="1"/>
  <c r="GT431" i="1"/>
  <c r="GZ431" i="1"/>
  <c r="HA431" i="1" s="1"/>
  <c r="GT275" i="1"/>
  <c r="GZ275" i="1"/>
  <c r="HA275" i="1" s="1"/>
  <c r="GT556" i="1"/>
  <c r="GZ556" i="1"/>
  <c r="HA556" i="1" s="1"/>
  <c r="GT88" i="1"/>
  <c r="GZ88" i="1"/>
  <c r="HA88" i="1" s="1"/>
  <c r="GT32" i="1"/>
  <c r="GZ32" i="1"/>
  <c r="HA32" i="1" s="1"/>
  <c r="GT489" i="1"/>
  <c r="GZ489" i="1"/>
  <c r="HA489" i="1" s="1"/>
  <c r="GT307" i="1"/>
  <c r="GZ307" i="1"/>
  <c r="HA307" i="1" s="1"/>
  <c r="GT596" i="1"/>
  <c r="GZ596" i="1"/>
  <c r="HA596" i="1" s="1"/>
  <c r="GT685" i="1"/>
  <c r="GZ685" i="1"/>
  <c r="HA685" i="1" s="1"/>
  <c r="GT330" i="1"/>
  <c r="GZ330" i="1"/>
  <c r="HA330" i="1" s="1"/>
  <c r="GT467" i="1"/>
  <c r="GZ467" i="1"/>
  <c r="HA467" i="1" s="1"/>
  <c r="GT323" i="1"/>
  <c r="GZ323" i="1"/>
  <c r="HA323" i="1" s="1"/>
  <c r="GT595" i="1"/>
  <c r="GZ595" i="1"/>
  <c r="HA595" i="1" s="1"/>
  <c r="GT699" i="1"/>
  <c r="GZ699" i="1"/>
  <c r="HA699" i="1" s="1"/>
  <c r="GT617" i="1"/>
  <c r="GZ617" i="1"/>
  <c r="HA617" i="1" s="1"/>
  <c r="GT569" i="1"/>
  <c r="GZ569" i="1"/>
  <c r="HA569" i="1" s="1"/>
  <c r="GT657" i="1"/>
  <c r="GZ657" i="1"/>
  <c r="HA657" i="1" s="1"/>
  <c r="GT594" i="1"/>
  <c r="GZ594" i="1"/>
  <c r="HA594" i="1" s="1"/>
  <c r="GT616" i="1"/>
  <c r="GZ616" i="1"/>
  <c r="HA616" i="1" s="1"/>
  <c r="GT683" i="1"/>
  <c r="GZ683" i="1"/>
  <c r="HA683" i="1" s="1"/>
  <c r="GT141" i="1"/>
  <c r="GZ141" i="1"/>
  <c r="HA141" i="1" s="1"/>
  <c r="GT48" i="1"/>
  <c r="GZ48" i="1"/>
  <c r="HA48" i="1" s="1"/>
  <c r="GT482" i="1"/>
  <c r="GZ482" i="1"/>
  <c r="HA482" i="1" s="1"/>
  <c r="GT237" i="1"/>
  <c r="GZ237" i="1"/>
  <c r="HA237" i="1" s="1"/>
  <c r="GT579" i="1"/>
  <c r="GZ579" i="1"/>
  <c r="HA579" i="1" s="1"/>
  <c r="GT624" i="1"/>
  <c r="GZ624" i="1"/>
  <c r="HA624" i="1" s="1"/>
  <c r="GT117" i="1"/>
  <c r="GZ117" i="1"/>
  <c r="HA117" i="1" s="1"/>
  <c r="GT653" i="1"/>
  <c r="GZ653" i="1"/>
  <c r="HA653" i="1" s="1"/>
  <c r="GT183" i="1"/>
  <c r="GZ183" i="1"/>
  <c r="HA183" i="1" s="1"/>
  <c r="GT392" i="1"/>
  <c r="GZ392" i="1"/>
  <c r="HA392" i="1" s="1"/>
  <c r="GT116" i="1"/>
  <c r="GZ116" i="1"/>
  <c r="HA116" i="1" s="1"/>
  <c r="GT309" i="1"/>
  <c r="GZ309" i="1"/>
  <c r="HA309" i="1" s="1"/>
  <c r="GT691" i="1"/>
  <c r="GZ691" i="1"/>
  <c r="HA691" i="1" s="1"/>
  <c r="GT152" i="1"/>
  <c r="GZ152" i="1"/>
  <c r="HA152" i="1" s="1"/>
  <c r="GT221" i="1"/>
  <c r="GZ221" i="1"/>
  <c r="HA221" i="1" s="1"/>
  <c r="GT329" i="1"/>
  <c r="GZ329" i="1"/>
  <c r="HA329" i="1" s="1"/>
  <c r="GT212" i="1"/>
  <c r="GZ212" i="1"/>
  <c r="HA212" i="1" s="1"/>
  <c r="GT542" i="1"/>
  <c r="GZ542" i="1"/>
  <c r="HA542" i="1" s="1"/>
  <c r="GT442" i="1"/>
  <c r="GZ442" i="1"/>
  <c r="HA442" i="1" s="1"/>
  <c r="GT367" i="1"/>
  <c r="GZ367" i="1"/>
  <c r="HA367" i="1" s="1"/>
  <c r="GT74" i="1"/>
  <c r="GZ74" i="1"/>
  <c r="HA74" i="1" s="1"/>
  <c r="GT427" i="1"/>
  <c r="GZ427" i="1"/>
  <c r="HA427" i="1" s="1"/>
  <c r="GT175" i="1"/>
  <c r="GZ175" i="1"/>
  <c r="HA175" i="1" s="1"/>
  <c r="GT629" i="1"/>
  <c r="GZ629" i="1"/>
  <c r="HA629" i="1" s="1"/>
  <c r="GT342" i="1"/>
  <c r="GZ342" i="1"/>
  <c r="HA342" i="1" s="1"/>
  <c r="GT219" i="1"/>
  <c r="GZ219" i="1"/>
  <c r="HA219" i="1" s="1"/>
  <c r="GT156" i="1"/>
  <c r="GZ156" i="1"/>
  <c r="HA156" i="1" s="1"/>
  <c r="GT39" i="1"/>
  <c r="GZ39" i="1"/>
  <c r="HA39" i="1" s="1"/>
  <c r="GT677" i="1"/>
  <c r="GZ677" i="1"/>
  <c r="HA677" i="1" s="1"/>
  <c r="GT170" i="1"/>
  <c r="GZ170" i="1"/>
  <c r="HA170" i="1" s="1"/>
  <c r="GT197" i="1"/>
  <c r="GZ197" i="1"/>
  <c r="HA197" i="1" s="1"/>
  <c r="GT522" i="1"/>
  <c r="GZ522" i="1"/>
  <c r="HA522" i="1" s="1"/>
  <c r="GT450" i="1"/>
  <c r="GZ450" i="1"/>
  <c r="HA450" i="1" s="1"/>
  <c r="GT191" i="1"/>
  <c r="GZ191" i="1"/>
  <c r="HA191" i="1" s="1"/>
  <c r="GT110" i="1"/>
  <c r="GZ110" i="1"/>
  <c r="HA110" i="1" s="1"/>
  <c r="GT89" i="1"/>
  <c r="GZ89" i="1"/>
  <c r="HA89" i="1" s="1"/>
  <c r="GT272" i="1"/>
  <c r="GZ272" i="1"/>
  <c r="HA272" i="1" s="1"/>
  <c r="GT58" i="1"/>
  <c r="GZ58" i="1"/>
  <c r="HA58" i="1" s="1"/>
  <c r="GT680" i="1"/>
  <c r="GZ680" i="1"/>
  <c r="HA680" i="1" s="1"/>
  <c r="GT105" i="1"/>
  <c r="GZ105" i="1"/>
  <c r="HA105" i="1" s="1"/>
  <c r="GT96" i="1"/>
  <c r="GZ96" i="1"/>
  <c r="HA96" i="1" s="1"/>
  <c r="GT122" i="1"/>
  <c r="GZ122" i="1"/>
  <c r="HA122" i="1" s="1"/>
  <c r="GT695" i="1"/>
  <c r="GZ695" i="1"/>
  <c r="HA695" i="1" s="1"/>
  <c r="GT179" i="1"/>
  <c r="GZ179" i="1"/>
  <c r="HA179" i="1" s="1"/>
  <c r="GT351" i="1"/>
  <c r="GZ351" i="1"/>
  <c r="HA351" i="1" s="1"/>
  <c r="GT558" i="1"/>
  <c r="GZ558" i="1"/>
  <c r="HA558" i="1" s="1"/>
  <c r="GT570" i="1"/>
  <c r="GZ570" i="1"/>
  <c r="HA570" i="1" s="1"/>
  <c r="GT285" i="1"/>
  <c r="GZ285" i="1"/>
  <c r="HA285" i="1" s="1"/>
  <c r="GT174" i="1"/>
  <c r="GZ174" i="1"/>
  <c r="HA174" i="1" s="1"/>
  <c r="GT492" i="1"/>
  <c r="GZ492" i="1"/>
  <c r="HA492" i="1" s="1"/>
  <c r="GT461" i="1"/>
  <c r="GZ461" i="1"/>
  <c r="HA461" i="1" s="1"/>
  <c r="GT41" i="1"/>
  <c r="GZ41" i="1"/>
  <c r="HA41" i="1" s="1"/>
  <c r="GT279" i="1"/>
  <c r="GZ279" i="1"/>
  <c r="HA279" i="1" s="1"/>
  <c r="GT578" i="1"/>
  <c r="GZ578" i="1"/>
  <c r="HA578" i="1" s="1"/>
  <c r="GT43" i="1"/>
  <c r="GZ43" i="1"/>
  <c r="HA43" i="1" s="1"/>
  <c r="GT333" i="1"/>
  <c r="GZ333" i="1"/>
  <c r="HA333" i="1" s="1"/>
  <c r="GT694" i="1"/>
  <c r="GZ694" i="1"/>
  <c r="HA694" i="1" s="1"/>
  <c r="GT444" i="1"/>
  <c r="GZ444" i="1"/>
  <c r="HA444" i="1" s="1"/>
  <c r="GT633" i="1"/>
  <c r="GZ633" i="1"/>
  <c r="HA633" i="1" s="1"/>
  <c r="GT315" i="1"/>
  <c r="GZ315" i="1"/>
  <c r="HA315" i="1" s="1"/>
  <c r="GT546" i="1"/>
  <c r="GZ546" i="1"/>
  <c r="HA546" i="1" s="1"/>
  <c r="GT664" i="1"/>
  <c r="GZ664" i="1"/>
  <c r="HA664" i="1" s="1"/>
  <c r="GT406" i="1"/>
  <c r="GZ406" i="1"/>
  <c r="HA406" i="1" s="1"/>
  <c r="GT282" i="1"/>
  <c r="GZ282" i="1"/>
  <c r="HA282" i="1" s="1"/>
  <c r="GT458" i="1"/>
  <c r="GZ458" i="1"/>
  <c r="HA458" i="1" s="1"/>
  <c r="GT210" i="1"/>
  <c r="GZ210" i="1"/>
  <c r="HA210" i="1" s="1"/>
  <c r="GT213" i="1"/>
  <c r="GZ213" i="1"/>
  <c r="HA213" i="1" s="1"/>
  <c r="GT535" i="1"/>
  <c r="GZ535" i="1"/>
  <c r="HA535" i="1" s="1"/>
  <c r="GT38" i="1"/>
  <c r="GZ38" i="1"/>
  <c r="HA38" i="1" s="1"/>
  <c r="GT200" i="1"/>
  <c r="GZ200" i="1"/>
  <c r="HA200" i="1" s="1"/>
  <c r="GT625" i="1"/>
  <c r="GZ625" i="1"/>
  <c r="HA625" i="1" s="1"/>
  <c r="GT283" i="1"/>
  <c r="GZ283" i="1"/>
  <c r="HA283" i="1" s="1"/>
  <c r="GT430" i="1"/>
  <c r="GZ430" i="1"/>
  <c r="HA430" i="1" s="1"/>
  <c r="GT654" i="1"/>
  <c r="GZ654" i="1"/>
  <c r="HA654" i="1" s="1"/>
  <c r="GT234" i="1"/>
  <c r="GZ234" i="1"/>
  <c r="HA234" i="1" s="1"/>
  <c r="GT506" i="1"/>
  <c r="GZ506" i="1"/>
  <c r="HA506" i="1" s="1"/>
  <c r="GT258" i="1"/>
  <c r="GZ258" i="1"/>
  <c r="HA258" i="1" s="1"/>
  <c r="GT261" i="1"/>
  <c r="GZ261" i="1"/>
  <c r="HA261" i="1" s="1"/>
  <c r="GT411" i="1"/>
  <c r="GZ411" i="1"/>
  <c r="HA411" i="1" s="1"/>
  <c r="GT472" i="1"/>
  <c r="GZ472" i="1"/>
  <c r="HA472" i="1" s="1"/>
  <c r="GT22" i="1"/>
  <c r="GZ22" i="1"/>
  <c r="HA22" i="1" s="1"/>
  <c r="GT623" i="1"/>
  <c r="GZ623" i="1"/>
  <c r="HA623" i="1" s="1"/>
  <c r="GT524" i="1"/>
  <c r="GZ524" i="1"/>
  <c r="HA524" i="1" s="1"/>
  <c r="GT228" i="1"/>
  <c r="GZ228" i="1"/>
  <c r="HA228" i="1" s="1"/>
  <c r="GT696" i="1"/>
  <c r="GZ696" i="1"/>
  <c r="HA696" i="1" s="1"/>
  <c r="GT98" i="1"/>
  <c r="GZ98" i="1"/>
  <c r="HA98" i="1" s="1"/>
  <c r="GT382" i="1"/>
  <c r="GZ382" i="1"/>
  <c r="HA382" i="1" s="1"/>
  <c r="GT288" i="1"/>
  <c r="GZ288" i="1"/>
  <c r="HA288" i="1" s="1"/>
  <c r="GT281" i="1"/>
  <c r="GZ281" i="1"/>
  <c r="HA281" i="1" s="1"/>
  <c r="GT428" i="1"/>
  <c r="GZ428" i="1"/>
  <c r="HA428" i="1" s="1"/>
  <c r="GT686" i="1"/>
  <c r="GZ686" i="1"/>
  <c r="HA686" i="1" s="1"/>
  <c r="GT396" i="1"/>
  <c r="GZ396" i="1"/>
  <c r="HA396" i="1" s="1"/>
  <c r="GT33" i="1"/>
  <c r="GZ33" i="1"/>
  <c r="HA33" i="1" s="1"/>
  <c r="GT674" i="1"/>
  <c r="GZ674" i="1"/>
  <c r="HA674" i="1" s="1"/>
  <c r="GT632" i="1"/>
  <c r="GZ632" i="1"/>
  <c r="HA632" i="1" s="1"/>
  <c r="GT318" i="1"/>
  <c r="GZ318" i="1"/>
  <c r="HA318" i="1" s="1"/>
  <c r="GT27" i="1"/>
  <c r="GZ27" i="1"/>
  <c r="HA27" i="1" s="1"/>
  <c r="GT317" i="1"/>
  <c r="GZ317" i="1"/>
  <c r="HA317" i="1" s="1"/>
  <c r="GT519" i="1"/>
  <c r="GZ519" i="1"/>
  <c r="HA519" i="1" s="1"/>
  <c r="GT126" i="1"/>
  <c r="GZ126" i="1"/>
  <c r="HA126" i="1" s="1"/>
  <c r="GT300" i="1"/>
  <c r="GZ300" i="1"/>
  <c r="HA300" i="1" s="1"/>
  <c r="GT101" i="1"/>
  <c r="GZ101" i="1"/>
  <c r="HA101" i="1" s="1"/>
  <c r="GT284" i="1"/>
  <c r="GZ284" i="1"/>
  <c r="HA284" i="1" s="1"/>
  <c r="GT70" i="1"/>
  <c r="GZ70" i="1"/>
  <c r="HA70" i="1" s="1"/>
  <c r="GT384" i="1"/>
  <c r="GZ384" i="1"/>
  <c r="HA384" i="1" s="1"/>
  <c r="GT353" i="1"/>
  <c r="GZ353" i="1"/>
  <c r="HA353" i="1" s="1"/>
  <c r="GT426" i="1"/>
  <c r="GZ426" i="1"/>
  <c r="HA426" i="1" s="1"/>
  <c r="GT636" i="1"/>
  <c r="GZ636" i="1"/>
  <c r="HA636" i="1" s="1"/>
  <c r="GT132" i="1"/>
  <c r="GZ132" i="1"/>
  <c r="HA132" i="1" s="1"/>
  <c r="GT321" i="1"/>
  <c r="GZ321" i="1"/>
  <c r="HA321" i="1" s="1"/>
  <c r="GT352" i="1"/>
  <c r="GZ352" i="1"/>
  <c r="HA352" i="1" s="1"/>
  <c r="GT365" i="1"/>
  <c r="GZ365" i="1"/>
  <c r="HA365" i="1" s="1"/>
  <c r="GT490" i="1"/>
  <c r="GZ490" i="1"/>
  <c r="HA490" i="1" s="1"/>
  <c r="GT660" i="1"/>
  <c r="GZ660" i="1"/>
  <c r="HA660" i="1" s="1"/>
  <c r="GT243" i="1"/>
  <c r="GZ243" i="1"/>
  <c r="HA243" i="1" s="1"/>
  <c r="GT25" i="1"/>
  <c r="GZ25" i="1"/>
  <c r="HA25" i="1" s="1"/>
  <c r="GT52" i="1"/>
  <c r="GZ52" i="1"/>
  <c r="HA52" i="1" s="1"/>
  <c r="GT20" i="1"/>
  <c r="GZ20" i="1"/>
  <c r="HA20" i="1" s="1"/>
  <c r="GT289" i="1"/>
  <c r="GZ289" i="1"/>
  <c r="HA289" i="1" s="1"/>
  <c r="GT376" i="1"/>
  <c r="GZ376" i="1"/>
  <c r="HA376" i="1" s="1"/>
  <c r="GT498" i="1"/>
  <c r="GZ498" i="1"/>
  <c r="HA498" i="1" s="1"/>
  <c r="GT151" i="1"/>
  <c r="GZ151" i="1"/>
  <c r="HA151" i="1" s="1"/>
  <c r="GT666" i="1"/>
  <c r="GZ666" i="1"/>
  <c r="HA666" i="1" s="1"/>
  <c r="GT229" i="1"/>
  <c r="GZ229" i="1"/>
  <c r="HA229" i="1" s="1"/>
  <c r="GT280" i="1"/>
  <c r="GZ280" i="1"/>
  <c r="HA280" i="1" s="1"/>
  <c r="GT176" i="1"/>
  <c r="GZ176" i="1"/>
  <c r="HA176" i="1" s="1"/>
  <c r="GT690" i="1"/>
  <c r="GZ690" i="1"/>
  <c r="HA690" i="1" s="1"/>
  <c r="GT399" i="1"/>
  <c r="GZ399" i="1"/>
  <c r="HA399" i="1" s="1"/>
  <c r="GT63" i="1"/>
  <c r="GZ63" i="1"/>
  <c r="HA63" i="1" s="1"/>
  <c r="GT24" i="1"/>
  <c r="GZ24" i="1"/>
  <c r="HA24" i="1" s="1"/>
  <c r="GT448" i="1"/>
  <c r="GZ448" i="1"/>
  <c r="HA448" i="1" s="1"/>
  <c r="GT347" i="1"/>
  <c r="GZ347" i="1"/>
  <c r="HA347" i="1" s="1"/>
  <c r="GT378" i="1"/>
  <c r="GZ378" i="1"/>
  <c r="HA378" i="1" s="1"/>
  <c r="GT135" i="1"/>
  <c r="GZ135" i="1"/>
  <c r="HA135" i="1" s="1"/>
  <c r="GT182" i="1"/>
  <c r="GZ182" i="1"/>
  <c r="HA182" i="1" s="1"/>
  <c r="GT161" i="1"/>
  <c r="GZ161" i="1"/>
  <c r="HA161" i="1" s="1"/>
  <c r="GT344" i="1"/>
  <c r="GZ344" i="1"/>
  <c r="HA344" i="1" s="1"/>
  <c r="GT548" i="1"/>
  <c r="GZ548" i="1"/>
  <c r="HA548" i="1" s="1"/>
  <c r="GT631" i="1"/>
  <c r="GZ631" i="1"/>
  <c r="HA631" i="1" s="1"/>
  <c r="GT204" i="1"/>
  <c r="GZ204" i="1"/>
  <c r="HA204" i="1" s="1"/>
  <c r="GT600" i="1"/>
  <c r="GZ600" i="1"/>
  <c r="HA600" i="1" s="1"/>
  <c r="GT599" i="1"/>
  <c r="GZ599" i="1"/>
  <c r="HA599" i="1" s="1"/>
  <c r="GT192" i="1"/>
  <c r="GZ192" i="1"/>
  <c r="HA192" i="1" s="1"/>
  <c r="GT115" i="1"/>
  <c r="GZ115" i="1"/>
  <c r="HA115" i="1" s="1"/>
  <c r="GT381" i="1"/>
  <c r="GZ381" i="1"/>
  <c r="HA381" i="1" s="1"/>
  <c r="GT72" i="1"/>
  <c r="GZ72" i="1"/>
  <c r="HA72" i="1" s="1"/>
  <c r="GT563" i="1"/>
  <c r="GZ563" i="1"/>
  <c r="HA563" i="1" s="1"/>
  <c r="GT576" i="1"/>
  <c r="GZ576" i="1"/>
  <c r="HA576" i="1" s="1"/>
  <c r="GT230" i="1"/>
  <c r="GZ230" i="1"/>
  <c r="HA230" i="1" s="1"/>
  <c r="GT99" i="1"/>
  <c r="GZ99" i="1"/>
  <c r="HA99" i="1" s="1"/>
  <c r="GT120" i="1"/>
  <c r="GZ120" i="1"/>
  <c r="HA120" i="1" s="1"/>
  <c r="GT419" i="1"/>
  <c r="GZ419" i="1"/>
  <c r="HA419" i="1" s="1"/>
  <c r="GT446" i="1"/>
  <c r="GZ446" i="1"/>
  <c r="HA446" i="1" s="1"/>
  <c r="GT645" i="1"/>
  <c r="GZ645" i="1"/>
  <c r="HA645" i="1" s="1"/>
  <c r="GT225" i="1"/>
  <c r="GZ225" i="1"/>
  <c r="HA225" i="1" s="1"/>
  <c r="GT473" i="1"/>
  <c r="GZ473" i="1"/>
  <c r="HA473" i="1" s="1"/>
  <c r="GT432" i="1"/>
  <c r="GZ432" i="1"/>
  <c r="HA432" i="1" s="1"/>
  <c r="GT377" i="1"/>
  <c r="GZ377" i="1"/>
  <c r="HA377" i="1" s="1"/>
  <c r="GT417" i="1"/>
  <c r="GZ417" i="1"/>
  <c r="HA417" i="1" s="1"/>
  <c r="GT443" i="1"/>
  <c r="GZ443" i="1"/>
  <c r="HA443" i="1" s="1"/>
  <c r="GT290" i="1"/>
  <c r="GZ290" i="1"/>
  <c r="HA290" i="1" s="1"/>
  <c r="GT532" i="1"/>
  <c r="GZ532" i="1"/>
  <c r="HA532" i="1" s="1"/>
  <c r="GT557" i="1"/>
  <c r="GZ557" i="1"/>
  <c r="HA557" i="1" s="1"/>
  <c r="GT681" i="1"/>
  <c r="GZ681" i="1"/>
  <c r="HA681" i="1" s="1"/>
  <c r="GT356" i="1"/>
  <c r="GZ356" i="1"/>
  <c r="HA356" i="1" s="1"/>
  <c r="GT692" i="1"/>
  <c r="GZ692" i="1"/>
  <c r="HA692" i="1" s="1"/>
  <c r="GT693" i="1"/>
  <c r="GZ693" i="1"/>
  <c r="HA693" i="1" s="1"/>
  <c r="GT698" i="1"/>
  <c r="GZ698" i="1"/>
  <c r="HA698" i="1" s="1"/>
  <c r="GT106" i="1"/>
  <c r="GZ106" i="1"/>
  <c r="HA106" i="1" s="1"/>
  <c r="GT55" i="1"/>
  <c r="GZ55" i="1"/>
  <c r="HA55" i="1" s="1"/>
  <c r="GT675" i="1"/>
  <c r="GZ675" i="1"/>
  <c r="HA675" i="1" s="1"/>
  <c r="GT539" i="1"/>
  <c r="GZ539" i="1"/>
  <c r="HA539" i="1" s="1"/>
  <c r="GT401" i="1"/>
  <c r="GZ401" i="1"/>
  <c r="HA401" i="1" s="1"/>
  <c r="GT140" i="1"/>
  <c r="GZ140" i="1"/>
  <c r="HA140" i="1" s="1"/>
  <c r="GT227" i="1"/>
  <c r="GZ227" i="1"/>
  <c r="HA227" i="1" s="1"/>
  <c r="GT350" i="1"/>
  <c r="GZ350" i="1"/>
  <c r="HA350" i="1" s="1"/>
  <c r="GT567" i="1"/>
  <c r="GZ567" i="1"/>
  <c r="HA567" i="1" s="1"/>
  <c r="GT163" i="1"/>
  <c r="GZ163" i="1"/>
  <c r="HA163" i="1" s="1"/>
  <c r="GT537" i="1"/>
  <c r="GZ537" i="1"/>
  <c r="HA537" i="1" s="1"/>
  <c r="GT513" i="1"/>
  <c r="GZ513" i="1"/>
  <c r="HA513" i="1" s="1"/>
  <c r="GT93" i="1"/>
  <c r="GZ93" i="1"/>
  <c r="HA93" i="1" s="1"/>
  <c r="GT254" i="1"/>
  <c r="GZ254" i="1"/>
  <c r="HA254" i="1" s="1"/>
  <c r="GT233" i="1"/>
  <c r="GZ233" i="1"/>
  <c r="HA233" i="1" s="1"/>
  <c r="GT439" i="1"/>
  <c r="GZ439" i="1"/>
  <c r="HA439" i="1" s="1"/>
  <c r="GT471" i="1"/>
  <c r="GZ471" i="1"/>
  <c r="HA471" i="1" s="1"/>
  <c r="GT251" i="1"/>
  <c r="GZ251" i="1"/>
  <c r="HA251" i="1" s="1"/>
  <c r="GT593" i="1"/>
  <c r="GZ593" i="1"/>
  <c r="HA593" i="1" s="1"/>
  <c r="GT561" i="1"/>
  <c r="GZ561" i="1"/>
  <c r="HA561" i="1" s="1"/>
  <c r="GT77" i="1"/>
  <c r="GZ77" i="1"/>
  <c r="HA77" i="1" s="1"/>
  <c r="GT266" i="1"/>
  <c r="GZ266" i="1"/>
  <c r="HA266" i="1" s="1"/>
  <c r="GT95" i="1"/>
  <c r="GZ95" i="1"/>
  <c r="HA95" i="1" s="1"/>
  <c r="GT291" i="1"/>
  <c r="GZ291" i="1"/>
  <c r="HA291" i="1" s="1"/>
  <c r="GT454" i="1"/>
  <c r="GZ454" i="1"/>
  <c r="HA454" i="1" s="1"/>
  <c r="GT588" i="1"/>
  <c r="GZ588" i="1"/>
  <c r="HA588" i="1" s="1"/>
  <c r="GT121" i="1"/>
  <c r="GZ121" i="1"/>
  <c r="HA121" i="1" s="1"/>
  <c r="GT131" i="1"/>
  <c r="GZ131" i="1"/>
  <c r="HA131" i="1" s="1"/>
  <c r="GT566" i="1"/>
  <c r="GZ566" i="1"/>
  <c r="HA566" i="1" s="1"/>
  <c r="GT31" i="1"/>
  <c r="GZ31" i="1"/>
  <c r="HA31" i="1" s="1"/>
  <c r="GT679" i="1"/>
  <c r="GZ679" i="1"/>
  <c r="HA679" i="1" s="1"/>
  <c r="GT215" i="1"/>
  <c r="GZ215" i="1"/>
  <c r="HA215" i="1" s="1"/>
  <c r="GT555" i="1"/>
  <c r="GZ555" i="1"/>
  <c r="HA555" i="1" s="1"/>
  <c r="GT224" i="1"/>
  <c r="GZ224" i="1"/>
  <c r="HA224" i="1" s="1"/>
  <c r="GT689" i="1"/>
  <c r="GZ689" i="1"/>
  <c r="HA689" i="1" s="1"/>
  <c r="GT477" i="1"/>
  <c r="GZ477" i="1"/>
  <c r="HA477" i="1" s="1"/>
  <c r="GT635" i="1"/>
  <c r="GZ635" i="1"/>
  <c r="HA635" i="1" s="1"/>
  <c r="GT158" i="1"/>
  <c r="GZ158" i="1"/>
  <c r="HA158" i="1" s="1"/>
  <c r="GT137" i="1"/>
  <c r="GZ137" i="1"/>
  <c r="HA137" i="1" s="1"/>
  <c r="GT142" i="1"/>
  <c r="GZ142" i="1"/>
  <c r="HA142" i="1" s="1"/>
  <c r="GT497" i="1"/>
  <c r="GZ497" i="1"/>
  <c r="HA497" i="1" s="1"/>
  <c r="GT543" i="1"/>
  <c r="GZ543" i="1"/>
  <c r="HA543" i="1" s="1"/>
  <c r="GT603" i="1"/>
  <c r="GZ603" i="1"/>
  <c r="HA603" i="1" s="1"/>
  <c r="GT195" i="1"/>
  <c r="GZ195" i="1"/>
  <c r="HA195" i="1" s="1"/>
  <c r="GT395" i="1"/>
  <c r="GZ395" i="1"/>
  <c r="HA395" i="1" s="1"/>
  <c r="GT667" i="1"/>
  <c r="GZ667" i="1"/>
  <c r="HA667" i="1" s="1"/>
  <c r="GT573" i="1"/>
  <c r="GZ573" i="1"/>
  <c r="HA573" i="1" s="1"/>
  <c r="GT602" i="1"/>
  <c r="GZ602" i="1"/>
  <c r="HA602" i="1" s="1"/>
  <c r="GT91" i="1"/>
  <c r="GZ91" i="1"/>
  <c r="HA91" i="1" s="1"/>
  <c r="GT166" i="1"/>
  <c r="GZ166" i="1"/>
  <c r="HA166" i="1" s="1"/>
  <c r="GT171" i="1"/>
  <c r="GZ171" i="1"/>
  <c r="HA171" i="1" s="1"/>
  <c r="GT348" i="1"/>
  <c r="GZ348" i="1"/>
  <c r="HA348" i="1" s="1"/>
  <c r="GT346" i="1"/>
  <c r="GZ346" i="1"/>
  <c r="HA346" i="1" s="1"/>
  <c r="GT626" i="1"/>
  <c r="GZ626" i="1"/>
  <c r="HA626" i="1" s="1"/>
  <c r="GT216" i="1"/>
  <c r="GZ216" i="1"/>
  <c r="HA216" i="1" s="1"/>
  <c r="GT650" i="1"/>
  <c r="GZ650" i="1"/>
  <c r="HA650" i="1" s="1"/>
  <c r="GT405" i="1"/>
  <c r="GZ405" i="1"/>
  <c r="HA405" i="1" s="1"/>
  <c r="GT167" i="1"/>
  <c r="GZ167" i="1"/>
  <c r="HA167" i="1" s="1"/>
  <c r="GT584" i="1"/>
  <c r="GZ584" i="1"/>
  <c r="HA584" i="1" s="1"/>
  <c r="GT374" i="1"/>
  <c r="GZ374" i="1"/>
  <c r="HA374" i="1" s="1"/>
  <c r="GT294" i="1"/>
  <c r="GZ294" i="1"/>
  <c r="HA294" i="1" s="1"/>
  <c r="GT560" i="1"/>
  <c r="GZ560" i="1"/>
  <c r="HA560" i="1" s="1"/>
  <c r="GT83" i="1"/>
  <c r="GZ83" i="1"/>
  <c r="HA83" i="1" s="1"/>
  <c r="GT521" i="1"/>
  <c r="GZ521" i="1"/>
  <c r="HA521" i="1" s="1"/>
  <c r="GT504" i="1"/>
  <c r="GZ504" i="1"/>
  <c r="HA504" i="1" s="1"/>
  <c r="GT611" i="1"/>
  <c r="GZ611" i="1"/>
  <c r="HA611" i="1" s="1"/>
  <c r="GT470" i="1"/>
  <c r="GZ470" i="1"/>
  <c r="HA470" i="1" s="1"/>
  <c r="GT53" i="1"/>
  <c r="GZ53" i="1"/>
  <c r="HA53" i="1" s="1"/>
  <c r="GT662" i="1"/>
  <c r="GZ662" i="1"/>
  <c r="HA662" i="1" s="1"/>
  <c r="GT366" i="1"/>
  <c r="GZ366" i="1"/>
  <c r="HA366" i="1" s="1"/>
  <c r="GT260" i="1"/>
  <c r="GZ260" i="1"/>
  <c r="HA260" i="1" s="1"/>
  <c r="GT359" i="1"/>
  <c r="GZ359" i="1"/>
  <c r="HA359" i="1" s="1"/>
  <c r="GT26" i="1"/>
  <c r="GZ26" i="1"/>
  <c r="HA26" i="1" s="1"/>
  <c r="GT159" i="1"/>
  <c r="GZ159" i="1"/>
  <c r="HA159" i="1" s="1"/>
  <c r="GT682" i="1"/>
  <c r="GZ682" i="1"/>
  <c r="HA682" i="1" s="1"/>
  <c r="GT296" i="1"/>
  <c r="GZ296" i="1"/>
  <c r="HA296" i="1" s="1"/>
  <c r="GT646" i="1"/>
  <c r="GZ646" i="1"/>
  <c r="HA646" i="1" s="1"/>
  <c r="GT303" i="1"/>
  <c r="GZ303" i="1"/>
  <c r="HA303" i="1" s="1"/>
  <c r="GT332" i="1"/>
  <c r="GZ332" i="1"/>
  <c r="HA332" i="1" s="1"/>
  <c r="GT119" i="1"/>
  <c r="GZ119" i="1"/>
  <c r="HA119" i="1" s="1"/>
  <c r="GT614" i="1"/>
  <c r="GZ614" i="1"/>
  <c r="HA614" i="1" s="1"/>
  <c r="GT678" i="1"/>
  <c r="GZ678" i="1"/>
  <c r="HA678" i="1" s="1"/>
  <c r="GT129" i="1"/>
  <c r="GZ129" i="1"/>
  <c r="HA129" i="1" s="1"/>
  <c r="GT615" i="1"/>
  <c r="GZ615" i="1"/>
  <c r="HA615" i="1" s="1"/>
  <c r="GT585" i="1"/>
  <c r="GZ585" i="1"/>
  <c r="HA585" i="1" s="1"/>
  <c r="GT628" i="1"/>
  <c r="GZ628" i="1"/>
  <c r="HA628" i="1" s="1"/>
  <c r="GT136" i="1"/>
  <c r="GZ136" i="1"/>
  <c r="HA136" i="1" s="1"/>
  <c r="GT232" i="1"/>
  <c r="GZ232" i="1"/>
  <c r="HA232" i="1" s="1"/>
  <c r="GT553" i="1"/>
  <c r="GZ553" i="1"/>
  <c r="HA553" i="1" s="1"/>
  <c r="GT186" i="1"/>
  <c r="GZ186" i="1"/>
  <c r="HA186" i="1" s="1"/>
  <c r="GT670" i="1"/>
  <c r="GZ670" i="1"/>
  <c r="HA670" i="1" s="1"/>
  <c r="GT647" i="1"/>
  <c r="GZ647" i="1"/>
  <c r="HA647" i="1" s="1"/>
  <c r="GT66" i="1"/>
  <c r="GZ66" i="1"/>
  <c r="HA66" i="1" s="1"/>
  <c r="GT340" i="1"/>
  <c r="GZ340" i="1"/>
  <c r="HA340" i="1" s="1"/>
  <c r="GT622" i="1"/>
  <c r="GZ622" i="1"/>
  <c r="HA622" i="1" s="1"/>
  <c r="GT385" i="1"/>
  <c r="GZ385" i="1"/>
  <c r="HA385" i="1" s="1"/>
  <c r="GT416" i="1"/>
  <c r="GZ416" i="1"/>
  <c r="HA416" i="1" s="1"/>
  <c r="GT51" i="1"/>
  <c r="GZ51" i="1"/>
  <c r="HA51" i="1" s="1"/>
  <c r="GT269" i="1"/>
  <c r="GZ269" i="1"/>
  <c r="HA269" i="1" s="1"/>
  <c r="GT545" i="1"/>
  <c r="GZ545" i="1"/>
  <c r="HA545" i="1" s="1"/>
  <c r="GT476" i="1"/>
  <c r="GZ476" i="1"/>
  <c r="HA476" i="1" s="1"/>
  <c r="GT18" i="1"/>
  <c r="GZ18" i="1"/>
  <c r="HA18" i="1" s="1"/>
  <c r="GT21" i="1"/>
  <c r="GZ21" i="1"/>
  <c r="HA21" i="1" s="1"/>
  <c r="GT485" i="1"/>
  <c r="GZ485" i="1"/>
  <c r="HA485" i="1" s="1"/>
  <c r="GT559" i="1"/>
  <c r="GZ559" i="1"/>
  <c r="HA559" i="1" s="1"/>
  <c r="GT495" i="1"/>
  <c r="GZ495" i="1"/>
  <c r="HA495" i="1" s="1"/>
  <c r="GT276" i="1"/>
  <c r="GZ276" i="1"/>
  <c r="HA276" i="1" s="1"/>
  <c r="GT28" i="1"/>
  <c r="GZ28" i="1"/>
  <c r="HA28" i="1" s="1"/>
  <c r="GT267" i="1"/>
  <c r="GZ267" i="1"/>
  <c r="HA267" i="1" s="1"/>
  <c r="GT360" i="1"/>
  <c r="GZ360" i="1"/>
  <c r="HA360" i="1" s="1"/>
  <c r="GT484" i="1"/>
  <c r="GZ484" i="1"/>
  <c r="HA484" i="1" s="1"/>
  <c r="GT544" i="1"/>
  <c r="GZ544" i="1"/>
  <c r="HA544" i="1" s="1"/>
  <c r="GT648" i="1"/>
  <c r="GZ648" i="1"/>
  <c r="HA648" i="1" s="1"/>
  <c r="GT65" i="1"/>
  <c r="GZ65" i="1"/>
  <c r="HA65" i="1" s="1"/>
  <c r="GT169" i="1"/>
  <c r="GZ169" i="1"/>
  <c r="HA169" i="1" s="1"/>
  <c r="GT217" i="1"/>
  <c r="GZ217" i="1"/>
  <c r="HA217" i="1" s="1"/>
  <c r="GT621" i="1"/>
  <c r="GZ621" i="1"/>
  <c r="HA621" i="1" s="1"/>
  <c r="GT551" i="1"/>
  <c r="GZ551" i="1"/>
  <c r="HA551" i="1" s="1"/>
  <c r="GT582" i="1"/>
  <c r="GZ582" i="1"/>
  <c r="HA582" i="1" s="1"/>
  <c r="GT60" i="1"/>
  <c r="GZ60" i="1"/>
  <c r="HA60" i="1" s="1"/>
  <c r="GT250" i="1"/>
  <c r="GZ250" i="1"/>
  <c r="HA250" i="1" s="1"/>
  <c r="GT320" i="1"/>
  <c r="GZ320" i="1"/>
  <c r="HA320" i="1" s="1"/>
  <c r="GT413" i="1"/>
  <c r="GZ413" i="1"/>
  <c r="HA413" i="1" s="1"/>
  <c r="GT168" i="1"/>
  <c r="GZ168" i="1"/>
  <c r="HA168" i="1" s="1"/>
  <c r="GT357" i="1"/>
  <c r="GZ357" i="1"/>
  <c r="HA357" i="1" s="1"/>
  <c r="GT438" i="1"/>
  <c r="GZ438" i="1"/>
  <c r="HA438" i="1" s="1"/>
  <c r="GT527" i="1"/>
  <c r="GZ527" i="1"/>
  <c r="HA527" i="1" s="1"/>
  <c r="GT326" i="1"/>
  <c r="GZ326" i="1"/>
  <c r="HA326" i="1" s="1"/>
  <c r="GT78" i="1"/>
  <c r="GZ78" i="1"/>
  <c r="HA78" i="1" s="1"/>
  <c r="GT339" i="1"/>
  <c r="GZ339" i="1"/>
  <c r="HA339" i="1" s="1"/>
  <c r="GT407" i="1"/>
  <c r="GZ407" i="1"/>
  <c r="HA407" i="1" s="1"/>
  <c r="GT540" i="1"/>
  <c r="GZ540" i="1"/>
  <c r="HA540" i="1" s="1"/>
  <c r="GT336" i="1"/>
  <c r="GZ336" i="1"/>
  <c r="HA336" i="1" s="1"/>
  <c r="GT185" i="1"/>
  <c r="GZ185" i="1"/>
  <c r="HA185" i="1" s="1"/>
  <c r="GT659" i="1"/>
  <c r="GZ659" i="1"/>
  <c r="HA659" i="1" s="1"/>
  <c r="GT109" i="1"/>
  <c r="GZ109" i="1"/>
  <c r="HA109" i="1" s="1"/>
  <c r="GT124" i="1"/>
  <c r="GZ124" i="1"/>
  <c r="HA124" i="1" s="1"/>
  <c r="GT68" i="1"/>
  <c r="GZ68" i="1"/>
  <c r="HA68" i="1" s="1"/>
  <c r="GT525" i="1"/>
  <c r="GZ525" i="1"/>
  <c r="HA525" i="1" s="1"/>
  <c r="GT389" i="1"/>
  <c r="GZ389" i="1"/>
  <c r="HA389" i="1" s="1"/>
  <c r="GT139" i="1"/>
  <c r="GZ139" i="1"/>
  <c r="HA139" i="1" s="1"/>
  <c r="GT436" i="1"/>
  <c r="GZ436" i="1"/>
  <c r="HA436" i="1" s="1"/>
  <c r="GT496" i="1"/>
  <c r="GZ496" i="1"/>
  <c r="HA496" i="1" s="1"/>
  <c r="GT644" i="1"/>
  <c r="GZ644" i="1"/>
  <c r="HA644" i="1" s="1"/>
  <c r="GT287" i="1"/>
  <c r="GZ287" i="1"/>
  <c r="HA287" i="1" s="1"/>
  <c r="GT207" i="1"/>
  <c r="GZ207" i="1"/>
  <c r="HA207" i="1" s="1"/>
  <c r="GT425" i="1"/>
  <c r="GZ425" i="1"/>
  <c r="HA425" i="1" s="1"/>
  <c r="GT651" i="1"/>
  <c r="GZ651" i="1"/>
  <c r="HA651" i="1" s="1"/>
  <c r="GT547" i="1"/>
  <c r="GZ547" i="1"/>
  <c r="HA547" i="1" s="1"/>
  <c r="GT554" i="1"/>
  <c r="GZ554" i="1"/>
  <c r="HA554" i="1" s="1"/>
  <c r="GT123" i="1"/>
  <c r="GZ123" i="1"/>
  <c r="HA123" i="1" s="1"/>
  <c r="GT612" i="1"/>
  <c r="GZ612" i="1"/>
  <c r="HA612" i="1" s="1"/>
  <c r="GT488" i="1"/>
  <c r="GZ488" i="1"/>
  <c r="HA488" i="1" s="1"/>
  <c r="GT125" i="1"/>
  <c r="GZ125" i="1"/>
  <c r="HA125" i="1" s="1"/>
  <c r="GT71" i="1"/>
  <c r="GZ71" i="1"/>
  <c r="HA71" i="1" s="1"/>
  <c r="GT447" i="1"/>
  <c r="GZ447" i="1"/>
  <c r="HA447" i="1" s="1"/>
  <c r="GT113" i="1"/>
  <c r="GZ113" i="1"/>
  <c r="HA113" i="1" s="1"/>
  <c r="GT45" i="1"/>
  <c r="GZ45" i="1"/>
  <c r="HA45" i="1" s="1"/>
  <c r="GT201" i="1"/>
  <c r="GZ201" i="1"/>
  <c r="HA201" i="1" s="1"/>
  <c r="GT263" i="1"/>
  <c r="GZ263" i="1"/>
  <c r="HA263" i="1" s="1"/>
  <c r="GT369" i="1"/>
  <c r="GZ369" i="1"/>
  <c r="HA369" i="1" s="1"/>
  <c r="GT299" i="1"/>
  <c r="GZ299" i="1"/>
  <c r="HA299" i="1" s="1"/>
  <c r="GT108" i="1"/>
  <c r="GZ108" i="1"/>
  <c r="HA108" i="1" s="1"/>
  <c r="GT494" i="1"/>
  <c r="GZ494" i="1"/>
  <c r="HA494" i="1" s="1"/>
  <c r="GT203" i="1"/>
  <c r="GZ203" i="1"/>
  <c r="HA203" i="1" s="1"/>
  <c r="GT154" i="1"/>
  <c r="GZ154" i="1"/>
  <c r="HA154" i="1" s="1"/>
  <c r="GT103" i="1"/>
  <c r="GZ103" i="1"/>
  <c r="HA103" i="1" s="1"/>
  <c r="GT242" i="1"/>
  <c r="GZ242" i="1"/>
  <c r="HA242" i="1" s="1"/>
  <c r="GT194" i="1"/>
  <c r="GZ194" i="1"/>
  <c r="HA194" i="1" s="1"/>
  <c r="GT218" i="1"/>
  <c r="GZ218" i="1"/>
  <c r="HA218" i="1" s="1"/>
  <c r="GT128" i="1"/>
  <c r="GZ128" i="1"/>
  <c r="HA128" i="1" s="1"/>
  <c r="GT505" i="1"/>
  <c r="GZ505" i="1"/>
  <c r="HA505" i="1" s="1"/>
  <c r="GT597" i="1"/>
  <c r="GZ597" i="1"/>
  <c r="HA597" i="1" s="1"/>
  <c r="GT111" i="1"/>
  <c r="GZ111" i="1"/>
  <c r="HA111" i="1" s="1"/>
  <c r="GT87" i="1"/>
  <c r="GZ87" i="1"/>
  <c r="HA87" i="1" s="1"/>
  <c r="GT398" i="1"/>
  <c r="GZ398" i="1"/>
  <c r="HA398" i="1" s="1"/>
  <c r="GT150" i="1"/>
  <c r="GZ150" i="1"/>
  <c r="HA150" i="1" s="1"/>
  <c r="GT509" i="1"/>
  <c r="GZ509" i="1"/>
  <c r="HA509" i="1" s="1"/>
  <c r="GT627" i="1"/>
  <c r="GZ627" i="1"/>
  <c r="HA627" i="1" s="1"/>
  <c r="GT658" i="1"/>
  <c r="GZ658" i="1"/>
  <c r="HA658" i="1" s="1"/>
  <c r="GT462" i="1"/>
  <c r="GZ462" i="1"/>
  <c r="HA462" i="1" s="1"/>
  <c r="GT586" i="1"/>
  <c r="GZ586" i="1"/>
  <c r="HA586" i="1" s="1"/>
  <c r="GT639" i="1"/>
  <c r="GZ639" i="1"/>
  <c r="HA639" i="1" s="1"/>
  <c r="GT652" i="1"/>
  <c r="GZ652" i="1"/>
  <c r="HA652" i="1" s="1"/>
  <c r="GT35" i="1"/>
  <c r="GZ35" i="1"/>
  <c r="HA35" i="1" s="1"/>
  <c r="GT162" i="1"/>
  <c r="GZ162" i="1"/>
  <c r="HA162" i="1" s="1"/>
  <c r="GT165" i="1"/>
  <c r="GZ165" i="1"/>
  <c r="HA165" i="1" s="1"/>
  <c r="GT641" i="1"/>
  <c r="GZ641" i="1"/>
  <c r="HA641" i="1" s="1"/>
  <c r="GT592" i="1"/>
  <c r="GZ592" i="1"/>
  <c r="HA592" i="1" s="1"/>
  <c r="GT102" i="1"/>
  <c r="GZ102" i="1"/>
  <c r="HA102" i="1" s="1"/>
  <c r="GT486" i="1"/>
  <c r="GZ486" i="1"/>
  <c r="HA486" i="1" s="1"/>
  <c r="GT247" i="1"/>
  <c r="GZ247" i="1"/>
  <c r="HA247" i="1" s="1"/>
  <c r="GT465" i="1"/>
  <c r="GZ465" i="1"/>
  <c r="HA465" i="1" s="1"/>
  <c r="GT528" i="1"/>
  <c r="GZ528" i="1"/>
  <c r="HA528" i="1" s="1"/>
  <c r="GT393" i="1"/>
  <c r="GZ393" i="1"/>
  <c r="HA393" i="1" s="1"/>
  <c r="GT697" i="1"/>
  <c r="GZ697" i="1"/>
  <c r="HA697" i="1" s="1"/>
  <c r="GT268" i="1"/>
  <c r="GZ268" i="1"/>
  <c r="HA268" i="1" s="1"/>
  <c r="GT164" i="1"/>
  <c r="GZ164" i="1"/>
  <c r="HA164" i="1" s="1"/>
  <c r="GT671" i="1"/>
  <c r="GZ671" i="1"/>
  <c r="HA671" i="1" s="1"/>
  <c r="GT127" i="1"/>
  <c r="GZ127" i="1"/>
  <c r="HA127" i="1" s="1"/>
  <c r="GT673" i="1"/>
  <c r="GZ673" i="1"/>
  <c r="HA673" i="1" s="1"/>
  <c r="GT54" i="1"/>
  <c r="GZ54" i="1"/>
  <c r="HA54" i="1" s="1"/>
  <c r="GT375" i="1"/>
  <c r="GZ375" i="1"/>
  <c r="HA375" i="1" s="1"/>
  <c r="GT231" i="1"/>
  <c r="GZ231" i="1"/>
  <c r="HA231" i="1" s="1"/>
  <c r="GT354" i="1"/>
  <c r="GZ354" i="1"/>
  <c r="HA354" i="1" s="1"/>
  <c r="GT62" i="1"/>
  <c r="GZ62" i="1"/>
  <c r="HA62" i="1" s="1"/>
  <c r="GT534" i="1"/>
  <c r="GZ534" i="1"/>
  <c r="HA534" i="1" s="1"/>
  <c r="GT464" i="1"/>
  <c r="GZ464" i="1"/>
  <c r="HA464" i="1" s="1"/>
  <c r="GT501" i="1"/>
  <c r="GZ501" i="1"/>
  <c r="HA501" i="1" s="1"/>
  <c r="GT324" i="1"/>
  <c r="GZ324" i="1"/>
  <c r="HA324" i="1" s="1"/>
  <c r="GT649" i="1"/>
  <c r="GZ649" i="1"/>
  <c r="HA649" i="1" s="1"/>
  <c r="GT81" i="1"/>
  <c r="GZ81" i="1"/>
  <c r="HA81" i="1" s="1"/>
  <c r="GT676" i="1"/>
  <c r="GZ676" i="1"/>
  <c r="HA676" i="1" s="1"/>
  <c r="GT370" i="1"/>
  <c r="GZ370" i="1"/>
  <c r="HA370" i="1" s="1"/>
  <c r="GT311" i="1"/>
  <c r="GZ311" i="1"/>
  <c r="HA311" i="1" s="1"/>
  <c r="GT608" i="1"/>
  <c r="GZ608" i="1"/>
  <c r="HA608" i="1" s="1"/>
  <c r="GT92" i="1"/>
  <c r="GZ92" i="1"/>
  <c r="HA92" i="1" s="1"/>
  <c r="GT549" i="1"/>
  <c r="GZ549" i="1"/>
  <c r="HA549" i="1" s="1"/>
  <c r="GT371" i="1"/>
  <c r="GZ371" i="1"/>
  <c r="HA371" i="1" s="1"/>
  <c r="GT257" i="1"/>
  <c r="GZ257" i="1"/>
  <c r="HA257" i="1" s="1"/>
  <c r="GT84" i="1"/>
  <c r="GZ84" i="1"/>
  <c r="HA84" i="1" s="1"/>
  <c r="GT518" i="1"/>
  <c r="GZ518" i="1"/>
  <c r="HA518" i="1" s="1"/>
  <c r="GT297" i="1"/>
  <c r="GZ297" i="1"/>
  <c r="HA297" i="1" s="1"/>
  <c r="GT46" i="1"/>
  <c r="GZ46" i="1"/>
  <c r="HA46" i="1" s="1"/>
  <c r="GT198" i="1"/>
  <c r="GZ198" i="1"/>
  <c r="HA198" i="1" s="1"/>
  <c r="GT638" i="1"/>
  <c r="GZ638" i="1"/>
  <c r="HA638" i="1" s="1"/>
  <c r="GT236" i="1"/>
  <c r="GZ236" i="1"/>
  <c r="HA236" i="1" s="1"/>
  <c r="GT331" i="1"/>
  <c r="GZ331" i="1"/>
  <c r="HA331" i="1" s="1"/>
  <c r="GT134" i="1"/>
  <c r="GZ134" i="1"/>
  <c r="HA134" i="1" s="1"/>
  <c r="GT480" i="1"/>
  <c r="GZ480" i="1"/>
  <c r="HA480" i="1" s="1"/>
  <c r="GT483" i="1"/>
  <c r="GZ483" i="1"/>
  <c r="HA483" i="1" s="1"/>
  <c r="GT180" i="1"/>
  <c r="GZ180" i="1"/>
  <c r="HA180" i="1" s="1"/>
  <c r="GT363" i="1"/>
  <c r="GZ363" i="1"/>
  <c r="HA363" i="1" s="1"/>
  <c r="GT173" i="1"/>
  <c r="GZ173" i="1"/>
  <c r="HA173" i="1" s="1"/>
  <c r="GT312" i="1"/>
  <c r="GZ312" i="1"/>
  <c r="HA312" i="1" s="1"/>
  <c r="GT155" i="1"/>
  <c r="GZ155" i="1"/>
  <c r="HA155" i="1" s="1"/>
  <c r="GT264" i="1"/>
  <c r="GZ264" i="1"/>
  <c r="HA264" i="1" s="1"/>
  <c r="GT437" i="1"/>
  <c r="GZ437" i="1"/>
  <c r="HA437" i="1" s="1"/>
  <c r="GT605" i="1"/>
  <c r="GZ605" i="1"/>
  <c r="HA605" i="1" s="1"/>
  <c r="GT42" i="1"/>
  <c r="GZ42" i="1"/>
  <c r="HA42" i="1" s="1"/>
  <c r="GT293" i="1"/>
  <c r="GZ293" i="1"/>
  <c r="HA293" i="1" s="1"/>
  <c r="GT590" i="1"/>
  <c r="GZ590" i="1"/>
  <c r="HA590" i="1" s="1"/>
  <c r="GT387" i="1"/>
  <c r="GZ387" i="1"/>
  <c r="HA387" i="1" s="1"/>
  <c r="GT459" i="1"/>
  <c r="GZ459" i="1"/>
  <c r="HA459" i="1" s="1"/>
  <c r="GT468" i="1"/>
  <c r="GZ468" i="1"/>
  <c r="HA468" i="1" s="1"/>
  <c r="GT481" i="1"/>
  <c r="GZ481" i="1"/>
  <c r="HA481" i="1" s="1"/>
  <c r="GT59" i="1"/>
  <c r="GZ59" i="1"/>
  <c r="HA59" i="1" s="1"/>
  <c r="GT661" i="1"/>
  <c r="GZ661" i="1"/>
  <c r="HA661" i="1" s="1"/>
  <c r="GT273" i="1"/>
  <c r="GZ273" i="1"/>
  <c r="HA273" i="1" s="1"/>
  <c r="GT69" i="1"/>
  <c r="GZ69" i="1"/>
  <c r="HA69" i="1" s="1"/>
  <c r="GT587" i="1"/>
  <c r="GZ587" i="1"/>
  <c r="HA587" i="1" s="1"/>
  <c r="GT362" i="1"/>
  <c r="GZ362" i="1"/>
  <c r="HA362" i="1" s="1"/>
  <c r="GT114" i="1"/>
  <c r="GZ114" i="1"/>
  <c r="HA114" i="1" s="1"/>
  <c r="GT420" i="1"/>
  <c r="GZ420" i="1"/>
  <c r="HA420" i="1" s="1"/>
  <c r="GT23" i="1"/>
  <c r="GZ23" i="1"/>
  <c r="HA23" i="1" s="1"/>
  <c r="GT153" i="1"/>
  <c r="GZ153" i="1"/>
  <c r="HA153" i="1" s="1"/>
  <c r="GT463" i="1"/>
  <c r="GZ463" i="1"/>
  <c r="HA463" i="1" s="1"/>
  <c r="GT404" i="1"/>
  <c r="GZ404" i="1"/>
  <c r="HA404" i="1" s="1"/>
  <c r="GT478" i="1"/>
  <c r="GZ478" i="1"/>
  <c r="HA478" i="1" s="1"/>
  <c r="GT523" i="1"/>
  <c r="GZ523" i="1"/>
  <c r="HA523" i="1" s="1"/>
  <c r="GT672" i="1"/>
  <c r="GZ672" i="1"/>
  <c r="HA672" i="1" s="1"/>
  <c r="GT663" i="1"/>
  <c r="GZ663" i="1"/>
  <c r="HA663" i="1" s="1"/>
  <c r="GT248" i="1"/>
  <c r="GZ248" i="1"/>
  <c r="HA248" i="1" s="1"/>
  <c r="GT591" i="1"/>
  <c r="GZ591" i="1"/>
  <c r="HA591" i="1" s="1"/>
  <c r="GT205" i="1"/>
  <c r="GZ205" i="1"/>
  <c r="HA205" i="1" s="1"/>
  <c r="GT609" i="1"/>
  <c r="GZ609" i="1"/>
  <c r="HA609" i="1" s="1"/>
  <c r="GT536" i="1"/>
  <c r="GZ536" i="1"/>
  <c r="HA536" i="1" s="1"/>
  <c r="GT568" i="1"/>
  <c r="GZ568" i="1"/>
  <c r="HA568" i="1" s="1"/>
  <c r="GT146" i="1"/>
  <c r="GZ146" i="1"/>
  <c r="HA146" i="1" s="1"/>
  <c r="GT308" i="1"/>
  <c r="GZ308" i="1"/>
  <c r="HA308" i="1" s="1"/>
  <c r="GT517" i="1"/>
  <c r="GZ517" i="1"/>
  <c r="HA517" i="1" s="1"/>
  <c r="GT402" i="1"/>
  <c r="GZ402" i="1"/>
  <c r="HA402" i="1" s="1"/>
  <c r="GT255" i="1"/>
  <c r="GZ255" i="1"/>
  <c r="HA255" i="1" s="1"/>
  <c r="GT510" i="1"/>
  <c r="GZ510" i="1"/>
  <c r="HA510" i="1" s="1"/>
  <c r="GT302" i="1"/>
  <c r="GZ302" i="1"/>
  <c r="HA302" i="1" s="1"/>
  <c r="GT57" i="1"/>
  <c r="GZ57" i="1"/>
  <c r="HA57" i="1" s="1"/>
  <c r="GT306" i="1"/>
  <c r="GZ306" i="1"/>
  <c r="HA306" i="1" s="1"/>
  <c r="GT581" i="1"/>
  <c r="GZ581" i="1"/>
  <c r="HA581" i="1" s="1"/>
  <c r="GT684" i="1"/>
  <c r="GZ684" i="1"/>
  <c r="HA684" i="1" s="1"/>
  <c r="GT400" i="1"/>
  <c r="GZ400" i="1"/>
  <c r="HA400" i="1" s="1"/>
  <c r="GT630" i="1"/>
  <c r="GZ630" i="1"/>
  <c r="HA630" i="1" s="1"/>
  <c r="GT44" i="1"/>
  <c r="GZ44" i="1"/>
  <c r="HA44" i="1" s="1"/>
  <c r="GT206" i="1"/>
  <c r="GZ206" i="1"/>
  <c r="HA206" i="1" s="1"/>
  <c r="GT222" i="1"/>
  <c r="GZ222" i="1"/>
  <c r="HA222" i="1" s="1"/>
  <c r="GT564" i="1"/>
  <c r="GZ564" i="1"/>
  <c r="HA564" i="1" s="1"/>
  <c r="GT610" i="1"/>
  <c r="GZ610" i="1"/>
  <c r="HA610" i="1" s="1"/>
  <c r="GT143" i="1"/>
  <c r="GZ143" i="1"/>
  <c r="HA143" i="1" s="1"/>
  <c r="GT533" i="1"/>
  <c r="GZ533" i="1"/>
  <c r="HA533" i="1" s="1"/>
  <c r="GT368" i="1"/>
  <c r="GZ368" i="1"/>
  <c r="HA368" i="1" s="1"/>
  <c r="GT104" i="1"/>
  <c r="GZ104" i="1"/>
  <c r="HA104" i="1" s="1"/>
  <c r="GT305" i="1"/>
  <c r="GZ305" i="1"/>
  <c r="HA305" i="1" s="1"/>
  <c r="GT50" i="1"/>
  <c r="GZ50" i="1"/>
  <c r="HA50" i="1" s="1"/>
  <c r="GT29" i="1"/>
  <c r="GZ29" i="1"/>
  <c r="HA29" i="1" s="1"/>
  <c r="GT669" i="1"/>
  <c r="GZ669" i="1"/>
  <c r="HA669" i="1" s="1"/>
  <c r="GT133" i="1"/>
  <c r="GZ133" i="1"/>
  <c r="HA133" i="1" s="1"/>
  <c r="GT160" i="1"/>
  <c r="GZ160" i="1"/>
  <c r="HA160" i="1" s="1"/>
  <c r="GT637" i="1"/>
  <c r="GZ637" i="1"/>
  <c r="HA637" i="1" s="1"/>
  <c r="GT668" i="1"/>
  <c r="GZ668" i="1"/>
  <c r="HA668" i="1" s="1"/>
  <c r="GT598" i="1"/>
  <c r="GZ598" i="1"/>
  <c r="HA598" i="1" s="1"/>
  <c r="GT500" i="1"/>
  <c r="GZ500" i="1"/>
  <c r="HA500" i="1" s="1"/>
  <c r="GT380" i="1"/>
  <c r="GT238" i="1"/>
  <c r="GT613" i="1"/>
  <c r="GT17" i="1"/>
  <c r="GT335" i="1"/>
  <c r="GT410" i="1"/>
  <c r="GT100" i="1"/>
  <c r="GT503" i="1"/>
  <c r="GT85" i="1"/>
  <c r="GT700" i="1"/>
  <c r="GU577" i="1"/>
  <c r="HB577" i="1" s="1"/>
  <c r="GS577" i="1"/>
  <c r="GQ11" i="1"/>
  <c r="GU640" i="1"/>
  <c r="GS640" i="1"/>
  <c r="GZ640" i="1" s="1"/>
  <c r="GO14" i="1"/>
  <c r="GS583" i="1"/>
  <c r="GU583" i="1"/>
  <c r="HB583" i="1" s="1"/>
  <c r="GQ8" i="1"/>
  <c r="GS157" i="1"/>
  <c r="GU157" i="1"/>
  <c r="HB157" i="1" s="1"/>
  <c r="GS181" i="1"/>
  <c r="GU181" i="1"/>
  <c r="HB181" i="1" s="1"/>
  <c r="GQ9" i="1"/>
  <c r="GS688" i="1"/>
  <c r="GZ688" i="1" s="1"/>
  <c r="GU688" i="1"/>
  <c r="GU574" i="1"/>
  <c r="HB574" i="1" s="1"/>
  <c r="GS574" i="1"/>
  <c r="GQ10" i="1"/>
  <c r="GQ12" i="1"/>
  <c r="GS172" i="1"/>
  <c r="GZ172" i="1" s="1"/>
  <c r="GU172" i="1"/>
  <c r="HB172" i="1" s="1"/>
  <c r="HB12" i="1" s="1"/>
  <c r="GS571" i="1"/>
  <c r="GU571" i="1"/>
  <c r="HB571" i="1" s="1"/>
  <c r="GU604" i="1"/>
  <c r="HB604" i="1" s="1"/>
  <c r="GS604" i="1"/>
  <c r="GU607" i="1"/>
  <c r="HB607" i="1" s="1"/>
  <c r="GS607" i="1"/>
  <c r="GQ13" i="1"/>
  <c r="GS397" i="1"/>
  <c r="GU397" i="1"/>
  <c r="GU580" i="1"/>
  <c r="HB580" i="1" s="1"/>
  <c r="GS580" i="1"/>
  <c r="GU12" i="1"/>
  <c r="GS589" i="1"/>
  <c r="GU589" i="1"/>
  <c r="HB589" i="1" s="1"/>
  <c r="GU562" i="1"/>
  <c r="HB562" i="1" s="1"/>
  <c r="GS562" i="1"/>
  <c r="GU565" i="1"/>
  <c r="HB565" i="1" s="1"/>
  <c r="GS565" i="1"/>
  <c r="GS601" i="1"/>
  <c r="GU601" i="1"/>
  <c r="HB601" i="1" s="1"/>
  <c r="N13" i="16" l="1"/>
  <c r="N11" i="16"/>
  <c r="N6" i="16"/>
  <c r="N7" i="16"/>
  <c r="N15" i="16"/>
  <c r="P15" i="16" s="1"/>
  <c r="N16" i="16"/>
  <c r="N10" i="16"/>
  <c r="O10" i="16" s="1"/>
  <c r="N17" i="16"/>
  <c r="N12" i="16"/>
  <c r="HB8" i="1"/>
  <c r="GT580" i="1"/>
  <c r="GZ580" i="1"/>
  <c r="HA580" i="1" s="1"/>
  <c r="HA172" i="1"/>
  <c r="GZ12" i="1"/>
  <c r="HA12" i="1" s="1"/>
  <c r="GT157" i="1"/>
  <c r="GZ157" i="1"/>
  <c r="N8" i="16" s="1"/>
  <c r="O8" i="16" s="1"/>
  <c r="HA19" i="1"/>
  <c r="GT589" i="1"/>
  <c r="GZ589" i="1"/>
  <c r="HA589" i="1" s="1"/>
  <c r="GU13" i="1"/>
  <c r="HB397" i="1"/>
  <c r="HB13" i="1" s="1"/>
  <c r="HB10" i="1"/>
  <c r="GT583" i="1"/>
  <c r="GZ583" i="1"/>
  <c r="HA583" i="1" s="1"/>
  <c r="GT601" i="1"/>
  <c r="GZ601" i="1"/>
  <c r="HA601" i="1" s="1"/>
  <c r="GT574" i="1"/>
  <c r="GZ574" i="1"/>
  <c r="HA574" i="1" s="1"/>
  <c r="GT607" i="1"/>
  <c r="GZ607" i="1"/>
  <c r="HA607" i="1" s="1"/>
  <c r="HA640" i="1"/>
  <c r="GZ11" i="1"/>
  <c r="HA11" i="1" s="1"/>
  <c r="GT571" i="1"/>
  <c r="GZ571" i="1"/>
  <c r="HA571" i="1" s="1"/>
  <c r="GT181" i="1"/>
  <c r="GZ181" i="1"/>
  <c r="HA181" i="1" s="1"/>
  <c r="GT397" i="1"/>
  <c r="GZ397" i="1"/>
  <c r="GT565" i="1"/>
  <c r="GZ565" i="1"/>
  <c r="HA565" i="1" s="1"/>
  <c r="GU9" i="1"/>
  <c r="HB688" i="1"/>
  <c r="HB9" i="1" s="1"/>
  <c r="GU11" i="1"/>
  <c r="HB640" i="1"/>
  <c r="HB11" i="1" s="1"/>
  <c r="GT562" i="1"/>
  <c r="GZ562" i="1"/>
  <c r="HA562" i="1" s="1"/>
  <c r="GT604" i="1"/>
  <c r="GZ604" i="1"/>
  <c r="HA604" i="1" s="1"/>
  <c r="HA688" i="1"/>
  <c r="GZ9" i="1"/>
  <c r="HA9" i="1" s="1"/>
  <c r="GT577" i="1"/>
  <c r="GZ577" i="1"/>
  <c r="HA577" i="1" s="1"/>
  <c r="GU10" i="1"/>
  <c r="P13" i="16"/>
  <c r="O13" i="16"/>
  <c r="GT688" i="1"/>
  <c r="P11" i="16"/>
  <c r="O11" i="16"/>
  <c r="P7" i="16"/>
  <c r="O7" i="16"/>
  <c r="P6" i="16"/>
  <c r="O6" i="16"/>
  <c r="O18" i="16"/>
  <c r="P18" i="16"/>
  <c r="GU8" i="1"/>
  <c r="GT172" i="1"/>
  <c r="P10" i="16"/>
  <c r="GT640" i="1"/>
  <c r="GQ14" i="1"/>
  <c r="GS8" i="1"/>
  <c r="GT8" i="1" s="1"/>
  <c r="GS10" i="1"/>
  <c r="GT10" i="1" s="1"/>
  <c r="GS13" i="1"/>
  <c r="GT13" i="1" s="1"/>
  <c r="GS11" i="1"/>
  <c r="GT11" i="1" s="1"/>
  <c r="GS12" i="1"/>
  <c r="GT12" i="1" s="1"/>
  <c r="GS9" i="1"/>
  <c r="GT9" i="1" s="1"/>
  <c r="N14" i="16" l="1"/>
  <c r="P14" i="16" s="1"/>
  <c r="N9" i="16"/>
  <c r="P9" i="16" s="1"/>
  <c r="O15" i="16"/>
  <c r="HB14" i="1"/>
  <c r="GZ10" i="1"/>
  <c r="HA10" i="1" s="1"/>
  <c r="HA397" i="1"/>
  <c r="GZ13" i="1"/>
  <c r="HA13" i="1" s="1"/>
  <c r="HA157" i="1"/>
  <c r="GZ8" i="1"/>
  <c r="P8" i="16"/>
  <c r="GU14" i="1"/>
  <c r="P16" i="16"/>
  <c r="O16" i="16"/>
  <c r="P12" i="16"/>
  <c r="O12" i="16"/>
  <c r="O17" i="16"/>
  <c r="P17" i="16"/>
  <c r="GS14" i="1"/>
  <c r="GT14" i="1" s="1"/>
  <c r="N19" i="16" l="1"/>
  <c r="P19" i="16" s="1"/>
  <c r="O9" i="16"/>
  <c r="O14" i="16"/>
  <c r="HA8" i="1"/>
  <c r="GZ14" i="1"/>
  <c r="HA14" i="1" s="1"/>
  <c r="O19" i="16"/>
</calcChain>
</file>

<file path=xl/sharedStrings.xml><?xml version="1.0" encoding="utf-8"?>
<sst xmlns="http://schemas.openxmlformats.org/spreadsheetml/2006/main" count="10562" uniqueCount="1480">
  <si>
    <t>Prioritārais virziens</t>
  </si>
  <si>
    <t>Specifiskā atbalsta mērķa/ Pasākuma numurs</t>
  </si>
  <si>
    <t>Specifiskā atbalsta mērķa/ Pasākuma nosaukums</t>
  </si>
  <si>
    <t>Projektu atlases kārtas numurs</t>
  </si>
  <si>
    <t>ESF</t>
  </si>
  <si>
    <t>ERAF</t>
  </si>
  <si>
    <t>KF</t>
  </si>
  <si>
    <t>JNI</t>
  </si>
  <si>
    <t>1</t>
  </si>
  <si>
    <t>2</t>
  </si>
  <si>
    <t>3</t>
  </si>
  <si>
    <t>4</t>
  </si>
  <si>
    <t>5</t>
  </si>
  <si>
    <t>9</t>
  </si>
  <si>
    <t>6</t>
  </si>
  <si>
    <t>7</t>
  </si>
  <si>
    <t>8</t>
  </si>
  <si>
    <t>15</t>
  </si>
  <si>
    <t>16</t>
  </si>
  <si>
    <t>17</t>
  </si>
  <si>
    <t>18</t>
  </si>
  <si>
    <t>19</t>
  </si>
  <si>
    <t>20</t>
  </si>
  <si>
    <t>21</t>
  </si>
  <si>
    <t>22</t>
  </si>
  <si>
    <t>23</t>
  </si>
  <si>
    <t>10</t>
  </si>
  <si>
    <t>11</t>
  </si>
  <si>
    <t>12</t>
  </si>
  <si>
    <t>13</t>
  </si>
  <si>
    <t>14</t>
  </si>
  <si>
    <t>1.1.1.1.</t>
  </si>
  <si>
    <t>Praktiskas ievirzes pētījumi</t>
  </si>
  <si>
    <t>__</t>
  </si>
  <si>
    <t>IZM</t>
  </si>
  <si>
    <t>1.1.1.2.</t>
  </si>
  <si>
    <t>1.1.1.3.</t>
  </si>
  <si>
    <t>Inovāciju granti studentiem</t>
  </si>
  <si>
    <t>1.1.1.4.</t>
  </si>
  <si>
    <t>1.1.1.5.</t>
  </si>
  <si>
    <t>1.2.1.1.</t>
  </si>
  <si>
    <t>EM</t>
  </si>
  <si>
    <t>1.2.1.2.</t>
  </si>
  <si>
    <t>1.2.1.4.</t>
  </si>
  <si>
    <t>1.2.2.1.</t>
  </si>
  <si>
    <t>1.2.2.2.</t>
  </si>
  <si>
    <t>Inovāciju motivācijas programma</t>
  </si>
  <si>
    <t>1.2.2.3.</t>
  </si>
  <si>
    <t>SM</t>
  </si>
  <si>
    <t>2.2.1.1.</t>
  </si>
  <si>
    <t>VARAM</t>
  </si>
  <si>
    <t>2.2.1.2.</t>
  </si>
  <si>
    <t>3.1.1.1.</t>
  </si>
  <si>
    <t>Aizdevumu garantijas</t>
  </si>
  <si>
    <t>3.1.1.2.</t>
  </si>
  <si>
    <t>Mezanīna aizdevumi</t>
  </si>
  <si>
    <t>3.1.1.3.</t>
  </si>
  <si>
    <t>3.1.1.4.</t>
  </si>
  <si>
    <t>3.1.1.5.</t>
  </si>
  <si>
    <t>3.1.1.6.</t>
  </si>
  <si>
    <t>3.1.2.1.</t>
  </si>
  <si>
    <t>Riska kapitāls</t>
  </si>
  <si>
    <t>3.1.2.2.</t>
  </si>
  <si>
    <t>Tehnoloģiju akselerators</t>
  </si>
  <si>
    <t>3.2.1.1.</t>
  </si>
  <si>
    <t>Klasteru programma</t>
  </si>
  <si>
    <t>3.2.1.2.</t>
  </si>
  <si>
    <t>TM</t>
  </si>
  <si>
    <t>3.4.2.1.</t>
  </si>
  <si>
    <t>VK</t>
  </si>
  <si>
    <t>3.4.2.2.</t>
  </si>
  <si>
    <t>4.2.1.1.</t>
  </si>
  <si>
    <t>4.2.1.2.</t>
  </si>
  <si>
    <t>4.5.1.1.</t>
  </si>
  <si>
    <t>4.5.1.2.</t>
  </si>
  <si>
    <t>ZM</t>
  </si>
  <si>
    <t>5.2.1.1.</t>
  </si>
  <si>
    <t>5.2.1.2.</t>
  </si>
  <si>
    <t>5.2.1.3.</t>
  </si>
  <si>
    <t>5.4.1.1.</t>
  </si>
  <si>
    <t>5.4.2.1.</t>
  </si>
  <si>
    <t>5.4.2.2.</t>
  </si>
  <si>
    <t>KM</t>
  </si>
  <si>
    <t>6.1.3.1.</t>
  </si>
  <si>
    <t>6.1.3.2.</t>
  </si>
  <si>
    <t>6.1.4.1.</t>
  </si>
  <si>
    <t>6.1.4.2.</t>
  </si>
  <si>
    <t>6.2.1.1.</t>
  </si>
  <si>
    <t>6.2.1.2.</t>
  </si>
  <si>
    <t>LM</t>
  </si>
  <si>
    <t>7.1.2.1.</t>
  </si>
  <si>
    <t>7.1.2.2.</t>
  </si>
  <si>
    <t>7.2.1.3.</t>
  </si>
  <si>
    <t>8.3.1.1.</t>
  </si>
  <si>
    <t>8.3.1.2.</t>
  </si>
  <si>
    <t>8.3.2.1.</t>
  </si>
  <si>
    <t>8.3.2.2.</t>
  </si>
  <si>
    <t>8.3.6.1.</t>
  </si>
  <si>
    <t>8.3.6.2.</t>
  </si>
  <si>
    <t>9.1.1.1.</t>
  </si>
  <si>
    <t>9.1.1.2.</t>
  </si>
  <si>
    <t>9.1.1.3.</t>
  </si>
  <si>
    <t>9.1.4.1.</t>
  </si>
  <si>
    <t>Profesionālā rehabilitācija</t>
  </si>
  <si>
    <t>9.1.4.2.</t>
  </si>
  <si>
    <t>9.1.4.3.</t>
  </si>
  <si>
    <t>9.1.4.4.</t>
  </si>
  <si>
    <t>9.2.1.1.</t>
  </si>
  <si>
    <t>9.2.1.2.</t>
  </si>
  <si>
    <t>9.2.1.3.</t>
  </si>
  <si>
    <t>9.2.2.1.</t>
  </si>
  <si>
    <t>Deinstitucionalizācija</t>
  </si>
  <si>
    <t>9.2.2.2.</t>
  </si>
  <si>
    <t>VM</t>
  </si>
  <si>
    <t>9.2.4.1.</t>
  </si>
  <si>
    <t>9.2.4.2.</t>
  </si>
  <si>
    <t>9.3.1.1.</t>
  </si>
  <si>
    <t>9.3.1.2.</t>
  </si>
  <si>
    <t>FM</t>
  </si>
  <si>
    <t>TP ESF</t>
  </si>
  <si>
    <t>TP ERAF</t>
  </si>
  <si>
    <t>TP KF</t>
  </si>
  <si>
    <t>Atbildīgā nozares ministrija [1]</t>
  </si>
  <si>
    <t>[1] EM - Ekonomikas ministrija; FM - Finanšu ministrija; IZM - Izglītības un zinātnes ministrija; KM - Kultūras ministrija; LM - Labklājības ministrija; SM - Satiksmes ministrija; TM - Tieslietu ministrija; VARAM - Vides aizsardzības un reģionālās attīstības ministrija; VK - Valsts kanceleja; VM - Veselības ministrija; ZM - Zemkopības ministrija</t>
  </si>
  <si>
    <t>[2] ERAF - Eiropas Reģionālās attīstības fonds; ESF - Eiropas Sociālais fonds; KF - Kohēzijas fonds; JNI - ES budžeta speciālais piešķīrums jauniešu nodarbinātības iniciatīvas finansēšanai</t>
  </si>
  <si>
    <t>[3] 2014.gadā maksājumi finansējuma saņēmējiem nav veikti</t>
  </si>
  <si>
    <t>Fonds [2]</t>
  </si>
  <si>
    <t xml:space="preserve">              Gads
Fonds</t>
  </si>
  <si>
    <t>Specifiskā atbalsta mērķa numurs un nosaukums</t>
  </si>
  <si>
    <t>Virssaistības</t>
  </si>
  <si>
    <t>ES fondu piešķīrums, t.sk. virssaistības</t>
  </si>
  <si>
    <t>2.1.1.</t>
  </si>
  <si>
    <t>3.3.1.</t>
  </si>
  <si>
    <t>3.4.1.</t>
  </si>
  <si>
    <t>4.1.1.</t>
  </si>
  <si>
    <t>4.2.2.</t>
  </si>
  <si>
    <t>4.3.1.</t>
  </si>
  <si>
    <t>4.4.1.</t>
  </si>
  <si>
    <t>5.1.1.</t>
  </si>
  <si>
    <t>5.1.2.</t>
  </si>
  <si>
    <t>5.3.1.</t>
  </si>
  <si>
    <t>5.5.1.</t>
  </si>
  <si>
    <t>5.6.1.</t>
  </si>
  <si>
    <t>5.6.2.</t>
  </si>
  <si>
    <t>6.1.1.</t>
  </si>
  <si>
    <t>6.1.2.</t>
  </si>
  <si>
    <t>6.1.5.</t>
  </si>
  <si>
    <t>6.3.1.</t>
  </si>
  <si>
    <t>7.1.1.</t>
  </si>
  <si>
    <t>7.3.1.</t>
  </si>
  <si>
    <t>7.3.2.</t>
  </si>
  <si>
    <t>8.1.1.</t>
  </si>
  <si>
    <t>8.1.2.</t>
  </si>
  <si>
    <t>8.1.3.</t>
  </si>
  <si>
    <t>8.1.4.</t>
  </si>
  <si>
    <t>8.2.1.</t>
  </si>
  <si>
    <t>8.2.2.</t>
  </si>
  <si>
    <t>8.2.3.</t>
  </si>
  <si>
    <t>8.2.4.</t>
  </si>
  <si>
    <t>8.3.3.</t>
  </si>
  <si>
    <t>8.3.4.</t>
  </si>
  <si>
    <t>8.3.5.</t>
  </si>
  <si>
    <t>8.4.1.</t>
  </si>
  <si>
    <t>8.5.1.</t>
  </si>
  <si>
    <t>8.5.2.</t>
  </si>
  <si>
    <t>8.5.3.</t>
  </si>
  <si>
    <t>9.1.2.</t>
  </si>
  <si>
    <t>9.1.3.</t>
  </si>
  <si>
    <t>9.2.3.</t>
  </si>
  <si>
    <t>9.2.5.</t>
  </si>
  <si>
    <t>9.2.6.</t>
  </si>
  <si>
    <t>9.3.2.</t>
  </si>
  <si>
    <t>10.1.1.</t>
  </si>
  <si>
    <t>10.1.2.</t>
  </si>
  <si>
    <t>11.1.1.</t>
  </si>
  <si>
    <t>12.1.1.</t>
  </si>
  <si>
    <t>5.6.3.</t>
  </si>
  <si>
    <t>ES fondu piešķīrums bez virssaistībām</t>
  </si>
  <si>
    <t>24</t>
  </si>
  <si>
    <t>25</t>
  </si>
  <si>
    <t>26</t>
  </si>
  <si>
    <t>27</t>
  </si>
  <si>
    <t>28</t>
  </si>
  <si>
    <t>29</t>
  </si>
  <si>
    <t>30</t>
  </si>
  <si>
    <t>31</t>
  </si>
  <si>
    <t>32</t>
  </si>
  <si>
    <t>33</t>
  </si>
  <si>
    <t>34</t>
  </si>
  <si>
    <t>38</t>
  </si>
  <si>
    <t>39</t>
  </si>
  <si>
    <t>40</t>
  </si>
  <si>
    <t>41</t>
  </si>
  <si>
    <t>42</t>
  </si>
  <si>
    <t>43</t>
  </si>
  <si>
    <t>44</t>
  </si>
  <si>
    <t>45</t>
  </si>
  <si>
    <t>46</t>
  </si>
  <si>
    <t>47</t>
  </si>
  <si>
    <t>48</t>
  </si>
  <si>
    <t>49</t>
  </si>
  <si>
    <t>52</t>
  </si>
  <si>
    <t>7.2.1.1.</t>
  </si>
  <si>
    <t>7.2.1.2.</t>
  </si>
  <si>
    <t>ERAF izmaksāts</t>
  </si>
  <si>
    <t>KF izmaksāts</t>
  </si>
  <si>
    <t>JNI izmaksāts</t>
  </si>
  <si>
    <t>KOPĀ izmaksāts:</t>
  </si>
  <si>
    <t>2017, EUR</t>
  </si>
  <si>
    <t>2016, 
Fakts, EUR</t>
  </si>
  <si>
    <t>2015,
Fakts, EUR
[3]</t>
  </si>
  <si>
    <t>Janvāris,
Fakts</t>
  </si>
  <si>
    <t>Februāris,
Fakts</t>
  </si>
  <si>
    <t>Marts,
Fakts</t>
  </si>
  <si>
    <t>Aprīlis,
Fakts</t>
  </si>
  <si>
    <t>Maijs,
Fakts</t>
  </si>
  <si>
    <t>Jūnijs,
Fakts</t>
  </si>
  <si>
    <t>Jūlijs,
Fakts</t>
  </si>
  <si>
    <t>Augusts,
Fakts</t>
  </si>
  <si>
    <t>Septembris,
Fakts</t>
  </si>
  <si>
    <t>Projektu atlases veids
IPIA/APIA</t>
  </si>
  <si>
    <t>APIA</t>
  </si>
  <si>
    <t>IPIA</t>
  </si>
  <si>
    <t>Oktobris,
Fakts</t>
  </si>
  <si>
    <t>Novembris,
Fakts</t>
  </si>
  <si>
    <t>KOPĀ</t>
  </si>
  <si>
    <t>3.4.2.3.</t>
  </si>
  <si>
    <t>Publisko pakalpojumu pārveides metodoloģijas izstrāde un aprobācija</t>
  </si>
  <si>
    <t>Decembris,
Fakts</t>
  </si>
  <si>
    <t>2017
Fakts, EUR</t>
  </si>
  <si>
    <t>Pēcdoktorantūras pētniecība</t>
  </si>
  <si>
    <t>P&amp;A infrastruktūras attīstība</t>
  </si>
  <si>
    <t>Starptautiskā sadarbība P&amp;I</t>
  </si>
  <si>
    <t>Kompetences centri</t>
  </si>
  <si>
    <t>Tehnoloģiju pārneses sistēma</t>
  </si>
  <si>
    <t xml:space="preserve">Jaunu produktu ieviešana </t>
  </si>
  <si>
    <t>Nodarbināto apmācības</t>
  </si>
  <si>
    <t>IKT un netehnoloģiskām apmācības</t>
  </si>
  <si>
    <t xml:space="preserve">Platjoslas infrastruktūras attīstība </t>
  </si>
  <si>
    <t xml:space="preserve">Ieguldījumi IKT
</t>
  </si>
  <si>
    <t>Kultūras mantojuma digitalizācija</t>
  </si>
  <si>
    <t>Mikrokredīti un starta aizdevumi</t>
  </si>
  <si>
    <t>Ražošanas telpas</t>
  </si>
  <si>
    <t>Biznesa inkubatori</t>
  </si>
  <si>
    <t>Starptautiskā konkurētspēja</t>
  </si>
  <si>
    <t>Publiskā infrastruktūra uzņēmējdarbībai</t>
  </si>
  <si>
    <t>Tiesu un tiesībsargājošo institūciju darbinieku apmācība</t>
  </si>
  <si>
    <t>Valsts pārvaldes darbinieku apmācības</t>
  </si>
  <si>
    <t>Sociālā dialoga veidošana</t>
  </si>
  <si>
    <t>Apstrādes rūpniecības uzņēmumu energoefektivitāte</t>
  </si>
  <si>
    <t>Valsts ēku energoefektivitāte</t>
  </si>
  <si>
    <t>Pašvaldību ēku energoefektivitāte</t>
  </si>
  <si>
    <t xml:space="preserve"> Centralizētās siltumapgādes energoefektivitāte</t>
  </si>
  <si>
    <t>Elektrotransportlīdzekļu infrastruktūra</t>
  </si>
  <si>
    <t>Tramvaji</t>
  </si>
  <si>
    <t>Videi draudzīgi autobusi</t>
  </si>
  <si>
    <t>Plūdu risku samazināšana blīvi apdzīvotās teritorijās</t>
  </si>
  <si>
    <t>Plūdu risku samazināšana lauku teritorijās</t>
  </si>
  <si>
    <t>Atkritumu dalītā vākšana</t>
  </si>
  <si>
    <t xml:space="preserve">Atkritumu pārstrāde </t>
  </si>
  <si>
    <t>Atkritumu reģenerācija</t>
  </si>
  <si>
    <t>Ūdenssaimniecība</t>
  </si>
  <si>
    <t>Infrastruktūra Natura 2000 teritorijās</t>
  </si>
  <si>
    <t>Biotopu un sugu kartēšana</t>
  </si>
  <si>
    <t>Vides monitorings</t>
  </si>
  <si>
    <t>Ieguldījumi kultūras un dabas mantojumā</t>
  </si>
  <si>
    <t>Rīgas revitalizācija</t>
  </si>
  <si>
    <t>Degradēto teritoriju atjaunošana</t>
  </si>
  <si>
    <t>Piesārņoto vietu sanācija</t>
  </si>
  <si>
    <t>Atbalsts lielo ostu attīstībai</t>
  </si>
  <si>
    <t>Atbalsts lidostas "Rīga" attīstībai</t>
  </si>
  <si>
    <t>Rīgas tiltu un pārvadu pārbūve</t>
  </si>
  <si>
    <t>Torņkalna multimodālais transporta mezgls</t>
  </si>
  <si>
    <t>Rīgas pilsētas integrēšana TEN-T tīklā</t>
  </si>
  <si>
    <t>Lielo pilsētu integrēšana TEN-T tīklā</t>
  </si>
  <si>
    <t>Galveno autoceļu pārbūve</t>
  </si>
  <si>
    <t>Dzelzceļa elektrifikācija</t>
  </si>
  <si>
    <t>Dzelzceļa infrastruktūra</t>
  </si>
  <si>
    <t>Reģionālo autoceļu pārbūve</t>
  </si>
  <si>
    <t>Atbalsts bezdarbnieku izglītībai</t>
  </si>
  <si>
    <t>EURES tīkla darbība Latvijā</t>
  </si>
  <si>
    <t xml:space="preserve">Darba tirgus prognozēšanas sistēmas pilnveide </t>
  </si>
  <si>
    <t>Jauniešu garantijas (aktīvās nodarbinātības pasākumi)</t>
  </si>
  <si>
    <t>Jauniešu garantijas (profesionālās izglītības pasākumi)</t>
  </si>
  <si>
    <t>Jauniešu garantijas (aktīvās nodarbinātības pasākumi) pēc 2018.gada</t>
  </si>
  <si>
    <t>Darba drošības uzlabošana</t>
  </si>
  <si>
    <t>Gados vecāku nodarbināto darbspēju uzlabošana</t>
  </si>
  <si>
    <t>Ieguldījumi augstskolu STEM infrastruktūrā</t>
  </si>
  <si>
    <t>Ieguldījumi vispārējās izglītības infrastruktūrā</t>
  </si>
  <si>
    <t>Ieguldījumi profesionālās izglītības infrastruktūrā</t>
  </si>
  <si>
    <t>Ieguldījumi koledžu STEM infrastruktūrā</t>
  </si>
  <si>
    <t>Studiju programmu fragmentācijas samazināšana</t>
  </si>
  <si>
    <t>Akadēmiskā personāla stratēģiskās specializācijas stiprināšana</t>
  </si>
  <si>
    <t>Efektīvas pārvaldības nodrošināšana augstskolās</t>
  </si>
  <si>
    <t>Atbalsts EQAR aģentūrai</t>
  </si>
  <si>
    <t>Kompetenču pieejas satura aprobācija</t>
  </si>
  <si>
    <t>Digitālo, metodisko līdzekļu izstrāde</t>
  </si>
  <si>
    <t>Izglītojamo talantu attīstība</t>
  </si>
  <si>
    <t xml:space="preserve">Individuālo kompetenču attīstība </t>
  </si>
  <si>
    <t>NVA nereģistrēto NEET jauniešu prasmju attīstīšana</t>
  </si>
  <si>
    <t>Priekšlaicīgas mācību pārtraukšanas samazināšana</t>
  </si>
  <si>
    <t>Karjeras pieejas uzlabošana</t>
  </si>
  <si>
    <t>Starptautiskie un nacionālie pētījumi</t>
  </si>
  <si>
    <t>Izglītības kvalitātes monitoringa sistēma</t>
  </si>
  <si>
    <t xml:space="preserve">Mūžizglītība </t>
  </si>
  <si>
    <t>Darba vidē balstītās mācības un mācību prakses</t>
  </si>
  <si>
    <t>Profesionālās izglītības kvalifikācijas atbilstība Eiropas prasībām</t>
  </si>
  <si>
    <t xml:space="preserve">Profesionālās izglītības pārvaldība </t>
  </si>
  <si>
    <t>Subsidētās darbavietas bezdarbniekiem</t>
  </si>
  <si>
    <t>Atbalsts ilgstošajiem bezdarbniekiem</t>
  </si>
  <si>
    <t xml:space="preserve">Sociālā uzņēmējdarbība </t>
  </si>
  <si>
    <t>Bijušo ieslodzīto integrācija sabiedrībā</t>
  </si>
  <si>
    <t>Resocializācijas sistēmas efektivitātes paaugstināšana</t>
  </si>
  <si>
    <t>Funkcionēšanas novērtēšanas un tehnisko palīglīdzekļu apmaiņas sistēmas izveide</t>
  </si>
  <si>
    <t>Bērnu invaliditātes noteikšanas sistēmas pilnveide</t>
  </si>
  <si>
    <t>Diskriminācijas novēršana</t>
  </si>
  <si>
    <t>Profesionāla sociālā darba attīstība</t>
  </si>
  <si>
    <t>Darba tirgus un nabadzības risku pētījumi</t>
  </si>
  <si>
    <t>Atbalsts speciālistiem darbam ar bērniem ar uzvedības traucējumiem</t>
  </si>
  <si>
    <t>Sociālo pakalpojumu sistēmas pilnveide</t>
  </si>
  <si>
    <t>Kompleksā veselības veicināšana un slimību profilakse</t>
  </si>
  <si>
    <t>Veselības veicināšana un slimību profilakse pašvaldībās</t>
  </si>
  <si>
    <t>Ārstu un māsu piesaiste darbam reģioniem</t>
  </si>
  <si>
    <t>Ārstniecības personu tālākizglītība</t>
  </si>
  <si>
    <t>Infrastruktūra deinstitucionalizācijai</t>
  </si>
  <si>
    <t>Infrastruktūra funkcionalitātes novērtēšanai un tehnisko palīglīdzekļu apmaiņas fonda izveidei</t>
  </si>
  <si>
    <t>Veselības aprūpes infrastruktūra</t>
  </si>
  <si>
    <t>TP KP fondu izvērtēšanas kapacitātei</t>
  </si>
  <si>
    <t>TP informācijai un komunikācijai</t>
  </si>
  <si>
    <t>TP KP fondu plānošanai, ieviešanai, uzraudzībai un kontrolei</t>
  </si>
  <si>
    <t>TP KP fondu plānošanai, ieviešanai, uzraudzībai, kontrolei, revīzijai un e-kohēzijai</t>
  </si>
  <si>
    <t>Veselības tīklu attīstības vadlīnijas un kvalitātes  sistēma</t>
  </si>
  <si>
    <t>2015-2017,
Fakts, EUR
[3]</t>
  </si>
  <si>
    <t>N.p.k</t>
  </si>
  <si>
    <t>50</t>
  </si>
  <si>
    <t>51</t>
  </si>
  <si>
    <t>2019, EUR</t>
  </si>
  <si>
    <t>Februāris,
Prognoze</t>
  </si>
  <si>
    <t>Marts,
Prognoze</t>
  </si>
  <si>
    <t>Aprīlis,
Prognoze</t>
  </si>
  <si>
    <t>Maijs,
Prognoze</t>
  </si>
  <si>
    <t>Jūnijs,
Prognoze</t>
  </si>
  <si>
    <t>Jūlijs,
Prognoze</t>
  </si>
  <si>
    <t>Augusts,
Prognoze</t>
  </si>
  <si>
    <t>Septembris,
Prognoze</t>
  </si>
  <si>
    <t>Oktobris,
Prognoze</t>
  </si>
  <si>
    <t>Novembris,
Prognoze</t>
  </si>
  <si>
    <t>Decembris,
Prognoze</t>
  </si>
  <si>
    <t>9.2.2.3.</t>
  </si>
  <si>
    <t>Sabiedrībā balstīti sociālie pakalpojumi bērniem ar invaliditāti</t>
  </si>
  <si>
    <t>10.1.3.</t>
  </si>
  <si>
    <t>TP KP fondu ieviešanas, uzraudzības, kontroles, revīzijas, e-kohēzijas pilnveidošanai</t>
  </si>
  <si>
    <t>2023 kopā
Prognoze, EUR</t>
  </si>
  <si>
    <t>2024 kopā
Prognoze, EUR</t>
  </si>
  <si>
    <t>Kopā plānošanas periodā
Prognoze, EUR</t>
  </si>
  <si>
    <t>Atlikums (+)/Piešķīruma pārsniegums (-)</t>
  </si>
  <si>
    <r>
      <t xml:space="preserve">Piesardzības koeficients 
</t>
    </r>
    <r>
      <rPr>
        <sz val="16"/>
        <rFont val="Calibri"/>
        <family val="2"/>
        <charset val="186"/>
        <scheme val="minor"/>
      </rPr>
      <t>(% apjoms, kas norāda, cik no FS plānoto maksājumu pieprasījumu apjoma ieplānots atbilstošā periodā, kurā plānots veikt maksājumu)</t>
    </r>
  </si>
  <si>
    <r>
      <t xml:space="preserve">Skaidrojums piešķīruma pārsniegumam, atlikumam.
</t>
    </r>
    <r>
      <rPr>
        <sz val="16"/>
        <rFont val="Calibri"/>
        <family val="2"/>
        <charset val="186"/>
        <scheme val="minor"/>
      </rPr>
      <t>Piezīmes: 
1.Norādāms, kādi līdzekļi veido atlikumu (neatbilstības, ietaupījumi projektos vai citi)
2.Ja atlikums ir atlases atlikums vai citi brīvie līdzekļi, bet zināms par to izmantošanas plāniem, tas jāplāno maksājumu plūsmā.</t>
    </r>
  </si>
  <si>
    <t>53</t>
  </si>
  <si>
    <t>54</t>
  </si>
  <si>
    <t>55</t>
  </si>
  <si>
    <t>56</t>
  </si>
  <si>
    <t>57</t>
  </si>
  <si>
    <t>2018 kopā
Izpilde, EUR</t>
  </si>
  <si>
    <t>ESF izmaksāts</t>
  </si>
  <si>
    <r>
      <t>Komentārs par prognozēšanu
1</t>
    </r>
    <r>
      <rPr>
        <sz val="16"/>
        <rFont val="Calibri"/>
        <family val="2"/>
        <charset val="186"/>
        <scheme val="minor"/>
      </rPr>
      <t xml:space="preserve">.Minēt, kurā datumā iegūti PMPIG dati
2.Minēt, vai piesardzības koeficients piemērots SAM/SAMP vienots vai atsevišķs individuāliem projektiem.
3.Norādīt, pēc kāda principa nākamajos gados ieplānots finansējums, kas paliek pāri pēc ticamības koeficienta piemērošanas.
4.Norādīt, sākot no kura gada un pēc kāda principa plānots projektu līgumos nenoslēgtais finansējums. </t>
    </r>
  </si>
  <si>
    <t>35</t>
  </si>
  <si>
    <t>36</t>
  </si>
  <si>
    <t>37</t>
  </si>
  <si>
    <t>2015-2018,
Fakts, EUR
[3]</t>
  </si>
  <si>
    <t>2020, EUR</t>
  </si>
  <si>
    <t>6.1.6.</t>
  </si>
  <si>
    <t>Transporta nozares informācijas nacionālā piekļuves punkta izveide</t>
  </si>
  <si>
    <t>58</t>
  </si>
  <si>
    <t>59</t>
  </si>
  <si>
    <t>60</t>
  </si>
  <si>
    <t>61</t>
  </si>
  <si>
    <t>62</t>
  </si>
  <si>
    <t>63</t>
  </si>
  <si>
    <t>64</t>
  </si>
  <si>
    <t>65</t>
  </si>
  <si>
    <t>66</t>
  </si>
  <si>
    <t>67</t>
  </si>
  <si>
    <t>68</t>
  </si>
  <si>
    <t>69</t>
  </si>
  <si>
    <t>70</t>
  </si>
  <si>
    <t>71</t>
  </si>
  <si>
    <t>Daudzīvokļu māju energoefektivitāte (finanšu instrumentu un grantu atbalsts kopā)</t>
  </si>
  <si>
    <t>Oktobris 
Fakts</t>
  </si>
  <si>
    <t>Novembris
Fakts</t>
  </si>
  <si>
    <t>Decembris
Fakts</t>
  </si>
  <si>
    <t>2019 kopā
EUR</t>
  </si>
  <si>
    <t>2015-2019
EUR</t>
  </si>
  <si>
    <t>Attīstīt videi draudzīgu sabiedriskā transporta infrastruktūru- vilcieni</t>
  </si>
  <si>
    <t>Atbalsts mazo, vidējo komersantu finansējuma piesaistei kapitāla tirgos</t>
  </si>
  <si>
    <t>2021, EUR</t>
  </si>
  <si>
    <t xml:space="preserve">Prognoze veiktajiem maksājumiem projektu finansējuma saņēmējiem Kohēzijas politikas ES fondu 2014.-2020.gada plānošanas perioda ietvaros, t.sk. nedeklarējamajiem avansiem, ES fondu daļa
</t>
  </si>
  <si>
    <t>9.2.7.</t>
  </si>
  <si>
    <t xml:space="preserve">Ārstniecības personu piesaiste darbam Rīgā </t>
  </si>
  <si>
    <t>Neuzsāktie projekti, atlases, kārtas / Projekti ar esošiem PMPIG</t>
  </si>
  <si>
    <t>72</t>
  </si>
  <si>
    <t>73</t>
  </si>
  <si>
    <t>74</t>
  </si>
  <si>
    <t>75</t>
  </si>
  <si>
    <t>76</t>
  </si>
  <si>
    <t>77</t>
  </si>
  <si>
    <t>78</t>
  </si>
  <si>
    <t>79</t>
  </si>
  <si>
    <t>80</t>
  </si>
  <si>
    <t>81</t>
  </si>
  <si>
    <t>82</t>
  </si>
  <si>
    <t>83</t>
  </si>
  <si>
    <t>84</t>
  </si>
  <si>
    <t>13.1.1.2</t>
  </si>
  <si>
    <t>13.1.3.1</t>
  </si>
  <si>
    <t>13.1.3.2</t>
  </si>
  <si>
    <t>13.1.3.3</t>
  </si>
  <si>
    <t>13.1.5</t>
  </si>
  <si>
    <t>14.1.3</t>
  </si>
  <si>
    <t>Pašvaldību infrastruktūra energoefektivitāte</t>
  </si>
  <si>
    <t xml:space="preserve">Atkritumu atkārtota izmantošana </t>
  </si>
  <si>
    <t>Teritoriju revitalizācija uzņēmējdarbības veicināšanai pašvaldībās</t>
  </si>
  <si>
    <t>Atveseļošanas pasākumi veselības nozarē</t>
  </si>
  <si>
    <t>ReactEU ERAF</t>
  </si>
  <si>
    <t>ReactEU ESF</t>
  </si>
  <si>
    <t>2.1.2.</t>
  </si>
  <si>
    <t>Nodrišināt inovatīvu tehnoloģisko risinājumu ieviešanu ārējās robežas kontolē</t>
  </si>
  <si>
    <t>3.1.1.7.</t>
  </si>
  <si>
    <t>Aizdevumi MVK</t>
  </si>
  <si>
    <t>5.4.3.1.</t>
  </si>
  <si>
    <t>5.4.3.2.</t>
  </si>
  <si>
    <t>Eiropas Savienības nozīmes dzīvotņu atjaunošana</t>
  </si>
  <si>
    <t>Kompleksu apsaimniekošanas paskumu īstenošana Natura 2000 teritorijās</t>
  </si>
  <si>
    <t>6.1.7.1.</t>
  </si>
  <si>
    <t>Ar Rail Baltica projekta saistītās atbalsta infrastruktūras pārbūve</t>
  </si>
  <si>
    <t>13.1.1.1</t>
  </si>
  <si>
    <t>Energoefektivitātes veicināšana dzīvojamās ēkās</t>
  </si>
  <si>
    <t>MVU izveide un attīstība (finanšu instrumenti)</t>
  </si>
  <si>
    <t>13.1.2.2</t>
  </si>
  <si>
    <t>Atveseļošanas pasākumi izglītības un pētniecības nozarē</t>
  </si>
  <si>
    <t>2022, EUR</t>
  </si>
  <si>
    <t>2020 kopā
EUR</t>
  </si>
  <si>
    <t>13.1.2.1</t>
  </si>
  <si>
    <t>Pētniecība un inovācijas</t>
  </si>
  <si>
    <t>13.1.4.1</t>
  </si>
  <si>
    <t xml:space="preserve">Atbalsts kultūras jomas uzņēmumiem un NVO </t>
  </si>
  <si>
    <t>Atveseļošanas pasākumi ekonomikas nozarē – nodarbināto apmācības</t>
  </si>
  <si>
    <t>13.1.6.1</t>
  </si>
  <si>
    <t>14.1.1.1</t>
  </si>
  <si>
    <t>14.1.1.2</t>
  </si>
  <si>
    <t>14.1.2</t>
  </si>
  <si>
    <t xml:space="preserve">Atbalsts NEET jauniešiem </t>
  </si>
  <si>
    <t>Atveseļošanas pasākumi labklājības jomā</t>
  </si>
  <si>
    <t>6.1.7.2.</t>
  </si>
  <si>
    <t>Integrēta Rīgas metropoles areāla multimodāla sabiedriskā transporta sistēma</t>
  </si>
  <si>
    <t>1.1.1.1. Praktiskas ievirzes pētījumi</t>
  </si>
  <si>
    <t>Neuzsāktie projekti, atlases, kārtas</t>
  </si>
  <si>
    <t>Projekti ar esošiem PMPIG</t>
  </si>
  <si>
    <t>1.1.1.2. Pēcdoktorantūras pētniecība</t>
  </si>
  <si>
    <t>1.1.1.3. Inovāciju granti studentiem</t>
  </si>
  <si>
    <t>1.1.1.4. P&amp;A infrastruktūras attīstība</t>
  </si>
  <si>
    <t>1.1.1.5. Starptautiskā sadarbība P&amp;I</t>
  </si>
  <si>
    <t>1.2.1.1. Kompetences centri</t>
  </si>
  <si>
    <t>1.2.1.2. Tehnoloģiju pārneses sistēma</t>
  </si>
  <si>
    <t xml:space="preserve">1.2.1.4. Jaunu produktu ieviešana </t>
  </si>
  <si>
    <t>1.2.2.1. Nodarbināto apmācības</t>
  </si>
  <si>
    <t>1.2.2.2. Inovāciju motivācijas programma</t>
  </si>
  <si>
    <t>1.2.2.3. IKT un netehnoloģiskām apmācības</t>
  </si>
  <si>
    <t xml:space="preserve">2.1.1. Platjoslas infrastruktūras attīstība </t>
  </si>
  <si>
    <t>2.1.2. Nodrišināt inovatīvu tehnoloģisko risinājumu ieviešanu ārējās robežas kontolē</t>
  </si>
  <si>
    <t xml:space="preserve">2.2.1.1. Ieguldījumi IKT
</t>
  </si>
  <si>
    <t>2.2.1.2. Kultūras mantojuma digitalizācija</t>
  </si>
  <si>
    <t>3.1.1.1. Aizdevumu garantijas</t>
  </si>
  <si>
    <t>3.1.1.2. Mezanīna aizdevumi</t>
  </si>
  <si>
    <t>3.1.1.4. Mikrokredīti un starta aizdevumi</t>
  </si>
  <si>
    <t>3.1.2.1. Riska kapitāls</t>
  </si>
  <si>
    <t>3.1.2.2. Tehnoloģiju akselerators</t>
  </si>
  <si>
    <t>3.1.1.3. Atbalsts mazo, vidējo komersantu finansējuma piesaistei kapitāla tirgos</t>
  </si>
  <si>
    <t>3.1.1.5. Ražošanas telpas</t>
  </si>
  <si>
    <t>3.1.1.6. Biznesa inkubatori</t>
  </si>
  <si>
    <t>3.1.1.7. Aizdevumi MVK</t>
  </si>
  <si>
    <t>3.2.1.1. Klasteru programma</t>
  </si>
  <si>
    <t>3.2.1.2. Starptautiskā konkurētspēja</t>
  </si>
  <si>
    <t>3.3.1. Publiskā infrastruktūra uzņēmējdarbībai</t>
  </si>
  <si>
    <t>3.4.1. Tiesu un tiesībsargājošo institūciju darbinieku apmācība</t>
  </si>
  <si>
    <t>3.4.2.1. Valsts pārvaldes darbinieku apmācības</t>
  </si>
  <si>
    <t>3.4.2.2. Sociālā dialoga veidošana</t>
  </si>
  <si>
    <t>3.4.2.3. Publisko pakalpojumu pārveides metodoloģijas izstrāde un aprobācija</t>
  </si>
  <si>
    <t>4.1.1. Apstrādes rūpniecības uzņēmumu energoefektivitāte</t>
  </si>
  <si>
    <t>4.2.1.1. Daudzīvokļu māju energoefektivitāte (finanšu instrumentu un grantu atbalsts kopā)</t>
  </si>
  <si>
    <t>4.2.1.2. Valsts ēku energoefektivitāte</t>
  </si>
  <si>
    <t>4.2.2. Pašvaldību ēku energoefektivitāte</t>
  </si>
  <si>
    <t>4.3.1.  Centralizētās siltumapgādes energoefektivitāte</t>
  </si>
  <si>
    <t>4.4.1. Elektrotransportlīdzekļu infrastruktūra</t>
  </si>
  <si>
    <t>4.5.1.1. Tramvaji</t>
  </si>
  <si>
    <t>4.5.1.1. Attīstīt videi draudzīgu sabiedriskā transporta infrastruktūru- vilcieni</t>
  </si>
  <si>
    <t>4.5.1.2. Videi draudzīgi autobusi</t>
  </si>
  <si>
    <t>5.1.1. Plūdu risku samazināšana blīvi apdzīvotās teritorijās</t>
  </si>
  <si>
    <t>5.1.2. Plūdu risku samazināšana lauku teritorijās</t>
  </si>
  <si>
    <t>5.2.1.1. Atkritumu dalītā vākšana</t>
  </si>
  <si>
    <t xml:space="preserve">5.2.1.2. Atkritumu pārstrāde </t>
  </si>
  <si>
    <t>5.2.1.3. Atkritumu reģenerācija</t>
  </si>
  <si>
    <t>5.3.1. Ūdenssaimniecība</t>
  </si>
  <si>
    <t>5.4.1.1. Infrastruktūra Natura 2000 teritorijās</t>
  </si>
  <si>
    <t>5.4.2.1. Biotopu un sugu kartēšana</t>
  </si>
  <si>
    <t>5.4.2.2. Vides monitorings</t>
  </si>
  <si>
    <t>5.4.3.1. Eiropas Savienības nozīmes dzīvotņu atjaunošana</t>
  </si>
  <si>
    <t>5.4.3.2. Kompleksu apsaimniekošanas paskumu īstenošana Natura 2000 teritorijās</t>
  </si>
  <si>
    <t>5.5.1. Ieguldījumi kultūras un dabas mantojumā</t>
  </si>
  <si>
    <t>5.6.1. Rīgas revitalizācija</t>
  </si>
  <si>
    <t>5.6.2. Degradēto teritoriju atjaunošana</t>
  </si>
  <si>
    <t>5.6.3. Piesārņoto vietu sanācija</t>
  </si>
  <si>
    <t>6.1.1. Atbalsts lielo ostu attīstībai</t>
  </si>
  <si>
    <t>6.1.2. Atbalsts lidostas "Rīga" attīstībai</t>
  </si>
  <si>
    <t>6.1.3.1. Rīgas tiltu un pārvadu pārbūve</t>
  </si>
  <si>
    <t>6.1.3.2. Torņkalna multimodālais transporta mezgls</t>
  </si>
  <si>
    <t>6.1.4.1. Rīgas pilsētas integrēšana TEN-T tīklā</t>
  </si>
  <si>
    <t>6.1.4.2. Lielo pilsētu integrēšana TEN-T tīklā</t>
  </si>
  <si>
    <t>6.1.5. Galveno autoceļu pārbūve</t>
  </si>
  <si>
    <t>6.1.6. Transporta nozares informācijas nacionālā piekļuves punkta izveide</t>
  </si>
  <si>
    <t>6.1.7.1. Ar Rail Baltica projekta saistītās atbalsta infrastruktūras pārbūve</t>
  </si>
  <si>
    <t>6.1.7.2. Integrēta Rīgas metropoles areāla multimodāla sabiedriskā transporta sistēma</t>
  </si>
  <si>
    <t>6.2.1.1. Dzelzceļa elektrifikācija</t>
  </si>
  <si>
    <t>6.2.1.2. Dzelzceļa infrastruktūra</t>
  </si>
  <si>
    <t>6.3.1. Reģionālo autoceļu pārbūve</t>
  </si>
  <si>
    <t>7.1.1. Atbalsts bezdarbnieku izglītībai</t>
  </si>
  <si>
    <t>7.1.2.1. EURES tīkla darbība Latvijā</t>
  </si>
  <si>
    <t xml:space="preserve">7.1.2.2. Darba tirgus prognozēšanas sistēmas pilnveide </t>
  </si>
  <si>
    <t>7.2.1.1. Jauniešu garantijas (aktīvās nodarbinātības pasākumi)</t>
  </si>
  <si>
    <t>7.2.1.2. Jauniešu garantijas (profesionālās izglītības pasākumi)</t>
  </si>
  <si>
    <t>7.2.1.3. Jauniešu garantijas (aktīvās nodarbinātības pasākumi) pēc 2018.gada</t>
  </si>
  <si>
    <t>7.3.1. Darba drošības uzlabošana</t>
  </si>
  <si>
    <t>7.3.2. Gados vecāku nodarbināto darbspēju uzlabošana</t>
  </si>
  <si>
    <t>8.1.1. Ieguldījumi augstskolu STEM infrastruktūrā</t>
  </si>
  <si>
    <t>8.1.2. Ieguldījumi vispārējās izglītības infrastruktūrā</t>
  </si>
  <si>
    <t>8.1.3. Ieguldījumi profesionālās izglītības infrastruktūrā</t>
  </si>
  <si>
    <t>8.1.4. Ieguldījumi koledžu STEM infrastruktūrā</t>
  </si>
  <si>
    <t>8.2.1. Studiju programmu fragmentācijas samazināšana</t>
  </si>
  <si>
    <t>8.2.2. Akadēmiskā personāla stratēģiskās specializācijas stiprināšana</t>
  </si>
  <si>
    <t>8.2.3. Efektīvas pārvaldības nodrošināšana augstskolās</t>
  </si>
  <si>
    <t>8.2.4. Atbalsts EQAR aģentūrai</t>
  </si>
  <si>
    <t>8.3.1.1. Kompetenču pieejas satura aprobācija</t>
  </si>
  <si>
    <t>8.3.1.2. Digitālo, metodisko līdzekļu izstrāde</t>
  </si>
  <si>
    <t>8.3.2.1. Izglītojamo talantu attīstība</t>
  </si>
  <si>
    <t xml:space="preserve">8.3.2.2. Individuālo kompetenču attīstība </t>
  </si>
  <si>
    <t>8.3.3. NVA nereģistrēto NEET jauniešu prasmju attīstīšana</t>
  </si>
  <si>
    <t>8.3.4. Priekšlaicīgas mācību pārtraukšanas samazināšana</t>
  </si>
  <si>
    <t>8.3.5. Karjeras pieejas uzlabošana</t>
  </si>
  <si>
    <t>8.3.6.1. Starptautiskie un nacionālie pētījumi</t>
  </si>
  <si>
    <t>8.3.6.2. Izglītības kvalitātes monitoringa sistēma</t>
  </si>
  <si>
    <t xml:space="preserve">8.4.1. Mūžizglītība </t>
  </si>
  <si>
    <t>8.5.1. Darba vidē balstītās mācības un mācību prakses</t>
  </si>
  <si>
    <t>8.5.2. Profesionālās izglītības kvalifikācijas atbilstība Eiropas prasībām</t>
  </si>
  <si>
    <t xml:space="preserve">8.5.3. Profesionālās izglītības pārvaldība </t>
  </si>
  <si>
    <t>9.1.1.1. Subsidētās darbavietas bezdarbniekiem</t>
  </si>
  <si>
    <t>9.1.1.2. Atbalsts ilgstošajiem bezdarbniekiem</t>
  </si>
  <si>
    <t xml:space="preserve">9.1.1.3. Sociālā uzņēmējdarbība </t>
  </si>
  <si>
    <t>9.1.2. Bijušo ieslodzīto integrācija sabiedrībā</t>
  </si>
  <si>
    <t>9.1.3. Resocializācijas sistēmas efektivitātes paaugstināšana</t>
  </si>
  <si>
    <t>9.1.4.1. Profesionālā rehabilitācija</t>
  </si>
  <si>
    <t>9.1.4.2. Funkcionēšanas novērtēšanas un tehnisko palīglīdzekļu apmaiņas sistēmas izveide</t>
  </si>
  <si>
    <t>9.1.4.3. Bērnu invaliditātes noteikšanas sistēmas pilnveide</t>
  </si>
  <si>
    <t>9.1.4.4. Diskriminācijas novēršana</t>
  </si>
  <si>
    <t>9.2.1.1. Profesionāla sociālā darba attīstība</t>
  </si>
  <si>
    <t>9.2.1.2. Darba tirgus un nabadzības risku pētījumi</t>
  </si>
  <si>
    <t>9.2.1.3. Atbalsts speciālistiem darbam ar bērniem ar uzvedības traucējumiem</t>
  </si>
  <si>
    <t>9.2.2.1. Deinstitucionalizācija</t>
  </si>
  <si>
    <t>9.2.2.2. Sociālo pakalpojumu sistēmas pilnveide</t>
  </si>
  <si>
    <t>9.2.2.3. Sabiedrībā balstīti sociālie pakalpojumi bērniem ar invaliditāti</t>
  </si>
  <si>
    <t>9.2.3. Veselības tīklu attīstības vadlīnijas un kvalitātes  sistēma</t>
  </si>
  <si>
    <t>9.2.4.1. Kompleksā veselības veicināšana un slimību profilakse</t>
  </si>
  <si>
    <t>9.2.4.2. Veselības veicināšana un slimību profilakse pašvaldībās</t>
  </si>
  <si>
    <t>9.2.5. Ārstu un māsu piesaiste darbam reģioniem</t>
  </si>
  <si>
    <t>9.2.6. Ārstniecības personu tālākizglītība</t>
  </si>
  <si>
    <t xml:space="preserve">9.2.7. Ārstniecības personu piesaiste darbam Rīgā </t>
  </si>
  <si>
    <t>9.3.1.1. Infrastruktūra deinstitucionalizācijai</t>
  </si>
  <si>
    <t>9.3.1.2. Infrastruktūra funkcionalitātes novērtēšanai un tehnisko palīglīdzekļu apmaiņas fonda izveidei</t>
  </si>
  <si>
    <t>9.3.2. Veselības aprūpes infrastruktūra</t>
  </si>
  <si>
    <t>10.1.1. TP KP fondu izvērtēšanas kapacitātei</t>
  </si>
  <si>
    <t>10.1.2. TP informācijai un komunikācijai</t>
  </si>
  <si>
    <t>10.1.3. TP KP fondu ieviešanas, uzraudzības, kontroles, revīzijas, e-kohēzijas pilnveidošanai</t>
  </si>
  <si>
    <t>11.1.1. TP KP fondu plānošanai, ieviešanai, uzraudzībai un kontrolei</t>
  </si>
  <si>
    <t>12.1.1. TP KP fondu plānošanai, ieviešanai, uzraudzībai, kontrolei, revīzijai un e-kohēzijai</t>
  </si>
  <si>
    <t>13.1.1.1 MVU izveide un attīstība (finanšu instrumenti)</t>
  </si>
  <si>
    <t>13.1.1.2 Energoefektivitātes veicināšana dzīvojamās ēkās</t>
  </si>
  <si>
    <t>13.1.2.1 Pētniecība un inovācijas</t>
  </si>
  <si>
    <t>13.1.2.2 Atveseļošanas pasākumi izglītības un pētniecības nozarē</t>
  </si>
  <si>
    <t>13.1.3.1 Pašvaldību infrastruktūra energoefektivitāte</t>
  </si>
  <si>
    <t xml:space="preserve">13.1.3.2 Atkritumu atkārtota izmantošana </t>
  </si>
  <si>
    <t>13.1.3.3 Teritoriju revitalizācija uzņēmējdarbības veicināšanai pašvaldībās</t>
  </si>
  <si>
    <t xml:space="preserve">13.1.4.1 Atbalsts kultūras jomas uzņēmumiem un NVO </t>
  </si>
  <si>
    <t>13.1.5 Atveseļošanas pasākumi veselības nozarē</t>
  </si>
  <si>
    <t>13.1.6.1 Atveseļošanas pasākumi ekonomikas nozarē – nodarbināto apmācības</t>
  </si>
  <si>
    <t>14.1.1.1 Efektīvas pārvaldības nodrošināšana augstskolās</t>
  </si>
  <si>
    <t xml:space="preserve">14.1.1.2 Atbalsts NEET jauniešiem </t>
  </si>
  <si>
    <t>14.1.2 Atveseļošanas pasākumi labklājības jomā</t>
  </si>
  <si>
    <t>14.1.3 Atveseļošanas pasākumi veselības nozarē</t>
  </si>
  <si>
    <t>13.1.2.1 (1.1.1.1)</t>
  </si>
  <si>
    <t>13.1.1.2 (4.2.1.1)</t>
  </si>
  <si>
    <t>13.1.2.2 (8.1.2)</t>
  </si>
  <si>
    <t>13.1.3.1 (4.2.2)</t>
  </si>
  <si>
    <t>13.1.3.2 (5.2.1.2)</t>
  </si>
  <si>
    <t>13.1.3.3 (5.6.2)</t>
  </si>
  <si>
    <t>13.1.5 (9.3.2)</t>
  </si>
  <si>
    <t>14.1.1.1 (8.2.3)</t>
  </si>
  <si>
    <t>14.1.1.2 (8.3.3)</t>
  </si>
  <si>
    <t>14.1.2 (7.1.1)</t>
  </si>
  <si>
    <t>14.1.3 (9.2.7)</t>
  </si>
  <si>
    <t>2021 kopā
 EUR</t>
  </si>
  <si>
    <t>2023, EUR</t>
  </si>
  <si>
    <t>ReactEU ESF  izmaksāts</t>
  </si>
  <si>
    <t>ReactEU ERAF izmaksāts</t>
  </si>
  <si>
    <t>13.1.6 (1.2.2.1; 1.2.2.3)</t>
  </si>
  <si>
    <t>13.1.3.1 (4.2.2)3</t>
  </si>
  <si>
    <t>13.1.3.1 (4.2.2)4</t>
  </si>
  <si>
    <t>13.1.3.1 (4.2.2)5</t>
  </si>
  <si>
    <t>13.1.4</t>
  </si>
  <si>
    <t>85</t>
  </si>
  <si>
    <r>
      <t xml:space="preserve">Nozīmīgi riski par 100% ES fondu finansējuma izmantošanai / saņemšanai no EK perioda beigās
</t>
    </r>
    <r>
      <rPr>
        <sz val="16"/>
        <rFont val="Calibri"/>
        <family val="2"/>
        <charset val="186"/>
        <scheme val="minor"/>
      </rPr>
      <t>(Aizpildīt, ja attiecināms, kad</t>
    </r>
    <r>
      <rPr>
        <b/>
        <sz val="16"/>
        <rFont val="Calibri"/>
        <family val="2"/>
        <charset val="186"/>
        <scheme val="minor"/>
      </rPr>
      <t xml:space="preserve"> liela varbūtība</t>
    </r>
    <r>
      <rPr>
        <sz val="16"/>
        <rFont val="Calibri"/>
        <family val="2"/>
        <charset val="186"/>
        <scheme val="minor"/>
      </rPr>
      <t>, ka var neizdoties sasniegt 100%, konkretizējot situāciju, t.sk. ierosinot rīcību, ja nepieciešams)</t>
    </r>
  </si>
  <si>
    <t>9.3.1.3.</t>
  </si>
  <si>
    <t xml:space="preserve">Sabiedrībā balstītu sociālo pakalpojumu infrastruktūras attīstība Rīgas valstspilsētā	</t>
  </si>
  <si>
    <t>13.1.1.1 (3.1.1.1.; 3.1.1.7)</t>
  </si>
  <si>
    <t>13.1.1.3</t>
  </si>
  <si>
    <t>Atveseļošanas pasākumi ekonomikas nozarē" 13.1.1.3. pasākuma "Atveseļošanas pasākumi ekonomikas nozarē – Starptautiskās konkurētspējas veicināšana</t>
  </si>
  <si>
    <t>Atveseļošanas pasākumi ekonomikas nozarē - Reģionālie biznesa inkubatori un radošo industriju inkubators</t>
  </si>
  <si>
    <t>13.1.1.4</t>
  </si>
  <si>
    <t>13.1.1.3 Atveseļošanas pasākumi ekonomikas nozarē" 13.1.1.3. pasākuma "Atveseļošanas pasākumi ekonomikas nozarē – Starptautiskās konkurētspējas veicināšana</t>
  </si>
  <si>
    <t>13.1.1.4 Atveseļošanas pasākumi ekonomikas nozarē - Reģionālie biznesa inkubatori un radošo industriju inkubators</t>
  </si>
  <si>
    <t>86</t>
  </si>
  <si>
    <r>
      <t>Komentāri priekš VI par nestandarta situācijām</t>
    </r>
    <r>
      <rPr>
        <sz val="16"/>
        <rFont val="Calibri"/>
        <family val="2"/>
        <charset val="186"/>
        <scheme val="minor"/>
      </rPr>
      <t xml:space="preserve"> (galvenokārt saistībā ar atlikumiem un riskiem).</t>
    </r>
    <r>
      <rPr>
        <b/>
        <sz val="16"/>
        <rFont val="Calibri"/>
        <family val="2"/>
        <charset val="186"/>
        <scheme val="minor"/>
      </rPr>
      <t xml:space="preserve"> </t>
    </r>
    <r>
      <rPr>
        <sz val="16"/>
        <color theme="5"/>
        <rFont val="Calibri"/>
        <family val="2"/>
        <charset val="186"/>
        <scheme val="minor"/>
      </rPr>
      <t>Tikai iekšējai lietošanai.</t>
    </r>
  </si>
  <si>
    <t>5.2.1.2. (13.1.3.2.) SAMP gadījumā R-EU ERAF pārceļas uz KF kā KF virssaistības. Maksājumi netiek plānoti.</t>
  </si>
  <si>
    <r>
      <t>13.1.1.</t>
    </r>
    <r>
      <rPr>
        <sz val="15"/>
        <color rgb="FFFF0000"/>
        <rFont val="Calibri"/>
        <family val="2"/>
        <charset val="186"/>
        <scheme val="minor"/>
      </rPr>
      <t>3</t>
    </r>
  </si>
  <si>
    <r>
      <t>13.1.1.</t>
    </r>
    <r>
      <rPr>
        <sz val="15"/>
        <color rgb="FFFF0000"/>
        <rFont val="Calibri"/>
        <family val="2"/>
        <charset val="186"/>
        <scheme val="minor"/>
      </rPr>
      <t>4</t>
    </r>
  </si>
  <si>
    <t>2019.gada finansējums 3 309 207 EUR apmērā dzēsts. SAM 4.3.1. 3.k. ietvaros līgumi slēgti sākot ar 2022.gadu.</t>
  </si>
  <si>
    <t>2022 kopā
EUR</t>
  </si>
  <si>
    <t>Projekts noslēdzies 2020.gadā.</t>
  </si>
  <si>
    <t>SAM noslēdzies.</t>
  </si>
  <si>
    <t>Kārta noslēgusies.</t>
  </si>
  <si>
    <t>Skatīt kopā ar 661 rindu</t>
  </si>
  <si>
    <t>Skatīt kopā ar 202 rindu</t>
  </si>
  <si>
    <t>Skatīt kppā ar 658 rindu</t>
  </si>
  <si>
    <t>Skatīt kopā ar 199 rindu</t>
  </si>
  <si>
    <t>Skatīt kopā ar 667 rindu</t>
  </si>
  <si>
    <t>Skatīt kopā ar 265 rindu</t>
  </si>
  <si>
    <t>Projektu īstenošana ir nobeiguma posmā, līdz ar to 2023.gadā plānotiem noslēguma MP piesardzības koeficients piemērots 95%, savukārt projektam, kura īstenošana ir līdz 2024.gadam, plānotiem MP piesardzības koeficients - 75%. Izskatīšanā esošajiem MP koeficients nav piemērots. MP izskatīšana - 2 mēn. Finansējuma starpība, kas veidojas piemērojot koeficientu, pieskaitīta 2024.gadam.</t>
  </si>
  <si>
    <t>AS "HansaMatrix" projekta Nr. 1.2.1.4/16/A/021 neturpinās projekta īstenošanu un vēlas atmaksāt finansējumu vienojoties ar CFLA par atmaksas grafiku.</t>
  </si>
  <si>
    <t>Projektu īstenošana ir nobeiguma posmā, līdz ar to 2023.gadā plānotiem noslēguma MP piesardzības koeficients piemērots 95%, savukārt izskatīšanā esošajiem MP koeficients nav piemērots. MP izskatīšana - 1 mēn. Finansējuma starpība, kas veidojas piemērojot koeficientu, pieskaitīta 2024.gadam.</t>
  </si>
  <si>
    <t>Atlikums veidojās no pārtraukto līgumu un atmaksājamo finansējumu summas.</t>
  </si>
  <si>
    <t>Pastāv risks neapgūt finansējumu 100% apjomā. Ņemot vērā to, ka projekta darbība "Sociālā mentora pakalpojuma nodrošināšana Ukrainas civiliedzīvātājiem" tiek īstenota gausākā apjomā, kā sākotnēji plānots, jo pieprasījums pēc pakalpojuma ir mazāks, kā sākotnēji tika plānots.</t>
  </si>
  <si>
    <t>Piemērots piesardzības koeficients - 70% (ņemot vērā ieturējumus līdz noslēguma MP). Izskatīšanā esošajiem maksājuma pieprasījumiem piesardzības koeficients netiek piemērots. MP izskatīšana - 3 mēn., ņemot vērā izskatāmo dokumentu apjomu, ekspertu piesaisti, kā arī tehnisko projektu izpētes darbietilpību. Finansējums, kas veidojas piemērojot koeficientu, iekļauts 2024.gadā.</t>
  </si>
  <si>
    <t xml:space="preserve">Piemērots vidējais piesardzības koeficients 49% (no 20% līdz 100%, 100% koeficients piemērots izskatīšanā esošajiem maksājumu pieprasījumiem). Zems koeficients saistīts ar būvniecības procesu problēmām: iepirkumu kavēšanās, nenoslēgtie līgumi, būvmateriālu sadardzinājums, tehnoloģiskie pārtraukumi.  MP izskatīšana 1.5 - 2 mēn. Finansējumu, kas veidojas piemērojot koeficientu, pielikts 2024.gadam. </t>
  </si>
  <si>
    <t>Būvmateriālu izmaksu sadārdzinājums šobrīd ir ļoti aktuāla problēma dēļ Krievijas agresijas Ukrainā izraisītā neprognozējamā būvmateriālu cenu sadārdzinājuma un piegādes traucējumiem.</t>
  </si>
  <si>
    <t>LV Timber, EB Liepāja, iesnieguši līguma grozījumus par projekta īstenošanas termiņa pagarināšanu.  Zaza Timber un Scan Plast pastāv augsts risks, ka projekti netiks īstenoti.</t>
  </si>
  <si>
    <t>Atlikums - finansējums, kuru finansējumu saņēmējiem ir jāatmaksā (pārtrauktie projekti un nenodzēstie avansi).</t>
  </si>
  <si>
    <t>Pabeigts</t>
  </si>
  <si>
    <t xml:space="preserve">MP izskatīšanas laiks 1.5- 2 mēn. Piemērots vidējais piesardzības koeficients 70% (koeficients ir saistīts ar būvniecības riskiem, kā arī laika apstākļu ietekmi uz tehnoloģiskiem pārtraukumiem). Izskatīšanā eso šajiem MP piesardzības koeficients nav piemērojams. Finansējums, kas rodas piemērojot koeficientu,pielikts 2024.gadam. </t>
  </si>
  <si>
    <t>MP izskatīšana 2 mēn., ņemot vērā sarežģītu būvniecību un lielu dokumentu apjomu. Noslēguma MP iekļauts 2024.gadā.</t>
  </si>
  <si>
    <t>Atlikums: neizlietots finansējums</t>
  </si>
  <si>
    <t>Daļa summas: 842 372 ReactEU 13.1.1.4.</t>
  </si>
  <si>
    <t>Piemērots piesardzības koeficients - 80%. MP izskatīšana 2 mēn., tas saistīts ar lielu pamatojošo dokumentu apjoma izskatīšanu. Finansējumu, kas veidojas piemērojot koeficientu, iekļauts  2024.gadā.</t>
  </si>
  <si>
    <t>ReactEU daļa no SAM 3.1.1.6.</t>
  </si>
  <si>
    <t>Projektu īstenošana ir nobeiguma posmā, dažiem projektiem 2023.gadā palika iesniegt noslēguma MP. Noslēguma MP izskatīšana plānota  3 mēn. Plānotajiem MP aprēķinos piemērots piesardzības koeficients 80-95%. Koeficienta finansējuma starpība ir pielikta pie 2023.g.decembra.</t>
  </si>
  <si>
    <t xml:space="preserve">MP izskatīšanas laiks 1 mēn. Piemērots piesardzības koeficients 80%, jo projekta finanšu plūsmu var ietekmēt atsevišķu iepirkumu realizācijas nobīde no laika grafika.  Finansējums, kas rodas piemērojot piesardzības koeficientu, iekļauts 2024.gadā. </t>
  </si>
  <si>
    <t>MP izskatīšanas laiks no MP iesniegšanas tiek plānots 1 mēn. (ņemot vērā iepriekšējo MP izskatīšanas laiku). Plānotajiem MP aprēķinos piemērotais piesardzības koeficients 80%. Koeficienta finansējuma starpība ir pielikta pie  2024.gada.</t>
  </si>
  <si>
    <t>Atlikums: neizlietotais finansējums un NVI.</t>
  </si>
  <si>
    <t>Projektu īstenošana ir noslēguma posmā, visiem izskatīšanā esošajiem MP piesardzības koeficients nav piemērots.</t>
  </si>
  <si>
    <t xml:space="preserve">MP izskatīšana plānota 2-3.mēn., ņemot vērā līdz šim iesniegto MP izskatīšanas laiku. Plānotajiem MP aprēķinos piemērots vidējais piesardzības koeficients - 78% (no 50% līdz 95%). Koeficienta finansējuma starpība ir pielikta pie 2024.g. </t>
  </si>
  <si>
    <t>Plānotiem MP piemērots piesardzības koeficients 85%, ņemot vērā izmaksu sadārdzinājumu un objektīvus ekonomiskos procesus būvniecībā. MP izskatīšanas laiks 2-3 mēn. Finansējums, kas veidojas piemērojot piesardzības koeficientu, pielikts 2024.gadam.</t>
  </si>
  <si>
    <t>Atlikums: atlases atlikums un NVI.</t>
  </si>
  <si>
    <t>Plānotiem MP piemērots piesardzības koeficients no 50% līdz 75%, ņemot vērā izmaksu sadārdzinājumu un objektīvus ekonomiskos procesus būvniecībā. MP izskatīšanas laiks 1.5-3 mēn. Finansējums, kas veidojas piemērojot piesardzības koeficientu, pielikts 2024.gadam.</t>
  </si>
  <si>
    <t>Nr.5.6.1.0/17/I/001 (DS) pastāv riski projektu nepabeigt līdz 31.12.2023., jo var nepaspēt manēžas būvniecību - piemērojam koeficientu 75%.
Nr.5.6.1.0/17/I/003 (VNĪ) risks nepabeigt būvdarbus līdz 31.12.2023 - piemērojam koeficientu 50%. Risks par būtiskiem līguma grozījumiem, kā rezultātā varētu būt NVI 25% no būvdarbu AI (provizoriskais NVI apmērs: 1 241 736,74 Eur).
Nr.5.6.1.0/17/I/004 (VNĪ) risks nepabeigt būvdarbus līdz 31.12.2023 - piemērojam koeficientu 50%. Risks par būtiskiem līguma grozījumiem, kā rezultātā varētu būt NVI 25% no būvdarbu AI (provizoriskais NVI apmērs 1 490 900,36 Eur).
Nr. 5.6.1.0/17/I/005 (VNĪ) risks nepabeigt būvdarbus līdz 31.12.2023 - piemērojam koeficientu 50%.</t>
  </si>
  <si>
    <t>Atlases atlikums</t>
  </si>
  <si>
    <t>Atlikums: atlases atlikums, NVI un nenodzēstā avansa atmaksa.</t>
  </si>
  <si>
    <t>Plānotiem MP piemērots piesardzības koeficients no 50% līdz 95%, MP izskatīšana - 1.5 mēnesis. Summa, kas veidojas piemērojot koeficientu, pielikta 2024.gadam.</t>
  </si>
  <si>
    <t>Nr.5.6.2.0/17/I/030 lauzts līgums ar būvuzņēmēju, IUB neatļauj rīkot sarunu procedūru, tādējādi augsti riski projekta pabeigšanai līdz 31.12.2023. Vairāki apturēti maksājumi un to daļas, kas saistīts ar neiebūvētiem būvizstrādājumiem, Valsts vides dienesta konstatējumu par piesārņotās grunts izvešanu un nokraušanu nelegāli, kā arī PPĪV konstatētais, ka darbi objektā nenotiek. Augsti riski arī projekta mērķu sasniegšanā. Piemērojam koeficientu 50%. 
PPĪV konstatēta neatbilstošu apakšuzņēmēju piesaiste darbiem, par kuriem bija izvirzītas pieredzes prasības, tiks gatavots DZ – iespējama 25% korekcija no būvdarbu līguma AI, uz doto brīdi ar MP iesniegto būvdarbu AI apmērs ir 6 570 301,08 Eur (25% = 1 672 575,27 Eur). Par vēl iesniedzamo lauztā būvdarbu līguma apjomu šobrīd nav informācija.
Nr.5.6.2.0/19/I/012 tiek lauzts būvdarbu līgums, jo nespēja vienoties par sadārdzinājumu, tādējādi augsti riski projektus pabeigt līdz 31.12.2023., jo jāsludina jauns iepirkums - piemērojam koeficientu 50%.</t>
  </si>
  <si>
    <t>Sabiedrībā balstītu sociālo pakalpojumu infrastruktūras attīstība Rīgas valstspilsētā</t>
  </si>
  <si>
    <t>9.3.1.3. Sabiedrībā balstītu sociālo pakalpojumu infrastruktūras attīstība Rīgas valstspilsētā</t>
  </si>
  <si>
    <t>LM komentārs par SAMP nosakumu un numuru ņemts vērā.</t>
  </si>
  <si>
    <t>MP izskatīšana plānota 1.5 mēn. Līdz projekta īstenošanas termiņa beigām, visiem plānotiem MP tiks piemērota izmaksāta avansa dzēšana.</t>
  </si>
  <si>
    <t>Piemērots piesardzības koeficients  - 80% . MP izskatīšana - 2,5-3 mēn. (jāvērtē lielu dokumentu apjomu: iepirkumus, apmācību programmas (nodevumus) u.c.). Finansējums, kas veidojas piemērojot koeficientu, iekļauts 2024.gadā.</t>
  </si>
  <si>
    <t>Plānotajiem MP piemērots piesardzības koeficients 85%. MP izskatīšanas laiks, ņemot vērā SAM specifiku, kompensācijas saņēmēju skaitu, kā arī to, ka MP ietvaros pārbaudāma iekšējās kontroles sistēma, nosakāms 2,5-3 mēneši. Finansējums, kas veidojas piemērojot koeficientu, iekļauts 2024.gadā.</t>
  </si>
  <si>
    <t>Iesniegtais ReactEU MP ir izskatīšanā, līdz ar to piesardzības koeficients nav piemērots.</t>
  </si>
  <si>
    <t>Nr.5.6.2.0/17/I/014 apturēts noslēguma MP un viena starpposma MP daļa dēļ iespējamas krāpšanas lietas - ņemot vērā no kompetentās iestādes saņemto informāciju, atbilstoši CFLA Vadības grupas neatbilstību komisijas sanāksmes protokolam Nr.2022/17 (09.02.2021) projektā ir piemērojama finanšu korekcija 100% apmērā saskaņā ar FM vadlīniju Nr.2.7 5.pielikuma 4.punktu “Krāpšana”. Neatbilstība Nr.2022/ERAF/0046 līdz galīgā lēmuma pieņemšanai kriminālprocesā tiek kvalificēta kā “aizdomas par krāpšanu”. Tādējādi šim projektam būtu jāizņem no prognozes visi maksājumi.</t>
  </si>
  <si>
    <t>Atlikums: neizlietotais finansējums.</t>
  </si>
  <si>
    <t>Piemērots piesardzības koeficients plānotajiem maksājuma pieprasījumiem 85%, ņemot vērā MP pamatojošo dokumentu kvalitāti, kā arī sadarbības partneru pamatojošo dokumentu kvalitāti un pētījumu virzības gaitu  Izskatīšanā esošajiem MP ticamības koeficients nav piemērots. MP izskatīšana - 2 mēn. Finansējums, kas veidojas piemērojot koeficientu, iekļauts 2024.gadā.</t>
  </si>
  <si>
    <t xml:space="preserve">Projekta plānotajiem MP piemērots ticamības koeficients 80%  apmērā, ņemot vērā veicamo pētījumu nobīdi laika grafikā, bet izskatīšanā esošajam MP koeficients netiek piemērots. MP izskatīšanai vidēji piemēroti 2 mēneši. Finansējums, kas veidojas piemērojot koeficientu, pielikts 2024.gadam. </t>
  </si>
  <si>
    <t>Atlikums: neizlietotais finansējums</t>
  </si>
  <si>
    <t>Piemērots piesardzības koeficients 85%, ņemot vērā, ka projekta īstenošana ir saistā ar mācību procesu, kuru var ietekmēt ārējie faktori. MP izskatīšana 2 -3 mēn.(apjoma un CRII finansējuma nodalīšanas dēļ palielinās izkatīšanas laiks). Finansējums, kas veidojas piemērojot koeficientu, pielikts 2024.gadam.</t>
  </si>
  <si>
    <t>Projekta plānotajam noslēguma MP nav piemērots ticamības koeficients, jo tas jau ir sagatavošanas stadijā.</t>
  </si>
  <si>
    <t>Atlikums:  neizlietotais finansējums.</t>
  </si>
  <si>
    <t xml:space="preserve">MP izskatīšana plānota 2 mēn., ņemot vērā līdz šim iesniegto MP izskatīšanas laiku. Projekta plānotajiem maksājumiem piemērots ticamības koeficients 80% apmērā. Finansējuma starpība, kas veidojas piemērojot koeficientu, iekļauta 2024.gadā. </t>
  </si>
  <si>
    <t>MP izskatīšana plānota 2 mēn., ņemot vērā līdz šim iesniegto MP izskatīšanas laiku. Projekta plānotajiem maksājumiem piemērots ticamības koeficients 85% apmērā. Finansējuma starpība, kas veidojas piemērojot koeficientu, iekļauta 2024.gadā.</t>
  </si>
  <si>
    <t>MP izskatīšana plānota 2.5. mēn., ņemot vērā līdz šim iesniegto MP izskatīšanas laiku. Plānotajiem maksājuma pieprasījumiem piemērots ticamības koeficients 85%  apmērā. Finansējuma starpība, kas veidojas piemērojot koeficientu, iekļauta 2024.gadā.</t>
  </si>
  <si>
    <t xml:space="preserve">Atlikums: neizlietotais finansējums un NVI </t>
  </si>
  <si>
    <t>MP izskatīšana plānota 3.mēn., ņemot vērā līdz šim iesniegto MP izskatīšanas laiku. Projekta plānotajiem maksājumiem piemērots ticamības koeficients 85% apmērā. Finansējuma starpība, kas veidojas piemērojot koeficientu, iekļauta 2024.gadā.</t>
  </si>
  <si>
    <t>MP izskatīšana plānota 2.5 mēneši. Plānotajiem MP piemērots piesardzības koeficients 90%. Finansējums, kas veidojas piemērojot piesardzības koeficientu, pielikts 2023.gada decembrim.</t>
  </si>
  <si>
    <t>Līgumu summa 11 977 062 (ReactEU daļa)</t>
  </si>
  <si>
    <t>MP izskatīšana plānota 1.5-2 mēn. atkarībā no projekta un ņemot vērā līdz šim iesniegto MP izskatīšanas laiku. Plānotajiem MP aprēķinos piemērotais piesardzības koeficients 60%.
Finansējums, kas vedojas piemērojot piesardzības koeficientu, pielikts pie 2024.gada.</t>
  </si>
  <si>
    <t>Ir zināma informācija no vairākiem FS, ka projektos būs finansējuma pārpalikums (gan ERAF, gan React)</t>
  </si>
  <si>
    <t>Tatjana: Ieliku 2021.gada ReactEU samaksātās summas</t>
  </si>
  <si>
    <t xml:space="preserve"> MP izskatīšana plānota 1.5-2 mēn. atkarībā no projekta un ņemot vērā līdz šim iesniegto MP izskatīšanas laiku. Plānotajiem MP aprēķinos piemērotais piesardzības koeficients 75%.
Finansējums, kas vedojas piemērojot piesardzības koeficientu, pielikts pie 2024.gada.</t>
  </si>
  <si>
    <t>Atlikums: atlases atlikums, neizgrozītie NVI</t>
  </si>
  <si>
    <t>Tatjana: koriģēju 2021.gada samaksātās summas (oktobris un decembris), izņēmu ReactEU maksājumus.</t>
  </si>
  <si>
    <t>Piemērots piesardzības koeficients 85%, MP izskatīšanas ilgums 1,5 - 2 mēn. Finansējums, kas veidojas piemērojot koeficientu, iekļauts 2024.gadā.</t>
  </si>
  <si>
    <t>Pamatojoties uz FS 28.12.2022. sniegto informāciju par to, ka bez rezultāta ir beidzies iepirkums "Klīnisko vadlīniju, klīnisko algoritmu, klīnisko ceļu un kvalitātes indikatoru lietošanas sistēmas izveide un ieviešana, nodrošinot klīniskās dokumentācijas transformāciju IT risinājumā" (plānotā summa 712 224,68 EUR), ir konstatēts risks līdz projekta beigām nepabeigt augstākminēto darbību. 02.01.2023. FS sniedza informāciju, ka maksimāli ātri tiks izsludināts atkārtots IT risinājuma iepirkums.</t>
  </si>
  <si>
    <t>Plānotajiem MP piesardzības koeficients 75%, ņemot vērā finansējuma neizpildes risku. MP izskatīšana - 3 mēn. Izskatīšanu kavē papildu dokumentu saņemšana no sadarbības partneriem, iepirkumu izskatīšana, kā arī finansējuma saņēmēja projekta vadības kapacitāte. Finansējums, kas veidojas piemērojot koeficientu, iekļauts 2024.gadā.</t>
  </si>
  <si>
    <t>Projektā identificēts finansējuma neizpildes risks. Saskaņojot projekta VG Nr.8, nosūtīta informācija Atbildīgajai iestātei par konstatēto risku. Finansējuma saņēmējs skaidroja, ka prognozētais finansējuma neizpildes apmērs varētu būt 255 000 EUR (fonda daļa).</t>
  </si>
  <si>
    <t>Ņemot vērā, ka projekti tikai šobrīd ir realizācijas sākumā, tiek veikti iepirkumi un ir tikai palicis gads, lai tos realizētu, pastāv risks, ka daļu projektu var nepabeigt laikā. Šie ir arī projekti, kuru gaitu būtiski var ietekmēt arī dabas apstākļu ietekme.</t>
  </si>
  <si>
    <t>Prognozē iekļauti projekta Nr.4.5.1.2/17/I/004 iesniegtie starpposma un noslēguma MP, kuriem nav piemērots ticamības koeficients. Pārējie 1.atlases kārtas projekti pabeigti.</t>
  </si>
  <si>
    <t>Ņemot vērā, ka ir veikti projekta līguma grozījumi un tuvākajā laikā finansējuma saņēmējs iesniegs precizētu PMPIG, neplānojam projekta papildus finansējumu ERAF 125 802 EUR apmērā.</t>
  </si>
  <si>
    <t>Precizēts piešķīrums</t>
  </si>
  <si>
    <t>SM 16.01.2023.: SAM 6.1.3.1. ietvaros mainīsies finanšu plūsma un kopējais attiecināmais finansējums, ņemot vērā, ka no SAM 6.1.1. tiks pārdalīts ES fondu finansējums  18 198 849 EUR apmērā  projekta papildu aktivitātes „Austrumu maģistrāles posma “Ieriķu iela – Vietalvas iela” 2.kārta” īstenošanai projekta Nr. 6.1.3.1/19/I/001 “Austrumu maģistrāles posma “Ieriķu – Vietalvas iela” 1.kārta: posms no Ūnijas ielas līdz Staiceles ielai” ietvaros.</t>
  </si>
  <si>
    <t>SM 16.01.2023.: Aicinām tabulā dzēst datus par 4.5.1.1.pasākuma otrās atlases kārtas KF finansējumu 2017.-2019. gadā, jo šajos gados 4.5.1.1.pasākuma otrajā atlases kārtā netika īstenoti projekti un netika veikti maksājumi. CFLA: ņemts vērā, maksājumi dzēsti</t>
  </si>
  <si>
    <t>IZM 16.01.2023.: Vienlaikus informējam, ka tiek plānots, ka 8.2.3. SAM 2. kārtas IZM  projektā Nr. 8.2.3.0/22/I/001 “Atbalsts valsts augstskolu padomju darbības uzsākšanai” tiks pārdalīts papildu finansējums, taču tā kā SAM īstenošanas noteikumos nav veikti atbilstoši grozījumi, tad CFLA sagatavotās maksājumu prognozes šobrīd nepapildinām un neprecizējam.
Detalizētāka informācija par plānotajiem grozījumiem: 
IZM līdz š.g. 31.augustam veiks grozījumus 8.2.3.SAM īstenošanas noteikumos, palielinot 8.2.3.SAM 2.kārtas finansējumu un 8.2.3.SAM 2.kārtas projekta Nr. 8.2.3.0/22/I/001 finansējumu ne vairāk kā par  731 487 euro. 14.07.2022. IZM veica grozījumus 8.2.2.SAM īstenošanas noteikumos, atbrīvojot 8.2.2.SAM neizlietoto finansējumu, no kura 731 487 euro tika rezervēti 8.2.3.SAM 2.kārtas vajadzībām, lai varētu nosegt AII padomju atlīdzības izmaksas līdz 2023.gada beigām, ņemot vērā, ka likmes tiek aktualizētas katru gadu pret iepriekšējā gada akadēmiskā personāla vidējo atlīdzību. Likmes jāaktualizē līdz 30.06.2023., līdz ar to šobrīd precīzu papildu nepieciešamo finansējumu nav iespējams noteikt.</t>
  </si>
  <si>
    <t>Atlikums: neizlietotais finansējums un pārtrauktie līgumi</t>
  </si>
  <si>
    <t>Atlikums: NVI un neizlietotais finansējums</t>
  </si>
  <si>
    <t xml:space="preserve">Projektam Nr. 2.2.1.2/17/I/001 nav piemērots piesardzības koeficients, jo noslēguma MP ir izskatīšanā , savukārt projektam Nr. 2.2.1.2/19/I/001 piesardzības koeficients 65%, ņemot vērā iespējamo neizlietoto finansējumu vai NVI. MP izskatīšana 2 mēn., ņemot vērā lielo pamatojošo dokumentu apjomu. Finansējums, kas veidojas piemērojot koeficientu, iekļauts 2024.gada decembrī. </t>
  </si>
  <si>
    <t>Piemērots piesardzības koeficients 70%. MP izskatīšana 2 mēn. Finansējumu, kas veidojas piemērojot koeficientu, pielikts 2024.gadam</t>
  </si>
  <si>
    <t>Piemērots piesardzības koeficients - 70%. MP izskatīšana 2 mēn., tas saistīts ar lielu pamatojošo dokumentu apjoma izskatīšanu. Finansējumu, kas veidojas piemērojot koeficientu, iekļauts  2024.gadā.</t>
  </si>
  <si>
    <t>Piesardzības koeficients plānotajiem MP piemērots 90%. MP izskatīšana - 1 mēn.  Koeficienta starpība iekļauta 2024.gadā.</t>
  </si>
  <si>
    <t>Projektu īstenošana ir nobeiguma posmā, līdz ar to plānotiem noslēguma MP piesardzības koeficients nav piemērots, savukārt projektam, kam Līguma termiņš ir līdz 2024.gadam, piemērots piesardzības koeficients - 95%. MP izskatīšana - 1 mēn. Finansējuma starpība, kas veidojas piemērojot koeficientu, pieskaitīta 2024.gadam.</t>
  </si>
  <si>
    <t>Projektu īstenošana ir nobeiguma posmā, līdz ar to plānotiem noslēguma MP piesardzības koeficients nav piemērots, savukārt projektam, kam Līguma termiņš ir līdz 2024.gadam, piemērots vidējais piesardzības koeficients - 95% (no 90% līdz 98%). MP izskatīšana - 1 mēn. Finansējuma starpība, kas veidojas piemērojot koeficientu, pieskaitīta 2024.gadam.</t>
  </si>
  <si>
    <t>PABEIGTS 2022.gadā</t>
  </si>
  <si>
    <t>Apturētā summa 25 709.67 EUR (vai 25 % no tās) iespējams kļūs par NVI.
Tāpat tiek gaidīta ziņa no EK par audita rezultātā konstatēto VAS U iepirkumā, kur iespējami NVI ESF daļa provizoriski 8 244 EUR (kopā: 25% no 38 796 EUR (kopējā līgumcena) =9 699 EUR).</t>
  </si>
  <si>
    <t xml:space="preserve">Kārta noslēgusies. </t>
  </si>
  <si>
    <t>Atlikumu veido: pēcuzraudzības atmaksa.</t>
  </si>
  <si>
    <t>Koeficients piemērots 100%. Plānots, ka kārta noslēgsies 2023.gadā.</t>
  </si>
  <si>
    <t xml:space="preserve">Projektiem vidēji tiek piemērots koeficients 60% apmērā. MP izskatīšana - 1.5 mēn. Finansējums, kas veidojas piemērojot koeficientu, iekļauts 2024.gadā. 
Vairākiem projektiem bijis vai būs projekta  termiņa pagarinājums. </t>
  </si>
  <si>
    <t>Atlikumu veido: kārtas atlikums, provizoriskais neizlietotais finansējums.</t>
  </si>
  <si>
    <t>90-100%</t>
  </si>
  <si>
    <t>Vidēji koeficients 90-100%. MP izskatīšana vidēji 1.5 mēn. Finansējums, kas veidojas piemērojot koeficientu, iekļauts pēdējā maksājumā. Plānots, ka kārta noslēgsies 2023.gadā.</t>
  </si>
  <si>
    <t>Atlikumu veido: kārtas atlikums, NVI, provizoriskais neizlietotais finansējums, projektos veiktās atmaksas.</t>
  </si>
  <si>
    <t>95 un 100%</t>
  </si>
  <si>
    <t xml:space="preserve">MP izskatīšana 2 mēneši (liels dokumentu apjoms). Ticamības koeficents piemērots 95 un 100%, starpība no koeficienta piemērošanas pievienota 2023.gadapēdējam MP. Plānots, ka 2.kārta noslēgsies 2023.gadā. </t>
  </si>
  <si>
    <t>80-100%</t>
  </si>
  <si>
    <t>Koeficients plānotajiem MP noteikts vidēji 80-100%. MP izskatīšana vidēji 1-2 mēneši (izskatīšana atkarīga no iesniegto dokumentu apjoma). Starpība, kas veidojas piemērojot koeficientu pievienota 2023.gada pēdējam maksājumam. Plānots, ka kārta noslēgsies 2023.gadā.</t>
  </si>
  <si>
    <t>Atlikumu veido: atlases atlikums, NVI, provizoriskais neizlietotais finansējums, projektos veiktās atmaksas.</t>
  </si>
  <si>
    <t>Atlikumu veido: atlases atlikums, provizoriskais neizlietoatais finansējums.</t>
  </si>
  <si>
    <t>80 un 95%</t>
  </si>
  <si>
    <t>Projektiem tiek piemērots koeficients 80 un 95% apmērā. MP izskatīšana - 1.5 mēn. Finansējums, kas veidojas piemērojot koeficientu, iekļauts 2023.gada pēdējā maksājumā, tiek plānots, ka kārta noslēgsies 2023.gadā.</t>
  </si>
  <si>
    <t>70-95%</t>
  </si>
  <si>
    <t>Koeficients neiesniegtajiem MP noteikts vidēji 70 - 95%. MP izskatīšana vidēji 1-2 mēneši (izskatīšana atkarīga no iesniegto dokumentu apjoma). Starpība, kas veidojas piemērojot koeficientu pievienota 2024.gadam.</t>
  </si>
  <si>
    <t>Projektiem vidēji tiek piemērots koeficients 80% apmērā. MP izskatīšana - 1 - 1.5 mēn. Finansējums, kas veidojas piemērojot koeficientu iekļauts 2024.gadā.</t>
  </si>
  <si>
    <t xml:space="preserve">16.01.2023. PUSPN precizēts: Avansus šajā SAM ņem daudz (47% no pieprasītā finansējuma pieprasīti avansos). No kopējās summas projektiem bez PMPIG (3 011 307 ERAF) 20% ieplānoju jau aprīlī, 50% no visu projektu ERAF finansējuma oktobrī (projektiem bija jābūt augstai gatavības pakāpei), pārējo uz 2024.gadu. Prognozēšanas procesā izņemti projekti 4.2.2.0/22/A/006 un 4.2.2.0/22/A/011 finansējums, jo iensiegti PMPIG. </t>
  </si>
  <si>
    <t xml:space="preserve">Projekti ir augsta riska līmeņa, projektiem piemērots koeficients 100% apmērā, jo visi maksājumi uz šo brīdi ir veikti. Izskatīšanā ir vairāki MP, kas tiks novirzīti AM dzēšanai. Vairākos projektos tiks ieturēti NVI, daudzi ir izskatīšanā, kā arī ir iesniegtas pārsūdzības. Plānots, ka kārta noslēgsies 2023.gadā. </t>
  </si>
  <si>
    <t>80-95%</t>
  </si>
  <si>
    <t>Projekti ir dažāda riska līmeņa, līdz ar to projektiem vidēji tiek piemērots koeficients 80-95% apmērā. MP izskatīšana - 1.5 - 2 mēn. Finansējums, kas veidojas piemērojot koeficientu, iekļauts 2024.gadā.</t>
  </si>
  <si>
    <t>Projektiem tiek piemērots koeficients 70% apmērā. MP izskatīšana līdz 3 mēn. Finansējums, kas veidojas piemērojot koeficientu, iekļauts 2024.gadā. Kārtā vairāki projekti līguma slēgšanas procesā. Uz doto brīdi nav informācijas par plāna nobīdi.</t>
  </si>
  <si>
    <t>Atlikumu veido: atlases atlikums, NVI, provizoriskais neizlietotais finansējums.</t>
  </si>
  <si>
    <t>Atlikumu veido: atlases atlikums.</t>
  </si>
  <si>
    <t>MP izskatīšana 1,5-2 mēneši (liels pamatojošo dokumentu apjoms, kas saistīts ar būvniecību). 85% ir vidējais piesardzības koeficients. Projektos piemērotais piesardzības koeficients ir no 30% līdz 100% (100% koeficients piemērots izskatīšanā esošajiem maksājumu pieprasījumiem) atkarībā no projekta īstenošanas problēmām un īstenošanas perioda. Zems koeficients saistīts ar būvniecības procesu problēmām: pārtrauktie līgumi, būvmateriālu sadardzinājums, tehnoloģiskie pārtraukumi. Divi finansējuma saņēmēji ir iesnieguši Līguma grozījumus par termiņa pagarinājumu, līdz ar to finansējums, kas rodas piemērojot piesardzības koeficientu, iekļauts 2024.gadā.</t>
  </si>
  <si>
    <t>SIA iCotton (3.1.1.5/16/A/072) pastāv iespēja būtiski nobīdīties MP samaksas datums vai nesaņemt finansējumu vispār, jo šobrīd no EK tiek gaidīta atbilde par valsts atbalsta saņemšanas nosacījumu izpildi (atbilstību MVK statusam).</t>
  </si>
  <si>
    <r>
      <t xml:space="preserve">Atlikums: atlases atlikums, NVI, neizlietotais finansējums, pārtraukto projektu un nedzēsto avansu atmaksājamās summas. 
</t>
    </r>
    <r>
      <rPr>
        <sz val="16"/>
        <color rgb="FFC00000"/>
        <rFont val="Calibri"/>
        <family val="2"/>
        <charset val="186"/>
        <scheme val="minor"/>
      </rPr>
      <t xml:space="preserve">Iespējamais atlikums 743 663, summa, par kuru Eiropas komisija sniegs atzinumu, vai tā ir attiecināma. </t>
    </r>
  </si>
  <si>
    <t>Atlikums: atlases atlikums, pārtrauktie līgumi, NVI, neizlietotais finansējums.</t>
  </si>
  <si>
    <t>Līgumu summa 20 790 718</t>
  </si>
  <si>
    <t>Atlikums: NVI, neizlietotais finansējums</t>
  </si>
  <si>
    <t xml:space="preserve">Atlikums: neizgrozītie NVI </t>
  </si>
  <si>
    <t>Atlikums: atlases atlikums, NVI, neizlietotais finansējums, nedzēstā avansa atmaksājamās summas.</t>
  </si>
  <si>
    <t>Atlikums: atlases atlikums, neizlietotais finansējums un nenodzēstā avansa atmaksa.</t>
  </si>
  <si>
    <t>Atlikums: atlases atlikums, provizoriskais neizlietotais finansējums, NVI</t>
  </si>
  <si>
    <t>Atlases atlikums.</t>
  </si>
  <si>
    <t>Atlikums: atlases atlikums, neizgrozītie NVI un neizlietotais finansējums.</t>
  </si>
  <si>
    <r>
      <t xml:space="preserve">Atlikums: atlases atlikums, NVI, nenodzēstā avansa atmaksa, neizlietotais finansējums. </t>
    </r>
    <r>
      <rPr>
        <sz val="16"/>
        <color rgb="FFC00000"/>
        <rFont val="Calibri"/>
        <family val="2"/>
        <charset val="186"/>
        <scheme val="minor"/>
      </rPr>
      <t xml:space="preserve">Summa 468 793.48 ir izņemta no prognozes saistībā ar kriminālprocesa uzsākšanu.
</t>
    </r>
  </si>
  <si>
    <t>Atlikumu veido: Aatlases atlikums, atbrīvotais finansējums, provizoriski neizlietotais finansējums.</t>
  </si>
  <si>
    <t>Līgumu summa 24 657 220.93 EUR</t>
  </si>
  <si>
    <t>Atlikumu veido: NVI</t>
  </si>
  <si>
    <t>Janvārī ieplānotie 337867.64 EUR (ieturējums) tika dzēsti no plānotās samaksas janvārī, jo 13.01.2023. ir saņemts RI ziņojums ar NVI, tostarp 1.konstatējums/ieteikums paliek kā nesaskaņots.</t>
  </si>
  <si>
    <t>Prognoze saskaņota ar KM.
II ceturkšņa beigās ieplānots 50% avansa maksājums Rīgas Cirka projektam, maksājums gada noslēgumā 20% no projekta summas, pārējie 30% ieplānoti 2024.gadā. 
Ņemot vērā informāciju par Rīgas Pils būvdarbu pabeigšanas termiņa neiekļaušanos līdz 2023.gada beigām, Rīgas Pils projektam maksājums 20% no projekta summas ieplānots tikai gada noslēgumā, pārējā daļa uz 2024.gadu.</t>
  </si>
  <si>
    <t>Prognoze saskaņota ar LM. Visi līgumi noslēgti un PMPIG iesniegti.</t>
  </si>
  <si>
    <t>Prognoze saskaņota ar LM. Prognoze par projektos neiegrozīto finansējumu (187 609 EUR)</t>
  </si>
  <si>
    <t>Prognoze saskaņota ar VM.</t>
  </si>
  <si>
    <r>
      <t>Prognoze saskaņota ar VARAM.
Prognozē iekļauts 7 projektu finansējums (</t>
    </r>
    <r>
      <rPr>
        <b/>
        <sz val="16"/>
        <rFont val="Calibri"/>
        <family val="2"/>
        <charset val="186"/>
        <scheme val="minor"/>
      </rPr>
      <t xml:space="preserve">5.6.2.0/22/I/ </t>
    </r>
    <r>
      <rPr>
        <sz val="16"/>
        <rFont val="Calibri"/>
        <family val="2"/>
        <charset val="186"/>
        <scheme val="minor"/>
      </rPr>
      <t>002; 004; 005; 006; 007;011; 015, kuru ERAF kopsumma 11 499 062.35), t.sk. 4 projekti ir apstiprināti, tāpēc aprīlī ieplānoti 20% no projektu finansējuma avansa vai starpposma maksājumiem, 50% oktobrī un 30% 2024.gadā.
CFLA OD: 11.01.2023. Daugavpils pilsētas pašvaldības projekts Nr.5.6.2.0/22/I/002 atsaukts un netiks īstenots saskaņā ar Daugavpils domes 27.12.2022. lēmumu Nr.881. PUSPN: Projekta finansēšanas plānā norādītais finansējums 4 044 461 EUR apmērā noņemts (aprīlī 20%, oktobrī 50% un 2024.gadā 30%).
VARAM: ņemot vērā, ka Daugavpils pašvaldība 30.12.2022. atsauca savu vērtēšanā esošo projektu Nr. 5.6.2.0/22/I/002, lūgums samazināt maksājumu prognozi par summu ERAF 4 044 461 euro. CFLA: ņemts vērā.</t>
    </r>
  </si>
  <si>
    <t>Prognoze saskaņota ar KM.
Līgumi varētu tikt noslēgti vasarā, tāpēc augustā ieplānoti avansa maksājumi 50% apmērā no ERAF finansējuma, 20% decembrī starpposma maksājumiem un atlikušie 30% 2024.gadā.</t>
  </si>
  <si>
    <t>SM 16.01.2023.:
(1) Vēršam uzmanību, ka tabulā trūkst datu par 4.5.1.1.pasākuma pirmās atlases kārtas KF finansējumu 2017.-2019. gadā;
(2) Aicinām pārbaudīt, kādēļ tabulā 4.5.1.1.pasākuma pirmās atlases kārtā 2021.gada septembrī un 2022.gada martā, jūnijā un septembrī ir ievadīts negatīvs KF finansējuma apmērs. Kohēzijas politikas fondu vadības informācijas sistēmā nav informācijas par šādiem neatbilstoši veiktajiem izdevumiem 4.5.1.1.pasākuma pirmās atlases kārtas projektos; CFLA: pieņemts zināšanai, veiktas atmaksas 1.kārtas projektu ietvaros.</t>
  </si>
  <si>
    <t>80% -85%</t>
  </si>
  <si>
    <t>Atlikums: neatbilstoši veiktie izdevumi.</t>
  </si>
  <si>
    <t>65%-75%</t>
  </si>
  <si>
    <t>Ticamības koeficients noteikts projektiem no 65% līdz 75%. Apmaksa neiesniegtajiem starpposma MP noteikta 2 - 3 mēneši no plānotā iesniegšanas brīža. Finansējuma starpība, kas radusies piemērojot koeficientu, piesummēta 2024.gadam.</t>
  </si>
  <si>
    <t>65% -75%</t>
  </si>
  <si>
    <t>SAMā vēl tiek īstenoti 4 projekti, šī gada neiesniegtajiem MP tiek piemērots ticamības koeficients 80%. Apmaksa neiesniegtajiem starpposma MP noteikta 2 mēneši no plānotā MP iesniegšanas brīža. Finansējuma starpība, kas radusies piemērojot koeficientu, piesummēta 2024.gadam.</t>
  </si>
  <si>
    <t>Alikums: neatbilstoši veiktie izdevumi, atmaksas, atlases atlikums.</t>
  </si>
  <si>
    <t>Projektam piemērots koeficients 90% apmērā. Kārtā viens projekts. Finansējums, kas veidojas piemērojot koeficientu, iekļauts 2023.gada pēdējā maksājumā. Plānots, ka kārta noslēgsies 2023.gadā.</t>
  </si>
  <si>
    <t>Atsevišķiem projektiem tikai tagad ir sākusies aktīvā būvniecība, pastāv zināms risks nepabeigt projektus pilnībā līdz 2023.gada beigām, jo ir tikai gads palicis aktīvai būvniecībai.</t>
  </si>
  <si>
    <t>Projekti ir dažāda riska līmeņa, līdz ar to projektiem vidēji tiek piemērots koeficients 50% apmērā. Projektos, kuros izskatīšanā ir Noslēguma MP koeficients netiek piemērots. MP izskatīšana vidēji 1.5 - 2 mēn. Finansējums, kas veidojas piemērojot koeficientu, iekļauts 2024.gadā. 
Projektos nr.5.2.1.2/20/A/003 un nr.5.2.1.2/20/A/008 tikai tagad ir sākusies aktīvā būvniecība, pastāv zināms risks nepabeigt projektus pilnībā līdz 2023.gada beigām, jo ir tikai gads palicis aktīvai būvniecībai.</t>
  </si>
  <si>
    <t>2022.gada izpilde 07.11.2022 pārgrāmatota no ERAF ReactEu  uz KF.</t>
  </si>
  <si>
    <t>Kārtā 3 projekti, projektiem tiek piemērots koeficients 50% apmērā. MP izskatīšana - 1.5 - 2 mēn. Finansējums, kas veidojas piemērojot koeficientu, iekļauts 2024.gadā.
Atsevišķiem projektiem būvdarbu līgumi noslēgti tikai 2022.gada beigās, pastāv zināms risks nepabeigt projektus līdz 2023.gada beigām, jo ir tikai gads palicis aktīvai būvniecībai.</t>
  </si>
  <si>
    <t>Atsevišķiem projektiem būvdarbu līgumi noslēgti tikai 2022.gada beigās, pastāv zināms risks nepabeigt projektus pilnībā līdz 2023.gada beigām, jo ir tikai gads palicis aktīvai būvniecībai.</t>
  </si>
  <si>
    <t>Ļoti riskanti projekti, jo ļoti lielai daļai ir risks nepabeigt to realizāciju līdz 2023.gada beigām, vienam no projektiem šobrīd apturēti MP, jo notiek skaidrošanās par iepirkumu</t>
  </si>
  <si>
    <t>Atlikumu veido: NVI.</t>
  </si>
  <si>
    <t>Projektam pastāv liels risks nepabeigt pilnībā līdz 2023.gada beigām, jo šobrīd tikai tiek finalizēti projektēšanas darbi un ir tikai gads palicis aktīvai būvniecībai.</t>
  </si>
  <si>
    <t>Atlikumu veido: atlases atlikums, provizoriskais neizlietotais finansējums, NVI, FS veiktās atmaksas.</t>
  </si>
  <si>
    <t>Atlikumu veido: atlases atlikums, provizoriskais neizlietotais finansējums.</t>
  </si>
  <si>
    <t>Daļai SAM 5.3.1.projektiem risks sasniegt visus iznākuma rādītājus līdz projekta beigām. 
Ķekavas projektam nr.5.3.1.0/16/I/008 joprojām krimināllieta, nav zināms, kad tas beigsies, līdz ar to šo riskanti plānot atmaksās - maksājumi netiek plānoti, finansējums šobrīd norādīts pie Neizlietotā finansējuma - 122 477.60 EUR.</t>
  </si>
  <si>
    <t>Daļai SAM 5.3.1.projektiem risks sasniegt visus iznākuma rādītājus līdz projekta beigām.</t>
  </si>
  <si>
    <t>Daugavpils projektam pastāv NVI risks, daļa izmaksu jau šobrīd tiek ieturētas. Rīgas projektam risks nesasniegt visus rāditājus līdz projekta beigām.
Daļai SAM 5.3.1.projektiem risks sasniegt visus iznākuma rādītājus līdz projekta beigām.</t>
  </si>
  <si>
    <t>Šim Rīgas projektam risks sasniegt visus iznākuma rādītājus līdz projekta beigām, jo būvniecība tikai nesen uzsākta, līdz ar ko paliek maz laika gan infrastruktūras būvniecībai, gan pieslēgumu veikšanai.</t>
  </si>
  <si>
    <t>Projekti ir dažāda riska līmeņa, līdz ar to projektiem vidēji tiek piemērots koeficients 50% apmērā, iesniegtajiem MP koeficientu nepiemēro. MP izskatīšana - 1.5 mēn. Finansējums, kas veidojas piemērojot koeficientu, iekļauts 2024.gadā. Lielākajā daļā aktīvajos projektos ir ieturējumi līdz Noslēguma MP, ar apmaksas termiņu 2024.gadā.
Lielākā daļa projekti beidzas 31.12.2023.
Daļai SAM 5.3.1.projektiem risks sasniegt visus iznākuma rādītājus līdz projekta beigām.</t>
  </si>
  <si>
    <t>Projekti ir dažāda riska līmeņa, līdz ar to projektiem vidēji tiek piemērots koeficients 50% apmērā. Projektos, kur iesniegts Noslēguma MP koeficients 100%. MP izskatīšana 1.5 - 2 mēn. Finansējums, kas veidojas piemērojot koeficientu, iekļauts 2024.gadā.
Lielākā daļa projekti beidzas tikai 31.12.2023., kā arī tiem, kuri beidzas ātrāk, pastāv risks, ka pagarinās termiņu, lai varētu sasniegt iznākuma rādītājus.
Daļai SAM 5.3.1.projektiem risks sasniegt visus iznākuma rādītājus līdz projekta beigām.</t>
  </si>
  <si>
    <t xml:space="preserve">Kārtā 2 projekti. SIA " Daugavpils ūdens"  projektam ir piemērots koeficients 70% apmērā. MP izskatīšana - 1.5 mēn. Projektā SIA " Rīga sūdens" , kurā iesniegti visi MP kuriem plānots maksājums, koeficients piemērots 100%. Finansējums, kas veidojas piemērojot koeficientu, iekļauts 2024.gadā.
</t>
  </si>
  <si>
    <t>4. kārtā viens projekts, koeficients noteikts 70%. MP izskatīšana plānots 1.5 mēnesis. Starpība no koeficienta piemērošnas pievienota 2024.gadā. 
Šim Rīgas projektam risks sasniegt visus iznākuma rādītājus līdz projekta beigām, jo būvniecība tikai nesen uzsākta, līdz ar ko paliek maz laika gan infrastruktūras būvniecībai, gan pieslēgumu veikšanai.</t>
  </si>
  <si>
    <t>Atlikumu veido: atlases atlikums, NVI.</t>
  </si>
  <si>
    <t>70 un 60%</t>
  </si>
  <si>
    <t>MP izskatīšanai vidēji piemēroti 2 mēneši. Plānotajiem MP ticamības koeficients 70%  apmērā. Finansējumu, kas rodas no ticamības koeficienta piemērošanas pievienots 2024 gadam. PMPIG7 no 11.11.2022.
Janvāra ieturējums tiks apstiprinats janvārī.
Notiek aktīvs projekta darbs, pagaidām lieli riski projekta realizācijai nav, var ietekmēt gaitu sezonalitāte, laika apstākļi.</t>
  </si>
  <si>
    <t>Projektos tiek veikti grozījumi par papildus finansejuma piršķiršanu. Aktuālie PMPIG vēl nav iesniegti.</t>
  </si>
  <si>
    <t>50; 70 un 95%</t>
  </si>
  <si>
    <t>SAM aktīvi 4 projekti. 2 projektos koeficients 95%, iesniegšanai atlicis Noslēguma MP. Projektā kurā izskatīšanā ir iesniegts MP, koeficients piemērots 70%, projektā kurā tiek kavēta MP un aktualizēta PMPIG iesniegšana koeficients piemērots 50%. Ticamības koeficients plānotajiem MP noteikts 50, 70 un 95%, izskatīšana 2 mēneši no iesniegšanas brīža. Starpība no koeficienta piemērošanas 2024.gadam.</t>
  </si>
  <si>
    <t>MP izskatīšanai vidēji piemēroti 1.5 mēneši. Plānotajiem MP piemērots ticamības koeficients 70%  apmērā. Finansējumu, kas rodas no ticamības koeficienta piemērošanas pievienots 2024.gadam. PMPIG6 no 09.01.2023.</t>
  </si>
  <si>
    <t>Koeficients - 100% (SAM aktīvs 1 projekts). Izskatīšanā iesniegts Noslēguma MP. Plānots, ka SAM noslēdzas 2023.gadā. PMPIG6 no 29.12.2022.</t>
  </si>
  <si>
    <t>Atlikumu veido: provizoriskais neizlietotais finansējums.</t>
  </si>
  <si>
    <t>Projekts beidzās, saskaņā ar FS sniegto info  tiks iesniegts noslēguma MP 64 035.85 EUR apmērā (ES fonda daļa)</t>
  </si>
  <si>
    <t>Atlikumu veido: atlases atlikums un provizoriskais neizlietotais finansējums.</t>
  </si>
  <si>
    <t>No martā plānotā MP tiek atņemti konstatētie NVI 357.60 EUR apmērā, t.sk. ESF 303.96 EUR.
Arī projekta kopējie izdevumi tiks samazināti par šiem 357.60 EUR, t.sk. ESF 303.96 EUR, kā rezultātā projekta kopējās attiecināmās izmaksas būs 5855731.04 EUR (ESF daļa).
Lai arī FS šobrīd uz riskiem nenorāda, ir iespējama finanšu neapguve un attiecīgi 2024.g. var veidoties fin. atlikumi.</t>
  </si>
  <si>
    <t>Projekti īstenošanas sākuma posmā, tādēļ piemērots ticamības koeficients 60%. Iesniegtajiem MP ticamības koeficients netiek piemērots. Starpposma MP izskatīšana 2 mēneši, ņemot vērā sarežģītu būvniecību un lielu dokumentu apjomu.  Finansējuma starpība, kas veidojas piemērojot koeficientu, piesummēta 2024.gadam.</t>
  </si>
  <si>
    <t>Atlikums: atlases atlikums un atgūtās un atgūstamās summas.</t>
  </si>
  <si>
    <t>SAMP 2.kārtā ir 2 projekti, kuros ir samaksāti tikai avansa pieprasījumi, tādeļ ticamības koeficients abiem projektiem noteikts 70%. Starpposma MP apmaksa plānota 2 mēneši no iesniegšanas brīža. Finansējuma starpība no koeficienta piemērošanas piesummēta 2024.gadam.</t>
  </si>
  <si>
    <t>Ņemot vērā 1. un 2.atlases kārtas pieredzi, ticamības koeficents tiek noteikts 85%. Starpposma MP izskatīšanas laiks 1.5 mēnesis. Summas norādītas pēc finansējuma saņēmēju sniegtās informācijas. Iekļauta informācija arī par 2023.gadā noslēgtajiem līgumiem. Finansējuma starpība no koeficienta piemērošanas iekļauta 2024.gadā.</t>
  </si>
  <si>
    <t>Pastāv risks, ka projektā Nr.6.2.1.2/22/I/002  pilnīgi visi būvniecības darbi un objekta nodošana ekspluatācijā varētu netikt pabeigta līdz 31.12.2023.</t>
  </si>
  <si>
    <t xml:space="preserve">Atlikums: atlases atlikums, NVI. </t>
  </si>
  <si>
    <t>Projektu īstenošana ir nobeiguma posmā, dažiem projektiem palika iesniegt tikai noslēguma MP. Plānotājiem maksājumiem piemērots piesardzības koeficients 95%, ņemot vērā, ka, iesniedzot noslēguma maksājumu, tiks norādīts neizlietotais finansējums. Noslēguma MP izskatīšana 3.mēneši.</t>
  </si>
  <si>
    <t>Atlikums: atlases atlikums, atmaksas un neizlietotais finansējums.</t>
  </si>
  <si>
    <t>Lielāka daļa SAM projekti ir pabeigti. Vienam projektam, kam Līguma termiņš ir līdz 2024.gadam, piemērots piesardzības koeficients 80%, savukārt izskatīšanā esošajiem MP piesardzības koeficients netiek pemērots. MP izskatīšanas laiks 1-1.5 mēn. Finansējums, kas veidojas piemērojot koeficientu, ir pielikts 2024.gadam.</t>
  </si>
  <si>
    <t xml:space="preserve">Atlikums: atlases atlikums, NVI, neizlietotais finansējums un maksājumu atmaksa.
</t>
  </si>
  <si>
    <t>Plānotiem noslēguma MP piemērots piesardzības koeficients no 95%, MP izskatīšana 1-1.5 mēnesis. Finansējums, kas veidojas piemērojot koeficientu, ir iekļauts 2024.gadā. Vienam projektam būs Līguma termiņa pagarinājums līdz 31.12.2023., līdz ar to provizoriski noslēguma MP var būt samaksāts 2024.gadā.</t>
  </si>
  <si>
    <t>Atlikums: atlases atlikums un neizlietotais finansējums</t>
  </si>
  <si>
    <t>Plānotiem MP piemērots piesardzības koeficients 85%, ņemot vērā izmaksu sadārdzinājumu un objektīvus ekonomiskos procesus būvniecībā. Izskatīšanā esošajiem MP koeficients nav piemērots. MP izskatīšanas laiks 1-1.5 mēn. Finansējums, kas veidojas piemērojot piesardzības koeficientu, pielikts 2024.gadam.</t>
  </si>
  <si>
    <t>Atlikums: atlases atlikums, neizlietotais finansējums.</t>
  </si>
  <si>
    <t>Vairāku projektu īstenošana ir sākuma posmā, tādējādi ir piemērots piesardzības koeficients - 75%. Vidējais piemērotais piesardzības koeficients ir 86% (no 75% līdz 95%).  MP izskatīšana no 1 līdz 1 .5 mēn. Finansējums, kas veidojas piemērojot koeficientu, iekļauts 2024.gadā.</t>
  </si>
  <si>
    <t>Atlikums: provizoriskais neizlietotais finansējums.</t>
  </si>
  <si>
    <t>n/a</t>
  </si>
  <si>
    <t>Atlikums: kārtas atlikums, neatbilstoši veiktie izdevumi un provizoriskais neizlietotais finansējums.</t>
  </si>
  <si>
    <t>Saņemta EK audita ziņojuma gala versija - lēmums piemērot 25 % finanšu korekciju EK deklarētajiem izdevumiem SAM 1211 2.un 4.kārtas projektiem. Uz doto brīdi Latvija nav saskaņojusi EK audita lēmumu.</t>
  </si>
  <si>
    <t xml:space="preserve">Par 5 kompetences centriem aģentūra ir vērsusies ar iesniegumiem tiesībsargājošajās iestādēs. Šobrīd ieturētie izdevumi var pārvērsties par NVI (prognozē kā atlikums jeb potenciālie NVI). Atkarībā no tiesībsargājošo iestāžu atbildes, iespējams daļu no projektam 1211/18/A/008 ieturētā finansējuma varēs atbrīvot, taču šobrīd nevar pateikt, kādu daļu. </t>
  </si>
  <si>
    <t>Atlikums: kārtas atlikums un neatbilstoši veiktie izdevumi.</t>
  </si>
  <si>
    <t>Kārtas atlikums 1.</t>
  </si>
  <si>
    <t>Atlikums: kārtas atlikums un provizoriskais neizlietotais finansējums.</t>
  </si>
  <si>
    <t>0.7-0.85</t>
  </si>
  <si>
    <t>Šobrīd prognozēto finansējuma izmantojumu var ietekmēt augstskolu studiju virzienu un jauno izstrādāto studiju programmu akreditācijas procesa virzība Augstākās izglītības kvalitātes aģentūrā, kuru finansējuma saņēmēji nevar ietekmēt.</t>
  </si>
  <si>
    <t>Nav skaidri zināms vai 8.2.2.0/18/A/022 projektā būs pabeigts uzsāktais process un vai maksājumus varēs veikt (apturēto MP summa prognozē iekļauta 2023.g.decembrī).</t>
  </si>
  <si>
    <t>Nav skaidrs, kad varētu tikt pabeigts uzsāktais process 8.2.2.0/18/I/005 un vai maksājumus varēs veikt (apturēto MP samaksu summas 0, jo viss kā avansa dzēšana - neietekmē 2023.g.prognozi).</t>
  </si>
  <si>
    <t>Plānotās summas var mainīties mērķa grupas dēļ.</t>
  </si>
  <si>
    <t>Nav skaidrs, kad varētu tikt pabeigts uzsāktais process 8.2.3.0/18/A/010 un vai maksājumu varēs veikt (apturētā MP summa prognozē iekļauta 2023.g.decembrī).</t>
  </si>
  <si>
    <t>MP izskatīšana plānota 1.mēn. Plānotajiem starpposma MP aprēķinos piemērotais piesardzības koeficients 75%. Finansējuma starpība, kas veidojas piemērojot koeficientu, iekļauta 2024.g.</t>
  </si>
  <si>
    <t xml:space="preserve">Atlikums: Kārtas atlikums - projektu īstenošana pabeigta 2022.g. </t>
  </si>
  <si>
    <t>Kārtas atlikums.</t>
  </si>
  <si>
    <t>Projektā šobrīd tiek risinātas problēmas ar būvniecības sadārdzinājuma segšanu. Plānots pagarināt būvdarbu līguma izpildes termiņu, tādēļ iespējams, ka projekts uz plānošanas perioda beigām būs kā nefunkcionējošs projekts.</t>
  </si>
  <si>
    <t>MP izskatīšana plānota 1.5-3 mēn. atkarībā no projekta. Plānots, ka projekti noslēdzas 2023.g., tāpēc noslēguma MP koeficients netiek piemērots.</t>
  </si>
  <si>
    <t>Atlikumu veido kārtas atlikums - projektu īstenošana  4.kārtas 1.apakškārtas 1.uzsaukumam pabeigta 2022.g.</t>
  </si>
  <si>
    <t>MP izskatīšana plānota 2-3. mēn. Plānotajiem MP piemērotais piesardzības koeficients 75%. Koeficienta finansējuma starpība ir pielikta pie  2024.g.</t>
  </si>
  <si>
    <r>
      <t xml:space="preserve">Atlikums: kārtas atlikums un provizoriskais neizlietotais finansējums.
</t>
    </r>
    <r>
      <rPr>
        <sz val="16"/>
        <color rgb="FFFF0000"/>
        <rFont val="Calibri"/>
        <family val="2"/>
        <charset val="186"/>
        <scheme val="minor"/>
      </rPr>
      <t>2021.g.decembrī ir veikta izpildes korekcija (skatīt komentāru pie 2021.g.decembra izpildes), lai atlikums būtu korekts.</t>
    </r>
  </si>
  <si>
    <t>0.8-0.9</t>
  </si>
  <si>
    <t xml:space="preserve">1) Projekts Nr. 9.3.2.0/17/I/003 būs nefunkcionējošais projekts, vienlaikus projektā ir pirmšķietami sadalīts iepirkums (apturēto MP summa 839 135.20 ielikta 2024.g.prognozē, kā arī plānotais noslēguma MP 948 357.16);
 2) Projektā Nr. 9.3.2.0/17/I/004 būtiskisamazinājusies būvdarbu intensitāte, tas negatīvi ietekmē projekta finanšu plūsmu. </t>
  </si>
  <si>
    <t>Skatīt kopā ar 655 rindu</t>
  </si>
  <si>
    <t>Līguma summa ReacEu finansējumam 8 976 000.00 EUR</t>
  </si>
  <si>
    <t>Iesniegtajos MP ir konstatētas problēmas iepirkumos, ir uzrakstīti DZ juristiem. Visa summa netiks apgūta, iesniegtie MP samazināti par 25%, jo iespējams tiks piemērots NVI, šis risks ņemts vērā plānojot 2023.gada prognozi, šis finansējums šobrīd norādīts kā provizoriskais neizlietotais finansējums - 232 132.36 EUR.</t>
  </si>
  <si>
    <t>Iesniegtajos MP ir konstatētas problēmas iepirkumos, ir uzrakstīti DZ juristiem. Visa summa netiks apgūta, iesniegtie MP samazināti par 25%, jo iespējams tiks piemērots NVI, šis risks ņemts vērā plānojot 2023.gada prognozi, šis finansējums šobrīd norādīts kā provizoriskais neizlietotais finansējums - 843 488.94 EUR.</t>
  </si>
  <si>
    <t>75-100%</t>
  </si>
  <si>
    <t xml:space="preserve">Projekti ir dažāda riska līmeņa, līdz ar to projektiem tiek piemērots koeficients 75-100% apmērā. 100% tiek piemērots, projektiem kuros iesniegts Noslēguma MP. MP izskatīšana līdz 3 mēn. Finansējums, kas veidojas piemērojot koeficientu iekļauts 2024.gadā. </t>
  </si>
  <si>
    <t>75-95%</t>
  </si>
  <si>
    <t>Projektiem vidēji tiek piemērots koeficients 75-95% apmērā. MP izskatīšana līdz 3 mēn. Finansējums, kas veidojas piemērojot koeficientu iekļauts 2024.gadā.</t>
  </si>
  <si>
    <t>Kārtā visi projekti pabeigti.  Visi NVI un atlikumi ir izgrozīti.</t>
  </si>
  <si>
    <t>Reālā nauda-MP izskatīšanai vidēji piemēroti 1-2 mēneši, Noslēguma MP 3 mēneši. Fonda I.kārtā palicis viens aktīvs projekts, nr.8.1.3.0/16/I/012, ticamības koeficients piemērots 95% apmērā, projektā tika pagarināts termiņš. Plānots, ka projekts noslēgsies 2023.gadā. Starpība no koeficienta piemērošanas pievienota 2023.gada pēdējā maksājumā.
Virtuālā nauda-Projektos ticamības koeficients piemērots 80 un 95%. MP izskatīšanai vidēji piemēroti 1-2 mēneši, Noslēguma MP 3 mēneši. Starpība no koeficienta piemērošanas pievienota 2024.gadā.</t>
  </si>
  <si>
    <t>Fonds: 2.kārta noslēdzās 2021.gadā. 
VB: Koeficients noteikts 100%. Starpība no koeficienta piemērošanas pievienota 2023.gada pēdējā maksājumā. Plānots, ka kārta noslēgsies 2023.gadā.</t>
  </si>
  <si>
    <t>Atlikumu veido: NVI un atlases atlikums.</t>
  </si>
  <si>
    <t>Līguma summa 15 114 904.83 EUR</t>
  </si>
  <si>
    <t>Projektā notiek kriminālprocess, būs NVI atgūšana.</t>
  </si>
  <si>
    <t xml:space="preserve">Pēc FS sniegtās informācijas finansējuma izpilde 2023.gadā varētu sasniegt 85% no plānotā. Tāpat arī  jāņem vērā neatbilstoši veiktie izdevumi, par kuriem ziņo gan pats FS, gan var tikt konstatēti pārbaudēs. </t>
  </si>
  <si>
    <t xml:space="preserve">Ticamības koeficents projektā piemērots 100%. Izskatīšanā MP19 ieturējums, ar apmaksas termiņu 29.12.2023., kas netiks maksāts, plānots novirzīt NVI segšanai. </t>
  </si>
  <si>
    <t>Atlikumu veido: atlases atlikums un NVI</t>
  </si>
  <si>
    <t>Laika periodā no 01.07.2015.-31.12.2022. ir apgūts finansējums 16 936 650.77 EUR apmērā. Pēc FS sniegtās informācijas 2023.gadā plāno apgūt atlikušo finansējumu - 22 211 051.38 EUR apmērā. Saskatām risku, ka finansējums netiks apgūts 100% apjomā.</t>
  </si>
  <si>
    <t>Atlikumu veido: kārtas atlikums</t>
  </si>
  <si>
    <t>Ņemot vērā FS 11.01.2023. iesniegto informāciju, patiesā NVI summa projektā 78 933.59 EUR (ESF daļa 67 093.55 EUR), papildus NVI (kas saistīti ar iepirkumu LM2021/24-1-1328/36e "Metodikas izstrāde atbalsta apmēra noteikšanai bērniem ar funkcionāliem traucējumiem") nebūs, jo iepirkuma līgums lauzts. Pastāv risks nelielai finansējuma neapguvei, jo vienā projekta darbībā netiks iztērtēts viss plānotais finansējums un projekta noslēgumā šo finansējumu būs grūti pārplānot uz kādu citu projekta darbību.</t>
  </si>
  <si>
    <t>Ticamības koeficients plānotajiem MP noteikts 70%.  Apmaksa neiesniegtajiem MP noteikta 2 mēneši no plānotā iesniegšanas brīža. Starpību, kas radusies piemērojot koeficientu piesummēta 2024.gadam. PMPIG42 no 13.01.2023.</t>
  </si>
  <si>
    <t>Projektā nr.5.2.1.2/17/A/004 pārtraukts līgums, finansējums netiek plānots.</t>
  </si>
  <si>
    <t>Projektu plānotajiem MP ticamības koeficientu noteikts 70%, bet iesniegtajiem MP netiek piemērots. Starpposma MP izskatīšana 2.5 mēneši. Finansējuma starpība, kas viedojas piemērojot ticamības koeficientu, iekļauta 2024.gadā.</t>
  </si>
  <si>
    <t>9311 SAM (DI) investīciju prognozes neizpilde var rasties no problēmām būvniecības procesā un pakalpojumu reģistrēšanas procesā (šis jautājums no CFLA puses tiek papildus uzraudzīts). Papildus nevar izslēgt iespēju, ka kāds no projektiem varētu pārtapt par nefunkcionējošu projektu, lai gan uz šo brīdi precīzas infomācijas nav, bet ar atsevišķiem projektiem tiek strādāts, lai mazinātu šādu risku iestāšanos.</t>
  </si>
  <si>
    <t>Atlikums: atlases atlikums.</t>
  </si>
  <si>
    <r>
      <t xml:space="preserve">Prognoze saskaņota ar VM.
Prognoze REACT EU finansējumam, kas vēl nav iegrozīts </t>
    </r>
    <r>
      <rPr>
        <strike/>
        <sz val="16"/>
        <rFont val="Calibri"/>
        <family val="2"/>
        <charset val="186"/>
        <scheme val="minor"/>
      </rPr>
      <t>Rēzeknes</t>
    </r>
    <r>
      <rPr>
        <sz val="16"/>
        <rFont val="Calibri"/>
        <family val="2"/>
        <charset val="186"/>
        <scheme val="minor"/>
      </rPr>
      <t xml:space="preserve"> un Daugavpils slimnīcu projektos.
SFAPN: 12.01.2023. komentārs, ka jāsamazina prognoze par Rēzeknes projekta virsaistībām un ReactEU finansējumu, jo FS ir iesniedzis PMPIG par šiem finansējumiem. PUSPN: ņemts vērā, samazināts finansējums 2 465 093 EUR apmērā.
SFAPN: 19.01.2023. komentārs, ka Daugavpils vēl neiegrozītais finansējums būs kā pārņemtās NVD prasības (NVD samaksātais avanss tiks uzrādīts KPVIS pēc līguma grozījumiem, līdz ar to palielinās izpildi pirms 2023.g.), kas pie maksājumiem tiks dzēst un MP būs pa 0, tad šī summa prognozē netiek uzrādīta. PUSPN: ņemts vērā, samazināts finansējums 508 827 EUR apmērā.</t>
    </r>
  </si>
  <si>
    <t>Finansēšanas nolīgums 3.0.0.0 apvieno SAM 3.1.1.1;  3.1.1.2;  3.1.1.4;  3.1.1.7.; 3.1.2.1;  3.1.2.2 . Avansa maksājums tiks veikts vienā maksājumā atbilstoši nolīgumam, t.i. neizdalot pa SAM. Koeficients netiek piemērots.</t>
  </si>
  <si>
    <t>Skatīt komentāru pie 3.1.1.1.</t>
  </si>
  <si>
    <t>Skatīt komentāru pie 3.1.1.1. (plānotā avansa prognoze 2023.g. norādīta pie 3.1.1.1., jo finansēšanas nolīgums 3.0.0.0 apvieno SAM 3.1.1.1;  3.1.1.2;  3.1.1.4;  3.1.1.7; 3.1.2.1;  3.1.2.2). Atlikums Finansēšanas nolīgumam 3.0.0.0. ir jāskatās, summējot kopā SAM 3.1.1.1;  3.1.1.2;  3.1.1.4;  3.1.1.7; 3.1.2.1;  3.1.2.2.</t>
  </si>
  <si>
    <t>Starpposma MP izskatīšana plānota 1-1.5. mēn. Plānotajiem MP aprēķinos piemērotais piesardzības koeficients 60%.
 Finansējuma stapību, kas rodas starp ar un bez koeficientu summām  pievienota pie 2024.gada.</t>
  </si>
  <si>
    <t>Daļa no SAM 3.2.1.2 līguma summas aiziet uz ReactEU 13.1.1.3.</t>
  </si>
  <si>
    <t>1.kārta pabeigta 2019.gadā, izņēmu 2021.gada ierakstīto maksājumu 243 042</t>
  </si>
  <si>
    <t>Tatjana: 2021.gada martā bija jābūt 243 042 maksājumam, iekrāsoju ar sarkano.</t>
  </si>
  <si>
    <t>Finansēšanas nolīgums 3.0.0.0 apvieno SAM 3.1.1.1;  3.1.1.2;  3.1.1.4; 3.1.1.7;  3.1.2.1;  3.1.2.2. 2023.gadā plānota tikai samaksātā (2022.g.) ReactEU avansa dzēšana.</t>
  </si>
  <si>
    <t>Atlikuma (+)/(-) Finansēšanas nolīgumam 3.0.0.0. (apvieno SAM 3.1.1.1;  3.1.1.2;  3.1.1.4;  3.1.1.7.; 3.1.2.1;  3.1.2.2) ir jāskatās, summējot kopā SAM 3.1.1.1;  3.1.1.2;  3.1.1.4;  3.1.1.7; 3.1.2.1;  3.1.2.2, jo avansa maksājumi tiek veikti vienā maksājumā atbilstoši nolīgumam, t.i. neizdalot pa SAM, līdz ar to  SAM 3.1.1.1;  3.1.1.2;  3.1.1.4;  3.1.1.7.; 3.1.2.1;  3.1.2.2 summārais atlikums ir kārtas atlikums (neskaitot ReactEU finansējumu 13.1.1.1).</t>
  </si>
  <si>
    <t>Atlikums: kārtas atlikums.</t>
  </si>
  <si>
    <t>Pie 2021.g. septembra izpildes ir pieskaitīta Finansēšanas nolīguma par Finanšu instrumenta īstenošanu Nr. 4.2.1.1/16/FI/001 ietvaros veiktais maksājums 3 850 853.96.</t>
  </si>
  <si>
    <t xml:space="preserve">Atlikums patiesībā nav, jo 2022.g.tika pārņemtas saistības no NVD kā samaksātie avansi 9 860 367.54 apmērā (KPVIS iereģistrēti 2022.gadā kā samaksāti 2020.g.un 2021.g.), kuri 2022./2023.gadā pie MP tiek dzēsti (MP maksājamā daļa 0) projektu Nr. 9.3.2.0/17/I/006, Nr. 9.3.2.0/17/I/007, Nr. 9.3.2.0/17/I/008 un Nr. 9.3.2.0/17/I/009 ietvaros. Kā arī  Nr. 9.3.2.0/17/I/010 izskatīšanā grozījumi par 508 827 (arī kā pārņemtās saistības no NVD kā samaksātais avanss).  </t>
  </si>
  <si>
    <t>0.75-0.8</t>
  </si>
  <si>
    <t xml:space="preserve">9.3.2.0/17/I/003 - projekts būs nefukcionējošais projekts (t.i. netiks pilnībā pabeigts līdz 31.12.2023.), tam var būt ietekme uz finanšu plūsmu. </t>
  </si>
  <si>
    <t>Lai atlikums būtu korekts, veikta korekcija pie 2021.g.decembra izpildes par 9.3.2.0/21/I/001 veikto MP 23 575.</t>
  </si>
  <si>
    <t>16.09.2022 veiktā ReactEU avansu izmaksa notika, pamatojoties uz tā brīža spēkā esošajiem MK 118 (13.1.1.1. pasākumam React-EU  – fonda finansējums 21 250 000).</t>
  </si>
  <si>
    <t>Atlikums: atlases atlikums</t>
  </si>
  <si>
    <t>Kā jau SM minēja, nav norādīti veiktie maksājumi laika periodā no 2017.g. līdz 2019.g., kā arī atmaksātās avansa  summas 2022.g.</t>
  </si>
  <si>
    <t>Projekta ticamības koeficients noteikts 80% (izskatīšanā esošajiem MP koeficients netiek piemērots). Starpposma MP izskatīšana 2 mēneši, ņemot vērā lielu pamatojošo dokumentu apjoma izskatīšanu. Finansējuma starpība, kas radusies piemērojot koeficientu, piesummēta 2024.gadam. PMPIG aktualizēts 30.12.2022.</t>
  </si>
  <si>
    <t>SAMP 2.kārtā tiek vēl īstenoti 3 projekti, no kuriem projektā Nr.6.1.3.1/17/I/001 ticamības koeficients netiek piemērots, jo iesniegts noslēguma MP, bet pārējiem diviem projektiem ticamības koeficients piemērots 75%. MP apmaksa plānota 3 mēneši no iesniegšanas brīža. Finansējuma starpība no koeficienta piemērošanas piesummēta 2024.gadam.</t>
  </si>
  <si>
    <t xml:space="preserve">SAMP 1.kārtas projekti ir pabeigti, izņemot projektu Nr.6.1.4.2/17/I/006, kuram š.g. aprīlī tiek plānota divu iesniegto starpposma MP un iesniegtā noslēguma MP apmaksa. Iesniegtajiem MP ticamības koeficients netiek piemērots.
</t>
  </si>
  <si>
    <t>Atlikums: atlases atlikums, neatbilstoši veiktie izdevumi un provizoriskais ietaupījums.</t>
  </si>
  <si>
    <t>2.kārtas projektiem ticamības koeficientu noteikts 75%. Starpposma MP izskatīšana plānota 2 līdz 3 mēneši (papildus jāņem vērā, ka atsevišķi projekti var pagarināties būvniecības jautājumu un pielāgojumu dēļ, t.sk. atsevišķiem projektiem var pagarināties MP izskatīšana dēļ laicīgi nereģistrētiem pakalpojumiem). 
Finansējuma starpība, kas viedojas piemērojot ticamības koeficientu, iekļauta 2024.gadā.</t>
  </si>
  <si>
    <t>Samaksas apmēru jāskatās kopā ar 13.2.1.0</t>
  </si>
  <si>
    <t>2021.gada martā izdzēsu maksājumu (kļūda 222268.75)</t>
  </si>
  <si>
    <t>Ņemti vērā projektu pagarinājumi, t.sk. tie, kas šobrīd iesniegti pusgada ziņojumā MK lēmuma pieņemšanai</t>
  </si>
  <si>
    <t>Gandrīz pabeigta kārta. Palika tikai viens projekts 1.1.1.1/16/A/280</t>
  </si>
  <si>
    <t xml:space="preserve">Projektiem līgumu beigas termiņš ir 2023.gads. Noslēguma MP ir iesniegti .Ticamības koeficients - 100 %. MP izskatīšana - 3.5 mēn. </t>
  </si>
  <si>
    <t>Projekti ir dažāda riska līmeņa, tomēr finanšu apguve vērojama laba, līdz ar to projektiem vidējie tiek pieņemts 88% koificents. MP izskatīšana - 1 .5 mēn. Finansējums, kas veidojas piemērojot koeficientu, plānots iekļaut  2024.gadā.</t>
  </si>
  <si>
    <t>Projektu plānotājiem MP pieņemts 88% koeficents. MP izskatīšana - 1 .5 mēn. Finansējums, kas veidojas piemērojot koeficientu, plānots iekļaut  2024.gadā</t>
  </si>
  <si>
    <t>Projektu plānotājiem MP pieņemts 87% koeficents. MP izskatīšana -1- 1,5 mēn. Finansējums, kas veidojas piemērojot koeficientu iekļauts 2024.g.</t>
  </si>
  <si>
    <t>MP izskatīšanas termiņš - 2 mēneši. Projektam ticamības koeficients 85% apmērā (ņemta vērā iepriekšējā pieredze, jo tiek iesniegta nekvalitatīvi sagatavota maksājumus pamatojošā dokumentācija). Finansējumu, kas rodas no ticamības koeficienta piemērošanas pielikts 2024.g.</t>
  </si>
  <si>
    <t xml:space="preserve">Atlikumu veido NVI un potenciālais neizlietotais finansījums. Projekta Nr.1.1.1.3/18/I/004 projektam netiek prognozēts gala nolēmums no tiesībsargājošajām iestādēm 2023.gadā, tādēļ visi maksājumi pārceļami uz 2024.gadu. 
1.1.1.3/18/I/007 FS  gatavo grozījumus par projekta pagarināšanu līdz30.11.2023., līdz ar to nav iesniegts aktualizēts PMPIG, tādēļ finanšu plūsma tiek pārplānota pret vēsturiskajiem datiem un vidējo MP iesniegšanas apjomu. 
1.1.1.3/18/I/006 ir iesniegti līguma grozījumi par projekta pagarināšanu līdz 30.11.2023., taču PMPIG tiks iesniegts pēc grozījumu apstiprināšanas, tādēļ finanšu plūsma plānota pēc pasākuma vidējiem MP apjomiem, t.sk. ņemot vērā potenciālo NVI, kas atklāta IKS pārbaudes rezultātā un tiks ieturēta no tekošajiem MP. </t>
  </si>
  <si>
    <t>Piemērots piesardzības koeficients - 87%. MP izskatīšana  plānota 1 -2 mēn. Finansējums, kas veidojas piemērojot koeficientu pieskaitīts 2024.g.</t>
  </si>
  <si>
    <t>Piemērots piesardzības koeficients - 87%. Projektam 1.1.1.5/17/I/001 MP izskatīšana plānota - 1.5 mēn, projektam 1.1.1.5/17/I/002 - 2 mēn. Finansējums, kas veidojas piemērojot koeficientu pielikts 2024.gadam</t>
  </si>
  <si>
    <t>Finanšu koeficents tiek noteikts ar vidēju piesardzību - 90%. MP izskatīšana plānota 1-2.mēn. Finansējums, kas veidojas piemērojot koeficientu pievienots 2024.g.</t>
  </si>
  <si>
    <t>8 aktīvie projekti. Projektiem vidēji tiek piemērots koeficients 87% apmērā. MP izskatīšana - 1 .5 mēn. Finansējums, kas veidojas piemērojot koeficientu, iekļauts 2024.gadā.</t>
  </si>
  <si>
    <t xml:space="preserve">1 projekts, kuram MP iesniegšana plānota 2024.g. Kkoeficients netiek piemērots, jo plānots, ka projekts noslēdzas 2024.g. </t>
  </si>
  <si>
    <t>1 projekts, kuram MP iesniegšana plānota 2023.g. 2023.g.plānotam MP koeficients netiek piemērots, jo plānots, ka projekts noslēdzas 2023.g. SAMP 3.1.1.3 ietvaros tika parakstīti 10 līgumi. Uz 2023.gada 13.janvāri ir pārtraukti  6 līgumi pēc finansējuma saņēmēju ierosinājuma.  Īstenošanā palikuši vairs tikai 4 līgumi visa SAMP ietvaros. Otrajā kārtā aktīvs tikai 1 līgums.</t>
  </si>
  <si>
    <t>MP samaksa plānota 2024.g. SAMP 3.1.1.3 ietvaros tika parakstīti 10 līgumi. Uz 2023.gada 13.janvāri ir pārtraukti  6 līgumi pēc finansējuma saņēmēju ierosinājuma.  Īstenošanā palikuši vairs tikai 4 līgumi visa SAMP ietvaros. Trešajā  kārtā aktīvs tikai 1 līgums.</t>
  </si>
  <si>
    <t xml:space="preserve"> SAMP 3.1.1.3 ietvaros tika parakstīti 10 līgumi. Uz 2023.gada 13.janvāri ir pārtraukti  6 līgumi pēc finansējuma saņēmēju ierosinājuma.  Īstenošanā palikuši vairs tikai 4 līgumi visa SAMP ietvaros. Ceturtajā  kārtā aktīvs tikai 1 līgums MP atmaksa plānota 2024.g. </t>
  </si>
  <si>
    <t>Komersantu un pašvaldību projektiem piemērots vidējais piesardzības koeficients no 75% līdz 85%. MP izskatīšana 1.5-2 mēn. Finansējums, kas veidojas piemērojot koeficientu, pielikts 2024.gada decembrim. MP izskatīšana - 2-3.mēn. (nekvalitatīvi sagatavoti MP, nepieciešami papildus dokumenti, finansējuma saņēmēji bieži kavē papildus dokumentu iesniegšanu). Finansējums, kas veidojas piemērojot koeficientu, pielikts 2023.gada decembrim,</t>
  </si>
  <si>
    <t xml:space="preserve">Komersantiem MP izskatīšanas laiks piemērots 2 mēn. Piemērots vidējais piesardzības koeficients 87%.Piemērots vidējais piesardzības koeficients 79% (no 70% līdz 95%).   MP izskatīšana - 1,5 mēn. (nekvalitatīvi sagatavoti MP, nepieciešami papildus dokumenti, finansējuma saņēmēji bieži kavē papildus dokumentu iesniegšanu). Finansējums, kas rodas piemērojot koeficientu,  pielikts 2024.gadam.
Budžeta iestādēm piemērots piesardzības koeficients vidēji 94%. Summa, kas veidojas piemērojot koeficientu pielikta 2024.g. </t>
  </si>
  <si>
    <t>Pieci aktīvie projekti. Ticamības koeficients - 100%. Diviem projektiem plānota MP samaksa janvārī un februārī</t>
  </si>
  <si>
    <t>Pašvaldību projektu MP izskatīšanai vidēji piemēroti 1-2 mēneši. Atlicis viens aktīvs projekts Nr.8.1.4.0/17/I/005 - Noslēguma MP izskatīšanā, ticamības koeficients piemērots 100% apmērā. Plānots, ka projekts noslēdzas 2023.gadā
Valsts iestādēm projektu MP izskatīšanai vidēji piemēroti 1-2 mēneši. Aktīvs viens projekts, Nr.8.1.4.0/17/I/001, kuram iesniegts noslēguma MP un ticamības koeficients netiek piemērots.</t>
  </si>
  <si>
    <t>Neizlietotais finansējums</t>
  </si>
  <si>
    <t>Projektu plānotājiem MP pieņemts vidēji 88% koeficents. MP izskatīšana -1- 1,5 mēn. Finansējums, kas veidojas piemērojot koeficientu, plānots iekļaut  2024.gadā</t>
  </si>
  <si>
    <t xml:space="preserve">Vairākiem projektiem bijis vai būs projekta  termiņa pagarinājums. Ņemot vērā, ka kārtas realizācija beidzas 2023.gadā pastāv iespēja, ka vēl kāds varētu vēl prasīt pagarinājumu uz max termiņu (piem. 4.1.1.0/20/A/018).
 4.1.1.0/20/A/046 gatavo LG par būtiskām izmaiņām projektā, vēl nekas nav saskaņos, varētu mainīties plānotie avansi un MP iesniegšanas termiņi. 
Projekta 4.1.1.0/20/A/001 finansējums pārcelts  uz martu, nav iesniegti dokumenti par nodošanu ekspluatācijā, šobrīd sola iesniegt februāra beigās( solījumi kopš septembra).  
Netiek plānots finansējumu projektam 4.1.1.0/20/A/050, pēc šobrīd pieejamās informācijas pastāv liela iespējamība, ka līgums tiks lauzts. </t>
  </si>
  <si>
    <t>2022.gada decembrī ir apstiprināti projekta grozījumi, pārplānojot ESF un VB sadalījumu, līdz ar to 2023.gada prognozei pārplānots ESF apjoms atbilstoši SAM MK noteikumos norādītajam ESF avota īpatsvaram (aktualizēts no 86,90% uz 73,20% no publiskā finansējuma).</t>
  </si>
  <si>
    <t>Atlikums: atlases atlikums, NVI, neizlietotais finansējums, atmaksas</t>
  </si>
  <si>
    <t>Precizēts 2018.gada samaksas apmērs</t>
  </si>
  <si>
    <t>Atlikums: atlases atlikums, NVI, neizlietotais finansējums</t>
  </si>
  <si>
    <t>Atlikums: atlases atlikums, neizlietotais finansējums</t>
  </si>
  <si>
    <t>Atlikums: atlases atlikums, NVI, atmaksas</t>
  </si>
  <si>
    <t>Projekti pabeigti.</t>
  </si>
  <si>
    <t>Projekts pabeigts.</t>
  </si>
  <si>
    <r>
      <t>Atlikumu veido kārtas atlikums</t>
    </r>
    <r>
      <rPr>
        <sz val="16"/>
        <color rgb="FFFF0000"/>
        <rFont val="Calibri"/>
        <family val="2"/>
        <charset val="186"/>
        <scheme val="minor"/>
      </rPr>
      <t xml:space="preserve"> (skatīt korekcijas pie izpildes par 2019.gadu - izdzēsta uzrādītā izpilde par 2019.g. (kopā 2 420 161), jo 2.kārtas projektā 8.2.3.0/22/I/001 izpilde ir tikai sākot ar 2022.gadu)</t>
    </r>
    <r>
      <rPr>
        <sz val="16"/>
        <rFont val="Calibri"/>
        <family val="2"/>
        <charset val="186"/>
        <scheme val="minor"/>
      </rPr>
      <t>.</t>
    </r>
  </si>
  <si>
    <t>Projektu īstenošana ir noslēguma posmā (dažiem projektiem palika iesniegt noslēguma MP, pārējiem tie jau ir izskatīšanā), tādējādi piesardzības koeficients netika piemērots.</t>
  </si>
  <si>
    <t>3.kārtas projekti īstenošanas sākuma posmā,  tādēļ ticamības koeficients piemērots 65%. Apmaksa plānotajiem starpposma MP  noteikta 2 mēneši no MP iesniegšanas brīža. Finansējuma starpība no ticamības koeficienta piemērošanas iekļauta 2024.gadā.</t>
  </si>
  <si>
    <t>Plānotaiem MP piemērots piesardzības koeficients no 85% līdz 95%, MP izskatīšana 1-1.5 mēnesis. Finansējums, kas veidojas piemērojot koeficientu, iekļauts 2024.gadā.</t>
  </si>
  <si>
    <t>Piemērots koeficients 80% apmērā. MP izskatīšana - 1 .5 mēn. Finansējums, kas veidojas piemērojot koeficientu, iekļauts 2024.gadā.</t>
  </si>
  <si>
    <t>Viens projekts, kuram plānota MP atmaksa 2023.g. un 2024.g. Tīcamības koeficients 75% apmērā. MP izskatīšana - 1  mēn. Finansējums, kas veidojas piemērojot koeficientu, iekļauts 2024.gadā.</t>
  </si>
  <si>
    <t>25.01.2023. veiktas izmaiņas 2024.g.prognozē saskaņā ar vēl neapstiprinātiem MK grozījumiem - izmaiņas prognozē norādītas provizoriskas.</t>
  </si>
  <si>
    <r>
      <t xml:space="preserve">MP izskatīšana plānota 2-3 mēn. atkarībā no projekta (ņemot vērā līdz šim iesniegto MP izskatīšanas laiku). Plānotajiem MP 2023.g. piemērotais piesardzības koeficients 75-80%. Koeficienta  finansējuma starpību plānots pielikt pie 2024.g. 
</t>
    </r>
    <r>
      <rPr>
        <sz val="16"/>
        <color rgb="FF0070C0"/>
        <rFont val="Calibri"/>
        <family val="2"/>
        <charset val="186"/>
        <scheme val="minor"/>
      </rPr>
      <t>25.01.2023. veiktas izmaiņas 2023.g.un 2024.g. prognozē  saskaņā ar vēl neapstiprinātiem MK grozījumiem ar kuriem maina proporciju starp ERAF un VB - izmaiņas prognozē norādītas provizoriskas, ņemot vērā, ka grozījumi ietekmē arī izpildes proporciju.</t>
    </r>
  </si>
  <si>
    <t>25.01.2023. veiktas izmaiņas 2024.g.prognozē saskaņā ar vēl neapstiprinātiem MK grozījumiem.</t>
  </si>
  <si>
    <r>
      <t xml:space="preserve">Viens projekts kuram MP atmaksa plānota 2023. un 2024.gadā Tīcamības koeficients ir 75%. MP izskatīšana - 3 mēn. Finansējums, kas veidojas piemērojot koeficientu, iekļauts 2024.gadā.
</t>
    </r>
    <r>
      <rPr>
        <sz val="16"/>
        <color rgb="FF0070C0"/>
        <rFont val="Calibri"/>
        <family val="2"/>
        <charset val="186"/>
        <scheme val="minor"/>
      </rPr>
      <t>Virssaistības 782 851 eiro apmērā, kuras iespējams kādā brīdī var pārtapt arī par ES fondu finansējumu, pieliktas 2023.gada decembrim (117 428 eiro (15 %))  un 2024.gadam (665 423 eiro (65 %))</t>
    </r>
  </si>
  <si>
    <t>25.01.2023. Virssaistības 782 851 eiro apmērā, kuras iespējams kādā brīdī var pārtapt arī par ES fondu finansējumu, pieliktas 2023.gada decembrim (117 428 eiro (15 %))  un 2024.gadam (665 423 eiro (65 %))</t>
  </si>
  <si>
    <t>25.01.2023. veiktas izmaiņas 2023.g.un 2024.g. prognozē  saskaņā ar vēl neapstiprinātiem MK grozījumiem  - izmaiņas prognozē norādītas provizoriskas, ņemot vērā, ka grozījumi ietekmē arī izpildes proporciju.</t>
  </si>
  <si>
    <t>Atlikumā provizoriskais neizletotais finansējums.</t>
  </si>
  <si>
    <t>Koeficients piemērots 100%. Izskatīšanā Iesniegts noslēguma MP. PMPIG38 no 01.08.2022.</t>
  </si>
  <si>
    <t>Koeficients visiem projektiem noteikts 100%. Plānots, ka SAM noslēgsies 2023.gadā.  Visos projektos iesniegts Noslēguma MP. Projekti nav pagarināti, to beigu datums 31.12.2022. Daļa no apturētās summas (provizoriski 25% no šobrīd februārī ieplānotās summas 25 709.67 EUR) iespējams kļūs par NVI (pievienots pie NVI - finansējums netiek plānots apmaksai).</t>
  </si>
  <si>
    <t>Atlikumu veido: kārtas atlikums, atmaksa projektā.</t>
  </si>
  <si>
    <t>Pastāv liela iespējamība finansējuma neapguvei, jo iesniegtie projekti ir ar zemu gatavības pakāpi, līdz ar to pastāv iespēja, ka projektus nevarēs pabeigt līdz 31.12.2023. 
Kārtā tiek pārtraukti 2 projekti - atbrīvots finansējums līgumiem nr.4.3.1.0/22/A/055 un 4.3.1.0/22/A/056 par kopējo summu 49 870.82 EUR, iekļauts kopējā atlikumā. Februārī pārtraukts līgums nr.4.3.1.0/22/A/012, finansejums 275 868.00 EUR iekļauts kopējā atlikumā.</t>
  </si>
  <si>
    <t>Projektiem piemērots koeficients 80% apmērā. MP izskatīšana - 1.5 mēn. Finansējums, kas veidojas piemērojot koeficientu, iekļauts 2024.gadā. Vienam projektam pagarināts termiņš, tādēļ finansējums plānots arī 2024.gadā.</t>
  </si>
  <si>
    <t>Atlikumu veido: atlases atlikums, atmaksas projektā.</t>
  </si>
  <si>
    <t>Atlikumu veido: kārtas atlikums un NVI.</t>
  </si>
  <si>
    <t>Kārtā 1 projekts. Projektā piemērots koeficients 50% apmērā. MP izskatīšana ieplānota 1 mēnesis. Finansējums, kas veidojas piemērojot koeficientu, iekļauts 2024.gadā. PMPIG13 no 01.02.2023.</t>
  </si>
  <si>
    <r>
      <rPr>
        <b/>
        <u/>
        <sz val="16"/>
        <rFont val="Calibri"/>
        <family val="2"/>
        <charset val="186"/>
        <scheme val="minor"/>
      </rPr>
      <t>Valsts SIA "Latvijas Vides, ģeoloģijas un meteoroloģijas centrs"</t>
    </r>
    <r>
      <rPr>
        <sz val="16"/>
        <rFont val="Calibri"/>
        <family val="2"/>
        <charset val="186"/>
        <scheme val="minor"/>
      </rPr>
      <t xml:space="preserve"> - Projektam tiek piemērots koeficients 70% apmērā. MP izskatīšana - 2 mēn. Finansējums, kas veidojas piemērojot koeficientu, iekļauts pēdējā maksājumā. Iesniegšanai plānots AM maksājums. Noslēguma MP būs 100% AM dzēšana. PMPIG46 no 02.02.2023., bet finansējums pārplānots uz decembri, tiek plānots pagarināt projekta termiņu līdz 31.12.2023, jo tika lauzts viens līgums ar pakalpojuma izpildītāj, tiks veikts atkārtots iepirkums, līdz art to finansējuma apguve vairāk pārcelsies uz 2023.gad otru pusi.                                                                                                                  </t>
    </r>
    <r>
      <rPr>
        <b/>
        <u/>
        <sz val="16"/>
        <rFont val="Calibri"/>
        <family val="2"/>
        <charset val="186"/>
        <scheme val="minor"/>
      </rPr>
      <t>VRAA</t>
    </r>
    <r>
      <rPr>
        <sz val="16"/>
        <rFont val="Calibri"/>
        <family val="2"/>
        <charset val="186"/>
        <scheme val="minor"/>
      </rPr>
      <t xml:space="preserve"> - Projekta ticamības koeficients noteikts 60%.  Apmaksa neiesniegtajiem MP noteikta 3 mēneši no plānotā iesniegšanas brīža. Starpību, kas radusies piemērojot koeficientu piesummēta 2024.gadā. PMPIG23 no 30.12.2022. 3 ieturējumi ir noteikti kā potenciālie NVI (finansējums maksājumiem netiek plānots), par 4. ieturējumu joprojām nav skaidrības, jo nav iesniegti visi dokumenti, bet pastāv risks, ka daļa varētu būt NVI.</t>
    </r>
  </si>
  <si>
    <t>Projektam piemērots koeficients 80% apmērā. MP izskatīšana - 1.5 mēn. Projektā plānoti 2 Avansa maksājumi un Noslēguma MP, pārējie MP ir 100% AM dzēšana. Finansējums, kas veidojas piemērojot koeficientu, iekļauts 2023.gadā. PMPIG40 no 01.02.2023. 2022.gada beigās tika pagarināts projekta ieviešanas termiņš līdz 2023.gada vidum, projekts ir nobeiguma fāzē.</t>
  </si>
  <si>
    <t>Projektam tiek piemērots koeficients 80% apmērā. MP izskatīšana - 2 mēneši. Kā maksājami ieplānoti divi AM, pārējie MP un Noslēguma MP 100% AM dzēšana. Finansējums, kas veidojas piemērojot koeficientu, iekļauts 2023.gadā pēdējam maksājumam. PMPIG8 no 01.02.2023.</t>
  </si>
  <si>
    <r>
      <t>Janvāris,
Izpilde (</t>
    </r>
    <r>
      <rPr>
        <b/>
        <sz val="16"/>
        <color rgb="FFFF0000"/>
        <rFont val="Calibri"/>
        <family val="2"/>
        <charset val="186"/>
        <scheme val="minor"/>
      </rPr>
      <t>Atņemtas atgūtās summas</t>
    </r>
    <r>
      <rPr>
        <b/>
        <sz val="16"/>
        <rFont val="Calibri"/>
        <family val="2"/>
        <charset val="186"/>
        <scheme val="minor"/>
      </rPr>
      <t>)</t>
    </r>
  </si>
  <si>
    <t>Kārtā viens projekts, koeficients piemērots 80%. Projektā plānots tikai Noslēguma MP, maksājums ieplānots 2024.gadā, kur arī pievienota starpība no koeficienta piemērošanas. PMPIG2 no 02.02.2023.</t>
  </si>
  <si>
    <t>Projektam piemērots koeficients 80%. MP izskatīšana 2 mēneši. Starpība no koeficienta piemērošanas pievienota pēdējam MP. ReactEU projekts. PMPIG2 no 02.02.2023.</t>
  </si>
  <si>
    <t>MP izskatīšanai vidēji piemēroti 3 mēneši. Ticamības koeficients plānotajiem MP piemērots 85% apmērā. Finansējums, kas rodas no ticamības koeficienta piemērošanas ir pievienots 2024.gadā. PMPIG38 no 01.02.2023.</t>
  </si>
  <si>
    <t>MP izskatīšanai 3 mēneši. Ticamības koeficients piemērots 80%, ņemot vērā līdzšinējo finansējuma apguvi. Finansējums, kas rodas no ticamības koeficienta piemērošanas pievienots 2024.gadam. PMPIG33 no 23.01.2023.</t>
  </si>
  <si>
    <t>Koeficients piemērots 80%. MP izskatīšana 2 mēneši. Projektā pagarināts projekta termiņš līdz 31.12.2023. Starpība no koeficienta piemērošanas pievienota 2024.gadā. PMPIG35 no 20.01.2023.</t>
  </si>
  <si>
    <t>Koeficients piemērots 80%, starpība no koeficienta piemērošanas pievienota 2024.gadā, jo projektā pagarināts termiņš. MP izskatīšana 2 mēneši. PMPIG31 no 20.01.2023.</t>
  </si>
  <si>
    <t>Ticamības koeficients plānotajiem MP noteikts 75%.  Apmaksa neiesniegtajiem MP noteikta 2 mēneši no plānotā iesniegšanas brīža. Starpību, kas radusies piemērojot koeficientu pievienota 2024.gadam. PMPIG47 no 10.02.2023.</t>
  </si>
  <si>
    <t xml:space="preserve">Koeficients 100%. 08.02.2023. samaksāts Noslēguma MP. Projekts noslēdzies. </t>
  </si>
  <si>
    <t xml:space="preserve">Visiem projektiem ticamības koeficients piemērots 60%. Apmaksa neiesniegtajiem MP noteikta 2 mēneši no plānotā iesniegšanas brīža. Starpība, piemērojot koeficientu pievonota  2024.gadā. 
</t>
  </si>
  <si>
    <t>MP izskatīšanai vidēji piemēroti 3 mēneši. Ticamības koeficients plānotajiem MP piemērots 75% apmērā. Finansējums, kas rodas no ticamības koeficienta piemērošanas ir pievienots 2024.gadam. PMPIG42 no 01.02.2023.</t>
  </si>
  <si>
    <t>MP izskatīšanai vidēji piemēroti 3 mēneši. Ticamības koeficients piemērots 75% apmērā. ReactEU projekts. Finansējums, kas rodas no ticamības koeficienta piemērošanas pievienots 2024.gadam. Investīciju prognoze ieplānota atbilstoši planotajam saskaņā ar decembra LG projektā. PMPIG42 no 01.02.2023.</t>
  </si>
  <si>
    <t>MP izskatīšanai vidēji piemērots 1 mēnesis. Ticamības koeficients  plānotajiem MP piemērots 80% apmērā, ņemot vērā līdz šim iesniegto maksājumu apmēru. Finansējums, kas rodas no ticamības koeficienta piemērošanas ir pievienots 2024.gadā. PMPIG33 no 01.02.2023.</t>
  </si>
  <si>
    <t>SAMā ir viens projekts. Izskatīšanā Noslēguma MP. Koeficients piemērots 100%. PMPIG26 no 01.08.2022.</t>
  </si>
  <si>
    <t>Atlikumu veido: kārtas atlikums.</t>
  </si>
  <si>
    <t>Atlikumu veido: atlases atlikums, provizoriskais neizlietotais finansējums, projektos veiktās atmaksas.</t>
  </si>
  <si>
    <t>Iesniegti LG par summas palielinājumu. Plānotajiem MP piesardzības koeficients noteikts 85%. MP izskatīšanas ilgums 2,5 -3 mēn, ņemot verā pārbaudāmo dokumentu apjomu, kā arī piešķirtā  valsts atbalsta - VTNP, de minimis atbilstības pārbaudi. Finansējumu, kas veidojas piemērojot koeficientu, iekļauts 2024.gadā. Prognoze ir atbilstoši aktuālajam grafikam.</t>
  </si>
  <si>
    <t>Iesniegts aktuālais grafiks, tāpēc janvārī plānotās summas ir pārceltas uz SFAPN sadaļu.</t>
  </si>
  <si>
    <t>Atlikums: NVI un neizlietotais finansējums.</t>
  </si>
  <si>
    <r>
      <t xml:space="preserve">Atlikumu veido: atlases atlikums, provizoriskais neizlietoatais finansējums.
</t>
    </r>
    <r>
      <rPr>
        <sz val="16"/>
        <color rgb="FFC00000"/>
        <rFont val="Calibri"/>
        <family val="2"/>
        <charset val="186"/>
        <scheme val="minor"/>
      </rPr>
      <t>Koriģēta 2022.gada izpilde atbilstoši faktam, skatīt kopā 664 rindu</t>
    </r>
  </si>
  <si>
    <r>
      <t xml:space="preserve">Atlikumu veido: atlases atlikums, provizoriskais neizlietoatais finansējums, NVI.
 </t>
    </r>
    <r>
      <rPr>
        <sz val="16"/>
        <color rgb="FFC00000"/>
        <rFont val="Calibri"/>
        <family val="2"/>
        <charset val="186"/>
        <scheme val="minor"/>
      </rPr>
      <t>Koriģēta 2022.gada izpilde atbilstoši faktam, skatīt kopā 205 rindu</t>
    </r>
    <r>
      <rPr>
        <sz val="16"/>
        <rFont val="Calibri"/>
        <family val="2"/>
        <charset val="186"/>
        <scheme val="minor"/>
      </rPr>
      <t xml:space="preserve">
</t>
    </r>
  </si>
  <si>
    <r>
      <t xml:space="preserve">2023.gadā vienam projektam vēl tikai plānots iesniegt noslēguma MP (samaksa plānota 2023.g. maijā) un koeficients, tāpēc netiek piemērots.
</t>
    </r>
    <r>
      <rPr>
        <sz val="16"/>
        <color rgb="FF0070C0"/>
        <rFont val="Calibri"/>
        <family val="2"/>
        <charset val="186"/>
        <scheme val="minor"/>
      </rPr>
      <t>Prognoze februārī aktualizēta saskaņā ar iesniegto noslēguma MP, līdz ar to palielinās provizoriskais neizlietotais finansējums.</t>
    </r>
    <r>
      <rPr>
        <sz val="16"/>
        <rFont val="Calibri"/>
        <family val="2"/>
        <charset val="186"/>
        <scheme val="minor"/>
      </rPr>
      <t xml:space="preserve">
</t>
    </r>
  </si>
  <si>
    <r>
      <t xml:space="preserve">1.projekts - prognoze saskaņā ar 19.12.2022. PMPIG. Projektā 2023..gadā jāsamaksā vēl tikai noslēguma MP (plānotais izskatīšanas laiks līdz 2 mēnešiem) piesardzības koeficients 90%, starpība pielikta pie provizoriskā neizlietotā finansējuma.
</t>
    </r>
    <r>
      <rPr>
        <sz val="16"/>
        <color rgb="FF0070C0"/>
        <rFont val="Calibri"/>
        <family val="2"/>
        <charset val="186"/>
        <scheme val="minor"/>
      </rPr>
      <t>23.01.2023.iesniegts noslēguma MP, kuru plānots samaksāt aprīlī.</t>
    </r>
  </si>
  <si>
    <t xml:space="preserve">MP izskatīšanai vidēji piemēroti 2.5 mēneši. Ticamības koeficients piemērots 80% apmērā. Finansējums, kas rodas no ticamības koeficienta piemērošanas pievienots 2024.gadam. PMPIG37 no 12.01.2023. 
</t>
  </si>
  <si>
    <r>
      <t xml:space="preserve">MP izskatīšanai vidēji plānota 3.5 mēneši (ņemot vērā līdz šim apstiprināto MP izskatīšanas laiku). Projekta plānotiem MP piemērots ticamības koeficients 60%  apmērā. Finansējums, kas rodas pēc ticamības koeficienta piemērošanas, pievienots 2024.g.
</t>
    </r>
    <r>
      <rPr>
        <sz val="16"/>
        <color rgb="FF0070C0"/>
        <rFont val="Calibri"/>
        <family val="2"/>
        <charset val="186"/>
        <scheme val="minor"/>
      </rPr>
      <t xml:space="preserve">Februārī prognoze aktualizēta saskaņā ar 27.01.2023. PMPIG.
</t>
    </r>
  </si>
  <si>
    <r>
      <t xml:space="preserve">1 projekts, kuram prognoze uzrādīta saskaņā ar 21.12.2022.PMPIG. MP izskatīšanai vidēji plānoti 3 mēneši. Plānotiem maksājumiem piemērots ticamības koeficients 85%  apmērā. Finansējumu, kas rodas no ticamības koeficienta piemērošanas pielikts pie 2024.gada.
</t>
    </r>
    <r>
      <rPr>
        <sz val="16"/>
        <color rgb="FF0070C0"/>
        <rFont val="Calibri"/>
        <family val="2"/>
        <charset val="186"/>
        <scheme val="minor"/>
      </rPr>
      <t>Februārī prognoze aktualizēta saskaņā ar 31.01.2023. PMPIG.</t>
    </r>
  </si>
  <si>
    <r>
      <t xml:space="preserve">2023.gadā plānots viens avanss Granta līgumā un FIN instrumentu projektā, tāpēc koeficients netiek piemērots.
</t>
    </r>
    <r>
      <rPr>
        <sz val="16"/>
        <color rgb="FF0070C0"/>
        <rFont val="Calibri"/>
        <family val="2"/>
        <charset val="186"/>
        <scheme val="minor"/>
      </rPr>
      <t>Februārī prognoze aktualizēta saskaņā ar Granta līguma 02.02.2023. un FIN instrumenta 31.01.2023. PMPIG (mēnešu ietvaros).</t>
    </r>
  </si>
  <si>
    <r>
      <t xml:space="preserve">Granta līgumā piemērots koeficients 90%, jo projektā vēl plānoti MP 2024.g. FIN instrumentu projektam netiek piemērots koeficients plānotam avansa MP. Avansiem  apmaksas termiņš - 10 darba dienas. 
</t>
    </r>
    <r>
      <rPr>
        <sz val="16"/>
        <color rgb="FF0070C0"/>
        <rFont val="Calibri"/>
        <family val="2"/>
        <charset val="186"/>
        <scheme val="minor"/>
      </rPr>
      <t>25.01.2023. veiktas izmaiņas 2024.g.prognozē saskaņā ar plānotiem MK grozījumiem ar kuriem maina proporciju starp ERAF un VB - Februārī prognoze aktualizēta saskaņā ar Granta līguma 02.02.2023. un FIN instrumenta 31.01.2023. PMPIG (mēnešu ietvaros).</t>
    </r>
  </si>
  <si>
    <r>
      <t xml:space="preserve">MP izskatīšana plānota 1.5-3 mēn. atkarībā no projekta un ņemot vērā līdz šim iesniegto MP izskatīšanas laiku. Tā kā 2023.gadā plānots vēl iesniegt MP, kuri ir kā avansa dzēšana un vienā projektā noslēguma MP, tad koeficients netiek piemērots 2023.gadā noslēguma MP.
</t>
    </r>
    <r>
      <rPr>
        <sz val="16"/>
        <color rgb="FF0070C0"/>
        <rFont val="Calibri"/>
        <family val="2"/>
        <charset val="186"/>
        <scheme val="minor"/>
      </rPr>
      <t>Februārī prognoze aktualizēta saskaņā ar izmaiņām MP apmērā.</t>
    </r>
  </si>
  <si>
    <r>
      <t xml:space="preserve">MP izskatīšana plānota 2-3 mēn.  ņemot vērā līdz šim iesniegto MP izskatīšanas laiku. Plānotajiem starpposma MP aprēķinos piemērotais piesardzības koeficients 80%. Finansējuma starpība, kas veidojas piemērojot koeficientu, iekļauta 2024.g.
</t>
    </r>
    <r>
      <rPr>
        <sz val="16"/>
        <color rgb="FF0070C0"/>
        <rFont val="Calibri"/>
        <family val="2"/>
        <charset val="186"/>
        <scheme val="minor"/>
      </rPr>
      <t>Februārī prognoze aktualizēta saskaņā ar izmaiņām PMPIG.</t>
    </r>
  </si>
  <si>
    <r>
      <t xml:space="preserve">MP izskatīšana plānota 2-3 mēn. atkarībā no projekta un ņemot vērā līdz šim iesniegto MP izskatīšanas laiku. Plānotajiem starpposma MP aprēķinos piemērotais piesardzības koeficients 80%. Finansējuma starpība, kas veidojas piemērojot koeficientu, iekļauta 2023.g.septembrī.
</t>
    </r>
    <r>
      <rPr>
        <sz val="16"/>
        <color rgb="FF0070C0"/>
        <rFont val="Calibri"/>
        <family val="2"/>
        <charset val="186"/>
        <scheme val="minor"/>
      </rPr>
      <t>Februārī prognoze aktualizēta saskaņā ar izmaiņām PMPIG.</t>
    </r>
  </si>
  <si>
    <r>
      <t xml:space="preserve">MP izskatīšana plānota 1.5-3 mēn. atkarībā no projekta un ņemot vērā līdz šim iesniegto MP izskatīšanas laiku. Plānotajiem starpposma MP aprēķinos piemērotais piesardzības koeficients 70-85%. Finansējuma starpība, kas veidojas piemērojot koeficientu, iekļauta  2023.gada oktobra mēnesī un 2024.g.
</t>
    </r>
    <r>
      <rPr>
        <sz val="16"/>
        <color rgb="FF0070C0"/>
        <rFont val="Calibri"/>
        <family val="2"/>
        <charset val="186"/>
        <scheme val="minor"/>
      </rPr>
      <t>Februārī prognoze aktualizēta saskaņā ar izmaiņām PMPIG.</t>
    </r>
  </si>
  <si>
    <r>
      <t xml:space="preserve">MP izskatīšana plānota 1-3 mēn. atkarībā no projekta un ņemot vērā līdz šim iesniegto MP izskatīšanas laiku. Plānotajiem MP aprēķinos piemērotais piesardzības koeficients 70%. Finansējuma starpība, kas veidojas piemērojot koeficientu, iekļauta 2024.g.
</t>
    </r>
    <r>
      <rPr>
        <sz val="16"/>
        <color rgb="FF0070C0"/>
        <rFont val="Calibri"/>
        <family val="2"/>
        <charset val="186"/>
        <scheme val="minor"/>
      </rPr>
      <t>Februārī prognoze aktualizēta saskaņā ar izmaiņām PMPIG.</t>
    </r>
  </si>
  <si>
    <r>
      <t xml:space="preserve">MP izskatīšana plānota 2-3 mēn. atkarībā no projekta un ņemot vērā līdz šim iesniegto MP izskatīšanas laiku. Plānotajiem starpposma MP piemērotais piesardzības koeficients 80%. Finansējuma starpība, kas veidojas piemērojot koeficientu, iekļauta 2024.g.
</t>
    </r>
    <r>
      <rPr>
        <sz val="16"/>
        <color rgb="FF0070C0"/>
        <rFont val="Calibri"/>
        <family val="2"/>
        <charset val="186"/>
        <scheme val="minor"/>
      </rPr>
      <t>Februārī aktualizēta prognoze saskaņā ar iesniegtiem MP un aktuāliem PMPIG.</t>
    </r>
  </si>
  <si>
    <r>
      <t xml:space="preserve">MP izskatīšana plānota vidēji 2. mēn. Plānotajiem starpposma MP piemērotais piesardzības koeficients 75%. Veikti provizoriski precizējumi plānoto MP summās atbilstoši plānotajam finanšu sadalījumam (grozījumiem SAM 14.1.1.1 MK noteikumos). Finansējuma starpība, kas veidojas piemērojot koeficientu, iekļauta 2024.g.
</t>
    </r>
    <r>
      <rPr>
        <sz val="16"/>
        <color rgb="FF0070C0"/>
        <rFont val="Calibri"/>
        <family val="2"/>
        <charset val="186"/>
        <scheme val="minor"/>
      </rPr>
      <t>Februārī aktualizēta prognoze saskaņā ar iesniegtiem MP un aktuāliem PMPIG.</t>
    </r>
  </si>
  <si>
    <r>
      <t xml:space="preserve">Prognoze saskaņā ar  PMPIG no 16.01.2023. Starpposma MP izskatīšana plānota 2.mēn. Projekta plānotajiem maksājumiem piemērots ticamības koeficients 85% apmērā. Finansējuma starpība, kas veidojas piemērojot koeficientu, pievienota pie 2024.g.
</t>
    </r>
    <r>
      <rPr>
        <sz val="16"/>
        <color rgb="FF0070C0"/>
        <rFont val="Calibri"/>
        <family val="2"/>
        <charset val="186"/>
        <scheme val="minor"/>
      </rPr>
      <t>Februārī prognoze aktualizēta saskaņā ar izmaiņām iesniegtā MP apmērā.</t>
    </r>
  </si>
  <si>
    <r>
      <t xml:space="preserve">MP izskatīšana 2-3 mēneši. Plānotajiem MP piemērotais piesardzības koeficients 70%. Koeficienta finansējuma starpība ir pielikta pie  2024.gada, jo  izskatīšanā  ir līguma grozījumi par projekta īstenošanas termiņa pagarināšanu līdz 31.12.2023., līdz ar to plānots, ka noslēguma MP tiks samaksāts 2024.gadā.
</t>
    </r>
    <r>
      <rPr>
        <sz val="16"/>
        <color rgb="FF0070C0"/>
        <rFont val="Calibri"/>
        <family val="2"/>
        <charset val="186"/>
        <scheme val="minor"/>
      </rPr>
      <t xml:space="preserve">Prognoze aktualizēta saskaņā ar iesniegtiem MP un 01.02.2023. PMPIG. </t>
    </r>
  </si>
  <si>
    <r>
      <t xml:space="preserve">MP izskatīšana plānota 1.5 mēn., ņemot vērā līdz šim iesniegto MP izskatīšanas laiku. Projekta plānotajiem maksājumiem piemērots ticamības koeficients 80% apmērā. Finansējuma starpība, kas veidojas piemērojot koeficientu, iekļauta 2024.g.
</t>
    </r>
    <r>
      <rPr>
        <sz val="16"/>
        <color rgb="FF0070C0"/>
        <rFont val="Calibri"/>
        <family val="2"/>
        <charset val="186"/>
        <scheme val="minor"/>
      </rPr>
      <t>Prognoze aktualizēta saskaņā ar 20.01.2023.iesniegto MP.</t>
    </r>
  </si>
  <si>
    <r>
      <t xml:space="preserve">Prognoze saskaņota ar VM. Prognoze virssaistību finansējumam, kas vēl nav iegrozīts Daugavpils slimnīcas, </t>
    </r>
    <r>
      <rPr>
        <strike/>
        <sz val="16"/>
        <rFont val="Calibri"/>
        <family val="2"/>
        <charset val="186"/>
        <scheme val="minor"/>
      </rPr>
      <t>Rēzeknes</t>
    </r>
    <r>
      <rPr>
        <sz val="16"/>
        <rFont val="Calibri"/>
        <family val="2"/>
        <charset val="186"/>
        <scheme val="minor"/>
      </rPr>
      <t xml:space="preserve"> </t>
    </r>
    <r>
      <rPr>
        <strike/>
        <sz val="16"/>
        <rFont val="Calibri"/>
        <family val="2"/>
        <charset val="186"/>
        <scheme val="minor"/>
      </rPr>
      <t>un Ziemeļkurzemes slimnīcas</t>
    </r>
    <r>
      <rPr>
        <sz val="16"/>
        <rFont val="Calibri"/>
        <family val="2"/>
        <charset val="186"/>
        <scheme val="minor"/>
      </rPr>
      <t xml:space="preserve"> projektos.
SFAPN: 12.01.2023. komentārs, ka jāsamazina prognoze par Rēzeknes projekta virsaistībām un ReactEU finansējumu, jo FS ir iesniedzis PMPIG par šiem finansējumiem. PUSPN: ņemts vērā, samazināts finansējums 1 597 568 EUR apmērā.
SFAPN: 09.02.2023. komentārs,  ka jāsamazina prognoze par Ziemeļkurzemes projekta finansējumu, jo FS ir iesniedzis PMPIG. PUSPN: ņemts vērā, samazināts finansējums 1 223 943 EUR apmērā. </t>
    </r>
  </si>
  <si>
    <r>
      <t xml:space="preserve">1 projekts (PMPIG no 15.11.2022.). MP izskatīšana plānota 3 mēneši. Plānotajam MP piemērotais piesardzības koeficients 75%. Koeficienta finansējuma starpība ir pielikta pie  2024.g.
</t>
    </r>
    <r>
      <rPr>
        <sz val="16"/>
        <color rgb="FF0070C0"/>
        <rFont val="Calibri"/>
        <family val="2"/>
        <charset val="186"/>
        <scheme val="minor"/>
      </rPr>
      <t>Prognoze aktualizēta saskaņā ar 01.02.2023.PMPIG (FS samazinājis 2023.g. prognozi atbilstoši būvuzņēmēja iesniegtajam/aktualizētajam darbu izpildes grafikam un aktualizētajiem iekārtu, un aprīkojumu iepirkumu plāniem).</t>
    </r>
  </si>
  <si>
    <r>
      <t xml:space="preserve">2023.g.plānots vēl tikai samaksāt iesniegtos noslēguma MP. 
</t>
    </r>
    <r>
      <rPr>
        <sz val="16"/>
        <color rgb="FF0070C0"/>
        <rFont val="Calibri"/>
        <family val="2"/>
        <charset val="186"/>
        <scheme val="minor"/>
      </rPr>
      <t>Prognoze aktualizēta saskaņā ar izmaiņām MP apmēros.</t>
    </r>
  </si>
  <si>
    <r>
      <t xml:space="preserve">2 projekti. Vienam jau iesniegts noslēguma MP (prognozē ņemti vērā līguma grozījumi par ietaupījuma izlietojumu pie noslēguma MP)  un tikai 1 projektā vēl jāsniedz plānotie maksājumi, kuriem 2023.g. piemērots koeficients 75%, koeficienta starpība pielikta pie 2024.g.
</t>
    </r>
    <r>
      <rPr>
        <sz val="16"/>
        <color rgb="FF0070C0"/>
        <rFont val="Calibri"/>
        <family val="2"/>
        <charset val="186"/>
        <scheme val="minor"/>
      </rPr>
      <t>Prognoze aktualizēta saskaņā ar izmaiņām MP apmērā.</t>
    </r>
  </si>
  <si>
    <r>
      <t xml:space="preserve">MP izskatīšana 1-1.5. mēn. Piesardzības koeficients 2023.gadā plānotiem starpposma MP ir 80-90% atkarībā no projekta. Finansējums, kas paliek pāri pēc ticamības koeficienta piemērošanas, ielikts pie 2023.gada oktobra/novembra/decembra un pie 2024.gada.
</t>
    </r>
    <r>
      <rPr>
        <sz val="16"/>
        <color rgb="FF0070C0"/>
        <rFont val="Calibri"/>
        <family val="2"/>
        <charset val="186"/>
        <scheme val="minor"/>
      </rPr>
      <t>Prognoze aktualizēta saskaņā ar iesniegtiem MP un PMPIG.</t>
    </r>
  </si>
  <si>
    <t>2.kārtā ir 2 projekti - Daugavpils (piemērots ticamības koeficients 80%, PMPIG aktualizēts 30.01.2023.) un Liepāja (piemērots ticamības koeficients 85%, PMPIG aktualizēts 01.02.2023.). Iesniegtajiem MP ticamības koeficients netiek piemērots. Starpposma MP izskatīšanas laiks plānots 2 mēnēši no MP iesniegšanas brīža. Finansējuma starpība no ticamības koeficienta piemērošanas piesummēta 2024.gadam.</t>
  </si>
  <si>
    <t>Provizoriskais neizlietotais finansējums</t>
  </si>
  <si>
    <t>Projekta ticamības koeficients noteikts 80%. MP apmaksa noteikta 3 mēneši no plānotā iesniegšanas brīža, jo MP iesniegšana nobīdās laika periodā uz priekšu un papildus nepieciešamo dokumentu nepieciešamību.   Finansējuma starpību, kas radusies piemērojot koeficientu, piesummēta 2024.gadam. PMPIG aktualizēts 31.01.2023.</t>
  </si>
  <si>
    <t>Ticamības koeficients plānotajiem MP noteikts 80%.  Apmaksa neiesniegtajiem MP noteikta 2 mēneši no plānotā iesniegšanas brīža. Starpību, kas radusies piemērojot koeficientu piesummēta no 2024.gadam. PMPIG38 no 14.02.2023.</t>
  </si>
  <si>
    <r>
      <t xml:space="preserve">Piemērots vidējais piesardzības koeficients 63% (no 50% līdz 75%), ņemot vērā, ka daudziem projektiem plānoti Līguma grozījumi ar termiņa pagarinājumu un finansējuma palielinājumu. izskatīšanā esošajiem maksājuma pieprasījumiem piesardzības koeficients netiek piemērots. Izskatīšana 1.5-2 mēneši, izskatīšanas laiks ir atkarīgs no pamatojošo dokumentu apjoma un to sarežģītības. Finansējums, kas veidojas piemērojot piesardzības koeficientu, pielikts 2024.gadam.
</t>
    </r>
    <r>
      <rPr>
        <sz val="16"/>
        <color rgb="FF0070C0"/>
        <rFont val="Calibri"/>
        <family val="2"/>
        <charset val="186"/>
        <scheme val="minor"/>
      </rPr>
      <t>Vairākiem projektiem atbilstoši Līguma grozījumiem būs projekta īstenošanas termiņa pagarinājums.</t>
    </r>
  </si>
  <si>
    <r>
      <t>Prognoze saskaņota ar VARAM.
Prognozē iekļauts 8 projektu finansējums (</t>
    </r>
    <r>
      <rPr>
        <b/>
        <sz val="16"/>
        <rFont val="Calibri"/>
        <family val="2"/>
        <charset val="186"/>
        <scheme val="minor"/>
      </rPr>
      <t xml:space="preserve">4.2.2.0/22/A/ </t>
    </r>
    <r>
      <rPr>
        <sz val="16"/>
        <rFont val="Calibri"/>
        <family val="2"/>
        <charset val="186"/>
        <scheme val="minor"/>
      </rPr>
      <t>004; 005; 006; 008; 009; 011; 012; 013, kuru ERAF kopsumma 3 577 644.71), t.sk. 006 līgums noslēgts un 4 projekti ir apstiprināti, tāpēc aprīlī ieplānoti 20% no projektu finansējuma avansa vai starpposma maksājumiem, 50% oktobrī un 30% 2024.gadā.
SFAPN: 11.01.2023. Projektam nr. 4.2.2.0/22/A/006 30.12.2022. ir iesniegts PMPIG. PUSPN: Projekta finansēšanas plānā norādītais finansējums 238 854 EUR apmērā noņemts (aprīlī 20%, oktobrī 80%).
SFAPN: 13.02.2023. PI, kuros iesniegti PMPIG:
4.2.2.0/22/A/004 PMPIG 16.01.2023
4.2.2.0/22/A/009 PMPIG 23.01.2023
4.2.2.0/22/A/013 PMPIG 10.02.2023
PUSPN: Prognoze precizēta.</t>
    </r>
  </si>
  <si>
    <t>Prognoze norādīta atbilstoši projektu fin. plāniem par šādiem projektiem: 4.3.1.0/22/A/007, 008, 010, 011, 015, 016, 017, 019, 020, 021, 022, 023, 025, 026, 027, 028, 029, 036, 037, 039, 044, 045, 046, 047, 059, 060, 061, 062, 065, 066, 067, 068.
2019.gadā dzēsti maksājumi.
SFAPN: iesniegti PMPIG šādiem projektiem: 4.3.1.0/22/A/010, 011, 015, 017, 019, 036, 037, 039, 045, 046, 047.
PUSPN: prognoze ir precizēta.</t>
  </si>
  <si>
    <t>Mainīts FS, Koeficients 80%. MP izskatīšana 2 mēneši. Starpība no koeficienta piemērošanas pievienota 2024.gadā. FS daļu finansējuma norādījis kā neizlietotais finansējums.  PMPIG40 no 15.02.2023.</t>
  </si>
  <si>
    <t>Mainīts FS, Koeficients 80%. MP izskatīšana 2.mēneši. Starpība no koeficienta piemērošanas pievienota 2024.gadā. FS daļu finansējuma norādījis kā neizlietotais finansējums. PMPIG40 no 15.02.2023.</t>
  </si>
  <si>
    <t>MP izskatīšanai vidēji piemērots 1.5 mēneši. Ņemot vērā iepriekš iesniegtos MP, plānotajiem MP tiek piemērots ticamības koeficents 85%, projektam tika piešķirts papildus finasnējums, kas netiek apgūts sākotnēji plānotā apjomā. Starpība no koeficienta piemērošanas pievienota 2024.gadam. PMPIG37 no 01.02.2023.</t>
  </si>
  <si>
    <t>Ticamības koeficients tiek noteikts 70%, jo projekts tikai sākuma posmā,pirmā MP apmaksa noteikta 2 mēneši, otrajam MP - 1.5 mēneši, bet noslēguma MP 3 mēneši. Starpība no ticamības koeficienta piesummēta 2024.gadam. PMPIG aktualizēts 25.01.2023.</t>
  </si>
  <si>
    <t>SAMP tiek īstenoti 4 projekti  - Nr.6.2.1.2/16/I/001 (ticamības koef. 75%, apmaksa plānota tikai noslēguma MP 2024.g., pārējiem MP avansa dzēšana), projekts Nr.6.2.1.2/21/I/001 (ticamības koef. 75%), projekts Nr.6.2.1.2/22/I/001 (ticamības koef.75%) un projekts Nr.6.2.1.2/22/I/002 (ticamības koef. 65%). Apmaksa MP no iesniegšanas brīža 2-2.5 mēneši. Finansējuma starpība no koeficienta piemērošanas piesummēta 2024.gadam.</t>
  </si>
  <si>
    <r>
      <t xml:space="preserve">MP izskatīšana plānota 2-3 mēn. atkarībā no projekta (ņemot vērā līdz šim iesniegto MP izskatīšanas laiku). Plānotajiem MP 2023.g. piemērotais piesardzības koeficients 70-85% (9.3.2.0/17/I/004 prognoze sagatavota saskaņā ar FS sniegto informāciju, ka 2023.g. plānotie būs par būtiski mazāku summu, jo samazinājusies būvdarbu intensitāte. PMPIG tiks precizēts pēc informācijas saņemšanas no VM; 9.3.2.0/17/I/009 FS nav iesniedzis PMPIG ar MP sadalījumā par ReactEU, sazinoties ar FS 04.2023. ieplānots ERAF maksājums atbilstoši saņemtai informācijai). Koeficienta  finansējuma starpība pielikta pie 2024.g. 
</t>
    </r>
    <r>
      <rPr>
        <sz val="16"/>
        <color rgb="FF0070C0"/>
        <rFont val="Calibri"/>
        <family val="2"/>
        <charset val="186"/>
        <scheme val="minor"/>
      </rPr>
      <t>Februārī prognoze aktualizēta saskaņā ar izmaiņām PMPIG un izmaiņām MP apmēros.</t>
    </r>
  </si>
  <si>
    <r>
      <t xml:space="preserve">Piemērots piesardzības koeficients 70%. MP izskatīšana 2 mēn. Finansējumu, kas veidojas piemērojot koeficientu, pielikts 2024.gadam. 
</t>
    </r>
    <r>
      <rPr>
        <sz val="16"/>
        <color rgb="FF0070C0"/>
        <rFont val="Calibri"/>
        <family val="2"/>
        <charset val="186"/>
        <scheme val="minor"/>
      </rPr>
      <t>Uz 15.02.2023. informācijas par ReactEU plānotiem maksājumiem no FS nav, tāpēc ielikti provizoriskie dati 2023.gada novembrī un decembrī.</t>
    </r>
  </si>
  <si>
    <t xml:space="preserve">Visi projekti ir noslēguma posmā un ir iesniegti noslēguma MP. </t>
  </si>
  <si>
    <t>Noslēgto līgumu summa 10 524 359.76 EUR. Kārtā ir vēl neizgrozīti NVI. Atlikumu veido atlases atlikums.</t>
  </si>
  <si>
    <r>
      <t xml:space="preserve">Līgumu summa 12 416 269.47 EUR. </t>
    </r>
    <r>
      <rPr>
        <sz val="16"/>
        <color rgb="FFC00000"/>
        <rFont val="Calibri"/>
        <family val="2"/>
        <charset val="186"/>
        <scheme val="minor"/>
      </rPr>
      <t>Izpilde 2015-2018, 2015-2019, 2019 un 2020 gadam koriģēta atbilstoši faktam.</t>
    </r>
    <r>
      <rPr>
        <sz val="16"/>
        <rFont val="Calibri"/>
        <family val="2"/>
        <charset val="186"/>
        <scheme val="minor"/>
      </rPr>
      <t xml:space="preserve"> Atlikumā atlases atlikums.</t>
    </r>
  </si>
  <si>
    <t>Ņemot vērā, ka projektā nepieciešams kompetentas iestādes atzinums, lai apstiprinātu izdevumus, ka arī līguma izpildes apjomus zinās tikai šī gada beigās, tad 2023.g. plānota tikai pirmā iesniegtā MP apstiprināšana, bet pārējie izdevumi iekļauti 2024.g. Ticamības koeficients noteikts 60%. PMPIG aktualizēts 29.01.2023.</t>
  </si>
  <si>
    <t>Atlikums: neizlietotais finansējums.
Līguma summa 5 532 725</t>
  </si>
  <si>
    <r>
      <t xml:space="preserve">Atlikumu veido: atlases atlikums, provizoriskais neizlietotais finansējums, NVI. </t>
    </r>
    <r>
      <rPr>
        <sz val="16"/>
        <color rgb="FFC00000"/>
        <rFont val="Calibri"/>
        <family val="2"/>
        <charset val="186"/>
        <scheme val="minor"/>
      </rPr>
      <t>Izpilde 2015-2018, 2019, 2020 gadam koriģēta atbilstoši faktam.</t>
    </r>
  </si>
  <si>
    <r>
      <t xml:space="preserve">Atlikumu veido: atlases atlikums, provizoriskais neizlietotais finansējums, NVI, FS veiktās atmaksas. </t>
    </r>
    <r>
      <rPr>
        <sz val="16"/>
        <color rgb="FFC00000"/>
        <rFont val="Calibri"/>
        <family val="2"/>
        <charset val="186"/>
        <scheme val="minor"/>
      </rPr>
      <t>Koriģēta 2019.gada izpilde pēc fakta.</t>
    </r>
  </si>
  <si>
    <t>Atlikumu veido: Atlases atlikums.</t>
  </si>
  <si>
    <t>2.kārtā tiek vēl īstenoti projekti Nr.4.5.1.2/21/I/002 (ticamības koeficients noteikts 65%, PMPIG aktualizēts 02.05.2022.) un Nr.4.5.1.2/21/I/003 (ticamības koeficients noteikts 75%, PMPIG aktualizēts 30.01.2023.). Apmaksa plānotajiem starpposma  MP noteikta 2 mēneši no iesniegšanas brīža. Finansējuma starpība no ticamības koeficienta piemērosanas iekļauta 2024.gadā.</t>
  </si>
  <si>
    <t>Provizorisko neizlietoto finansējumu norādījusi RS projektā Nr.4.5.1.2/22/I/002, bet līguma grozījumi par līguma summu nav iesniegti (šī informācija norādīta tikai PMPIG, kurš aktualizēts 01.02.2023.).</t>
  </si>
  <si>
    <t>Projektam Nr.6.1.1.0/17/I/006 (Rīgas osta) viss finansējums tiek plānots 2024.g., jo plāno veikt līguma grozījumus, būtiski samazinot līguma summu. 20.12.2022 finansējuma saņēmējs ir veicis projektā  finansējuma atmaksu, kura nav norādīta tabulā.</t>
  </si>
  <si>
    <t>Atlases atlikums, provizoriskais neizlietotais finansējums.</t>
  </si>
  <si>
    <t>Projektā Nr.6.1.3.1/18/I/001 noslēguma MP apmaksa ieplānota 2024.gadā ņemot vēra pieredzi citos SAMP projektos ar noslēguma dokumentācijas sakārtošanu, ka arī līguma termiņš ir 31.12.2023.</t>
  </si>
  <si>
    <t>Projektā Nr.6.1.4.2/17/I/006 CFLA juristi gatavo vēstuli IUB, lai saņemtu viedokli par iepirkuma sadalījumu - ja tiks konstatēts pārkāpums, tiks piemērota NVI, kas kopsummā sastādīs ap 0.5 milj. EUR un principā atmaksa netiks veikta. Projektā Nr.6.1.4.2/17/I/005 (Jelgava) finansējuma saņēmējam jāatmaksā atpakaļ nenodzēstais avanss.</t>
  </si>
  <si>
    <t>Projekts sākuma ieviešanas posmā, tādēļ neiesniegtajiem  MP ticamības koeficients tiek noteikts 70%, bet iesniegtajam MP ticamības koeficients netiek piemērots. Apmaksa neiesniegtajiem MP tiek piemērots 3 mēneši no MP iesniegšanas brīža, ņemot vērā dokumentācijas apjomu, izņemot 15.02.2023 MP  - tam plāno veikt apmaksu pēc 2 mēnešiem. Finansējuma starpība no koeficienta piemērošanas piesummēta 2024.gadam. Maksājumi 2023.g. otrajā pusē netiek plānoti, jo no plānotajiem MP tiks dzēsts avanss. PMPIG aktualizēts 31.01.2023.</t>
  </si>
  <si>
    <t>Plānotajiem MP piemērots ticamības koeficients 85%. Starpposma MP izskatīšana lielajām pašvaldībām plānota vidēji 2,5 mēn., to ietekmē šo projektu  sarežģītība, aktivitāšu daudzveidība un iesniedzamo, izvērtējamo dokumentu apjoms. MP izskatīšana vidējām un mazajām pašvaldībām plānota vidēji 1,5 mēn.</t>
  </si>
  <si>
    <t>Atlikums: atlases atlikums, neatbilstoši veiktie izdevumi,veiktās un plānotās atmaksas un provizoriskais ietaupījums.</t>
  </si>
  <si>
    <t>2015-2022
EUR</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</si>
  <si>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</si>
  <si>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</si>
  <si>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</si>
  <si>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</si>
  <si>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</si>
  <si>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</si>
  <si>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</si>
  <si>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</si>
  <si>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</si>
  <si>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</si>
  <si>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</si>
  <si>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</si>
  <si>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</si>
  <si>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</si>
  <si>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</si>
  <si>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</si>
  <si>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</si>
  <si>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</si>
  <si>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</si>
  <si>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</si>
  <si>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</si>
  <si>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</si>
  <si>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</si>
  <si>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</si>
  <si>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</si>
  <si>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</si>
  <si>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13.1.4.13</t>
  </si>
  <si>
    <t>1.1.1.1.1</t>
  </si>
  <si>
    <t>1.1.1.1.2</t>
  </si>
  <si>
    <t>1.1.1.1.3</t>
  </si>
  <si>
    <t>1.1.1.1.4</t>
  </si>
  <si>
    <t>1.1.1.1.5</t>
  </si>
  <si>
    <t>1.1.1.2.__</t>
  </si>
  <si>
    <t>1.1.1.3.1</t>
  </si>
  <si>
    <t>1.1.1.3.2</t>
  </si>
  <si>
    <t>1.1.1.4.__</t>
  </si>
  <si>
    <t>1.1.1.5.1</t>
  </si>
  <si>
    <t>1.1.1.5.2</t>
  </si>
  <si>
    <t>1.1.1.5.3</t>
  </si>
  <si>
    <t>1.2.1.1.1</t>
  </si>
  <si>
    <t>1.2.1.1.2</t>
  </si>
  <si>
    <t>1.2.1.1.3</t>
  </si>
  <si>
    <t>1.2.1.1.4</t>
  </si>
  <si>
    <t>1.2.1.2.__</t>
  </si>
  <si>
    <t>1.2.1.4.1</t>
  </si>
  <si>
    <t>1.2.1.4.2</t>
  </si>
  <si>
    <t>1.2.2.1.1</t>
  </si>
  <si>
    <t>1.2.2.1.2</t>
  </si>
  <si>
    <t>1.2.2.2.__</t>
  </si>
  <si>
    <t>1.2.2.3.__</t>
  </si>
  <si>
    <t>2.1.1.1</t>
  </si>
  <si>
    <t>2.1.1.2</t>
  </si>
  <si>
    <t>2.1.2.__</t>
  </si>
  <si>
    <t>2.2.1.1.__</t>
  </si>
  <si>
    <t>2.2.1.2.__</t>
  </si>
  <si>
    <t>3.1.1.1.__</t>
  </si>
  <si>
    <t>3.1.1.2.__</t>
  </si>
  <si>
    <t>3.1.1.4.__</t>
  </si>
  <si>
    <t>3.1.2.1.__</t>
  </si>
  <si>
    <t>3.1.2.2.__</t>
  </si>
  <si>
    <t>3.1.1.3.1</t>
  </si>
  <si>
    <t>3.1.1.3.2</t>
  </si>
  <si>
    <t>3.1.1.3.3</t>
  </si>
  <si>
    <t>3.1.1.3.4</t>
  </si>
  <si>
    <t>3.1.1.5.1</t>
  </si>
  <si>
    <t>3.1.1.5.2</t>
  </si>
  <si>
    <t>3.1.1.6.__</t>
  </si>
  <si>
    <t>3.1.1.7.__</t>
  </si>
  <si>
    <t>3.2.1.1.1</t>
  </si>
  <si>
    <t>3.2.1.1.2</t>
  </si>
  <si>
    <t>3.2.1.2.__</t>
  </si>
  <si>
    <t>3.3.1.1</t>
  </si>
  <si>
    <t>3.3.1.2</t>
  </si>
  <si>
    <t>3.3.1.3</t>
  </si>
  <si>
    <t>3.4.1.__</t>
  </si>
  <si>
    <t>3.4.2.1.1</t>
  </si>
  <si>
    <t>3.4.2.1.2</t>
  </si>
  <si>
    <t>3.4.2.2.__</t>
  </si>
  <si>
    <t>3.4.2.3.__</t>
  </si>
  <si>
    <t>4.1.1.1</t>
  </si>
  <si>
    <t>4.1.1.2</t>
  </si>
  <si>
    <t>4.1.1.3</t>
  </si>
  <si>
    <t>4.2.1.1.1</t>
  </si>
  <si>
    <t>4.2.1.2.1</t>
  </si>
  <si>
    <t>4.2.1.2.2</t>
  </si>
  <si>
    <t>4.2.2.1</t>
  </si>
  <si>
    <t>4.2.2.2</t>
  </si>
  <si>
    <t>4.2.2.3</t>
  </si>
  <si>
    <t>4.2.2.4</t>
  </si>
  <si>
    <t>4.2.2.5</t>
  </si>
  <si>
    <t>4.3.1.1</t>
  </si>
  <si>
    <t>4.3.1.2</t>
  </si>
  <si>
    <t>4.3.1.3</t>
  </si>
  <si>
    <t>4.4.1.__</t>
  </si>
  <si>
    <t>4.5.1.1.1</t>
  </si>
  <si>
    <t>4.5.1.1.2</t>
  </si>
  <si>
    <t>4.5.1.1.3</t>
  </si>
  <si>
    <t>4.5.1.1.4</t>
  </si>
  <si>
    <t>4.5.1.2.1</t>
  </si>
  <si>
    <t>4.5.1.2.2</t>
  </si>
  <si>
    <t>4.5.1.2.3</t>
  </si>
  <si>
    <t>5.1.1.1</t>
  </si>
  <si>
    <t>5.1.1.2</t>
  </si>
  <si>
    <t>5.1.1.3</t>
  </si>
  <si>
    <t>5.1.2.__</t>
  </si>
  <si>
    <t>5.2.1.1.__</t>
  </si>
  <si>
    <t>5.2.1.2.1</t>
  </si>
  <si>
    <t>5.2.1.2.2</t>
  </si>
  <si>
    <t>5.2.1.2.3</t>
  </si>
  <si>
    <t>5.2.1.2.4</t>
  </si>
  <si>
    <t>5.2.1.3.__</t>
  </si>
  <si>
    <t>5.3.1.1</t>
  </si>
  <si>
    <t>5.3.1.2</t>
  </si>
  <si>
    <t>5.3.1.3</t>
  </si>
  <si>
    <t>5.3.1.4</t>
  </si>
  <si>
    <t>5.4.1.1.__</t>
  </si>
  <si>
    <t>5.4.2.1.__</t>
  </si>
  <si>
    <t>5.4.2.2.1</t>
  </si>
  <si>
    <t>5.4.2.2.2</t>
  </si>
  <si>
    <t>5.4.2.2.3</t>
  </si>
  <si>
    <t>5.4.3.1.__</t>
  </si>
  <si>
    <t>5.4.3.2.__</t>
  </si>
  <si>
    <t>5.5.1.1</t>
  </si>
  <si>
    <t>5.5.1.2</t>
  </si>
  <si>
    <t>5.5.1.3</t>
  </si>
  <si>
    <t>5.5.1.4</t>
  </si>
  <si>
    <t>5.6.1.__</t>
  </si>
  <si>
    <t>5.6.2.1</t>
  </si>
  <si>
    <t>5.6.2.2</t>
  </si>
  <si>
    <t>5.6.2.3</t>
  </si>
  <si>
    <t>5.6.2.4</t>
  </si>
  <si>
    <t>5.6.3.__</t>
  </si>
  <si>
    <t>6.1.1.__</t>
  </si>
  <si>
    <t>6.1.2.1</t>
  </si>
  <si>
    <t>6.1.2.2</t>
  </si>
  <si>
    <t>6.1.3.1.__</t>
  </si>
  <si>
    <t>6.1.3.2.__</t>
  </si>
  <si>
    <t>6.1.4.1.__</t>
  </si>
  <si>
    <t>6.1.4.2.1</t>
  </si>
  <si>
    <t>6.1.4.2.2</t>
  </si>
  <si>
    <t>6.1.5.__</t>
  </si>
  <si>
    <t>6.1.6.__</t>
  </si>
  <si>
    <t>6.1.7.1.__</t>
  </si>
  <si>
    <t>6.1.7.2.__</t>
  </si>
  <si>
    <t>6.2.1.1.__</t>
  </si>
  <si>
    <t>6.2.1.2.__</t>
  </si>
  <si>
    <t>6.3.1.__</t>
  </si>
  <si>
    <t>7.1.1.__</t>
  </si>
  <si>
    <t>7.1.2.1.__</t>
  </si>
  <si>
    <t>7.1.2.2.__</t>
  </si>
  <si>
    <t>7.2.1.1.__</t>
  </si>
  <si>
    <t>7.2.1.2.__</t>
  </si>
  <si>
    <t>7.2.1.3.__</t>
  </si>
  <si>
    <t>7.3.1.__</t>
  </si>
  <si>
    <t>7.3.2.__</t>
  </si>
  <si>
    <t>8.1.1.__</t>
  </si>
  <si>
    <t>8.1.2.1</t>
  </si>
  <si>
    <t>8.1.2.2</t>
  </si>
  <si>
    <t>8.1.2.3</t>
  </si>
  <si>
    <t>8.1.2.4</t>
  </si>
  <si>
    <t>8.1.3.1</t>
  </si>
  <si>
    <t>8.1.3.2</t>
  </si>
  <si>
    <t>8.1.4.__</t>
  </si>
  <si>
    <t>8.2.1.1</t>
  </si>
  <si>
    <t>8.2.1.2</t>
  </si>
  <si>
    <t>8.2.2.1</t>
  </si>
  <si>
    <t>8.2.2.2</t>
  </si>
  <si>
    <t>8.2.2.3</t>
  </si>
  <si>
    <t>8.2.3.1</t>
  </si>
  <si>
    <t>8.2.3.2</t>
  </si>
  <si>
    <t>8.2.4.__</t>
  </si>
  <si>
    <t>8.3.1.1.__</t>
  </si>
  <si>
    <t>8.3.1.2.1</t>
  </si>
  <si>
    <t>8.3.1.2.2</t>
  </si>
  <si>
    <t>8.3.2.1.__</t>
  </si>
  <si>
    <t>8.3.2.2.__</t>
  </si>
  <si>
    <t>8.3.3.__</t>
  </si>
  <si>
    <t>8.3.4.__</t>
  </si>
  <si>
    <t>8.3.5.__</t>
  </si>
  <si>
    <t>8.3.6.1.__</t>
  </si>
  <si>
    <t>8.3.6.2.__</t>
  </si>
  <si>
    <t>8.4.1.__</t>
  </si>
  <si>
    <t>8.5.1.__</t>
  </si>
  <si>
    <t>8.5.2.__</t>
  </si>
  <si>
    <t>8.5.3.__</t>
  </si>
  <si>
    <t>9.1.1.1.__</t>
  </si>
  <si>
    <t>9.1.1.2.__</t>
  </si>
  <si>
    <t>9.1.1.3.__</t>
  </si>
  <si>
    <t>9.1.2.__</t>
  </si>
  <si>
    <t>9.1.3.__</t>
  </si>
  <si>
    <t>9.1.4.1.__</t>
  </si>
  <si>
    <t>9.1.4.2.__</t>
  </si>
  <si>
    <t>9.1.4.3.__</t>
  </si>
  <si>
    <t>9.1.4.4.__</t>
  </si>
  <si>
    <t>9.2.1.1.__</t>
  </si>
  <si>
    <t>9.2.1.2.__</t>
  </si>
  <si>
    <t>9.2.1.3.__</t>
  </si>
  <si>
    <t>9.2.2.1.__</t>
  </si>
  <si>
    <t>9.2.2.2.__</t>
  </si>
  <si>
    <t>9.2.2.3.1</t>
  </si>
  <si>
    <t>9.2.2.3.2</t>
  </si>
  <si>
    <t>9.2.2.3.3</t>
  </si>
  <si>
    <t>9.2.3.__</t>
  </si>
  <si>
    <t>9.2.4.1.__</t>
  </si>
  <si>
    <t>9.2.4.2.__</t>
  </si>
  <si>
    <t>9.2.5.__</t>
  </si>
  <si>
    <t>9.2.6.__</t>
  </si>
  <si>
    <t>9.2.7.__</t>
  </si>
  <si>
    <t>9.3.1.1.1</t>
  </si>
  <si>
    <t>9.3.1.1.2</t>
  </si>
  <si>
    <t>9.3.1.2.__</t>
  </si>
  <si>
    <t>9.3.1.3.__</t>
  </si>
  <si>
    <t xml:space="preserve">9.3.1.3. Sabiedrībā balstītu sociālo pakalpojumu infrastruktūras attīstība Rīgas valstspilsētā	</t>
  </si>
  <si>
    <t>9.3.2.1</t>
  </si>
  <si>
    <t>9.3.2.2</t>
  </si>
  <si>
    <t>9.3.2.3</t>
  </si>
  <si>
    <t>9.3.2.4</t>
  </si>
  <si>
    <t>9.3.2.5</t>
  </si>
  <si>
    <t>9.3.2.6</t>
  </si>
  <si>
    <t>9.3.2.7</t>
  </si>
  <si>
    <t>9.3.2.8</t>
  </si>
  <si>
    <t>9.3.2.9</t>
  </si>
  <si>
    <t>9.3.2.10</t>
  </si>
  <si>
    <t>10.1.1.1</t>
  </si>
  <si>
    <t>10.1.1.2</t>
  </si>
  <si>
    <t>10.1.2.1</t>
  </si>
  <si>
    <t>10.1.2.2</t>
  </si>
  <si>
    <t>10.1.3.__</t>
  </si>
  <si>
    <t>11.1.1.1</t>
  </si>
  <si>
    <t>11.1.1.2</t>
  </si>
  <si>
    <t>12.1.1.1</t>
  </si>
  <si>
    <t>12.1.1.2</t>
  </si>
  <si>
    <t>13.1.1.1 (3.1.1.1.; 3.1.1.7)1</t>
  </si>
  <si>
    <t>13.1.1.1 (3.1.1.1.; 3.1.1.7) MVU izveide un attīstība (finanšu instrumenti)</t>
  </si>
  <si>
    <t>13.1.1.2 (4.2.1.1)2</t>
  </si>
  <si>
    <t>13.1.1.2 (4.2.1.1) Energoefektivitātes veicināšana dzīvojamās ēkās</t>
  </si>
  <si>
    <t>13.1.1.4__</t>
  </si>
  <si>
    <t>13.1.2.1 (1.1.1.1)__</t>
  </si>
  <si>
    <t>13.1.2.1 (1.1.1.1) Pētniecība un inovācijas</t>
  </si>
  <si>
    <t>13.1.2.2 (8.1.2)__</t>
  </si>
  <si>
    <t>13.1.2.2 (8.1.2) Atveseļošanas pasākumi izglītības un pētniecības nozarē</t>
  </si>
  <si>
    <t>13.1.3.1 (4.2.2) Pašvaldību infrastruktūra energoefektivitāte</t>
  </si>
  <si>
    <t>13.1.3.2 (5.2.1.2)__</t>
  </si>
  <si>
    <t xml:space="preserve">13.1.3.2 (5.2.1.2) Atkritumu atkārtota izmantošana </t>
  </si>
  <si>
    <t>13.1.3.3 (5.6.2)__</t>
  </si>
  <si>
    <t>13.1.3.3 (5.6.2) Teritoriju revitalizācija uzņēmējdarbības veicināšanai pašvaldībās</t>
  </si>
  <si>
    <t>13.1.41</t>
  </si>
  <si>
    <t xml:space="preserve">13.1.4 Atbalsts kultūras jomas uzņēmumiem un NVO </t>
  </si>
  <si>
    <t>13.1.42</t>
  </si>
  <si>
    <t>13.1.5 (9.3.2)__</t>
  </si>
  <si>
    <t>13.1.5 (9.3.2) Atveseļošanas pasākumi veselības nozarē</t>
  </si>
  <si>
    <t>13.1.6 (1.2.2.1; 1.2.2.3)__</t>
  </si>
  <si>
    <t>13.1.6 (1.2.2.1; 1.2.2.3) Atveseļošanas pasākumi ekonomikas nozarē – nodarbināto apmācības</t>
  </si>
  <si>
    <t>14.1.1.1 (8.2.3)__</t>
  </si>
  <si>
    <t>14.1.1.1 (8.2.3) Efektīvas pārvaldības nodrošināšana augstskolās</t>
  </si>
  <si>
    <t>14.1.1.2 (8.3.3)__</t>
  </si>
  <si>
    <t xml:space="preserve">14.1.1.2 (8.3.3) Atbalsts NEET jauniešiem </t>
  </si>
  <si>
    <t>14.1.2 (7.1.1)__</t>
  </si>
  <si>
    <t>14.1.2 (7.1.1) Atveseļošanas pasākumi labklājības jomā</t>
  </si>
  <si>
    <t>14.1.3 (9.2.7)__</t>
  </si>
  <si>
    <t>14.1.3 (9.2.7) Atveseļošanas pasākumi veselības nozarē</t>
  </si>
  <si>
    <t>no 5.4.3.2. tika atbrīvots finansējums, ko nav plānots piesaistīt nevienam VARAM KF SAM</t>
  </si>
  <si>
    <t>Kompleksu apsaimniekošanas paskumu īstenošana Natura 2000 teritorijās (atbrīvots finansējums)</t>
  </si>
  <si>
    <t>Akadēmiskā personāla stratēģiskās specializācijas stiprināšana (tiek rezervēti 8.2.3.SAM 2.k)</t>
  </si>
  <si>
    <t xml:space="preserve">Tiek rezervēti 8.2.3.SAM 2.k </t>
  </si>
  <si>
    <t>Februāris izpilde</t>
  </si>
  <si>
    <t>Janvāris - Februāris
Prognoze</t>
  </si>
  <si>
    <t>Janvāris - Februāris
Atgūtie maksājumi</t>
  </si>
  <si>
    <t>Janvāris - Februāris
Izpilde</t>
  </si>
  <si>
    <t>Janvāris - Februāris
Izpilde, %</t>
  </si>
  <si>
    <r>
      <t xml:space="preserve">Janvāris - Februāris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</si>
  <si>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2014.gads</t>
  </si>
  <si>
    <t>2015.gads</t>
  </si>
  <si>
    <t>2016.gads</t>
  </si>
  <si>
    <t>2017.gads</t>
  </si>
  <si>
    <t>2018.gads</t>
  </si>
  <si>
    <t>2019.gads</t>
  </si>
  <si>
    <t>2020.gads</t>
  </si>
  <si>
    <t>2021.gads</t>
  </si>
  <si>
    <t>2022.gads</t>
  </si>
  <si>
    <t>Faktiskā izpilde</t>
  </si>
  <si>
    <t>Faktiskā izpilde, %</t>
  </si>
  <si>
    <t>1.Pētniecība tehnoloģiju attīstība un inovācijas</t>
  </si>
  <si>
    <t>2.IKT pieejamība, e-pārvalde un pakalpojumi</t>
  </si>
  <si>
    <t>3.Mazo un vidējo komersantu konkurētspēja</t>
  </si>
  <si>
    <r>
      <t>4.</t>
    </r>
    <r>
      <rPr>
        <sz val="12"/>
        <color rgb="FF000000"/>
        <rFont val="Calibri"/>
        <family val="2"/>
        <charset val="186"/>
        <scheme val="minor"/>
      </rPr>
      <t xml:space="preserve"> </t>
    </r>
    <r>
      <rPr>
        <sz val="10"/>
        <color rgb="FF000000"/>
        <rFont val="Calibri"/>
        <family val="2"/>
        <charset val="186"/>
        <scheme val="minor"/>
      </rPr>
      <t>Pāreja uz ekonomiku ar zemu oglekļa emisijas līmeni visās nozarēs</t>
    </r>
  </si>
  <si>
    <t>5.Vides aizsardzība un resursu izmantošanas efektivitāte</t>
  </si>
  <si>
    <t>6.Ilgtspējīga transporta sistēma</t>
  </si>
  <si>
    <t>7.Nodarbinātība un darbaspēka mobilitāte</t>
  </si>
  <si>
    <t>8.Izglītība, prasmes un mūžizglītība</t>
  </si>
  <si>
    <t>9.Sociālā iekļaušana un nabadzības apkarošana</t>
  </si>
  <si>
    <t>10.;11.;12.</t>
  </si>
  <si>
    <t>10.; 11.; 12. Tehniskā palīdzība</t>
  </si>
  <si>
    <t>13.ReactEU ERAF</t>
  </si>
  <si>
    <t>14.ReactEU ESF</t>
  </si>
  <si>
    <t>nebija plānots</t>
  </si>
  <si>
    <t>5.4.3.2. Kompleksu apsaimniekošanas paskumu īstenošana Natura 2000 teritorijās (atbrīvots finansējums)</t>
  </si>
  <si>
    <t>8.2.2. Akadēmiskā personāla stratēģiskās specializācijas stiprināšana (tiek rezervēti 8.2.3.SAM 2.k)</t>
  </si>
  <si>
    <t>8.2.2.__</t>
  </si>
  <si>
    <t>[1] EM - Ekonomikas ministrija; FM - Finanšu ministrija; IZM - Izglītības un zinātnes ministrija; KM - Kultūras ministrija; LM - Labklājības ministrija; SM - Satiksmes ministrija; TM - Tieslietu ministrija; VARAM - Vides aizsardzības un reģionālās attīstības ministrija;</t>
  </si>
  <si>
    <t/>
  </si>
  <si>
    <t>[1]  VK - Valsts kanceleja; VM - Veselības ministrija; ZM - Zemkopības ministrija</t>
  </si>
  <si>
    <t>2023.gads</t>
  </si>
  <si>
    <t>2023. gads kopā
Prognoze, EUR</t>
  </si>
  <si>
    <t>Marts izpilde</t>
  </si>
  <si>
    <t>Janvāris - Marts
Prognoze</t>
  </si>
  <si>
    <t>Janvāris - Marts
Atgūtie maksājumi</t>
  </si>
  <si>
    <t>Janvāris - Marts
Izpilde</t>
  </si>
  <si>
    <t>Janvāris - Marts
Izpilde, %</t>
  </si>
  <si>
    <r>
      <t xml:space="preserve">Janvāris - Marts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</si>
  <si>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Aprīlis izpilde</t>
  </si>
  <si>
    <t>Janvāris - Aprīlis
Prognoze</t>
  </si>
  <si>
    <t>Janvāris - Aprīlis
Atgūtie maksājumi</t>
  </si>
  <si>
    <t>Janvāris - Aprīlis
Izpilde</t>
  </si>
  <si>
    <t>Janvāris - Aprīlis
Izpilde, %</t>
  </si>
  <si>
    <r>
      <t xml:space="preserve">Janvāris - Aprīlis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</si>
  <si>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7.2.1.2.j</t>
  </si>
  <si>
    <t>Maksājumu izpildes analīze</t>
  </si>
  <si>
    <r>
      <t xml:space="preserve">Maksājumu neizpilde, </t>
    </r>
    <r>
      <rPr>
        <b/>
        <i/>
        <sz val="12"/>
        <color theme="1"/>
        <rFont val="Calibri"/>
        <family val="2"/>
        <charset val="186"/>
        <scheme val="minor"/>
      </rPr>
      <t>euro</t>
    </r>
  </si>
  <si>
    <t>trīs pēdējos mēnešus izpilde ir lielāka par -200 tūkst.</t>
  </si>
  <si>
    <t>N.p.k.</t>
  </si>
  <si>
    <t>n.p.k. Reāli</t>
  </si>
  <si>
    <t>Column2</t>
  </si>
  <si>
    <t>SAM/SAMP</t>
  </si>
  <si>
    <t>Kārta</t>
  </si>
  <si>
    <t>Dec</t>
  </si>
  <si>
    <t>Jan</t>
  </si>
  <si>
    <t>Februāris</t>
  </si>
  <si>
    <t>Marts</t>
  </si>
  <si>
    <t>Aprīlis</t>
  </si>
  <si>
    <t>Maijs</t>
  </si>
  <si>
    <t>Jūnijs</t>
  </si>
  <si>
    <t>Jūlijs</t>
  </si>
  <si>
    <t>Augusts</t>
  </si>
  <si>
    <t>Septembris</t>
  </si>
  <si>
    <t>Oktobris</t>
  </si>
  <si>
    <t>Novembris</t>
  </si>
  <si>
    <t>Decembris</t>
  </si>
  <si>
    <t>Tendence</t>
  </si>
  <si>
    <t>Sistemātika</t>
  </si>
  <si>
    <r>
      <t xml:space="preserve">2023. gadā veikto maksājumu lielākās ilgstošās neizpildes, ES fondu finansējums, kārtots secībā no lielākās aktuālās neizpildes 
</t>
    </r>
    <r>
      <rPr>
        <sz val="14"/>
        <color theme="1"/>
        <rFont val="Calibri"/>
        <family val="2"/>
        <charset val="186"/>
        <scheme val="minor"/>
      </rPr>
      <t>(Atbilstoši 17.02.2023 CFLA sniegtajai prognozei)</t>
    </r>
  </si>
  <si>
    <t>5.4.3.2.__.</t>
  </si>
  <si>
    <t>Maijs izpilde</t>
  </si>
  <si>
    <t>Janvāris - Maijs
Prognoze</t>
  </si>
  <si>
    <t>Janvāris - Maijs
Atgūtie maksājumi</t>
  </si>
  <si>
    <t>Janvāris - Maijs
Izpilde</t>
  </si>
  <si>
    <t>Janvāris - Maijs
Izpilde, %</t>
  </si>
  <si>
    <r>
      <t xml:space="preserve">Janvāris - Maijs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</si>
  <si>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Jūnijs izpilde</t>
  </si>
  <si>
    <t>Janvāris - Jūnijs
Prognoze</t>
  </si>
  <si>
    <t>Janvāris - Jūnijs
Atgūtie maksājumi</t>
  </si>
  <si>
    <t>Janvāris - Jūnijs
Izpilde</t>
  </si>
  <si>
    <t>Janvāris - Jūnijs
Izpilde, %</t>
  </si>
  <si>
    <r>
      <t xml:space="preserve">Janvāris - Jūnijs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</si>
  <si>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13.1.1.3 (3.2.1.2)</t>
  </si>
  <si>
    <t>13.1.1.3 (3.2.1.2)__</t>
  </si>
  <si>
    <t>Jūlijs izpilde</t>
  </si>
  <si>
    <t>Janvāris - Jūlijs
Prognoze</t>
  </si>
  <si>
    <t>Janvāris - Jūlijs
Atgūtie maksājumi</t>
  </si>
  <si>
    <t>Janvāris - Jūlijs
Izpilde</t>
  </si>
  <si>
    <t>Janvāris - Jūlijs
Izpilde, %</t>
  </si>
  <si>
    <r>
      <t xml:space="preserve">Janvāris - Jūlijs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</si>
  <si>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Augusts izpilde</t>
  </si>
  <si>
    <t>Janvāris - Augusts
Prognoze</t>
  </si>
  <si>
    <t>Janvāris - Augusts
Atgūtie maksājumi</t>
  </si>
  <si>
    <t>Janvāris - Augusts
Izpilde</t>
  </si>
  <si>
    <t>Janvāris - Augusts
Izpilde, %</t>
  </si>
  <si>
    <r>
      <t xml:space="preserve">Janvāris - Augusts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</si>
  <si>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FI / 
3.1.1.1 / 
3.1.1.2 / 
3.1.1.4 / 
3.1.1.7 / 
3.1.2.1 / 
3.1.2.2.FI</t>
  </si>
  <si>
    <t>Septembris izpilde</t>
  </si>
  <si>
    <t>Janvāris - Septembris
Prognoze</t>
  </si>
  <si>
    <t>Janvāris - Septembris
Atgūtie maksājumi</t>
  </si>
  <si>
    <t>Janvāris - Septembris
Izpilde</t>
  </si>
  <si>
    <t>Janvāris - Septembris
Izpilde, %</t>
  </si>
  <si>
    <r>
      <t xml:space="preserve">Janvāris - Septembris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</si>
  <si>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Oktobris izpilde</t>
  </si>
  <si>
    <t>Janvāris - Oktobris
Prognoze</t>
  </si>
  <si>
    <t>Janvāris - Oktobris
Atgūtie maksājumi</t>
  </si>
  <si>
    <t>Janvāris - Oktobris
Izpilde</t>
  </si>
  <si>
    <t>Janvāris - Oktobris
Izpilde, %</t>
  </si>
  <si>
    <r>
      <t xml:space="preserve">Janvāris - Oktobris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</si>
  <si>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Novembris izpilde</t>
  </si>
  <si>
    <t>Janvāris - Novembris
Prognoze</t>
  </si>
  <si>
    <t>Janvāris - Novembris
Atgūtie maksājumi</t>
  </si>
  <si>
    <t>Janvāris - Novembris
Izpilde</t>
  </si>
  <si>
    <t>Janvāris - Novembris
Izpilde, %</t>
  </si>
  <si>
    <r>
      <t xml:space="preserve">Janvāris - Novembris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</si>
  <si>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Decembris izpilde</t>
  </si>
  <si>
    <t>Janvāris - Decembris
Prognoze</t>
  </si>
  <si>
    <t>Janvāris - Decembris
Atgūtie maksājumi</t>
  </si>
  <si>
    <t>Janvāris - Decembris
Izpilde</t>
  </si>
  <si>
    <t>Janvāris - Decembris
Izpilde, %</t>
  </si>
  <si>
    <r>
      <t xml:space="preserve">Janvāris - Decembris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</si>
  <si>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FI / 
4.2.1.1-2.FI</t>
  </si>
  <si>
    <t>Komentārs par neizpildi, ja neizpilde lielāka par 200 tūkst. euro</t>
  </si>
  <si>
    <t>Neizpildes pieaugums kopš Oktobra (-)
/
Neizpildes samazinājums (+)</t>
  </si>
  <si>
    <r>
      <t xml:space="preserve">2023.gadā ir 25 SAM/SAMP/Kārtas, kuru neizpilde 3 pēdējos mēnešos pēc kārtas pārsniedz 200 tūkst. </t>
    </r>
    <r>
      <rPr>
        <i/>
        <sz val="12"/>
        <color theme="1"/>
        <rFont val="Calibri"/>
        <family val="2"/>
        <charset val="186"/>
        <scheme val="minor"/>
      </rPr>
      <t>euro</t>
    </r>
    <r>
      <rPr>
        <sz val="12"/>
        <color theme="1"/>
        <rFont val="Calibri"/>
        <family val="2"/>
        <charset val="186"/>
        <scheme val="minor"/>
      </rPr>
      <t>:
Kopumā neizpildžu skaits, kurās trīs pēdējos mēnešus neizpilde ir lielāka par 200 tūkst. eiro SAM/SAMP līmenī ir samazinājies par 38%, salīdzinot ar 2022. gada (40 SAM/SAMP) rezultātiem.</t>
    </r>
  </si>
  <si>
    <t>2024 kopā
(līdz 30.04.2024.)
Prognoze, EUR</t>
  </si>
  <si>
    <t>Janvāris
Atgūtie maksājumi</t>
  </si>
  <si>
    <t>Janvāris
Izpilde, %</t>
  </si>
  <si>
    <t>15.1.1</t>
  </si>
  <si>
    <t>Atbalsta pasākumi centralizētās siltumapgādes jomā</t>
  </si>
  <si>
    <t>2015. gads - 2023. gads EUR</t>
  </si>
  <si>
    <t>Janvāris izpilde (Ar atgūtām summām)</t>
  </si>
  <si>
    <t>Janvāris izpilde (Atņemti atgūtie maksājumi)</t>
  </si>
  <si>
    <t>2024. gads</t>
  </si>
  <si>
    <t>Vēl pānots izmaksāt atbilstoši prognozei līdz 30.04.2024.</t>
  </si>
  <si>
    <t>2024. gads, EUR
(Izpilde: atgutie maksumi tiek atņemti no veiktajiem maksājumiem)</t>
  </si>
  <si>
    <t>Janvāris -
Atgūtie maksājumi</t>
  </si>
  <si>
    <t>Janvāris -
Izpilde</t>
  </si>
  <si>
    <t>15.1.1 Atbalsta pasākumi centralizētās siltumapgādes jomā</t>
  </si>
  <si>
    <t>2015. gads - 2023. gads
EUR</t>
  </si>
  <si>
    <t>2024.gads</t>
  </si>
  <si>
    <t xml:space="preserve">Veikto maksājumu projektu finansējuma saņēmējiem izpilde 2024. gadā, ES fondu finansējums, kārtots secībā no lielākās neizpildes 
(Atbilstoši 20.01.2024. CFLA sniegtajai prognozei)
</t>
  </si>
  <si>
    <t>Veikto maksājumu projektu finansējuma saņēmējiem izpilde 2024. gadā, ES fondu finansējums, kārtots secībā no lielākās neizpildes 
(Atbilstoši 20.01.2024. CFLA sniegtajai prognozei)</t>
  </si>
  <si>
    <t xml:space="preserve">15. Atbalsta pasākumi centralizētās siltumapgādes jomā	</t>
  </si>
  <si>
    <t>Februāris izpilde (Ar atgūtām summām)</t>
  </si>
  <si>
    <t>Februāris
Atgūtie maksājumi</t>
  </si>
  <si>
    <t>Februāris izpilde (Atņemti atgūtie maksājumi)</t>
  </si>
  <si>
    <t>Janvāris - Februāris izpilde (Atņemti atgūtie maksājumi)</t>
  </si>
  <si>
    <t>15.1.1.__</t>
  </si>
  <si>
    <t>Vēl pānots izmaksāt 2024. gadā.</t>
  </si>
  <si>
    <t>2024 kopā
Prognoze</t>
  </si>
  <si>
    <t>Marts izpilde (Ar atgūtām summām)</t>
  </si>
  <si>
    <t>Marts
Atgūtie maksājumi</t>
  </si>
  <si>
    <t>Marts izpilde (Atņemti atgūtie maksājumi)</t>
  </si>
  <si>
    <t>Janvāris - Marts izpilde (Atņemti atgūtie maksājumi)</t>
  </si>
  <si>
    <t>13.1.1.4 (3.1.1.6)</t>
  </si>
  <si>
    <t>13.1.1.4 (3.1.1.6)__</t>
  </si>
  <si>
    <t>2024. gada
Prognoze</t>
  </si>
  <si>
    <t>Aprīlis izpilde (Ar atgūtām summām)</t>
  </si>
  <si>
    <t>Aprīlis 
Atgūtie maksājumi</t>
  </si>
  <si>
    <t>Aprīlis  izpilde (Atņemti atgūtie maksājumi)</t>
  </si>
  <si>
    <t>Janvāris - Aprīlis 
Atgūtie maksājumi</t>
  </si>
  <si>
    <t>Janvāris - Aprīlis  izpilde (Atņemti atgūtie maksājumi)</t>
  </si>
  <si>
    <t>Janvāris - Aprīlis 
Izpilde, %</t>
  </si>
  <si>
    <t>Janvāris - Aprīlis izpilde (Atņemti atgūtie maksājumi)</t>
  </si>
  <si>
    <t>Sagatavots: 11.06.2024.</t>
  </si>
  <si>
    <t>Jā</t>
  </si>
  <si>
    <t>Nē</t>
  </si>
  <si>
    <t>K0</t>
  </si>
  <si>
    <t>15.1.1.</t>
  </si>
  <si>
    <t>Maijs izpilde (Ar atgūtām summām)</t>
  </si>
  <si>
    <t>Maijs
Atgūtie maksājumi</t>
  </si>
  <si>
    <t>Maijs  izpilde (Atņemti atgūtie maksājumi)</t>
  </si>
  <si>
    <t>Janvāris - Maijs  izpilde (Atņemti atgūtie maksājumi)</t>
  </si>
  <si>
    <t>Janvāris - Maijs
Faktiskā izpilde</t>
  </si>
  <si>
    <t>Janvāris - Maijs izpilde (Atņemti atgūtie maksājumi)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</si>
</sst>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0"/>
  </numFmts>
  <fonts count="61" x14ac:knownFonts="1">
    <font>
      <sz val="12"/>
      <color theme="1"/>
      <name val="Times New Roman"/>
      <family val="2"/>
      <charset val="186"/>
    </font>
    <font>
      <sz val="12"/>
      <color theme="1"/>
      <name val="Times New Roman"/>
      <family val="2"/>
      <charset val="186"/>
    </font>
    <font>
      <sz val="10"/>
      <color theme="1"/>
      <name val="Calibri"/>
      <family val="2"/>
      <charset val="186"/>
      <scheme val="minor"/>
    </font>
    <font>
      <b/>
      <sz val="18"/>
      <color theme="1"/>
      <name val="Calibri"/>
      <family val="2"/>
      <charset val="186"/>
      <scheme val="minor"/>
    </font>
    <font>
      <b/>
      <sz val="14"/>
      <name val="Calibri"/>
      <family val="2"/>
      <charset val="186"/>
      <scheme val="minor"/>
    </font>
    <font>
      <b/>
      <sz val="15"/>
      <name val="Calibri"/>
      <family val="2"/>
      <charset val="186"/>
      <scheme val="minor"/>
    </font>
    <font>
      <b/>
      <sz val="15"/>
      <color theme="0"/>
      <name val="Calibri"/>
      <family val="2"/>
      <charset val="186"/>
      <scheme val="minor"/>
    </font>
    <font>
      <sz val="15"/>
      <color theme="0"/>
      <name val="Calibri"/>
      <family val="2"/>
      <charset val="186"/>
      <scheme val="minor"/>
    </font>
    <font>
      <sz val="15"/>
      <name val="Calibri"/>
      <family val="2"/>
      <charset val="186"/>
      <scheme val="minor"/>
    </font>
    <font>
      <sz val="11"/>
      <color theme="1"/>
      <name val="Calibri"/>
      <family val="2"/>
      <charset val="186"/>
      <scheme val="minor"/>
    </font>
    <font>
      <b/>
      <sz val="16"/>
      <name val="Calibri"/>
      <family val="2"/>
      <charset val="186"/>
      <scheme val="minor"/>
    </font>
    <font>
      <sz val="14"/>
      <name val="Calibri"/>
      <family val="2"/>
      <charset val="186"/>
      <scheme val="minor"/>
    </font>
    <font>
      <sz val="10"/>
      <name val="Calibri"/>
      <family val="2"/>
      <charset val="186"/>
      <scheme val="minor"/>
    </font>
    <font>
      <sz val="16"/>
      <color theme="1"/>
      <name val="Calibri"/>
      <family val="2"/>
      <charset val="186"/>
      <scheme val="minor"/>
    </font>
    <font>
      <sz val="14"/>
      <color theme="1"/>
      <name val="Calibri"/>
      <family val="2"/>
      <charset val="186"/>
      <scheme val="minor"/>
    </font>
    <font>
      <sz val="24"/>
      <name val="Times New Roman"/>
      <family val="1"/>
      <charset val="186"/>
    </font>
    <font>
      <sz val="13"/>
      <name val="Times New Roman"/>
      <family val="1"/>
      <charset val="186"/>
    </font>
    <font>
      <b/>
      <sz val="18"/>
      <name val="Calibri"/>
      <family val="2"/>
      <charset val="186"/>
      <scheme val="minor"/>
    </font>
    <font>
      <u/>
      <sz val="12"/>
      <color theme="10"/>
      <name val="Times New Roman"/>
      <family val="2"/>
      <charset val="186"/>
    </font>
    <font>
      <sz val="10"/>
      <color rgb="FF000000"/>
      <name val="Arial"/>
      <family val="2"/>
      <charset val="186"/>
    </font>
    <font>
      <b/>
      <u/>
      <sz val="26"/>
      <color theme="1"/>
      <name val="Calibri"/>
      <family val="2"/>
      <charset val="186"/>
      <scheme val="minor"/>
    </font>
    <font>
      <i/>
      <sz val="10"/>
      <color theme="1"/>
      <name val="Calibri"/>
      <family val="2"/>
      <charset val="186"/>
      <scheme val="minor"/>
    </font>
    <font>
      <i/>
      <sz val="26"/>
      <color theme="1"/>
      <name val="Calibri"/>
      <family val="2"/>
      <charset val="186"/>
      <scheme val="minor"/>
    </font>
    <font>
      <sz val="10"/>
      <color rgb="FF000000"/>
      <name val="Arial"/>
      <family val="2"/>
      <charset val="186"/>
    </font>
    <font>
      <i/>
      <sz val="14"/>
      <color theme="1"/>
      <name val="Calibri"/>
      <family val="2"/>
      <charset val="186"/>
      <scheme val="minor"/>
    </font>
    <font>
      <sz val="11"/>
      <color theme="1"/>
      <name val="Calibri"/>
      <family val="2"/>
      <scheme val="minor"/>
    </font>
    <font>
      <sz val="16"/>
      <name val="Calibri"/>
      <family val="2"/>
      <charset val="186"/>
      <scheme val="minor"/>
    </font>
    <font>
      <sz val="16"/>
      <name val="Calibri"/>
      <family val="2"/>
      <charset val="186"/>
    </font>
    <font>
      <sz val="16"/>
      <color rgb="FFFF0000"/>
      <name val="Calibri"/>
      <family val="2"/>
      <charset val="186"/>
      <scheme val="minor"/>
    </font>
    <font>
      <u/>
      <sz val="11"/>
      <color theme="10"/>
      <name val="Calibri"/>
      <family val="2"/>
      <charset val="186"/>
      <scheme val="minor"/>
    </font>
    <font>
      <sz val="16"/>
      <color theme="1"/>
      <name val="Calibri"/>
      <family val="2"/>
      <charset val="204"/>
      <scheme val="minor"/>
    </font>
    <font>
      <sz val="8"/>
      <name val="Times New Roman"/>
      <family val="2"/>
      <charset val="186"/>
    </font>
    <font>
      <sz val="15"/>
      <color rgb="FFFF0000"/>
      <name val="Calibri"/>
      <family val="2"/>
      <charset val="186"/>
      <scheme val="minor"/>
    </font>
    <font>
      <sz val="16"/>
      <color theme="5"/>
      <name val="Calibri"/>
      <family val="2"/>
      <charset val="186"/>
      <scheme val="minor"/>
    </font>
    <font>
      <sz val="10"/>
      <color rgb="FFFF0000"/>
      <name val="Calibri"/>
      <family val="2"/>
      <charset val="186"/>
      <scheme val="minor"/>
    </font>
    <font>
      <b/>
      <u/>
      <sz val="16"/>
      <name val="Calibri"/>
      <family val="2"/>
      <charset val="186"/>
      <scheme val="minor"/>
    </font>
    <font>
      <sz val="15"/>
      <color rgb="FFFF00FF"/>
      <name val="Calibri"/>
      <family val="2"/>
      <charset val="186"/>
      <scheme val="minor"/>
    </font>
    <font>
      <strike/>
      <sz val="16"/>
      <name val="Calibri"/>
      <family val="2"/>
      <charset val="186"/>
      <scheme val="minor"/>
    </font>
    <font>
      <sz val="15"/>
      <color rgb="FFC00000"/>
      <name val="Calibri"/>
      <family val="2"/>
      <charset val="186"/>
      <scheme val="minor"/>
    </font>
    <font>
      <sz val="16"/>
      <color rgb="FFC00000"/>
      <name val="Calibri"/>
      <family val="2"/>
      <charset val="186"/>
      <scheme val="minor"/>
    </font>
    <font>
      <sz val="16"/>
      <color rgb="FF0070C0"/>
      <name val="Calibri"/>
      <family val="2"/>
      <charset val="186"/>
      <scheme val="minor"/>
    </font>
    <font>
      <sz val="16"/>
      <color theme="8"/>
      <name val="Calibri"/>
      <family val="2"/>
      <charset val="186"/>
      <scheme val="minor"/>
    </font>
    <font>
      <i/>
      <sz val="14"/>
      <color theme="0"/>
      <name val="Calibri"/>
      <family val="2"/>
      <charset val="186"/>
      <scheme val="minor"/>
    </font>
    <font>
      <b/>
      <sz val="16"/>
      <color rgb="FFFF0000"/>
      <name val="Calibri"/>
      <family val="2"/>
      <charset val="186"/>
      <scheme val="minor"/>
    </font>
    <font>
      <b/>
      <sz val="16"/>
      <color rgb="FF00B050"/>
      <name val="Calibri"/>
      <family val="2"/>
      <charset val="186"/>
      <scheme val="minor"/>
    </font>
    <font>
      <b/>
      <sz val="20"/>
      <color theme="1"/>
      <name val="Calibri"/>
      <family val="2"/>
      <charset val="186"/>
      <scheme val="minor"/>
    </font>
    <font>
      <sz val="12"/>
      <color theme="1"/>
      <name val="Calibri"/>
      <family val="2"/>
      <charset val="186"/>
      <scheme val="minor"/>
    </font>
    <font>
      <sz val="20"/>
      <color theme="1"/>
      <name val="Calibri"/>
      <family val="2"/>
      <charset val="186"/>
      <scheme val="minor"/>
    </font>
    <font>
      <b/>
      <sz val="12"/>
      <color theme="1"/>
      <name val="Calibri"/>
      <family val="2"/>
      <charset val="186"/>
      <scheme val="minor"/>
    </font>
    <font>
      <b/>
      <sz val="10"/>
      <color rgb="FF000000"/>
      <name val="Calibri"/>
      <family val="2"/>
      <charset val="186"/>
      <scheme val="minor"/>
    </font>
    <font>
      <sz val="10"/>
      <color rgb="FF000000"/>
      <name val="Calibri"/>
      <family val="2"/>
      <charset val="186"/>
      <scheme val="minor"/>
    </font>
    <font>
      <sz val="12"/>
      <color rgb="FF000000"/>
      <name val="Calibri"/>
      <family val="2"/>
      <charset val="186"/>
      <scheme val="minor"/>
    </font>
    <font>
      <sz val="12"/>
      <name val="Times New Roman"/>
      <family val="2"/>
      <charset val="186"/>
    </font>
    <font>
      <b/>
      <sz val="14"/>
      <color theme="1"/>
      <name val="Calibri"/>
      <family val="2"/>
      <charset val="186"/>
      <scheme val="minor"/>
    </font>
    <font>
      <i/>
      <sz val="12"/>
      <color theme="1"/>
      <name val="Calibri"/>
      <family val="2"/>
      <charset val="186"/>
      <scheme val="minor"/>
    </font>
    <font>
      <sz val="12"/>
      <color theme="1"/>
      <name val="Times New Roman"/>
      <family val="1"/>
      <charset val="186"/>
    </font>
    <font>
      <sz val="9"/>
      <color theme="1"/>
      <name val="Calibri"/>
      <family val="2"/>
      <charset val="186"/>
      <scheme val="minor"/>
    </font>
    <font>
      <b/>
      <i/>
      <sz val="12"/>
      <color theme="1"/>
      <name val="Calibri"/>
      <family val="2"/>
      <charset val="186"/>
      <scheme val="minor"/>
    </font>
    <font>
      <sz val="12"/>
      <name val="Calibri"/>
      <family val="2"/>
      <charset val="186"/>
      <scheme val="minor"/>
    </font>
    <font>
      <b/>
      <sz val="12"/>
      <name val="Calibri"/>
      <family val="2"/>
      <charset val="186"/>
      <scheme val="minor"/>
    </font>
    <font>
      <sz val="12"/>
      <color theme="1"/>
      <name val="Calibri"/>
      <family val="2"/>
      <charset val="204"/>
      <scheme val="minor"/>
    </font>
  </fonts>
  <fills count="37">
    <fill>
      <patternFill patternType="none"/>
    </fill>
    <fill>
      <patternFill patternType="gray125"/>
    </fill>
    <fill>
      <gradientFill degree="90">
        <stop position="0">
          <color theme="0"/>
        </stop>
        <stop position="1">
          <color theme="9"/>
        </stop>
      </gradientFill>
    </fill>
    <fill>
      <gradientFill degree="90">
        <stop position="0">
          <color theme="0"/>
        </stop>
        <stop position="1">
          <color theme="7" tint="0.40000610370189521"/>
        </stop>
      </gradientFill>
    </fill>
    <fill>
      <gradientFill degree="45">
        <stop position="0">
          <color theme="0"/>
        </stop>
        <stop position="1">
          <color theme="0" tint="-0.1490218817712943"/>
        </stop>
      </gradientFill>
    </fill>
    <fill>
      <gradientFill degree="90">
        <stop position="0">
          <color theme="0"/>
        </stop>
        <stop position="1">
          <color theme="0" tint="-0.25098422193060094"/>
        </stop>
      </gradientFill>
    </fill>
    <fill>
      <patternFill patternType="solid">
        <fgColor rgb="FFFFFF00"/>
        <bgColor indexed="64"/>
      </patternFill>
    </fill>
    <fill>
      <patternFill patternType="solid">
        <fgColor rgb="FFFFFF00"/>
        <bgColor auto="1"/>
      </patternFill>
    </fill>
    <fill>
      <gradientFill degree="90">
        <stop position="0">
          <color theme="0"/>
        </stop>
        <stop position="1">
          <color rgb="FF00B0F0"/>
        </stop>
      </gradientFill>
    </fill>
    <fill>
      <gradientFill degree="90">
        <stop position="0">
          <color theme="0"/>
        </stop>
        <stop position="1">
          <color theme="7" tint="0.80001220740379042"/>
        </stop>
      </gradientFill>
    </fill>
    <fill>
      <patternFill patternType="solid">
        <fgColor theme="7" tint="0.39997558519241921"/>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7"/>
        <bgColor indexed="64"/>
      </patternFill>
    </fill>
    <fill>
      <patternFill patternType="solid">
        <fgColor rgb="FFFFC000"/>
        <bgColor indexed="64"/>
      </patternFill>
    </fill>
    <fill>
      <patternFill patternType="solid">
        <fgColor rgb="FFFFD966"/>
        <bgColor indexed="64"/>
      </patternFill>
    </fill>
    <fill>
      <patternFill patternType="solid">
        <fgColor rgb="FF92D050"/>
        <bgColor indexed="64"/>
      </patternFill>
    </fill>
    <fill>
      <patternFill patternType="solid">
        <fgColor rgb="FFFF66CC"/>
        <bgColor indexed="64"/>
      </patternFill>
    </fill>
    <fill>
      <patternFill patternType="solid">
        <fgColor rgb="FFFF0000"/>
        <bgColor indexed="64"/>
      </patternFill>
    </fill>
    <fill>
      <patternFill patternType="solid">
        <fgColor theme="0"/>
        <bgColor indexed="64"/>
      </patternFill>
    </fill>
    <fill>
      <patternFill patternType="solid">
        <fgColor rgb="FF92D050"/>
        <bgColor auto="1"/>
      </patternFill>
    </fill>
    <fill>
      <patternFill patternType="solid">
        <fgColor theme="0" tint="-0.34998626667073579"/>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00FF"/>
        <bgColor indexed="64"/>
      </patternFill>
    </fill>
    <fill>
      <patternFill patternType="solid">
        <fgColor theme="9" tint="0.59999389629810485"/>
        <bgColor indexed="64"/>
      </patternFill>
    </fill>
    <fill>
      <patternFill patternType="solid">
        <fgColor rgb="FFD9D9D9"/>
        <bgColor indexed="64"/>
      </patternFill>
    </fill>
    <fill>
      <gradientFill degree="90">
        <stop position="0">
          <color theme="0"/>
        </stop>
        <stop position="1">
          <color rgb="FFFF0000"/>
        </stop>
      </gradientFill>
    </fill>
    <fill>
      <patternFill patternType="solid">
        <fgColor theme="2"/>
        <bgColor indexed="64"/>
      </patternFill>
    </fill>
    <fill>
      <patternFill patternType="solid">
        <fgColor theme="4"/>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2"/>
        <bgColor auto="1"/>
      </patternFill>
    </fill>
    <fill>
      <patternFill patternType="solid">
        <fgColor theme="0" tint="-0.14999847407452621"/>
        <bgColor auto="1"/>
      </patternFill>
    </fill>
    <fill>
      <patternFill patternType="solid">
        <fgColor theme="0" tint="-0.499984740745262"/>
        <bgColor indexed="64"/>
      </patternFill>
    </fill>
    <fill>
      <patternFill patternType="solid">
        <fgColor theme="0" tint="-0.249977111117893"/>
        <bgColor auto="1"/>
      </patternFill>
    </fill>
  </fills>
  <borders count="3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style="thin">
        <color indexed="64"/>
      </left>
      <right/>
      <top style="thin">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18" fillId="0" borderId="0" applyNumberFormat="0" applyFill="0" applyBorder="0" applyAlignment="0" applyProtection="0"/>
    <xf numFmtId="0" fontId="19" fillId="0" borderId="0"/>
    <xf numFmtId="0" fontId="23" fillId="0" borderId="0"/>
    <xf numFmtId="9" fontId="19" fillId="0" borderId="0" applyFont="0" applyFill="0" applyBorder="0" applyAlignment="0" applyProtection="0"/>
    <xf numFmtId="0" fontId="19" fillId="0" borderId="0"/>
    <xf numFmtId="0" fontId="19" fillId="0" borderId="0"/>
    <xf numFmtId="0" fontId="25" fillId="0" borderId="0"/>
    <xf numFmtId="0" fontId="9" fillId="0" borderId="0"/>
    <xf numFmtId="0" fontId="29" fillId="0" borderId="0" applyNumberFormat="0" applyFill="0" applyBorder="0" applyAlignment="0" applyProtection="0"/>
  </cellStyleXfs>
  <cellXfs count="380">
    <xf numFmtId="0" fontId="0" fillId="0" borderId="0" xfId="0"/>
    <xf numFmtId="0" fontId="2" fillId="0" borderId="0" xfId="0" applyFont="1"/>
    <xf numFmtId="0" fontId="6" fillId="0" borderId="0" xfId="0" applyFont="1" applyAlignment="1">
      <alignment horizontal="center" vertical="center" wrapText="1"/>
    </xf>
    <xf numFmtId="0" fontId="7" fillId="0" borderId="0" xfId="0" applyFont="1"/>
    <xf numFmtId="0" fontId="2" fillId="0" borderId="0" xfId="0" applyFont="1" applyAlignment="1">
      <alignment wrapText="1"/>
    </xf>
    <xf numFmtId="0" fontId="4" fillId="4" borderId="1" xfId="0" applyFont="1" applyFill="1" applyBorder="1" applyAlignment="1">
      <alignment horizontal="left" vertical="center" wrapText="1"/>
    </xf>
    <xf numFmtId="3" fontId="11" fillId="4" borderId="1" xfId="1" applyNumberFormat="1" applyFont="1" applyFill="1" applyBorder="1" applyAlignment="1" applyProtection="1">
      <alignment horizontal="center" vertical="center" wrapText="1"/>
    </xf>
    <xf numFmtId="3" fontId="11" fillId="4" borderId="1" xfId="0" applyNumberFormat="1" applyFont="1" applyFill="1" applyBorder="1" applyAlignment="1">
      <alignment horizontal="center" vertical="center" wrapText="1"/>
    </xf>
    <xf numFmtId="0" fontId="12" fillId="0" borderId="0" xfId="0" applyFont="1"/>
    <xf numFmtId="0" fontId="14" fillId="0" borderId="0" xfId="0" applyFont="1"/>
    <xf numFmtId="10" fontId="14" fillId="0" borderId="0" xfId="2" applyNumberFormat="1" applyFont="1" applyFill="1"/>
    <xf numFmtId="0" fontId="0" fillId="0" borderId="0" xfId="0" applyAlignment="1">
      <alignment horizontal="left" vertical="center"/>
    </xf>
    <xf numFmtId="0" fontId="16" fillId="0" borderId="0" xfId="0" applyFont="1"/>
    <xf numFmtId="0" fontId="18" fillId="0" borderId="0" xfId="6" applyFill="1" applyAlignment="1"/>
    <xf numFmtId="0" fontId="8" fillId="0" borderId="0" xfId="3" applyFont="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horizontal="center" vertical="center"/>
    </xf>
    <xf numFmtId="0" fontId="5" fillId="0" borderId="0" xfId="0" applyFont="1" applyAlignment="1">
      <alignment horizontal="center" vertical="center"/>
    </xf>
    <xf numFmtId="0" fontId="3" fillId="0" borderId="0" xfId="0" applyFont="1" applyAlignment="1">
      <alignment horizontal="center" vertical="center" wrapText="1"/>
    </xf>
    <xf numFmtId="0" fontId="10" fillId="2" borderId="1" xfId="0" applyFont="1" applyFill="1" applyBorder="1" applyAlignment="1">
      <alignment horizontal="center" vertical="center" wrapText="1"/>
    </xf>
    <xf numFmtId="0" fontId="21" fillId="0" borderId="0" xfId="0" applyFont="1"/>
    <xf numFmtId="0" fontId="5" fillId="0" borderId="0" xfId="0" applyFont="1" applyAlignment="1">
      <alignment horizontal="center" vertical="center" wrapText="1"/>
    </xf>
    <xf numFmtId="4" fontId="6" fillId="0" borderId="0" xfId="0" applyNumberFormat="1" applyFont="1" applyAlignment="1">
      <alignment horizontal="center" vertical="center" wrapText="1"/>
    </xf>
    <xf numFmtId="3" fontId="4" fillId="4" borderId="1" xfId="0" applyNumberFormat="1" applyFont="1" applyFill="1" applyBorder="1" applyAlignment="1">
      <alignment horizontal="center" vertical="center" wrapText="1"/>
    </xf>
    <xf numFmtId="0" fontId="4" fillId="4" borderId="1" xfId="0" applyFont="1" applyFill="1" applyBorder="1" applyAlignment="1">
      <alignment vertical="center" wrapText="1"/>
    </xf>
    <xf numFmtId="49" fontId="8" fillId="5" borderId="1" xfId="3" applyNumberFormat="1" applyFont="1" applyFill="1" applyBorder="1" applyAlignment="1">
      <alignment horizontal="center" vertical="center"/>
    </xf>
    <xf numFmtId="49" fontId="8" fillId="5" borderId="3" xfId="3" applyNumberFormat="1" applyFont="1" applyFill="1" applyBorder="1" applyAlignment="1">
      <alignment horizontal="center" vertical="center"/>
    </xf>
    <xf numFmtId="10" fontId="11" fillId="0" borderId="0" xfId="2" applyNumberFormat="1" applyFont="1" applyFill="1"/>
    <xf numFmtId="0" fontId="22" fillId="0" borderId="0" xfId="0" applyFont="1" applyAlignment="1">
      <alignment horizontal="center" vertical="center" wrapText="1"/>
    </xf>
    <xf numFmtId="4" fontId="17" fillId="0" borderId="0" xfId="0" applyNumberFormat="1" applyFont="1" applyAlignment="1">
      <alignment horizontal="center" vertical="center" wrapText="1"/>
    </xf>
    <xf numFmtId="3" fontId="17" fillId="0" borderId="0" xfId="0" applyNumberFormat="1" applyFont="1" applyAlignment="1">
      <alignment horizontal="center" vertical="center" wrapText="1"/>
    </xf>
    <xf numFmtId="3" fontId="22" fillId="0" borderId="0" xfId="0" applyNumberFormat="1" applyFont="1" applyAlignment="1">
      <alignment horizontal="center" vertical="center" wrapText="1"/>
    </xf>
    <xf numFmtId="0" fontId="10" fillId="3" borderId="1" xfId="0" applyFont="1" applyFill="1" applyBorder="1" applyAlignment="1">
      <alignment horizontal="center" vertical="center" wrapText="1"/>
    </xf>
    <xf numFmtId="0" fontId="16" fillId="0" borderId="0" xfId="0" applyFont="1" applyAlignment="1">
      <alignment horizontal="left"/>
    </xf>
    <xf numFmtId="0" fontId="8" fillId="0" borderId="1" xfId="3" applyFont="1" applyBorder="1" applyAlignment="1">
      <alignment horizontal="center" vertical="center"/>
    </xf>
    <xf numFmtId="49" fontId="8" fillId="0" borderId="1" xfId="3" applyNumberFormat="1" applyFont="1" applyBorder="1" applyAlignment="1">
      <alignment horizontal="center" vertical="center"/>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0" fontId="5" fillId="0" borderId="1" xfId="0" applyFont="1" applyBorder="1" applyAlignment="1">
      <alignment horizontal="center" vertical="center" wrapText="1"/>
    </xf>
    <xf numFmtId="3" fontId="8" fillId="0" borderId="1" xfId="0" applyNumberFormat="1" applyFont="1" applyBorder="1" applyAlignment="1">
      <alignment horizontal="center" vertical="center" wrapText="1"/>
    </xf>
    <xf numFmtId="0" fontId="8" fillId="0" borderId="1" xfId="0" applyFont="1" applyBorder="1" applyAlignment="1">
      <alignment horizontal="center" vertical="center"/>
    </xf>
    <xf numFmtId="0" fontId="5" fillId="0" borderId="1" xfId="0" applyFont="1" applyBorder="1" applyAlignment="1">
      <alignment horizontal="center" vertical="center"/>
    </xf>
    <xf numFmtId="49" fontId="8" fillId="0" borderId="1" xfId="3" applyNumberFormat="1" applyFont="1" applyBorder="1" applyAlignment="1">
      <alignment horizontal="center" vertical="center" wrapText="1"/>
    </xf>
    <xf numFmtId="0" fontId="8" fillId="0" borderId="1" xfId="3"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left" vertical="center" wrapText="1"/>
    </xf>
    <xf numFmtId="0" fontId="8" fillId="0" borderId="7" xfId="0" applyFont="1" applyBorder="1" applyAlignment="1">
      <alignment horizontal="left" vertical="center" wrapText="1"/>
    </xf>
    <xf numFmtId="0" fontId="4" fillId="2" borderId="5" xfId="0" applyFont="1" applyFill="1" applyBorder="1" applyAlignment="1">
      <alignment horizontal="center" vertical="center" textRotation="90" wrapText="1"/>
    </xf>
    <xf numFmtId="0" fontId="4" fillId="2" borderId="6" xfId="0" applyFont="1" applyFill="1" applyBorder="1" applyAlignment="1">
      <alignment horizontal="center" vertical="center" textRotation="90" wrapText="1"/>
    </xf>
    <xf numFmtId="0" fontId="4" fillId="2" borderId="7" xfId="0" applyFont="1" applyFill="1" applyBorder="1" applyAlignment="1">
      <alignment horizontal="center" vertical="center" textRotation="90" wrapText="1"/>
    </xf>
    <xf numFmtId="0" fontId="4" fillId="2" borderId="17" xfId="0" applyFont="1" applyFill="1" applyBorder="1" applyAlignment="1">
      <alignment horizontal="center" vertical="center" wrapText="1"/>
    </xf>
    <xf numFmtId="0" fontId="8" fillId="10" borderId="1" xfId="3" applyFont="1" applyFill="1" applyBorder="1" applyAlignment="1">
      <alignment horizontal="center" vertical="center"/>
    </xf>
    <xf numFmtId="49" fontId="8" fillId="10" borderId="1" xfId="3" applyNumberFormat="1" applyFont="1" applyFill="1" applyBorder="1" applyAlignment="1">
      <alignment horizontal="center" vertical="center"/>
    </xf>
    <xf numFmtId="0" fontId="8" fillId="10" borderId="1" xfId="0" applyFont="1" applyFill="1" applyBorder="1" applyAlignment="1">
      <alignment horizontal="left" vertical="center" wrapText="1"/>
    </xf>
    <xf numFmtId="0" fontId="8" fillId="10"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3" fontId="8" fillId="10" borderId="1" xfId="0" applyNumberFormat="1" applyFont="1" applyFill="1" applyBorder="1" applyAlignment="1">
      <alignment horizontal="center" vertical="center" wrapText="1"/>
    </xf>
    <xf numFmtId="3" fontId="26" fillId="10" borderId="1" xfId="0" applyNumberFormat="1" applyFont="1" applyFill="1" applyBorder="1" applyAlignment="1">
      <alignment horizontal="center" vertical="center" wrapText="1"/>
    </xf>
    <xf numFmtId="3" fontId="26" fillId="10" borderId="4" xfId="0" applyNumberFormat="1" applyFont="1" applyFill="1" applyBorder="1" applyAlignment="1">
      <alignment horizontal="center" vertical="center" wrapText="1"/>
    </xf>
    <xf numFmtId="3" fontId="26" fillId="10" borderId="1" xfId="0" applyNumberFormat="1" applyFont="1" applyFill="1" applyBorder="1" applyAlignment="1">
      <alignment horizontal="left" vertical="center" wrapText="1"/>
    </xf>
    <xf numFmtId="3" fontId="26" fillId="10" borderId="4" xfId="0" applyNumberFormat="1" applyFont="1" applyFill="1" applyBorder="1" applyAlignment="1">
      <alignment horizontal="left" vertical="center" wrapText="1"/>
    </xf>
    <xf numFmtId="0" fontId="8" fillId="10" borderId="1" xfId="0" applyFont="1" applyFill="1" applyBorder="1" applyAlignment="1">
      <alignment horizontal="center" vertical="center"/>
    </xf>
    <xf numFmtId="0" fontId="5" fillId="10" borderId="1" xfId="0" applyFont="1" applyFill="1" applyBorder="1" applyAlignment="1">
      <alignment horizontal="center" vertical="center"/>
    </xf>
    <xf numFmtId="0" fontId="8" fillId="10" borderId="9" xfId="0" applyFont="1" applyFill="1" applyBorder="1" applyAlignment="1">
      <alignment horizontal="left" vertical="center" wrapText="1"/>
    </xf>
    <xf numFmtId="0" fontId="8" fillId="10" borderId="8" xfId="0" applyFont="1" applyFill="1" applyBorder="1" applyAlignment="1">
      <alignment horizontal="center" vertical="center" wrapText="1"/>
    </xf>
    <xf numFmtId="0" fontId="8" fillId="10" borderId="7" xfId="0" applyFont="1" applyFill="1" applyBorder="1" applyAlignment="1">
      <alignment horizontal="left" vertical="center" wrapText="1"/>
    </xf>
    <xf numFmtId="3" fontId="26" fillId="10" borderId="16" xfId="0" applyNumberFormat="1" applyFont="1" applyFill="1" applyBorder="1" applyAlignment="1">
      <alignment horizontal="center" vertical="center" wrapText="1"/>
    </xf>
    <xf numFmtId="3" fontId="27" fillId="10" borderId="1" xfId="0" applyNumberFormat="1" applyFont="1" applyFill="1" applyBorder="1" applyAlignment="1">
      <alignment horizontal="center" vertical="center" wrapText="1"/>
    </xf>
    <xf numFmtId="3" fontId="28" fillId="10" borderId="4" xfId="0" applyNumberFormat="1" applyFont="1" applyFill="1" applyBorder="1" applyAlignment="1">
      <alignment horizontal="center" vertical="center" wrapText="1"/>
    </xf>
    <xf numFmtId="3" fontId="27" fillId="10" borderId="4" xfId="0" applyNumberFormat="1" applyFont="1" applyFill="1" applyBorder="1" applyAlignment="1">
      <alignment horizontal="left" vertical="center" wrapText="1"/>
    </xf>
    <xf numFmtId="49" fontId="8" fillId="10" borderId="1" xfId="3" applyNumberFormat="1" applyFont="1" applyFill="1" applyBorder="1" applyAlignment="1">
      <alignment horizontal="center" vertical="center" wrapText="1"/>
    </xf>
    <xf numFmtId="3" fontId="26" fillId="10" borderId="1" xfId="0" applyNumberFormat="1" applyFont="1" applyFill="1" applyBorder="1" applyAlignment="1">
      <alignment horizontal="left" vertical="top" wrapText="1"/>
    </xf>
    <xf numFmtId="3" fontId="26" fillId="10" borderId="4" xfId="0" applyNumberFormat="1" applyFont="1" applyFill="1" applyBorder="1" applyAlignment="1">
      <alignment horizontal="left" vertical="top" wrapText="1"/>
    </xf>
    <xf numFmtId="0" fontId="8" fillId="10" borderId="1" xfId="3" applyFont="1" applyFill="1" applyBorder="1" applyAlignment="1">
      <alignment horizontal="center" vertical="center" wrapText="1"/>
    </xf>
    <xf numFmtId="0" fontId="20" fillId="0" borderId="0" xfId="0" applyFont="1" applyAlignment="1">
      <alignment horizontal="center" vertical="center" wrapText="1"/>
    </xf>
    <xf numFmtId="3" fontId="26" fillId="10" borderId="9" xfId="0" applyNumberFormat="1" applyFont="1" applyFill="1" applyBorder="1" applyAlignment="1">
      <alignment horizontal="center" vertical="center" wrapText="1"/>
    </xf>
    <xf numFmtId="3" fontId="8" fillId="10" borderId="4" xfId="0" applyNumberFormat="1" applyFont="1" applyFill="1" applyBorder="1" applyAlignment="1">
      <alignment horizontal="center" vertical="center" wrapText="1"/>
    </xf>
    <xf numFmtId="164" fontId="24" fillId="0" borderId="0" xfId="1" applyNumberFormat="1" applyFont="1" applyBorder="1" applyAlignment="1">
      <alignment horizontal="center" vertical="center" wrapText="1"/>
    </xf>
    <xf numFmtId="164" fontId="30" fillId="0" borderId="0" xfId="1" applyNumberFormat="1" applyFont="1" applyFill="1" applyBorder="1" applyAlignment="1">
      <alignment horizontal="center" vertical="center" wrapText="1"/>
    </xf>
    <xf numFmtId="3" fontId="8" fillId="6" borderId="1" xfId="0" applyNumberFormat="1" applyFont="1" applyFill="1" applyBorder="1" applyAlignment="1">
      <alignment horizontal="center" vertical="center" wrapText="1"/>
    </xf>
    <xf numFmtId="3" fontId="8" fillId="6" borderId="1" xfId="0" applyNumberFormat="1" applyFont="1" applyFill="1" applyBorder="1" applyAlignment="1">
      <alignment horizontal="center" vertical="center"/>
    </xf>
    <xf numFmtId="3" fontId="8" fillId="6" borderId="1" xfId="2" applyNumberFormat="1" applyFont="1" applyFill="1" applyBorder="1" applyAlignment="1">
      <alignment horizontal="center" vertical="center" wrapText="1"/>
    </xf>
    <xf numFmtId="49" fontId="8" fillId="10" borderId="1" xfId="0" applyNumberFormat="1" applyFont="1" applyFill="1" applyBorder="1" applyAlignment="1">
      <alignment horizontal="center" vertical="center" wrapText="1"/>
    </xf>
    <xf numFmtId="3" fontId="8" fillId="11" borderId="1" xfId="0" applyNumberFormat="1" applyFont="1" applyFill="1" applyBorder="1" applyAlignment="1">
      <alignment horizontal="center" vertical="center" wrapText="1"/>
    </xf>
    <xf numFmtId="3" fontId="8" fillId="12" borderId="1" xfId="0" applyNumberFormat="1" applyFont="1" applyFill="1" applyBorder="1" applyAlignment="1">
      <alignment horizontal="center" vertical="center" wrapText="1"/>
    </xf>
    <xf numFmtId="0" fontId="8" fillId="12" borderId="1" xfId="0" applyFont="1" applyFill="1" applyBorder="1" applyAlignment="1">
      <alignment horizontal="center" vertical="center"/>
    </xf>
    <xf numFmtId="3" fontId="8" fillId="12" borderId="1" xfId="0" applyNumberFormat="1" applyFont="1" applyFill="1" applyBorder="1" applyAlignment="1">
      <alignment horizontal="center" vertical="center"/>
    </xf>
    <xf numFmtId="3" fontId="8" fillId="12" borderId="1" xfId="0" applyNumberFormat="1" applyFont="1" applyFill="1" applyBorder="1" applyAlignment="1">
      <alignment vertical="center" wrapText="1"/>
    </xf>
    <xf numFmtId="3" fontId="8" fillId="12" borderId="7" xfId="0" applyNumberFormat="1" applyFont="1" applyFill="1" applyBorder="1" applyAlignment="1">
      <alignment horizontal="center" vertical="center" wrapText="1"/>
    </xf>
    <xf numFmtId="3" fontId="8" fillId="12" borderId="9" xfId="0" applyNumberFormat="1" applyFont="1" applyFill="1" applyBorder="1" applyAlignment="1">
      <alignment horizontal="center" vertical="center" wrapText="1"/>
    </xf>
    <xf numFmtId="3" fontId="8" fillId="12" borderId="6" xfId="0" applyNumberFormat="1" applyFont="1" applyFill="1" applyBorder="1" applyAlignment="1">
      <alignment horizontal="center" vertical="center" wrapText="1"/>
    </xf>
    <xf numFmtId="49" fontId="8" fillId="0" borderId="1" xfId="0" applyNumberFormat="1" applyFont="1" applyBorder="1" applyAlignment="1">
      <alignment horizontal="center" vertical="center" wrapText="1"/>
    </xf>
    <xf numFmtId="0" fontId="8" fillId="0" borderId="8" xfId="0" applyFont="1" applyBorder="1" applyAlignment="1">
      <alignment horizontal="center" vertical="center"/>
    </xf>
    <xf numFmtId="3" fontId="8" fillId="0" borderId="1" xfId="2" applyNumberFormat="1" applyFont="1" applyFill="1" applyBorder="1" applyAlignment="1">
      <alignment horizontal="center" vertical="center" wrapText="1"/>
    </xf>
    <xf numFmtId="4" fontId="24" fillId="0" borderId="0" xfId="0" applyNumberFormat="1" applyFont="1" applyAlignment="1">
      <alignment horizontal="center" vertical="center" wrapText="1"/>
    </xf>
    <xf numFmtId="3" fontId="32" fillId="6" borderId="1" xfId="0" applyNumberFormat="1" applyFont="1" applyFill="1" applyBorder="1" applyAlignment="1">
      <alignment horizontal="center" vertical="center" wrapText="1"/>
    </xf>
    <xf numFmtId="3" fontId="8" fillId="13" borderId="1" xfId="0" applyNumberFormat="1" applyFont="1" applyFill="1" applyBorder="1" applyAlignment="1">
      <alignment horizontal="center" vertical="center" wrapText="1"/>
    </xf>
    <xf numFmtId="3" fontId="8" fillId="0" borderId="1" xfId="0" applyNumberFormat="1" applyFont="1" applyBorder="1" applyAlignment="1">
      <alignment horizontal="center" vertical="center"/>
    </xf>
    <xf numFmtId="3" fontId="26" fillId="0" borderId="1" xfId="0" applyNumberFormat="1" applyFont="1" applyBorder="1" applyAlignment="1">
      <alignment horizontal="center" vertical="center" wrapText="1"/>
    </xf>
    <xf numFmtId="3" fontId="26" fillId="0" borderId="4" xfId="0" applyNumberFormat="1" applyFont="1" applyBorder="1" applyAlignment="1">
      <alignment horizontal="center" vertical="center" wrapText="1"/>
    </xf>
    <xf numFmtId="3" fontId="26" fillId="0" borderId="1" xfId="0" applyNumberFormat="1" applyFont="1" applyBorder="1" applyAlignment="1">
      <alignment horizontal="left" vertical="center" wrapText="1"/>
    </xf>
    <xf numFmtId="3" fontId="26" fillId="0" borderId="4" xfId="0" applyNumberFormat="1" applyFont="1" applyBorder="1" applyAlignment="1">
      <alignment horizontal="left" vertical="center" wrapText="1"/>
    </xf>
    <xf numFmtId="3" fontId="8" fillId="0" borderId="1" xfId="0" applyNumberFormat="1" applyFont="1" applyBorder="1" applyAlignment="1">
      <alignment vertical="center" wrapText="1"/>
    </xf>
    <xf numFmtId="3" fontId="8" fillId="0" borderId="4" xfId="0" applyNumberFormat="1" applyFont="1" applyBorder="1" applyAlignment="1">
      <alignment horizontal="center" vertical="center" wrapText="1"/>
    </xf>
    <xf numFmtId="3" fontId="8" fillId="0" borderId="4" xfId="0" applyNumberFormat="1" applyFont="1" applyBorder="1" applyAlignment="1">
      <alignment vertical="center" wrapText="1"/>
    </xf>
    <xf numFmtId="3" fontId="27" fillId="0" borderId="1" xfId="0" applyNumberFormat="1" applyFont="1" applyBorder="1" applyAlignment="1">
      <alignment horizontal="center" vertical="center" wrapText="1"/>
    </xf>
    <xf numFmtId="3" fontId="8" fillId="0" borderId="9" xfId="0" applyNumberFormat="1" applyFont="1" applyBorder="1" applyAlignment="1">
      <alignment horizontal="center" vertical="center" wrapText="1"/>
    </xf>
    <xf numFmtId="3" fontId="26" fillId="0" borderId="16" xfId="0" applyNumberFormat="1" applyFont="1" applyBorder="1" applyAlignment="1">
      <alignment horizontal="center" vertical="center" wrapText="1"/>
    </xf>
    <xf numFmtId="3" fontId="8" fillId="0" borderId="7" xfId="0" applyNumberFormat="1" applyFont="1" applyBorder="1" applyAlignment="1">
      <alignment horizontal="center" vertical="center" wrapText="1"/>
    </xf>
    <xf numFmtId="3" fontId="8" fillId="0" borderId="16" xfId="0" applyNumberFormat="1" applyFont="1" applyBorder="1" applyAlignment="1">
      <alignment horizontal="center" vertical="center" wrapText="1"/>
    </xf>
    <xf numFmtId="3" fontId="8" fillId="0" borderId="6" xfId="0" applyNumberFormat="1" applyFont="1" applyBorder="1" applyAlignment="1">
      <alignment horizontal="center" vertical="center" wrapText="1"/>
    </xf>
    <xf numFmtId="3" fontId="26" fillId="0" borderId="9" xfId="0" applyNumberFormat="1" applyFont="1" applyBorder="1" applyAlignment="1">
      <alignment horizontal="center" vertical="center" wrapText="1"/>
    </xf>
    <xf numFmtId="3" fontId="26" fillId="0" borderId="18" xfId="0" applyNumberFormat="1" applyFont="1" applyBorder="1" applyAlignment="1">
      <alignment horizontal="center" vertical="center" wrapText="1"/>
    </xf>
    <xf numFmtId="3" fontId="28" fillId="0" borderId="4" xfId="0" applyNumberFormat="1" applyFont="1" applyBorder="1" applyAlignment="1">
      <alignment horizontal="center" vertical="center" wrapText="1"/>
    </xf>
    <xf numFmtId="3" fontId="27" fillId="0" borderId="4" xfId="0" applyNumberFormat="1" applyFont="1" applyBorder="1" applyAlignment="1">
      <alignment horizontal="left" vertical="center" wrapText="1"/>
    </xf>
    <xf numFmtId="3" fontId="26" fillId="0" borderId="1" xfId="0" applyNumberFormat="1" applyFont="1" applyBorder="1" applyAlignment="1">
      <alignment horizontal="left" vertical="top" wrapText="1"/>
    </xf>
    <xf numFmtId="3" fontId="26" fillId="0" borderId="4" xfId="0" applyNumberFormat="1" applyFont="1" applyBorder="1" applyAlignment="1">
      <alignment horizontal="left" vertical="top" wrapText="1"/>
    </xf>
    <xf numFmtId="0" fontId="2" fillId="0" borderId="1" xfId="0" applyFont="1" applyBorder="1"/>
    <xf numFmtId="3" fontId="8" fillId="0" borderId="0" xfId="0" applyNumberFormat="1" applyFont="1" applyAlignment="1">
      <alignment horizontal="center" vertical="center" wrapText="1"/>
    </xf>
    <xf numFmtId="0" fontId="13" fillId="0" borderId="0" xfId="0" applyFont="1"/>
    <xf numFmtId="0" fontId="26" fillId="0" borderId="0" xfId="0" applyFont="1"/>
    <xf numFmtId="0" fontId="15" fillId="0" borderId="0" xfId="0" applyFont="1"/>
    <xf numFmtId="3" fontId="26" fillId="0" borderId="0" xfId="0" applyNumberFormat="1" applyFont="1"/>
    <xf numFmtId="0" fontId="11" fillId="0" borderId="0" xfId="0" applyFont="1"/>
    <xf numFmtId="3" fontId="14" fillId="0" borderId="0" xfId="0" applyNumberFormat="1" applyFont="1"/>
    <xf numFmtId="3" fontId="11" fillId="0" borderId="0" xfId="0" applyNumberFormat="1" applyFont="1"/>
    <xf numFmtId="1" fontId="14" fillId="0" borderId="0" xfId="0" applyNumberFormat="1" applyFont="1"/>
    <xf numFmtId="1" fontId="11" fillId="0" borderId="0" xfId="0" applyNumberFormat="1" applyFont="1"/>
    <xf numFmtId="3" fontId="32" fillId="0" borderId="1" xfId="0" applyNumberFormat="1" applyFont="1" applyBorder="1" applyAlignment="1">
      <alignment horizontal="center" vertical="center" wrapText="1"/>
    </xf>
    <xf numFmtId="0" fontId="8" fillId="15" borderId="1" xfId="0" applyFont="1" applyFill="1" applyBorder="1" applyAlignment="1">
      <alignment horizontal="center" vertical="center" wrapText="1"/>
    </xf>
    <xf numFmtId="3" fontId="26" fillId="15" borderId="1" xfId="0" applyNumberFormat="1" applyFont="1" applyFill="1" applyBorder="1" applyAlignment="1">
      <alignment horizontal="center" vertical="center" wrapText="1"/>
    </xf>
    <xf numFmtId="3" fontId="8" fillId="14" borderId="1" xfId="0" applyNumberFormat="1" applyFont="1" applyFill="1" applyBorder="1" applyAlignment="1">
      <alignment horizontal="center" vertical="center" wrapText="1"/>
    </xf>
    <xf numFmtId="3" fontId="28" fillId="0" borderId="1" xfId="0" applyNumberFormat="1" applyFont="1" applyBorder="1" applyAlignment="1">
      <alignment horizontal="center" vertical="center" wrapText="1"/>
    </xf>
    <xf numFmtId="0" fontId="34" fillId="0" borderId="0" xfId="0" applyFont="1"/>
    <xf numFmtId="0" fontId="32" fillId="0" borderId="1" xfId="3" applyFont="1" applyBorder="1" applyAlignment="1">
      <alignment horizontal="center" vertical="center"/>
    </xf>
    <xf numFmtId="3" fontId="28" fillId="0" borderId="9" xfId="0" applyNumberFormat="1" applyFont="1" applyBorder="1" applyAlignment="1">
      <alignment horizontal="left" vertical="center" wrapText="1"/>
    </xf>
    <xf numFmtId="3" fontId="28" fillId="10" borderId="4" xfId="0" applyNumberFormat="1" applyFont="1" applyFill="1" applyBorder="1" applyAlignment="1">
      <alignment horizontal="left" vertical="center" wrapText="1"/>
    </xf>
    <xf numFmtId="3" fontId="32" fillId="6" borderId="1" xfId="0" applyNumberFormat="1" applyFont="1" applyFill="1" applyBorder="1" applyAlignment="1">
      <alignment horizontal="center" vertical="center"/>
    </xf>
    <xf numFmtId="3" fontId="8" fillId="16" borderId="1" xfId="0" applyNumberFormat="1" applyFont="1" applyFill="1" applyBorder="1" applyAlignment="1">
      <alignment horizontal="center" vertical="center" wrapText="1"/>
    </xf>
    <xf numFmtId="0" fontId="8" fillId="16" borderId="1" xfId="0" applyFont="1" applyFill="1" applyBorder="1" applyAlignment="1">
      <alignment horizontal="left" vertical="center" wrapText="1"/>
    </xf>
    <xf numFmtId="0" fontId="8" fillId="16"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3" fontId="26" fillId="16" borderId="1" xfId="0" applyNumberFormat="1" applyFont="1" applyFill="1" applyBorder="1" applyAlignment="1">
      <alignment horizontal="left" vertical="center" wrapText="1"/>
    </xf>
    <xf numFmtId="3" fontId="26" fillId="16" borderId="9" xfId="0" applyNumberFormat="1" applyFont="1" applyFill="1" applyBorder="1" applyAlignment="1">
      <alignment horizontal="left" vertical="center" wrapText="1"/>
    </xf>
    <xf numFmtId="0" fontId="8" fillId="16" borderId="8" xfId="0" applyFont="1" applyFill="1" applyBorder="1" applyAlignment="1">
      <alignment horizontal="center" vertical="center" wrapText="1"/>
    </xf>
    <xf numFmtId="0" fontId="32" fillId="16" borderId="1" xfId="0" applyFont="1" applyFill="1" applyBorder="1" applyAlignment="1">
      <alignment horizontal="center" vertical="center" wrapText="1"/>
    </xf>
    <xf numFmtId="0" fontId="5" fillId="16" borderId="1" xfId="0" applyFont="1" applyFill="1" applyBorder="1" applyAlignment="1">
      <alignment horizontal="center" vertical="center"/>
    </xf>
    <xf numFmtId="0" fontId="8" fillId="16" borderId="1" xfId="0" applyFont="1" applyFill="1" applyBorder="1" applyAlignment="1">
      <alignment horizontal="center" vertical="center"/>
    </xf>
    <xf numFmtId="0" fontId="8" fillId="16" borderId="1" xfId="3" applyFont="1" applyFill="1" applyBorder="1" applyAlignment="1">
      <alignment horizontal="center" vertical="center"/>
    </xf>
    <xf numFmtId="3" fontId="26" fillId="16" borderId="4" xfId="0" applyNumberFormat="1" applyFont="1" applyFill="1" applyBorder="1" applyAlignment="1">
      <alignment horizontal="left" vertical="center" wrapText="1"/>
    </xf>
    <xf numFmtId="49" fontId="8" fillId="16" borderId="1" xfId="3" applyNumberFormat="1" applyFont="1" applyFill="1" applyBorder="1" applyAlignment="1">
      <alignment horizontal="center" vertical="center"/>
    </xf>
    <xf numFmtId="0" fontId="8" fillId="16" borderId="1" xfId="3" applyFont="1" applyFill="1" applyBorder="1" applyAlignment="1">
      <alignment horizontal="center" vertical="center" wrapText="1"/>
    </xf>
    <xf numFmtId="4" fontId="26" fillId="0" borderId="1" xfId="0" applyNumberFormat="1" applyFont="1" applyBorder="1" applyAlignment="1">
      <alignment horizontal="center" vertical="center" wrapText="1"/>
    </xf>
    <xf numFmtId="3" fontId="36" fillId="0" borderId="1" xfId="0" applyNumberFormat="1" applyFont="1" applyBorder="1" applyAlignment="1">
      <alignment horizontal="center" vertical="center" wrapText="1"/>
    </xf>
    <xf numFmtId="4" fontId="26" fillId="0" borderId="1" xfId="0" applyNumberFormat="1" applyFont="1" applyBorder="1" applyAlignment="1">
      <alignment horizontal="left" vertical="center" wrapText="1"/>
    </xf>
    <xf numFmtId="3" fontId="28" fillId="10" borderId="1" xfId="0" applyNumberFormat="1" applyFont="1" applyFill="1" applyBorder="1" applyAlignment="1">
      <alignment horizontal="center" vertical="center" wrapText="1"/>
    </xf>
    <xf numFmtId="3" fontId="32" fillId="10" borderId="1" xfId="0" applyNumberFormat="1" applyFont="1" applyFill="1" applyBorder="1" applyAlignment="1">
      <alignment horizontal="center" vertical="center" wrapText="1"/>
    </xf>
    <xf numFmtId="9" fontId="26" fillId="0" borderId="1" xfId="2" applyFont="1" applyFill="1" applyBorder="1" applyAlignment="1">
      <alignment horizontal="center" vertical="center" wrapText="1"/>
    </xf>
    <xf numFmtId="3" fontId="38" fillId="0" borderId="1" xfId="0" applyNumberFormat="1" applyFont="1" applyBorder="1" applyAlignment="1">
      <alignment horizontal="center" vertical="center" wrapText="1"/>
    </xf>
    <xf numFmtId="3" fontId="38" fillId="10" borderId="1" xfId="0" applyNumberFormat="1" applyFont="1" applyFill="1" applyBorder="1" applyAlignment="1">
      <alignment horizontal="center" vertical="center" wrapText="1"/>
    </xf>
    <xf numFmtId="3" fontId="39" fillId="10" borderId="4" xfId="0" applyNumberFormat="1" applyFont="1" applyFill="1" applyBorder="1" applyAlignment="1">
      <alignment horizontal="center" vertical="center" wrapText="1"/>
    </xf>
    <xf numFmtId="3" fontId="8" fillId="17" borderId="1" xfId="0" applyNumberFormat="1" applyFont="1" applyFill="1" applyBorder="1" applyAlignment="1">
      <alignment horizontal="center" vertical="center" wrapText="1"/>
    </xf>
    <xf numFmtId="4" fontId="8" fillId="10" borderId="1" xfId="0" applyNumberFormat="1" applyFont="1" applyFill="1" applyBorder="1" applyAlignment="1">
      <alignment horizontal="center" vertical="center" wrapText="1"/>
    </xf>
    <xf numFmtId="3" fontId="32" fillId="16" borderId="1" xfId="0" applyNumberFormat="1" applyFont="1" applyFill="1" applyBorder="1" applyAlignment="1">
      <alignment horizontal="center" vertical="center"/>
    </xf>
    <xf numFmtId="3" fontId="32" fillId="16" borderId="1" xfId="0" applyNumberFormat="1" applyFont="1" applyFill="1" applyBorder="1" applyAlignment="1">
      <alignment horizontal="center" vertical="center" wrapText="1"/>
    </xf>
    <xf numFmtId="3" fontId="32" fillId="12" borderId="1" xfId="0" applyNumberFormat="1" applyFont="1" applyFill="1" applyBorder="1" applyAlignment="1">
      <alignment horizontal="center" vertical="center" wrapText="1"/>
    </xf>
    <xf numFmtId="3" fontId="8" fillId="18" borderId="1" xfId="0" applyNumberFormat="1" applyFont="1" applyFill="1" applyBorder="1" applyAlignment="1">
      <alignment horizontal="center" vertical="center" wrapText="1"/>
    </xf>
    <xf numFmtId="3" fontId="39" fillId="10" borderId="1" xfId="0" applyNumberFormat="1" applyFont="1" applyFill="1" applyBorder="1" applyAlignment="1">
      <alignment horizontal="center" vertical="center" wrapText="1"/>
    </xf>
    <xf numFmtId="3" fontId="26" fillId="16" borderId="4" xfId="0" applyNumberFormat="1" applyFont="1" applyFill="1" applyBorder="1" applyAlignment="1">
      <alignment horizontal="left" vertical="top" wrapText="1"/>
    </xf>
    <xf numFmtId="165" fontId="26" fillId="0" borderId="1" xfId="0" applyNumberFormat="1" applyFont="1" applyBorder="1" applyAlignment="1">
      <alignment horizontal="center" vertical="center" wrapText="1"/>
    </xf>
    <xf numFmtId="3" fontId="28" fillId="19" borderId="1" xfId="0" applyNumberFormat="1" applyFont="1" applyFill="1" applyBorder="1" applyAlignment="1">
      <alignment horizontal="center" vertical="center" wrapText="1"/>
    </xf>
    <xf numFmtId="3" fontId="8" fillId="19" borderId="1" xfId="0" applyNumberFormat="1" applyFont="1" applyFill="1" applyBorder="1" applyAlignment="1">
      <alignment horizontal="center" vertical="center" wrapText="1"/>
    </xf>
    <xf numFmtId="9" fontId="8" fillId="0" borderId="1" xfId="2" applyFont="1" applyFill="1" applyBorder="1" applyAlignment="1">
      <alignment horizontal="center" vertical="center" wrapText="1"/>
    </xf>
    <xf numFmtId="3" fontId="40" fillId="10" borderId="4" xfId="0" applyNumberFormat="1" applyFont="1" applyFill="1" applyBorder="1" applyAlignment="1">
      <alignment horizontal="center" vertical="center" wrapText="1"/>
    </xf>
    <xf numFmtId="3" fontId="41" fillId="0" borderId="4" xfId="0" applyNumberFormat="1" applyFont="1" applyBorder="1" applyAlignment="1">
      <alignment horizontal="left" vertical="center" wrapText="1"/>
    </xf>
    <xf numFmtId="3" fontId="40" fillId="10" borderId="4" xfId="0" applyNumberFormat="1" applyFont="1" applyFill="1" applyBorder="1" applyAlignment="1">
      <alignment horizontal="center" vertical="top" wrapText="1"/>
    </xf>
    <xf numFmtId="3" fontId="42" fillId="0" borderId="0" xfId="0" applyNumberFormat="1" applyFont="1" applyAlignment="1">
      <alignment horizontal="center" vertical="center" wrapText="1"/>
    </xf>
    <xf numFmtId="0" fontId="10" fillId="20" borderId="1" xfId="0" applyFont="1" applyFill="1" applyBorder="1" applyAlignment="1">
      <alignment horizontal="center" vertical="center" wrapText="1"/>
    </xf>
    <xf numFmtId="3" fontId="8" fillId="21" borderId="1" xfId="0" applyNumberFormat="1" applyFont="1" applyFill="1" applyBorder="1" applyAlignment="1">
      <alignment horizontal="center" vertical="center" wrapText="1"/>
    </xf>
    <xf numFmtId="3" fontId="8" fillId="22" borderId="1" xfId="0" applyNumberFormat="1" applyFont="1" applyFill="1" applyBorder="1" applyAlignment="1">
      <alignment horizontal="center" vertical="center" wrapText="1"/>
    </xf>
    <xf numFmtId="3" fontId="39" fillId="0" borderId="1" xfId="0" applyNumberFormat="1" applyFont="1" applyBorder="1" applyAlignment="1">
      <alignment horizontal="left" vertical="center" wrapText="1"/>
    </xf>
    <xf numFmtId="3" fontId="8" fillId="23" borderId="1" xfId="0" applyNumberFormat="1" applyFont="1" applyFill="1" applyBorder="1" applyAlignment="1">
      <alignment horizontal="center" vertical="center" wrapText="1"/>
    </xf>
    <xf numFmtId="3" fontId="40" fillId="0" borderId="4" xfId="0" applyNumberFormat="1" applyFont="1" applyBorder="1" applyAlignment="1">
      <alignment horizontal="left" vertical="center" wrapText="1"/>
    </xf>
    <xf numFmtId="3" fontId="8" fillId="24" borderId="1" xfId="0" applyNumberFormat="1" applyFont="1" applyFill="1" applyBorder="1" applyAlignment="1">
      <alignment horizontal="center" vertical="center" wrapText="1"/>
    </xf>
    <xf numFmtId="4" fontId="5" fillId="0" borderId="0" xfId="0" applyNumberFormat="1" applyFont="1" applyAlignment="1">
      <alignment horizontal="center" vertical="center" wrapText="1"/>
    </xf>
    <xf numFmtId="3" fontId="2" fillId="0" borderId="0" xfId="0" applyNumberFormat="1" applyFont="1"/>
    <xf numFmtId="49" fontId="8" fillId="5" borderId="8" xfId="3" applyNumberFormat="1" applyFont="1" applyFill="1" applyBorder="1" applyAlignment="1">
      <alignment horizontal="center" vertical="center"/>
    </xf>
    <xf numFmtId="3" fontId="4" fillId="0" borderId="0" xfId="0" applyNumberFormat="1" applyFont="1" applyAlignment="1">
      <alignment horizontal="center" vertical="center" wrapText="1"/>
    </xf>
    <xf numFmtId="3" fontId="26" fillId="25" borderId="1" xfId="0" applyNumberFormat="1" applyFont="1" applyFill="1" applyBorder="1" applyAlignment="1">
      <alignment horizontal="center" vertical="center" wrapText="1"/>
    </xf>
    <xf numFmtId="9" fontId="11" fillId="4" borderId="1" xfId="2" applyFont="1" applyFill="1" applyBorder="1" applyAlignment="1" applyProtection="1">
      <alignment horizontal="center" vertical="center" wrapText="1"/>
    </xf>
    <xf numFmtId="9" fontId="8" fillId="11" borderId="1" xfId="2" applyFont="1" applyFill="1" applyBorder="1" applyAlignment="1">
      <alignment horizontal="center" vertical="center" wrapText="1"/>
    </xf>
    <xf numFmtId="0" fontId="45" fillId="0" borderId="0" xfId="0" applyFont="1" applyAlignment="1">
      <alignment vertical="center"/>
    </xf>
    <xf numFmtId="0" fontId="46" fillId="0" borderId="0" xfId="0" applyFont="1"/>
    <xf numFmtId="0" fontId="47" fillId="0" borderId="0" xfId="0" applyFont="1" applyAlignment="1">
      <alignment vertical="center" wrapText="1"/>
    </xf>
    <xf numFmtId="0" fontId="48" fillId="0" borderId="0" xfId="0" applyFont="1" applyAlignment="1">
      <alignment horizontal="center" vertical="center"/>
    </xf>
    <xf numFmtId="3" fontId="46" fillId="0" borderId="0" xfId="0" applyNumberFormat="1" applyFont="1"/>
    <xf numFmtId="0" fontId="49" fillId="26" borderId="21" xfId="0" applyFont="1" applyFill="1" applyBorder="1" applyAlignment="1">
      <alignment horizontal="center" vertical="center"/>
    </xf>
    <xf numFmtId="0" fontId="49" fillId="26" borderId="22" xfId="0" applyFont="1" applyFill="1" applyBorder="1" applyAlignment="1">
      <alignment horizontal="center" vertical="center" wrapText="1"/>
    </xf>
    <xf numFmtId="0" fontId="49" fillId="26" borderId="23" xfId="0" applyFont="1" applyFill="1" applyBorder="1" applyAlignment="1">
      <alignment horizontal="center" vertical="center"/>
    </xf>
    <xf numFmtId="0" fontId="49" fillId="26" borderId="24" xfId="0" applyFont="1" applyFill="1" applyBorder="1" applyAlignment="1">
      <alignment horizontal="center" vertical="center"/>
    </xf>
    <xf numFmtId="0" fontId="46" fillId="0" borderId="26" xfId="0" applyFont="1" applyBorder="1"/>
    <xf numFmtId="0" fontId="49" fillId="26" borderId="27" xfId="0" applyFont="1" applyFill="1" applyBorder="1" applyAlignment="1">
      <alignment horizontal="center" vertical="center" wrapText="1"/>
    </xf>
    <xf numFmtId="0" fontId="49" fillId="26" borderId="21" xfId="0" applyFont="1" applyFill="1" applyBorder="1" applyAlignment="1">
      <alignment horizontal="center" vertical="center" wrapText="1"/>
    </xf>
    <xf numFmtId="0" fontId="50" fillId="0" borderId="27" xfId="0" applyFont="1" applyBorder="1" applyAlignment="1">
      <alignment vertical="center"/>
    </xf>
    <xf numFmtId="3" fontId="50" fillId="0" borderId="28" xfId="0" applyNumberFormat="1" applyFont="1" applyBorder="1" applyAlignment="1">
      <alignment horizontal="center" vertical="center"/>
    </xf>
    <xf numFmtId="3" fontId="50" fillId="0" borderId="28" xfId="0" applyNumberFormat="1" applyFont="1" applyBorder="1" applyAlignment="1">
      <alignment horizontal="center" vertical="center" wrapText="1"/>
    </xf>
    <xf numFmtId="9" fontId="50" fillId="0" borderId="28" xfId="2" applyFont="1" applyBorder="1" applyAlignment="1">
      <alignment horizontal="center" vertical="center"/>
    </xf>
    <xf numFmtId="3" fontId="50" fillId="0" borderId="21" xfId="0" applyNumberFormat="1" applyFont="1" applyBorder="1" applyAlignment="1">
      <alignment horizontal="center" vertical="center"/>
    </xf>
    <xf numFmtId="0" fontId="49" fillId="0" borderId="27" xfId="0" applyFont="1" applyBorder="1" applyAlignment="1">
      <alignment vertical="center"/>
    </xf>
    <xf numFmtId="3" fontId="49" fillId="0" borderId="28" xfId="0" applyNumberFormat="1" applyFont="1" applyBorder="1" applyAlignment="1">
      <alignment horizontal="center" vertical="center"/>
    </xf>
    <xf numFmtId="3" fontId="32" fillId="0" borderId="1" xfId="0" applyNumberFormat="1" applyFont="1" applyBorder="1" applyAlignment="1">
      <alignment horizontal="center" vertical="center"/>
    </xf>
    <xf numFmtId="3" fontId="5" fillId="27" borderId="1" xfId="0" applyNumberFormat="1" applyFont="1" applyFill="1" applyBorder="1" applyAlignment="1">
      <alignment horizontal="center" vertical="center" wrapText="1"/>
    </xf>
    <xf numFmtId="0" fontId="0" fillId="0" borderId="0" xfId="0" applyAlignment="1">
      <alignment horizontal="center" vertical="center"/>
    </xf>
    <xf numFmtId="9" fontId="4" fillId="4" borderId="1" xfId="2" applyFont="1" applyFill="1" applyBorder="1" applyAlignment="1">
      <alignment horizontal="center" vertical="center" wrapText="1"/>
    </xf>
    <xf numFmtId="9" fontId="8" fillId="0" borderId="1" xfId="2" applyFont="1" applyBorder="1" applyAlignment="1">
      <alignment horizontal="center" vertical="center" wrapText="1"/>
    </xf>
    <xf numFmtId="9" fontId="8" fillId="0" borderId="1" xfId="2" applyFont="1" applyFill="1" applyBorder="1" applyAlignment="1">
      <alignment vertical="center" wrapText="1"/>
    </xf>
    <xf numFmtId="0" fontId="0" fillId="0" borderId="0" xfId="0" applyAlignment="1">
      <alignment horizontal="center"/>
    </xf>
    <xf numFmtId="0" fontId="0" fillId="28" borderId="0" xfId="0" applyFill="1"/>
    <xf numFmtId="0" fontId="46" fillId="28" borderId="0" xfId="0" applyFont="1" applyFill="1" applyAlignment="1">
      <alignment horizontal="center"/>
    </xf>
    <xf numFmtId="0" fontId="46" fillId="28" borderId="0" xfId="0" applyFont="1" applyFill="1"/>
    <xf numFmtId="0" fontId="58" fillId="0" borderId="9" xfId="0" applyFont="1" applyBorder="1" applyAlignment="1">
      <alignment horizontal="center" vertical="center"/>
    </xf>
    <xf numFmtId="0" fontId="59" fillId="30" borderId="31" xfId="0" applyFont="1" applyFill="1" applyBorder="1" applyAlignment="1">
      <alignment horizontal="center" vertical="center"/>
    </xf>
    <xf numFmtId="0" fontId="58" fillId="0" borderId="1" xfId="0" applyFont="1" applyBorder="1" applyAlignment="1">
      <alignment horizontal="center" vertical="center"/>
    </xf>
    <xf numFmtId="0" fontId="58" fillId="0" borderId="16" xfId="0" applyFont="1" applyBorder="1" applyAlignment="1">
      <alignment horizontal="center" vertical="center"/>
    </xf>
    <xf numFmtId="3" fontId="58" fillId="0" borderId="1" xfId="0" applyNumberFormat="1" applyFont="1" applyBorder="1" applyAlignment="1">
      <alignment horizontal="center" vertical="center"/>
    </xf>
    <xf numFmtId="3" fontId="58" fillId="0" borderId="1" xfId="0" applyNumberFormat="1" applyFont="1" applyBorder="1" applyAlignment="1">
      <alignment horizontal="center" vertical="center" wrapText="1"/>
    </xf>
    <xf numFmtId="3" fontId="58" fillId="0" borderId="8" xfId="0" applyNumberFormat="1" applyFont="1" applyBorder="1" applyAlignment="1">
      <alignment horizontal="center" vertical="center"/>
    </xf>
    <xf numFmtId="3" fontId="0" fillId="0" borderId="0" xfId="0" applyNumberFormat="1" applyAlignment="1">
      <alignment horizontal="center" vertical="center"/>
    </xf>
    <xf numFmtId="0" fontId="46" fillId="0" borderId="0" xfId="0" applyFont="1" applyAlignment="1">
      <alignment horizontal="center"/>
    </xf>
    <xf numFmtId="0" fontId="46" fillId="0" borderId="0" xfId="0" applyFont="1" applyAlignment="1">
      <alignment horizontal="center" vertical="center"/>
    </xf>
    <xf numFmtId="3" fontId="46" fillId="0" borderId="0" xfId="0" applyNumberFormat="1" applyFont="1" applyAlignment="1">
      <alignment horizontal="center"/>
    </xf>
    <xf numFmtId="0" fontId="60" fillId="0" borderId="0" xfId="0" applyFont="1" applyAlignment="1">
      <alignment horizontal="center"/>
    </xf>
    <xf numFmtId="0" fontId="60" fillId="0" borderId="0" xfId="0" applyFont="1" applyAlignment="1">
      <alignment horizontal="center" vertical="center"/>
    </xf>
    <xf numFmtId="0" fontId="60" fillId="0" borderId="0" xfId="0" applyFont="1"/>
    <xf numFmtId="3" fontId="60" fillId="0" borderId="0" xfId="0" applyNumberFormat="1" applyFont="1" applyAlignment="1">
      <alignment horizontal="center"/>
    </xf>
    <xf numFmtId="3" fontId="46" fillId="28" borderId="0" xfId="0" applyNumberFormat="1" applyFont="1" applyFill="1" applyAlignment="1">
      <alignment horizontal="center"/>
    </xf>
    <xf numFmtId="0" fontId="46" fillId="28" borderId="0" xfId="0" applyFont="1" applyFill="1" applyAlignment="1">
      <alignment horizontal="center" vertical="center"/>
    </xf>
    <xf numFmtId="3" fontId="0" fillId="28" borderId="0" xfId="0" applyNumberFormat="1" applyFill="1" applyAlignment="1">
      <alignment horizontal="center"/>
    </xf>
    <xf numFmtId="0" fontId="46" fillId="28" borderId="0" xfId="0" applyFont="1" applyFill="1" applyAlignment="1">
      <alignment horizontal="center" vertical="center" wrapText="1"/>
    </xf>
    <xf numFmtId="0" fontId="46" fillId="28" borderId="0" xfId="0" applyFont="1" applyFill="1" applyAlignment="1">
      <alignment horizontal="center" wrapText="1"/>
    </xf>
    <xf numFmtId="0" fontId="60" fillId="31" borderId="32" xfId="0" applyFont="1" applyFill="1" applyBorder="1" applyAlignment="1">
      <alignment horizontal="center"/>
    </xf>
    <xf numFmtId="9" fontId="8" fillId="0" borderId="1" xfId="2" applyFont="1" applyBorder="1" applyAlignment="1">
      <alignment vertical="center" wrapText="1"/>
    </xf>
    <xf numFmtId="0" fontId="10" fillId="3" borderId="36" xfId="0" applyFont="1" applyFill="1" applyBorder="1" applyAlignment="1">
      <alignment horizontal="center" vertical="center" wrapText="1"/>
    </xf>
    <xf numFmtId="0" fontId="8" fillId="5" borderId="8" xfId="2" applyNumberFormat="1" applyFont="1" applyFill="1" applyBorder="1" applyAlignment="1">
      <alignment horizontal="center" vertical="center"/>
    </xf>
    <xf numFmtId="49" fontId="8" fillId="5" borderId="37" xfId="3" applyNumberFormat="1" applyFont="1" applyFill="1" applyBorder="1" applyAlignment="1">
      <alignment horizontal="center" vertical="center"/>
    </xf>
    <xf numFmtId="3" fontId="8" fillId="10" borderId="16" xfId="0" applyNumberFormat="1" applyFont="1" applyFill="1" applyBorder="1" applyAlignment="1">
      <alignment horizontal="center" vertical="center" wrapText="1"/>
    </xf>
    <xf numFmtId="49" fontId="8" fillId="0" borderId="0" xfId="0" applyNumberFormat="1" applyFont="1" applyAlignment="1">
      <alignment horizontal="center" vertical="center" wrapText="1"/>
    </xf>
    <xf numFmtId="3" fontId="8" fillId="11" borderId="0" xfId="0" applyNumberFormat="1" applyFont="1" applyFill="1" applyAlignment="1">
      <alignment horizontal="center" vertical="center" wrapText="1"/>
    </xf>
    <xf numFmtId="3" fontId="26" fillId="0" borderId="0" xfId="0" applyNumberFormat="1" applyFont="1" applyAlignment="1">
      <alignment horizontal="center" vertical="center" wrapText="1"/>
    </xf>
    <xf numFmtId="4" fontId="26" fillId="0" borderId="0" xfId="0" applyNumberFormat="1" applyFont="1" applyAlignment="1">
      <alignment horizontal="center" vertical="center" wrapText="1"/>
    </xf>
    <xf numFmtId="9" fontId="8" fillId="32" borderId="1" xfId="2" applyFont="1" applyFill="1" applyBorder="1" applyAlignment="1">
      <alignment horizontal="center" vertical="center" wrapText="1"/>
    </xf>
    <xf numFmtId="0" fontId="49" fillId="26" borderId="25" xfId="0" applyFont="1" applyFill="1" applyBorder="1" applyAlignment="1">
      <alignment horizontal="center" vertical="center"/>
    </xf>
    <xf numFmtId="3" fontId="59" fillId="0" borderId="0" xfId="0" applyNumberFormat="1" applyFont="1" applyAlignment="1">
      <alignment horizontal="center" vertical="center" wrapText="1"/>
    </xf>
    <xf numFmtId="0" fontId="2" fillId="28" borderId="0" xfId="0" applyFont="1" applyFill="1"/>
    <xf numFmtId="3" fontId="8" fillId="28" borderId="0" xfId="0" applyNumberFormat="1" applyFont="1" applyFill="1" applyAlignment="1">
      <alignment horizontal="center" vertical="center" wrapText="1"/>
    </xf>
    <xf numFmtId="0" fontId="52" fillId="28" borderId="0" xfId="0" applyFont="1" applyFill="1" applyAlignment="1">
      <alignment horizontal="center" vertical="center"/>
    </xf>
    <xf numFmtId="0" fontId="12" fillId="28" borderId="0" xfId="0" applyFont="1" applyFill="1"/>
    <xf numFmtId="0" fontId="8" fillId="28" borderId="1" xfId="0" applyFont="1" applyFill="1" applyBorder="1" applyAlignment="1">
      <alignment horizontal="center" vertical="center" wrapText="1"/>
    </xf>
    <xf numFmtId="0" fontId="26" fillId="28" borderId="0" xfId="0" applyFont="1" applyFill="1"/>
    <xf numFmtId="0" fontId="0" fillId="28" borderId="0" xfId="0" applyFill="1" applyAlignment="1">
      <alignment horizontal="center" vertical="center"/>
    </xf>
    <xf numFmtId="0" fontId="13" fillId="28" borderId="0" xfId="0" applyFont="1" applyFill="1"/>
    <xf numFmtId="3" fontId="2" fillId="28" borderId="0" xfId="0" applyNumberFormat="1" applyFont="1" applyFill="1"/>
    <xf numFmtId="0" fontId="2" fillId="28" borderId="0" xfId="0" applyFont="1" applyFill="1" applyAlignment="1">
      <alignment horizontal="center" vertical="center"/>
    </xf>
    <xf numFmtId="0" fontId="2" fillId="28" borderId="0" xfId="0" applyFont="1" applyFill="1" applyAlignment="1">
      <alignment horizontal="center"/>
    </xf>
    <xf numFmtId="0" fontId="15" fillId="28" borderId="0" xfId="0" applyFont="1" applyFill="1"/>
    <xf numFmtId="0" fontId="16" fillId="28" borderId="0" xfId="0" applyFont="1" applyFill="1" applyAlignment="1">
      <alignment horizontal="left"/>
    </xf>
    <xf numFmtId="0" fontId="16" fillId="28" borderId="0" xfId="0" applyFont="1" applyFill="1" applyAlignment="1">
      <alignment horizontal="center" vertical="center"/>
    </xf>
    <xf numFmtId="0" fontId="16" fillId="28" borderId="0" xfId="0" applyFont="1" applyFill="1" applyAlignment="1">
      <alignment horizontal="center"/>
    </xf>
    <xf numFmtId="0" fontId="16" fillId="28" borderId="0" xfId="0" applyFont="1" applyFill="1"/>
    <xf numFmtId="0" fontId="18" fillId="28" borderId="0" xfId="6" applyFill="1" applyAlignment="1">
      <alignment horizontal="center" vertical="center"/>
    </xf>
    <xf numFmtId="0" fontId="18" fillId="28" borderId="0" xfId="6" applyFill="1" applyAlignment="1">
      <alignment horizontal="center"/>
    </xf>
    <xf numFmtId="3" fontId="26" fillId="28" borderId="0" xfId="0" applyNumberFormat="1" applyFont="1" applyFill="1"/>
    <xf numFmtId="0" fontId="14" fillId="28" borderId="0" xfId="0" applyFont="1" applyFill="1" applyAlignment="1">
      <alignment horizontal="center" vertical="center"/>
    </xf>
    <xf numFmtId="0" fontId="14" fillId="28" borderId="0" xfId="0" applyFont="1" applyFill="1" applyAlignment="1">
      <alignment horizontal="center"/>
    </xf>
    <xf numFmtId="0" fontId="14" fillId="28" borderId="0" xfId="0" applyFont="1" applyFill="1"/>
    <xf numFmtId="0" fontId="11" fillId="28" borderId="0" xfId="0" applyFont="1" applyFill="1"/>
    <xf numFmtId="10" fontId="14" fillId="28" borderId="0" xfId="2" applyNumberFormat="1" applyFont="1" applyFill="1"/>
    <xf numFmtId="10" fontId="11" fillId="28" borderId="0" xfId="2" applyNumberFormat="1" applyFont="1" applyFill="1"/>
    <xf numFmtId="3" fontId="14" fillId="28" borderId="0" xfId="0" applyNumberFormat="1" applyFont="1" applyFill="1"/>
    <xf numFmtId="3" fontId="11" fillId="28" borderId="0" xfId="0" applyNumberFormat="1" applyFont="1" applyFill="1"/>
    <xf numFmtId="1" fontId="14" fillId="28" borderId="0" xfId="0" applyNumberFormat="1" applyFont="1" applyFill="1"/>
    <xf numFmtId="1" fontId="11" fillId="28" borderId="0" xfId="0" applyNumberFormat="1" applyFont="1" applyFill="1"/>
    <xf numFmtId="3" fontId="8" fillId="28" borderId="1" xfId="0" applyNumberFormat="1" applyFont="1" applyFill="1" applyBorder="1" applyAlignment="1">
      <alignment horizontal="center" vertical="center" wrapText="1"/>
    </xf>
    <xf numFmtId="3" fontId="8" fillId="28" borderId="16" xfId="0" applyNumberFormat="1" applyFont="1" applyFill="1" applyBorder="1" applyAlignment="1">
      <alignment horizontal="center" vertical="center" wrapText="1"/>
    </xf>
    <xf numFmtId="0" fontId="2" fillId="28" borderId="1" xfId="0" applyFont="1" applyFill="1" applyBorder="1"/>
    <xf numFmtId="0" fontId="21" fillId="28" borderId="0" xfId="0" applyFont="1" applyFill="1"/>
    <xf numFmtId="3" fontId="8" fillId="28" borderId="9" xfId="0" applyNumberFormat="1" applyFont="1" applyFill="1" applyBorder="1" applyAlignment="1">
      <alignment horizontal="center" vertical="center" wrapText="1"/>
    </xf>
    <xf numFmtId="3" fontId="8" fillId="28" borderId="6" xfId="0" applyNumberFormat="1" applyFont="1" applyFill="1" applyBorder="1" applyAlignment="1">
      <alignment horizontal="center" vertical="center" wrapText="1"/>
    </xf>
    <xf numFmtId="0" fontId="12" fillId="28" borderId="1" xfId="0" applyFont="1" applyFill="1" applyBorder="1"/>
    <xf numFmtId="3" fontId="8" fillId="28" borderId="1" xfId="0" applyNumberFormat="1" applyFont="1" applyFill="1" applyBorder="1" applyAlignment="1">
      <alignment vertical="center" wrapText="1"/>
    </xf>
    <xf numFmtId="0" fontId="21" fillId="28" borderId="1" xfId="0" applyFont="1" applyFill="1" applyBorder="1"/>
    <xf numFmtId="0" fontId="7" fillId="28" borderId="0" xfId="0" applyFont="1" applyFill="1"/>
    <xf numFmtId="0" fontId="2" fillId="28" borderId="0" xfId="0" applyFont="1" applyFill="1" applyAlignment="1">
      <alignment wrapText="1"/>
    </xf>
    <xf numFmtId="49" fontId="8" fillId="33" borderId="1" xfId="3" applyNumberFormat="1" applyFont="1" applyFill="1" applyBorder="1" applyAlignment="1">
      <alignment horizontal="center" vertical="center"/>
    </xf>
    <xf numFmtId="0" fontId="8" fillId="19" borderId="0" xfId="3" applyFont="1" applyFill="1" applyAlignment="1">
      <alignment horizontal="center" vertical="center"/>
    </xf>
    <xf numFmtId="0" fontId="8" fillId="19" borderId="0" xfId="0" applyFont="1" applyFill="1" applyAlignment="1">
      <alignment horizontal="center" vertical="center" wrapText="1"/>
    </xf>
    <xf numFmtId="0" fontId="8" fillId="19" borderId="0" xfId="0" applyFont="1" applyFill="1" applyAlignment="1">
      <alignment horizontal="left" vertical="center" wrapText="1"/>
    </xf>
    <xf numFmtId="0" fontId="8" fillId="19" borderId="0" xfId="0" applyFont="1" applyFill="1" applyAlignment="1">
      <alignment horizontal="center" vertical="center"/>
    </xf>
    <xf numFmtId="0" fontId="8" fillId="19" borderId="7" xfId="0" applyFont="1" applyFill="1" applyBorder="1" applyAlignment="1">
      <alignment horizontal="center" vertical="center" wrapText="1"/>
    </xf>
    <xf numFmtId="0" fontId="5" fillId="19" borderId="0" xfId="0" applyFont="1" applyFill="1" applyAlignment="1">
      <alignment horizontal="center" vertical="center"/>
    </xf>
    <xf numFmtId="3" fontId="8" fillId="19" borderId="0" xfId="0" applyNumberFormat="1" applyFont="1" applyFill="1" applyAlignment="1">
      <alignment horizontal="center" vertical="center" wrapText="1"/>
    </xf>
    <xf numFmtId="0" fontId="52" fillId="19" borderId="0" xfId="0" applyFont="1" applyFill="1" applyAlignment="1">
      <alignment horizontal="left" vertical="center"/>
    </xf>
    <xf numFmtId="0" fontId="46" fillId="19" borderId="0" xfId="0" applyFont="1" applyFill="1" applyAlignment="1">
      <alignment horizontal="left" vertical="center"/>
    </xf>
    <xf numFmtId="0" fontId="12" fillId="19" borderId="0" xfId="0" applyFont="1" applyFill="1"/>
    <xf numFmtId="0" fontId="2" fillId="19" borderId="0" xfId="0" applyFont="1" applyFill="1"/>
    <xf numFmtId="0" fontId="8" fillId="19" borderId="1" xfId="0" applyFont="1" applyFill="1" applyBorder="1" applyAlignment="1">
      <alignment horizontal="center" vertical="center" wrapText="1"/>
    </xf>
    <xf numFmtId="0" fontId="26" fillId="19" borderId="0" xfId="0" applyFont="1" applyFill="1"/>
    <xf numFmtId="0" fontId="0" fillId="19" borderId="0" xfId="0" applyFill="1" applyAlignment="1">
      <alignment horizontal="left" vertical="center"/>
    </xf>
    <xf numFmtId="0" fontId="10" fillId="34" borderId="1" xfId="0" applyFont="1" applyFill="1" applyBorder="1" applyAlignment="1">
      <alignment horizontal="center" vertical="center" wrapText="1"/>
    </xf>
    <xf numFmtId="0" fontId="10" fillId="3" borderId="13" xfId="0" applyFont="1" applyFill="1" applyBorder="1" applyAlignment="1">
      <alignment vertical="center" wrapText="1"/>
    </xf>
    <xf numFmtId="0" fontId="2" fillId="35" borderId="0" xfId="0" applyFont="1" applyFill="1"/>
    <xf numFmtId="0" fontId="10" fillId="36" borderId="1" xfId="0" applyFont="1" applyFill="1" applyBorder="1" applyAlignment="1">
      <alignment horizontal="center" vertical="center" wrapText="1"/>
    </xf>
    <xf numFmtId="3" fontId="8" fillId="28" borderId="7" xfId="0" applyNumberFormat="1"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49" fontId="2" fillId="0" borderId="0" xfId="0" applyNumberFormat="1" applyFont="1"/>
    <xf numFmtId="0" fontId="10" fillId="9" borderId="15" xfId="0" applyFont="1" applyFill="1" applyBorder="1" applyAlignment="1">
      <alignment horizontal="center" vertical="center" wrapText="1"/>
    </xf>
    <xf numFmtId="0" fontId="10" fillId="9" borderId="10" xfId="0" applyFont="1" applyFill="1" applyBorder="1" applyAlignment="1">
      <alignment horizontal="center" vertical="center" wrapText="1"/>
    </xf>
    <xf numFmtId="0" fontId="10" fillId="9" borderId="11"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6" fillId="0" borderId="0" xfId="0" applyFont="1" applyAlignment="1">
      <alignment horizontal="left"/>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0" fillId="2" borderId="5" xfId="0" applyFont="1" applyFill="1" applyBorder="1" applyAlignment="1">
      <alignment horizontal="left" vertical="top" wrapText="1"/>
    </xf>
    <xf numFmtId="0" fontId="10" fillId="2" borderId="7" xfId="0" applyFont="1" applyFill="1" applyBorder="1" applyAlignment="1">
      <alignment horizontal="left" vertical="top" wrapText="1"/>
    </xf>
    <xf numFmtId="0" fontId="4" fillId="7" borderId="9" xfId="0" applyFont="1" applyFill="1" applyBorder="1" applyAlignment="1">
      <alignment horizontal="center" vertical="center" wrapText="1"/>
    </xf>
    <xf numFmtId="0" fontId="4" fillId="7" borderId="6" xfId="0" applyFont="1" applyFill="1" applyBorder="1" applyAlignment="1">
      <alignment horizontal="center" vertical="center" wrapText="1"/>
    </xf>
    <xf numFmtId="0" fontId="4" fillId="7" borderId="7" xfId="0" applyFont="1" applyFill="1" applyBorder="1" applyAlignment="1">
      <alignment horizontal="center" vertical="center" wrapText="1"/>
    </xf>
    <xf numFmtId="0" fontId="10" fillId="2" borderId="5" xfId="0" applyFont="1" applyFill="1" applyBorder="1" applyAlignment="1">
      <alignment horizontal="center" vertical="top" wrapText="1"/>
    </xf>
    <xf numFmtId="0" fontId="10" fillId="2" borderId="7" xfId="0" applyFont="1" applyFill="1" applyBorder="1" applyAlignment="1">
      <alignment horizontal="center" vertical="top" wrapText="1"/>
    </xf>
    <xf numFmtId="0" fontId="4" fillId="2" borderId="2" xfId="0" applyFont="1" applyFill="1" applyBorder="1" applyAlignment="1">
      <alignment horizontal="center" vertical="center" textRotation="90" wrapText="1"/>
    </xf>
    <xf numFmtId="0" fontId="4" fillId="2" borderId="3" xfId="0" applyFont="1" applyFill="1" applyBorder="1" applyAlignment="1">
      <alignment horizontal="center" vertical="center" textRotation="90" wrapText="1"/>
    </xf>
    <xf numFmtId="0" fontId="4" fillId="2" borderId="9" xfId="0" applyFont="1" applyFill="1" applyBorder="1" applyAlignment="1">
      <alignment horizontal="center" vertical="center" textRotation="90" wrapText="1"/>
    </xf>
    <xf numFmtId="0" fontId="4" fillId="2" borderId="6" xfId="0" applyFont="1" applyFill="1" applyBorder="1" applyAlignment="1">
      <alignment horizontal="center" vertical="center" textRotation="90" wrapText="1"/>
    </xf>
    <xf numFmtId="0" fontId="4" fillId="2" borderId="7" xfId="0" applyFont="1" applyFill="1" applyBorder="1" applyAlignment="1">
      <alignment horizontal="center" vertical="center" textRotation="90" wrapText="1"/>
    </xf>
    <xf numFmtId="0" fontId="4" fillId="2" borderId="5"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5" xfId="0" applyFont="1" applyFill="1" applyBorder="1" applyAlignment="1">
      <alignment horizontal="center" vertical="center" textRotation="90" wrapText="1"/>
    </xf>
    <xf numFmtId="4" fontId="17" fillId="0" borderId="19" xfId="0" applyNumberFormat="1" applyFont="1" applyBorder="1" applyAlignment="1">
      <alignment horizontal="center" vertical="center" wrapText="1"/>
    </xf>
    <xf numFmtId="0" fontId="20" fillId="0" borderId="0" xfId="0" applyFont="1" applyAlignment="1">
      <alignment horizontal="center" vertical="center" wrapText="1"/>
    </xf>
    <xf numFmtId="0" fontId="10" fillId="9" borderId="5" xfId="0" applyFont="1" applyFill="1" applyBorder="1" applyAlignment="1">
      <alignment horizontal="center" vertical="center" wrapText="1"/>
    </xf>
    <xf numFmtId="0" fontId="10" fillId="9" borderId="6" xfId="0" applyFont="1" applyFill="1" applyBorder="1" applyAlignment="1">
      <alignment horizontal="center" vertical="center" wrapText="1"/>
    </xf>
    <xf numFmtId="0" fontId="10" fillId="9" borderId="7" xfId="0" applyFont="1" applyFill="1" applyBorder="1" applyAlignment="1">
      <alignment horizontal="center" vertical="center" wrapText="1"/>
    </xf>
    <xf numFmtId="0" fontId="10" fillId="8" borderId="5" xfId="0" applyFont="1" applyFill="1" applyBorder="1" applyAlignment="1">
      <alignment horizontal="center" vertical="center" wrapText="1"/>
    </xf>
    <xf numFmtId="0" fontId="10" fillId="8" borderId="6" xfId="0" applyFont="1" applyFill="1" applyBorder="1" applyAlignment="1">
      <alignment horizontal="center" vertical="center" wrapText="1"/>
    </xf>
    <xf numFmtId="0" fontId="10" fillId="8" borderId="7"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7" xfId="0" applyFont="1" applyFill="1" applyBorder="1" applyAlignment="1">
      <alignment horizontal="center" vertical="center" wrapText="1"/>
    </xf>
    <xf numFmtId="3" fontId="8" fillId="0" borderId="1" xfId="0" applyNumberFormat="1" applyFont="1" applyBorder="1" applyAlignment="1">
      <alignment horizontal="center" vertical="center" wrapText="1"/>
    </xf>
    <xf numFmtId="0" fontId="10" fillId="33" borderId="1" xfId="0" applyFont="1" applyFill="1" applyBorder="1" applyAlignment="1">
      <alignment horizontal="center" vertical="center" wrapText="1"/>
    </xf>
    <xf numFmtId="0" fontId="16" fillId="28" borderId="0" xfId="0" applyFont="1" applyFill="1" applyAlignment="1">
      <alignment horizontal="left"/>
    </xf>
    <xf numFmtId="0" fontId="4" fillId="2" borderId="33" xfId="0" applyFont="1" applyFill="1" applyBorder="1" applyAlignment="1">
      <alignment horizontal="center" vertical="center" textRotation="90" wrapText="1"/>
    </xf>
    <xf numFmtId="0" fontId="4" fillId="2" borderId="34" xfId="0" applyFont="1" applyFill="1" applyBorder="1" applyAlignment="1">
      <alignment horizontal="center" vertical="center" textRotation="90" wrapText="1"/>
    </xf>
    <xf numFmtId="0" fontId="4" fillId="2" borderId="35" xfId="0" applyFont="1" applyFill="1" applyBorder="1" applyAlignment="1">
      <alignment horizontal="center" vertical="center" textRotation="90" wrapText="1"/>
    </xf>
    <xf numFmtId="0" fontId="24" fillId="0" borderId="0" xfId="0" applyFont="1" applyAlignment="1">
      <alignment horizontal="center" vertical="center" wrapText="1"/>
    </xf>
    <xf numFmtId="0" fontId="13" fillId="0" borderId="0" xfId="0" applyFont="1" applyAlignment="1">
      <alignment horizontal="center" vertical="center" wrapText="1"/>
    </xf>
    <xf numFmtId="0" fontId="49" fillId="26" borderId="20" xfId="0" applyFont="1" applyFill="1" applyBorder="1" applyAlignment="1">
      <alignment horizontal="center" vertical="center"/>
    </xf>
    <xf numFmtId="0" fontId="49" fillId="26" borderId="27" xfId="0" applyFont="1" applyFill="1" applyBorder="1" applyAlignment="1">
      <alignment horizontal="center" vertical="center"/>
    </xf>
    <xf numFmtId="0" fontId="49" fillId="26" borderId="24" xfId="0" applyFont="1" applyFill="1" applyBorder="1" applyAlignment="1">
      <alignment horizontal="center" vertical="center"/>
    </xf>
    <xf numFmtId="0" fontId="49" fillId="26" borderId="23" xfId="0" applyFont="1" applyFill="1" applyBorder="1" applyAlignment="1">
      <alignment horizontal="center" vertical="center"/>
    </xf>
    <xf numFmtId="0" fontId="49" fillId="26" borderId="22" xfId="0" applyFont="1" applyFill="1" applyBorder="1" applyAlignment="1">
      <alignment horizontal="center" vertical="center"/>
    </xf>
    <xf numFmtId="0" fontId="53" fillId="0" borderId="0" xfId="0" applyFont="1" applyAlignment="1">
      <alignment horizontal="center" vertical="center" wrapText="1"/>
    </xf>
    <xf numFmtId="0" fontId="53" fillId="0" borderId="0" xfId="0" applyFont="1" applyAlignment="1">
      <alignment horizontal="center" vertical="center"/>
    </xf>
    <xf numFmtId="0" fontId="46" fillId="0" borderId="0" xfId="0" applyFont="1" applyAlignment="1">
      <alignment horizontal="left" vertical="top" wrapText="1"/>
    </xf>
    <xf numFmtId="0" fontId="55" fillId="0" borderId="0" xfId="0" applyFont="1" applyAlignment="1">
      <alignment horizontal="left" vertical="top" wrapText="1"/>
    </xf>
    <xf numFmtId="3" fontId="56" fillId="0" borderId="0" xfId="0" applyNumberFormat="1" applyFont="1" applyAlignment="1">
      <alignment horizontal="center" vertical="center" wrapText="1"/>
    </xf>
    <xf numFmtId="0" fontId="46" fillId="0" borderId="29" xfId="0" applyFont="1" applyBorder="1" applyAlignment="1">
      <alignment horizontal="center" vertical="center" wrapText="1"/>
    </xf>
    <xf numFmtId="0" fontId="46" fillId="0" borderId="30" xfId="0" applyFont="1" applyBorder="1" applyAlignment="1">
      <alignment horizontal="center" vertical="center" wrapText="1"/>
    </xf>
    <xf numFmtId="3" fontId="48" fillId="29" borderId="1" xfId="0" applyNumberFormat="1" applyFont="1" applyFill="1" applyBorder="1" applyAlignment="1">
      <alignment horizontal="center"/>
    </xf>
  </cellXfs>
  <cellStyles count="15">
    <cellStyle name="Comma" xfId="1" builtinId="3"/>
    <cellStyle name="Hyperlink" xfId="6" builtinId="8"/>
    <cellStyle name="Hyperlink 2" xfId="14" xr:uid="{00000000-0005-0000-0000-000002000000}"/>
    <cellStyle name="Normal" xfId="0" builtinId="0"/>
    <cellStyle name="Normal 10" xfId="11" xr:uid="{00000000-0005-0000-0000-000004000000}"/>
    <cellStyle name="Normal 2" xfId="3" xr:uid="{00000000-0005-0000-0000-000005000000}"/>
    <cellStyle name="Normal 2 10 2 2" xfId="13" xr:uid="{00000000-0005-0000-0000-000006000000}"/>
    <cellStyle name="Normal 2 2 2 2 2 3" xfId="4" xr:uid="{00000000-0005-0000-0000-000007000000}"/>
    <cellStyle name="Normal 3" xfId="7" xr:uid="{00000000-0005-0000-0000-000008000000}"/>
    <cellStyle name="Normal 4" xfId="8" xr:uid="{00000000-0005-0000-0000-000009000000}"/>
    <cellStyle name="Normal 4 2" xfId="10" xr:uid="{00000000-0005-0000-0000-00000A000000}"/>
    <cellStyle name="Normal 5" xfId="12" xr:uid="{00000000-0005-0000-0000-00000B000000}"/>
    <cellStyle name="Percent" xfId="2" builtinId="5"/>
    <cellStyle name="Percent 2 10 2 2 4" xfId="5" xr:uid="{00000000-0005-0000-0000-00000D000000}"/>
    <cellStyle name="Percent 5" xfId="9" xr:uid="{00000000-0005-0000-0000-00000E000000}"/>
  </cellStyles>
  <dxfs count="241">
    <dxf>
      <font>
        <color rgb="FF9C0006"/>
      </font>
      <fill>
        <patternFill>
          <bgColor rgb="FFFFC7CE"/>
        </pattern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color theme="1"/>
        <name val="Calibri"/>
        <scheme val="minor"/>
      </font>
      <numFmt numFmtId="0" formatCode="General"/>
      <alignment horizontal="center" vertical="bottom" textRotation="0" wrapText="0" indent="0" justifyLastLine="0" shrinkToFit="0" readingOrder="0"/>
    </dxf>
    <dxf>
      <font>
        <strike val="0"/>
        <outline val="0"/>
        <shadow val="0"/>
        <u val="none"/>
        <vertAlign val="baseline"/>
        <sz val="12"/>
        <color theme="1"/>
        <name val="Calibri"/>
        <scheme val="minor"/>
      </font>
      <numFmt numFmtId="0" formatCode="General"/>
      <alignment horizontal="center" vertical="bottom" textRotation="0" wrapText="0" indent="0" justifyLastLine="0" shrinkToFit="0" readingOrder="0"/>
    </dxf>
    <dxf>
      <font>
        <strike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strike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strike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strike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strike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strike val="0"/>
        <outline val="0"/>
        <shadow val="0"/>
        <u val="none"/>
        <vertAlign val="baseline"/>
        <sz val="12"/>
        <color theme="1"/>
        <name val="Calibri"/>
        <scheme val="minor"/>
      </font>
      <alignment horizontal="center" vertical="center" textRotation="0" indent="0" justifyLastLine="0" shrinkToFit="0" readingOrder="0"/>
    </dxf>
    <dxf>
      <font>
        <strike val="0"/>
        <outline val="0"/>
        <shadow val="0"/>
        <u val="none"/>
        <vertAlign val="baseline"/>
        <sz val="12"/>
        <color theme="1"/>
        <name val="Calibri"/>
        <scheme val="minor"/>
      </font>
      <alignment horizontal="general" vertical="bottom" textRotation="0" wrapText="0" indent="0" justifyLastLine="0" shrinkToFit="0" readingOrder="0"/>
    </dxf>
    <dxf>
      <font>
        <strike val="0"/>
        <outline val="0"/>
        <shadow val="0"/>
        <u val="none"/>
        <vertAlign val="baseline"/>
        <sz val="12"/>
        <color theme="1"/>
        <name val="Calibri"/>
        <scheme val="minor"/>
      </font>
      <numFmt numFmtId="0" formatCode="General"/>
      <alignment horizontal="center" vertical="bottom" textRotation="0" wrapText="0" indent="0" justifyLastLine="0" shrinkToFit="0" readingOrder="0"/>
    </dxf>
    <dxf>
      <font>
        <strike val="0"/>
        <outline val="0"/>
        <shadow val="0"/>
        <u val="none"/>
        <vertAlign val="baseline"/>
        <sz val="12"/>
        <color theme="1"/>
        <name val="Calibri"/>
        <scheme val="minor"/>
      </font>
      <numFmt numFmtId="0" formatCode="General"/>
      <alignment horizontal="center" vertical="center" textRotation="0" wrapText="0" indent="0" justifyLastLine="0" shrinkToFit="0" readingOrder="0"/>
    </dxf>
    <dxf>
      <font>
        <strike val="0"/>
        <outline val="0"/>
        <shadow val="0"/>
        <u val="none"/>
        <vertAlign val="baseline"/>
        <sz val="12"/>
        <color theme="1"/>
        <name val="Calibri"/>
        <scheme val="minor"/>
      </font>
      <numFmt numFmtId="0" formatCode="General"/>
      <alignment horizontal="center" vertical="bottom" textRotation="0" wrapText="0" indent="0" justifyLastLine="0" shrinkToFit="0" readingOrder="0"/>
    </dxf>
    <dxf>
      <font>
        <strike val="0"/>
        <outline val="0"/>
        <shadow val="0"/>
        <u val="none"/>
        <vertAlign val="baseline"/>
        <sz val="12"/>
        <color theme="1"/>
        <name val="Calibri"/>
        <scheme val="minor"/>
      </font>
      <alignment horizontal="center" vertical="bottom" textRotation="0" wrapText="0" indent="0" justifyLastLine="0" shrinkToFit="0" readingOrder="0"/>
    </dxf>
    <dxf>
      <numFmt numFmtId="3" formatCode="#,##0"/>
      <alignment horizontal="center" vertical="center" textRotation="0" wrapText="0" indent="0" justifyLastLine="0" shrinkToFit="0" readingOrder="0"/>
    </dxf>
  </dxfs>
  <tableStyles count="0" defaultTableStyle="TableStyleMedium2" defaultPivotStyle="PivotStyleLight16"/>
  <colors>
    <mruColors>
      <color rgb="FFF4DEBE"/>
      <color rgb="FF012169"/>
      <color rgb="FFE4002B"/>
      <color rgb="FF6BA539"/>
      <color rgb="FFE57200"/>
      <color rgb="FF4A773C"/>
      <color rgb="FF68478D"/>
      <color rgb="FF425563"/>
      <color rgb="FF227B8B"/>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97D1EBD-4A93-40BC-90F6-1049E91C88DE}" name="Table1" displayName="Table1" ref="A6:U234" totalsRowShown="0" headerRowDxfId="240" dataDxfId="239">
  <autoFilter ref="A6:U234" xr:uid="{00000000-0009-0000-0100-000001000000}">
    <filterColumn colId="20">
      <filters>
        <filter val="trīs pēdējos mēnešus izpilde ir lielāka par -200 tūkst."/>
      </filters>
    </filterColumn>
  </autoFilter>
  <sortState xmlns:xlrd2="http://schemas.microsoft.com/office/spreadsheetml/2017/richdata2" ref="A9:U219">
    <sortCondition ref="S6:S234"/>
  </sortState>
  <tableColumns count="21">
    <tableColumn id="1" xr3:uid="{AC5551C8-D70A-4E42-83F1-826E9D256A48}" name="N.p.k." dataDxfId="238">
      <calculatedColumnFormula>SUBTOTAL(3,$D$7:D7)</calculatedColumnFormula>
    </tableColumn>
    <tableColumn id="16" xr3:uid="{89378A12-A0BE-4DB1-995D-B02C10F5FB9E}" name="n.p.k. Reāli" dataDxfId="237"/>
    <tableColumn id="15" xr3:uid="{B14EFCE4-B3E4-40C9-8C8E-E37C1E1E193D}" name="Column2" dataDxfId="236"/>
    <tableColumn id="2" xr3:uid="{86E9A2AA-0DF7-4250-9FD9-7677FC6CC0C4}" name="SAM/SAMP" dataDxfId="235"/>
    <tableColumn id="14" xr3:uid="{3260876F-15C4-4E32-A418-E33187A6978A}" name="Kārta" dataDxfId="234"/>
    <tableColumn id="4" xr3:uid="{1CB39F35-19FA-4EF5-9E6E-499147BC1CC8}" name="Dec" dataDxfId="233"/>
    <tableColumn id="5" xr3:uid="{75827F21-C794-4BB0-928F-A786C7733BCC}" name="Jan" dataDxfId="232"/>
    <tableColumn id="6" xr3:uid="{6BE5CEBF-E5F9-4EC2-A2C2-F5837DF759F2}" name="Februāris" dataDxfId="231"/>
    <tableColumn id="10" xr3:uid="{2163DC84-774A-4C46-9AB7-71381D49C2EE}" name="Marts" dataDxfId="230"/>
    <tableColumn id="11" xr3:uid="{98C3D91F-140E-446E-B14B-43ECBD0B9601}" name="Aprīlis" dataDxfId="229"/>
    <tableColumn id="3" xr3:uid="{F207034E-FBDC-476C-8660-268BBF4F2733}" name="Maijs" dataDxfId="228"/>
    <tableColumn id="12" xr3:uid="{36666473-A40C-4E51-A35F-C4BA89B0EBB0}" name="Jūnijs" dataDxfId="227"/>
    <tableColumn id="13" xr3:uid="{34621C05-859A-4C87-89CF-6071BE0DDCF8}" name="Jūlijs" dataDxfId="226"/>
    <tableColumn id="17" xr3:uid="{113F83DE-69EE-485A-AF55-CD24561D4EDA}" name="Augusts" dataDxfId="225"/>
    <tableColumn id="18" xr3:uid="{9F199475-C5E3-4DB7-B1F0-C027298149CD}" name="Septembris" dataDxfId="224"/>
    <tableColumn id="19" xr3:uid="{B49CE924-0DB7-47E4-851F-850F71F2742E}" name="Oktobris" dataDxfId="223"/>
    <tableColumn id="21" xr3:uid="{6CEC594C-181A-44F4-B0FF-4BE273EF3789}" name="Novembris" dataDxfId="222"/>
    <tableColumn id="22" xr3:uid="{9CD52D8D-0944-4B2A-81EC-9A48CF8E68D0}" name="Decembris" dataDxfId="221"/>
    <tableColumn id="7" xr3:uid="{F1CE9F50-041B-4C06-9FB7-8337BE550BF5}" name="Neizpildes pieaugums kopš Oktobra (-)_x000a_/_x000a_Neizpildes samazinājums (+)" dataDxfId="220">
      <calculatedColumnFormula>Table1[[#This Row],[Decembris]]-Table1[[#This Row],[Oktobris]]</calculatedColumnFormula>
    </tableColumn>
    <tableColumn id="8" xr3:uid="{90CA4B15-6F3B-4992-B074-35EE48738613}" name="Tendence" dataDxfId="219">
      <calculatedColumnFormula>IF(AND($P7=$Q7,$Q7=$R7),"nemainīga",IF(AND($P7&gt;=$Q7,$Q7&gt;=$R7),"augoša",IF(AND($P7&lt;=$Q7,$Q7&lt;=$R7),"dilstoša","mainīga")))</calculatedColumnFormula>
    </tableColumn>
    <tableColumn id="9" xr3:uid="{007417E1-2B61-4A28-B446-B751C260DF92}" name="Sistemātika" dataDxfId="218">
      <calculatedColumnFormula>IF(AND($P7&lt;=$U$1,$Q7&lt;=$U$1,$R7&lt;=$U$1),"trīs pēdējos mēnešus izpilde ir lielāka par -200 tūkst.",IF(AND($R7&lt;=$U$1,$Q7&gt;=$U$1,$P7&gt;=$U$1),"pirmais mēnesis pedējo 3 mēn. periodā kur izpilde ir lielāka par -200 tūkst.",IF(OR(AND($Q7&lt;=$U$1,$R7&lt;=$U$1),AND($P7&lt;=$U$1,$R7&lt;=$U$1)),"divos no trim menešiem izpilde ir lielaka par -200 tūkst.","ok")))</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outlinePr summaryBelow="0" summaryRight="0"/>
  </sheetPr>
  <dimension ref="A1:HI903"/>
  <sheetViews>
    <sheetView showGridLines="0" topLeftCell="GJ1" zoomScale="55" zoomScaleNormal="55" zoomScaleSheetLayoutView="40" zoomScalePageLayoutView="50" workbookViewId="0">
      <selection activeCell="GW19" sqref="GW19"/>
    </sheetView>
  </sheetViews>
  <sheetFormatPr defaultColWidth="9" defaultRowHeight="13" outlineLevelRow="1" outlineLevelCol="1" x14ac:dyDescent="0.3"/>
  <cols>
    <col min="1" max="1" width="12.5" style="1" customWidth="1"/>
    <col min="2" max="3" width="17.83203125" style="1" customWidth="1"/>
    <col min="4" max="4" width="12.5" style="1" customWidth="1"/>
    <col min="5" max="5" width="12.25" style="1" customWidth="1"/>
    <col min="6" max="6" width="6.25" style="1" customWidth="1" collapsed="1"/>
    <col min="7" max="7" width="10.83203125" style="1" hidden="1" customWidth="1" outlineLevel="1"/>
    <col min="8" max="8" width="39.83203125" style="1" hidden="1" customWidth="1" outlineLevel="1"/>
    <col min="9" max="10" width="43" style="1" customWidth="1"/>
    <col min="11" max="11" width="8.08203125" style="1" customWidth="1"/>
    <col min="12" max="12" width="0.25" style="1" hidden="1" customWidth="1"/>
    <col min="13" max="13" width="8.83203125" style="1" customWidth="1"/>
    <col min="14" max="14" width="14.25" style="1" hidden="1" customWidth="1" collapsed="1"/>
    <col min="15" max="15" width="15.25" style="1" hidden="1" customWidth="1" outlineLevel="1"/>
    <col min="16" max="16" width="15.25" style="1" hidden="1" customWidth="1"/>
    <col min="17" max="17" width="27.83203125" style="1" hidden="1" customWidth="1"/>
    <col min="18" max="18" width="21.08203125" style="1" hidden="1" customWidth="1" collapsed="1"/>
    <col min="19" max="20" width="20.25" style="1" hidden="1" customWidth="1" outlineLevel="1"/>
    <col min="21" max="23" width="19.08203125" style="1" hidden="1" customWidth="1" outlineLevel="1"/>
    <col min="24" max="24" width="19.25" style="1" customWidth="1" collapsed="1"/>
    <col min="25" max="25" width="16.08203125" style="1" hidden="1" customWidth="1" outlineLevel="1"/>
    <col min="26" max="26" width="17.08203125" style="1" hidden="1" customWidth="1" outlineLevel="1"/>
    <col min="27" max="33" width="16.08203125" style="1" hidden="1" customWidth="1" outlineLevel="1"/>
    <col min="34" max="34" width="16" style="1" hidden="1" customWidth="1" outlineLevel="1"/>
    <col min="35" max="36" width="16.08203125" style="1" hidden="1" customWidth="1" outlineLevel="1"/>
    <col min="37" max="38" width="15.25" style="1" hidden="1" customWidth="1" outlineLevel="1"/>
    <col min="39" max="39" width="17.25" style="1" hidden="1" customWidth="1" outlineLevel="1"/>
    <col min="40" max="40" width="15.25" style="1" hidden="1" customWidth="1" outlineLevel="1"/>
    <col min="41" max="41" width="14.83203125" style="8" hidden="1" customWidth="1" outlineLevel="1"/>
    <col min="42" max="42" width="16.83203125" style="8" hidden="1" customWidth="1" collapsed="1"/>
    <col min="43" max="43" width="16.83203125" style="8" hidden="1" customWidth="1" outlineLevel="1"/>
    <col min="44" max="49" width="16.08203125" style="8" hidden="1" customWidth="1" outlineLevel="1"/>
    <col min="50" max="50" width="16" style="8" hidden="1" customWidth="1" outlineLevel="1"/>
    <col min="51" max="52" width="16.08203125" style="8" hidden="1" customWidth="1" outlineLevel="1"/>
    <col min="53" max="54" width="15.25" style="8" hidden="1" customWidth="1" outlineLevel="1"/>
    <col min="55" max="55" width="24.25" style="8" hidden="1" customWidth="1"/>
    <col min="56" max="56" width="24.25" style="8" hidden="1" customWidth="1" collapsed="1"/>
    <col min="57" max="57" width="16.83203125" style="8" hidden="1" customWidth="1" outlineLevel="1"/>
    <col min="58" max="63" width="16.08203125" style="8" hidden="1" customWidth="1" outlineLevel="1"/>
    <col min="64" max="64" width="16" style="8" hidden="1" customWidth="1" outlineLevel="1"/>
    <col min="65" max="66" width="16.08203125" style="8" hidden="1" customWidth="1" outlineLevel="1"/>
    <col min="67" max="67" width="15.25" style="8" hidden="1" customWidth="1" outlineLevel="1"/>
    <col min="68" max="68" width="17.83203125" style="8" hidden="1" customWidth="1" outlineLevel="1"/>
    <col min="69" max="69" width="22.25" style="8" hidden="1" customWidth="1" collapsed="1"/>
    <col min="70" max="70" width="16.83203125" style="8" hidden="1" customWidth="1" outlineLevel="1"/>
    <col min="71" max="76" width="16.08203125" style="8" hidden="1" customWidth="1" outlineLevel="1"/>
    <col min="77" max="77" width="16" style="8" hidden="1" customWidth="1" outlineLevel="1"/>
    <col min="78" max="79" width="16.08203125" style="8" hidden="1" customWidth="1" outlineLevel="1"/>
    <col min="80" max="81" width="15.25" style="8" hidden="1" customWidth="1" outlineLevel="1"/>
    <col min="82" max="82" width="24.33203125" style="8" hidden="1" customWidth="1" collapsed="1"/>
    <col min="83" max="83" width="12.5" style="8" hidden="1" customWidth="1" outlineLevel="1"/>
    <col min="84" max="84" width="13.08203125" style="8" hidden="1" customWidth="1" outlineLevel="1"/>
    <col min="85" max="90" width="12.5" style="8" hidden="1" customWidth="1" outlineLevel="1"/>
    <col min="91" max="91" width="15.83203125" style="8" hidden="1" customWidth="1" outlineLevel="1"/>
    <col min="92" max="92" width="12.5" style="8" hidden="1" customWidth="1" outlineLevel="1"/>
    <col min="93" max="94" width="15.08203125" style="8" hidden="1" customWidth="1" outlineLevel="1"/>
    <col min="95" max="95" width="14.08203125" style="8" hidden="1" customWidth="1"/>
    <col min="96" max="96" width="16.08203125" style="8" hidden="1" customWidth="1" collapsed="1"/>
    <col min="97" max="97" width="22.08203125" style="8" hidden="1" customWidth="1" outlineLevel="1"/>
    <col min="98" max="103" width="16.08203125" style="8" hidden="1" customWidth="1" outlineLevel="1"/>
    <col min="104" max="104" width="23.83203125" style="8" hidden="1" customWidth="1" outlineLevel="1"/>
    <col min="105" max="110" width="16.08203125" style="8" hidden="1" customWidth="1" outlineLevel="1"/>
    <col min="111" max="111" width="23.83203125" style="8" hidden="1" customWidth="1" outlineLevel="1"/>
    <col min="112" max="117" width="16.08203125" style="8" hidden="1" customWidth="1" outlineLevel="1"/>
    <col min="118" max="118" width="23.83203125" style="8" hidden="1" customWidth="1" outlineLevel="1"/>
    <col min="119" max="124" width="16.08203125" style="8" hidden="1" customWidth="1" outlineLevel="1"/>
    <col min="125" max="125" width="23.83203125" style="8" hidden="1" customWidth="1" outlineLevel="1"/>
    <col min="126" max="131" width="16.08203125" style="8" hidden="1" customWidth="1" outlineLevel="1"/>
    <col min="132" max="132" width="23.83203125" style="8" hidden="1" customWidth="1" outlineLevel="1"/>
    <col min="133" max="138" width="16.08203125" style="8" hidden="1" customWidth="1" outlineLevel="1"/>
    <col min="139" max="139" width="23.83203125" style="8" hidden="1" customWidth="1" outlineLevel="1"/>
    <col min="140" max="140" width="16" style="8" hidden="1" customWidth="1" outlineLevel="1"/>
    <col min="141" max="145" width="16.08203125" style="8" hidden="1" customWidth="1" outlineLevel="1"/>
    <col min="146" max="146" width="23.83203125" style="8" hidden="1" customWidth="1" outlineLevel="1"/>
    <col min="147" max="152" width="16.08203125" style="8" hidden="1" customWidth="1" outlineLevel="1"/>
    <col min="153" max="153" width="26.08203125" style="8" hidden="1" customWidth="1" outlineLevel="1"/>
    <col min="154" max="159" width="16.08203125" style="8" hidden="1" customWidth="1" outlineLevel="1"/>
    <col min="160" max="160" width="26.08203125" style="8" hidden="1" customWidth="1" outlineLevel="1"/>
    <col min="161" max="161" width="15.25" style="8" hidden="1" customWidth="1" outlineLevel="1"/>
    <col min="162" max="166" width="16.08203125" style="8" hidden="1" customWidth="1" outlineLevel="1"/>
    <col min="167" max="167" width="26.08203125" style="8" hidden="1" customWidth="1" outlineLevel="1"/>
    <col min="168" max="168" width="15.25" style="8" hidden="1" customWidth="1" outlineLevel="1"/>
    <col min="169" max="173" width="16.08203125" style="8" hidden="1" customWidth="1" outlineLevel="1"/>
    <col min="174" max="174" width="26.08203125" style="8" hidden="1" customWidth="1" outlineLevel="1"/>
    <col min="175" max="175" width="15.25" style="8" hidden="1" customWidth="1"/>
    <col min="176" max="176" width="15.25" style="8" customWidth="1"/>
    <col min="177" max="177" width="23.33203125" style="8" customWidth="1" collapsed="1"/>
    <col min="178" max="178" width="16.08203125" style="8" hidden="1" customWidth="1" outlineLevel="1"/>
    <col min="179" max="179" width="16.08203125" style="8" customWidth="1"/>
    <col min="180" max="180" width="19.08203125" style="8" customWidth="1"/>
    <col min="181" max="181" width="16.08203125" style="8" customWidth="1"/>
    <col min="182" max="182" width="26.08203125" style="8" customWidth="1" collapsed="1"/>
    <col min="183" max="183" width="16.08203125" style="8" hidden="1" customWidth="1" outlineLevel="1"/>
    <col min="184" max="184" width="16.08203125" style="8" customWidth="1"/>
    <col min="185" max="186" width="19.08203125" style="8" customWidth="1"/>
    <col min="187" max="187" width="22.25" style="8" customWidth="1"/>
    <col min="188" max="188" width="16.08203125" style="8" customWidth="1"/>
    <col min="189" max="189" width="26.08203125" style="8" customWidth="1" collapsed="1"/>
    <col min="190" max="190" width="16.08203125" style="8" hidden="1" customWidth="1" outlineLevel="1"/>
    <col min="191" max="191" width="16.08203125" style="8" customWidth="1"/>
    <col min="192" max="193" width="19.08203125" style="8" customWidth="1"/>
    <col min="194" max="194" width="22.25" style="8" customWidth="1"/>
    <col min="195" max="195" width="16.08203125" style="8" customWidth="1"/>
    <col min="196" max="196" width="26.08203125" style="8" customWidth="1"/>
    <col min="197" max="197" width="16.08203125" style="8" customWidth="1" outlineLevel="1"/>
    <col min="198" max="198" width="16.08203125" style="8" customWidth="1"/>
    <col min="199" max="200" width="19.08203125" style="8" customWidth="1"/>
    <col min="201" max="201" width="22.25" style="8" customWidth="1"/>
    <col min="202" max="202" width="16.08203125" style="8" customWidth="1"/>
    <col min="203" max="203" width="26.08203125" style="8" customWidth="1"/>
    <col min="204" max="204" width="16.08203125" style="8" customWidth="1" outlineLevel="1"/>
    <col min="205" max="205" width="16.08203125" style="8" customWidth="1"/>
    <col min="206" max="207" width="19.08203125" style="8" customWidth="1"/>
    <col min="208" max="208" width="22.25" style="8" customWidth="1"/>
    <col min="209" max="209" width="16.08203125" style="8" customWidth="1"/>
    <col min="210" max="210" width="26.08203125" style="8" customWidth="1"/>
    <col min="211" max="211" width="17" style="8" customWidth="1" outlineLevel="1"/>
    <col min="212" max="212" width="19.25" style="8" customWidth="1" outlineLevel="1"/>
    <col min="213" max="213" width="53.5" style="8" customWidth="1" outlineLevel="1"/>
    <col min="214" max="214" width="25" style="8" customWidth="1" outlineLevel="1"/>
    <col min="215" max="215" width="81.25" style="8" customWidth="1" outlineLevel="1"/>
    <col min="216" max="216" width="41.25" style="1" customWidth="1" outlineLevel="1"/>
    <col min="217" max="217" width="96" style="1" customWidth="1" outlineLevel="1"/>
    <col min="218" max="16384" width="9" style="1"/>
  </cols>
  <sheetData>
    <row r="1" spans="1:217" ht="33.65" customHeight="1" x14ac:dyDescent="0.3">
      <c r="A1" s="1">
        <v>1</v>
      </c>
      <c r="E1" s="1">
        <v>2</v>
      </c>
      <c r="F1" s="1">
        <v>3</v>
      </c>
      <c r="G1" s="1">
        <v>4</v>
      </c>
      <c r="H1" s="1">
        <v>5</v>
      </c>
      <c r="I1" s="1">
        <v>6</v>
      </c>
      <c r="K1" s="1">
        <v>7</v>
      </c>
      <c r="L1" s="1">
        <v>8</v>
      </c>
      <c r="M1" s="1">
        <v>9</v>
      </c>
      <c r="N1" s="1">
        <v>10</v>
      </c>
      <c r="O1" s="1">
        <v>11</v>
      </c>
      <c r="P1" s="1">
        <v>12</v>
      </c>
      <c r="Q1" s="1">
        <v>13</v>
      </c>
      <c r="R1" s="1">
        <v>14</v>
      </c>
      <c r="S1" s="1">
        <v>15</v>
      </c>
      <c r="T1" s="1">
        <v>16</v>
      </c>
      <c r="U1" s="1">
        <v>17</v>
      </c>
      <c r="V1" s="1">
        <v>18</v>
      </c>
      <c r="W1" s="1">
        <v>19</v>
      </c>
      <c r="X1" s="1">
        <v>20</v>
      </c>
      <c r="Y1" s="1">
        <v>21</v>
      </c>
      <c r="Z1" s="1">
        <v>22</v>
      </c>
      <c r="AA1" s="1">
        <v>23</v>
      </c>
      <c r="AB1" s="1">
        <v>24</v>
      </c>
      <c r="AC1" s="1">
        <v>25</v>
      </c>
      <c r="AD1" s="1">
        <v>26</v>
      </c>
      <c r="AE1" s="1">
        <v>27</v>
      </c>
      <c r="AF1" s="1">
        <v>28</v>
      </c>
      <c r="AG1" s="1">
        <v>29</v>
      </c>
      <c r="AH1" s="1">
        <v>30</v>
      </c>
      <c r="AI1" s="1">
        <v>31</v>
      </c>
      <c r="AJ1" s="1">
        <v>32</v>
      </c>
      <c r="AK1" s="1">
        <v>33</v>
      </c>
      <c r="AL1" s="1">
        <v>34</v>
      </c>
      <c r="AM1" s="1">
        <v>35</v>
      </c>
      <c r="AN1" s="1">
        <v>36</v>
      </c>
      <c r="AO1" s="1">
        <v>37</v>
      </c>
      <c r="AP1" s="1">
        <v>38</v>
      </c>
      <c r="AQ1" s="1">
        <v>39</v>
      </c>
      <c r="AR1" s="1">
        <v>40</v>
      </c>
      <c r="AS1" s="1">
        <v>41</v>
      </c>
      <c r="AT1" s="1">
        <v>42</v>
      </c>
      <c r="AU1" s="1">
        <v>43</v>
      </c>
      <c r="AV1" s="1">
        <v>44</v>
      </c>
      <c r="AW1" s="1">
        <v>45</v>
      </c>
      <c r="AX1" s="1">
        <v>46</v>
      </c>
      <c r="AY1" s="1">
        <v>47</v>
      </c>
      <c r="AZ1" s="1">
        <v>48</v>
      </c>
      <c r="BA1" s="1">
        <v>49</v>
      </c>
      <c r="BB1" s="1">
        <v>50</v>
      </c>
      <c r="BC1" s="1">
        <v>51</v>
      </c>
      <c r="BD1" s="1">
        <v>52</v>
      </c>
      <c r="BE1" s="1">
        <v>53</v>
      </c>
      <c r="BF1" s="1">
        <v>54</v>
      </c>
      <c r="BG1" s="1">
        <v>55</v>
      </c>
      <c r="BH1" s="1">
        <v>56</v>
      </c>
      <c r="BI1" s="1">
        <v>57</v>
      </c>
      <c r="BJ1" s="1">
        <v>58</v>
      </c>
      <c r="BK1" s="1">
        <v>59</v>
      </c>
      <c r="BL1" s="1">
        <v>60</v>
      </c>
      <c r="BM1" s="1">
        <v>61</v>
      </c>
      <c r="BN1" s="1">
        <v>62</v>
      </c>
      <c r="BO1" s="1">
        <v>63</v>
      </c>
      <c r="BP1" s="1">
        <v>64</v>
      </c>
      <c r="BQ1" s="1">
        <v>65</v>
      </c>
      <c r="BR1" s="1">
        <v>66</v>
      </c>
      <c r="BS1" s="1">
        <v>67</v>
      </c>
      <c r="BT1" s="1">
        <v>68</v>
      </c>
      <c r="BU1" s="1">
        <v>69</v>
      </c>
      <c r="BV1" s="1">
        <v>70</v>
      </c>
      <c r="BW1" s="1">
        <v>71</v>
      </c>
      <c r="BX1" s="1">
        <v>72</v>
      </c>
      <c r="BY1" s="1">
        <v>73</v>
      </c>
      <c r="BZ1" s="1">
        <v>74</v>
      </c>
      <c r="CA1" s="1">
        <v>75</v>
      </c>
      <c r="CB1" s="1">
        <v>76</v>
      </c>
      <c r="CC1" s="1">
        <v>77</v>
      </c>
      <c r="CD1" s="1">
        <v>78</v>
      </c>
      <c r="CE1" s="1">
        <v>79</v>
      </c>
      <c r="CF1" s="1">
        <v>80</v>
      </c>
      <c r="CG1" s="1">
        <v>81</v>
      </c>
      <c r="CH1" s="1">
        <v>82</v>
      </c>
      <c r="CI1" s="1">
        <v>83</v>
      </c>
      <c r="CJ1" s="1">
        <v>84</v>
      </c>
      <c r="CK1" s="1">
        <v>85</v>
      </c>
      <c r="CL1" s="1">
        <v>86</v>
      </c>
      <c r="CM1" s="1">
        <v>87</v>
      </c>
      <c r="CN1" s="1">
        <v>88</v>
      </c>
      <c r="CO1" s="1">
        <v>89</v>
      </c>
      <c r="CP1" s="1">
        <v>90</v>
      </c>
      <c r="CQ1" s="1">
        <v>91</v>
      </c>
      <c r="CR1" s="1">
        <v>92</v>
      </c>
      <c r="CS1" s="1">
        <v>93</v>
      </c>
      <c r="CT1" s="1">
        <v>94</v>
      </c>
      <c r="CU1" s="1">
        <v>95</v>
      </c>
      <c r="CV1" s="1">
        <v>96</v>
      </c>
      <c r="CW1" s="1">
        <v>97</v>
      </c>
      <c r="CX1" s="1">
        <v>98</v>
      </c>
      <c r="CY1" s="1">
        <v>99</v>
      </c>
      <c r="CZ1" s="1">
        <v>100</v>
      </c>
      <c r="DA1" s="1">
        <v>101</v>
      </c>
      <c r="DB1" s="1">
        <v>102</v>
      </c>
      <c r="DC1" s="1">
        <v>103</v>
      </c>
      <c r="DD1" s="1">
        <v>104</v>
      </c>
      <c r="DE1" s="1">
        <v>105</v>
      </c>
      <c r="DF1" s="1">
        <v>106</v>
      </c>
      <c r="DG1" s="1">
        <v>107</v>
      </c>
      <c r="DH1" s="1">
        <v>108</v>
      </c>
      <c r="DI1" s="1">
        <v>109</v>
      </c>
      <c r="DJ1" s="1">
        <v>110</v>
      </c>
      <c r="DK1" s="1">
        <v>111</v>
      </c>
      <c r="DL1" s="1">
        <v>112</v>
      </c>
      <c r="DM1" s="1">
        <v>113</v>
      </c>
      <c r="DN1" s="1">
        <v>114</v>
      </c>
      <c r="DO1" s="1">
        <v>115</v>
      </c>
      <c r="DP1" s="1">
        <v>116</v>
      </c>
      <c r="DQ1" s="1">
        <v>117</v>
      </c>
      <c r="DR1" s="1">
        <v>118</v>
      </c>
      <c r="DS1" s="1">
        <v>119</v>
      </c>
      <c r="DT1" s="1">
        <v>120</v>
      </c>
      <c r="DU1" s="1">
        <v>121</v>
      </c>
      <c r="DV1" s="1">
        <v>122</v>
      </c>
      <c r="DW1" s="1">
        <v>123</v>
      </c>
      <c r="DX1" s="1">
        <v>124</v>
      </c>
      <c r="DY1" s="1">
        <v>125</v>
      </c>
      <c r="DZ1" s="1">
        <v>126</v>
      </c>
      <c r="EA1" s="1">
        <v>127</v>
      </c>
      <c r="EB1" s="1">
        <v>128</v>
      </c>
      <c r="EC1" s="1">
        <v>129</v>
      </c>
      <c r="ED1" s="1">
        <v>130</v>
      </c>
      <c r="EE1" s="1">
        <v>131</v>
      </c>
      <c r="EF1" s="1">
        <v>132</v>
      </c>
      <c r="EG1" s="1">
        <v>133</v>
      </c>
      <c r="EH1" s="1">
        <v>134</v>
      </c>
      <c r="EI1" s="1">
        <v>135</v>
      </c>
      <c r="EJ1" s="1">
        <v>136</v>
      </c>
      <c r="EK1" s="1">
        <v>137</v>
      </c>
      <c r="EL1" s="1">
        <v>138</v>
      </c>
      <c r="EM1" s="1">
        <v>139</v>
      </c>
      <c r="EN1" s="1">
        <v>140</v>
      </c>
      <c r="EO1" s="1">
        <v>141</v>
      </c>
      <c r="EP1" s="1">
        <v>142</v>
      </c>
      <c r="EQ1" s="1">
        <v>143</v>
      </c>
      <c r="ER1" s="1">
        <v>144</v>
      </c>
      <c r="ES1" s="1">
        <v>145</v>
      </c>
      <c r="ET1" s="1">
        <v>146</v>
      </c>
      <c r="EU1" s="1">
        <v>147</v>
      </c>
      <c r="EV1" s="1">
        <v>148</v>
      </c>
      <c r="EW1" s="1">
        <v>149</v>
      </c>
      <c r="EX1" s="1">
        <v>150</v>
      </c>
      <c r="EY1" s="1">
        <v>151</v>
      </c>
      <c r="EZ1" s="1">
        <v>152</v>
      </c>
      <c r="FA1" s="1">
        <v>153</v>
      </c>
      <c r="FB1" s="1">
        <v>154</v>
      </c>
      <c r="FC1" s="1">
        <v>155</v>
      </c>
      <c r="FD1" s="1">
        <v>156</v>
      </c>
      <c r="FE1" s="1">
        <v>157</v>
      </c>
      <c r="FF1" s="1">
        <v>158</v>
      </c>
      <c r="FG1" s="1">
        <v>159</v>
      </c>
      <c r="FH1" s="1">
        <v>160</v>
      </c>
      <c r="FI1" s="1">
        <v>161</v>
      </c>
      <c r="FJ1" s="1">
        <v>162</v>
      </c>
      <c r="FK1" s="1">
        <v>163</v>
      </c>
      <c r="FL1" s="1">
        <v>164</v>
      </c>
      <c r="FM1" s="1">
        <v>165</v>
      </c>
      <c r="FN1" s="1">
        <v>166</v>
      </c>
      <c r="FO1" s="1">
        <v>167</v>
      </c>
      <c r="FP1" s="1">
        <v>168</v>
      </c>
      <c r="FQ1" s="1">
        <v>169</v>
      </c>
      <c r="FR1" s="1">
        <v>170</v>
      </c>
      <c r="FS1" s="1">
        <v>171</v>
      </c>
      <c r="FT1" s="1">
        <v>172</v>
      </c>
      <c r="FU1" s="1">
        <v>173</v>
      </c>
      <c r="FV1" s="1">
        <v>174</v>
      </c>
      <c r="FW1" s="1">
        <v>175</v>
      </c>
      <c r="FX1" s="1">
        <v>176</v>
      </c>
      <c r="FY1" s="1">
        <v>177</v>
      </c>
      <c r="FZ1" s="1">
        <v>178</v>
      </c>
      <c r="GA1" s="1">
        <v>174</v>
      </c>
      <c r="GB1" s="1">
        <v>175</v>
      </c>
      <c r="GC1" s="1">
        <v>176</v>
      </c>
      <c r="GD1" s="1"/>
      <c r="GE1" s="1"/>
      <c r="GF1" s="1">
        <v>177</v>
      </c>
      <c r="GG1" s="1">
        <v>178</v>
      </c>
      <c r="GH1" s="1">
        <v>174</v>
      </c>
      <c r="GI1" s="1">
        <v>175</v>
      </c>
      <c r="GJ1" s="1">
        <v>176</v>
      </c>
      <c r="GK1" s="1"/>
      <c r="GL1" s="1"/>
      <c r="GM1" s="1">
        <v>177</v>
      </c>
      <c r="GN1" s="1">
        <v>178</v>
      </c>
      <c r="GO1" s="1">
        <v>174</v>
      </c>
      <c r="GP1" s="1">
        <v>175</v>
      </c>
      <c r="GQ1" s="1">
        <v>176</v>
      </c>
      <c r="GR1" s="1"/>
      <c r="GS1" s="1"/>
      <c r="GT1" s="1">
        <v>177</v>
      </c>
      <c r="GU1" s="1">
        <v>178</v>
      </c>
      <c r="GV1" s="1">
        <v>174</v>
      </c>
      <c r="GW1" s="1">
        <v>175</v>
      </c>
      <c r="GX1" s="1">
        <v>176</v>
      </c>
      <c r="GY1" s="1"/>
      <c r="GZ1" s="1"/>
      <c r="HA1" s="1">
        <v>177</v>
      </c>
      <c r="HB1" s="1">
        <v>178</v>
      </c>
      <c r="HC1" s="1">
        <v>113</v>
      </c>
      <c r="HD1" s="1">
        <v>114</v>
      </c>
      <c r="HE1" s="1">
        <v>115</v>
      </c>
      <c r="HF1" s="1">
        <v>116</v>
      </c>
      <c r="HG1" s="1">
        <v>117</v>
      </c>
      <c r="HH1" s="1">
        <v>118</v>
      </c>
      <c r="HI1" s="1">
        <v>119</v>
      </c>
    </row>
    <row r="2" spans="1:217" ht="47.25" customHeight="1" x14ac:dyDescent="0.3">
      <c r="F2" s="350" t="s">
        <v>396</v>
      </c>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row>
    <row r="3" spans="1:217" ht="24" customHeight="1" x14ac:dyDescent="0.3">
      <c r="F3" s="75"/>
      <c r="G3" s="75"/>
      <c r="H3" s="75"/>
      <c r="I3" s="75"/>
      <c r="J3" s="75"/>
      <c r="K3" s="75"/>
      <c r="L3" s="75"/>
      <c r="M3" s="75"/>
      <c r="N3" s="75"/>
      <c r="O3" s="75"/>
      <c r="P3" s="75"/>
      <c r="Q3" s="79"/>
      <c r="R3" s="79"/>
      <c r="S3" s="79"/>
      <c r="T3" s="79"/>
      <c r="U3" s="79"/>
      <c r="V3" s="79"/>
      <c r="W3" s="79"/>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5"/>
      <c r="GM3" s="75"/>
      <c r="GN3" s="75"/>
      <c r="GO3" s="75"/>
      <c r="GP3" s="75"/>
      <c r="GQ3" s="75"/>
      <c r="GR3" s="75"/>
      <c r="GS3" s="75"/>
      <c r="GT3" s="75"/>
      <c r="GU3" s="75"/>
      <c r="GV3" s="75"/>
      <c r="GW3" s="75"/>
      <c r="GX3" s="75"/>
      <c r="GY3" s="75"/>
      <c r="GZ3" s="75"/>
      <c r="HA3" s="75"/>
      <c r="HB3" s="75"/>
      <c r="HC3" s="75"/>
      <c r="HD3" s="75"/>
      <c r="HE3" s="75"/>
      <c r="HF3" s="75"/>
      <c r="HG3" s="75"/>
    </row>
    <row r="4" spans="1:217" ht="38.5" customHeight="1" x14ac:dyDescent="0.3">
      <c r="F4" s="29"/>
      <c r="G4" s="29"/>
      <c r="H4" s="29"/>
      <c r="I4" s="29"/>
      <c r="J4" s="29"/>
      <c r="K4" s="29"/>
      <c r="L4" s="29"/>
      <c r="M4" s="29"/>
      <c r="N4" s="29"/>
      <c r="O4" s="29"/>
      <c r="P4" s="29"/>
      <c r="Q4" s="78"/>
      <c r="R4" s="78"/>
      <c r="S4" s="78"/>
      <c r="T4" s="78"/>
      <c r="U4" s="78"/>
      <c r="V4" s="78"/>
      <c r="W4" s="78"/>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32"/>
      <c r="BD4" s="32"/>
      <c r="BE4" s="29"/>
      <c r="BF4" s="29"/>
      <c r="BG4" s="29"/>
      <c r="BH4" s="29"/>
      <c r="BI4" s="29"/>
      <c r="BJ4" s="29"/>
      <c r="BK4" s="29"/>
      <c r="BL4" s="29"/>
      <c r="BM4" s="29"/>
      <c r="BN4" s="29"/>
      <c r="BO4" s="29"/>
      <c r="BP4" s="29"/>
      <c r="BQ4" s="32"/>
      <c r="BR4" s="29"/>
      <c r="BS4" s="29"/>
      <c r="BT4" s="29"/>
      <c r="BU4" s="29"/>
      <c r="BV4" s="29"/>
      <c r="BW4" s="29"/>
      <c r="BX4" s="29"/>
      <c r="BY4" s="29"/>
      <c r="BZ4" s="29"/>
      <c r="CA4" s="29"/>
      <c r="CB4" s="95"/>
      <c r="CC4" s="29"/>
      <c r="CD4" s="32"/>
      <c r="CE4" s="29"/>
      <c r="CF4" s="29"/>
      <c r="CG4" s="29"/>
      <c r="CH4" s="29"/>
      <c r="CI4" s="29"/>
      <c r="CJ4" s="29"/>
      <c r="CK4" s="29"/>
      <c r="CL4" s="29"/>
      <c r="CM4" s="29"/>
      <c r="CN4" s="95"/>
      <c r="CO4" s="29"/>
      <c r="CP4" s="29"/>
      <c r="CQ4" s="32"/>
      <c r="CR4" s="29"/>
      <c r="CS4" s="177">
        <f>CS14-CS5</f>
        <v>32960262.309999999</v>
      </c>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row>
    <row r="5" spans="1:217" s="3" customFormat="1" ht="44.65" customHeight="1" thickBot="1" x14ac:dyDescent="0.5">
      <c r="E5" s="19"/>
      <c r="F5" s="19"/>
      <c r="G5" s="2">
        <v>3</v>
      </c>
      <c r="H5" s="2">
        <v>4</v>
      </c>
      <c r="I5" s="22" t="s">
        <v>1469</v>
      </c>
      <c r="J5" s="22"/>
      <c r="K5" s="2">
        <v>5</v>
      </c>
      <c r="L5" s="2"/>
      <c r="M5" s="2">
        <v>7</v>
      </c>
      <c r="N5" s="2">
        <v>611363777.68999994</v>
      </c>
      <c r="O5" s="2"/>
      <c r="P5" s="2"/>
      <c r="Q5" s="185">
        <f t="shared" ref="Q5:W5" si="0">SUBTOTAL(109,Q16:Q739)</f>
        <v>4865866935.749999</v>
      </c>
      <c r="R5" s="185">
        <f t="shared" si="0"/>
        <v>4700510431.749999</v>
      </c>
      <c r="S5" s="185">
        <f t="shared" si="0"/>
        <v>1246634592</v>
      </c>
      <c r="T5" s="185">
        <f t="shared" si="0"/>
        <v>2665803892</v>
      </c>
      <c r="U5" s="185">
        <f t="shared" si="0"/>
        <v>699061308.75</v>
      </c>
      <c r="V5" s="185">
        <f t="shared" si="0"/>
        <v>29010639</v>
      </c>
      <c r="W5" s="185">
        <f t="shared" si="0"/>
        <v>165356504</v>
      </c>
      <c r="X5" s="23" t="e">
        <f>R5-Y14-Z14-AM14-AO14-#REF!</f>
        <v>#REF!</v>
      </c>
      <c r="Y5" s="349"/>
      <c r="Z5" s="349"/>
      <c r="AA5" s="349"/>
      <c r="AB5" s="349"/>
      <c r="AC5" s="349"/>
      <c r="AD5" s="349"/>
      <c r="AE5" s="349"/>
      <c r="AF5" s="349"/>
      <c r="AG5" s="349"/>
      <c r="AH5" s="349"/>
      <c r="AI5" s="349"/>
      <c r="AJ5" s="349"/>
      <c r="AK5" s="349"/>
      <c r="AL5" s="349"/>
      <c r="AM5" s="349"/>
      <c r="AN5" s="349"/>
      <c r="AO5" s="349"/>
      <c r="AP5" s="30"/>
      <c r="AQ5" s="30"/>
      <c r="AR5" s="30"/>
      <c r="AS5" s="30"/>
      <c r="AT5" s="30"/>
      <c r="AU5" s="30"/>
      <c r="AV5" s="30"/>
      <c r="AW5" s="30"/>
      <c r="AX5" s="30"/>
      <c r="AY5" s="30"/>
      <c r="AZ5" s="30"/>
      <c r="BA5" s="30"/>
      <c r="BB5" s="30"/>
      <c r="BC5" s="31"/>
      <c r="BD5" s="31"/>
      <c r="BE5" s="30"/>
      <c r="BF5" s="30"/>
      <c r="BG5" s="30"/>
      <c r="BH5" s="30"/>
      <c r="BI5" s="30"/>
      <c r="BJ5" s="30"/>
      <c r="BK5" s="30"/>
      <c r="BL5" s="30"/>
      <c r="BM5" s="30"/>
      <c r="BN5" s="30"/>
      <c r="BO5" s="30"/>
      <c r="BP5" s="30"/>
      <c r="BQ5" s="31"/>
      <c r="BR5" s="30"/>
      <c r="BS5" s="30"/>
      <c r="BT5" s="30"/>
      <c r="BU5" s="30"/>
      <c r="BV5" s="30"/>
      <c r="BW5" s="30"/>
      <c r="BX5" s="30"/>
      <c r="BY5" s="30"/>
      <c r="BZ5" s="30"/>
      <c r="CA5" s="30"/>
      <c r="CB5" s="30"/>
      <c r="CC5" s="30"/>
      <c r="CD5" s="31"/>
      <c r="CE5" s="30"/>
      <c r="CF5" s="30"/>
      <c r="CG5" s="30"/>
      <c r="CH5" s="30"/>
      <c r="CI5" s="30"/>
      <c r="CJ5" s="30"/>
      <c r="CK5" s="30"/>
      <c r="CL5" s="30"/>
      <c r="CM5" s="30"/>
      <c r="CN5" s="30"/>
      <c r="CO5" s="30"/>
      <c r="CP5" s="30"/>
      <c r="CQ5" s="30"/>
      <c r="CR5" s="30"/>
      <c r="CS5" s="188"/>
      <c r="CT5" s="188"/>
      <c r="CU5" s="188"/>
      <c r="CV5" s="188"/>
      <c r="CW5" s="188"/>
      <c r="CX5" s="188"/>
      <c r="CY5" s="188"/>
      <c r="CZ5" s="188"/>
      <c r="DA5" s="188"/>
      <c r="DB5" s="188"/>
      <c r="DC5" s="188"/>
      <c r="DD5" s="188"/>
      <c r="DE5" s="188"/>
      <c r="DF5" s="188"/>
      <c r="DG5" s="188"/>
      <c r="DH5" s="188"/>
      <c r="DI5" s="188"/>
      <c r="DJ5" s="188"/>
      <c r="DK5" s="188"/>
      <c r="DL5" s="188"/>
      <c r="DM5" s="188"/>
      <c r="DN5" s="188"/>
      <c r="DO5" s="188"/>
      <c r="DP5" s="188"/>
      <c r="DQ5" s="188"/>
      <c r="DR5" s="188"/>
      <c r="DS5" s="188"/>
      <c r="DT5" s="188"/>
      <c r="DU5" s="188"/>
      <c r="DV5" s="188"/>
      <c r="DW5" s="188"/>
      <c r="DX5" s="188"/>
      <c r="DY5" s="188"/>
      <c r="DZ5" s="188"/>
      <c r="EA5" s="188"/>
      <c r="EB5" s="188"/>
      <c r="EC5" s="188"/>
      <c r="ED5" s="188"/>
      <c r="EE5" s="188"/>
      <c r="EF5" s="188"/>
      <c r="EG5" s="188"/>
      <c r="EH5" s="188"/>
      <c r="EI5" s="188"/>
      <c r="EJ5" s="188"/>
      <c r="EK5" s="188"/>
      <c r="EL5" s="188"/>
      <c r="EM5" s="188"/>
      <c r="EN5" s="188"/>
      <c r="EO5" s="188"/>
      <c r="EP5" s="188"/>
      <c r="EQ5" s="188"/>
      <c r="ER5" s="188"/>
      <c r="ES5" s="188"/>
      <c r="ET5" s="188"/>
      <c r="EU5" s="188"/>
      <c r="EV5" s="188"/>
      <c r="EW5" s="188"/>
      <c r="EX5" s="188"/>
      <c r="EY5" s="188"/>
      <c r="EZ5" s="188"/>
      <c r="FA5" s="188"/>
      <c r="FB5" s="188"/>
      <c r="FC5" s="188"/>
      <c r="FD5" s="188"/>
      <c r="FE5" s="188"/>
      <c r="FF5" s="188"/>
      <c r="FG5" s="188"/>
      <c r="FH5" s="188"/>
      <c r="FI5" s="188"/>
      <c r="FJ5" s="188"/>
      <c r="FK5" s="188"/>
      <c r="FL5" s="188"/>
      <c r="FM5" s="188"/>
      <c r="FN5" s="188"/>
      <c r="FO5" s="188"/>
      <c r="FP5" s="188"/>
      <c r="FQ5" s="188"/>
      <c r="FR5" s="188"/>
      <c r="FS5" s="188"/>
      <c r="FT5" s="188"/>
      <c r="FU5" s="30"/>
      <c r="FV5" s="188"/>
      <c r="FW5" s="188"/>
      <c r="FX5" s="188"/>
      <c r="FY5" s="188"/>
      <c r="FZ5" s="188"/>
      <c r="GA5" s="188"/>
      <c r="GB5" s="188"/>
      <c r="GC5" s="188"/>
      <c r="GD5" s="188"/>
      <c r="GE5" s="188"/>
      <c r="GF5" s="188"/>
      <c r="GG5" s="188"/>
      <c r="GH5" s="188"/>
      <c r="GI5" s="188"/>
      <c r="GJ5" s="188"/>
      <c r="GK5" s="188"/>
      <c r="GL5" s="188"/>
      <c r="GM5" s="188"/>
      <c r="GN5" s="188"/>
      <c r="GO5" s="188"/>
      <c r="GP5" s="188"/>
      <c r="GQ5" s="188"/>
      <c r="GR5" s="188"/>
      <c r="GS5" s="188"/>
      <c r="GT5" s="188"/>
      <c r="GU5" s="188"/>
      <c r="GV5" s="188"/>
      <c r="GW5" s="188"/>
      <c r="GX5" s="188"/>
      <c r="GY5" s="188"/>
      <c r="GZ5" s="188"/>
      <c r="HA5" s="188"/>
      <c r="HB5" s="188"/>
      <c r="HC5" s="30"/>
      <c r="HD5" s="30"/>
      <c r="HE5" s="30"/>
      <c r="HF5" s="30"/>
      <c r="HG5" s="30"/>
    </row>
    <row r="6" spans="1:217" s="4" customFormat="1" ht="32.25" customHeight="1" x14ac:dyDescent="0.3">
      <c r="E6" s="339" t="s">
        <v>333</v>
      </c>
      <c r="F6" s="348" t="s">
        <v>0</v>
      </c>
      <c r="G6" s="344" t="s">
        <v>1</v>
      </c>
      <c r="H6" s="344" t="s">
        <v>2</v>
      </c>
      <c r="I6" s="344" t="s">
        <v>128</v>
      </c>
      <c r="J6" s="314"/>
      <c r="K6" s="348" t="s">
        <v>3</v>
      </c>
      <c r="L6" s="48"/>
      <c r="M6" s="348" t="s">
        <v>122</v>
      </c>
      <c r="N6" s="344" t="s">
        <v>126</v>
      </c>
      <c r="O6" s="344" t="s">
        <v>220</v>
      </c>
      <c r="P6" s="51"/>
      <c r="Q6" s="345"/>
      <c r="R6" s="346"/>
      <c r="S6" s="346"/>
      <c r="T6" s="346"/>
      <c r="U6" s="346"/>
      <c r="V6" s="346"/>
      <c r="W6" s="347"/>
      <c r="X6" s="332" t="s">
        <v>127</v>
      </c>
      <c r="Y6" s="337" t="s">
        <v>210</v>
      </c>
      <c r="Z6" s="337" t="s">
        <v>209</v>
      </c>
      <c r="AA6" s="321" t="s">
        <v>208</v>
      </c>
      <c r="AB6" s="322"/>
      <c r="AC6" s="322"/>
      <c r="AD6" s="322"/>
      <c r="AE6" s="322"/>
      <c r="AF6" s="322"/>
      <c r="AG6" s="322"/>
      <c r="AH6" s="322"/>
      <c r="AI6" s="322"/>
      <c r="AJ6" s="322"/>
      <c r="AK6" s="322"/>
      <c r="AL6" s="323"/>
      <c r="AM6" s="337" t="s">
        <v>229</v>
      </c>
      <c r="AN6" s="337" t="s">
        <v>332</v>
      </c>
      <c r="AO6" s="337" t="s">
        <v>363</v>
      </c>
      <c r="AP6" s="337" t="s">
        <v>369</v>
      </c>
      <c r="AQ6" s="324" t="s">
        <v>336</v>
      </c>
      <c r="AR6" s="325"/>
      <c r="AS6" s="325"/>
      <c r="AT6" s="325"/>
      <c r="AU6" s="325"/>
      <c r="AV6" s="325"/>
      <c r="AW6" s="325"/>
      <c r="AX6" s="325"/>
      <c r="AY6" s="325"/>
      <c r="AZ6" s="325"/>
      <c r="BA6" s="325"/>
      <c r="BB6" s="326"/>
      <c r="BC6" s="327" t="s">
        <v>391</v>
      </c>
      <c r="BD6" s="327" t="s">
        <v>392</v>
      </c>
      <c r="BE6" s="324" t="s">
        <v>370</v>
      </c>
      <c r="BF6" s="325"/>
      <c r="BG6" s="325"/>
      <c r="BH6" s="325"/>
      <c r="BI6" s="325"/>
      <c r="BJ6" s="325"/>
      <c r="BK6" s="325"/>
      <c r="BL6" s="325"/>
      <c r="BM6" s="325"/>
      <c r="BN6" s="325"/>
      <c r="BO6" s="325"/>
      <c r="BP6" s="326"/>
      <c r="BQ6" s="327" t="s">
        <v>441</v>
      </c>
      <c r="BR6" s="324" t="s">
        <v>395</v>
      </c>
      <c r="BS6" s="325"/>
      <c r="BT6" s="325"/>
      <c r="BU6" s="325"/>
      <c r="BV6" s="325"/>
      <c r="BW6" s="325"/>
      <c r="BX6" s="325"/>
      <c r="BY6" s="325"/>
      <c r="BZ6" s="325"/>
      <c r="CA6" s="325"/>
      <c r="CB6" s="325"/>
      <c r="CC6" s="326"/>
      <c r="CD6" s="327" t="s">
        <v>608</v>
      </c>
      <c r="CE6" s="321" t="s">
        <v>440</v>
      </c>
      <c r="CF6" s="322"/>
      <c r="CG6" s="322"/>
      <c r="CH6" s="322"/>
      <c r="CI6" s="322"/>
      <c r="CJ6" s="322"/>
      <c r="CK6" s="322"/>
      <c r="CL6" s="322"/>
      <c r="CM6" s="322"/>
      <c r="CN6" s="322"/>
      <c r="CO6" s="322"/>
      <c r="CP6" s="323"/>
      <c r="CQ6" s="327" t="s">
        <v>634</v>
      </c>
      <c r="CR6" s="327" t="s">
        <v>1031</v>
      </c>
      <c r="CS6" s="321" t="s">
        <v>609</v>
      </c>
      <c r="CT6" s="322"/>
      <c r="CU6" s="322"/>
      <c r="CV6" s="322"/>
      <c r="CW6" s="322"/>
      <c r="CX6" s="322"/>
      <c r="CY6" s="322"/>
      <c r="CZ6" s="322"/>
      <c r="DA6" s="322"/>
      <c r="DB6" s="322"/>
      <c r="DC6" s="322"/>
      <c r="DD6" s="322"/>
      <c r="DE6" s="322"/>
      <c r="DF6" s="322"/>
      <c r="DG6" s="322"/>
      <c r="DH6" s="322"/>
      <c r="DI6" s="322"/>
      <c r="DJ6" s="322"/>
      <c r="DK6" s="322"/>
      <c r="DL6" s="322"/>
      <c r="DM6" s="322"/>
      <c r="DN6" s="322"/>
      <c r="DO6" s="322"/>
      <c r="DP6" s="322"/>
      <c r="DQ6" s="322"/>
      <c r="DR6" s="322"/>
      <c r="DS6" s="322"/>
      <c r="DT6" s="322"/>
      <c r="DU6" s="322"/>
      <c r="DV6" s="322"/>
      <c r="DW6" s="322"/>
      <c r="DX6" s="322"/>
      <c r="DY6" s="322"/>
      <c r="DZ6" s="322"/>
      <c r="EA6" s="322"/>
      <c r="EB6" s="322"/>
      <c r="EC6" s="322"/>
      <c r="ED6" s="322"/>
      <c r="EE6" s="322"/>
      <c r="EF6" s="322"/>
      <c r="EG6" s="322"/>
      <c r="EH6" s="322"/>
      <c r="EI6" s="322"/>
      <c r="EJ6" s="322"/>
      <c r="EK6" s="322"/>
      <c r="EL6" s="322"/>
      <c r="EM6" s="322"/>
      <c r="EN6" s="322"/>
      <c r="EO6" s="322"/>
      <c r="EP6" s="322"/>
      <c r="EQ6" s="322"/>
      <c r="ER6" s="322"/>
      <c r="ES6" s="322"/>
      <c r="ET6" s="322"/>
      <c r="EU6" s="322"/>
      <c r="EV6" s="322"/>
      <c r="EW6" s="322"/>
      <c r="EX6" s="322"/>
      <c r="EY6" s="322"/>
      <c r="EZ6" s="322"/>
      <c r="FA6" s="322"/>
      <c r="FB6" s="322"/>
      <c r="FC6" s="322"/>
      <c r="FD6" s="322"/>
      <c r="FE6" s="322"/>
      <c r="FF6" s="322"/>
      <c r="FG6" s="322"/>
      <c r="FH6" s="322"/>
      <c r="FI6" s="322"/>
      <c r="FJ6" s="322"/>
      <c r="FK6" s="322"/>
      <c r="FL6" s="323"/>
      <c r="FM6" s="243"/>
      <c r="FN6" s="243"/>
      <c r="FO6" s="243"/>
      <c r="FP6" s="243"/>
      <c r="FQ6" s="243"/>
      <c r="FR6" s="243"/>
      <c r="FS6" s="357" t="s">
        <v>352</v>
      </c>
      <c r="FT6" s="327" t="s">
        <v>1434</v>
      </c>
      <c r="FU6" s="357" t="s">
        <v>1429</v>
      </c>
      <c r="FV6" s="321" t="s">
        <v>1437</v>
      </c>
      <c r="FW6" s="322"/>
      <c r="FX6" s="322"/>
      <c r="FY6" s="322"/>
      <c r="FZ6" s="323"/>
      <c r="GA6" s="321" t="s">
        <v>1437</v>
      </c>
      <c r="GB6" s="322"/>
      <c r="GC6" s="322"/>
      <c r="GD6" s="322"/>
      <c r="GE6" s="322"/>
      <c r="GF6" s="322"/>
      <c r="GG6" s="323"/>
      <c r="GH6" s="321" t="s">
        <v>1437</v>
      </c>
      <c r="GI6" s="322"/>
      <c r="GJ6" s="322"/>
      <c r="GK6" s="322"/>
      <c r="GL6" s="322"/>
      <c r="GM6" s="322"/>
      <c r="GN6" s="323"/>
      <c r="GO6" s="321" t="s">
        <v>1437</v>
      </c>
      <c r="GP6" s="322"/>
      <c r="GQ6" s="322"/>
      <c r="GR6" s="322"/>
      <c r="GS6" s="322"/>
      <c r="GT6" s="322"/>
      <c r="GU6" s="323"/>
      <c r="GV6" s="321" t="s">
        <v>1437</v>
      </c>
      <c r="GW6" s="322"/>
      <c r="GX6" s="322"/>
      <c r="GY6" s="322"/>
      <c r="GZ6" s="322"/>
      <c r="HA6" s="322"/>
      <c r="HB6" s="323"/>
      <c r="HC6" s="357" t="s">
        <v>354</v>
      </c>
      <c r="HD6" s="354" t="s">
        <v>355</v>
      </c>
      <c r="HE6" s="354" t="s">
        <v>357</v>
      </c>
      <c r="HF6" s="351" t="s">
        <v>356</v>
      </c>
      <c r="HG6" s="318" t="s">
        <v>365</v>
      </c>
      <c r="HH6" s="318" t="s">
        <v>618</v>
      </c>
      <c r="HI6" s="318" t="s">
        <v>629</v>
      </c>
    </row>
    <row r="7" spans="1:217" s="4" customFormat="1" ht="94.9" customHeight="1" x14ac:dyDescent="0.3">
      <c r="E7" s="340"/>
      <c r="F7" s="342"/>
      <c r="G7" s="330"/>
      <c r="H7" s="330"/>
      <c r="I7" s="330"/>
      <c r="J7" s="315"/>
      <c r="K7" s="342"/>
      <c r="L7" s="49"/>
      <c r="M7" s="342"/>
      <c r="N7" s="330"/>
      <c r="O7" s="330"/>
      <c r="P7" s="330" t="s">
        <v>399</v>
      </c>
      <c r="Q7" s="341" t="s">
        <v>130</v>
      </c>
      <c r="R7" s="341" t="s">
        <v>177</v>
      </c>
      <c r="S7" s="334" t="s">
        <v>6</v>
      </c>
      <c r="T7" s="334" t="s">
        <v>5</v>
      </c>
      <c r="U7" s="334" t="s">
        <v>4</v>
      </c>
      <c r="V7" s="334" t="s">
        <v>7</v>
      </c>
      <c r="W7" s="334" t="s">
        <v>129</v>
      </c>
      <c r="X7" s="333"/>
      <c r="Y7" s="338"/>
      <c r="Z7" s="338"/>
      <c r="AA7" s="20" t="s">
        <v>211</v>
      </c>
      <c r="AB7" s="20" t="s">
        <v>212</v>
      </c>
      <c r="AC7" s="20" t="s">
        <v>213</v>
      </c>
      <c r="AD7" s="20" t="s">
        <v>214</v>
      </c>
      <c r="AE7" s="20" t="s">
        <v>215</v>
      </c>
      <c r="AF7" s="20" t="s">
        <v>216</v>
      </c>
      <c r="AG7" s="20" t="s">
        <v>217</v>
      </c>
      <c r="AH7" s="20" t="s">
        <v>218</v>
      </c>
      <c r="AI7" s="20" t="s">
        <v>219</v>
      </c>
      <c r="AJ7" s="20" t="s">
        <v>223</v>
      </c>
      <c r="AK7" s="20" t="s">
        <v>224</v>
      </c>
      <c r="AL7" s="20" t="s">
        <v>228</v>
      </c>
      <c r="AM7" s="338"/>
      <c r="AN7" s="338"/>
      <c r="AO7" s="338"/>
      <c r="AP7" s="338"/>
      <c r="AQ7" s="20" t="s">
        <v>211</v>
      </c>
      <c r="AR7" s="20" t="s">
        <v>212</v>
      </c>
      <c r="AS7" s="20" t="s">
        <v>213</v>
      </c>
      <c r="AT7" s="20" t="s">
        <v>214</v>
      </c>
      <c r="AU7" s="20" t="s">
        <v>215</v>
      </c>
      <c r="AV7" s="20" t="s">
        <v>216</v>
      </c>
      <c r="AW7" s="20" t="s">
        <v>217</v>
      </c>
      <c r="AX7" s="20" t="s">
        <v>218</v>
      </c>
      <c r="AY7" s="20" t="s">
        <v>219</v>
      </c>
      <c r="AZ7" s="20" t="s">
        <v>388</v>
      </c>
      <c r="BA7" s="20" t="s">
        <v>389</v>
      </c>
      <c r="BB7" s="20" t="s">
        <v>390</v>
      </c>
      <c r="BC7" s="328"/>
      <c r="BD7" s="328"/>
      <c r="BE7" s="20" t="s">
        <v>211</v>
      </c>
      <c r="BF7" s="20" t="s">
        <v>212</v>
      </c>
      <c r="BG7" s="20" t="s">
        <v>213</v>
      </c>
      <c r="BH7" s="20" t="s">
        <v>214</v>
      </c>
      <c r="BI7" s="20" t="s">
        <v>215</v>
      </c>
      <c r="BJ7" s="20" t="s">
        <v>216</v>
      </c>
      <c r="BK7" s="20" t="s">
        <v>217</v>
      </c>
      <c r="BL7" s="20" t="s">
        <v>218</v>
      </c>
      <c r="BM7" s="20" t="s">
        <v>219</v>
      </c>
      <c r="BN7" s="20" t="s">
        <v>388</v>
      </c>
      <c r="BO7" s="20" t="s">
        <v>224</v>
      </c>
      <c r="BP7" s="20" t="s">
        <v>228</v>
      </c>
      <c r="BQ7" s="328"/>
      <c r="BR7" s="20" t="s">
        <v>211</v>
      </c>
      <c r="BS7" s="20" t="s">
        <v>212</v>
      </c>
      <c r="BT7" s="20" t="s">
        <v>213</v>
      </c>
      <c r="BU7" s="20" t="s">
        <v>214</v>
      </c>
      <c r="BV7" s="20" t="s">
        <v>215</v>
      </c>
      <c r="BW7" s="20" t="s">
        <v>216</v>
      </c>
      <c r="BX7" s="20" t="s">
        <v>217</v>
      </c>
      <c r="BY7" s="20" t="s">
        <v>218</v>
      </c>
      <c r="BZ7" s="20" t="s">
        <v>219</v>
      </c>
      <c r="CA7" s="20" t="s">
        <v>223</v>
      </c>
      <c r="CB7" s="20" t="s">
        <v>224</v>
      </c>
      <c r="CC7" s="20" t="s">
        <v>228</v>
      </c>
      <c r="CD7" s="328"/>
      <c r="CE7" s="20" t="s">
        <v>211</v>
      </c>
      <c r="CF7" s="20" t="s">
        <v>212</v>
      </c>
      <c r="CG7" s="20" t="s">
        <v>213</v>
      </c>
      <c r="CH7" s="20" t="s">
        <v>214</v>
      </c>
      <c r="CI7" s="20" t="s">
        <v>215</v>
      </c>
      <c r="CJ7" s="20" t="s">
        <v>216</v>
      </c>
      <c r="CK7" s="20" t="s">
        <v>217</v>
      </c>
      <c r="CL7" s="20" t="s">
        <v>218</v>
      </c>
      <c r="CM7" s="20" t="s">
        <v>219</v>
      </c>
      <c r="CN7" s="20" t="s">
        <v>223</v>
      </c>
      <c r="CO7" s="20" t="s">
        <v>224</v>
      </c>
      <c r="CP7" s="20" t="s">
        <v>228</v>
      </c>
      <c r="CQ7" s="328"/>
      <c r="CR7" s="328"/>
      <c r="CS7" s="178" t="s">
        <v>957</v>
      </c>
      <c r="CT7" s="33" t="s">
        <v>337</v>
      </c>
      <c r="CU7" s="33" t="s">
        <v>1297</v>
      </c>
      <c r="CV7" s="33" t="s">
        <v>1298</v>
      </c>
      <c r="CW7" s="33" t="s">
        <v>1299</v>
      </c>
      <c r="CX7" s="33" t="s">
        <v>1300</v>
      </c>
      <c r="CY7" s="33" t="s">
        <v>1301</v>
      </c>
      <c r="CZ7" s="33" t="s">
        <v>1302</v>
      </c>
      <c r="DA7" s="33" t="s">
        <v>338</v>
      </c>
      <c r="DB7" s="33" t="s">
        <v>1336</v>
      </c>
      <c r="DC7" s="33" t="s">
        <v>1337</v>
      </c>
      <c r="DD7" s="33" t="s">
        <v>1338</v>
      </c>
      <c r="DE7" s="33" t="s">
        <v>1339</v>
      </c>
      <c r="DF7" s="33" t="s">
        <v>1340</v>
      </c>
      <c r="DG7" s="33" t="s">
        <v>1341</v>
      </c>
      <c r="DH7" s="33" t="s">
        <v>339</v>
      </c>
      <c r="DI7" s="33" t="s">
        <v>1342</v>
      </c>
      <c r="DJ7" s="33" t="s">
        <v>1343</v>
      </c>
      <c r="DK7" s="33" t="s">
        <v>1344</v>
      </c>
      <c r="DL7" s="33" t="s">
        <v>1345</v>
      </c>
      <c r="DM7" s="33" t="s">
        <v>1346</v>
      </c>
      <c r="DN7" s="33" t="s">
        <v>1347</v>
      </c>
      <c r="DO7" s="33" t="s">
        <v>340</v>
      </c>
      <c r="DP7" s="33" t="s">
        <v>1374</v>
      </c>
      <c r="DQ7" s="33" t="s">
        <v>1375</v>
      </c>
      <c r="DR7" s="33" t="s">
        <v>1376</v>
      </c>
      <c r="DS7" s="33" t="s">
        <v>1377</v>
      </c>
      <c r="DT7" s="33" t="s">
        <v>1378</v>
      </c>
      <c r="DU7" s="33" t="s">
        <v>1379</v>
      </c>
      <c r="DV7" s="33" t="s">
        <v>341</v>
      </c>
      <c r="DW7" s="33" t="s">
        <v>1380</v>
      </c>
      <c r="DX7" s="33" t="s">
        <v>1381</v>
      </c>
      <c r="DY7" s="33" t="s">
        <v>1382</v>
      </c>
      <c r="DZ7" s="33" t="s">
        <v>1383</v>
      </c>
      <c r="EA7" s="33" t="s">
        <v>1384</v>
      </c>
      <c r="EB7" s="33" t="s">
        <v>1385</v>
      </c>
      <c r="EC7" s="33" t="s">
        <v>342</v>
      </c>
      <c r="ED7" s="33" t="s">
        <v>1388</v>
      </c>
      <c r="EE7" s="33" t="s">
        <v>1389</v>
      </c>
      <c r="EF7" s="33" t="s">
        <v>1390</v>
      </c>
      <c r="EG7" s="33" t="s">
        <v>1391</v>
      </c>
      <c r="EH7" s="33" t="s">
        <v>1392</v>
      </c>
      <c r="EI7" s="33" t="s">
        <v>1393</v>
      </c>
      <c r="EJ7" s="33" t="s">
        <v>343</v>
      </c>
      <c r="EK7" s="33" t="s">
        <v>1394</v>
      </c>
      <c r="EL7" s="33" t="s">
        <v>1395</v>
      </c>
      <c r="EM7" s="33" t="s">
        <v>1396</v>
      </c>
      <c r="EN7" s="33" t="s">
        <v>1397</v>
      </c>
      <c r="EO7" s="33" t="s">
        <v>1398</v>
      </c>
      <c r="EP7" s="33" t="s">
        <v>1399</v>
      </c>
      <c r="EQ7" s="33" t="s">
        <v>344</v>
      </c>
      <c r="ER7" s="33" t="s">
        <v>1401</v>
      </c>
      <c r="ES7" s="33" t="s">
        <v>1402</v>
      </c>
      <c r="ET7" s="33" t="s">
        <v>1403</v>
      </c>
      <c r="EU7" s="33" t="s">
        <v>1404</v>
      </c>
      <c r="EV7" s="33" t="s">
        <v>1405</v>
      </c>
      <c r="EW7" s="33" t="s">
        <v>1406</v>
      </c>
      <c r="EX7" s="33" t="s">
        <v>345</v>
      </c>
      <c r="EY7" s="33" t="s">
        <v>1407</v>
      </c>
      <c r="EZ7" s="33" t="s">
        <v>1408</v>
      </c>
      <c r="FA7" s="33" t="s">
        <v>1409</v>
      </c>
      <c r="FB7" s="33" t="s">
        <v>1410</v>
      </c>
      <c r="FC7" s="33" t="s">
        <v>1411</v>
      </c>
      <c r="FD7" s="33" t="s">
        <v>1412</v>
      </c>
      <c r="FE7" s="33" t="s">
        <v>346</v>
      </c>
      <c r="FF7" s="33" t="s">
        <v>1413</v>
      </c>
      <c r="FG7" s="33" t="s">
        <v>1414</v>
      </c>
      <c r="FH7" s="33" t="s">
        <v>1415</v>
      </c>
      <c r="FI7" s="33" t="s">
        <v>1416</v>
      </c>
      <c r="FJ7" s="33" t="s">
        <v>1417</v>
      </c>
      <c r="FK7" s="33" t="s">
        <v>1418</v>
      </c>
      <c r="FL7" s="33" t="s">
        <v>347</v>
      </c>
      <c r="FM7" s="33" t="s">
        <v>1419</v>
      </c>
      <c r="FN7" s="33" t="s">
        <v>1420</v>
      </c>
      <c r="FO7" s="33" t="s">
        <v>1421</v>
      </c>
      <c r="FP7" s="33" t="s">
        <v>1422</v>
      </c>
      <c r="FQ7" s="33" t="s">
        <v>1423</v>
      </c>
      <c r="FR7" s="33" t="s">
        <v>1424</v>
      </c>
      <c r="FS7" s="358"/>
      <c r="FT7" s="328"/>
      <c r="FU7" s="358"/>
      <c r="FV7" s="309" t="s">
        <v>1435</v>
      </c>
      <c r="FW7" s="309" t="s">
        <v>1430</v>
      </c>
      <c r="FX7" s="309" t="s">
        <v>1436</v>
      </c>
      <c r="FY7" s="309" t="s">
        <v>1431</v>
      </c>
      <c r="FZ7" s="309" t="s">
        <v>1438</v>
      </c>
      <c r="GA7" s="312" t="s">
        <v>1448</v>
      </c>
      <c r="GB7" s="312" t="s">
        <v>1449</v>
      </c>
      <c r="GC7" s="312" t="s">
        <v>1450</v>
      </c>
      <c r="GD7" s="312" t="s">
        <v>1299</v>
      </c>
      <c r="GE7" s="312" t="s">
        <v>1451</v>
      </c>
      <c r="GF7" s="312" t="s">
        <v>1301</v>
      </c>
      <c r="GG7" s="312" t="s">
        <v>1438</v>
      </c>
      <c r="GH7" s="33" t="s">
        <v>1455</v>
      </c>
      <c r="GI7" s="33" t="s">
        <v>1456</v>
      </c>
      <c r="GJ7" s="33" t="s">
        <v>1457</v>
      </c>
      <c r="GK7" s="33" t="s">
        <v>1338</v>
      </c>
      <c r="GL7" s="33" t="s">
        <v>1458</v>
      </c>
      <c r="GM7" s="33" t="s">
        <v>1340</v>
      </c>
      <c r="GN7" s="33" t="s">
        <v>1453</v>
      </c>
      <c r="GO7" s="33" t="s">
        <v>1462</v>
      </c>
      <c r="GP7" s="33" t="s">
        <v>1463</v>
      </c>
      <c r="GQ7" s="33" t="s">
        <v>1464</v>
      </c>
      <c r="GR7" s="33" t="s">
        <v>1465</v>
      </c>
      <c r="GS7" s="33" t="s">
        <v>1466</v>
      </c>
      <c r="GT7" s="33" t="s">
        <v>1467</v>
      </c>
      <c r="GU7" s="33" t="s">
        <v>1453</v>
      </c>
      <c r="GV7" s="33" t="s">
        <v>1474</v>
      </c>
      <c r="GW7" s="33" t="s">
        <v>1475</v>
      </c>
      <c r="GX7" s="33" t="s">
        <v>1476</v>
      </c>
      <c r="GY7" s="33" t="s">
        <v>1376</v>
      </c>
      <c r="GZ7" s="33" t="s">
        <v>1477</v>
      </c>
      <c r="HA7" s="33" t="s">
        <v>1378</v>
      </c>
      <c r="HB7" s="33" t="s">
        <v>1453</v>
      </c>
      <c r="HC7" s="358"/>
      <c r="HD7" s="356"/>
      <c r="HE7" s="355"/>
      <c r="HF7" s="352"/>
      <c r="HG7" s="319"/>
      <c r="HH7" s="319"/>
      <c r="HI7" s="319"/>
    </row>
    <row r="8" spans="1:217" s="4" customFormat="1" ht="18.75" customHeight="1" x14ac:dyDescent="0.3">
      <c r="E8" s="340"/>
      <c r="F8" s="342"/>
      <c r="G8" s="330"/>
      <c r="H8" s="330"/>
      <c r="I8" s="330"/>
      <c r="J8" s="315"/>
      <c r="K8" s="342"/>
      <c r="L8" s="49"/>
      <c r="M8" s="342"/>
      <c r="N8" s="330"/>
      <c r="O8" s="330"/>
      <c r="P8" s="330"/>
      <c r="Q8" s="342"/>
      <c r="R8" s="342"/>
      <c r="S8" s="335"/>
      <c r="T8" s="335"/>
      <c r="U8" s="335"/>
      <c r="V8" s="335"/>
      <c r="W8" s="335"/>
      <c r="X8" s="5" t="s">
        <v>364</v>
      </c>
      <c r="Y8" s="6">
        <f t="shared" ref="Y8:BD8" si="1">SUMIF($N:$N,"ESF",Y:Y)+SUMIF($N:$N,"TP ESF",Y:Y)</f>
        <v>12389.939999999999</v>
      </c>
      <c r="Z8" s="6">
        <f t="shared" si="1"/>
        <v>33236483.599999994</v>
      </c>
      <c r="AA8" s="6">
        <f t="shared" si="1"/>
        <v>3849530.62</v>
      </c>
      <c r="AB8" s="6">
        <f t="shared" si="1"/>
        <v>3412084.0800000005</v>
      </c>
      <c r="AC8" s="6">
        <f t="shared" si="1"/>
        <v>1704179.78</v>
      </c>
      <c r="AD8" s="6">
        <f t="shared" si="1"/>
        <v>958786.28</v>
      </c>
      <c r="AE8" s="6">
        <f t="shared" si="1"/>
        <v>7078379.9300000006</v>
      </c>
      <c r="AF8" s="6">
        <f t="shared" si="1"/>
        <v>4064212.9800000004</v>
      </c>
      <c r="AG8" s="6">
        <f t="shared" si="1"/>
        <v>1984445.6199999999</v>
      </c>
      <c r="AH8" s="6">
        <f t="shared" si="1"/>
        <v>3810849.67</v>
      </c>
      <c r="AI8" s="6">
        <f t="shared" si="1"/>
        <v>1691566.1299999997</v>
      </c>
      <c r="AJ8" s="6">
        <f t="shared" si="1"/>
        <v>1621505.23</v>
      </c>
      <c r="AK8" s="6">
        <f t="shared" si="1"/>
        <v>4387837.709999999</v>
      </c>
      <c r="AL8" s="6">
        <f t="shared" si="1"/>
        <v>16292888.619999994</v>
      </c>
      <c r="AM8" s="6">
        <f t="shared" si="1"/>
        <v>50856266.650000013</v>
      </c>
      <c r="AN8" s="6">
        <f t="shared" si="1"/>
        <v>84105140.189999983</v>
      </c>
      <c r="AO8" s="6">
        <f t="shared" si="1"/>
        <v>74578203.560000017</v>
      </c>
      <c r="AP8" s="6">
        <f t="shared" si="1"/>
        <v>158683343.75000003</v>
      </c>
      <c r="AQ8" s="6">
        <f t="shared" si="1"/>
        <v>2490515.4699999997</v>
      </c>
      <c r="AR8" s="6">
        <f t="shared" si="1"/>
        <v>6412565.29</v>
      </c>
      <c r="AS8" s="6">
        <f t="shared" si="1"/>
        <v>13955874.850000003</v>
      </c>
      <c r="AT8" s="6">
        <f t="shared" si="1"/>
        <v>4283139.17</v>
      </c>
      <c r="AU8" s="6">
        <f t="shared" si="1"/>
        <v>2876753.71</v>
      </c>
      <c r="AV8" s="6">
        <f t="shared" si="1"/>
        <v>7150512.7799999993</v>
      </c>
      <c r="AW8" s="6">
        <f t="shared" si="1"/>
        <v>7167971.8899999997</v>
      </c>
      <c r="AX8" s="6">
        <f t="shared" si="1"/>
        <v>7085549.1399999997</v>
      </c>
      <c r="AY8" s="6">
        <f t="shared" si="1"/>
        <v>6436361.3399999999</v>
      </c>
      <c r="AZ8" s="6">
        <f t="shared" si="1"/>
        <v>10560686.519999998</v>
      </c>
      <c r="BA8" s="6">
        <f t="shared" si="1"/>
        <v>9538111.4199999999</v>
      </c>
      <c r="BB8" s="6">
        <f t="shared" si="1"/>
        <v>7786596.709999999</v>
      </c>
      <c r="BC8" s="6">
        <f t="shared" si="1"/>
        <v>85744638.290000036</v>
      </c>
      <c r="BD8" s="6">
        <f t="shared" si="1"/>
        <v>244427982.04000005</v>
      </c>
      <c r="BE8" s="6">
        <f t="shared" ref="BE8:CJ8" si="2">SUMIF($N:$N,"ESF",BE:BE)+SUMIF($N:$N,"TP ESF",BE:BE)</f>
        <v>6895374.8599999975</v>
      </c>
      <c r="BF8" s="6">
        <f t="shared" si="2"/>
        <v>5995243.2100000009</v>
      </c>
      <c r="BG8" s="6">
        <f t="shared" si="2"/>
        <v>6760636.9900000021</v>
      </c>
      <c r="BH8" s="6">
        <f t="shared" si="2"/>
        <v>15468838.979999999</v>
      </c>
      <c r="BI8" s="6">
        <f t="shared" si="2"/>
        <v>2173637.35</v>
      </c>
      <c r="BJ8" s="6">
        <f t="shared" si="2"/>
        <v>5377643.7299999995</v>
      </c>
      <c r="BK8" s="6">
        <f t="shared" si="2"/>
        <v>10813230.43</v>
      </c>
      <c r="BL8" s="6">
        <f t="shared" si="2"/>
        <v>5521187.379999999</v>
      </c>
      <c r="BM8" s="6">
        <f t="shared" si="2"/>
        <v>6518163.0800000001</v>
      </c>
      <c r="BN8" s="6">
        <f t="shared" si="2"/>
        <v>7144809.1599999992</v>
      </c>
      <c r="BO8" s="6">
        <f t="shared" si="2"/>
        <v>7057874.2300000023</v>
      </c>
      <c r="BP8" s="6">
        <f t="shared" si="2"/>
        <v>6799033.1799999988</v>
      </c>
      <c r="BQ8" s="6">
        <f t="shared" si="2"/>
        <v>86525672.579999968</v>
      </c>
      <c r="BR8" s="6">
        <f t="shared" si="2"/>
        <v>9303788.0099999998</v>
      </c>
      <c r="BS8" s="6">
        <f t="shared" si="2"/>
        <v>2429417.3900000006</v>
      </c>
      <c r="BT8" s="6">
        <f t="shared" si="2"/>
        <v>5845419.1400000006</v>
      </c>
      <c r="BU8" s="6">
        <f t="shared" si="2"/>
        <v>17524421.349999998</v>
      </c>
      <c r="BV8" s="6">
        <f t="shared" si="2"/>
        <v>1818370.6800000002</v>
      </c>
      <c r="BW8" s="6">
        <f t="shared" si="2"/>
        <v>13240747.700000003</v>
      </c>
      <c r="BX8" s="6">
        <f t="shared" si="2"/>
        <v>1921272.6400000001</v>
      </c>
      <c r="BY8" s="6">
        <f t="shared" si="2"/>
        <v>3117040.88</v>
      </c>
      <c r="BZ8" s="6">
        <f t="shared" si="2"/>
        <v>11910063.459999999</v>
      </c>
      <c r="CA8" s="6">
        <f t="shared" si="2"/>
        <v>13386375.929999998</v>
      </c>
      <c r="CB8" s="6">
        <f t="shared" si="2"/>
        <v>4339037.6899999995</v>
      </c>
      <c r="CC8" s="6">
        <f t="shared" si="2"/>
        <v>9507976.2400000021</v>
      </c>
      <c r="CD8" s="6">
        <f t="shared" si="2"/>
        <v>94343931.109999999</v>
      </c>
      <c r="CE8" s="6">
        <f t="shared" si="2"/>
        <v>6445824.7700000014</v>
      </c>
      <c r="CF8" s="6">
        <f t="shared" si="2"/>
        <v>5006159.2699999996</v>
      </c>
      <c r="CG8" s="6">
        <f t="shared" si="2"/>
        <v>5778516.1699999999</v>
      </c>
      <c r="CH8" s="6">
        <f t="shared" si="2"/>
        <v>12232564.289999997</v>
      </c>
      <c r="CI8" s="6">
        <f t="shared" si="2"/>
        <v>9267164.4100000001</v>
      </c>
      <c r="CJ8" s="6">
        <f t="shared" si="2"/>
        <v>10249078.620000001</v>
      </c>
      <c r="CK8" s="6">
        <f t="shared" ref="CK8:CX8" si="3">SUMIF($N:$N,"ESF",CK:CK)+SUMIF($N:$N,"TP ESF",CK:CK)</f>
        <v>5234479.8</v>
      </c>
      <c r="CL8" s="6">
        <f t="shared" si="3"/>
        <v>5926436.04</v>
      </c>
      <c r="CM8" s="6">
        <f t="shared" si="3"/>
        <v>6845540.7699999996</v>
      </c>
      <c r="CN8" s="6">
        <f t="shared" si="3"/>
        <v>10215562.630000001</v>
      </c>
      <c r="CO8" s="6">
        <f t="shared" si="3"/>
        <v>7893508.879999999</v>
      </c>
      <c r="CP8" s="6">
        <f t="shared" si="3"/>
        <v>20576917.620000001</v>
      </c>
      <c r="CQ8" s="6">
        <f t="shared" si="3"/>
        <v>105671753.27</v>
      </c>
      <c r="CR8" s="6">
        <f t="shared" si="3"/>
        <v>530969338.99999994</v>
      </c>
      <c r="CS8" s="6">
        <f t="shared" si="3"/>
        <v>1393142.23</v>
      </c>
      <c r="CT8" s="6">
        <f t="shared" si="3"/>
        <v>2877672.04</v>
      </c>
      <c r="CU8" s="6">
        <f t="shared" si="3"/>
        <v>4084227.06</v>
      </c>
      <c r="CV8" s="6">
        <f t="shared" si="3"/>
        <v>4270814.2699999996</v>
      </c>
      <c r="CW8" s="6">
        <f t="shared" si="3"/>
        <v>36494.300000000003</v>
      </c>
      <c r="CX8" s="6">
        <f t="shared" si="3"/>
        <v>5477369.2899999991</v>
      </c>
      <c r="CY8" s="190">
        <f t="shared" ref="CY8:CY13" si="4">IFERROR(CX8/CV8,"nebija plānots")</f>
        <v>1.2825117047293184</v>
      </c>
      <c r="CZ8" s="6">
        <f t="shared" ref="CZ8:DE8" si="5">SUMIF($N:$N,"ESF",CZ:CZ)+SUMIF($N:$N,"TP ESF",CZ:CZ)</f>
        <v>1206555.0199999998</v>
      </c>
      <c r="DA8" s="6">
        <f t="shared" si="5"/>
        <v>9285970.6099999975</v>
      </c>
      <c r="DB8" s="6">
        <f t="shared" si="5"/>
        <v>10842533.039999999</v>
      </c>
      <c r="DC8" s="6">
        <f t="shared" si="5"/>
        <v>13556784.879999999</v>
      </c>
      <c r="DD8" s="6">
        <f t="shared" si="5"/>
        <v>38954.19</v>
      </c>
      <c r="DE8" s="6">
        <f t="shared" si="5"/>
        <v>16319902.330000004</v>
      </c>
      <c r="DF8" s="190">
        <f t="shared" ref="DF8:DF13" si="6">IFERROR(DE8/DC8,"nebija plānots")</f>
        <v>1.2038180493721904</v>
      </c>
      <c r="DG8" s="6">
        <f t="shared" ref="DG8:DL8" si="7">SUMIF($N:$N,"ESF",DG:DG)+SUMIF($N:$N,"TP ESF",DG:DG)</f>
        <v>2763117.4499999997</v>
      </c>
      <c r="DH8" s="6">
        <f t="shared" si="7"/>
        <v>11289542.869999999</v>
      </c>
      <c r="DI8" s="6">
        <f t="shared" si="7"/>
        <v>13116747.750000002</v>
      </c>
      <c r="DJ8" s="6">
        <f t="shared" si="7"/>
        <v>24846327.749999993</v>
      </c>
      <c r="DK8" s="6">
        <f t="shared" si="7"/>
        <v>38954.19</v>
      </c>
      <c r="DL8" s="6">
        <f t="shared" si="7"/>
        <v>29436650.079999998</v>
      </c>
      <c r="DM8" s="190">
        <f t="shared" ref="DM8:DM13" si="8">IFERROR(DL8/DJ8,"nebija plānots")</f>
        <v>1.184748522042659</v>
      </c>
      <c r="DN8" s="6">
        <f t="shared" ref="DN8:DS8" si="9">SUMIF($N:$N,"ESF",DN:DN)+SUMIF($N:$N,"TP ESF",DN:DN)</f>
        <v>4590322.33</v>
      </c>
      <c r="DO8" s="6">
        <f t="shared" si="9"/>
        <v>7267265.5800000001</v>
      </c>
      <c r="DP8" s="6">
        <f t="shared" si="9"/>
        <v>6485526.6200000001</v>
      </c>
      <c r="DQ8" s="6">
        <f t="shared" si="9"/>
        <v>32113593.329999991</v>
      </c>
      <c r="DR8" s="6">
        <f t="shared" si="9"/>
        <v>38954.19</v>
      </c>
      <c r="DS8" s="6">
        <f t="shared" si="9"/>
        <v>35922176.700000003</v>
      </c>
      <c r="DT8" s="190">
        <f t="shared" ref="DT8:DT13" si="10">IFERROR(DS8/DQ8,"nebija plānots")</f>
        <v>1.1185972348488979</v>
      </c>
      <c r="DU8" s="6">
        <f t="shared" ref="DU8:DZ8" si="11">SUMIF($N:$N,"ESF",DU:DU)+SUMIF($N:$N,"TP ESF",DU:DU)</f>
        <v>3808583.37</v>
      </c>
      <c r="DV8" s="6">
        <f t="shared" si="11"/>
        <v>9299941.629999999</v>
      </c>
      <c r="DW8" s="6">
        <f t="shared" si="11"/>
        <v>17331639.650000002</v>
      </c>
      <c r="DX8" s="6">
        <f t="shared" si="11"/>
        <v>41413534.959999993</v>
      </c>
      <c r="DY8" s="6">
        <f t="shared" si="11"/>
        <v>46100.729999999996</v>
      </c>
      <c r="DZ8" s="6">
        <f t="shared" si="11"/>
        <v>53253816.349999994</v>
      </c>
      <c r="EA8" s="190">
        <f t="shared" ref="EA8:EA13" si="12">IFERROR(DZ8/DX8,"nebija plānots")</f>
        <v>1.2859036641386965</v>
      </c>
      <c r="EB8" s="6">
        <f t="shared" ref="EB8:EG8" si="13">SUMIF($N:$N,"ESF",EB:EB)+SUMIF($N:$N,"TP ESF",EB:EB)</f>
        <v>11840281.389999999</v>
      </c>
      <c r="EC8" s="6">
        <f t="shared" si="13"/>
        <v>7688268.1699999999</v>
      </c>
      <c r="ED8" s="6">
        <f t="shared" si="13"/>
        <v>3093148.74</v>
      </c>
      <c r="EE8" s="6">
        <f t="shared" si="13"/>
        <v>49101803.129999995</v>
      </c>
      <c r="EF8" s="6">
        <f t="shared" si="13"/>
        <v>140764.27000000002</v>
      </c>
      <c r="EG8" s="6">
        <f t="shared" si="13"/>
        <v>56346965.090000004</v>
      </c>
      <c r="EH8" s="190">
        <f t="shared" ref="EH8:EH13" si="14">IFERROR(EG8/EE8,"nebija plānots")</f>
        <v>1.1475538880072897</v>
      </c>
      <c r="EI8" s="6">
        <f t="shared" ref="EI8:EN8" si="15">SUMIF($N:$N,"ESF",EI:EI)+SUMIF($N:$N,"TP ESF",EI:EI)</f>
        <v>7245161.9599999972</v>
      </c>
      <c r="EJ8" s="6">
        <f t="shared" si="15"/>
        <v>2042859.6600000001</v>
      </c>
      <c r="EK8" s="6">
        <f t="shared" si="15"/>
        <v>6846395.8599999994</v>
      </c>
      <c r="EL8" s="6">
        <f t="shared" si="15"/>
        <v>51144662.789999999</v>
      </c>
      <c r="EM8" s="6">
        <f t="shared" si="15"/>
        <v>147833.1</v>
      </c>
      <c r="EN8" s="6">
        <f t="shared" si="15"/>
        <v>63193360.950000003</v>
      </c>
      <c r="EO8" s="190">
        <f t="shared" ref="EO8:EO13" si="16">IFERROR(EN8/EL8,"nebija plānots")</f>
        <v>1.2355807527653855</v>
      </c>
      <c r="EP8" s="6">
        <f t="shared" ref="EP8:EU8" si="17">SUMIF($N:$N,"ESF",EP:EP)+SUMIF($N:$N,"TP ESF",EP:EP)</f>
        <v>12048698.159999996</v>
      </c>
      <c r="EQ8" s="6">
        <f t="shared" si="17"/>
        <v>9490560.7300000023</v>
      </c>
      <c r="ER8" s="6">
        <f t="shared" si="17"/>
        <v>15819162.810000002</v>
      </c>
      <c r="ES8" s="6">
        <f t="shared" si="17"/>
        <v>60635223.520000003</v>
      </c>
      <c r="ET8" s="6">
        <f t="shared" si="17"/>
        <v>147833.1</v>
      </c>
      <c r="EU8" s="6">
        <f t="shared" si="17"/>
        <v>79012523.75999999</v>
      </c>
      <c r="EV8" s="190">
        <f t="shared" ref="EV8:EV13" si="18">IFERROR(EU8/ES8,"nebija plānots")</f>
        <v>1.3030796156616524</v>
      </c>
      <c r="EW8" s="6">
        <f t="shared" ref="EW8:FB8" si="19">SUMIF($N:$N,"ESF",EW:EW)+SUMIF($N:$N,"TP ESF",EW:EW)</f>
        <v>18377300.239999998</v>
      </c>
      <c r="EX8" s="6">
        <f t="shared" si="19"/>
        <v>8354122.6400000006</v>
      </c>
      <c r="EY8" s="6">
        <f t="shared" si="19"/>
        <v>2752454.02</v>
      </c>
      <c r="EZ8" s="6">
        <f t="shared" si="19"/>
        <v>68989346.159999996</v>
      </c>
      <c r="FA8" s="6">
        <f t="shared" si="19"/>
        <v>147833.1</v>
      </c>
      <c r="FB8" s="6">
        <f t="shared" si="19"/>
        <v>81764977.779999971</v>
      </c>
      <c r="FC8" s="190">
        <f t="shared" ref="FC8:FC13" si="20">IFERROR(FB8/EZ8,"nebija plānots")</f>
        <v>1.1851826742983003</v>
      </c>
      <c r="FD8" s="6">
        <f t="shared" ref="FD8:FI8" si="21">SUMIF($N:$N,"ESF",FD:FD)+SUMIF($N:$N,"TP ESF",FD:FD)</f>
        <v>12775631.620000001</v>
      </c>
      <c r="FE8" s="6">
        <f t="shared" si="21"/>
        <v>5091558.45</v>
      </c>
      <c r="FF8" s="6">
        <f t="shared" si="21"/>
        <v>9279016.1999999974</v>
      </c>
      <c r="FG8" s="6">
        <f t="shared" si="21"/>
        <v>74080904.609999999</v>
      </c>
      <c r="FH8" s="6">
        <f t="shared" si="21"/>
        <v>147833.1</v>
      </c>
      <c r="FI8" s="6">
        <f t="shared" si="21"/>
        <v>91043993.979999989</v>
      </c>
      <c r="FJ8" s="190">
        <f t="shared" ref="FJ8:FJ13" si="22">IFERROR(FI8/FG8,"nebija plānots")</f>
        <v>1.2289805916828691</v>
      </c>
      <c r="FK8" s="6">
        <f t="shared" ref="FK8:FP8" si="23">SUMIF($N:$N,"ESF",FK:FK)+SUMIF($N:$N,"TP ESF",FK:FK)</f>
        <v>16963089.369999997</v>
      </c>
      <c r="FL8" s="6">
        <f t="shared" si="23"/>
        <v>7487524.830000001</v>
      </c>
      <c r="FM8" s="6">
        <f t="shared" si="23"/>
        <v>14245502.039999997</v>
      </c>
      <c r="FN8" s="6">
        <f t="shared" si="23"/>
        <v>81568429.439999983</v>
      </c>
      <c r="FO8" s="6">
        <f t="shared" si="23"/>
        <v>147833.1</v>
      </c>
      <c r="FP8" s="6">
        <f t="shared" si="23"/>
        <v>105289496.02</v>
      </c>
      <c r="FQ8" s="190">
        <f t="shared" ref="FQ8:FQ13" si="24">IFERROR(FP8/FN8,"nebija plānots")</f>
        <v>1.2908118587406263</v>
      </c>
      <c r="FR8" s="6">
        <f t="shared" ref="FR8:FX8" si="25">SUMIF($N:$N,"ESF",FR:FR)+SUMIF($N:$N,"TP ESF",FR:FR)</f>
        <v>23721066.579999994</v>
      </c>
      <c r="FS8" s="6">
        <f t="shared" si="25"/>
        <v>81568429.439999983</v>
      </c>
      <c r="FT8" s="6">
        <f t="shared" si="25"/>
        <v>636258835.01999998</v>
      </c>
      <c r="FU8" s="6">
        <f t="shared" si="25"/>
        <v>29236975.399999995</v>
      </c>
      <c r="FV8" s="6">
        <f t="shared" si="25"/>
        <v>1333260.8700000001</v>
      </c>
      <c r="FW8" s="6">
        <f t="shared" si="25"/>
        <v>2880.16</v>
      </c>
      <c r="FX8" s="6">
        <f t="shared" si="25"/>
        <v>1330380.71</v>
      </c>
      <c r="FY8" s="251">
        <f t="shared" ref="FY8:FY14" si="26">IFERROR(FV8/FU8,"nebija plānots")</f>
        <v>4.5601874057054494E-2</v>
      </c>
      <c r="FZ8" s="6">
        <f>SUMIF($N:$N,"ESF",FZ:FZ)+SUMIF($N:$N,"TP ESF",FZ:FZ)</f>
        <v>27906594.689999998</v>
      </c>
      <c r="GA8" s="6">
        <f t="shared" ref="GA8:GD8" si="27">SUMIF($N:$N,"ESF",GA:GA)+SUMIF($N:$N,"TP ESF",GA:GA)</f>
        <v>4362563.67</v>
      </c>
      <c r="GB8" s="6">
        <f t="shared" si="27"/>
        <v>15794.07</v>
      </c>
      <c r="GC8" s="6">
        <f t="shared" si="27"/>
        <v>4346769.5999999996</v>
      </c>
      <c r="GD8" s="6">
        <f t="shared" si="27"/>
        <v>18674.23</v>
      </c>
      <c r="GE8" s="6">
        <f>SUMIF($N:$N,"ESF",GE:GE)+SUMIF($N:$N,"TP ESF",GE:GE)</f>
        <v>5677150.3099999987</v>
      </c>
      <c r="GF8" s="251">
        <f>IFERROR(GE8/FU8,"nebija plānots")</f>
        <v>0.19417707311817212</v>
      </c>
      <c r="GG8" s="6">
        <f>SUMIF($N:$N,"ESF",GG:GG)+SUMIF($N:$N,"TP ESF",GG:GG)</f>
        <v>23559825.089999996</v>
      </c>
      <c r="GH8" s="6">
        <f t="shared" ref="GH8:GK8" si="28">SUMIF($N:$N,"ESF",GH:GH)+SUMIF($N:$N,"TP ESF",GH:GH)</f>
        <v>7452801</v>
      </c>
      <c r="GI8" s="6">
        <f t="shared" si="28"/>
        <v>4384.43</v>
      </c>
      <c r="GJ8" s="6">
        <f t="shared" si="28"/>
        <v>7448416.5699999994</v>
      </c>
      <c r="GK8" s="6">
        <f t="shared" si="28"/>
        <v>23058.66</v>
      </c>
      <c r="GL8" s="6">
        <f>SUMIF($N:$N,"ESF",GL:GL)+SUMIF($N:$N,"TP ESF",GL:GL)</f>
        <v>13125566.880000001</v>
      </c>
      <c r="GM8" s="251">
        <f>IFERROR(GL8/FU8,"nebija plānots")</f>
        <v>0.44893723445825395</v>
      </c>
      <c r="GN8" s="6">
        <f t="shared" ref="GN8:GS8" si="29">SUMIF($N:$N,"ESF",GN:GN)+SUMIF($N:$N,"TP ESF",GN:GN)</f>
        <v>16111408.519999998</v>
      </c>
      <c r="GO8" s="6">
        <f t="shared" si="29"/>
        <v>15923270.929999998</v>
      </c>
      <c r="GP8" s="6">
        <f t="shared" si="29"/>
        <v>67362.3</v>
      </c>
      <c r="GQ8" s="6">
        <f t="shared" si="29"/>
        <v>15855908.629999999</v>
      </c>
      <c r="GR8" s="6">
        <f t="shared" si="29"/>
        <v>90420.959999999992</v>
      </c>
      <c r="GS8" s="6">
        <f t="shared" si="29"/>
        <v>28981475.510000002</v>
      </c>
      <c r="GT8" s="251">
        <f>IFERROR(GS8/$FU8,"nebija plānots")</f>
        <v>0.99126106970695771</v>
      </c>
      <c r="GU8" s="6">
        <f t="shared" ref="GU8:GZ8" si="30">SUMIF($N:$N,"ESF",GU:GU)+SUMIF($N:$N,"TP ESF",GU:GU)</f>
        <v>255499.88999999966</v>
      </c>
      <c r="GV8" s="6">
        <f t="shared" si="30"/>
        <v>1390095.67</v>
      </c>
      <c r="GW8" s="6">
        <f t="shared" si="30"/>
        <v>21250</v>
      </c>
      <c r="GX8" s="6">
        <f t="shared" si="30"/>
        <v>1368845.67</v>
      </c>
      <c r="GY8" s="6">
        <f t="shared" si="30"/>
        <v>111670.95999999999</v>
      </c>
      <c r="GZ8" s="6">
        <f t="shared" si="30"/>
        <v>30350321.180000003</v>
      </c>
      <c r="HA8" s="251">
        <f>IFERROR(GZ8/$FU8,"nebija plānots")</f>
        <v>1.0380800600872007</v>
      </c>
      <c r="HB8" s="6">
        <f>SUMIF($N:$N,"ESF",HB:HB)+SUMIF($N:$N,"TP ESF",HB:HB)</f>
        <v>-1113345.7800000007</v>
      </c>
      <c r="HC8" s="6">
        <f>SUMIF($N:$N,"ESF",HC:HC)+SUMIF($N:$N,"TP ESF",HC:HC)</f>
        <v>641774743.83999991</v>
      </c>
      <c r="HD8" s="6">
        <f>SUMIF($N:$N,"ESF",HD:HD)+SUMIF($N:$N,"TP ESF",HD:HD)</f>
        <v>34797477.910000004</v>
      </c>
      <c r="HE8" s="355"/>
      <c r="HF8" s="352"/>
      <c r="HG8" s="319"/>
      <c r="HH8" s="319"/>
      <c r="HI8" s="319"/>
    </row>
    <row r="9" spans="1:217" s="4" customFormat="1" ht="18.75" customHeight="1" x14ac:dyDescent="0.3">
      <c r="E9" s="340"/>
      <c r="F9" s="342"/>
      <c r="G9" s="330"/>
      <c r="H9" s="330"/>
      <c r="I9" s="330"/>
      <c r="J9" s="315"/>
      <c r="K9" s="342"/>
      <c r="L9" s="49"/>
      <c r="M9" s="342"/>
      <c r="N9" s="330"/>
      <c r="O9" s="330"/>
      <c r="P9" s="330"/>
      <c r="Q9" s="342"/>
      <c r="R9" s="342"/>
      <c r="S9" s="335"/>
      <c r="T9" s="335"/>
      <c r="U9" s="335"/>
      <c r="V9" s="335"/>
      <c r="W9" s="335"/>
      <c r="X9" s="5" t="s">
        <v>610</v>
      </c>
      <c r="Y9" s="6"/>
      <c r="Z9" s="6"/>
      <c r="AA9" s="6"/>
      <c r="AB9" s="6"/>
      <c r="AC9" s="6"/>
      <c r="AD9" s="6"/>
      <c r="AE9" s="6"/>
      <c r="AF9" s="6"/>
      <c r="AG9" s="6"/>
      <c r="AH9" s="6"/>
      <c r="AI9" s="6"/>
      <c r="AJ9" s="6"/>
      <c r="AK9" s="6"/>
      <c r="AL9" s="6"/>
      <c r="AM9" s="6"/>
      <c r="AN9" s="6"/>
      <c r="AO9" s="6"/>
      <c r="AP9" s="6">
        <v>0</v>
      </c>
      <c r="AQ9" s="6">
        <v>0</v>
      </c>
      <c r="AR9" s="6">
        <v>0</v>
      </c>
      <c r="AS9" s="6">
        <v>0</v>
      </c>
      <c r="AT9" s="6">
        <v>0</v>
      </c>
      <c r="AU9" s="6">
        <v>0</v>
      </c>
      <c r="AV9" s="6">
        <v>0</v>
      </c>
      <c r="AW9" s="6">
        <v>0</v>
      </c>
      <c r="AX9" s="6">
        <v>0</v>
      </c>
      <c r="AY9" s="6">
        <v>0</v>
      </c>
      <c r="AZ9" s="6">
        <v>0</v>
      </c>
      <c r="BA9" s="6">
        <v>0</v>
      </c>
      <c r="BB9" s="6">
        <v>0</v>
      </c>
      <c r="BC9" s="6">
        <v>0</v>
      </c>
      <c r="BD9" s="6">
        <v>0</v>
      </c>
      <c r="BE9" s="6">
        <v>0</v>
      </c>
      <c r="BF9" s="6">
        <v>0</v>
      </c>
      <c r="BG9" s="6">
        <v>0</v>
      </c>
      <c r="BH9" s="6">
        <v>0</v>
      </c>
      <c r="BI9" s="6">
        <v>0</v>
      </c>
      <c r="BJ9" s="6">
        <v>0</v>
      </c>
      <c r="BK9" s="6">
        <v>0</v>
      </c>
      <c r="BL9" s="6">
        <v>0</v>
      </c>
      <c r="BM9" s="6">
        <v>0</v>
      </c>
      <c r="BN9" s="6">
        <v>0</v>
      </c>
      <c r="BO9" s="6">
        <v>0</v>
      </c>
      <c r="BP9" s="6">
        <v>0</v>
      </c>
      <c r="BQ9" s="6">
        <v>0</v>
      </c>
      <c r="BR9" s="6">
        <v>0</v>
      </c>
      <c r="BS9" s="6">
        <v>0</v>
      </c>
      <c r="BT9" s="6">
        <v>0</v>
      </c>
      <c r="BU9" s="6">
        <v>0</v>
      </c>
      <c r="BV9" s="6">
        <v>0</v>
      </c>
      <c r="BW9" s="6">
        <v>0</v>
      </c>
      <c r="BX9" s="6">
        <v>0</v>
      </c>
      <c r="BY9" s="6">
        <v>0</v>
      </c>
      <c r="BZ9" s="6">
        <v>0</v>
      </c>
      <c r="CA9" s="6">
        <v>0</v>
      </c>
      <c r="CB9" s="6">
        <v>0</v>
      </c>
      <c r="CC9" s="6">
        <v>0</v>
      </c>
      <c r="CD9" s="6">
        <v>0</v>
      </c>
      <c r="CE9" s="6">
        <f t="shared" ref="CE9:CX9" si="31">SUMIF($N:$N,"ReactEU ESF",CE:CE)</f>
        <v>0</v>
      </c>
      <c r="CF9" s="6">
        <f t="shared" si="31"/>
        <v>0</v>
      </c>
      <c r="CG9" s="6">
        <f t="shared" si="31"/>
        <v>0</v>
      </c>
      <c r="CH9" s="6">
        <f t="shared" si="31"/>
        <v>0</v>
      </c>
      <c r="CI9" s="6">
        <f t="shared" si="31"/>
        <v>0</v>
      </c>
      <c r="CJ9" s="6">
        <f t="shared" si="31"/>
        <v>7230.08</v>
      </c>
      <c r="CK9" s="6">
        <f t="shared" si="31"/>
        <v>0</v>
      </c>
      <c r="CL9" s="6">
        <f t="shared" si="31"/>
        <v>0</v>
      </c>
      <c r="CM9" s="6">
        <f t="shared" si="31"/>
        <v>1625990.4500000002</v>
      </c>
      <c r="CN9" s="6">
        <f t="shared" si="31"/>
        <v>0</v>
      </c>
      <c r="CO9" s="6">
        <f t="shared" si="31"/>
        <v>448630.02</v>
      </c>
      <c r="CP9" s="6">
        <f t="shared" si="31"/>
        <v>1590907.4500000002</v>
      </c>
      <c r="CQ9" s="6">
        <f t="shared" si="31"/>
        <v>3672758</v>
      </c>
      <c r="CR9" s="6">
        <f t="shared" si="31"/>
        <v>3672758</v>
      </c>
      <c r="CS9" s="6">
        <f t="shared" si="31"/>
        <v>0</v>
      </c>
      <c r="CT9" s="6">
        <f t="shared" si="31"/>
        <v>4594954.1100000003</v>
      </c>
      <c r="CU9" s="6">
        <f t="shared" si="31"/>
        <v>4594954.1100000003</v>
      </c>
      <c r="CV9" s="6">
        <f t="shared" si="31"/>
        <v>4594954.1100000003</v>
      </c>
      <c r="CW9" s="6">
        <f t="shared" si="31"/>
        <v>0</v>
      </c>
      <c r="CX9" s="6">
        <f t="shared" si="31"/>
        <v>4594954.1100000003</v>
      </c>
      <c r="CY9" s="190">
        <f t="shared" si="4"/>
        <v>1</v>
      </c>
      <c r="CZ9" s="6">
        <f t="shared" ref="CZ9:DE9" si="32">SUMIF($N:$N,"ReactEU ESF",CZ:CZ)</f>
        <v>0</v>
      </c>
      <c r="DA9" s="6">
        <f t="shared" si="32"/>
        <v>0</v>
      </c>
      <c r="DB9" s="6">
        <f t="shared" si="32"/>
        <v>188205.35</v>
      </c>
      <c r="DC9" s="6">
        <f t="shared" si="32"/>
        <v>4594954.1100000003</v>
      </c>
      <c r="DD9" s="6">
        <f t="shared" si="32"/>
        <v>0</v>
      </c>
      <c r="DE9" s="6">
        <f t="shared" si="32"/>
        <v>4783159.46</v>
      </c>
      <c r="DF9" s="190">
        <f t="shared" si="6"/>
        <v>1.0409591359335686</v>
      </c>
      <c r="DG9" s="6">
        <f t="shared" ref="DG9:DL9" si="33">SUMIF($N:$N,"ReactEU ESF",DG:DG)</f>
        <v>188205.35000000003</v>
      </c>
      <c r="DH9" s="6">
        <f t="shared" si="33"/>
        <v>547006.4</v>
      </c>
      <c r="DI9" s="6">
        <f t="shared" si="33"/>
        <v>1686188.75</v>
      </c>
      <c r="DJ9" s="6">
        <f t="shared" si="33"/>
        <v>5141960.51</v>
      </c>
      <c r="DK9" s="6">
        <f t="shared" si="33"/>
        <v>0</v>
      </c>
      <c r="DL9" s="6">
        <f t="shared" si="33"/>
        <v>6469348.21</v>
      </c>
      <c r="DM9" s="190">
        <f t="shared" si="8"/>
        <v>1.2581481708034354</v>
      </c>
      <c r="DN9" s="6">
        <f t="shared" ref="DN9:DS9" si="34">SUMIF($N:$N,"ReactEU ESF",DN:DN)</f>
        <v>1327387.7000000002</v>
      </c>
      <c r="DO9" s="6">
        <f t="shared" si="34"/>
        <v>1073953.8</v>
      </c>
      <c r="DP9" s="6">
        <f t="shared" si="34"/>
        <v>415931.11</v>
      </c>
      <c r="DQ9" s="6">
        <f t="shared" si="34"/>
        <v>6215914.3100000005</v>
      </c>
      <c r="DR9" s="6">
        <f t="shared" si="34"/>
        <v>0</v>
      </c>
      <c r="DS9" s="6">
        <f t="shared" si="34"/>
        <v>6885279.3200000003</v>
      </c>
      <c r="DT9" s="190">
        <f t="shared" si="10"/>
        <v>1.1076856881574353</v>
      </c>
      <c r="DU9" s="6">
        <f t="shared" ref="DU9:DZ9" si="35">SUMIF($N:$N,"ReactEU ESF",DU:DU)</f>
        <v>669365.01</v>
      </c>
      <c r="DV9" s="6">
        <f t="shared" si="35"/>
        <v>198496.99</v>
      </c>
      <c r="DW9" s="6">
        <f t="shared" si="35"/>
        <v>2260277.9500000002</v>
      </c>
      <c r="DX9" s="6">
        <f t="shared" si="35"/>
        <v>6414411.2999999998</v>
      </c>
      <c r="DY9" s="6">
        <f t="shared" si="35"/>
        <v>0</v>
      </c>
      <c r="DZ9" s="6">
        <f t="shared" si="35"/>
        <v>9145557.2699999996</v>
      </c>
      <c r="EA9" s="190">
        <f t="shared" si="12"/>
        <v>1.425782794751562</v>
      </c>
      <c r="EB9" s="6">
        <f t="shared" ref="EB9:EG9" si="36">SUMIF($N:$N,"ReactEU ESF",EB:EB)</f>
        <v>2731145.9699999997</v>
      </c>
      <c r="EC9" s="6">
        <f t="shared" si="36"/>
        <v>1733488.62</v>
      </c>
      <c r="ED9" s="6">
        <f t="shared" si="36"/>
        <v>317042.56</v>
      </c>
      <c r="EE9" s="6">
        <f t="shared" si="36"/>
        <v>8147899.9199999999</v>
      </c>
      <c r="EF9" s="6">
        <f t="shared" si="36"/>
        <v>0</v>
      </c>
      <c r="EG9" s="6">
        <f t="shared" si="36"/>
        <v>9462599.8300000001</v>
      </c>
      <c r="EH9" s="190">
        <f t="shared" si="14"/>
        <v>1.1613544499697293</v>
      </c>
      <c r="EI9" s="6">
        <f t="shared" ref="EI9:EN9" si="37">SUMIF($N:$N,"ReactEU ESF",EI:EI)</f>
        <v>1314699.9100000001</v>
      </c>
      <c r="EJ9" s="6">
        <f t="shared" si="37"/>
        <v>0</v>
      </c>
      <c r="EK9" s="6">
        <f t="shared" si="37"/>
        <v>392933.4</v>
      </c>
      <c r="EL9" s="6">
        <f t="shared" si="37"/>
        <v>8147899.9199999999</v>
      </c>
      <c r="EM9" s="6">
        <f t="shared" si="37"/>
        <v>0</v>
      </c>
      <c r="EN9" s="6">
        <f t="shared" si="37"/>
        <v>9855533.2300000004</v>
      </c>
      <c r="EO9" s="190">
        <f t="shared" si="16"/>
        <v>1.2095795636625837</v>
      </c>
      <c r="EP9" s="6">
        <f t="shared" ref="EP9:EU9" si="38">SUMIF($N:$N,"ReactEU ESF",EP:EP)</f>
        <v>1707633.31</v>
      </c>
      <c r="EQ9" s="6">
        <f t="shared" si="38"/>
        <v>145215.10999999999</v>
      </c>
      <c r="ER9" s="6">
        <f t="shared" si="38"/>
        <v>2489327.13</v>
      </c>
      <c r="ES9" s="6">
        <f t="shared" si="38"/>
        <v>8293115.0299999993</v>
      </c>
      <c r="ET9" s="6">
        <f t="shared" si="38"/>
        <v>0</v>
      </c>
      <c r="EU9" s="6">
        <f t="shared" si="38"/>
        <v>12344860.359999999</v>
      </c>
      <c r="EV9" s="190">
        <f t="shared" si="18"/>
        <v>1.4885673616419137</v>
      </c>
      <c r="EW9" s="6">
        <f t="shared" ref="EW9:FB9" si="39">SUMIF($N:$N,"ReactEU ESF",EW:EW)</f>
        <v>4051745.3300000005</v>
      </c>
      <c r="EX9" s="6">
        <f t="shared" si="39"/>
        <v>1869459.81</v>
      </c>
      <c r="EY9" s="6">
        <f t="shared" si="39"/>
        <v>231319.2</v>
      </c>
      <c r="EZ9" s="6">
        <f t="shared" si="39"/>
        <v>10162574.84</v>
      </c>
      <c r="FA9" s="6">
        <f t="shared" si="39"/>
        <v>0</v>
      </c>
      <c r="FB9" s="6">
        <f t="shared" si="39"/>
        <v>12576179.560000001</v>
      </c>
      <c r="FC9" s="190">
        <f t="shared" si="20"/>
        <v>1.2374993304354354</v>
      </c>
      <c r="FD9" s="6">
        <f t="shared" ref="FD9:FI9" si="40">SUMIF($N:$N,"ReactEU ESF",FD:FD)</f>
        <v>2413604.7200000007</v>
      </c>
      <c r="FE9" s="6">
        <f t="shared" si="40"/>
        <v>24733.03</v>
      </c>
      <c r="FF9" s="6">
        <f t="shared" si="40"/>
        <v>405167.13</v>
      </c>
      <c r="FG9" s="6">
        <f t="shared" si="40"/>
        <v>10187307.870000001</v>
      </c>
      <c r="FH9" s="6">
        <f t="shared" si="40"/>
        <v>0</v>
      </c>
      <c r="FI9" s="6">
        <f t="shared" si="40"/>
        <v>12981346.690000001</v>
      </c>
      <c r="FJ9" s="190">
        <f t="shared" si="22"/>
        <v>1.2742666517645942</v>
      </c>
      <c r="FK9" s="6">
        <f t="shared" ref="FK9:FP9" si="41">SUMIF($N:$N,"ReactEU ESF",FK:FK)</f>
        <v>2794038.8200000008</v>
      </c>
      <c r="FL9" s="6">
        <f t="shared" si="41"/>
        <v>207287.21</v>
      </c>
      <c r="FM9" s="6">
        <f t="shared" si="41"/>
        <v>2358084.6</v>
      </c>
      <c r="FN9" s="6">
        <f t="shared" si="41"/>
        <v>10394595.08</v>
      </c>
      <c r="FO9" s="6">
        <f t="shared" si="41"/>
        <v>0</v>
      </c>
      <c r="FP9" s="6">
        <f t="shared" si="41"/>
        <v>15339431.290000001</v>
      </c>
      <c r="FQ9" s="190">
        <f t="shared" si="24"/>
        <v>1.4757122496781281</v>
      </c>
      <c r="FR9" s="6">
        <f t="shared" ref="FR9:FX9" si="42">SUMIF($N:$N,"ReactEU ESF",FR:FR)</f>
        <v>4944836.2100000009</v>
      </c>
      <c r="FS9" s="6">
        <f t="shared" si="42"/>
        <v>10394595.08</v>
      </c>
      <c r="FT9" s="6">
        <f t="shared" si="42"/>
        <v>19012189.289999999</v>
      </c>
      <c r="FU9" s="6">
        <f t="shared" si="42"/>
        <v>2467237.88</v>
      </c>
      <c r="FV9" s="6">
        <f t="shared" si="42"/>
        <v>0</v>
      </c>
      <c r="FW9" s="6">
        <f t="shared" si="42"/>
        <v>0</v>
      </c>
      <c r="FX9" s="6">
        <f t="shared" si="42"/>
        <v>0</v>
      </c>
      <c r="FY9" s="251">
        <f t="shared" si="26"/>
        <v>0</v>
      </c>
      <c r="FZ9" s="6">
        <f>SUMIF($N:$N,"ReactEU ESF",FZ:FZ)</f>
        <v>2467237.88</v>
      </c>
      <c r="GA9" s="6">
        <f t="shared" ref="GA9:GD9" si="43">SUMIF($N:$N,"ReactEU ESF",GA:GA)</f>
        <v>403.59000000000003</v>
      </c>
      <c r="GB9" s="6">
        <f t="shared" si="43"/>
        <v>0</v>
      </c>
      <c r="GC9" s="6">
        <f t="shared" si="43"/>
        <v>403.59000000000003</v>
      </c>
      <c r="GD9" s="6">
        <f t="shared" si="43"/>
        <v>0</v>
      </c>
      <c r="GE9" s="6">
        <f>SUMIF($N:$N,"ReactEU ESF",GE:GE)</f>
        <v>403.59000000000003</v>
      </c>
      <c r="GF9" s="251">
        <f t="shared" ref="GF9:GF13" si="44">IFERROR(GE9/FU9,"nebija plānots")</f>
        <v>1.635796869331465E-4</v>
      </c>
      <c r="GG9" s="6">
        <f>SUMIF($N:$N,"ReactEU ESF",GG:GG)</f>
        <v>2466834.29</v>
      </c>
      <c r="GH9" s="6">
        <f t="shared" ref="GH9:GK9" si="45">SUMIF($N:$N,"ReactEU ESF",GH:GH)</f>
        <v>347953.43</v>
      </c>
      <c r="GI9" s="6">
        <f t="shared" si="45"/>
        <v>0</v>
      </c>
      <c r="GJ9" s="6">
        <f t="shared" si="45"/>
        <v>347953.43</v>
      </c>
      <c r="GK9" s="6">
        <f t="shared" si="45"/>
        <v>0</v>
      </c>
      <c r="GL9" s="6">
        <f>SUMIF($N:$N,"ReactEU ESF",GL:GL)</f>
        <v>348357.01999999996</v>
      </c>
      <c r="GM9" s="251">
        <f t="shared" ref="GM9:GM14" si="46">IFERROR(GL9/FU9,"nebija plānots")</f>
        <v>0.1411931224077996</v>
      </c>
      <c r="GN9" s="6">
        <f t="shared" ref="GN9:GS9" si="47">SUMIF($N:$N,"ReactEU ESF",GN:GN)</f>
        <v>2118880.8600000003</v>
      </c>
      <c r="GO9" s="6">
        <f t="shared" si="47"/>
        <v>1959327.69</v>
      </c>
      <c r="GP9" s="6">
        <f t="shared" si="47"/>
        <v>0</v>
      </c>
      <c r="GQ9" s="6">
        <f t="shared" si="47"/>
        <v>1959327.69</v>
      </c>
      <c r="GR9" s="6">
        <f t="shared" si="47"/>
        <v>0</v>
      </c>
      <c r="GS9" s="6">
        <f t="shared" si="47"/>
        <v>2307684.71</v>
      </c>
      <c r="GT9" s="251">
        <f t="shared" ref="GT9:GT13" si="48">IFERROR(GS9/$FU9,"nebija plānots")</f>
        <v>0.93533125796528382</v>
      </c>
      <c r="GU9" s="6">
        <f t="shared" ref="GU9:GZ9" si="49">SUMIF($N:$N,"ReactEU ESF",GU:GU)</f>
        <v>159553.16999999998</v>
      </c>
      <c r="GV9" s="6">
        <f t="shared" si="49"/>
        <v>120863.33</v>
      </c>
      <c r="GW9" s="6">
        <f t="shared" si="49"/>
        <v>0</v>
      </c>
      <c r="GX9" s="6">
        <f t="shared" si="49"/>
        <v>120863.33</v>
      </c>
      <c r="GY9" s="6">
        <f t="shared" si="49"/>
        <v>0</v>
      </c>
      <c r="GZ9" s="6">
        <f t="shared" si="49"/>
        <v>2428548.04</v>
      </c>
      <c r="HA9" s="251">
        <f t="shared" ref="HA9:HA13" si="50">IFERROR(GZ9/$FU9,"nebija plānots")</f>
        <v>0.9843185611271501</v>
      </c>
      <c r="HB9" s="6">
        <f>SUMIF($N:$N,"ReactEU ESF",HB:HB)</f>
        <v>38689.839999999982</v>
      </c>
      <c r="HC9" s="6">
        <f>SUMIF($N:$N,"ReactEU ESF",HC:HC)</f>
        <v>16534590.960000001</v>
      </c>
      <c r="HD9" s="6">
        <f>SUMIF($N:$N,"ReactEU ESF",HD:HD)</f>
        <v>5954496.04</v>
      </c>
      <c r="HE9" s="355"/>
      <c r="HF9" s="352"/>
      <c r="HG9" s="319"/>
      <c r="HH9" s="319"/>
      <c r="HI9" s="319"/>
    </row>
    <row r="10" spans="1:217" s="4" customFormat="1" ht="19.5" customHeight="1" x14ac:dyDescent="0.3">
      <c r="E10" s="340"/>
      <c r="F10" s="342"/>
      <c r="G10" s="330"/>
      <c r="H10" s="330"/>
      <c r="I10" s="330"/>
      <c r="J10" s="315"/>
      <c r="K10" s="342"/>
      <c r="L10" s="49"/>
      <c r="M10" s="342"/>
      <c r="N10" s="330"/>
      <c r="O10" s="330"/>
      <c r="P10" s="330"/>
      <c r="Q10" s="342"/>
      <c r="R10" s="342"/>
      <c r="S10" s="335"/>
      <c r="T10" s="335"/>
      <c r="U10" s="335"/>
      <c r="V10" s="335"/>
      <c r="W10" s="335"/>
      <c r="X10" s="5" t="s">
        <v>204</v>
      </c>
      <c r="Y10" s="6">
        <f t="shared" ref="Y10:BD10" si="51">SUMIF($N:$N,"ERAF",Y:Y)+SUMIF($N:$N,"TP ERAF",Y:Y)</f>
        <v>0</v>
      </c>
      <c r="Z10" s="6">
        <f t="shared" si="51"/>
        <v>90634839.480000004</v>
      </c>
      <c r="AA10" s="6">
        <f t="shared" si="51"/>
        <v>17146220.27</v>
      </c>
      <c r="AB10" s="6">
        <f t="shared" si="51"/>
        <v>7953756.2599999998</v>
      </c>
      <c r="AC10" s="6">
        <f t="shared" si="51"/>
        <v>7616176.6400000006</v>
      </c>
      <c r="AD10" s="6">
        <f t="shared" si="51"/>
        <v>9773531.5299999975</v>
      </c>
      <c r="AE10" s="6">
        <f t="shared" si="51"/>
        <v>10355512.229999999</v>
      </c>
      <c r="AF10" s="6">
        <f t="shared" si="51"/>
        <v>18356238.459999997</v>
      </c>
      <c r="AG10" s="6">
        <f t="shared" si="51"/>
        <v>16624372.220000001</v>
      </c>
      <c r="AH10" s="6">
        <f t="shared" si="51"/>
        <v>15252800.229999997</v>
      </c>
      <c r="AI10" s="6">
        <f t="shared" si="51"/>
        <v>11698077.930000003</v>
      </c>
      <c r="AJ10" s="6">
        <f t="shared" si="51"/>
        <v>23155648.400000002</v>
      </c>
      <c r="AK10" s="6">
        <f t="shared" si="51"/>
        <v>34039183.699999996</v>
      </c>
      <c r="AL10" s="6">
        <f t="shared" si="51"/>
        <v>34047065.640000001</v>
      </c>
      <c r="AM10" s="6">
        <f t="shared" si="51"/>
        <v>206018583.50999999</v>
      </c>
      <c r="AN10" s="6">
        <f t="shared" si="51"/>
        <v>296653422.99000019</v>
      </c>
      <c r="AO10" s="6">
        <f t="shared" si="51"/>
        <v>380039018.9200002</v>
      </c>
      <c r="AP10" s="6">
        <f t="shared" si="51"/>
        <v>676692441.90999997</v>
      </c>
      <c r="AQ10" s="6">
        <f t="shared" si="51"/>
        <v>44411934.420000009</v>
      </c>
      <c r="AR10" s="6">
        <f t="shared" si="51"/>
        <v>44739660.690000005</v>
      </c>
      <c r="AS10" s="6">
        <f t="shared" si="51"/>
        <v>40278381.229999997</v>
      </c>
      <c r="AT10" s="6">
        <f t="shared" si="51"/>
        <v>32287072.079999994</v>
      </c>
      <c r="AU10" s="6">
        <f t="shared" si="51"/>
        <v>30438373.91</v>
      </c>
      <c r="AV10" s="6">
        <f t="shared" si="51"/>
        <v>27171671.589999996</v>
      </c>
      <c r="AW10" s="6">
        <f t="shared" si="51"/>
        <v>29366159.900000002</v>
      </c>
      <c r="AX10" s="6">
        <f t="shared" si="51"/>
        <v>35237748.649999999</v>
      </c>
      <c r="AY10" s="6">
        <f t="shared" si="51"/>
        <v>27706688.580000002</v>
      </c>
      <c r="AZ10" s="6">
        <f t="shared" si="51"/>
        <v>32901030.609999999</v>
      </c>
      <c r="BA10" s="6">
        <f t="shared" si="51"/>
        <v>25651067.509999998</v>
      </c>
      <c r="BB10" s="6">
        <f t="shared" si="51"/>
        <v>42094385.149999999</v>
      </c>
      <c r="BC10" s="6">
        <f t="shared" si="51"/>
        <v>412291354.09000003</v>
      </c>
      <c r="BD10" s="6">
        <f t="shared" si="51"/>
        <v>1088983795.9999998</v>
      </c>
      <c r="BE10" s="6">
        <f t="shared" ref="BE10:CI10" si="52">SUMIF($N:$N,"ERAF",BE:BE)+SUMIF($N:$N,"TP ERAF",BE:BE)</f>
        <v>34051115.959999993</v>
      </c>
      <c r="BF10" s="6">
        <f t="shared" si="52"/>
        <v>42456804.059999995</v>
      </c>
      <c r="BG10" s="6">
        <f t="shared" si="52"/>
        <v>55858176.520000011</v>
      </c>
      <c r="BH10" s="6">
        <f t="shared" si="52"/>
        <v>21789755.84</v>
      </c>
      <c r="BI10" s="6">
        <f t="shared" si="52"/>
        <v>26437549.559999995</v>
      </c>
      <c r="BJ10" s="6">
        <f t="shared" si="52"/>
        <v>25650177.080000006</v>
      </c>
      <c r="BK10" s="6">
        <f t="shared" si="52"/>
        <v>26879544.600000001</v>
      </c>
      <c r="BL10" s="6">
        <f t="shared" si="52"/>
        <v>48456268.329999983</v>
      </c>
      <c r="BM10" s="6">
        <f t="shared" si="52"/>
        <v>18766891.510000002</v>
      </c>
      <c r="BN10" s="6">
        <f t="shared" si="52"/>
        <v>19051069.060000002</v>
      </c>
      <c r="BO10" s="6">
        <f t="shared" si="52"/>
        <v>31178960.080000006</v>
      </c>
      <c r="BP10" s="6">
        <f t="shared" si="52"/>
        <v>33463509.930000003</v>
      </c>
      <c r="BQ10" s="6">
        <f t="shared" si="52"/>
        <v>384039822.52999997</v>
      </c>
      <c r="BR10" s="6">
        <f t="shared" si="52"/>
        <v>23354895.549999993</v>
      </c>
      <c r="BS10" s="6">
        <f t="shared" si="52"/>
        <v>32293204.159999989</v>
      </c>
      <c r="BT10" s="6">
        <f t="shared" si="52"/>
        <v>26327782.039999999</v>
      </c>
      <c r="BU10" s="6">
        <f t="shared" si="52"/>
        <v>23299723.199999999</v>
      </c>
      <c r="BV10" s="6">
        <f t="shared" si="52"/>
        <v>29844370.069999989</v>
      </c>
      <c r="BW10" s="6">
        <f t="shared" si="52"/>
        <v>22219402.760000002</v>
      </c>
      <c r="BX10" s="6">
        <f t="shared" si="52"/>
        <v>15513232.239999996</v>
      </c>
      <c r="BY10" s="6">
        <f t="shared" si="52"/>
        <v>20713607.670000002</v>
      </c>
      <c r="BZ10" s="6">
        <f t="shared" si="52"/>
        <v>65168909.919999987</v>
      </c>
      <c r="CA10" s="6">
        <f t="shared" si="52"/>
        <v>17617877.669999998</v>
      </c>
      <c r="CB10" s="6">
        <f t="shared" si="52"/>
        <v>29051774.240000002</v>
      </c>
      <c r="CC10" s="6">
        <f t="shared" si="52"/>
        <v>29471584.609999999</v>
      </c>
      <c r="CD10" s="6">
        <f t="shared" si="52"/>
        <v>334876364.13</v>
      </c>
      <c r="CE10" s="6">
        <f t="shared" si="52"/>
        <v>12339711.880000001</v>
      </c>
      <c r="CF10" s="6">
        <f t="shared" si="52"/>
        <v>21116059.839999996</v>
      </c>
      <c r="CG10" s="6">
        <f t="shared" si="52"/>
        <v>36087366.300000012</v>
      </c>
      <c r="CH10" s="6">
        <f t="shared" si="52"/>
        <v>10711342.32</v>
      </c>
      <c r="CI10" s="6">
        <f t="shared" si="52"/>
        <v>16197554.839999998</v>
      </c>
      <c r="CJ10" s="6">
        <v>13205950.120000001</v>
      </c>
      <c r="CK10" s="6">
        <f t="shared" ref="CK10:CP10" si="53">SUMIF($N:$N,"ERAF",CK:CK)+SUMIF($N:$N,"TP ERAF",CK:CK)</f>
        <v>12973072.4</v>
      </c>
      <c r="CL10" s="6">
        <f t="shared" si="53"/>
        <v>27770929.330000009</v>
      </c>
      <c r="CM10" s="6">
        <f t="shared" si="53"/>
        <v>23364569.159999993</v>
      </c>
      <c r="CN10" s="6">
        <f t="shared" si="53"/>
        <v>10499426.91</v>
      </c>
      <c r="CO10" s="6">
        <f t="shared" si="53"/>
        <v>25587215.27</v>
      </c>
      <c r="CP10" s="6">
        <f t="shared" si="53"/>
        <v>34624775.849999994</v>
      </c>
      <c r="CQ10" s="6">
        <v>245606477.32999995</v>
      </c>
      <c r="CR10" s="6">
        <f t="shared" ref="CR10:CX10" si="54">SUMIF($N:$N,"ERAF",CR:CR)+SUMIF($N:$N,"TP ERAF",CR:CR)</f>
        <v>2053509326.4100008</v>
      </c>
      <c r="CS10" s="6">
        <f t="shared" si="54"/>
        <v>6883477.7499999991</v>
      </c>
      <c r="CT10" s="6">
        <f t="shared" si="54"/>
        <v>42602988.57</v>
      </c>
      <c r="CU10" s="6">
        <f t="shared" si="54"/>
        <v>33987343.660000004</v>
      </c>
      <c r="CV10" s="6">
        <f t="shared" si="54"/>
        <v>49486466.319999993</v>
      </c>
      <c r="CW10" s="6">
        <f t="shared" si="54"/>
        <v>380205.44000000006</v>
      </c>
      <c r="CX10" s="6">
        <f t="shared" si="54"/>
        <v>40870821.409999996</v>
      </c>
      <c r="CY10" s="190">
        <f t="shared" si="4"/>
        <v>0.82589896691576914</v>
      </c>
      <c r="CZ10" s="6">
        <f t="shared" ref="CZ10:DE10" si="55">SUMIF($N:$N,"ERAF",CZ:CZ)+SUMIF($N:$N,"TP ERAF",CZ:CZ)</f>
        <v>-8615644.9099999983</v>
      </c>
      <c r="DA10" s="6">
        <f t="shared" si="55"/>
        <v>18133778.080000002</v>
      </c>
      <c r="DB10" s="6">
        <f t="shared" si="55"/>
        <v>24703002.010000002</v>
      </c>
      <c r="DC10" s="6">
        <f t="shared" si="55"/>
        <v>67620244.399999991</v>
      </c>
      <c r="DD10" s="6">
        <f t="shared" si="55"/>
        <v>527671.09000000008</v>
      </c>
      <c r="DE10" s="6">
        <f t="shared" si="55"/>
        <v>65573823.419999987</v>
      </c>
      <c r="DF10" s="190">
        <f t="shared" si="6"/>
        <v>0.96973656338929171</v>
      </c>
      <c r="DG10" s="6">
        <f t="shared" ref="DG10:DL10" si="56">SUMIF($N:$N,"ERAF",DG:DG)+SUMIF($N:$N,"TP ERAF",DG:DG)</f>
        <v>-2046420.9800000009</v>
      </c>
      <c r="DH10" s="6">
        <f t="shared" si="56"/>
        <v>11700750.85</v>
      </c>
      <c r="DI10" s="6">
        <f t="shared" si="56"/>
        <v>13175057.570000002</v>
      </c>
      <c r="DJ10" s="6">
        <f t="shared" si="56"/>
        <v>79320995.25</v>
      </c>
      <c r="DK10" s="6">
        <f t="shared" si="56"/>
        <v>872187.49</v>
      </c>
      <c r="DL10" s="6">
        <f t="shared" si="56"/>
        <v>78748880.98999998</v>
      </c>
      <c r="DM10" s="190">
        <f t="shared" si="8"/>
        <v>0.99278735398872819</v>
      </c>
      <c r="DN10" s="6">
        <f t="shared" ref="DN10:DS10" si="57">SUMIF($N:$N,"ERAF",DN:DN)+SUMIF($N:$N,"TP ERAF",DN:DN)</f>
        <v>-572114.25999999896</v>
      </c>
      <c r="DO10" s="6">
        <f t="shared" si="57"/>
        <v>10936201.260000002</v>
      </c>
      <c r="DP10" s="6">
        <f t="shared" si="57"/>
        <v>22678263.620000001</v>
      </c>
      <c r="DQ10" s="6">
        <f t="shared" si="57"/>
        <v>90257196.509999961</v>
      </c>
      <c r="DR10" s="6">
        <f t="shared" si="57"/>
        <v>1164109.24</v>
      </c>
      <c r="DS10" s="6">
        <f t="shared" si="57"/>
        <v>101427144.61</v>
      </c>
      <c r="DT10" s="190">
        <f t="shared" si="10"/>
        <v>1.1237568696116378</v>
      </c>
      <c r="DU10" s="6">
        <f t="shared" ref="DU10:DZ10" si="58">SUMIF($N:$N,"ERAF",DU:DU)+SUMIF($N:$N,"TP ERAF",DU:DU)</f>
        <v>11169948.100000003</v>
      </c>
      <c r="DV10" s="6">
        <f t="shared" si="58"/>
        <v>16009193.249999998</v>
      </c>
      <c r="DW10" s="6">
        <f t="shared" si="58"/>
        <v>21419669.280000005</v>
      </c>
      <c r="DX10" s="6">
        <f t="shared" si="58"/>
        <v>106266389.75999996</v>
      </c>
      <c r="DY10" s="6">
        <f t="shared" si="58"/>
        <v>1249738.9700000002</v>
      </c>
      <c r="DZ10" s="6">
        <f t="shared" si="58"/>
        <v>122846813.89000003</v>
      </c>
      <c r="EA10" s="190">
        <f t="shared" si="12"/>
        <v>1.1560269824489808</v>
      </c>
      <c r="EB10" s="6">
        <f t="shared" ref="EB10:EG10" si="59">SUMIF($N:$N,"ERAF",EB:EB)+SUMIF($N:$N,"TP ERAF",EB:EB)</f>
        <v>16580424.130000006</v>
      </c>
      <c r="EC10" s="6">
        <f t="shared" si="59"/>
        <v>9059656.9500000011</v>
      </c>
      <c r="ED10" s="6">
        <f t="shared" si="59"/>
        <v>7780295.2100000018</v>
      </c>
      <c r="EE10" s="6">
        <f t="shared" si="59"/>
        <v>115326046.70999993</v>
      </c>
      <c r="EF10" s="6">
        <f t="shared" si="59"/>
        <v>1798654.2699999998</v>
      </c>
      <c r="EG10" s="6">
        <f t="shared" si="59"/>
        <v>130627109.10000001</v>
      </c>
      <c r="EH10" s="190">
        <f t="shared" si="14"/>
        <v>1.1326765533589847</v>
      </c>
      <c r="EI10" s="6">
        <f t="shared" ref="EI10:EN10" si="60">SUMIF($N:$N,"ERAF",EI:EI)+SUMIF($N:$N,"TP ERAF",EI:EI)</f>
        <v>15301062.390000001</v>
      </c>
      <c r="EJ10" s="6">
        <f t="shared" si="60"/>
        <v>18192336.930000003</v>
      </c>
      <c r="EK10" s="6">
        <f t="shared" si="60"/>
        <v>32783791.869999997</v>
      </c>
      <c r="EL10" s="6">
        <f t="shared" si="60"/>
        <v>133518383.63999996</v>
      </c>
      <c r="EM10" s="6">
        <f t="shared" si="60"/>
        <v>1845333.9999999998</v>
      </c>
      <c r="EN10" s="6">
        <f t="shared" si="60"/>
        <v>163410900.96999994</v>
      </c>
      <c r="EO10" s="190">
        <f t="shared" si="16"/>
        <v>1.2238831576226832</v>
      </c>
      <c r="EP10" s="6">
        <f t="shared" ref="EP10:EU10" si="61">SUMIF($N:$N,"ERAF",EP:EP)+SUMIF($N:$N,"TP ERAF",EP:EP)</f>
        <v>29892517.330000013</v>
      </c>
      <c r="EQ10" s="6">
        <f t="shared" si="61"/>
        <v>13440246.719999999</v>
      </c>
      <c r="ER10" s="6">
        <f t="shared" si="61"/>
        <v>16947228.960000001</v>
      </c>
      <c r="ES10" s="6">
        <f t="shared" si="61"/>
        <v>146958630.35999998</v>
      </c>
      <c r="ET10" s="6">
        <f t="shared" si="61"/>
        <v>2211928.5599999996</v>
      </c>
      <c r="EU10" s="6">
        <f t="shared" si="61"/>
        <v>180358129.93000001</v>
      </c>
      <c r="EV10" s="190">
        <f t="shared" si="18"/>
        <v>1.227271440188183</v>
      </c>
      <c r="EW10" s="6">
        <f t="shared" ref="EW10:FB10" si="62">SUMIF($N:$N,"ERAF",EW:EW)+SUMIF($N:$N,"TP ERAF",EW:EW)</f>
        <v>33399499.570000023</v>
      </c>
      <c r="EX10" s="6">
        <f t="shared" si="62"/>
        <v>26063422.210000001</v>
      </c>
      <c r="EY10" s="6">
        <f t="shared" si="62"/>
        <v>18667650.939999994</v>
      </c>
      <c r="EZ10" s="6">
        <f t="shared" si="62"/>
        <v>173022052.56999999</v>
      </c>
      <c r="FA10" s="6">
        <f t="shared" si="62"/>
        <v>2468476.9899999998</v>
      </c>
      <c r="FB10" s="6">
        <f t="shared" si="62"/>
        <v>199025780.86999997</v>
      </c>
      <c r="FC10" s="190">
        <f t="shared" si="20"/>
        <v>1.1502914103361455</v>
      </c>
      <c r="FD10" s="6">
        <f t="shared" ref="FD10:FI10" si="63">SUMIF($N:$N,"ERAF",FD:FD)+SUMIF($N:$N,"TP ERAF",FD:FD)</f>
        <v>26003728.300000012</v>
      </c>
      <c r="FE10" s="6">
        <f t="shared" si="63"/>
        <v>10357761.929999996</v>
      </c>
      <c r="FF10" s="6">
        <f t="shared" si="63"/>
        <v>14501154.66</v>
      </c>
      <c r="FG10" s="6">
        <f t="shared" si="63"/>
        <v>183379814.50000003</v>
      </c>
      <c r="FH10" s="6">
        <f t="shared" si="63"/>
        <v>2696782.48</v>
      </c>
      <c r="FI10" s="6">
        <f t="shared" si="63"/>
        <v>213526935.52999994</v>
      </c>
      <c r="FJ10" s="190">
        <f t="shared" si="22"/>
        <v>1.1643971617715858</v>
      </c>
      <c r="FK10" s="6">
        <f t="shared" ref="FK10:FP10" si="64">SUMIF($N:$N,"ERAF",FK:FK)+SUMIF($N:$N,"TP ERAF",FK:FK)</f>
        <v>30147121.030000016</v>
      </c>
      <c r="FL10" s="6">
        <f t="shared" si="64"/>
        <v>10735969.529999999</v>
      </c>
      <c r="FM10" s="6">
        <f t="shared" si="64"/>
        <v>42017790.960000008</v>
      </c>
      <c r="FN10" s="6">
        <f t="shared" si="64"/>
        <v>194115784.02999994</v>
      </c>
      <c r="FO10" s="6">
        <f t="shared" si="64"/>
        <v>3762940.55</v>
      </c>
      <c r="FP10" s="6">
        <f t="shared" si="64"/>
        <v>255544726.48999998</v>
      </c>
      <c r="FQ10" s="190">
        <f t="shared" si="24"/>
        <v>1.3164551649777558</v>
      </c>
      <c r="FR10" s="6">
        <f t="shared" ref="FR10:FX10" si="65">SUMIF($N:$N,"ERAF",FR:FR)+SUMIF($N:$N,"TP ERAF",FR:FR)</f>
        <v>61428942.460000016</v>
      </c>
      <c r="FS10" s="6">
        <f t="shared" si="65"/>
        <v>194115784.02999994</v>
      </c>
      <c r="FT10" s="6">
        <f t="shared" si="65"/>
        <v>2309054052.900001</v>
      </c>
      <c r="FU10" s="6">
        <f t="shared" si="65"/>
        <v>77950003.659999996</v>
      </c>
      <c r="FV10" s="6">
        <f t="shared" si="65"/>
        <v>3713713.5199999991</v>
      </c>
      <c r="FW10" s="6">
        <f t="shared" si="65"/>
        <v>35946.69</v>
      </c>
      <c r="FX10" s="6">
        <f t="shared" si="65"/>
        <v>3677766.8299999991</v>
      </c>
      <c r="FY10" s="251">
        <f t="shared" si="26"/>
        <v>4.7642249462852677E-2</v>
      </c>
      <c r="FZ10" s="6">
        <f>SUMIF($N:$N,"ERAF",FZ:FZ)+SUMIF($N:$N,"TP ERAF",FZ:FZ)</f>
        <v>74272236.830000013</v>
      </c>
      <c r="GA10" s="6">
        <f t="shared" ref="GA10:GD10" si="66">SUMIF($N:$N,"ERAF",GA:GA)+SUMIF($N:$N,"TP ERAF",GA:GA)</f>
        <v>-5628662.3999999976</v>
      </c>
      <c r="GB10" s="6">
        <f t="shared" si="66"/>
        <v>239637.52000000002</v>
      </c>
      <c r="GC10" s="6">
        <f t="shared" si="66"/>
        <v>-5868299.9199999981</v>
      </c>
      <c r="GD10" s="6">
        <f t="shared" si="66"/>
        <v>275584.21000000002</v>
      </c>
      <c r="GE10" s="6">
        <f>SUMIF($N:$N,"ERAF",GE:GE)+SUMIF($N:$N,"TP ERAF",GE:GE)</f>
        <v>-2190533.0899999989</v>
      </c>
      <c r="GF10" s="251">
        <f t="shared" si="44"/>
        <v>-2.8101770200737911E-2</v>
      </c>
      <c r="GG10" s="6">
        <f>SUMIF($N:$N,"ERAF",GG:GG)+SUMIF($N:$N,"TP ERAF",GG:GG)</f>
        <v>80140536.75</v>
      </c>
      <c r="GH10" s="6">
        <f t="shared" ref="GH10:GK10" si="67">SUMIF($N:$N,"ERAF",GH:GH)+SUMIF($N:$N,"TP ERAF",GH:GH)</f>
        <v>31186246.23</v>
      </c>
      <c r="GI10" s="6">
        <f t="shared" si="67"/>
        <v>98629.73000000001</v>
      </c>
      <c r="GJ10" s="6">
        <f t="shared" si="67"/>
        <v>31087616.5</v>
      </c>
      <c r="GK10" s="6">
        <f t="shared" si="67"/>
        <v>374213.94</v>
      </c>
      <c r="GL10" s="6">
        <f>SUMIF($N:$N,"ERAF",GL:GL)+SUMIF($N:$N,"TP ERAF",GL:GL)</f>
        <v>28897083.409999996</v>
      </c>
      <c r="GM10" s="251">
        <f t="shared" si="46"/>
        <v>0.37071304750725137</v>
      </c>
      <c r="GN10" s="6">
        <f t="shared" ref="GN10:GS10" si="68">SUMIF($N:$N,"ERAF",GN:GN)+SUMIF($N:$N,"TP ERAF",GN:GN)</f>
        <v>49052920.250000007</v>
      </c>
      <c r="GO10" s="6">
        <f t="shared" si="68"/>
        <v>52430296.090000004</v>
      </c>
      <c r="GP10" s="6">
        <f t="shared" si="68"/>
        <v>2823110.36</v>
      </c>
      <c r="GQ10" s="6">
        <f t="shared" si="68"/>
        <v>49607185.730000004</v>
      </c>
      <c r="GR10" s="6">
        <f t="shared" si="68"/>
        <v>3197324.3000000003</v>
      </c>
      <c r="GS10" s="6">
        <f t="shared" si="68"/>
        <v>78504269.140000001</v>
      </c>
      <c r="GT10" s="251">
        <f t="shared" si="48"/>
        <v>1.0071105253877548</v>
      </c>
      <c r="GU10" s="6">
        <f t="shared" ref="GU10:GZ10" si="69">SUMIF($N:$N,"ERAF",GU:GU)+SUMIF($N:$N,"TP ERAF",GU:GU)</f>
        <v>-554265.48000000021</v>
      </c>
      <c r="GV10" s="6">
        <f t="shared" si="69"/>
        <v>2646035.0100000002</v>
      </c>
      <c r="GW10" s="6">
        <f t="shared" si="69"/>
        <v>604622.93999999994</v>
      </c>
      <c r="GX10" s="6">
        <f t="shared" si="69"/>
        <v>2041412.07</v>
      </c>
      <c r="GY10" s="6">
        <f t="shared" si="69"/>
        <v>3801947.2399999998</v>
      </c>
      <c r="GZ10" s="6">
        <f t="shared" si="69"/>
        <v>80545681.209999993</v>
      </c>
      <c r="HA10" s="251">
        <f t="shared" si="50"/>
        <v>1.0332992614255896</v>
      </c>
      <c r="HB10" s="6">
        <f>SUMIF($N:$N,"ERAF",HB:HB)+SUMIF($N:$N,"TP ERAF",HB:HB)</f>
        <v>-2595677.5500000026</v>
      </c>
      <c r="HC10" s="6">
        <f>SUMIF($N:$N,"ERAF",HC:HC)+SUMIF($N:$N,"TP ERAF",HC:HC)</f>
        <v>2325575114.0999994</v>
      </c>
      <c r="HD10" s="6">
        <f>SUMIF($N:$N,"ERAF",HD:HD)+SUMIF($N:$N,"TP ERAF",HD:HD)</f>
        <v>218414527.9000001</v>
      </c>
      <c r="HE10" s="355"/>
      <c r="HF10" s="352"/>
      <c r="HG10" s="319"/>
      <c r="HH10" s="319"/>
      <c r="HI10" s="319"/>
    </row>
    <row r="11" spans="1:217" s="4" customFormat="1" ht="19.5" customHeight="1" x14ac:dyDescent="0.3">
      <c r="E11" s="340"/>
      <c r="F11" s="342"/>
      <c r="G11" s="330"/>
      <c r="H11" s="330"/>
      <c r="I11" s="330"/>
      <c r="J11" s="315"/>
      <c r="K11" s="342"/>
      <c r="L11" s="49"/>
      <c r="M11" s="342"/>
      <c r="N11" s="330"/>
      <c r="O11" s="330"/>
      <c r="P11" s="330"/>
      <c r="Q11" s="342"/>
      <c r="R11" s="342"/>
      <c r="S11" s="335"/>
      <c r="T11" s="335"/>
      <c r="U11" s="335"/>
      <c r="V11" s="335"/>
      <c r="W11" s="335"/>
      <c r="X11" s="5" t="s">
        <v>611</v>
      </c>
      <c r="Y11" s="6"/>
      <c r="Z11" s="6"/>
      <c r="AA11" s="6"/>
      <c r="AB11" s="6"/>
      <c r="AC11" s="6"/>
      <c r="AD11" s="6"/>
      <c r="AE11" s="6"/>
      <c r="AF11" s="6"/>
      <c r="AG11" s="6"/>
      <c r="AH11" s="6"/>
      <c r="AI11" s="6"/>
      <c r="AJ11" s="6"/>
      <c r="AK11" s="6"/>
      <c r="AL11" s="6"/>
      <c r="AM11" s="6"/>
      <c r="AN11" s="6"/>
      <c r="AO11" s="6"/>
      <c r="AP11" s="6">
        <v>0</v>
      </c>
      <c r="AQ11" s="6">
        <v>0</v>
      </c>
      <c r="AR11" s="6">
        <v>0</v>
      </c>
      <c r="AS11" s="6">
        <v>0</v>
      </c>
      <c r="AT11" s="6">
        <v>0</v>
      </c>
      <c r="AU11" s="6">
        <v>0</v>
      </c>
      <c r="AV11" s="6">
        <v>0</v>
      </c>
      <c r="AW11" s="6">
        <v>0</v>
      </c>
      <c r="AX11" s="6">
        <v>0</v>
      </c>
      <c r="AY11" s="6">
        <v>0</v>
      </c>
      <c r="AZ11" s="6">
        <v>0</v>
      </c>
      <c r="BA11" s="6">
        <v>0</v>
      </c>
      <c r="BB11" s="6">
        <v>0</v>
      </c>
      <c r="BC11" s="6">
        <v>0</v>
      </c>
      <c r="BD11" s="6">
        <v>0</v>
      </c>
      <c r="BE11" s="6">
        <v>0</v>
      </c>
      <c r="BF11" s="6">
        <v>0</v>
      </c>
      <c r="BG11" s="6">
        <v>0</v>
      </c>
      <c r="BH11" s="6">
        <v>0</v>
      </c>
      <c r="BI11" s="6">
        <v>0</v>
      </c>
      <c r="BJ11" s="6">
        <v>0</v>
      </c>
      <c r="BK11" s="6">
        <v>0</v>
      </c>
      <c r="BL11" s="6">
        <v>0</v>
      </c>
      <c r="BM11" s="6">
        <v>0</v>
      </c>
      <c r="BN11" s="6">
        <v>0</v>
      </c>
      <c r="BO11" s="6">
        <v>0</v>
      </c>
      <c r="BP11" s="6">
        <v>0</v>
      </c>
      <c r="BQ11" s="6">
        <f>SUMIF($N:$N,"ReactEU ERAF",BQ:BQ)</f>
        <v>103508.69</v>
      </c>
      <c r="BR11" s="6">
        <v>0</v>
      </c>
      <c r="BS11" s="6">
        <v>0</v>
      </c>
      <c r="BT11" s="6">
        <v>0</v>
      </c>
      <c r="BU11" s="6">
        <v>0</v>
      </c>
      <c r="BV11" s="6">
        <v>0</v>
      </c>
      <c r="BW11" s="6">
        <v>0</v>
      </c>
      <c r="BX11" s="6">
        <v>0</v>
      </c>
      <c r="BY11" s="6">
        <v>0</v>
      </c>
      <c r="BZ11" s="6">
        <v>0</v>
      </c>
      <c r="CA11" s="6">
        <v>0</v>
      </c>
      <c r="CB11" s="6">
        <v>0</v>
      </c>
      <c r="CC11" s="6">
        <v>0</v>
      </c>
      <c r="CD11" s="6">
        <f t="shared" ref="CD11:CI11" si="70">SUMIF($N:$N,"ReactEU ERAF",CD:CD)</f>
        <v>5044808.2</v>
      </c>
      <c r="CE11" s="6">
        <f t="shared" si="70"/>
        <v>236370.58999999997</v>
      </c>
      <c r="CF11" s="6">
        <f t="shared" si="70"/>
        <v>671501.17</v>
      </c>
      <c r="CG11" s="6">
        <f t="shared" si="70"/>
        <v>133294.53</v>
      </c>
      <c r="CH11" s="6">
        <f t="shared" si="70"/>
        <v>409396.04</v>
      </c>
      <c r="CI11" s="6">
        <f t="shared" si="70"/>
        <v>482006.39</v>
      </c>
      <c r="CJ11" s="6">
        <v>3575446.29</v>
      </c>
      <c r="CK11" s="6">
        <f t="shared" ref="CK11:CP11" si="71">SUMIF($N:$N,"ReactEU ERAF",CK:CK)</f>
        <v>1828098.4700000002</v>
      </c>
      <c r="CL11" s="6">
        <f t="shared" si="71"/>
        <v>3292864.4899999998</v>
      </c>
      <c r="CM11" s="6">
        <f t="shared" si="71"/>
        <v>29069802.110000003</v>
      </c>
      <c r="CN11" s="6">
        <f t="shared" si="71"/>
        <v>1901275.97</v>
      </c>
      <c r="CO11" s="6">
        <f t="shared" si="71"/>
        <v>1874855.6599999997</v>
      </c>
      <c r="CP11" s="6">
        <f t="shared" si="71"/>
        <v>5910253.0199999996</v>
      </c>
      <c r="CQ11" s="6">
        <v>48256661.61999999</v>
      </c>
      <c r="CR11" s="6">
        <f t="shared" ref="CR11:CX11" si="72">SUMIF($N:$N,"ReactEU ERAF",CR:CR)</f>
        <v>53404978.50999999</v>
      </c>
      <c r="CS11" s="6">
        <f t="shared" si="72"/>
        <v>2682793.7599999998</v>
      </c>
      <c r="CT11" s="6">
        <f t="shared" si="72"/>
        <v>11124839.689999999</v>
      </c>
      <c r="CU11" s="6">
        <f t="shared" si="72"/>
        <v>6430986.4600000009</v>
      </c>
      <c r="CV11" s="6">
        <f t="shared" si="72"/>
        <v>13807633.449999999</v>
      </c>
      <c r="CW11" s="6">
        <f t="shared" si="72"/>
        <v>0</v>
      </c>
      <c r="CX11" s="6">
        <f t="shared" si="72"/>
        <v>9113780.2200000007</v>
      </c>
      <c r="CY11" s="190">
        <f t="shared" si="4"/>
        <v>0.66005374874721934</v>
      </c>
      <c r="CZ11" s="6">
        <f t="shared" ref="CZ11:DE11" si="73">SUMIF($N:$N,"ReactEU ERAF",CZ:CZ)</f>
        <v>-4693853.2300000004</v>
      </c>
      <c r="DA11" s="6">
        <f t="shared" si="73"/>
        <v>9261638.8399999999</v>
      </c>
      <c r="DB11" s="6">
        <f t="shared" si="73"/>
        <v>8970828.9699999988</v>
      </c>
      <c r="DC11" s="6">
        <f t="shared" si="73"/>
        <v>23069272.289999995</v>
      </c>
      <c r="DD11" s="6">
        <f t="shared" si="73"/>
        <v>0</v>
      </c>
      <c r="DE11" s="6">
        <f t="shared" si="73"/>
        <v>18084609.190000001</v>
      </c>
      <c r="DF11" s="190">
        <f t="shared" si="6"/>
        <v>0.78392629653252077</v>
      </c>
      <c r="DG11" s="6">
        <f t="shared" ref="DG11:DL11" si="74">SUMIF($N:$N,"ReactEU ERAF",DG:DG)</f>
        <v>-4984663.0999999987</v>
      </c>
      <c r="DH11" s="6">
        <f t="shared" si="74"/>
        <v>4339427.75</v>
      </c>
      <c r="DI11" s="6">
        <f t="shared" si="74"/>
        <v>9436325.2199999988</v>
      </c>
      <c r="DJ11" s="6">
        <f t="shared" si="74"/>
        <v>27408700.040000003</v>
      </c>
      <c r="DK11" s="6">
        <f t="shared" si="74"/>
        <v>0</v>
      </c>
      <c r="DL11" s="6">
        <f t="shared" si="74"/>
        <v>27520934.41</v>
      </c>
      <c r="DM11" s="190">
        <f t="shared" si="8"/>
        <v>1.0040948446966182</v>
      </c>
      <c r="DN11" s="6">
        <f t="shared" ref="DN11:DS11" si="75">SUMIF($N:$N,"ReactEU ERAF",DN:DN)</f>
        <v>112234.36999999941</v>
      </c>
      <c r="DO11" s="6">
        <f t="shared" si="75"/>
        <v>9986836.9300000034</v>
      </c>
      <c r="DP11" s="6">
        <f t="shared" si="75"/>
        <v>13999418.59</v>
      </c>
      <c r="DQ11" s="6">
        <f t="shared" si="75"/>
        <v>37395536.969999999</v>
      </c>
      <c r="DR11" s="6">
        <f t="shared" si="75"/>
        <v>0</v>
      </c>
      <c r="DS11" s="6">
        <f t="shared" si="75"/>
        <v>41520353</v>
      </c>
      <c r="DT11" s="190">
        <f t="shared" si="10"/>
        <v>1.1103023613034109</v>
      </c>
      <c r="DU11" s="6">
        <f t="shared" ref="DU11:DZ11" si="76">SUMIF($N:$N,"ReactEU ERAF",DU:DU)</f>
        <v>4124816.0299999993</v>
      </c>
      <c r="DV11" s="6">
        <f t="shared" si="76"/>
        <v>3966910.17</v>
      </c>
      <c r="DW11" s="6">
        <f t="shared" si="76"/>
        <v>12230263.579999998</v>
      </c>
      <c r="DX11" s="6">
        <f t="shared" si="76"/>
        <v>41362447.140000001</v>
      </c>
      <c r="DY11" s="6">
        <f t="shared" si="76"/>
        <v>0</v>
      </c>
      <c r="DZ11" s="6">
        <f t="shared" si="76"/>
        <v>53750616.579999998</v>
      </c>
      <c r="EA11" s="190">
        <f t="shared" si="12"/>
        <v>1.2995028170859815</v>
      </c>
      <c r="EB11" s="6">
        <f t="shared" ref="EB11:EG11" si="77">SUMIF($N:$N,"ReactEU ERAF",EB:EB)</f>
        <v>12388169.439999994</v>
      </c>
      <c r="EC11" s="6">
        <f t="shared" si="77"/>
        <v>2675983.6799999997</v>
      </c>
      <c r="ED11" s="6">
        <f t="shared" si="77"/>
        <v>1900014.2099999995</v>
      </c>
      <c r="EE11" s="6">
        <f t="shared" si="77"/>
        <v>44038430.819999993</v>
      </c>
      <c r="EF11" s="6">
        <f t="shared" si="77"/>
        <v>0</v>
      </c>
      <c r="EG11" s="6">
        <f t="shared" si="77"/>
        <v>55650630.789999999</v>
      </c>
      <c r="EH11" s="190">
        <f t="shared" si="14"/>
        <v>1.2636833273524892</v>
      </c>
      <c r="EI11" s="6">
        <f t="shared" ref="EI11:EN11" si="78">SUMIF($N:$N,"ReactEU ERAF",EI:EI)</f>
        <v>11612199.969999995</v>
      </c>
      <c r="EJ11" s="6">
        <f t="shared" si="78"/>
        <v>3156708.81</v>
      </c>
      <c r="EK11" s="6">
        <f t="shared" si="78"/>
        <v>2872636.83</v>
      </c>
      <c r="EL11" s="6">
        <f t="shared" si="78"/>
        <v>47195139.630000003</v>
      </c>
      <c r="EM11" s="6">
        <f t="shared" si="78"/>
        <v>0</v>
      </c>
      <c r="EN11" s="6">
        <f t="shared" si="78"/>
        <v>58523267.620000005</v>
      </c>
      <c r="EO11" s="190">
        <f t="shared" si="16"/>
        <v>1.2400274282226973</v>
      </c>
      <c r="EP11" s="6">
        <f t="shared" ref="EP11:EU11" si="79">SUMIF($N:$N,"ReactEU ERAF",EP:EP)</f>
        <v>11328127.989999995</v>
      </c>
      <c r="EQ11" s="6">
        <f t="shared" si="79"/>
        <v>5234167.040000001</v>
      </c>
      <c r="ER11" s="6">
        <f t="shared" si="79"/>
        <v>7259062.2000000002</v>
      </c>
      <c r="ES11" s="6">
        <f t="shared" si="79"/>
        <v>52429306.670000009</v>
      </c>
      <c r="ET11" s="6">
        <f t="shared" si="79"/>
        <v>0</v>
      </c>
      <c r="EU11" s="6">
        <f t="shared" si="79"/>
        <v>65782329.82</v>
      </c>
      <c r="EV11" s="190">
        <f t="shared" si="18"/>
        <v>1.2546862432121495</v>
      </c>
      <c r="EW11" s="6">
        <f t="shared" ref="EW11:FB11" si="80">SUMIF($N:$N,"ReactEU ERAF",EW:EW)</f>
        <v>13353023.149999995</v>
      </c>
      <c r="EX11" s="6">
        <f t="shared" si="80"/>
        <v>7084912.6150000002</v>
      </c>
      <c r="EY11" s="6">
        <f t="shared" si="80"/>
        <v>1240765.2000000002</v>
      </c>
      <c r="EZ11" s="6">
        <f t="shared" si="80"/>
        <v>59514219.285000004</v>
      </c>
      <c r="FA11" s="6">
        <f t="shared" si="80"/>
        <v>0</v>
      </c>
      <c r="FB11" s="6">
        <f t="shared" si="80"/>
        <v>67023095.019999988</v>
      </c>
      <c r="FC11" s="190">
        <f t="shared" si="20"/>
        <v>1.1261694402650515</v>
      </c>
      <c r="FD11" s="6">
        <f t="shared" ref="FD11:FI11" si="81">SUMIF($N:$N,"ReactEU ERAF",FD:FD)</f>
        <v>7508875.7349999938</v>
      </c>
      <c r="FE11" s="6">
        <f t="shared" si="81"/>
        <v>1763376.58</v>
      </c>
      <c r="FF11" s="6">
        <f t="shared" si="81"/>
        <v>12161548.500000004</v>
      </c>
      <c r="FG11" s="6">
        <f t="shared" si="81"/>
        <v>61277595.865000002</v>
      </c>
      <c r="FH11" s="6">
        <f t="shared" si="81"/>
        <v>0</v>
      </c>
      <c r="FI11" s="6">
        <f t="shared" si="81"/>
        <v>79184643.519999996</v>
      </c>
      <c r="FJ11" s="190">
        <f t="shared" si="22"/>
        <v>1.2922282997924857</v>
      </c>
      <c r="FK11" s="6">
        <f t="shared" ref="FK11:FP11" si="82">SUMIF($N:$N,"ReactEU ERAF",FK:FK)</f>
        <v>17907047.65499999</v>
      </c>
      <c r="FL11" s="6">
        <f t="shared" si="82"/>
        <v>6402431.2199999997</v>
      </c>
      <c r="FM11" s="6">
        <f t="shared" si="82"/>
        <v>8716750.5899999999</v>
      </c>
      <c r="FN11" s="6">
        <f t="shared" si="82"/>
        <v>67680027.084999993</v>
      </c>
      <c r="FO11" s="6">
        <f t="shared" si="82"/>
        <v>0</v>
      </c>
      <c r="FP11" s="6">
        <f t="shared" si="82"/>
        <v>87901394.109999985</v>
      </c>
      <c r="FQ11" s="190">
        <f t="shared" si="24"/>
        <v>1.2987789440391888</v>
      </c>
      <c r="FR11" s="6">
        <f t="shared" ref="FR11:FX11" si="83">SUMIF($N:$N,"ReactEU ERAF",FR:FR)</f>
        <v>20221367.024999991</v>
      </c>
      <c r="FS11" s="6">
        <f t="shared" si="83"/>
        <v>67680027.084999993</v>
      </c>
      <c r="FT11" s="6">
        <f t="shared" si="83"/>
        <v>141306372.61999997</v>
      </c>
      <c r="FU11" s="6">
        <f t="shared" si="83"/>
        <v>19252199.789999999</v>
      </c>
      <c r="FV11" s="6">
        <f t="shared" si="83"/>
        <v>913129.92999999993</v>
      </c>
      <c r="FW11" s="6">
        <f t="shared" si="83"/>
        <v>0</v>
      </c>
      <c r="FX11" s="6">
        <f t="shared" si="83"/>
        <v>913129.92999999993</v>
      </c>
      <c r="FY11" s="251">
        <f t="shared" si="26"/>
        <v>4.7429900996264283E-2</v>
      </c>
      <c r="FZ11" s="6">
        <f>SUMIF($N:$N,"ReactEU ERAF",FZ:FZ)</f>
        <v>18339069.859999999</v>
      </c>
      <c r="GA11" s="6">
        <f t="shared" ref="GA11:GD11" si="84">SUMIF($N:$N,"ReactEU ERAF",GA:GA)</f>
        <v>1430107.34</v>
      </c>
      <c r="GB11" s="6">
        <f t="shared" si="84"/>
        <v>0</v>
      </c>
      <c r="GC11" s="6">
        <f t="shared" si="84"/>
        <v>1430107.34</v>
      </c>
      <c r="GD11" s="6">
        <f t="shared" si="84"/>
        <v>0</v>
      </c>
      <c r="GE11" s="6">
        <f>SUMIF($N:$N,"ReactEU ERAF",GE:GE)</f>
        <v>2343237.2700000005</v>
      </c>
      <c r="GF11" s="251">
        <f t="shared" si="44"/>
        <v>0.12171270273317689</v>
      </c>
      <c r="GG11" s="6">
        <f>SUMIF($N:$N,"ReactEU ERAF",GG:GG)</f>
        <v>16908962.52</v>
      </c>
      <c r="GH11" s="6">
        <f t="shared" ref="GH11:GK11" si="85">SUMIF($N:$N,"ReactEU ERAF",GH:GH)</f>
        <v>1624277.9300000002</v>
      </c>
      <c r="GI11" s="6">
        <f t="shared" si="85"/>
        <v>0</v>
      </c>
      <c r="GJ11" s="6">
        <f t="shared" si="85"/>
        <v>1624277.9300000002</v>
      </c>
      <c r="GK11" s="6">
        <f t="shared" si="85"/>
        <v>0</v>
      </c>
      <c r="GL11" s="6">
        <f>SUMIF($N:$N,"ReactEU ERAF",GL:GL)</f>
        <v>3967515.1999999997</v>
      </c>
      <c r="GM11" s="251">
        <f t="shared" si="46"/>
        <v>0.2060811358326341</v>
      </c>
      <c r="GN11" s="6">
        <f t="shared" ref="GN11:GS11" si="86">SUMIF($N:$N,"ReactEU ERAF",GN:GN)</f>
        <v>15284684.59</v>
      </c>
      <c r="GO11" s="6">
        <f t="shared" si="86"/>
        <v>5985445.0199999996</v>
      </c>
      <c r="GP11" s="6">
        <f t="shared" si="86"/>
        <v>0</v>
      </c>
      <c r="GQ11" s="6">
        <f t="shared" si="86"/>
        <v>5985445.0199999996</v>
      </c>
      <c r="GR11" s="6">
        <f t="shared" si="86"/>
        <v>0</v>
      </c>
      <c r="GS11" s="6">
        <f t="shared" si="86"/>
        <v>9952960.2200000007</v>
      </c>
      <c r="GT11" s="251">
        <f t="shared" si="48"/>
        <v>0.51697781700612622</v>
      </c>
      <c r="GU11" s="6">
        <f t="shared" ref="GU11:GZ11" si="87">SUMIF($N:$N,"ReactEU ERAF",GU:GU)</f>
        <v>9299239.5700000003</v>
      </c>
      <c r="GV11" s="6">
        <f t="shared" si="87"/>
        <v>-79059.7</v>
      </c>
      <c r="GW11" s="6">
        <f t="shared" si="87"/>
        <v>2143.46</v>
      </c>
      <c r="GX11" s="6">
        <f t="shared" si="87"/>
        <v>-81203.16</v>
      </c>
      <c r="GY11" s="6">
        <f t="shared" si="87"/>
        <v>2143.46</v>
      </c>
      <c r="GZ11" s="6">
        <f t="shared" si="87"/>
        <v>9871757.0600000005</v>
      </c>
      <c r="HA11" s="251">
        <f t="shared" si="50"/>
        <v>0.51275995302768473</v>
      </c>
      <c r="HB11" s="6">
        <f>SUMIF($N:$N,"ReactEU ERAF",HB:HB)</f>
        <v>9380442.7300000004</v>
      </c>
      <c r="HC11" s="6">
        <f>SUMIF($N:$N,"ReactEU ERAF",HC:HC)</f>
        <v>140337205.38499999</v>
      </c>
      <c r="HD11" s="6">
        <f>SUMIF($N:$N,"ReactEU ERAF",HD:HD)</f>
        <v>76238916.064999998</v>
      </c>
      <c r="HE11" s="355"/>
      <c r="HF11" s="352"/>
      <c r="HG11" s="319"/>
      <c r="HH11" s="319"/>
      <c r="HI11" s="319"/>
    </row>
    <row r="12" spans="1:217" s="4" customFormat="1" ht="20.25" customHeight="1" x14ac:dyDescent="0.3">
      <c r="E12" s="340"/>
      <c r="F12" s="342"/>
      <c r="G12" s="330"/>
      <c r="H12" s="330"/>
      <c r="I12" s="330"/>
      <c r="J12" s="315"/>
      <c r="K12" s="342"/>
      <c r="L12" s="49"/>
      <c r="M12" s="342"/>
      <c r="N12" s="330"/>
      <c r="O12" s="330"/>
      <c r="P12" s="330"/>
      <c r="Q12" s="342"/>
      <c r="R12" s="342"/>
      <c r="S12" s="335"/>
      <c r="T12" s="335"/>
      <c r="U12" s="335"/>
      <c r="V12" s="335"/>
      <c r="W12" s="335"/>
      <c r="X12" s="5" t="s">
        <v>205</v>
      </c>
      <c r="Y12" s="7">
        <f t="shared" ref="Y12:BD12" si="88">SUMIF($N:$N,"KF",Y:Y)+SUMIF($N:$N,"TP KF",Y:Y)</f>
        <v>37121781.340000004</v>
      </c>
      <c r="Z12" s="7">
        <f t="shared" si="88"/>
        <v>70134453.409999996</v>
      </c>
      <c r="AA12" s="7">
        <f t="shared" si="88"/>
        <v>0</v>
      </c>
      <c r="AB12" s="7">
        <f t="shared" si="88"/>
        <v>5961188.3999999994</v>
      </c>
      <c r="AC12" s="7">
        <f t="shared" si="88"/>
        <v>9737729.7800000291</v>
      </c>
      <c r="AD12" s="7">
        <f t="shared" si="88"/>
        <v>801361.07000000007</v>
      </c>
      <c r="AE12" s="7">
        <f t="shared" si="88"/>
        <v>12422460.35</v>
      </c>
      <c r="AF12" s="7">
        <f t="shared" si="88"/>
        <v>6515365.5599999717</v>
      </c>
      <c r="AG12" s="7">
        <f t="shared" si="88"/>
        <v>3556684.21</v>
      </c>
      <c r="AH12" s="7">
        <f t="shared" si="88"/>
        <v>2996652.7600000002</v>
      </c>
      <c r="AI12" s="7">
        <f t="shared" si="88"/>
        <v>7308192.8200000003</v>
      </c>
      <c r="AJ12" s="7">
        <f t="shared" si="88"/>
        <v>6970118.8999999994</v>
      </c>
      <c r="AK12" s="7">
        <f t="shared" si="88"/>
        <v>5214685.6499999994</v>
      </c>
      <c r="AL12" s="7">
        <f t="shared" si="88"/>
        <v>14667382.340000002</v>
      </c>
      <c r="AM12" s="7">
        <f t="shared" si="88"/>
        <v>76151821.839999989</v>
      </c>
      <c r="AN12" s="7">
        <f t="shared" si="88"/>
        <v>183408056.58999997</v>
      </c>
      <c r="AO12" s="7">
        <f t="shared" si="88"/>
        <v>141406349.66999999</v>
      </c>
      <c r="AP12" s="7">
        <f t="shared" si="88"/>
        <v>337650941.00999999</v>
      </c>
      <c r="AQ12" s="7">
        <f t="shared" si="88"/>
        <v>14795549.940000001</v>
      </c>
      <c r="AR12" s="7">
        <f t="shared" si="88"/>
        <v>12068114.27</v>
      </c>
      <c r="AS12" s="7">
        <f t="shared" si="88"/>
        <v>8748099.6100000013</v>
      </c>
      <c r="AT12" s="7">
        <f t="shared" si="88"/>
        <v>5896303.7200000007</v>
      </c>
      <c r="AU12" s="7">
        <f t="shared" si="88"/>
        <v>6445747.8799999999</v>
      </c>
      <c r="AV12" s="7">
        <f t="shared" si="88"/>
        <v>8958832.4400000013</v>
      </c>
      <c r="AW12" s="7">
        <f t="shared" si="88"/>
        <v>11174314.68</v>
      </c>
      <c r="AX12" s="7">
        <f t="shared" si="88"/>
        <v>5541356.1900000004</v>
      </c>
      <c r="AY12" s="7">
        <f t="shared" si="88"/>
        <v>5326569.8699999992</v>
      </c>
      <c r="AZ12" s="7">
        <f t="shared" si="88"/>
        <v>5654492.7000000002</v>
      </c>
      <c r="BA12" s="7">
        <f t="shared" si="88"/>
        <v>4610963.8099999996</v>
      </c>
      <c r="BB12" s="7">
        <f t="shared" si="88"/>
        <v>29435810.260000002</v>
      </c>
      <c r="BC12" s="7">
        <f t="shared" si="88"/>
        <v>118656155.37000002</v>
      </c>
      <c r="BD12" s="7">
        <f t="shared" si="88"/>
        <v>456307096.38</v>
      </c>
      <c r="BE12" s="6">
        <f t="shared" ref="BE12:CJ12" si="89">SUMIF($N:$N,"KF",BE:BE)+SUMIF($N:$N,"TP KF",BE:BE)</f>
        <v>15381528.290000003</v>
      </c>
      <c r="BF12" s="6">
        <f t="shared" si="89"/>
        <v>24675712.170000002</v>
      </c>
      <c r="BG12" s="6">
        <f t="shared" si="89"/>
        <v>11321532.879999999</v>
      </c>
      <c r="BH12" s="6">
        <f t="shared" si="89"/>
        <v>7394898.9999999991</v>
      </c>
      <c r="BI12" s="6">
        <f t="shared" si="89"/>
        <v>3345651.0700000003</v>
      </c>
      <c r="BJ12" s="6">
        <f t="shared" si="89"/>
        <v>11939615.949999999</v>
      </c>
      <c r="BK12" s="6">
        <f t="shared" si="89"/>
        <v>12852668.850000001</v>
      </c>
      <c r="BL12" s="6">
        <f t="shared" si="89"/>
        <v>6309349.1600000001</v>
      </c>
      <c r="BM12" s="6">
        <f t="shared" si="89"/>
        <v>4024432.71</v>
      </c>
      <c r="BN12" s="6">
        <f t="shared" si="89"/>
        <v>4995590.7200000007</v>
      </c>
      <c r="BO12" s="6">
        <f t="shared" si="89"/>
        <v>12843731.630000001</v>
      </c>
      <c r="BP12" s="6">
        <f t="shared" si="89"/>
        <v>15187880.780000001</v>
      </c>
      <c r="BQ12" s="6">
        <f t="shared" si="89"/>
        <v>130272593.20999999</v>
      </c>
      <c r="BR12" s="6">
        <f t="shared" si="89"/>
        <v>11799252.439999999</v>
      </c>
      <c r="BS12" s="6">
        <f t="shared" si="89"/>
        <v>5432870.7100000009</v>
      </c>
      <c r="BT12" s="6">
        <f t="shared" si="89"/>
        <v>8633727.3200000003</v>
      </c>
      <c r="BU12" s="6">
        <f t="shared" si="89"/>
        <v>1990072.3800000001</v>
      </c>
      <c r="BV12" s="6">
        <f t="shared" si="89"/>
        <v>9928887.6500000004</v>
      </c>
      <c r="BW12" s="6">
        <f t="shared" si="89"/>
        <v>11549296.32</v>
      </c>
      <c r="BX12" s="6">
        <f t="shared" si="89"/>
        <v>3721793.37</v>
      </c>
      <c r="BY12" s="6">
        <f t="shared" si="89"/>
        <v>5115684.91</v>
      </c>
      <c r="BZ12" s="6">
        <f t="shared" si="89"/>
        <v>8552569.9100000001</v>
      </c>
      <c r="CA12" s="6">
        <f t="shared" si="89"/>
        <v>4971215.46</v>
      </c>
      <c r="CB12" s="6">
        <f t="shared" si="89"/>
        <v>7287661.8700000001</v>
      </c>
      <c r="CC12" s="6">
        <f t="shared" si="89"/>
        <v>19192707.480000004</v>
      </c>
      <c r="CD12" s="6">
        <f t="shared" si="89"/>
        <v>98175739.819999978</v>
      </c>
      <c r="CE12" s="6">
        <f t="shared" si="89"/>
        <v>10998684.950000001</v>
      </c>
      <c r="CF12" s="6">
        <f t="shared" si="89"/>
        <v>4466805.4399999995</v>
      </c>
      <c r="CG12" s="6">
        <f t="shared" si="89"/>
        <v>11187277.689999999</v>
      </c>
      <c r="CH12" s="6">
        <f t="shared" si="89"/>
        <v>6796025.7500000009</v>
      </c>
      <c r="CI12" s="6">
        <f t="shared" si="89"/>
        <v>2715547.06</v>
      </c>
      <c r="CJ12" s="6">
        <f t="shared" si="89"/>
        <v>5600840.5599999996</v>
      </c>
      <c r="CK12" s="6">
        <f t="shared" ref="CK12:CX12" si="90">SUMIF($N:$N,"KF",CK:CK)+SUMIF($N:$N,"TP KF",CK:CK)</f>
        <v>1472269.6800000002</v>
      </c>
      <c r="CL12" s="6">
        <f t="shared" si="90"/>
        <v>8245057.9900000012</v>
      </c>
      <c r="CM12" s="6">
        <f t="shared" si="90"/>
        <v>2216863.61</v>
      </c>
      <c r="CN12" s="6">
        <f t="shared" si="90"/>
        <v>26150955.440000001</v>
      </c>
      <c r="CO12" s="6">
        <f t="shared" si="90"/>
        <v>10893030.149999999</v>
      </c>
      <c r="CP12" s="6">
        <f t="shared" si="90"/>
        <v>19061934.249999996</v>
      </c>
      <c r="CQ12" s="6">
        <f t="shared" si="90"/>
        <v>109805292.56999999</v>
      </c>
      <c r="CR12" s="6">
        <f t="shared" si="90"/>
        <v>794560721.98000002</v>
      </c>
      <c r="CS12" s="6">
        <f t="shared" si="90"/>
        <v>22000848.57</v>
      </c>
      <c r="CT12" s="6">
        <f t="shared" si="90"/>
        <v>9017053.709999999</v>
      </c>
      <c r="CU12" s="6">
        <f t="shared" si="90"/>
        <v>11087778.039999999</v>
      </c>
      <c r="CV12" s="6">
        <f t="shared" si="90"/>
        <v>31017902.279999997</v>
      </c>
      <c r="CW12" s="6">
        <f t="shared" si="90"/>
        <v>16809.47</v>
      </c>
      <c r="CX12" s="6">
        <f t="shared" si="90"/>
        <v>33088626.609999999</v>
      </c>
      <c r="CY12" s="190">
        <f t="shared" si="4"/>
        <v>1.0667590061799628</v>
      </c>
      <c r="CZ12" s="6">
        <f t="shared" ref="CZ12:DE12" si="91">SUMIF($N:$N,"KF",CZ:CZ)+SUMIF($N:$N,"TP KF",CZ:CZ)</f>
        <v>2070724.3299999998</v>
      </c>
      <c r="DA12" s="6">
        <f t="shared" si="91"/>
        <v>20423803.799999997</v>
      </c>
      <c r="DB12" s="6">
        <f t="shared" si="91"/>
        <v>11288418.290000003</v>
      </c>
      <c r="DC12" s="6">
        <f t="shared" si="91"/>
        <v>51441706.079999998</v>
      </c>
      <c r="DD12" s="6">
        <f t="shared" si="91"/>
        <v>25809.47</v>
      </c>
      <c r="DE12" s="6">
        <f t="shared" si="91"/>
        <v>44377044.899999991</v>
      </c>
      <c r="DF12" s="190">
        <f t="shared" si="6"/>
        <v>0.86266666255171742</v>
      </c>
      <c r="DG12" s="6">
        <f t="shared" ref="DG12:DL12" si="92">SUMIF($N:$N,"KF",DG:DG)+SUMIF($N:$N,"TP KF",DG:DG)</f>
        <v>-7064661.1800000025</v>
      </c>
      <c r="DH12" s="6">
        <f t="shared" si="92"/>
        <v>10187332.279999999</v>
      </c>
      <c r="DI12" s="6">
        <f t="shared" si="92"/>
        <v>11419156.310000002</v>
      </c>
      <c r="DJ12" s="6">
        <f t="shared" si="92"/>
        <v>61629038.359999999</v>
      </c>
      <c r="DK12" s="6">
        <f t="shared" si="92"/>
        <v>126178.84000000001</v>
      </c>
      <c r="DL12" s="6">
        <f t="shared" si="92"/>
        <v>55796201.210000001</v>
      </c>
      <c r="DM12" s="190">
        <f t="shared" si="8"/>
        <v>0.90535570073431859</v>
      </c>
      <c r="DN12" s="6">
        <f t="shared" ref="DN12:DS12" si="93">SUMIF($N:$N,"KF",DN:DN)+SUMIF($N:$N,"TP KF",DN:DN)</f>
        <v>-5832837.1500000004</v>
      </c>
      <c r="DO12" s="6">
        <f t="shared" si="93"/>
        <v>9173716.5599999987</v>
      </c>
      <c r="DP12" s="6">
        <f t="shared" si="93"/>
        <v>24553888.789999999</v>
      </c>
      <c r="DQ12" s="6">
        <f t="shared" si="93"/>
        <v>70802754.920000017</v>
      </c>
      <c r="DR12" s="6">
        <f t="shared" si="93"/>
        <v>621516.25</v>
      </c>
      <c r="DS12" s="6">
        <f t="shared" si="93"/>
        <v>80350090</v>
      </c>
      <c r="DT12" s="190">
        <f t="shared" si="10"/>
        <v>1.1348441185768479</v>
      </c>
      <c r="DU12" s="6">
        <f t="shared" ref="DU12:DZ12" si="94">SUMIF($N:$N,"KF",DU:DU)+SUMIF($N:$N,"TP KF",DU:DU)</f>
        <v>9547335.0799999982</v>
      </c>
      <c r="DV12" s="6">
        <f t="shared" si="94"/>
        <v>16275286.24</v>
      </c>
      <c r="DW12" s="6">
        <f t="shared" si="94"/>
        <v>22195139.890000001</v>
      </c>
      <c r="DX12" s="6">
        <f t="shared" si="94"/>
        <v>87078041.160000011</v>
      </c>
      <c r="DY12" s="6">
        <f t="shared" si="94"/>
        <v>1221516.25</v>
      </c>
      <c r="DZ12" s="6">
        <f t="shared" si="94"/>
        <v>102545229.89</v>
      </c>
      <c r="EA12" s="190">
        <f t="shared" si="12"/>
        <v>1.177624444968624</v>
      </c>
      <c r="EB12" s="6">
        <f t="shared" ref="EB12:EG12" si="95">SUMIF($N:$N,"KF",EB:EB)+SUMIF($N:$N,"TP KF",EB:EB)</f>
        <v>15467188.729999997</v>
      </c>
      <c r="EC12" s="6">
        <f t="shared" si="95"/>
        <v>11309699.810000001</v>
      </c>
      <c r="ED12" s="6">
        <f t="shared" si="95"/>
        <v>30044159.289999999</v>
      </c>
      <c r="EE12" s="6">
        <f t="shared" si="95"/>
        <v>98387740.970000014</v>
      </c>
      <c r="EF12" s="6">
        <f t="shared" si="95"/>
        <v>1754507.6099999999</v>
      </c>
      <c r="EG12" s="6">
        <f t="shared" si="95"/>
        <v>132589389.18000001</v>
      </c>
      <c r="EH12" s="190">
        <f t="shared" si="14"/>
        <v>1.3476210336044672</v>
      </c>
      <c r="EI12" s="6">
        <f t="shared" ref="EI12:EN12" si="96">SUMIF($N:$N,"KF",EI:EI)+SUMIF($N:$N,"TP KF",EI:EI)</f>
        <v>34201648.210000008</v>
      </c>
      <c r="EJ12" s="6">
        <f t="shared" si="96"/>
        <v>32905084.200000003</v>
      </c>
      <c r="EK12" s="6">
        <f t="shared" si="96"/>
        <v>15980328.309999999</v>
      </c>
      <c r="EL12" s="6">
        <f t="shared" si="96"/>
        <v>131292825.16999999</v>
      </c>
      <c r="EM12" s="6">
        <f t="shared" si="96"/>
        <v>1754507.6099999999</v>
      </c>
      <c r="EN12" s="6">
        <f t="shared" si="96"/>
        <v>148569717.49000001</v>
      </c>
      <c r="EO12" s="190">
        <f t="shared" si="16"/>
        <v>1.1315905290150443</v>
      </c>
      <c r="EP12" s="6">
        <f t="shared" ref="EP12:EU12" si="97">SUMIF($N:$N,"KF",EP:EP)+SUMIF($N:$N,"TP KF",EP:EP)</f>
        <v>17276892.320000004</v>
      </c>
      <c r="EQ12" s="6">
        <f t="shared" si="97"/>
        <v>8795045.9373000003</v>
      </c>
      <c r="ER12" s="6">
        <f t="shared" si="97"/>
        <v>51912417.180000007</v>
      </c>
      <c r="ES12" s="6">
        <f t="shared" si="97"/>
        <v>140087871.10729998</v>
      </c>
      <c r="ET12" s="6">
        <f t="shared" si="97"/>
        <v>1754507.6099999999</v>
      </c>
      <c r="EU12" s="6">
        <f t="shared" si="97"/>
        <v>200482134.67000002</v>
      </c>
      <c r="EV12" s="190">
        <f t="shared" si="18"/>
        <v>1.4311170059572194</v>
      </c>
      <c r="EW12" s="6">
        <f t="shared" ref="EW12:FB12" si="98">SUMIF($N:$N,"KF",EW:EW)+SUMIF($N:$N,"TP KF",EW:EW)</f>
        <v>60394263.562700003</v>
      </c>
      <c r="EX12" s="6">
        <f t="shared" si="98"/>
        <v>20375362.810000002</v>
      </c>
      <c r="EY12" s="6">
        <f t="shared" si="98"/>
        <v>29701221.760000005</v>
      </c>
      <c r="EZ12" s="6">
        <f t="shared" si="98"/>
        <v>160463233.91730002</v>
      </c>
      <c r="FA12" s="6">
        <f t="shared" si="98"/>
        <v>1755244.6</v>
      </c>
      <c r="FB12" s="6">
        <f t="shared" si="98"/>
        <v>230183356.43000007</v>
      </c>
      <c r="FC12" s="190">
        <f t="shared" si="20"/>
        <v>1.4344928168943212</v>
      </c>
      <c r="FD12" s="6">
        <f t="shared" ref="FD12:FI12" si="99">SUMIF($N:$N,"KF",FD:FD)+SUMIF($N:$N,"TP KF",FD:FD)</f>
        <v>69720122.512699991</v>
      </c>
      <c r="FE12" s="6">
        <f t="shared" si="99"/>
        <v>4067859.4600000004</v>
      </c>
      <c r="FF12" s="6">
        <f t="shared" si="99"/>
        <v>18975514.239999998</v>
      </c>
      <c r="FG12" s="6">
        <f t="shared" si="99"/>
        <v>164531093.37729999</v>
      </c>
      <c r="FH12" s="6">
        <f t="shared" si="99"/>
        <v>1773994.6</v>
      </c>
      <c r="FI12" s="6">
        <f t="shared" si="99"/>
        <v>249158870.67000008</v>
      </c>
      <c r="FJ12" s="190">
        <f t="shared" si="22"/>
        <v>1.5143573506719066</v>
      </c>
      <c r="FK12" s="6">
        <f t="shared" ref="FK12:FP12" si="100">SUMIF($N:$N,"KF",FK:FK)+SUMIF($N:$N,"TP KF",FK:FK)</f>
        <v>84627777.292700008</v>
      </c>
      <c r="FL12" s="6">
        <f t="shared" si="100"/>
        <v>10385501.183699999</v>
      </c>
      <c r="FM12" s="6">
        <f t="shared" si="100"/>
        <v>23041720.120000001</v>
      </c>
      <c r="FN12" s="6">
        <f t="shared" si="100"/>
        <v>174916594.56100005</v>
      </c>
      <c r="FO12" s="6">
        <f t="shared" si="100"/>
        <v>1789744.6</v>
      </c>
      <c r="FP12" s="6">
        <f t="shared" si="100"/>
        <v>272200590.79000002</v>
      </c>
      <c r="FQ12" s="190">
        <f t="shared" si="24"/>
        <v>1.5561736236242203</v>
      </c>
      <c r="FR12" s="6">
        <f t="shared" ref="FR12:FX12" si="101">SUMIF($N:$N,"KF",FR:FR)+SUMIF($N:$N,"TP KF",FR:FR)</f>
        <v>97283996.229000017</v>
      </c>
      <c r="FS12" s="6">
        <f t="shared" si="101"/>
        <v>174916594.56100005</v>
      </c>
      <c r="FT12" s="6">
        <f t="shared" si="101"/>
        <v>1066761312.7700002</v>
      </c>
      <c r="FU12" s="6">
        <f t="shared" si="101"/>
        <v>175753368.50999999</v>
      </c>
      <c r="FV12" s="6">
        <f t="shared" si="101"/>
        <v>1778081.13</v>
      </c>
      <c r="FW12" s="6">
        <f t="shared" si="101"/>
        <v>1041333.91</v>
      </c>
      <c r="FX12" s="6">
        <f t="shared" si="101"/>
        <v>736747.21999999986</v>
      </c>
      <c r="FY12" s="251">
        <f t="shared" si="26"/>
        <v>1.0116910674738111E-2</v>
      </c>
      <c r="FZ12" s="6">
        <f>SUMIF($N:$N,"KF",FZ:FZ)+SUMIF($N:$N,"TP KF",FZ:FZ)</f>
        <v>175016621.29000002</v>
      </c>
      <c r="GA12" s="6">
        <f t="shared" ref="GA12:GD12" si="102">SUMIF($N:$N,"KF",GA:GA)+SUMIF($N:$N,"TP KF",GA:GA)</f>
        <v>66289186.899999999</v>
      </c>
      <c r="GB12" s="6">
        <f t="shared" si="102"/>
        <v>296492.7</v>
      </c>
      <c r="GC12" s="6">
        <f t="shared" si="102"/>
        <v>65992694.200000003</v>
      </c>
      <c r="GD12" s="6">
        <f t="shared" si="102"/>
        <v>1337826.6100000001</v>
      </c>
      <c r="GE12" s="6">
        <f>SUMIF($N:$N,"KF",GE:GE)+SUMIF($N:$N,"TP KF",GE:GE)</f>
        <v>66729441.420000002</v>
      </c>
      <c r="GF12" s="251">
        <f t="shared" si="44"/>
        <v>0.3796766001455229</v>
      </c>
      <c r="GG12" s="6">
        <f>SUMIF($N:$N,"KF",GG:GG)+SUMIF($N:$N,"TP KF",GG:GG)</f>
        <v>109023927.08999997</v>
      </c>
      <c r="GH12" s="6">
        <f t="shared" ref="GH12:GK12" si="103">SUMIF($N:$N,"KF",GH:GH)+SUMIF($N:$N,"TP KF",GH:GH)</f>
        <v>9283506.3200000003</v>
      </c>
      <c r="GI12" s="6">
        <f t="shared" si="103"/>
        <v>894389.21000000008</v>
      </c>
      <c r="GJ12" s="6">
        <f t="shared" si="103"/>
        <v>8389117.1099999994</v>
      </c>
      <c r="GK12" s="6">
        <f t="shared" si="103"/>
        <v>2232215.8200000003</v>
      </c>
      <c r="GL12" s="6">
        <f>SUMIF($N:$N,"KF",GL:GL)+SUMIF($N:$N,"TP KF",GL:GL)</f>
        <v>75118558.530000001</v>
      </c>
      <c r="GM12" s="251">
        <f t="shared" si="46"/>
        <v>0.42740892630872057</v>
      </c>
      <c r="GN12" s="6">
        <f t="shared" ref="GN12:GS12" si="104">SUMIF($N:$N,"KF",GN:GN)+SUMIF($N:$N,"TP KF",GN:GN)</f>
        <v>100634809.97999999</v>
      </c>
      <c r="GO12" s="6">
        <f t="shared" si="104"/>
        <v>83847547.469999999</v>
      </c>
      <c r="GP12" s="6">
        <f t="shared" si="104"/>
        <v>1300</v>
      </c>
      <c r="GQ12" s="6">
        <f t="shared" si="104"/>
        <v>83846247.469999999</v>
      </c>
      <c r="GR12" s="6">
        <f t="shared" si="104"/>
        <v>2233515.8200000003</v>
      </c>
      <c r="GS12" s="6">
        <f t="shared" si="104"/>
        <v>158964805.99999997</v>
      </c>
      <c r="GT12" s="251">
        <f t="shared" si="48"/>
        <v>0.90447658185826019</v>
      </c>
      <c r="GU12" s="6">
        <f t="shared" ref="GU12:GZ12" si="105">SUMIF($N:$N,"KF",GU:GU)+SUMIF($N:$N,"TP KF",GU:GU)</f>
        <v>16788562.510000005</v>
      </c>
      <c r="GV12" s="6">
        <f t="shared" si="105"/>
        <v>0</v>
      </c>
      <c r="GW12" s="6">
        <f t="shared" si="105"/>
        <v>44646.11</v>
      </c>
      <c r="GX12" s="6">
        <f t="shared" si="105"/>
        <v>-44646.11</v>
      </c>
      <c r="GY12" s="6">
        <f t="shared" si="105"/>
        <v>2278161.9300000002</v>
      </c>
      <c r="GZ12" s="6">
        <f t="shared" si="105"/>
        <v>158920159.88999999</v>
      </c>
      <c r="HA12" s="251">
        <f t="shared" si="50"/>
        <v>0.90422255480672487</v>
      </c>
      <c r="HB12" s="6">
        <f>SUMIF($N:$N,"KF",HB:HB)+SUMIF($N:$N,"TP KF",HB:HB)</f>
        <v>16833208.620000001</v>
      </c>
      <c r="HC12" s="6">
        <f>SUMIF($N:$N,"KF",HC:HC)+SUMIF($N:$N,"TP KF",HC:HC)</f>
        <v>1085230685.0509999</v>
      </c>
      <c r="HD12" s="6">
        <f>SUMIF($N:$N,"KF",HD:HD)+SUMIF($N:$N,"TP KF",HD:HD)</f>
        <v>235436089.94899994</v>
      </c>
      <c r="HE12" s="355"/>
      <c r="HF12" s="352"/>
      <c r="HG12" s="319"/>
      <c r="HH12" s="319"/>
      <c r="HI12" s="319"/>
    </row>
    <row r="13" spans="1:217" s="4" customFormat="1" ht="15" customHeight="1" x14ac:dyDescent="0.3">
      <c r="E13" s="340"/>
      <c r="F13" s="342"/>
      <c r="G13" s="330"/>
      <c r="H13" s="330"/>
      <c r="I13" s="330"/>
      <c r="J13" s="315"/>
      <c r="K13" s="342"/>
      <c r="L13" s="49"/>
      <c r="M13" s="342"/>
      <c r="N13" s="330"/>
      <c r="O13" s="330"/>
      <c r="P13" s="330"/>
      <c r="Q13" s="342"/>
      <c r="R13" s="342"/>
      <c r="S13" s="335"/>
      <c r="T13" s="335"/>
      <c r="U13" s="335"/>
      <c r="V13" s="335"/>
      <c r="W13" s="335"/>
      <c r="X13" s="5" t="s">
        <v>206</v>
      </c>
      <c r="Y13" s="6">
        <f t="shared" ref="Y13:BD13" si="106">Y391+Y397</f>
        <v>0</v>
      </c>
      <c r="Z13" s="6">
        <f t="shared" si="106"/>
        <v>10273195.84</v>
      </c>
      <c r="AA13" s="6">
        <f t="shared" si="106"/>
        <v>11074.41</v>
      </c>
      <c r="AB13" s="6">
        <f t="shared" si="106"/>
        <v>2285785.5</v>
      </c>
      <c r="AC13" s="6">
        <f t="shared" si="106"/>
        <v>10152.25</v>
      </c>
      <c r="AD13" s="6">
        <f t="shared" si="106"/>
        <v>0</v>
      </c>
      <c r="AE13" s="6">
        <f t="shared" si="106"/>
        <v>1308622.3799999999</v>
      </c>
      <c r="AF13" s="6">
        <f t="shared" si="106"/>
        <v>568076.02</v>
      </c>
      <c r="AG13" s="6">
        <f t="shared" si="106"/>
        <v>0</v>
      </c>
      <c r="AH13" s="6">
        <f t="shared" si="106"/>
        <v>457509.49</v>
      </c>
      <c r="AI13" s="6">
        <f t="shared" si="106"/>
        <v>0</v>
      </c>
      <c r="AJ13" s="6">
        <f t="shared" si="106"/>
        <v>0</v>
      </c>
      <c r="AK13" s="6">
        <f t="shared" si="106"/>
        <v>962237.6</v>
      </c>
      <c r="AL13" s="6">
        <f t="shared" si="106"/>
        <v>2958174.63</v>
      </c>
      <c r="AM13" s="6">
        <f t="shared" si="106"/>
        <v>8561632.2799999993</v>
      </c>
      <c r="AN13" s="6">
        <f t="shared" si="106"/>
        <v>18834828.120000001</v>
      </c>
      <c r="AO13" s="6">
        <f t="shared" si="106"/>
        <v>6866959.8900000006</v>
      </c>
      <c r="AP13" s="6">
        <f t="shared" si="106"/>
        <v>25701788.009999998</v>
      </c>
      <c r="AQ13" s="6">
        <f t="shared" si="106"/>
        <v>8883.34</v>
      </c>
      <c r="AR13" s="6">
        <f t="shared" si="106"/>
        <v>512256.36</v>
      </c>
      <c r="AS13" s="6">
        <f t="shared" si="106"/>
        <v>0</v>
      </c>
      <c r="AT13" s="6">
        <f t="shared" si="106"/>
        <v>0</v>
      </c>
      <c r="AU13" s="6">
        <f t="shared" si="106"/>
        <v>743876.03</v>
      </c>
      <c r="AV13" s="6">
        <f t="shared" si="106"/>
        <v>0</v>
      </c>
      <c r="AW13" s="6">
        <f t="shared" si="106"/>
        <v>216549.27</v>
      </c>
      <c r="AX13" s="6">
        <f t="shared" si="106"/>
        <v>0</v>
      </c>
      <c r="AY13" s="6">
        <f t="shared" si="106"/>
        <v>0</v>
      </c>
      <c r="AZ13" s="6">
        <f t="shared" si="106"/>
        <v>0</v>
      </c>
      <c r="BA13" s="6">
        <f t="shared" si="106"/>
        <v>652898.56999999995</v>
      </c>
      <c r="BB13" s="6">
        <f t="shared" si="106"/>
        <v>0</v>
      </c>
      <c r="BC13" s="6">
        <f t="shared" si="106"/>
        <v>2134463.5700000003</v>
      </c>
      <c r="BD13" s="6">
        <f t="shared" si="106"/>
        <v>27836251.579999998</v>
      </c>
      <c r="BE13" s="6">
        <f t="shared" ref="BE13:CJ13" si="107">BE391+BE397</f>
        <v>0</v>
      </c>
      <c r="BF13" s="6">
        <f t="shared" si="107"/>
        <v>0</v>
      </c>
      <c r="BG13" s="6">
        <f t="shared" si="107"/>
        <v>77523</v>
      </c>
      <c r="BH13" s="6">
        <f t="shared" si="107"/>
        <v>0</v>
      </c>
      <c r="BI13" s="6">
        <f t="shared" si="107"/>
        <v>0</v>
      </c>
      <c r="BJ13" s="6">
        <f t="shared" si="107"/>
        <v>80426.34</v>
      </c>
      <c r="BK13" s="6">
        <f t="shared" si="107"/>
        <v>0</v>
      </c>
      <c r="BL13" s="6">
        <f t="shared" si="107"/>
        <v>0</v>
      </c>
      <c r="BM13" s="6">
        <f t="shared" si="107"/>
        <v>0</v>
      </c>
      <c r="BN13" s="6">
        <f t="shared" si="107"/>
        <v>0</v>
      </c>
      <c r="BO13" s="6">
        <f t="shared" si="107"/>
        <v>0</v>
      </c>
      <c r="BP13" s="6">
        <f t="shared" si="107"/>
        <v>0</v>
      </c>
      <c r="BQ13" s="6">
        <f t="shared" si="107"/>
        <v>157949.34</v>
      </c>
      <c r="BR13" s="6">
        <f t="shared" si="107"/>
        <v>0</v>
      </c>
      <c r="BS13" s="6">
        <f t="shared" si="107"/>
        <v>0</v>
      </c>
      <c r="BT13" s="6">
        <f t="shared" si="107"/>
        <v>0</v>
      </c>
      <c r="BU13" s="6">
        <f t="shared" si="107"/>
        <v>0</v>
      </c>
      <c r="BV13" s="6">
        <f t="shared" si="107"/>
        <v>0</v>
      </c>
      <c r="BW13" s="6">
        <f t="shared" si="107"/>
        <v>0</v>
      </c>
      <c r="BX13" s="6">
        <f t="shared" si="107"/>
        <v>0</v>
      </c>
      <c r="BY13" s="6">
        <f t="shared" si="107"/>
        <v>0</v>
      </c>
      <c r="BZ13" s="6">
        <f t="shared" si="107"/>
        <v>434948.18</v>
      </c>
      <c r="CA13" s="6">
        <f t="shared" si="107"/>
        <v>0</v>
      </c>
      <c r="CB13" s="6">
        <f t="shared" si="107"/>
        <v>0</v>
      </c>
      <c r="CC13" s="6">
        <f t="shared" si="107"/>
        <v>0</v>
      </c>
      <c r="CD13" s="6">
        <f t="shared" si="107"/>
        <v>434948.18</v>
      </c>
      <c r="CE13" s="6">
        <f t="shared" si="107"/>
        <v>0</v>
      </c>
      <c r="CF13" s="6">
        <f t="shared" si="107"/>
        <v>0</v>
      </c>
      <c r="CG13" s="6">
        <f t="shared" si="107"/>
        <v>0</v>
      </c>
      <c r="CH13" s="6">
        <f t="shared" si="107"/>
        <v>0</v>
      </c>
      <c r="CI13" s="6">
        <f t="shared" si="107"/>
        <v>0</v>
      </c>
      <c r="CJ13" s="6">
        <f t="shared" si="107"/>
        <v>0</v>
      </c>
      <c r="CK13" s="6">
        <f t="shared" ref="CK13:CX13" si="108">CK391+CK397</f>
        <v>0</v>
      </c>
      <c r="CL13" s="6">
        <f t="shared" si="108"/>
        <v>0</v>
      </c>
      <c r="CM13" s="6">
        <f t="shared" si="108"/>
        <v>0</v>
      </c>
      <c r="CN13" s="6">
        <f t="shared" si="108"/>
        <v>0</v>
      </c>
      <c r="CO13" s="6">
        <f t="shared" si="108"/>
        <v>0</v>
      </c>
      <c r="CP13" s="6">
        <f t="shared" si="108"/>
        <v>0</v>
      </c>
      <c r="CQ13" s="6">
        <f t="shared" si="108"/>
        <v>0</v>
      </c>
      <c r="CR13" s="6">
        <f t="shared" si="108"/>
        <v>28429149.100000001</v>
      </c>
      <c r="CS13" s="6">
        <f t="shared" si="108"/>
        <v>0</v>
      </c>
      <c r="CT13" s="6">
        <f t="shared" si="108"/>
        <v>0</v>
      </c>
      <c r="CU13" s="6">
        <f t="shared" si="108"/>
        <v>0</v>
      </c>
      <c r="CV13" s="6">
        <f t="shared" si="108"/>
        <v>0</v>
      </c>
      <c r="CW13" s="6">
        <f t="shared" si="108"/>
        <v>0</v>
      </c>
      <c r="CX13" s="6">
        <f t="shared" si="108"/>
        <v>0</v>
      </c>
      <c r="CY13" s="6" t="str">
        <f t="shared" si="4"/>
        <v>nebija plānots</v>
      </c>
      <c r="CZ13" s="6">
        <f t="shared" ref="CZ13:HD13" si="109">CZ391+CZ397</f>
        <v>0</v>
      </c>
      <c r="DA13" s="6">
        <f t="shared" si="109"/>
        <v>7924.02</v>
      </c>
      <c r="DB13" s="6">
        <f t="shared" si="109"/>
        <v>0</v>
      </c>
      <c r="DC13" s="6">
        <f t="shared" si="109"/>
        <v>7924.02</v>
      </c>
      <c r="DD13" s="6">
        <f t="shared" si="109"/>
        <v>0</v>
      </c>
      <c r="DE13" s="6">
        <f t="shared" si="109"/>
        <v>0</v>
      </c>
      <c r="DF13" s="6">
        <f t="shared" si="6"/>
        <v>0</v>
      </c>
      <c r="DG13" s="6">
        <f t="shared" ref="DG13" si="110">DG391+DG397</f>
        <v>-7924.02</v>
      </c>
      <c r="DH13" s="6">
        <f t="shared" si="109"/>
        <v>7700.17</v>
      </c>
      <c r="DI13" s="6">
        <f t="shared" ref="DI13:DL13" si="111">DI391+DI397</f>
        <v>16407.21</v>
      </c>
      <c r="DJ13" s="6">
        <f t="shared" si="111"/>
        <v>15624.19</v>
      </c>
      <c r="DK13" s="6">
        <f t="shared" si="111"/>
        <v>0</v>
      </c>
      <c r="DL13" s="6">
        <f t="shared" si="111"/>
        <v>16407.21</v>
      </c>
      <c r="DM13" s="190">
        <f t="shared" si="8"/>
        <v>1.0501158780071158</v>
      </c>
      <c r="DN13" s="6">
        <f t="shared" ref="DN13" si="112">DN391+DN397</f>
        <v>783.01999999999862</v>
      </c>
      <c r="DO13" s="6">
        <f t="shared" si="109"/>
        <v>0</v>
      </c>
      <c r="DP13" s="6">
        <f t="shared" si="109"/>
        <v>0</v>
      </c>
      <c r="DQ13" s="6">
        <f t="shared" si="109"/>
        <v>15624.19</v>
      </c>
      <c r="DR13" s="6">
        <f t="shared" si="109"/>
        <v>0</v>
      </c>
      <c r="DS13" s="6">
        <f t="shared" si="109"/>
        <v>16407.21</v>
      </c>
      <c r="DT13" s="190">
        <f t="shared" si="10"/>
        <v>1.0501158780071158</v>
      </c>
      <c r="DU13" s="6">
        <f t="shared" ref="DU13" si="113">DU391+DU397</f>
        <v>783.01999999999862</v>
      </c>
      <c r="DV13" s="6">
        <f t="shared" si="109"/>
        <v>0</v>
      </c>
      <c r="DW13" s="6">
        <f t="shared" ref="DW13:DZ13" si="114">DW391+DW397</f>
        <v>11270.51</v>
      </c>
      <c r="DX13" s="6">
        <f t="shared" si="114"/>
        <v>15624.19</v>
      </c>
      <c r="DY13" s="6">
        <f t="shared" si="114"/>
        <v>0</v>
      </c>
      <c r="DZ13" s="6">
        <f t="shared" si="114"/>
        <v>27677.72</v>
      </c>
      <c r="EA13" s="190">
        <f t="shared" si="12"/>
        <v>1.7714659127929191</v>
      </c>
      <c r="EB13" s="6">
        <f t="shared" ref="EB13" si="115">EB391+EB397</f>
        <v>12053.53</v>
      </c>
      <c r="EC13" s="6">
        <f t="shared" si="109"/>
        <v>22080</v>
      </c>
      <c r="ED13" s="6">
        <f t="shared" si="109"/>
        <v>0</v>
      </c>
      <c r="EE13" s="6">
        <f t="shared" si="109"/>
        <v>37704.19</v>
      </c>
      <c r="EF13" s="6">
        <f t="shared" si="109"/>
        <v>0</v>
      </c>
      <c r="EG13" s="6">
        <f t="shared" si="109"/>
        <v>27677.72</v>
      </c>
      <c r="EH13" s="190">
        <f t="shared" si="14"/>
        <v>0.73407544360454369</v>
      </c>
      <c r="EI13" s="6">
        <f t="shared" ref="EI13" si="116">EI391+EI397</f>
        <v>-10026.470000000001</v>
      </c>
      <c r="EJ13" s="6">
        <f t="shared" si="109"/>
        <v>0</v>
      </c>
      <c r="EK13" s="6">
        <f t="shared" ref="EK13:EN13" si="117">EK391+EK397</f>
        <v>0</v>
      </c>
      <c r="EL13" s="6">
        <f t="shared" si="117"/>
        <v>37704.19</v>
      </c>
      <c r="EM13" s="6">
        <f t="shared" si="117"/>
        <v>0</v>
      </c>
      <c r="EN13" s="6">
        <f t="shared" si="117"/>
        <v>27677.72</v>
      </c>
      <c r="EO13" s="190">
        <f t="shared" si="16"/>
        <v>0.73407544360454369</v>
      </c>
      <c r="EP13" s="6">
        <f t="shared" ref="EP13" si="118">EP391+EP397</f>
        <v>-10026.470000000001</v>
      </c>
      <c r="EQ13" s="6">
        <f t="shared" si="109"/>
        <v>0</v>
      </c>
      <c r="ER13" s="6">
        <f t="shared" si="109"/>
        <v>10952.5</v>
      </c>
      <c r="ES13" s="6">
        <f t="shared" si="109"/>
        <v>37704.19</v>
      </c>
      <c r="ET13" s="6">
        <f t="shared" si="109"/>
        <v>0</v>
      </c>
      <c r="EU13" s="6">
        <f t="shared" si="109"/>
        <v>38630.22</v>
      </c>
      <c r="EV13" s="190">
        <f t="shared" si="18"/>
        <v>1.0245604003162514</v>
      </c>
      <c r="EW13" s="6">
        <f t="shared" ref="EW13" si="119">EW391+EW397</f>
        <v>926.02999999999884</v>
      </c>
      <c r="EX13" s="6">
        <f t="shared" si="109"/>
        <v>42320</v>
      </c>
      <c r="EY13" s="6">
        <f t="shared" ref="EY13:FB13" si="120">EY391+EY397</f>
        <v>0</v>
      </c>
      <c r="EZ13" s="6">
        <f t="shared" si="120"/>
        <v>80024.19</v>
      </c>
      <c r="FA13" s="6">
        <f t="shared" si="120"/>
        <v>0</v>
      </c>
      <c r="FB13" s="6">
        <f t="shared" si="120"/>
        <v>38630.22</v>
      </c>
      <c r="FC13" s="190">
        <f t="shared" si="20"/>
        <v>0.48273178397681998</v>
      </c>
      <c r="FD13" s="6">
        <f t="shared" ref="FD13" si="121">FD391+FD397</f>
        <v>-41393.97</v>
      </c>
      <c r="FE13" s="6">
        <f t="shared" si="109"/>
        <v>0</v>
      </c>
      <c r="FF13" s="6">
        <f t="shared" si="109"/>
        <v>28228.02</v>
      </c>
      <c r="FG13" s="6">
        <f t="shared" si="109"/>
        <v>80024.19</v>
      </c>
      <c r="FH13" s="6">
        <f t="shared" si="109"/>
        <v>0</v>
      </c>
      <c r="FI13" s="6">
        <f t="shared" si="109"/>
        <v>66858.240000000005</v>
      </c>
      <c r="FJ13" s="190">
        <f t="shared" si="22"/>
        <v>0.83547537313404863</v>
      </c>
      <c r="FK13" s="6">
        <f t="shared" ref="FK13" si="122">FK391+FK397</f>
        <v>-13165.949999999997</v>
      </c>
      <c r="FL13" s="6">
        <f t="shared" si="109"/>
        <v>0</v>
      </c>
      <c r="FM13" s="6">
        <f t="shared" ref="FM13:FP13" si="123">FM391+FM397</f>
        <v>0</v>
      </c>
      <c r="FN13" s="6">
        <f t="shared" si="123"/>
        <v>80024.19</v>
      </c>
      <c r="FO13" s="6">
        <f t="shared" si="123"/>
        <v>0</v>
      </c>
      <c r="FP13" s="6">
        <f t="shared" si="123"/>
        <v>66858.240000000005</v>
      </c>
      <c r="FQ13" s="190">
        <f t="shared" si="24"/>
        <v>0.83547537313404863</v>
      </c>
      <c r="FR13" s="6">
        <f t="shared" ref="FR13" si="124">FR391+FR397</f>
        <v>-13165.949999999997</v>
      </c>
      <c r="FS13" s="6">
        <f t="shared" si="109"/>
        <v>80024.19</v>
      </c>
      <c r="FT13" s="6">
        <f t="shared" ref="FT13" si="125">FT391+FT397</f>
        <v>28496007.34</v>
      </c>
      <c r="FU13" s="6">
        <f t="shared" si="109"/>
        <v>29073.95</v>
      </c>
      <c r="FV13" s="6">
        <f t="shared" si="109"/>
        <v>0</v>
      </c>
      <c r="FW13" s="6">
        <f t="shared" si="109"/>
        <v>0</v>
      </c>
      <c r="FX13" s="6">
        <f t="shared" ref="FX13" si="126">FX391+FX397</f>
        <v>0</v>
      </c>
      <c r="FY13" s="251">
        <f t="shared" si="26"/>
        <v>0</v>
      </c>
      <c r="FZ13" s="6">
        <f t="shared" ref="FZ13:GC13" si="127">FZ391+FZ397</f>
        <v>29073.95</v>
      </c>
      <c r="GA13" s="6">
        <f t="shared" si="127"/>
        <v>29073.82</v>
      </c>
      <c r="GB13" s="6">
        <f t="shared" si="127"/>
        <v>0</v>
      </c>
      <c r="GC13" s="6">
        <f t="shared" si="127"/>
        <v>29073.82</v>
      </c>
      <c r="GD13" s="6">
        <f t="shared" ref="GD13" si="128">GD391+GD397</f>
        <v>0</v>
      </c>
      <c r="GE13" s="6">
        <f t="shared" ref="GE13" si="129">GE391+GE397</f>
        <v>29073.82</v>
      </c>
      <c r="GF13" s="251">
        <f t="shared" si="44"/>
        <v>0.99999552864333874</v>
      </c>
      <c r="GG13" s="6">
        <f t="shared" ref="GG13:GL13" si="130">GG391+GG397</f>
        <v>0.13000000000101863</v>
      </c>
      <c r="GH13" s="6">
        <f t="shared" si="130"/>
        <v>0</v>
      </c>
      <c r="GI13" s="6">
        <f t="shared" si="130"/>
        <v>0</v>
      </c>
      <c r="GJ13" s="6">
        <f t="shared" si="130"/>
        <v>0</v>
      </c>
      <c r="GK13" s="6">
        <f t="shared" si="130"/>
        <v>0</v>
      </c>
      <c r="GL13" s="6">
        <f t="shared" si="130"/>
        <v>29073.82</v>
      </c>
      <c r="GM13" s="251">
        <f t="shared" si="46"/>
        <v>0.99999552864333874</v>
      </c>
      <c r="GN13" s="6">
        <f t="shared" ref="GN13:GS13" si="131">GN391+GN397</f>
        <v>0.13000000000101863</v>
      </c>
      <c r="GO13" s="6">
        <f t="shared" si="131"/>
        <v>0</v>
      </c>
      <c r="GP13" s="6">
        <f>GP391+GP397</f>
        <v>0</v>
      </c>
      <c r="GQ13" s="6">
        <f t="shared" si="131"/>
        <v>0</v>
      </c>
      <c r="GR13" s="6">
        <f t="shared" si="131"/>
        <v>0</v>
      </c>
      <c r="GS13" s="6">
        <f t="shared" si="131"/>
        <v>29073.82</v>
      </c>
      <c r="GT13" s="251">
        <f t="shared" si="48"/>
        <v>0.99999552864333874</v>
      </c>
      <c r="GU13" s="6">
        <f t="shared" ref="GU13:GV13" si="132">GU391+GU397</f>
        <v>0.13000000000101863</v>
      </c>
      <c r="GV13" s="6">
        <f t="shared" si="132"/>
        <v>0</v>
      </c>
      <c r="GW13" s="6">
        <f>GW391+GW397</f>
        <v>0</v>
      </c>
      <c r="GX13" s="6">
        <f t="shared" ref="GX13:GZ13" si="133">GX391+GX397</f>
        <v>0</v>
      </c>
      <c r="GY13" s="6">
        <f t="shared" si="133"/>
        <v>0</v>
      </c>
      <c r="GZ13" s="6">
        <f t="shared" si="133"/>
        <v>29073.82</v>
      </c>
      <c r="HA13" s="251">
        <f t="shared" si="50"/>
        <v>0.99999552864333874</v>
      </c>
      <c r="HB13" s="6">
        <f t="shared" ref="HB13" si="134">HB391+HB397</f>
        <v>0.13000000000101863</v>
      </c>
      <c r="HC13" s="6">
        <f t="shared" si="109"/>
        <v>28538247.240000002</v>
      </c>
      <c r="HD13" s="6">
        <f t="shared" si="109"/>
        <v>472391.75999999978</v>
      </c>
      <c r="HE13" s="355"/>
      <c r="HF13" s="352"/>
      <c r="HG13" s="319"/>
      <c r="HH13" s="319"/>
      <c r="HI13" s="319"/>
    </row>
    <row r="14" spans="1:217" s="4" customFormat="1" ht="48.75" customHeight="1" x14ac:dyDescent="0.3">
      <c r="E14" s="340"/>
      <c r="F14" s="343"/>
      <c r="G14" s="331"/>
      <c r="H14" s="331"/>
      <c r="I14" s="331"/>
      <c r="J14" s="316"/>
      <c r="K14" s="343"/>
      <c r="L14" s="50"/>
      <c r="M14" s="343"/>
      <c r="N14" s="331"/>
      <c r="O14" s="331"/>
      <c r="P14" s="331"/>
      <c r="Q14" s="343"/>
      <c r="R14" s="343"/>
      <c r="S14" s="336"/>
      <c r="T14" s="336"/>
      <c r="U14" s="336"/>
      <c r="V14" s="336"/>
      <c r="W14" s="336"/>
      <c r="X14" s="25" t="s">
        <v>207</v>
      </c>
      <c r="Y14" s="24">
        <f>Y8+Y12+Y13+Y10</f>
        <v>37134171.280000001</v>
      </c>
      <c r="Z14" s="24">
        <f t="shared" ref="Z14:BR14" si="135">Z8+Z12+Z13+Z10</f>
        <v>204278972.32999998</v>
      </c>
      <c r="AA14" s="24">
        <f>AA8+AA12+AA13+AA10</f>
        <v>21006825.300000001</v>
      </c>
      <c r="AB14" s="24">
        <f t="shared" si="135"/>
        <v>19612814.240000002</v>
      </c>
      <c r="AC14" s="24">
        <f t="shared" si="135"/>
        <v>19068238.450000029</v>
      </c>
      <c r="AD14" s="24">
        <f t="shared" si="135"/>
        <v>11533678.879999997</v>
      </c>
      <c r="AE14" s="24">
        <f t="shared" si="135"/>
        <v>31164974.890000001</v>
      </c>
      <c r="AF14" s="24">
        <f t="shared" si="135"/>
        <v>29503893.01999997</v>
      </c>
      <c r="AG14" s="24">
        <f t="shared" si="135"/>
        <v>22165502.050000001</v>
      </c>
      <c r="AH14" s="24">
        <f t="shared" si="135"/>
        <v>22517812.149999999</v>
      </c>
      <c r="AI14" s="24">
        <f t="shared" si="135"/>
        <v>20697836.880000003</v>
      </c>
      <c r="AJ14" s="24">
        <f t="shared" si="135"/>
        <v>31747272.530000001</v>
      </c>
      <c r="AK14" s="24">
        <f t="shared" si="135"/>
        <v>44603944.659999996</v>
      </c>
      <c r="AL14" s="24">
        <f t="shared" si="135"/>
        <v>67965511.229999989</v>
      </c>
      <c r="AM14" s="24">
        <f t="shared" si="135"/>
        <v>341588304.27999997</v>
      </c>
      <c r="AN14" s="24">
        <f t="shared" si="135"/>
        <v>583001447.8900001</v>
      </c>
      <c r="AO14" s="24">
        <f t="shared" si="135"/>
        <v>602890532.0400002</v>
      </c>
      <c r="AP14" s="24">
        <f>AP8+AP12+AP13+AP10</f>
        <v>1198728514.6799998</v>
      </c>
      <c r="AQ14" s="24">
        <f>AQ8+AQ12+AQ13+AQ10</f>
        <v>61706883.170000009</v>
      </c>
      <c r="AR14" s="24">
        <f t="shared" si="135"/>
        <v>63732596.609999999</v>
      </c>
      <c r="AS14" s="24">
        <f t="shared" si="135"/>
        <v>62982355.689999998</v>
      </c>
      <c r="AT14" s="24">
        <f t="shared" si="135"/>
        <v>42466514.969999999</v>
      </c>
      <c r="AU14" s="24">
        <f t="shared" si="135"/>
        <v>40504751.530000001</v>
      </c>
      <c r="AV14" s="24">
        <f t="shared" si="135"/>
        <v>43281016.809999995</v>
      </c>
      <c r="AW14" s="24">
        <f t="shared" si="135"/>
        <v>47924995.740000002</v>
      </c>
      <c r="AX14" s="24">
        <f t="shared" si="135"/>
        <v>47864653.979999997</v>
      </c>
      <c r="AY14" s="24">
        <f t="shared" si="135"/>
        <v>39469619.789999999</v>
      </c>
      <c r="AZ14" s="24">
        <f t="shared" si="135"/>
        <v>49116209.829999998</v>
      </c>
      <c r="BA14" s="24">
        <f t="shared" si="135"/>
        <v>40453041.310000002</v>
      </c>
      <c r="BB14" s="24">
        <f t="shared" si="135"/>
        <v>79316792.120000005</v>
      </c>
      <c r="BC14" s="24">
        <f>BC8+BC12+BC13+BC10</f>
        <v>618826611.32000005</v>
      </c>
      <c r="BD14" s="24">
        <f>BD8+BD9+BD10+BD11+BD12+BD13</f>
        <v>1817555125.9999995</v>
      </c>
      <c r="BE14" s="24">
        <f>BE8+BE12+BE13+BE10</f>
        <v>56328019.109999992</v>
      </c>
      <c r="BF14" s="24">
        <f>BF8+BF12+BF13+BF10</f>
        <v>73127759.439999998</v>
      </c>
      <c r="BG14" s="24">
        <f t="shared" ref="BG14:BP14" si="136">BG8+BG12+BG13+BG10</f>
        <v>74017869.390000015</v>
      </c>
      <c r="BH14" s="24">
        <f t="shared" si="136"/>
        <v>44653493.819999993</v>
      </c>
      <c r="BI14" s="24">
        <f t="shared" si="136"/>
        <v>31956837.979999997</v>
      </c>
      <c r="BJ14" s="24">
        <f t="shared" si="136"/>
        <v>43047863.100000009</v>
      </c>
      <c r="BK14" s="24">
        <f t="shared" si="136"/>
        <v>50545443.880000003</v>
      </c>
      <c r="BL14" s="24">
        <f t="shared" si="136"/>
        <v>60286804.869999982</v>
      </c>
      <c r="BM14" s="24">
        <f t="shared" si="136"/>
        <v>29309487.300000001</v>
      </c>
      <c r="BN14" s="24">
        <f t="shared" si="136"/>
        <v>31191468.940000001</v>
      </c>
      <c r="BO14" s="24">
        <f t="shared" si="136"/>
        <v>51080565.940000013</v>
      </c>
      <c r="BP14" s="24">
        <f t="shared" si="136"/>
        <v>55450423.890000001</v>
      </c>
      <c r="BQ14" s="24">
        <f>BQ8+BQ9+BQ10+BQ11+BQ12+BQ13</f>
        <v>601099546.35000002</v>
      </c>
      <c r="BR14" s="24">
        <f t="shared" si="135"/>
        <v>44457935.999999993</v>
      </c>
      <c r="BS14" s="24">
        <f>BS8+BS12+BS13+BS10</f>
        <v>40155492.25999999</v>
      </c>
      <c r="BT14" s="24">
        <f t="shared" ref="BT14:CA14" si="137">BT8+BT12+BT13+BT10</f>
        <v>40806928.5</v>
      </c>
      <c r="BU14" s="24">
        <f t="shared" si="137"/>
        <v>42814216.929999992</v>
      </c>
      <c r="BV14" s="24">
        <f t="shared" si="137"/>
        <v>41591628.399999991</v>
      </c>
      <c r="BW14" s="24">
        <f t="shared" si="137"/>
        <v>47009446.780000001</v>
      </c>
      <c r="BX14" s="24">
        <f t="shared" si="137"/>
        <v>21156298.249999996</v>
      </c>
      <c r="BY14" s="24">
        <f t="shared" si="137"/>
        <v>28946333.460000001</v>
      </c>
      <c r="BZ14" s="24">
        <f t="shared" si="137"/>
        <v>86066491.469999984</v>
      </c>
      <c r="CA14" s="24">
        <f t="shared" si="137"/>
        <v>35975469.059999995</v>
      </c>
      <c r="CB14" s="24">
        <f>CB8+CB12+CB13+CB10</f>
        <v>40678473.799999997</v>
      </c>
      <c r="CC14" s="24">
        <f>CC8+CC12+CC13+CC10</f>
        <v>58172268.330000006</v>
      </c>
      <c r="CD14" s="24">
        <f>CD8+CD9+CD10+CD11+CD12+CD13</f>
        <v>532875791.44</v>
      </c>
      <c r="CE14" s="24">
        <f>CE8+CE9+CE10+CE11+CE12+CE13</f>
        <v>30020592.190000005</v>
      </c>
      <c r="CF14" s="24">
        <f t="shared" ref="CF14:HD14" si="138">CF8+CF9+CF10+CF11+CF12+CF13</f>
        <v>31260525.719999999</v>
      </c>
      <c r="CG14" s="24">
        <f t="shared" si="138"/>
        <v>53186454.690000013</v>
      </c>
      <c r="CH14" s="24">
        <f t="shared" si="138"/>
        <v>30149328.399999999</v>
      </c>
      <c r="CI14" s="24">
        <f t="shared" si="138"/>
        <v>28662272.699999999</v>
      </c>
      <c r="CJ14" s="24">
        <f t="shared" si="138"/>
        <v>32638545.669999998</v>
      </c>
      <c r="CK14" s="24">
        <f t="shared" si="138"/>
        <v>21507920.349999998</v>
      </c>
      <c r="CL14" s="24">
        <f t="shared" si="138"/>
        <v>45235287.850000016</v>
      </c>
      <c r="CM14" s="24">
        <f t="shared" si="138"/>
        <v>63122766.099999994</v>
      </c>
      <c r="CN14" s="24">
        <f t="shared" si="138"/>
        <v>48767220.950000003</v>
      </c>
      <c r="CO14" s="24">
        <f t="shared" si="138"/>
        <v>46697239.979999997</v>
      </c>
      <c r="CP14" s="24">
        <f t="shared" si="138"/>
        <v>81764788.189999998</v>
      </c>
      <c r="CQ14" s="24">
        <f>CQ8+CQ9+CQ10+CQ11+CQ12+CQ13</f>
        <v>513012942.78999996</v>
      </c>
      <c r="CR14" s="24">
        <f>CR8+CR9+CR10+CR11+CR12+CR13</f>
        <v>3464546273.000001</v>
      </c>
      <c r="CS14" s="24">
        <f>CS8+CS9+CS10+CS11+CS12+CS13</f>
        <v>32960262.309999999</v>
      </c>
      <c r="CT14" s="24">
        <f t="shared" si="138"/>
        <v>70217508.11999999</v>
      </c>
      <c r="CU14" s="24">
        <f t="shared" ref="CU14:CZ14" si="139">CU8+CU9+CU10+CU11+CU12+CU13</f>
        <v>60185289.330000006</v>
      </c>
      <c r="CV14" s="24">
        <f t="shared" si="139"/>
        <v>103177770.42999999</v>
      </c>
      <c r="CW14" s="24">
        <f t="shared" si="139"/>
        <v>433509.21000000008</v>
      </c>
      <c r="CX14" s="24">
        <f t="shared" si="139"/>
        <v>93145551.639999986</v>
      </c>
      <c r="CY14" s="190">
        <f>IFERROR(CX14/CV14,"nebija plānots")</f>
        <v>0.90276763349130251</v>
      </c>
      <c r="CZ14" s="24">
        <f t="shared" si="139"/>
        <v>-10032218.789999999</v>
      </c>
      <c r="DA14" s="24">
        <f t="shared" si="138"/>
        <v>57113115.350000001</v>
      </c>
      <c r="DB14" s="24">
        <f t="shared" si="138"/>
        <v>55992987.659999996</v>
      </c>
      <c r="DC14" s="24">
        <f t="shared" si="138"/>
        <v>160290885.78</v>
      </c>
      <c r="DD14" s="24">
        <f t="shared" si="138"/>
        <v>592434.75</v>
      </c>
      <c r="DE14" s="24">
        <f t="shared" si="138"/>
        <v>149138539.29999998</v>
      </c>
      <c r="DF14" s="190">
        <f>IFERROR(DE14/DC14,"nebija plānots")</f>
        <v>0.93042432558949939</v>
      </c>
      <c r="DG14" s="24">
        <f t="shared" ref="DG14" si="140">DG8+DG9+DG10+DG11+DG12+DG13</f>
        <v>-11152346.480000002</v>
      </c>
      <c r="DH14" s="24">
        <f t="shared" si="138"/>
        <v>38071760.32</v>
      </c>
      <c r="DI14" s="24">
        <f t="shared" ref="DI14:DL14" si="141">DI8+DI9+DI10+DI11+DI12+DI13</f>
        <v>48849882.81000001</v>
      </c>
      <c r="DJ14" s="24">
        <f t="shared" si="141"/>
        <v>198362646.09999996</v>
      </c>
      <c r="DK14" s="24">
        <f t="shared" si="141"/>
        <v>1037320.5199999999</v>
      </c>
      <c r="DL14" s="24">
        <f t="shared" si="141"/>
        <v>197988422.10999998</v>
      </c>
      <c r="DM14" s="190">
        <f>IFERROR(DL14/DJ14,"nebija plānots")</f>
        <v>0.99811343517866102</v>
      </c>
      <c r="DN14" s="24">
        <f t="shared" ref="DN14" si="142">DN8+DN9+DN10+DN11+DN12+DN13</f>
        <v>-374223.98999999976</v>
      </c>
      <c r="DO14" s="24">
        <f t="shared" si="138"/>
        <v>38437974.130000003</v>
      </c>
      <c r="DP14" s="24">
        <f t="shared" si="138"/>
        <v>68133028.729999989</v>
      </c>
      <c r="DQ14" s="24">
        <f t="shared" si="138"/>
        <v>236800620.22999996</v>
      </c>
      <c r="DR14" s="24">
        <f t="shared" si="138"/>
        <v>1824579.68</v>
      </c>
      <c r="DS14" s="24">
        <f t="shared" si="138"/>
        <v>266121450.84</v>
      </c>
      <c r="DT14" s="190">
        <f>IFERROR(DS14/DQ14,"nebija plānots")</f>
        <v>1.1238207508980393</v>
      </c>
      <c r="DU14" s="24">
        <f t="shared" ref="DU14" si="143">DU8+DU9+DU10+DU11+DU12+DU13</f>
        <v>29320830.610000003</v>
      </c>
      <c r="DV14" s="24">
        <f t="shared" si="138"/>
        <v>45749828.280000001</v>
      </c>
      <c r="DW14" s="24">
        <f t="shared" ref="DW14:DZ14" si="144">DW8+DW9+DW10+DW11+DW12+DW13</f>
        <v>75448260.860000014</v>
      </c>
      <c r="DX14" s="24">
        <f t="shared" si="144"/>
        <v>282550448.50999999</v>
      </c>
      <c r="DY14" s="24">
        <f t="shared" si="144"/>
        <v>2517355.9500000002</v>
      </c>
      <c r="DZ14" s="24">
        <f t="shared" si="144"/>
        <v>341569711.70000005</v>
      </c>
      <c r="EA14" s="190">
        <f>IFERROR(DZ14/DX14,"nebija plānots")</f>
        <v>1.2088804441869829</v>
      </c>
      <c r="EB14" s="24">
        <f t="shared" ref="EB14" si="145">EB8+EB9+EB10+EB11+EB12+EB13</f>
        <v>59019263.189999998</v>
      </c>
      <c r="EC14" s="24">
        <f t="shared" si="138"/>
        <v>32489177.230000004</v>
      </c>
      <c r="ED14" s="24">
        <f t="shared" si="138"/>
        <v>43134660.009999998</v>
      </c>
      <c r="EE14" s="24">
        <f t="shared" si="138"/>
        <v>315039625.73999995</v>
      </c>
      <c r="EF14" s="24">
        <f t="shared" si="138"/>
        <v>3693926.1499999994</v>
      </c>
      <c r="EG14" s="24">
        <f t="shared" si="138"/>
        <v>384704371.71000004</v>
      </c>
      <c r="EH14" s="190">
        <f>IFERROR(EG14/EE14,"nebija plānots")</f>
        <v>1.2211301064314173</v>
      </c>
      <c r="EI14" s="24">
        <f t="shared" ref="EI14" si="146">EI8+EI9+EI10+EI11+EI12+EI13</f>
        <v>69664745.969999999</v>
      </c>
      <c r="EJ14" s="24">
        <f t="shared" si="138"/>
        <v>56296989.600000009</v>
      </c>
      <c r="EK14" s="24">
        <f t="shared" ref="EK14:EN14" si="147">EK8+EK9+EK10+EK11+EK12+EK13</f>
        <v>58876086.269999996</v>
      </c>
      <c r="EL14" s="24">
        <f t="shared" si="147"/>
        <v>371336615.33999997</v>
      </c>
      <c r="EM14" s="24">
        <f t="shared" si="147"/>
        <v>3747674.71</v>
      </c>
      <c r="EN14" s="24">
        <f t="shared" si="147"/>
        <v>443580457.98000002</v>
      </c>
      <c r="EO14" s="190">
        <f>IFERROR(EN14/EL14,"nebija plānots")</f>
        <v>1.1945508190024643</v>
      </c>
      <c r="EP14" s="24">
        <f t="shared" ref="EP14" si="148">EP8+EP9+EP10+EP11+EP12+EP13</f>
        <v>72243842.640000015</v>
      </c>
      <c r="EQ14" s="24">
        <f t="shared" si="138"/>
        <v>37105235.537300006</v>
      </c>
      <c r="ER14" s="24">
        <f t="shared" si="138"/>
        <v>94438150.780000016</v>
      </c>
      <c r="ES14" s="24">
        <f t="shared" si="138"/>
        <v>408441850.87729996</v>
      </c>
      <c r="ET14" s="24">
        <f t="shared" si="138"/>
        <v>4114269.2699999996</v>
      </c>
      <c r="EU14" s="24">
        <f t="shared" si="138"/>
        <v>538018608.75999999</v>
      </c>
      <c r="EV14" s="190">
        <f>IFERROR(EU14/ES14,"nebija plānots")</f>
        <v>1.3172465250668599</v>
      </c>
      <c r="EW14" s="24">
        <f t="shared" ref="EW14" si="149">EW8+EW9+EW10+EW11+EW12+EW13</f>
        <v>129576757.88270003</v>
      </c>
      <c r="EX14" s="24">
        <f t="shared" si="138"/>
        <v>63789600.085000008</v>
      </c>
      <c r="EY14" s="24">
        <f t="shared" ref="EY14:FB14" si="150">EY8+EY9+EY10+EY11+EY12+EY13</f>
        <v>52593411.119999997</v>
      </c>
      <c r="EZ14" s="24">
        <f t="shared" si="150"/>
        <v>472231450.9623</v>
      </c>
      <c r="FA14" s="24">
        <f t="shared" si="150"/>
        <v>4371554.6899999995</v>
      </c>
      <c r="FB14" s="24">
        <f t="shared" si="150"/>
        <v>590612019.88</v>
      </c>
      <c r="FC14" s="190">
        <f>IFERROR(FB14/EZ14,"nebija plānots")</f>
        <v>1.2506833644317155</v>
      </c>
      <c r="FD14" s="24">
        <f t="shared" ref="FD14" si="151">FD8+FD9+FD10+FD11+FD12+FD13</f>
        <v>118380568.91769999</v>
      </c>
      <c r="FE14" s="24">
        <f t="shared" si="138"/>
        <v>21305289.449999996</v>
      </c>
      <c r="FF14" s="24">
        <f t="shared" si="138"/>
        <v>55350628.750000007</v>
      </c>
      <c r="FG14" s="24">
        <f t="shared" si="138"/>
        <v>493536740.41230005</v>
      </c>
      <c r="FH14" s="24">
        <f t="shared" si="138"/>
        <v>4618610.18</v>
      </c>
      <c r="FI14" s="24">
        <f t="shared" si="138"/>
        <v>645962648.63</v>
      </c>
      <c r="FJ14" s="190">
        <f>IFERROR(FI14/FG14,"nebija plānots")</f>
        <v>1.3088440955588505</v>
      </c>
      <c r="FK14" s="24">
        <f t="shared" ref="FK14" si="152">FK8+FK9+FK10+FK11+FK12+FK13</f>
        <v>152425908.2177</v>
      </c>
      <c r="FL14" s="24">
        <f t="shared" si="138"/>
        <v>35218713.973700002</v>
      </c>
      <c r="FM14" s="24">
        <f t="shared" ref="FM14:FP14" si="153">FM8+FM9+FM10+FM11+FM12+FM13</f>
        <v>90379848.310000017</v>
      </c>
      <c r="FN14" s="24">
        <f t="shared" si="153"/>
        <v>528755454.38599998</v>
      </c>
      <c r="FO14" s="24">
        <f t="shared" si="153"/>
        <v>5700518.25</v>
      </c>
      <c r="FP14" s="24">
        <f t="shared" si="153"/>
        <v>736342496.94000006</v>
      </c>
      <c r="FQ14" s="190">
        <f>IFERROR(FP14/FN14,"nebija plānots")</f>
        <v>1.3925955577991225</v>
      </c>
      <c r="FR14" s="24">
        <f t="shared" ref="FR14" si="154">FR8+FR9+FR10+FR11+FR12+FR13</f>
        <v>207587042.55400002</v>
      </c>
      <c r="FS14" s="24">
        <f>FS8+FS9+FS10+FS11+FS12+FS13</f>
        <v>528755454.38599998</v>
      </c>
      <c r="FT14" s="24">
        <f>FT8+FT9+FT10+FT11+FT12+FT13</f>
        <v>4200888769.9400015</v>
      </c>
      <c r="FU14" s="24">
        <f t="shared" si="138"/>
        <v>304688859.19</v>
      </c>
      <c r="FV14" s="24">
        <f t="shared" si="138"/>
        <v>7738185.4499999983</v>
      </c>
      <c r="FW14" s="24">
        <f t="shared" si="138"/>
        <v>1080160.76</v>
      </c>
      <c r="FX14" s="24">
        <f t="shared" ref="FX14" si="155">FX8+FX9+FX10+FX11+FX12+FX13</f>
        <v>6658024.6899999985</v>
      </c>
      <c r="FY14" s="251">
        <f t="shared" si="26"/>
        <v>2.53970081826148E-2</v>
      </c>
      <c r="FZ14" s="24">
        <f>FZ8+FZ9+FZ10+FZ11+FZ12+FZ13</f>
        <v>298030834.5</v>
      </c>
      <c r="GA14" s="24">
        <f t="shared" ref="GA14:GC14" si="156">GA8+GA9+GA10+GA11+GA12+GA13</f>
        <v>66482672.920000002</v>
      </c>
      <c r="GB14" s="24">
        <f t="shared" si="156"/>
        <v>551924.29</v>
      </c>
      <c r="GC14" s="24">
        <f t="shared" si="156"/>
        <v>65930748.630000003</v>
      </c>
      <c r="GD14" s="24">
        <f t="shared" ref="GD14" si="157">GD8+GD9+GD10+GD11+GD12+GD13</f>
        <v>1632085.05</v>
      </c>
      <c r="GE14" s="24">
        <f t="shared" ref="GE14" si="158">GE8+GE9+GE10+GE11+GE12+GE13</f>
        <v>72588773.319999993</v>
      </c>
      <c r="GF14" s="251">
        <f>IFERROR(GE14/FU14,"nebija plānots")</f>
        <v>0.23823901376956674</v>
      </c>
      <c r="GG14" s="24">
        <f>GG8+GG9+GG10+GG11+GG12+GG13</f>
        <v>232100085.86999995</v>
      </c>
      <c r="GH14" s="24">
        <f t="shared" ref="GH14:GL14" si="159">GH8+GH9+GH10+GH11+GH12+GH13</f>
        <v>49894784.909999996</v>
      </c>
      <c r="GI14" s="24">
        <f t="shared" si="159"/>
        <v>997403.37000000011</v>
      </c>
      <c r="GJ14" s="24">
        <f t="shared" si="159"/>
        <v>48897381.539999999</v>
      </c>
      <c r="GK14" s="24">
        <f t="shared" si="159"/>
        <v>2629488.4200000004</v>
      </c>
      <c r="GL14" s="24">
        <f t="shared" si="159"/>
        <v>121486154.85999998</v>
      </c>
      <c r="GM14" s="251">
        <f t="shared" si="46"/>
        <v>0.398722011638249</v>
      </c>
      <c r="GN14" s="24">
        <f>GN8+GN9+GN10+GN11+GN12+GN13</f>
        <v>183202704.32999998</v>
      </c>
      <c r="GO14" s="24">
        <f t="shared" ref="GO14:GS14" si="160">GO8+GO9+GO10+GO11+GO12+GO13</f>
        <v>160145887.19999999</v>
      </c>
      <c r="GP14" s="24">
        <f t="shared" si="160"/>
        <v>2891772.6599999997</v>
      </c>
      <c r="GQ14" s="24">
        <f t="shared" si="160"/>
        <v>157254114.54000002</v>
      </c>
      <c r="GR14" s="24">
        <f t="shared" si="160"/>
        <v>5521261.0800000001</v>
      </c>
      <c r="GS14" s="24">
        <f t="shared" si="160"/>
        <v>278740269.39999998</v>
      </c>
      <c r="GT14" s="251">
        <f>IFERROR(GS14/$FU14,"nebija plānots")</f>
        <v>0.91483577752405176</v>
      </c>
      <c r="GU14" s="24">
        <f>GU8+GU9+GU10+GU11+GU12+GU13</f>
        <v>25948589.790000003</v>
      </c>
      <c r="GV14" s="24">
        <f t="shared" ref="GV14:GZ14" si="161">GV8+GV9+GV10+GV11+GV12+GV13</f>
        <v>4077934.31</v>
      </c>
      <c r="GW14" s="24">
        <f t="shared" si="161"/>
        <v>672662.50999999989</v>
      </c>
      <c r="GX14" s="24">
        <f t="shared" si="161"/>
        <v>3405271.8000000003</v>
      </c>
      <c r="GY14" s="24">
        <f t="shared" si="161"/>
        <v>6193923.5899999999</v>
      </c>
      <c r="GZ14" s="24">
        <f t="shared" si="161"/>
        <v>282145541.19999999</v>
      </c>
      <c r="HA14" s="251">
        <f>IFERROR(GZ14/$FU14,"nebija plānots")</f>
        <v>0.92601200434459507</v>
      </c>
      <c r="HB14" s="24">
        <f>HB8+HB9+HB10+HB11+HB12+HB13</f>
        <v>22543317.989999998</v>
      </c>
      <c r="HC14" s="24">
        <f>HC8+HC9+HC10+HC11+HC12+HC13</f>
        <v>4237990586.5759993</v>
      </c>
      <c r="HD14" s="24">
        <f t="shared" si="138"/>
        <v>571313899.62400007</v>
      </c>
      <c r="HE14" s="356"/>
      <c r="HF14" s="353"/>
      <c r="HG14" s="320"/>
      <c r="HH14" s="320"/>
      <c r="HI14" s="320"/>
    </row>
    <row r="15" spans="1:217" s="4" customFormat="1" ht="15" customHeight="1" x14ac:dyDescent="0.3">
      <c r="E15" s="27" t="s">
        <v>8</v>
      </c>
      <c r="F15" s="26" t="s">
        <v>9</v>
      </c>
      <c r="G15" s="26" t="s">
        <v>10</v>
      </c>
      <c r="H15" s="27" t="s">
        <v>11</v>
      </c>
      <c r="I15" s="26" t="s">
        <v>12</v>
      </c>
      <c r="J15" s="26"/>
      <c r="K15" s="26" t="s">
        <v>14</v>
      </c>
      <c r="L15" s="27" t="s">
        <v>15</v>
      </c>
      <c r="M15" s="26" t="s">
        <v>16</v>
      </c>
      <c r="N15" s="26" t="s">
        <v>13</v>
      </c>
      <c r="O15" s="27" t="s">
        <v>26</v>
      </c>
      <c r="P15" s="26" t="s">
        <v>27</v>
      </c>
      <c r="Q15" s="26" t="s">
        <v>28</v>
      </c>
      <c r="R15" s="27" t="s">
        <v>29</v>
      </c>
      <c r="S15" s="26" t="s">
        <v>30</v>
      </c>
      <c r="T15" s="26" t="s">
        <v>17</v>
      </c>
      <c r="U15" s="27" t="s">
        <v>18</v>
      </c>
      <c r="V15" s="26" t="s">
        <v>19</v>
      </c>
      <c r="W15" s="26" t="s">
        <v>20</v>
      </c>
      <c r="X15" s="27" t="s">
        <v>21</v>
      </c>
      <c r="Y15" s="26" t="s">
        <v>22</v>
      </c>
      <c r="Z15" s="26" t="s">
        <v>23</v>
      </c>
      <c r="AA15" s="27" t="s">
        <v>24</v>
      </c>
      <c r="AB15" s="26" t="s">
        <v>25</v>
      </c>
      <c r="AC15" s="26" t="s">
        <v>178</v>
      </c>
      <c r="AD15" s="27" t="s">
        <v>179</v>
      </c>
      <c r="AE15" s="26" t="s">
        <v>180</v>
      </c>
      <c r="AF15" s="26" t="s">
        <v>181</v>
      </c>
      <c r="AG15" s="27" t="s">
        <v>182</v>
      </c>
      <c r="AH15" s="26" t="s">
        <v>183</v>
      </c>
      <c r="AI15" s="26" t="s">
        <v>184</v>
      </c>
      <c r="AJ15" s="27" t="s">
        <v>185</v>
      </c>
      <c r="AK15" s="26" t="s">
        <v>186</v>
      </c>
      <c r="AL15" s="26" t="s">
        <v>187</v>
      </c>
      <c r="AM15" s="27" t="s">
        <v>188</v>
      </c>
      <c r="AN15" s="26" t="s">
        <v>366</v>
      </c>
      <c r="AO15" s="26" t="s">
        <v>367</v>
      </c>
      <c r="AP15" s="27" t="s">
        <v>368</v>
      </c>
      <c r="AQ15" s="26" t="s">
        <v>189</v>
      </c>
      <c r="AR15" s="26" t="s">
        <v>190</v>
      </c>
      <c r="AS15" s="27" t="s">
        <v>191</v>
      </c>
      <c r="AT15" s="26" t="s">
        <v>192</v>
      </c>
      <c r="AU15" s="26" t="s">
        <v>193</v>
      </c>
      <c r="AV15" s="27" t="s">
        <v>194</v>
      </c>
      <c r="AW15" s="26" t="s">
        <v>195</v>
      </c>
      <c r="AX15" s="26" t="s">
        <v>196</v>
      </c>
      <c r="AY15" s="27" t="s">
        <v>197</v>
      </c>
      <c r="AZ15" s="26" t="s">
        <v>198</v>
      </c>
      <c r="BA15" s="26" t="s">
        <v>199</v>
      </c>
      <c r="BB15" s="27" t="s">
        <v>200</v>
      </c>
      <c r="BC15" s="26" t="s">
        <v>334</v>
      </c>
      <c r="BD15" s="26" t="s">
        <v>335</v>
      </c>
      <c r="BE15" s="27" t="s">
        <v>201</v>
      </c>
      <c r="BF15" s="26" t="s">
        <v>358</v>
      </c>
      <c r="BG15" s="26" t="s">
        <v>359</v>
      </c>
      <c r="BH15" s="27" t="s">
        <v>360</v>
      </c>
      <c r="BI15" s="26" t="s">
        <v>361</v>
      </c>
      <c r="BJ15" s="26" t="s">
        <v>362</v>
      </c>
      <c r="BK15" s="27" t="s">
        <v>373</v>
      </c>
      <c r="BL15" s="26" t="s">
        <v>374</v>
      </c>
      <c r="BM15" s="26" t="s">
        <v>375</v>
      </c>
      <c r="BN15" s="27" t="s">
        <v>376</v>
      </c>
      <c r="BO15" s="26" t="s">
        <v>377</v>
      </c>
      <c r="BP15" s="26" t="s">
        <v>378</v>
      </c>
      <c r="BQ15" s="27" t="s">
        <v>379</v>
      </c>
      <c r="BR15" s="26" t="s">
        <v>380</v>
      </c>
      <c r="BS15" s="26" t="s">
        <v>381</v>
      </c>
      <c r="BT15" s="27" t="s">
        <v>382</v>
      </c>
      <c r="BU15" s="26" t="s">
        <v>383</v>
      </c>
      <c r="BV15" s="26" t="s">
        <v>384</v>
      </c>
      <c r="BW15" s="27" t="s">
        <v>385</v>
      </c>
      <c r="BX15" s="26" t="s">
        <v>386</v>
      </c>
      <c r="BY15" s="26" t="s">
        <v>400</v>
      </c>
      <c r="BZ15" s="27" t="s">
        <v>401</v>
      </c>
      <c r="CA15" s="26" t="s">
        <v>402</v>
      </c>
      <c r="CB15" s="26" t="s">
        <v>403</v>
      </c>
      <c r="CC15" s="27" t="s">
        <v>404</v>
      </c>
      <c r="CD15" s="26" t="s">
        <v>405</v>
      </c>
      <c r="CE15" s="26" t="s">
        <v>406</v>
      </c>
      <c r="CF15" s="27" t="s">
        <v>407</v>
      </c>
      <c r="CG15" s="26" t="s">
        <v>408</v>
      </c>
      <c r="CH15" s="26" t="s">
        <v>409</v>
      </c>
      <c r="CI15" s="27" t="s">
        <v>410</v>
      </c>
      <c r="CJ15" s="26" t="s">
        <v>411</v>
      </c>
      <c r="CK15" s="26" t="s">
        <v>412</v>
      </c>
      <c r="CL15" s="27" t="s">
        <v>617</v>
      </c>
      <c r="CM15" s="26" t="s">
        <v>628</v>
      </c>
      <c r="CN15" s="26" t="s">
        <v>1032</v>
      </c>
      <c r="CO15" s="27" t="s">
        <v>1033</v>
      </c>
      <c r="CP15" s="26" t="s">
        <v>1034</v>
      </c>
      <c r="CQ15" s="26" t="s">
        <v>1035</v>
      </c>
      <c r="CR15" s="27" t="s">
        <v>1036</v>
      </c>
      <c r="CS15" s="26" t="s">
        <v>1037</v>
      </c>
      <c r="CT15" s="26" t="s">
        <v>1038</v>
      </c>
      <c r="CU15" s="187"/>
      <c r="CV15" s="187"/>
      <c r="CW15" s="187"/>
      <c r="CX15" s="187"/>
      <c r="CY15" s="187"/>
      <c r="CZ15" s="187"/>
      <c r="DA15" s="27" t="s">
        <v>1039</v>
      </c>
      <c r="DB15" s="187"/>
      <c r="DC15" s="187"/>
      <c r="DD15" s="187"/>
      <c r="DE15" s="187"/>
      <c r="DF15" s="187"/>
      <c r="DG15" s="187"/>
      <c r="DH15" s="26" t="s">
        <v>1040</v>
      </c>
      <c r="DI15" s="187"/>
      <c r="DJ15" s="187"/>
      <c r="DK15" s="187"/>
      <c r="DL15" s="187"/>
      <c r="DM15" s="187"/>
      <c r="DN15" s="187"/>
      <c r="DO15" s="26" t="s">
        <v>1041</v>
      </c>
      <c r="DP15" s="187"/>
      <c r="DQ15" s="187"/>
      <c r="DR15" s="187"/>
      <c r="DS15" s="187"/>
      <c r="DT15" s="187"/>
      <c r="DU15" s="187"/>
      <c r="DV15" s="27" t="s">
        <v>1042</v>
      </c>
      <c r="DW15" s="187"/>
      <c r="DX15" s="187"/>
      <c r="DY15" s="187"/>
      <c r="DZ15" s="187"/>
      <c r="EA15" s="187"/>
      <c r="EB15" s="187"/>
      <c r="EC15" s="26" t="s">
        <v>1043</v>
      </c>
      <c r="ED15" s="187"/>
      <c r="EE15" s="187"/>
      <c r="EF15" s="187"/>
      <c r="EG15" s="187"/>
      <c r="EH15" s="187"/>
      <c r="EI15" s="187"/>
      <c r="EJ15" s="26" t="s">
        <v>1044</v>
      </c>
      <c r="EK15" s="187"/>
      <c r="EL15" s="187"/>
      <c r="EM15" s="187"/>
      <c r="EN15" s="187"/>
      <c r="EO15" s="187"/>
      <c r="EP15" s="187"/>
      <c r="EQ15" s="27" t="s">
        <v>1045</v>
      </c>
      <c r="ER15" s="187"/>
      <c r="ES15" s="187"/>
      <c r="ET15" s="187"/>
      <c r="EU15" s="187"/>
      <c r="EV15" s="187"/>
      <c r="EW15" s="187"/>
      <c r="EX15" s="26" t="s">
        <v>1046</v>
      </c>
      <c r="EY15" s="187"/>
      <c r="EZ15" s="187"/>
      <c r="FA15" s="187"/>
      <c r="FB15" s="187"/>
      <c r="FC15" s="187"/>
      <c r="FD15" s="187"/>
      <c r="FE15" s="26" t="s">
        <v>1047</v>
      </c>
      <c r="FF15" s="187"/>
      <c r="FG15" s="187"/>
      <c r="FH15" s="187"/>
      <c r="FI15" s="187"/>
      <c r="FJ15" s="187"/>
      <c r="FK15" s="187"/>
      <c r="FL15" s="27" t="s">
        <v>1048</v>
      </c>
      <c r="FM15" s="187"/>
      <c r="FN15" s="187"/>
      <c r="FO15" s="187"/>
      <c r="FP15" s="187"/>
      <c r="FQ15" s="187"/>
      <c r="FR15" s="187"/>
      <c r="FS15" s="26" t="s">
        <v>1049</v>
      </c>
      <c r="FT15" s="26"/>
      <c r="FU15" s="26" t="s">
        <v>1050</v>
      </c>
      <c r="FV15" s="187"/>
      <c r="FW15" s="187"/>
      <c r="FX15" s="187"/>
      <c r="FY15" s="187"/>
      <c r="FZ15" s="187"/>
      <c r="GA15" s="187"/>
      <c r="GB15" s="187"/>
      <c r="GC15" s="187"/>
      <c r="GD15" s="187"/>
      <c r="GE15" s="187"/>
      <c r="GF15" s="187"/>
      <c r="GG15" s="187"/>
      <c r="GH15" s="187"/>
      <c r="GI15" s="187"/>
      <c r="GJ15" s="187"/>
      <c r="GK15" s="187"/>
      <c r="GL15" s="187"/>
      <c r="GM15" s="187"/>
      <c r="GN15" s="187"/>
      <c r="GO15" s="187"/>
      <c r="GP15" s="187"/>
      <c r="GQ15" s="187"/>
      <c r="GR15" s="187"/>
      <c r="GS15" s="187"/>
      <c r="GT15" s="187"/>
      <c r="GU15" s="187"/>
      <c r="GV15" s="187"/>
      <c r="GW15" s="187"/>
      <c r="GX15" s="187"/>
      <c r="GY15" s="187"/>
      <c r="GZ15" s="187"/>
      <c r="HA15" s="187"/>
      <c r="HB15" s="187"/>
      <c r="HC15" s="27" t="s">
        <v>1051</v>
      </c>
      <c r="HD15" s="26" t="s">
        <v>1052</v>
      </c>
      <c r="HE15" s="26" t="s">
        <v>1053</v>
      </c>
      <c r="HF15" s="27" t="s">
        <v>1054</v>
      </c>
      <c r="HG15" s="26" t="s">
        <v>1055</v>
      </c>
      <c r="HH15" s="26" t="s">
        <v>1056</v>
      </c>
      <c r="HI15" s="27" t="s">
        <v>1057</v>
      </c>
    </row>
    <row r="16" spans="1:217" ht="75.400000000000006" customHeight="1" collapsed="1" x14ac:dyDescent="0.45">
      <c r="A16" s="1" t="str">
        <f>G16&amp;K16</f>
        <v>1.1.1.1.1</v>
      </c>
      <c r="B16" s="9" t="str">
        <f>C16&amp;J16&amp;"."&amp;D16</f>
        <v>1.1.1.1.1.Nē</v>
      </c>
      <c r="C16" s="317" t="s">
        <v>31</v>
      </c>
      <c r="D16" s="1" t="s">
        <v>1471</v>
      </c>
      <c r="E16" s="35">
        <v>1</v>
      </c>
      <c r="F16" s="52">
        <v>1</v>
      </c>
      <c r="G16" s="53" t="s">
        <v>31</v>
      </c>
      <c r="H16" s="54" t="s">
        <v>32</v>
      </c>
      <c r="I16" s="54" t="str">
        <f t="shared" ref="I16:I220" si="162">CONCATENATE(G16," ",H16)</f>
        <v>1.1.1.1. Praktiskas ievirzes pētījumi</v>
      </c>
      <c r="J16" s="54">
        <v>1</v>
      </c>
      <c r="K16" s="55">
        <v>1</v>
      </c>
      <c r="L16" s="38" t="str">
        <f t="shared" ref="L16:L220" si="163">G16&amp;K16</f>
        <v>1.1.1.1.1</v>
      </c>
      <c r="M16" s="56" t="s">
        <v>34</v>
      </c>
      <c r="N16" s="55" t="s">
        <v>5</v>
      </c>
      <c r="O16" s="55" t="s">
        <v>221</v>
      </c>
      <c r="P16" s="55" t="s">
        <v>225</v>
      </c>
      <c r="Q16" s="57">
        <f>S16+T16+U16+V16+W16</f>
        <v>36343385</v>
      </c>
      <c r="R16" s="57">
        <f t="shared" ref="R16:R112" si="164">S16+T16+U16+V16</f>
        <v>36343385</v>
      </c>
      <c r="S16" s="80">
        <v>0</v>
      </c>
      <c r="T16" s="81">
        <v>36343385</v>
      </c>
      <c r="U16" s="80">
        <v>0</v>
      </c>
      <c r="V16" s="80">
        <v>0</v>
      </c>
      <c r="W16" s="80">
        <v>0</v>
      </c>
      <c r="X16" s="85" t="str">
        <f>N16</f>
        <v>ERAF</v>
      </c>
      <c r="Y16" s="85">
        <v>0</v>
      </c>
      <c r="Z16" s="85">
        <v>0</v>
      </c>
      <c r="AA16" s="85">
        <v>0</v>
      </c>
      <c r="AB16" s="85">
        <v>319384.58</v>
      </c>
      <c r="AC16" s="85">
        <v>1744156.38</v>
      </c>
      <c r="AD16" s="85">
        <v>1225586.4499999997</v>
      </c>
      <c r="AE16" s="85">
        <v>855358.29999999981</v>
      </c>
      <c r="AF16" s="85">
        <v>974317.46999999986</v>
      </c>
      <c r="AG16" s="85">
        <v>1030335.9300000002</v>
      </c>
      <c r="AH16" s="85">
        <v>1451981.5700000008</v>
      </c>
      <c r="AI16" s="85">
        <v>858568.17000000016</v>
      </c>
      <c r="AJ16" s="85">
        <v>1581949.42</v>
      </c>
      <c r="AK16" s="85">
        <v>1400639.8699999999</v>
      </c>
      <c r="AL16" s="85">
        <v>1881057.0800000003</v>
      </c>
      <c r="AM16" s="85">
        <v>13323335.219999999</v>
      </c>
      <c r="AN16" s="85">
        <f>AM16+Z16+Y16</f>
        <v>13323335.219999999</v>
      </c>
      <c r="AO16" s="85">
        <v>13652138.039999999</v>
      </c>
      <c r="AP16" s="57">
        <f>AO16+AN16</f>
        <v>26975473.259999998</v>
      </c>
      <c r="AQ16" s="85">
        <v>1195966.28</v>
      </c>
      <c r="AR16" s="85">
        <v>1148877.73</v>
      </c>
      <c r="AS16" s="85">
        <v>586332.50000000012</v>
      </c>
      <c r="AT16" s="85">
        <v>340183.64</v>
      </c>
      <c r="AU16" s="85">
        <v>511451.08</v>
      </c>
      <c r="AV16" s="85">
        <v>510377.45</v>
      </c>
      <c r="AW16" s="85">
        <v>640308.8899999999</v>
      </c>
      <c r="AX16" s="85">
        <v>384150.92999999993</v>
      </c>
      <c r="AY16" s="85">
        <v>190050.22</v>
      </c>
      <c r="AZ16" s="85">
        <v>307152.33000000007</v>
      </c>
      <c r="BA16" s="85">
        <v>114124.66</v>
      </c>
      <c r="BB16" s="85">
        <v>139774.87</v>
      </c>
      <c r="BC16" s="57">
        <f>AQ16+AR16+AS16+AT16+AU16+AV16+AW16+AX16+AY16+AZ16+BA16+BB16</f>
        <v>6068750.5799999991</v>
      </c>
      <c r="BD16" s="57">
        <f>AP16+BC16</f>
        <v>33044223.839999996</v>
      </c>
      <c r="BE16" s="85">
        <v>158773.41</v>
      </c>
      <c r="BF16" s="85">
        <v>228832.37000000002</v>
      </c>
      <c r="BG16" s="85">
        <v>274267.12</v>
      </c>
      <c r="BH16" s="85">
        <v>470517.29</v>
      </c>
      <c r="BI16" s="85">
        <v>253253.61</v>
      </c>
      <c r="BJ16" s="85">
        <v>482411.34</v>
      </c>
      <c r="BK16" s="85">
        <v>523697.68999999994</v>
      </c>
      <c r="BL16" s="85">
        <v>301534.63</v>
      </c>
      <c r="BM16" s="85">
        <v>320736.33</v>
      </c>
      <c r="BN16" s="85">
        <v>66723</v>
      </c>
      <c r="BO16" s="85">
        <v>0</v>
      </c>
      <c r="BP16" s="85">
        <v>11425.03</v>
      </c>
      <c r="BQ16" s="57">
        <f t="shared" ref="BQ16" si="165">BE16+BF16+BG16+BH16+BI16+BJ16+BK16+BL16+BM16+BN16+BO16+BP16</f>
        <v>3092171.82</v>
      </c>
      <c r="BR16" s="85">
        <v>49365.67</v>
      </c>
      <c r="BS16" s="85">
        <v>0</v>
      </c>
      <c r="BT16" s="85">
        <v>0</v>
      </c>
      <c r="BU16" s="85">
        <v>0</v>
      </c>
      <c r="BV16" s="85">
        <v>0</v>
      </c>
      <c r="BW16" s="85">
        <v>0</v>
      </c>
      <c r="BX16" s="85">
        <v>0</v>
      </c>
      <c r="BY16" s="85">
        <v>0</v>
      </c>
      <c r="BZ16" s="85">
        <v>0</v>
      </c>
      <c r="CA16" s="85">
        <v>0</v>
      </c>
      <c r="CB16" s="85">
        <v>0</v>
      </c>
      <c r="CC16" s="85">
        <v>0</v>
      </c>
      <c r="CD16" s="57">
        <f t="shared" ref="CD16" si="166">BR16+BS16+BT16+BU16+BV16+BW16+BX16+BY16+BZ16+CA16+CB16+CC16</f>
        <v>49365.67</v>
      </c>
      <c r="CE16" s="85">
        <v>0</v>
      </c>
      <c r="CF16" s="85">
        <v>0</v>
      </c>
      <c r="CG16" s="85">
        <v>0</v>
      </c>
      <c r="CH16" s="85">
        <v>0</v>
      </c>
      <c r="CI16" s="85">
        <v>-120187.74</v>
      </c>
      <c r="CJ16" s="85">
        <v>0</v>
      </c>
      <c r="CK16" s="85">
        <v>0</v>
      </c>
      <c r="CL16" s="85">
        <v>0</v>
      </c>
      <c r="CM16" s="85">
        <v>0</v>
      </c>
      <c r="CN16" s="85">
        <v>0</v>
      </c>
      <c r="CO16" s="84">
        <v>-120187.74</v>
      </c>
      <c r="CP16" s="84">
        <v>0</v>
      </c>
      <c r="CQ16" s="57">
        <f>CE16+CF16+CG16+CH16+CI16+CJ16+CK16+CL16+CM16+CN16+CO16+CP16</f>
        <v>-240375.48</v>
      </c>
      <c r="CR16" s="57">
        <f>BD16+BQ16+CD16+CQ16</f>
        <v>35945385.850000001</v>
      </c>
      <c r="CS16" s="179">
        <v>0</v>
      </c>
      <c r="CT16" s="84">
        <f>CT17+CT18</f>
        <v>0</v>
      </c>
      <c r="CU16" s="84">
        <v>0</v>
      </c>
      <c r="CV16" s="84">
        <f>CS16+CT16</f>
        <v>0</v>
      </c>
      <c r="CW16" s="84">
        <v>0</v>
      </c>
      <c r="CX16" s="84">
        <f>CS16+CU16</f>
        <v>0</v>
      </c>
      <c r="CY16" s="191" t="str">
        <f>IFERROR(CX16/CV16,"nebija plānots")</f>
        <v>nebija plānots</v>
      </c>
      <c r="CZ16" s="84">
        <f>CX16-CV16</f>
        <v>0</v>
      </c>
      <c r="DA16" s="84">
        <f t="shared" ref="DA16:FL16" si="167">DA17+DA18</f>
        <v>0</v>
      </c>
      <c r="DB16" s="84">
        <v>0</v>
      </c>
      <c r="DC16" s="84">
        <f>CV16+DA16</f>
        <v>0</v>
      </c>
      <c r="DD16" s="84">
        <v>0</v>
      </c>
      <c r="DE16" s="84">
        <f>CX16+DB16</f>
        <v>0</v>
      </c>
      <c r="DF16" s="191" t="str">
        <f>IFERROR(DE16/DC16,"nebija plānots")</f>
        <v>nebija plānots</v>
      </c>
      <c r="DG16" s="84">
        <f>DE16-DC16</f>
        <v>0</v>
      </c>
      <c r="DH16" s="84">
        <f t="shared" si="167"/>
        <v>0</v>
      </c>
      <c r="DI16" s="84">
        <v>0</v>
      </c>
      <c r="DJ16" s="84">
        <f>DC16+DH16</f>
        <v>0</v>
      </c>
      <c r="DK16" s="84">
        <v>0</v>
      </c>
      <c r="DL16" s="84">
        <f>DE16+DI16</f>
        <v>0</v>
      </c>
      <c r="DM16" s="191" t="str">
        <f>IFERROR(DL16/DJ16,"nebija plānots")</f>
        <v>nebija plānots</v>
      </c>
      <c r="DN16" s="84">
        <f>DL16-DJ16</f>
        <v>0</v>
      </c>
      <c r="DO16" s="84">
        <f t="shared" si="167"/>
        <v>0</v>
      </c>
      <c r="DP16" s="84">
        <v>-120187.73</v>
      </c>
      <c r="DQ16" s="84">
        <f>DJ16+DO16</f>
        <v>0</v>
      </c>
      <c r="DR16" s="84">
        <v>120187.73</v>
      </c>
      <c r="DS16" s="84">
        <f>DL16+DP16</f>
        <v>-120187.73</v>
      </c>
      <c r="DT16" s="191" t="str">
        <f>IFERROR(DS16/DQ16,"nebija plānots")</f>
        <v>nebija plānots</v>
      </c>
      <c r="DU16" s="84">
        <f>DS16-DQ16</f>
        <v>-120187.73</v>
      </c>
      <c r="DV16" s="84">
        <f t="shared" si="167"/>
        <v>0</v>
      </c>
      <c r="DW16" s="84">
        <v>0</v>
      </c>
      <c r="DX16" s="84">
        <f>DQ16+DV16</f>
        <v>0</v>
      </c>
      <c r="DY16" s="84">
        <v>120187.73</v>
      </c>
      <c r="DZ16" s="84">
        <f>DS16+DW16</f>
        <v>-120187.73</v>
      </c>
      <c r="EA16" s="191" t="str">
        <f>IFERROR(DZ16/DX16,"nebija plānots")</f>
        <v>nebija plānots</v>
      </c>
      <c r="EB16" s="84">
        <f>DZ16-DX16</f>
        <v>-120187.73</v>
      </c>
      <c r="EC16" s="84">
        <f t="shared" si="167"/>
        <v>0</v>
      </c>
      <c r="ED16" s="84">
        <v>0</v>
      </c>
      <c r="EE16" s="84">
        <f>DX16+EC16</f>
        <v>0</v>
      </c>
      <c r="EF16" s="84">
        <v>120187.73</v>
      </c>
      <c r="EG16" s="84">
        <f>DZ16+ED16</f>
        <v>-120187.73</v>
      </c>
      <c r="EH16" s="191" t="str">
        <f>IFERROR(EG16/EE16,"nebija plānots")</f>
        <v>nebija plānots</v>
      </c>
      <c r="EI16" s="84">
        <f>EG16-EE16</f>
        <v>-120187.73</v>
      </c>
      <c r="EJ16" s="84">
        <f t="shared" si="167"/>
        <v>0</v>
      </c>
      <c r="EK16" s="84">
        <v>0</v>
      </c>
      <c r="EL16" s="84">
        <f>EE16+EJ16</f>
        <v>0</v>
      </c>
      <c r="EM16" s="84">
        <v>120187.73</v>
      </c>
      <c r="EN16" s="84">
        <f>EG16+EK16</f>
        <v>-120187.73</v>
      </c>
      <c r="EO16" s="191" t="str">
        <f>IFERROR(EN16/EL16,"nebija plānots")</f>
        <v>nebija plānots</v>
      </c>
      <c r="EP16" s="84">
        <f>EN16-EL16</f>
        <v>-120187.73</v>
      </c>
      <c r="EQ16" s="84">
        <f t="shared" si="167"/>
        <v>0</v>
      </c>
      <c r="ER16" s="84">
        <v>0</v>
      </c>
      <c r="ES16" s="84">
        <f>EL16+EQ16</f>
        <v>0</v>
      </c>
      <c r="ET16" s="84">
        <v>120187.73</v>
      </c>
      <c r="EU16" s="84">
        <f>EN16+ER16</f>
        <v>-120187.73</v>
      </c>
      <c r="EV16" s="191" t="str">
        <f>IFERROR(EU16/ES16,"nebija plānots")</f>
        <v>nebija plānots</v>
      </c>
      <c r="EW16" s="84">
        <f>EU16-ES16</f>
        <v>-120187.73</v>
      </c>
      <c r="EX16" s="84">
        <f t="shared" si="167"/>
        <v>0</v>
      </c>
      <c r="EY16" s="84">
        <v>-120187.74</v>
      </c>
      <c r="EZ16" s="84">
        <f>ES16+EX16</f>
        <v>0</v>
      </c>
      <c r="FA16" s="84">
        <v>240375.47</v>
      </c>
      <c r="FB16" s="84">
        <f>EU16+EY16</f>
        <v>-240375.47</v>
      </c>
      <c r="FC16" s="191" t="str">
        <f>IFERROR(FB16/EZ16,"nebija plānots")</f>
        <v>nebija plānots</v>
      </c>
      <c r="FD16" s="84">
        <f>FB16-EZ16</f>
        <v>-240375.47</v>
      </c>
      <c r="FE16" s="84">
        <f t="shared" si="167"/>
        <v>0</v>
      </c>
      <c r="FF16" s="84">
        <v>0</v>
      </c>
      <c r="FG16" s="84">
        <f>EZ16+FE16</f>
        <v>0</v>
      </c>
      <c r="FH16" s="84">
        <v>240375.47</v>
      </c>
      <c r="FI16" s="84">
        <f>FB16+FF16</f>
        <v>-240375.47</v>
      </c>
      <c r="FJ16" s="191" t="str">
        <f>IFERROR(FI16/FG16,"nebija plānots")</f>
        <v>nebija plānots</v>
      </c>
      <c r="FK16" s="84">
        <f>FI16-FG16</f>
        <v>-240375.47</v>
      </c>
      <c r="FL16" s="84">
        <f t="shared" si="167"/>
        <v>0</v>
      </c>
      <c r="FM16" s="84">
        <v>0</v>
      </c>
      <c r="FN16" s="84">
        <f>FG16+FL16</f>
        <v>0</v>
      </c>
      <c r="FO16" s="84">
        <v>240375.47</v>
      </c>
      <c r="FP16" s="84">
        <f>FI16+FM16</f>
        <v>-240375.47</v>
      </c>
      <c r="FQ16" s="191" t="str">
        <f>IFERROR(FP16/FN16,"nebija plānots")</f>
        <v>nebija plānots</v>
      </c>
      <c r="FR16" s="84">
        <f>FP16-FN16</f>
        <v>-240375.47</v>
      </c>
      <c r="FS16" s="97">
        <f>CS16+CT16+DA16+DH16+DO16+DV16+EC16+EJ16+EQ16+EX16+FE16+FL16</f>
        <v>0</v>
      </c>
      <c r="FT16" s="97">
        <f>FP16+CR16</f>
        <v>35705010.380000003</v>
      </c>
      <c r="FU16" s="84">
        <v>0</v>
      </c>
      <c r="FV16" s="84">
        <v>0</v>
      </c>
      <c r="FW16" s="84">
        <v>0</v>
      </c>
      <c r="FX16" s="84">
        <f>FV16-FW16</f>
        <v>0</v>
      </c>
      <c r="FY16" s="191" t="str">
        <f>IFERROR(FX16/FU16,"nebija plānots")</f>
        <v>nebija plānots</v>
      </c>
      <c r="FZ16" s="84">
        <f>FU16-FX16</f>
        <v>0</v>
      </c>
      <c r="GA16" s="84">
        <v>0</v>
      </c>
      <c r="GB16" s="84">
        <v>0</v>
      </c>
      <c r="GC16" s="84">
        <f>GA16-GB16</f>
        <v>0</v>
      </c>
      <c r="GD16" s="84">
        <f>FW16+GB16</f>
        <v>0</v>
      </c>
      <c r="GE16" s="84">
        <f>FX16+GC16</f>
        <v>0</v>
      </c>
      <c r="GF16" s="191" t="str">
        <f>IFERROR(GE16/FU16,"nebija plānots")</f>
        <v>nebija plānots</v>
      </c>
      <c r="GG16" s="84">
        <f>FZ16-GC16</f>
        <v>0</v>
      </c>
      <c r="GH16" s="84">
        <v>0</v>
      </c>
      <c r="GI16" s="84">
        <v>0</v>
      </c>
      <c r="GJ16" s="84">
        <f>GH16-GI16</f>
        <v>0</v>
      </c>
      <c r="GK16" s="84">
        <f>GD16+GI16</f>
        <v>0</v>
      </c>
      <c r="GL16" s="84">
        <f>GE16+GJ16</f>
        <v>0</v>
      </c>
      <c r="GM16" s="191" t="str">
        <f>IFERROR(GL16/FU16,"nebija plānots")</f>
        <v>nebija plānots</v>
      </c>
      <c r="GN16" s="84">
        <f>GG16-GJ16</f>
        <v>0</v>
      </c>
      <c r="GO16" s="84">
        <v>0</v>
      </c>
      <c r="GP16" s="84">
        <v>0</v>
      </c>
      <c r="GQ16" s="84">
        <f t="shared" ref="GQ16:GQ79" si="168">GO16-GP16</f>
        <v>0</v>
      </c>
      <c r="GR16" s="84">
        <f t="shared" ref="GR16:GR79" si="169">GK16+GP16</f>
        <v>0</v>
      </c>
      <c r="GS16" s="84">
        <f t="shared" ref="GS16:GS79" si="170">GL16+GQ16</f>
        <v>0</v>
      </c>
      <c r="GT16" s="191" t="str">
        <f>IFERROR(GS16/$FU16,"nebija plānots")</f>
        <v>nebija plānots</v>
      </c>
      <c r="GU16" s="84">
        <f t="shared" ref="GU16:GU79" si="171">GN16-GQ16</f>
        <v>0</v>
      </c>
      <c r="GV16" s="84">
        <v>0</v>
      </c>
      <c r="GW16" s="84">
        <v>0</v>
      </c>
      <c r="GX16" s="84">
        <f>GV16-GW16</f>
        <v>0</v>
      </c>
      <c r="GY16" s="84">
        <f>GR16+GW16</f>
        <v>0</v>
      </c>
      <c r="GZ16" s="84">
        <f t="shared" ref="GZ16:GZ79" si="172">GS16+GX16</f>
        <v>0</v>
      </c>
      <c r="HA16" s="191" t="str">
        <f>IFERROR(GZ16/$FU16,"nebija plānots")</f>
        <v>nebija plānots</v>
      </c>
      <c r="HB16" s="84">
        <f t="shared" ref="HB16:HB79" si="173">GU16-GX16</f>
        <v>0</v>
      </c>
      <c r="HC16" s="57">
        <f>FU16+FS16+CQ16+CD16+BQ16+BC16+AP16</f>
        <v>35945385.849999994</v>
      </c>
      <c r="HD16" s="57">
        <f>Q16-HC16</f>
        <v>397999.15000000596</v>
      </c>
      <c r="HE16" s="60" t="s">
        <v>926</v>
      </c>
      <c r="HF16" s="58"/>
      <c r="HG16" s="59"/>
      <c r="HH16" s="59"/>
      <c r="HI16" s="59"/>
    </row>
    <row r="17" spans="1:217" ht="75.400000000000006" hidden="1" customHeight="1" outlineLevel="1" x14ac:dyDescent="0.45">
      <c r="B17" s="9"/>
      <c r="C17" s="317" t="s">
        <v>31</v>
      </c>
      <c r="D17" s="1" t="s">
        <v>1471</v>
      </c>
      <c r="E17" s="35">
        <v>2</v>
      </c>
      <c r="F17" s="35">
        <v>1</v>
      </c>
      <c r="G17" s="36" t="s">
        <v>31</v>
      </c>
      <c r="H17" s="37" t="s">
        <v>32</v>
      </c>
      <c r="I17" s="37" t="s">
        <v>455</v>
      </c>
      <c r="J17" s="54">
        <v>0</v>
      </c>
      <c r="K17" s="38"/>
      <c r="L17" s="38"/>
      <c r="M17" s="39" t="s">
        <v>34</v>
      </c>
      <c r="N17" s="38"/>
      <c r="O17" s="38"/>
      <c r="P17" s="38" t="s">
        <v>456</v>
      </c>
      <c r="Q17" s="40"/>
      <c r="R17" s="40"/>
      <c r="S17" s="40"/>
      <c r="T17" s="98"/>
      <c r="U17" s="40"/>
      <c r="V17" s="40"/>
      <c r="W17" s="40"/>
      <c r="X17" s="85">
        <f t="shared" ref="X17:X80" si="174">N17</f>
        <v>0</v>
      </c>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84">
        <v>0</v>
      </c>
      <c r="CP17" s="84">
        <v>0</v>
      </c>
      <c r="CQ17" s="40"/>
      <c r="CR17" s="57">
        <f t="shared" ref="CR17:CR80" si="175">BD17+BQ17+CD17+CQ17</f>
        <v>0</v>
      </c>
      <c r="CS17" s="40"/>
      <c r="CT17" s="40"/>
      <c r="CU17" s="84"/>
      <c r="CV17" s="84"/>
      <c r="CW17" s="84"/>
      <c r="CX17" s="84"/>
      <c r="CY17" s="191"/>
      <c r="CZ17" s="84"/>
      <c r="DA17" s="40"/>
      <c r="DB17" s="84">
        <v>0</v>
      </c>
      <c r="DC17" s="84"/>
      <c r="DD17" s="84"/>
      <c r="DE17" s="84">
        <f t="shared" ref="DE17:DE80" si="176">CX17+DB17</f>
        <v>0</v>
      </c>
      <c r="DF17" s="191"/>
      <c r="DG17" s="84"/>
      <c r="DH17" s="40"/>
      <c r="DI17" s="84">
        <v>0</v>
      </c>
      <c r="DJ17" s="84"/>
      <c r="DK17" s="84"/>
      <c r="DL17" s="84">
        <f t="shared" ref="DL17:DL80" si="177">DE17+DI17</f>
        <v>0</v>
      </c>
      <c r="DM17" s="191"/>
      <c r="DN17" s="84"/>
      <c r="DO17" s="40"/>
      <c r="DP17" s="84">
        <v>0</v>
      </c>
      <c r="DQ17" s="84"/>
      <c r="DR17" s="84"/>
      <c r="DS17" s="84">
        <f t="shared" ref="DS17:DS80" si="178">DL17+DP17</f>
        <v>0</v>
      </c>
      <c r="DT17" s="191"/>
      <c r="DU17" s="84"/>
      <c r="DV17" s="40"/>
      <c r="DW17" s="84">
        <v>0</v>
      </c>
      <c r="DX17" s="84"/>
      <c r="DY17" s="84"/>
      <c r="DZ17" s="84">
        <f t="shared" ref="DZ17:DZ80" si="179">DS17+DW17</f>
        <v>0</v>
      </c>
      <c r="EA17" s="191"/>
      <c r="EB17" s="84"/>
      <c r="EC17" s="40"/>
      <c r="ED17" s="84">
        <v>0</v>
      </c>
      <c r="EE17" s="84"/>
      <c r="EF17" s="84"/>
      <c r="EG17" s="84">
        <f t="shared" ref="EG17:EG80" si="180">DZ17+ED17</f>
        <v>0</v>
      </c>
      <c r="EH17" s="191"/>
      <c r="EI17" s="84"/>
      <c r="EJ17" s="40"/>
      <c r="EK17" s="84">
        <v>0</v>
      </c>
      <c r="EL17" s="84"/>
      <c r="EM17" s="84"/>
      <c r="EN17" s="84">
        <f t="shared" ref="EN17:EN80" si="181">EG17+EK17</f>
        <v>0</v>
      </c>
      <c r="EO17" s="191"/>
      <c r="EP17" s="84"/>
      <c r="EQ17" s="40"/>
      <c r="ER17" s="84">
        <v>0</v>
      </c>
      <c r="ES17" s="84"/>
      <c r="ET17" s="84"/>
      <c r="EU17" s="84">
        <f t="shared" ref="EU17:EU80" si="182">EN17+ER17</f>
        <v>0</v>
      </c>
      <c r="EV17" s="191"/>
      <c r="EW17" s="84"/>
      <c r="EX17" s="40"/>
      <c r="EY17" s="84">
        <v>0</v>
      </c>
      <c r="EZ17" s="84"/>
      <c r="FA17" s="84"/>
      <c r="FB17" s="84">
        <f t="shared" ref="FB17:FB80" si="183">EU17+EY17</f>
        <v>0</v>
      </c>
      <c r="FC17" s="191"/>
      <c r="FD17" s="84"/>
      <c r="FE17" s="40"/>
      <c r="FF17" s="84">
        <v>0</v>
      </c>
      <c r="FG17" s="84"/>
      <c r="FH17" s="84"/>
      <c r="FI17" s="84">
        <f t="shared" ref="FI17:FI80" si="184">FB17+FF17</f>
        <v>0</v>
      </c>
      <c r="FJ17" s="191"/>
      <c r="FK17" s="84"/>
      <c r="FL17" s="40"/>
      <c r="FM17" s="84">
        <v>0</v>
      </c>
      <c r="FN17" s="84"/>
      <c r="FO17" s="84"/>
      <c r="FP17" s="84">
        <f t="shared" ref="FP17:FP80" si="185">FI17+FM17</f>
        <v>0</v>
      </c>
      <c r="FQ17" s="191"/>
      <c r="FR17" s="84"/>
      <c r="FS17" s="40"/>
      <c r="FT17" s="97">
        <f t="shared" ref="FT17:FT80" si="186">FP17+CR17</f>
        <v>0</v>
      </c>
      <c r="FU17" s="84">
        <v>0</v>
      </c>
      <c r="FV17" s="84">
        <v>0</v>
      </c>
      <c r="FW17" s="84">
        <v>0</v>
      </c>
      <c r="FX17" s="84">
        <f t="shared" ref="FX17:FX80" si="187">FV17-FW17</f>
        <v>0</v>
      </c>
      <c r="FY17" s="191" t="str">
        <f t="shared" ref="FY17:FY80" si="188">IFERROR(FX17/FU17,"nebija plānots")</f>
        <v>nebija plānots</v>
      </c>
      <c r="FZ17" s="84">
        <f t="shared" ref="FZ17:FZ80" si="189">FU17-FX17</f>
        <v>0</v>
      </c>
      <c r="GA17" s="84">
        <v>0</v>
      </c>
      <c r="GB17" s="84">
        <v>0</v>
      </c>
      <c r="GC17" s="84">
        <f t="shared" ref="GC17:GC80" si="190">GA17-GB17</f>
        <v>0</v>
      </c>
      <c r="GD17" s="84">
        <f t="shared" ref="GD17:GD80" si="191">FW17+GB17</f>
        <v>0</v>
      </c>
      <c r="GE17" s="84">
        <f t="shared" ref="GE17:GE80" si="192">FX17+GC17</f>
        <v>0</v>
      </c>
      <c r="GF17" s="191" t="str">
        <f t="shared" ref="GF17:GF80" si="193">IFERROR(GE17/FU17,"nebija plānots")</f>
        <v>nebija plānots</v>
      </c>
      <c r="GG17" s="84">
        <f t="shared" ref="GG17:GG80" si="194">FZ17-GC17</f>
        <v>0</v>
      </c>
      <c r="GH17" s="84">
        <v>0</v>
      </c>
      <c r="GI17" s="84">
        <v>0</v>
      </c>
      <c r="GJ17" s="84">
        <f t="shared" ref="GJ17:GJ80" si="195">GH17-GI17</f>
        <v>0</v>
      </c>
      <c r="GK17" s="84">
        <f t="shared" ref="GK17:GK80" si="196">GD17+GI17</f>
        <v>0</v>
      </c>
      <c r="GL17" s="84">
        <f t="shared" ref="GL17:GL80" si="197">GE17+GJ17</f>
        <v>0</v>
      </c>
      <c r="GM17" s="191" t="str">
        <f t="shared" ref="GM17:GM80" si="198">IFERROR(GL17/FU17,"nebija plānots")</f>
        <v>nebija plānots</v>
      </c>
      <c r="GN17" s="84">
        <f t="shared" ref="GN17:GN80" si="199">GG17-GJ17</f>
        <v>0</v>
      </c>
      <c r="GO17" s="84">
        <v>0</v>
      </c>
      <c r="GP17" s="84">
        <v>0</v>
      </c>
      <c r="GQ17" s="84">
        <f t="shared" si="168"/>
        <v>0</v>
      </c>
      <c r="GR17" s="84">
        <f t="shared" si="169"/>
        <v>0</v>
      </c>
      <c r="GS17" s="84">
        <f t="shared" si="170"/>
        <v>0</v>
      </c>
      <c r="GT17" s="191" t="str">
        <f t="shared" ref="GT17:GT80" si="200">IFERROR(GS17/$FU17,"nebija plānots")</f>
        <v>nebija plānots</v>
      </c>
      <c r="GU17" s="84">
        <f t="shared" si="171"/>
        <v>0</v>
      </c>
      <c r="GV17" s="84">
        <v>0</v>
      </c>
      <c r="GW17" s="84">
        <v>0</v>
      </c>
      <c r="GX17" s="84">
        <f t="shared" ref="GX17:GX79" si="201">GV17-GW17</f>
        <v>0</v>
      </c>
      <c r="GY17" s="84">
        <f t="shared" ref="GY17:GY79" si="202">GR17+GW17</f>
        <v>0</v>
      </c>
      <c r="GZ17" s="84">
        <f t="shared" si="172"/>
        <v>0</v>
      </c>
      <c r="HA17" s="191" t="str">
        <f t="shared" ref="HA17:HA80" si="203">IFERROR(GZ17/$FU17,"nebija plānots")</f>
        <v>nebija plānots</v>
      </c>
      <c r="HB17" s="84">
        <f t="shared" si="173"/>
        <v>0</v>
      </c>
      <c r="HC17" s="40"/>
      <c r="HD17" s="40"/>
      <c r="HE17" s="99"/>
      <c r="HF17" s="99"/>
      <c r="HG17" s="100"/>
      <c r="HH17" s="100"/>
      <c r="HI17" s="100"/>
    </row>
    <row r="18" spans="1:217" ht="75.400000000000006" hidden="1" customHeight="1" outlineLevel="1" x14ac:dyDescent="0.45">
      <c r="B18" s="9"/>
      <c r="C18" s="317" t="s">
        <v>31</v>
      </c>
      <c r="D18" s="1" t="s">
        <v>1471</v>
      </c>
      <c r="E18" s="35">
        <v>3</v>
      </c>
      <c r="F18" s="35">
        <v>1</v>
      </c>
      <c r="G18" s="36" t="s">
        <v>31</v>
      </c>
      <c r="H18" s="37" t="s">
        <v>32</v>
      </c>
      <c r="I18" s="37" t="s">
        <v>455</v>
      </c>
      <c r="J18" s="54">
        <v>0</v>
      </c>
      <c r="K18" s="38"/>
      <c r="L18" s="38"/>
      <c r="M18" s="39" t="s">
        <v>34</v>
      </c>
      <c r="N18" s="38"/>
      <c r="O18" s="38"/>
      <c r="P18" s="38" t="s">
        <v>457</v>
      </c>
      <c r="Q18" s="40"/>
      <c r="R18" s="40"/>
      <c r="S18" s="40"/>
      <c r="T18" s="98"/>
      <c r="U18" s="40"/>
      <c r="V18" s="40"/>
      <c r="W18" s="40"/>
      <c r="X18" s="85">
        <f t="shared" si="174"/>
        <v>0</v>
      </c>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84">
        <v>0</v>
      </c>
      <c r="CP18" s="84">
        <v>0</v>
      </c>
      <c r="CQ18" s="40"/>
      <c r="CR18" s="57">
        <f t="shared" si="175"/>
        <v>0</v>
      </c>
      <c r="CS18" s="40"/>
      <c r="CT18" s="40">
        <v>0</v>
      </c>
      <c r="CU18" s="84"/>
      <c r="CV18" s="84"/>
      <c r="CW18" s="84"/>
      <c r="CX18" s="84"/>
      <c r="CY18" s="191"/>
      <c r="CZ18" s="84"/>
      <c r="DA18" s="40">
        <v>0</v>
      </c>
      <c r="DB18" s="84">
        <v>0</v>
      </c>
      <c r="DC18" s="84"/>
      <c r="DD18" s="84"/>
      <c r="DE18" s="84">
        <f t="shared" si="176"/>
        <v>0</v>
      </c>
      <c r="DF18" s="191"/>
      <c r="DG18" s="84"/>
      <c r="DH18" s="40">
        <v>0</v>
      </c>
      <c r="DI18" s="84">
        <v>0</v>
      </c>
      <c r="DJ18" s="84"/>
      <c r="DK18" s="84"/>
      <c r="DL18" s="84">
        <f t="shared" si="177"/>
        <v>0</v>
      </c>
      <c r="DM18" s="191"/>
      <c r="DN18" s="84"/>
      <c r="DO18" s="40">
        <v>0</v>
      </c>
      <c r="DP18" s="84">
        <v>0</v>
      </c>
      <c r="DQ18" s="84"/>
      <c r="DR18" s="84"/>
      <c r="DS18" s="84">
        <f t="shared" si="178"/>
        <v>0</v>
      </c>
      <c r="DT18" s="191"/>
      <c r="DU18" s="84"/>
      <c r="DV18" s="40">
        <v>0</v>
      </c>
      <c r="DW18" s="84">
        <v>0</v>
      </c>
      <c r="DX18" s="84"/>
      <c r="DY18" s="84"/>
      <c r="DZ18" s="84">
        <f t="shared" si="179"/>
        <v>0</v>
      </c>
      <c r="EA18" s="191"/>
      <c r="EB18" s="84"/>
      <c r="EC18" s="40">
        <v>0</v>
      </c>
      <c r="ED18" s="84">
        <v>0</v>
      </c>
      <c r="EE18" s="84"/>
      <c r="EF18" s="84"/>
      <c r="EG18" s="84">
        <f t="shared" si="180"/>
        <v>0</v>
      </c>
      <c r="EH18" s="191"/>
      <c r="EI18" s="84"/>
      <c r="EJ18" s="40">
        <v>0</v>
      </c>
      <c r="EK18" s="84">
        <v>0</v>
      </c>
      <c r="EL18" s="84"/>
      <c r="EM18" s="84"/>
      <c r="EN18" s="84">
        <f t="shared" si="181"/>
        <v>0</v>
      </c>
      <c r="EO18" s="191"/>
      <c r="EP18" s="84"/>
      <c r="EQ18" s="40">
        <v>0</v>
      </c>
      <c r="ER18" s="84">
        <v>0</v>
      </c>
      <c r="ES18" s="84"/>
      <c r="ET18" s="84"/>
      <c r="EU18" s="84">
        <f t="shared" si="182"/>
        <v>0</v>
      </c>
      <c r="EV18" s="191"/>
      <c r="EW18" s="84"/>
      <c r="EX18" s="40">
        <v>0</v>
      </c>
      <c r="EY18" s="84">
        <v>0</v>
      </c>
      <c r="EZ18" s="84"/>
      <c r="FA18" s="84"/>
      <c r="FB18" s="84">
        <f t="shared" si="183"/>
        <v>0</v>
      </c>
      <c r="FC18" s="191"/>
      <c r="FD18" s="84"/>
      <c r="FE18" s="40">
        <v>0</v>
      </c>
      <c r="FF18" s="84">
        <v>0</v>
      </c>
      <c r="FG18" s="84"/>
      <c r="FH18" s="84"/>
      <c r="FI18" s="84">
        <f t="shared" si="184"/>
        <v>0</v>
      </c>
      <c r="FJ18" s="191"/>
      <c r="FK18" s="84"/>
      <c r="FL18" s="40">
        <v>0</v>
      </c>
      <c r="FM18" s="84">
        <v>0</v>
      </c>
      <c r="FN18" s="84"/>
      <c r="FO18" s="84"/>
      <c r="FP18" s="84">
        <f t="shared" si="185"/>
        <v>0</v>
      </c>
      <c r="FQ18" s="191"/>
      <c r="FR18" s="84"/>
      <c r="FS18" s="40"/>
      <c r="FT18" s="97">
        <f t="shared" si="186"/>
        <v>0</v>
      </c>
      <c r="FU18" s="84">
        <v>0</v>
      </c>
      <c r="FV18" s="84">
        <v>0</v>
      </c>
      <c r="FW18" s="84">
        <v>0</v>
      </c>
      <c r="FX18" s="84">
        <f t="shared" si="187"/>
        <v>0</v>
      </c>
      <c r="FY18" s="191" t="str">
        <f t="shared" si="188"/>
        <v>nebija plānots</v>
      </c>
      <c r="FZ18" s="84">
        <f t="shared" si="189"/>
        <v>0</v>
      </c>
      <c r="GA18" s="84">
        <v>0</v>
      </c>
      <c r="GB18" s="84">
        <v>0</v>
      </c>
      <c r="GC18" s="84">
        <f t="shared" si="190"/>
        <v>0</v>
      </c>
      <c r="GD18" s="84">
        <f t="shared" si="191"/>
        <v>0</v>
      </c>
      <c r="GE18" s="84">
        <f t="shared" si="192"/>
        <v>0</v>
      </c>
      <c r="GF18" s="191" t="str">
        <f t="shared" si="193"/>
        <v>nebija plānots</v>
      </c>
      <c r="GG18" s="84">
        <f t="shared" si="194"/>
        <v>0</v>
      </c>
      <c r="GH18" s="84">
        <v>0</v>
      </c>
      <c r="GI18" s="84">
        <v>0</v>
      </c>
      <c r="GJ18" s="84">
        <f t="shared" si="195"/>
        <v>0</v>
      </c>
      <c r="GK18" s="84">
        <f t="shared" si="196"/>
        <v>0</v>
      </c>
      <c r="GL18" s="84">
        <f t="shared" si="197"/>
        <v>0</v>
      </c>
      <c r="GM18" s="191" t="str">
        <f t="shared" si="198"/>
        <v>nebija plānots</v>
      </c>
      <c r="GN18" s="84">
        <f t="shared" si="199"/>
        <v>0</v>
      </c>
      <c r="GO18" s="84">
        <v>0</v>
      </c>
      <c r="GP18" s="84">
        <v>0</v>
      </c>
      <c r="GQ18" s="84">
        <f t="shared" si="168"/>
        <v>0</v>
      </c>
      <c r="GR18" s="84">
        <f t="shared" si="169"/>
        <v>0</v>
      </c>
      <c r="GS18" s="84">
        <f t="shared" si="170"/>
        <v>0</v>
      </c>
      <c r="GT18" s="191" t="str">
        <f t="shared" si="200"/>
        <v>nebija plānots</v>
      </c>
      <c r="GU18" s="84">
        <f t="shared" si="171"/>
        <v>0</v>
      </c>
      <c r="GV18" s="84">
        <v>0</v>
      </c>
      <c r="GW18" s="84">
        <v>0</v>
      </c>
      <c r="GX18" s="84">
        <f t="shared" si="201"/>
        <v>0</v>
      </c>
      <c r="GY18" s="84">
        <f t="shared" si="202"/>
        <v>0</v>
      </c>
      <c r="GZ18" s="84">
        <f t="shared" si="172"/>
        <v>0</v>
      </c>
      <c r="HA18" s="191" t="str">
        <f t="shared" si="203"/>
        <v>nebija plānots</v>
      </c>
      <c r="HB18" s="84">
        <f t="shared" si="173"/>
        <v>0</v>
      </c>
      <c r="HC18" s="40"/>
      <c r="HD18" s="40"/>
      <c r="HE18" s="99"/>
      <c r="HF18" s="99"/>
      <c r="HG18" s="114" t="s">
        <v>903</v>
      </c>
      <c r="HH18" s="100"/>
      <c r="HI18" s="100"/>
    </row>
    <row r="19" spans="1:217" ht="75.400000000000006" customHeight="1" collapsed="1" x14ac:dyDescent="0.45">
      <c r="A19" s="1" t="str">
        <f t="shared" ref="A19:A223" si="204">G19&amp;K19</f>
        <v>1.1.1.1.2</v>
      </c>
      <c r="B19" s="9" t="str">
        <f>C19&amp;J19&amp;"."&amp;D19</f>
        <v>1.1.1.1.2.Nē</v>
      </c>
      <c r="C19" s="317" t="s">
        <v>31</v>
      </c>
      <c r="D19" s="1" t="s">
        <v>1471</v>
      </c>
      <c r="E19" s="35">
        <v>4</v>
      </c>
      <c r="F19" s="52">
        <v>1</v>
      </c>
      <c r="G19" s="53" t="s">
        <v>31</v>
      </c>
      <c r="H19" s="54" t="s">
        <v>32</v>
      </c>
      <c r="I19" s="54" t="str">
        <f t="shared" si="162"/>
        <v>1.1.1.1. Praktiskas ievirzes pētījumi</v>
      </c>
      <c r="J19" s="54">
        <v>2</v>
      </c>
      <c r="K19" s="55">
        <v>2</v>
      </c>
      <c r="L19" s="38" t="str">
        <f t="shared" si="163"/>
        <v>1.1.1.1.2</v>
      </c>
      <c r="M19" s="56" t="s">
        <v>34</v>
      </c>
      <c r="N19" s="55" t="s">
        <v>5</v>
      </c>
      <c r="O19" s="55" t="s">
        <v>221</v>
      </c>
      <c r="P19" s="55" t="s">
        <v>225</v>
      </c>
      <c r="Q19" s="57">
        <f>S19+T19+U19+V19+W19</f>
        <v>17221032</v>
      </c>
      <c r="R19" s="57">
        <f t="shared" si="164"/>
        <v>17221032</v>
      </c>
      <c r="S19" s="80">
        <v>0</v>
      </c>
      <c r="T19" s="81">
        <v>17221032</v>
      </c>
      <c r="U19" s="80">
        <v>0</v>
      </c>
      <c r="V19" s="80">
        <v>0</v>
      </c>
      <c r="W19" s="80">
        <v>0</v>
      </c>
      <c r="X19" s="85" t="str">
        <f t="shared" si="174"/>
        <v>ERAF</v>
      </c>
      <c r="Y19" s="85">
        <v>0</v>
      </c>
      <c r="Z19" s="85">
        <v>0</v>
      </c>
      <c r="AA19" s="85">
        <v>0</v>
      </c>
      <c r="AB19" s="85">
        <v>0</v>
      </c>
      <c r="AC19" s="85">
        <v>0</v>
      </c>
      <c r="AD19" s="85">
        <v>0</v>
      </c>
      <c r="AE19" s="85">
        <v>0</v>
      </c>
      <c r="AF19" s="85">
        <v>0</v>
      </c>
      <c r="AG19" s="85">
        <v>0</v>
      </c>
      <c r="AH19" s="85">
        <v>0</v>
      </c>
      <c r="AI19" s="85">
        <v>0</v>
      </c>
      <c r="AJ19" s="85">
        <v>0</v>
      </c>
      <c r="AK19" s="85">
        <v>0</v>
      </c>
      <c r="AL19" s="85">
        <v>0</v>
      </c>
      <c r="AM19" s="85">
        <v>0</v>
      </c>
      <c r="AN19" s="85">
        <f>AM19+Z19+Y19</f>
        <v>0</v>
      </c>
      <c r="AO19" s="85">
        <v>0</v>
      </c>
      <c r="AP19" s="57">
        <f t="shared" ref="AP19:AP208" si="205">AO19+AN19</f>
        <v>0</v>
      </c>
      <c r="AQ19" s="85">
        <v>0</v>
      </c>
      <c r="AR19" s="85">
        <v>0</v>
      </c>
      <c r="AS19" s="85">
        <v>39320.550000000003</v>
      </c>
      <c r="AT19" s="85">
        <v>505351.69999999995</v>
      </c>
      <c r="AU19" s="85">
        <v>526897.24</v>
      </c>
      <c r="AV19" s="85">
        <v>365969.88999999996</v>
      </c>
      <c r="AW19" s="85">
        <v>511326.88999999984</v>
      </c>
      <c r="AX19" s="85">
        <v>323028.44</v>
      </c>
      <c r="AY19" s="85">
        <v>150451.12</v>
      </c>
      <c r="AZ19" s="85">
        <v>415629.45999999996</v>
      </c>
      <c r="BA19" s="85">
        <v>199102.82</v>
      </c>
      <c r="BB19" s="85">
        <v>699972.19</v>
      </c>
      <c r="BC19" s="57">
        <f t="shared" ref="BC19:BC208" si="206">AQ19+AR19+AS19+AT19+AU19+AV19+AW19+AX19+AY19+AZ19+BA19+BB19</f>
        <v>3737050.3</v>
      </c>
      <c r="BD19" s="57">
        <f t="shared" ref="BD19:BD205" si="207">AP19+BC19</f>
        <v>3737050.3</v>
      </c>
      <c r="BE19" s="85">
        <v>522604.14999999997</v>
      </c>
      <c r="BF19" s="85">
        <v>839025.24999999965</v>
      </c>
      <c r="BG19" s="85">
        <v>492944.64000000001</v>
      </c>
      <c r="BH19" s="85">
        <v>272827.28999999998</v>
      </c>
      <c r="BI19" s="85">
        <v>451318.39000000007</v>
      </c>
      <c r="BJ19" s="85">
        <v>642215.68999999994</v>
      </c>
      <c r="BK19" s="85">
        <v>561925.84</v>
      </c>
      <c r="BL19" s="85">
        <v>595114.81000000006</v>
      </c>
      <c r="BM19" s="85">
        <v>485711.85</v>
      </c>
      <c r="BN19" s="85">
        <v>769561</v>
      </c>
      <c r="BO19" s="85">
        <v>392890.12000000005</v>
      </c>
      <c r="BP19" s="85">
        <v>342210.52999999997</v>
      </c>
      <c r="BQ19" s="57">
        <f t="shared" ref="BQ19:BQ208" si="208">BE19+BF19+BG19+BH19+BI19+BJ19+BK19+BL19+BM19+BN19+BO19+BP19</f>
        <v>6368349.5599999996</v>
      </c>
      <c r="BR19" s="85">
        <v>750553.66000000015</v>
      </c>
      <c r="BS19" s="85">
        <v>941937.92999999993</v>
      </c>
      <c r="BT19" s="85">
        <v>201467.32</v>
      </c>
      <c r="BU19" s="85">
        <v>156093.71</v>
      </c>
      <c r="BV19" s="85">
        <v>79898.17</v>
      </c>
      <c r="BW19" s="85">
        <v>434321.58999999997</v>
      </c>
      <c r="BX19" s="85">
        <v>406734.98999999993</v>
      </c>
      <c r="BY19" s="85">
        <v>562574.76</v>
      </c>
      <c r="BZ19" s="85">
        <v>253216.35</v>
      </c>
      <c r="CA19" s="85">
        <v>228160.77000000002</v>
      </c>
      <c r="CB19" s="85">
        <v>76699.88</v>
      </c>
      <c r="CC19" s="85">
        <v>351290.07000000007</v>
      </c>
      <c r="CD19" s="57">
        <f t="shared" ref="CD19:CD208" si="209">BR19+BS19+BT19+BU19+BV19+BW19+BX19+BY19+BZ19+CA19+CB19+CC19</f>
        <v>4442949.2</v>
      </c>
      <c r="CE19" s="85">
        <v>105453.53</v>
      </c>
      <c r="CF19" s="85">
        <v>246691.27000000002</v>
      </c>
      <c r="CG19" s="85">
        <v>273214.14</v>
      </c>
      <c r="CH19" s="85">
        <v>97256.83</v>
      </c>
      <c r="CI19" s="85">
        <v>84740.829999999987</v>
      </c>
      <c r="CJ19" s="85">
        <v>166210.46000000008</v>
      </c>
      <c r="CK19" s="85">
        <v>47584.959999999999</v>
      </c>
      <c r="CL19" s="85">
        <v>105399.89000000001</v>
      </c>
      <c r="CM19" s="85">
        <v>202420.08999999997</v>
      </c>
      <c r="CN19" s="85">
        <v>64823.33</v>
      </c>
      <c r="CO19" s="84">
        <v>73347.5</v>
      </c>
      <c r="CP19" s="84">
        <v>231481.30000000002</v>
      </c>
      <c r="CQ19" s="57">
        <f>CE19+CF19+CG19+CH19+CI19+CJ19+CK19+CL19+CM19+CN19+CO19+CP19</f>
        <v>1698624.1300000001</v>
      </c>
      <c r="CR19" s="57">
        <f t="shared" si="175"/>
        <v>16246973.189999999</v>
      </c>
      <c r="CS19" s="179">
        <v>48950.15</v>
      </c>
      <c r="CT19" s="84">
        <f>CT20+CT21</f>
        <v>337178.4</v>
      </c>
      <c r="CU19" s="84">
        <v>57084.270000000004</v>
      </c>
      <c r="CV19" s="84">
        <f>CS19+CT19</f>
        <v>386128.55000000005</v>
      </c>
      <c r="CW19" s="84">
        <v>0</v>
      </c>
      <c r="CX19" s="84">
        <f t="shared" ref="CX19:CX79" si="210">CS19+CU19</f>
        <v>106034.42000000001</v>
      </c>
      <c r="CY19" s="191">
        <f t="shared" ref="CY19:CY79" si="211">IFERROR(CX19/CV19,"nebija plānots")</f>
        <v>0.27460911657529596</v>
      </c>
      <c r="CZ19" s="84">
        <f t="shared" ref="CZ19:CZ79" si="212">CX19-CV19</f>
        <v>-280094.13</v>
      </c>
      <c r="DA19" s="84">
        <f t="shared" ref="DA19:FL19" si="213">DA20+DA21</f>
        <v>103266.67</v>
      </c>
      <c r="DB19" s="84">
        <v>331975.53000000003</v>
      </c>
      <c r="DC19" s="84">
        <f t="shared" ref="DC19:DC79" si="214">CV19+DA19</f>
        <v>489395.22000000003</v>
      </c>
      <c r="DD19" s="84">
        <v>0</v>
      </c>
      <c r="DE19" s="84">
        <f t="shared" si="176"/>
        <v>438009.95000000007</v>
      </c>
      <c r="DF19" s="191">
        <f t="shared" ref="DF19" si="215">IFERROR(DE19/DC19,"nebija plānots")</f>
        <v>0.89500250942377424</v>
      </c>
      <c r="DG19" s="84">
        <f t="shared" ref="DG19" si="216">DE19-DC19</f>
        <v>-51385.26999999996</v>
      </c>
      <c r="DH19" s="84">
        <f t="shared" si="213"/>
        <v>36786.14</v>
      </c>
      <c r="DI19" s="84">
        <v>57750.539999999994</v>
      </c>
      <c r="DJ19" s="84">
        <f t="shared" ref="DJ19" si="217">DC19+DH19</f>
        <v>526181.36</v>
      </c>
      <c r="DK19" s="84">
        <v>0</v>
      </c>
      <c r="DL19" s="84">
        <f t="shared" si="177"/>
        <v>495760.49000000005</v>
      </c>
      <c r="DM19" s="191">
        <f t="shared" ref="DM19" si="218">IFERROR(DL19/DJ19,"nebija plānots")</f>
        <v>0.94218558027217092</v>
      </c>
      <c r="DN19" s="84">
        <f t="shared" ref="DN19" si="219">DL19-DJ19</f>
        <v>-30420.869999999937</v>
      </c>
      <c r="DO19" s="84">
        <f t="shared" si="213"/>
        <v>0</v>
      </c>
      <c r="DP19" s="84">
        <v>11433.71</v>
      </c>
      <c r="DQ19" s="84">
        <f t="shared" ref="DQ19" si="220">DJ19+DO19</f>
        <v>526181.36</v>
      </c>
      <c r="DR19" s="84">
        <v>0</v>
      </c>
      <c r="DS19" s="84">
        <f t="shared" si="178"/>
        <v>507194.20000000007</v>
      </c>
      <c r="DT19" s="191">
        <f t="shared" ref="DT19" si="221">IFERROR(DS19/DQ19,"nebija plānots")</f>
        <v>0.96391517935945148</v>
      </c>
      <c r="DU19" s="84">
        <f t="shared" ref="DU19" si="222">DS19-DQ19</f>
        <v>-18987.159999999916</v>
      </c>
      <c r="DV19" s="84">
        <f t="shared" si="213"/>
        <v>0</v>
      </c>
      <c r="DW19" s="84">
        <v>0</v>
      </c>
      <c r="DX19" s="84">
        <f t="shared" ref="DX19" si="223">DQ19+DV19</f>
        <v>526181.36</v>
      </c>
      <c r="DY19" s="84">
        <v>0</v>
      </c>
      <c r="DZ19" s="84">
        <f t="shared" si="179"/>
        <v>507194.20000000007</v>
      </c>
      <c r="EA19" s="191">
        <f t="shared" ref="EA19" si="224">IFERROR(DZ19/DX19,"nebija plānots")</f>
        <v>0.96391517935945148</v>
      </c>
      <c r="EB19" s="84">
        <f t="shared" ref="EB19" si="225">DZ19-DX19</f>
        <v>-18987.159999999916</v>
      </c>
      <c r="EC19" s="84">
        <f t="shared" si="213"/>
        <v>0</v>
      </c>
      <c r="ED19" s="84">
        <v>0</v>
      </c>
      <c r="EE19" s="84">
        <f t="shared" ref="EE19" si="226">DX19+EC19</f>
        <v>526181.36</v>
      </c>
      <c r="EF19" s="84">
        <v>0</v>
      </c>
      <c r="EG19" s="84">
        <f t="shared" si="180"/>
        <v>507194.20000000007</v>
      </c>
      <c r="EH19" s="191">
        <f t="shared" ref="EH19" si="227">IFERROR(EG19/EE19,"nebija plānots")</f>
        <v>0.96391517935945148</v>
      </c>
      <c r="EI19" s="84">
        <f t="shared" ref="EI19" si="228">EG19-EE19</f>
        <v>-18987.159999999916</v>
      </c>
      <c r="EJ19" s="84">
        <f t="shared" si="213"/>
        <v>0</v>
      </c>
      <c r="EK19" s="84">
        <v>0</v>
      </c>
      <c r="EL19" s="84">
        <f t="shared" ref="EL19" si="229">EE19+EJ19</f>
        <v>526181.36</v>
      </c>
      <c r="EM19" s="84">
        <v>0</v>
      </c>
      <c r="EN19" s="84">
        <f t="shared" si="181"/>
        <v>507194.20000000007</v>
      </c>
      <c r="EO19" s="191">
        <f t="shared" ref="EO19" si="230">IFERROR(EN19/EL19,"nebija plānots")</f>
        <v>0.96391517935945148</v>
      </c>
      <c r="EP19" s="84">
        <f t="shared" ref="EP19" si="231">EN19-EL19</f>
        <v>-18987.159999999916</v>
      </c>
      <c r="EQ19" s="84">
        <f t="shared" si="213"/>
        <v>0</v>
      </c>
      <c r="ER19" s="84">
        <v>0</v>
      </c>
      <c r="ES19" s="84">
        <f t="shared" ref="ES19" si="232">EL19+EQ19</f>
        <v>526181.36</v>
      </c>
      <c r="ET19" s="84">
        <v>0</v>
      </c>
      <c r="EU19" s="84">
        <f t="shared" si="182"/>
        <v>507194.20000000007</v>
      </c>
      <c r="EV19" s="191">
        <f t="shared" ref="EV19" si="233">IFERROR(EU19/ES19,"nebija plānots")</f>
        <v>0.96391517935945148</v>
      </c>
      <c r="EW19" s="84">
        <f t="shared" ref="EW19" si="234">EU19-ES19</f>
        <v>-18987.159999999916</v>
      </c>
      <c r="EX19" s="84">
        <f t="shared" si="213"/>
        <v>0</v>
      </c>
      <c r="EY19" s="84">
        <v>0</v>
      </c>
      <c r="EZ19" s="84">
        <f t="shared" ref="EZ19" si="235">ES19+EX19</f>
        <v>526181.36</v>
      </c>
      <c r="FA19" s="84">
        <v>0</v>
      </c>
      <c r="FB19" s="84">
        <f t="shared" si="183"/>
        <v>507194.20000000007</v>
      </c>
      <c r="FC19" s="191">
        <f t="shared" ref="FC19" si="236">IFERROR(FB19/EZ19,"nebija plānots")</f>
        <v>0.96391517935945148</v>
      </c>
      <c r="FD19" s="84">
        <f t="shared" ref="FD19" si="237">FB19-EZ19</f>
        <v>-18987.159999999916</v>
      </c>
      <c r="FE19" s="84">
        <f t="shared" si="213"/>
        <v>0</v>
      </c>
      <c r="FF19" s="84">
        <v>0</v>
      </c>
      <c r="FG19" s="84">
        <f t="shared" ref="FG19" si="238">EZ19+FE19</f>
        <v>526181.36</v>
      </c>
      <c r="FH19" s="84">
        <v>0</v>
      </c>
      <c r="FI19" s="84">
        <f t="shared" si="184"/>
        <v>507194.20000000007</v>
      </c>
      <c r="FJ19" s="191">
        <f t="shared" ref="FJ19" si="239">IFERROR(FI19/FG19,"nebija plānots")</f>
        <v>0.96391517935945148</v>
      </c>
      <c r="FK19" s="84">
        <f t="shared" ref="FK19" si="240">FI19-FG19</f>
        <v>-18987.159999999916</v>
      </c>
      <c r="FL19" s="84">
        <f t="shared" si="213"/>
        <v>0</v>
      </c>
      <c r="FM19" s="84">
        <v>0</v>
      </c>
      <c r="FN19" s="84">
        <f t="shared" ref="FN19" si="241">FG19+FL19</f>
        <v>526181.36</v>
      </c>
      <c r="FO19" s="84">
        <v>0</v>
      </c>
      <c r="FP19" s="84">
        <f t="shared" si="185"/>
        <v>507194.20000000007</v>
      </c>
      <c r="FQ19" s="191">
        <f t="shared" ref="FQ19" si="242">IFERROR(FP19/FN19,"nebija plānots")</f>
        <v>0.96391517935945148</v>
      </c>
      <c r="FR19" s="84">
        <f t="shared" ref="FR19" si="243">FP19-FN19</f>
        <v>-18987.159999999916</v>
      </c>
      <c r="FS19" s="97">
        <f t="shared" ref="FS19:FS79" si="244">CS19+CT19+DA19+DH19+DO19+DV19+EC19+EJ19+EQ19+EX19+FE19+FL19</f>
        <v>526181.36</v>
      </c>
      <c r="FT19" s="97">
        <f t="shared" si="186"/>
        <v>16754167.389999999</v>
      </c>
      <c r="FU19" s="84">
        <v>0</v>
      </c>
      <c r="FV19" s="84">
        <v>0</v>
      </c>
      <c r="FW19" s="84">
        <v>0</v>
      </c>
      <c r="FX19" s="84">
        <f t="shared" si="187"/>
        <v>0</v>
      </c>
      <c r="FY19" s="191" t="str">
        <f t="shared" si="188"/>
        <v>nebija plānots</v>
      </c>
      <c r="FZ19" s="84">
        <f t="shared" si="189"/>
        <v>0</v>
      </c>
      <c r="GA19" s="84">
        <v>0</v>
      </c>
      <c r="GB19" s="84">
        <v>0</v>
      </c>
      <c r="GC19" s="84">
        <f t="shared" si="190"/>
        <v>0</v>
      </c>
      <c r="GD19" s="84">
        <f t="shared" si="191"/>
        <v>0</v>
      </c>
      <c r="GE19" s="84">
        <f t="shared" si="192"/>
        <v>0</v>
      </c>
      <c r="GF19" s="191" t="str">
        <f t="shared" si="193"/>
        <v>nebija plānots</v>
      </c>
      <c r="GG19" s="84">
        <f t="shared" si="194"/>
        <v>0</v>
      </c>
      <c r="GH19" s="84">
        <v>0</v>
      </c>
      <c r="GI19" s="84">
        <v>0</v>
      </c>
      <c r="GJ19" s="84">
        <f t="shared" si="195"/>
        <v>0</v>
      </c>
      <c r="GK19" s="84">
        <f t="shared" si="196"/>
        <v>0</v>
      </c>
      <c r="GL19" s="84">
        <f t="shared" si="197"/>
        <v>0</v>
      </c>
      <c r="GM19" s="191" t="str">
        <f t="shared" si="198"/>
        <v>nebija plānots</v>
      </c>
      <c r="GN19" s="84">
        <f t="shared" si="199"/>
        <v>0</v>
      </c>
      <c r="GO19" s="84">
        <v>0</v>
      </c>
      <c r="GP19" s="84">
        <v>0</v>
      </c>
      <c r="GQ19" s="84">
        <f t="shared" si="168"/>
        <v>0</v>
      </c>
      <c r="GR19" s="84">
        <f t="shared" si="169"/>
        <v>0</v>
      </c>
      <c r="GS19" s="84">
        <f t="shared" si="170"/>
        <v>0</v>
      </c>
      <c r="GT19" s="191" t="str">
        <f t="shared" si="200"/>
        <v>nebija plānots</v>
      </c>
      <c r="GU19" s="84">
        <f t="shared" si="171"/>
        <v>0</v>
      </c>
      <c r="GV19" s="84">
        <v>0</v>
      </c>
      <c r="GW19" s="84">
        <v>0</v>
      </c>
      <c r="GX19" s="84">
        <f t="shared" si="201"/>
        <v>0</v>
      </c>
      <c r="GY19" s="84">
        <f t="shared" si="202"/>
        <v>0</v>
      </c>
      <c r="GZ19" s="84">
        <f t="shared" si="172"/>
        <v>0</v>
      </c>
      <c r="HA19" s="191" t="str">
        <f t="shared" si="203"/>
        <v>nebija plānots</v>
      </c>
      <c r="HB19" s="84">
        <f t="shared" si="173"/>
        <v>0</v>
      </c>
      <c r="HC19" s="57">
        <f>FU19+FS19+CQ19+CD19+BQ19+BC19+AP19</f>
        <v>16773154.550000001</v>
      </c>
      <c r="HD19" s="57">
        <f>Q19-HC19</f>
        <v>447877.44999999925</v>
      </c>
      <c r="HE19" s="60" t="s">
        <v>929</v>
      </c>
      <c r="HF19" s="58"/>
      <c r="HG19" s="59"/>
      <c r="HH19" s="59"/>
      <c r="HI19" s="59"/>
    </row>
    <row r="20" spans="1:217" ht="75.400000000000006" hidden="1" customHeight="1" outlineLevel="1" x14ac:dyDescent="0.45">
      <c r="B20" s="9"/>
      <c r="C20" s="317" t="s">
        <v>31</v>
      </c>
      <c r="D20" s="1" t="s">
        <v>1471</v>
      </c>
      <c r="E20" s="35">
        <v>5</v>
      </c>
      <c r="F20" s="35">
        <v>1</v>
      </c>
      <c r="G20" s="36" t="s">
        <v>31</v>
      </c>
      <c r="H20" s="37" t="s">
        <v>32</v>
      </c>
      <c r="I20" s="37" t="s">
        <v>455</v>
      </c>
      <c r="J20" s="54">
        <v>0</v>
      </c>
      <c r="K20" s="38"/>
      <c r="L20" s="38"/>
      <c r="M20" s="39" t="s">
        <v>34</v>
      </c>
      <c r="N20" s="38"/>
      <c r="O20" s="38"/>
      <c r="P20" s="38" t="s">
        <v>456</v>
      </c>
      <c r="Q20" s="40"/>
      <c r="R20" s="40"/>
      <c r="S20" s="40"/>
      <c r="T20" s="98"/>
      <c r="U20" s="40"/>
      <c r="V20" s="40"/>
      <c r="W20" s="40"/>
      <c r="X20" s="85">
        <f t="shared" si="174"/>
        <v>0</v>
      </c>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84">
        <v>0</v>
      </c>
      <c r="CP20" s="84">
        <v>0</v>
      </c>
      <c r="CQ20" s="40"/>
      <c r="CR20" s="57">
        <f t="shared" si="175"/>
        <v>0</v>
      </c>
      <c r="CS20" s="40"/>
      <c r="CT20" s="40"/>
      <c r="CU20" s="84"/>
      <c r="CV20" s="84"/>
      <c r="CW20" s="84"/>
      <c r="CX20" s="84"/>
      <c r="CY20" s="191"/>
      <c r="CZ20" s="84"/>
      <c r="DA20" s="40"/>
      <c r="DB20" s="84">
        <v>0</v>
      </c>
      <c r="DC20" s="84"/>
      <c r="DD20" s="84"/>
      <c r="DE20" s="84">
        <f t="shared" si="176"/>
        <v>0</v>
      </c>
      <c r="DF20" s="191"/>
      <c r="DG20" s="84"/>
      <c r="DH20" s="40"/>
      <c r="DI20" s="84">
        <v>0</v>
      </c>
      <c r="DJ20" s="84"/>
      <c r="DK20" s="84"/>
      <c r="DL20" s="84">
        <f t="shared" si="177"/>
        <v>0</v>
      </c>
      <c r="DM20" s="191"/>
      <c r="DN20" s="84"/>
      <c r="DO20" s="40"/>
      <c r="DP20" s="84">
        <v>0</v>
      </c>
      <c r="DQ20" s="84"/>
      <c r="DR20" s="84"/>
      <c r="DS20" s="84">
        <f t="shared" si="178"/>
        <v>0</v>
      </c>
      <c r="DT20" s="191"/>
      <c r="DU20" s="84"/>
      <c r="DV20" s="40"/>
      <c r="DW20" s="84">
        <v>0</v>
      </c>
      <c r="DX20" s="84"/>
      <c r="DY20" s="84"/>
      <c r="DZ20" s="84">
        <f t="shared" si="179"/>
        <v>0</v>
      </c>
      <c r="EA20" s="191"/>
      <c r="EB20" s="84"/>
      <c r="EC20" s="40"/>
      <c r="ED20" s="84">
        <v>0</v>
      </c>
      <c r="EE20" s="84"/>
      <c r="EF20" s="84"/>
      <c r="EG20" s="84">
        <f t="shared" si="180"/>
        <v>0</v>
      </c>
      <c r="EH20" s="191"/>
      <c r="EI20" s="84"/>
      <c r="EJ20" s="40"/>
      <c r="EK20" s="84">
        <v>0</v>
      </c>
      <c r="EL20" s="84"/>
      <c r="EM20" s="84"/>
      <c r="EN20" s="84">
        <f t="shared" si="181"/>
        <v>0</v>
      </c>
      <c r="EO20" s="191"/>
      <c r="EP20" s="84"/>
      <c r="EQ20" s="40"/>
      <c r="ER20" s="84">
        <v>0</v>
      </c>
      <c r="ES20" s="84"/>
      <c r="ET20" s="84"/>
      <c r="EU20" s="84">
        <f t="shared" si="182"/>
        <v>0</v>
      </c>
      <c r="EV20" s="191"/>
      <c r="EW20" s="84"/>
      <c r="EX20" s="40"/>
      <c r="EY20" s="84">
        <v>0</v>
      </c>
      <c r="EZ20" s="84"/>
      <c r="FA20" s="84"/>
      <c r="FB20" s="84">
        <f t="shared" si="183"/>
        <v>0</v>
      </c>
      <c r="FC20" s="191"/>
      <c r="FD20" s="84"/>
      <c r="FE20" s="40"/>
      <c r="FF20" s="84">
        <v>0</v>
      </c>
      <c r="FG20" s="84"/>
      <c r="FH20" s="84"/>
      <c r="FI20" s="84">
        <f t="shared" si="184"/>
        <v>0</v>
      </c>
      <c r="FJ20" s="191"/>
      <c r="FK20" s="84"/>
      <c r="FL20" s="40"/>
      <c r="FM20" s="84">
        <v>0</v>
      </c>
      <c r="FN20" s="84"/>
      <c r="FO20" s="84"/>
      <c r="FP20" s="84">
        <f t="shared" si="185"/>
        <v>0</v>
      </c>
      <c r="FQ20" s="191"/>
      <c r="FR20" s="84"/>
      <c r="FS20" s="40"/>
      <c r="FT20" s="97">
        <f t="shared" si="186"/>
        <v>0</v>
      </c>
      <c r="FU20" s="84">
        <v>0</v>
      </c>
      <c r="FV20" s="84">
        <v>0</v>
      </c>
      <c r="FW20" s="84">
        <v>0</v>
      </c>
      <c r="FX20" s="84">
        <f t="shared" si="187"/>
        <v>0</v>
      </c>
      <c r="FY20" s="191" t="str">
        <f t="shared" si="188"/>
        <v>nebija plānots</v>
      </c>
      <c r="FZ20" s="84">
        <f t="shared" si="189"/>
        <v>0</v>
      </c>
      <c r="GA20" s="84">
        <v>0</v>
      </c>
      <c r="GB20" s="84">
        <v>0</v>
      </c>
      <c r="GC20" s="84">
        <f t="shared" si="190"/>
        <v>0</v>
      </c>
      <c r="GD20" s="84">
        <f t="shared" si="191"/>
        <v>0</v>
      </c>
      <c r="GE20" s="84">
        <f t="shared" si="192"/>
        <v>0</v>
      </c>
      <c r="GF20" s="191" t="str">
        <f t="shared" si="193"/>
        <v>nebija plānots</v>
      </c>
      <c r="GG20" s="84">
        <f t="shared" si="194"/>
        <v>0</v>
      </c>
      <c r="GH20" s="84">
        <v>0</v>
      </c>
      <c r="GI20" s="84">
        <v>0</v>
      </c>
      <c r="GJ20" s="84">
        <f t="shared" si="195"/>
        <v>0</v>
      </c>
      <c r="GK20" s="84">
        <f t="shared" si="196"/>
        <v>0</v>
      </c>
      <c r="GL20" s="84">
        <f t="shared" si="197"/>
        <v>0</v>
      </c>
      <c r="GM20" s="191" t="str">
        <f t="shared" si="198"/>
        <v>nebija plānots</v>
      </c>
      <c r="GN20" s="84">
        <f t="shared" si="199"/>
        <v>0</v>
      </c>
      <c r="GO20" s="84">
        <v>0</v>
      </c>
      <c r="GP20" s="84">
        <v>0</v>
      </c>
      <c r="GQ20" s="84">
        <f t="shared" si="168"/>
        <v>0</v>
      </c>
      <c r="GR20" s="84">
        <f t="shared" si="169"/>
        <v>0</v>
      </c>
      <c r="GS20" s="84">
        <f t="shared" si="170"/>
        <v>0</v>
      </c>
      <c r="GT20" s="191" t="str">
        <f t="shared" si="200"/>
        <v>nebija plānots</v>
      </c>
      <c r="GU20" s="84">
        <f t="shared" si="171"/>
        <v>0</v>
      </c>
      <c r="GV20" s="84">
        <v>0</v>
      </c>
      <c r="GW20" s="84">
        <v>0</v>
      </c>
      <c r="GX20" s="84">
        <f t="shared" si="201"/>
        <v>0</v>
      </c>
      <c r="GY20" s="84">
        <f t="shared" si="202"/>
        <v>0</v>
      </c>
      <c r="GZ20" s="84">
        <f t="shared" si="172"/>
        <v>0</v>
      </c>
      <c r="HA20" s="191" t="str">
        <f t="shared" si="203"/>
        <v>nebija plānots</v>
      </c>
      <c r="HB20" s="84">
        <f t="shared" si="173"/>
        <v>0</v>
      </c>
      <c r="HC20" s="40"/>
      <c r="HD20" s="40"/>
      <c r="HE20" s="99"/>
      <c r="HF20" s="99"/>
      <c r="HG20" s="100"/>
      <c r="HH20" s="100"/>
      <c r="HI20" s="100"/>
    </row>
    <row r="21" spans="1:217" ht="75.400000000000006" hidden="1" customHeight="1" outlineLevel="1" x14ac:dyDescent="0.45">
      <c r="B21" s="9"/>
      <c r="C21" s="317" t="s">
        <v>31</v>
      </c>
      <c r="D21" s="1" t="s">
        <v>1471</v>
      </c>
      <c r="E21" s="35">
        <v>6</v>
      </c>
      <c r="F21" s="35">
        <v>1</v>
      </c>
      <c r="G21" s="36" t="s">
        <v>31</v>
      </c>
      <c r="H21" s="37" t="s">
        <v>32</v>
      </c>
      <c r="I21" s="37" t="s">
        <v>455</v>
      </c>
      <c r="J21" s="54">
        <v>0</v>
      </c>
      <c r="K21" s="38"/>
      <c r="L21" s="38"/>
      <c r="M21" s="39" t="s">
        <v>34</v>
      </c>
      <c r="N21" s="38"/>
      <c r="O21" s="38"/>
      <c r="P21" s="38" t="s">
        <v>457</v>
      </c>
      <c r="Q21" s="40"/>
      <c r="R21" s="40"/>
      <c r="S21" s="40"/>
      <c r="T21" s="98"/>
      <c r="U21" s="40"/>
      <c r="V21" s="40"/>
      <c r="W21" s="40"/>
      <c r="X21" s="85">
        <f t="shared" si="174"/>
        <v>0</v>
      </c>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84">
        <v>0</v>
      </c>
      <c r="CP21" s="84">
        <v>0</v>
      </c>
      <c r="CQ21" s="40"/>
      <c r="CR21" s="57">
        <f t="shared" si="175"/>
        <v>0</v>
      </c>
      <c r="CS21" s="40"/>
      <c r="CT21" s="40">
        <v>337178.4</v>
      </c>
      <c r="CU21" s="84"/>
      <c r="CV21" s="84"/>
      <c r="CW21" s="84"/>
      <c r="CX21" s="84"/>
      <c r="CY21" s="191"/>
      <c r="CZ21" s="84"/>
      <c r="DA21" s="40">
        <v>103266.67</v>
      </c>
      <c r="DB21" s="84">
        <v>0</v>
      </c>
      <c r="DC21" s="84"/>
      <c r="DD21" s="84"/>
      <c r="DE21" s="84">
        <f t="shared" si="176"/>
        <v>0</v>
      </c>
      <c r="DF21" s="191"/>
      <c r="DG21" s="84"/>
      <c r="DH21" s="40">
        <v>36786.14</v>
      </c>
      <c r="DI21" s="84">
        <v>0</v>
      </c>
      <c r="DJ21" s="84"/>
      <c r="DK21" s="84"/>
      <c r="DL21" s="84">
        <f t="shared" si="177"/>
        <v>0</v>
      </c>
      <c r="DM21" s="191"/>
      <c r="DN21" s="84"/>
      <c r="DO21" s="40">
        <v>0</v>
      </c>
      <c r="DP21" s="84">
        <v>0</v>
      </c>
      <c r="DQ21" s="84"/>
      <c r="DR21" s="84"/>
      <c r="DS21" s="84">
        <f t="shared" si="178"/>
        <v>0</v>
      </c>
      <c r="DT21" s="191"/>
      <c r="DU21" s="84"/>
      <c r="DV21" s="40">
        <v>0</v>
      </c>
      <c r="DW21" s="84">
        <v>0</v>
      </c>
      <c r="DX21" s="84"/>
      <c r="DY21" s="84"/>
      <c r="DZ21" s="84">
        <f t="shared" si="179"/>
        <v>0</v>
      </c>
      <c r="EA21" s="191"/>
      <c r="EB21" s="84"/>
      <c r="EC21" s="40">
        <v>0</v>
      </c>
      <c r="ED21" s="84">
        <v>0</v>
      </c>
      <c r="EE21" s="84"/>
      <c r="EF21" s="84"/>
      <c r="EG21" s="84">
        <f t="shared" si="180"/>
        <v>0</v>
      </c>
      <c r="EH21" s="191"/>
      <c r="EI21" s="84"/>
      <c r="EJ21" s="40">
        <v>0</v>
      </c>
      <c r="EK21" s="84">
        <v>0</v>
      </c>
      <c r="EL21" s="84"/>
      <c r="EM21" s="84"/>
      <c r="EN21" s="84">
        <f t="shared" si="181"/>
        <v>0</v>
      </c>
      <c r="EO21" s="191"/>
      <c r="EP21" s="84"/>
      <c r="EQ21" s="40">
        <v>0</v>
      </c>
      <c r="ER21" s="84">
        <v>0</v>
      </c>
      <c r="ES21" s="84"/>
      <c r="ET21" s="84"/>
      <c r="EU21" s="84">
        <f t="shared" si="182"/>
        <v>0</v>
      </c>
      <c r="EV21" s="191"/>
      <c r="EW21" s="84"/>
      <c r="EX21" s="40">
        <v>0</v>
      </c>
      <c r="EY21" s="84">
        <v>0</v>
      </c>
      <c r="EZ21" s="84"/>
      <c r="FA21" s="84"/>
      <c r="FB21" s="84">
        <f t="shared" si="183"/>
        <v>0</v>
      </c>
      <c r="FC21" s="191"/>
      <c r="FD21" s="84"/>
      <c r="FE21" s="40">
        <v>0</v>
      </c>
      <c r="FF21" s="84">
        <v>0</v>
      </c>
      <c r="FG21" s="84"/>
      <c r="FH21" s="84"/>
      <c r="FI21" s="84">
        <f t="shared" si="184"/>
        <v>0</v>
      </c>
      <c r="FJ21" s="191"/>
      <c r="FK21" s="84"/>
      <c r="FL21" s="40">
        <v>0</v>
      </c>
      <c r="FM21" s="84">
        <v>0</v>
      </c>
      <c r="FN21" s="84"/>
      <c r="FO21" s="84"/>
      <c r="FP21" s="84">
        <f t="shared" si="185"/>
        <v>0</v>
      </c>
      <c r="FQ21" s="191"/>
      <c r="FR21" s="84"/>
      <c r="FS21" s="40"/>
      <c r="FT21" s="97">
        <f t="shared" si="186"/>
        <v>0</v>
      </c>
      <c r="FU21" s="84">
        <v>0</v>
      </c>
      <c r="FV21" s="84">
        <v>0</v>
      </c>
      <c r="FW21" s="84">
        <v>0</v>
      </c>
      <c r="FX21" s="84">
        <f t="shared" si="187"/>
        <v>0</v>
      </c>
      <c r="FY21" s="191" t="str">
        <f t="shared" si="188"/>
        <v>nebija plānots</v>
      </c>
      <c r="FZ21" s="84">
        <f t="shared" si="189"/>
        <v>0</v>
      </c>
      <c r="GA21" s="84">
        <v>0</v>
      </c>
      <c r="GB21" s="84">
        <v>0</v>
      </c>
      <c r="GC21" s="84">
        <f t="shared" si="190"/>
        <v>0</v>
      </c>
      <c r="GD21" s="84">
        <f t="shared" si="191"/>
        <v>0</v>
      </c>
      <c r="GE21" s="84">
        <f t="shared" si="192"/>
        <v>0</v>
      </c>
      <c r="GF21" s="191" t="str">
        <f t="shared" si="193"/>
        <v>nebija plānots</v>
      </c>
      <c r="GG21" s="84">
        <f t="shared" si="194"/>
        <v>0</v>
      </c>
      <c r="GH21" s="84">
        <v>0</v>
      </c>
      <c r="GI21" s="84">
        <v>0</v>
      </c>
      <c r="GJ21" s="84">
        <f t="shared" si="195"/>
        <v>0</v>
      </c>
      <c r="GK21" s="84">
        <f t="shared" si="196"/>
        <v>0</v>
      </c>
      <c r="GL21" s="84">
        <f t="shared" si="197"/>
        <v>0</v>
      </c>
      <c r="GM21" s="191" t="str">
        <f t="shared" si="198"/>
        <v>nebija plānots</v>
      </c>
      <c r="GN21" s="84">
        <f t="shared" si="199"/>
        <v>0</v>
      </c>
      <c r="GO21" s="84">
        <v>0</v>
      </c>
      <c r="GP21" s="84">
        <v>0</v>
      </c>
      <c r="GQ21" s="84">
        <f t="shared" si="168"/>
        <v>0</v>
      </c>
      <c r="GR21" s="84">
        <f t="shared" si="169"/>
        <v>0</v>
      </c>
      <c r="GS21" s="84">
        <f t="shared" si="170"/>
        <v>0</v>
      </c>
      <c r="GT21" s="191" t="str">
        <f t="shared" si="200"/>
        <v>nebija plānots</v>
      </c>
      <c r="GU21" s="84">
        <f t="shared" si="171"/>
        <v>0</v>
      </c>
      <c r="GV21" s="84">
        <v>0</v>
      </c>
      <c r="GW21" s="84">
        <v>0</v>
      </c>
      <c r="GX21" s="84">
        <f t="shared" si="201"/>
        <v>0</v>
      </c>
      <c r="GY21" s="84">
        <f t="shared" si="202"/>
        <v>0</v>
      </c>
      <c r="GZ21" s="84">
        <f t="shared" si="172"/>
        <v>0</v>
      </c>
      <c r="HA21" s="191" t="str">
        <f t="shared" si="203"/>
        <v>nebija plānots</v>
      </c>
      <c r="HB21" s="84">
        <f t="shared" si="173"/>
        <v>0</v>
      </c>
      <c r="HC21" s="40"/>
      <c r="HD21" s="40"/>
      <c r="HE21" s="99"/>
      <c r="HF21" s="158">
        <v>1</v>
      </c>
      <c r="HG21" s="100" t="s">
        <v>904</v>
      </c>
      <c r="HH21" s="100"/>
      <c r="HI21" s="100"/>
    </row>
    <row r="22" spans="1:217" ht="75.400000000000006" customHeight="1" collapsed="1" x14ac:dyDescent="0.45">
      <c r="A22" s="1" t="str">
        <f t="shared" si="204"/>
        <v>1.1.1.1.3</v>
      </c>
      <c r="B22" s="9" t="str">
        <f>C22&amp;J22&amp;"."&amp;D22</f>
        <v>1.1.1.1.3.Nē</v>
      </c>
      <c r="C22" s="317" t="s">
        <v>31</v>
      </c>
      <c r="D22" s="1" t="s">
        <v>1471</v>
      </c>
      <c r="E22" s="35">
        <v>7</v>
      </c>
      <c r="F22" s="52">
        <v>1</v>
      </c>
      <c r="G22" s="53" t="s">
        <v>31</v>
      </c>
      <c r="H22" s="54" t="s">
        <v>32</v>
      </c>
      <c r="I22" s="54" t="str">
        <f t="shared" si="162"/>
        <v>1.1.1.1. Praktiskas ievirzes pētījumi</v>
      </c>
      <c r="J22" s="54">
        <v>3</v>
      </c>
      <c r="K22" s="55">
        <v>3</v>
      </c>
      <c r="L22" s="38" t="str">
        <f t="shared" si="163"/>
        <v>1.1.1.1.3</v>
      </c>
      <c r="M22" s="56" t="s">
        <v>34</v>
      </c>
      <c r="N22" s="55" t="s">
        <v>5</v>
      </c>
      <c r="O22" s="55" t="s">
        <v>221</v>
      </c>
      <c r="P22" s="55" t="s">
        <v>225</v>
      </c>
      <c r="Q22" s="57">
        <f>S22+T22+U22+V22+W22</f>
        <v>13922760</v>
      </c>
      <c r="R22" s="57">
        <f t="shared" si="164"/>
        <v>13922760</v>
      </c>
      <c r="S22" s="80">
        <v>0</v>
      </c>
      <c r="T22" s="81">
        <v>13922760</v>
      </c>
      <c r="U22" s="80">
        <v>0</v>
      </c>
      <c r="V22" s="80">
        <v>0</v>
      </c>
      <c r="W22" s="80">
        <v>0</v>
      </c>
      <c r="X22" s="85" t="str">
        <f t="shared" si="174"/>
        <v>ERAF</v>
      </c>
      <c r="Y22" s="85">
        <v>0</v>
      </c>
      <c r="Z22" s="85">
        <v>0</v>
      </c>
      <c r="AA22" s="85">
        <v>0</v>
      </c>
      <c r="AB22" s="85">
        <v>0</v>
      </c>
      <c r="AC22" s="85">
        <v>0</v>
      </c>
      <c r="AD22" s="85">
        <v>0</v>
      </c>
      <c r="AE22" s="85">
        <v>0</v>
      </c>
      <c r="AF22" s="85">
        <v>0</v>
      </c>
      <c r="AG22" s="85">
        <v>0</v>
      </c>
      <c r="AH22" s="85">
        <v>0</v>
      </c>
      <c r="AI22" s="85">
        <v>0</v>
      </c>
      <c r="AJ22" s="85">
        <v>0</v>
      </c>
      <c r="AK22" s="85">
        <v>0</v>
      </c>
      <c r="AL22" s="85">
        <v>0</v>
      </c>
      <c r="AM22" s="85">
        <v>0</v>
      </c>
      <c r="AN22" s="85">
        <f>AM22+Z22+Y22</f>
        <v>0</v>
      </c>
      <c r="AO22" s="85">
        <v>0</v>
      </c>
      <c r="AP22" s="57">
        <f t="shared" si="205"/>
        <v>0</v>
      </c>
      <c r="AQ22" s="85">
        <v>0</v>
      </c>
      <c r="AR22" s="85">
        <v>0</v>
      </c>
      <c r="AS22" s="85">
        <v>0</v>
      </c>
      <c r="AT22" s="85">
        <v>0</v>
      </c>
      <c r="AU22" s="85">
        <v>0</v>
      </c>
      <c r="AV22" s="85">
        <v>0</v>
      </c>
      <c r="AW22" s="85">
        <v>0</v>
      </c>
      <c r="AX22" s="85">
        <v>0</v>
      </c>
      <c r="AY22" s="85">
        <v>0</v>
      </c>
      <c r="AZ22" s="85">
        <v>0</v>
      </c>
      <c r="BA22" s="85">
        <v>0</v>
      </c>
      <c r="BB22" s="85">
        <v>0</v>
      </c>
      <c r="BC22" s="57">
        <f t="shared" si="206"/>
        <v>0</v>
      </c>
      <c r="BD22" s="57">
        <f t="shared" si="207"/>
        <v>0</v>
      </c>
      <c r="BE22" s="85">
        <v>0</v>
      </c>
      <c r="BF22" s="85">
        <v>0</v>
      </c>
      <c r="BG22" s="85">
        <v>0</v>
      </c>
      <c r="BH22" s="85">
        <v>263403.55000000005</v>
      </c>
      <c r="BI22" s="85">
        <v>114602.75</v>
      </c>
      <c r="BJ22" s="85">
        <v>38975</v>
      </c>
      <c r="BK22" s="85">
        <v>589263.5</v>
      </c>
      <c r="BL22" s="85">
        <v>377881.58</v>
      </c>
      <c r="BM22" s="85">
        <v>531679.1100000001</v>
      </c>
      <c r="BN22" s="167">
        <v>625825.80000000005</v>
      </c>
      <c r="BO22" s="167">
        <v>284641.40999999997</v>
      </c>
      <c r="BP22" s="167">
        <v>342918.26</v>
      </c>
      <c r="BQ22" s="57">
        <f t="shared" si="208"/>
        <v>3169190.96</v>
      </c>
      <c r="BR22" s="167">
        <v>451120.84</v>
      </c>
      <c r="BS22" s="167">
        <v>318900.43</v>
      </c>
      <c r="BT22" s="167">
        <v>485878.13000000012</v>
      </c>
      <c r="BU22" s="167">
        <v>195533.46</v>
      </c>
      <c r="BV22" s="85">
        <v>295835.32</v>
      </c>
      <c r="BW22" s="167">
        <v>472715.3</v>
      </c>
      <c r="BX22" s="167">
        <v>313063.46999999997</v>
      </c>
      <c r="BY22" s="85">
        <v>200331.85</v>
      </c>
      <c r="BZ22" s="167">
        <v>287248.89999999997</v>
      </c>
      <c r="CA22" s="167">
        <v>266189.51999999996</v>
      </c>
      <c r="CB22" s="85">
        <v>177775.62</v>
      </c>
      <c r="CC22" s="85">
        <v>329159.00000000006</v>
      </c>
      <c r="CD22" s="57">
        <f t="shared" si="209"/>
        <v>3793751.8400000003</v>
      </c>
      <c r="CE22" s="167">
        <v>355223.7</v>
      </c>
      <c r="CF22" s="167">
        <v>296161.55</v>
      </c>
      <c r="CG22" s="167">
        <v>214023.43</v>
      </c>
      <c r="CH22" s="167">
        <v>326437.92</v>
      </c>
      <c r="CI22" s="85">
        <v>290665.98999999993</v>
      </c>
      <c r="CJ22" s="167">
        <v>415648.78</v>
      </c>
      <c r="CK22" s="85">
        <v>92971.37</v>
      </c>
      <c r="CL22" s="85">
        <v>293332.35000000003</v>
      </c>
      <c r="CM22" s="85">
        <v>330119.92</v>
      </c>
      <c r="CN22" s="85">
        <v>278711.65999999997</v>
      </c>
      <c r="CO22" s="84">
        <v>264215.48</v>
      </c>
      <c r="CP22" s="84">
        <v>499993.5400000001</v>
      </c>
      <c r="CQ22" s="57">
        <f>CE22+CF22+CG22+CH22+CI22+CJ22+CK22+CL22+CM22+CN22+CO22+CP22</f>
        <v>3657505.69</v>
      </c>
      <c r="CR22" s="57">
        <f t="shared" si="175"/>
        <v>10620448.49</v>
      </c>
      <c r="CS22" s="179">
        <v>177206.43000000002</v>
      </c>
      <c r="CT22" s="84">
        <f>CT23+CT24</f>
        <v>260804.64</v>
      </c>
      <c r="CU22" s="84">
        <v>128711.75999999998</v>
      </c>
      <c r="CV22" s="84">
        <f t="shared" ref="CV22:CV79" si="245">CS22+CT22</f>
        <v>438011.07000000007</v>
      </c>
      <c r="CW22" s="84">
        <v>0</v>
      </c>
      <c r="CX22" s="84">
        <f t="shared" si="210"/>
        <v>305918.19</v>
      </c>
      <c r="CY22" s="191">
        <f t="shared" si="211"/>
        <v>0.69842570417227112</v>
      </c>
      <c r="CZ22" s="84">
        <f t="shared" si="212"/>
        <v>-132092.88000000006</v>
      </c>
      <c r="DA22" s="84">
        <f t="shared" ref="DA22:FL22" si="246">DA23+DA24</f>
        <v>545679.54</v>
      </c>
      <c r="DB22" s="84">
        <v>317711.31</v>
      </c>
      <c r="DC22" s="84">
        <f t="shared" si="214"/>
        <v>983690.6100000001</v>
      </c>
      <c r="DD22" s="84">
        <v>0</v>
      </c>
      <c r="DE22" s="84">
        <f t="shared" si="176"/>
        <v>623629.5</v>
      </c>
      <c r="DF22" s="191">
        <f t="shared" ref="DF22" si="247">IFERROR(DE22/DC22,"nebija plānots")</f>
        <v>0.63396915011723043</v>
      </c>
      <c r="DG22" s="84">
        <f t="shared" ref="DG22" si="248">DE22-DC22</f>
        <v>-360061.1100000001</v>
      </c>
      <c r="DH22" s="84">
        <f t="shared" si="246"/>
        <v>141761.51999999999</v>
      </c>
      <c r="DI22" s="84">
        <v>139251.87</v>
      </c>
      <c r="DJ22" s="84">
        <f t="shared" ref="DJ22" si="249">DC22+DH22</f>
        <v>1125452.1300000001</v>
      </c>
      <c r="DK22" s="84">
        <v>0</v>
      </c>
      <c r="DL22" s="84">
        <f t="shared" si="177"/>
        <v>762881.37</v>
      </c>
      <c r="DM22" s="191">
        <f t="shared" ref="DM22" si="250">IFERROR(DL22/DJ22,"nebija plānots")</f>
        <v>0.67784435220714356</v>
      </c>
      <c r="DN22" s="84">
        <f t="shared" ref="DN22" si="251">DL22-DJ22</f>
        <v>-362570.76000000013</v>
      </c>
      <c r="DO22" s="84">
        <f t="shared" si="246"/>
        <v>49206.26</v>
      </c>
      <c r="DP22" s="84">
        <v>129632.87</v>
      </c>
      <c r="DQ22" s="84">
        <f t="shared" ref="DQ22" si="252">DJ22+DO22</f>
        <v>1174658.3900000001</v>
      </c>
      <c r="DR22" s="84">
        <v>0</v>
      </c>
      <c r="DS22" s="84">
        <f t="shared" si="178"/>
        <v>892514.24</v>
      </c>
      <c r="DT22" s="191">
        <f t="shared" ref="DT22" si="253">IFERROR(DS22/DQ22,"nebija plānots")</f>
        <v>0.75980748751983962</v>
      </c>
      <c r="DU22" s="84">
        <f t="shared" ref="DU22" si="254">DS22-DQ22</f>
        <v>-282144.15000000014</v>
      </c>
      <c r="DV22" s="84">
        <f t="shared" si="246"/>
        <v>286442.18</v>
      </c>
      <c r="DW22" s="84">
        <v>140727.52999999997</v>
      </c>
      <c r="DX22" s="84">
        <f t="shared" ref="DX22" si="255">DQ22+DV22</f>
        <v>1461100.57</v>
      </c>
      <c r="DY22" s="84">
        <v>0</v>
      </c>
      <c r="DZ22" s="84">
        <f t="shared" si="179"/>
        <v>1033241.77</v>
      </c>
      <c r="EA22" s="191">
        <f t="shared" ref="EA22" si="256">IFERROR(DZ22/DX22,"nebija plānots")</f>
        <v>0.70716676949896751</v>
      </c>
      <c r="EB22" s="84">
        <f t="shared" ref="EB22" si="257">DZ22-DX22</f>
        <v>-427858.80000000005</v>
      </c>
      <c r="EC22" s="84">
        <f t="shared" si="246"/>
        <v>105725.32</v>
      </c>
      <c r="ED22" s="84">
        <v>73110.510000000009</v>
      </c>
      <c r="EE22" s="84">
        <f t="shared" ref="EE22" si="258">DX22+EC22</f>
        <v>1566825.8900000001</v>
      </c>
      <c r="EF22" s="84">
        <v>0</v>
      </c>
      <c r="EG22" s="84">
        <f t="shared" si="180"/>
        <v>1106352.28</v>
      </c>
      <c r="EH22" s="191">
        <f t="shared" ref="EH22" si="259">IFERROR(EG22/EE22,"nebija plānots")</f>
        <v>0.70611054301636533</v>
      </c>
      <c r="EI22" s="84">
        <f t="shared" ref="EI22" si="260">EG22-EE22</f>
        <v>-460473.6100000001</v>
      </c>
      <c r="EJ22" s="84">
        <f t="shared" si="246"/>
        <v>440382.73</v>
      </c>
      <c r="EK22" s="84">
        <v>294266.93</v>
      </c>
      <c r="EL22" s="84">
        <f t="shared" ref="EL22" si="261">EE22+EJ22</f>
        <v>2007208.62</v>
      </c>
      <c r="EM22" s="84">
        <v>0</v>
      </c>
      <c r="EN22" s="84">
        <f t="shared" si="181"/>
        <v>1400619.21</v>
      </c>
      <c r="EO22" s="191">
        <f t="shared" ref="EO22" si="262">IFERROR(EN22/EL22,"nebija plānots")</f>
        <v>0.69779453717172657</v>
      </c>
      <c r="EP22" s="84">
        <f t="shared" ref="EP22" si="263">EN22-EL22</f>
        <v>-606589.41000000015</v>
      </c>
      <c r="EQ22" s="84">
        <f t="shared" si="246"/>
        <v>195639.43</v>
      </c>
      <c r="ER22" s="84">
        <v>317181.50000000006</v>
      </c>
      <c r="ES22" s="84">
        <f t="shared" ref="ES22" si="264">EL22+EQ22</f>
        <v>2202848.0500000003</v>
      </c>
      <c r="ET22" s="84">
        <v>0</v>
      </c>
      <c r="EU22" s="84">
        <f t="shared" si="182"/>
        <v>1717800.71</v>
      </c>
      <c r="EV22" s="191">
        <f t="shared" ref="EV22" si="265">IFERROR(EU22/ES22,"nebija plānots")</f>
        <v>0.77980898864086412</v>
      </c>
      <c r="EW22" s="84">
        <f t="shared" ref="EW22" si="266">EU22-ES22</f>
        <v>-485047.34000000032</v>
      </c>
      <c r="EX22" s="84">
        <f t="shared" si="246"/>
        <v>106311.51</v>
      </c>
      <c r="EY22" s="84">
        <v>249744.16999999998</v>
      </c>
      <c r="EZ22" s="84">
        <f t="shared" ref="EZ22" si="267">ES22+EX22</f>
        <v>2309159.56</v>
      </c>
      <c r="FA22" s="84">
        <v>0</v>
      </c>
      <c r="FB22" s="84">
        <f t="shared" si="183"/>
        <v>1967544.88</v>
      </c>
      <c r="FC22" s="191">
        <f t="shared" ref="FC22" si="268">IFERROR(FB22/EZ22,"nebija plānots")</f>
        <v>0.85206103297599745</v>
      </c>
      <c r="FD22" s="84">
        <f t="shared" ref="FD22" si="269">FB22-EZ22</f>
        <v>-341614.68000000017</v>
      </c>
      <c r="FE22" s="84">
        <f t="shared" si="246"/>
        <v>0</v>
      </c>
      <c r="FF22" s="84">
        <v>91121.58</v>
      </c>
      <c r="FG22" s="84">
        <f t="shared" ref="FG22" si="270">EZ22+FE22</f>
        <v>2309159.56</v>
      </c>
      <c r="FH22" s="84">
        <v>0</v>
      </c>
      <c r="FI22" s="84">
        <f t="shared" si="184"/>
        <v>2058666.46</v>
      </c>
      <c r="FJ22" s="191">
        <f t="shared" ref="FJ22" si="271">IFERROR(FI22/FG22,"nebija plānots")</f>
        <v>0.89152196134943573</v>
      </c>
      <c r="FK22" s="84">
        <f t="shared" ref="FK22" si="272">FI22-FG22</f>
        <v>-250493.10000000009</v>
      </c>
      <c r="FL22" s="84">
        <f t="shared" si="246"/>
        <v>50063.53</v>
      </c>
      <c r="FM22" s="84">
        <v>116888.71000000002</v>
      </c>
      <c r="FN22" s="84">
        <f t="shared" ref="FN22" si="273">FG22+FL22</f>
        <v>2359223.09</v>
      </c>
      <c r="FO22" s="84">
        <v>173197</v>
      </c>
      <c r="FP22" s="84">
        <f t="shared" si="185"/>
        <v>2175555.17</v>
      </c>
      <c r="FQ22" s="191">
        <f t="shared" ref="FQ22" si="274">IFERROR(FP22/FN22,"nebija plānots")</f>
        <v>0.92214898168023618</v>
      </c>
      <c r="FR22" s="84">
        <f t="shared" ref="FR22" si="275">FP22-FN22</f>
        <v>-183667.91999999993</v>
      </c>
      <c r="FS22" s="97">
        <f t="shared" si="244"/>
        <v>2359223.09</v>
      </c>
      <c r="FT22" s="97">
        <f t="shared" si="186"/>
        <v>12796003.66</v>
      </c>
      <c r="FU22" s="84">
        <v>76001.03</v>
      </c>
      <c r="FV22" s="84">
        <v>76001.03</v>
      </c>
      <c r="FW22" s="84">
        <v>0</v>
      </c>
      <c r="FX22" s="84">
        <f t="shared" si="187"/>
        <v>76001.03</v>
      </c>
      <c r="FY22" s="191">
        <f t="shared" si="188"/>
        <v>1</v>
      </c>
      <c r="FZ22" s="84">
        <f t="shared" si="189"/>
        <v>0</v>
      </c>
      <c r="GA22" s="84">
        <v>0</v>
      </c>
      <c r="GB22" s="84">
        <v>0</v>
      </c>
      <c r="GC22" s="84">
        <f t="shared" si="190"/>
        <v>0</v>
      </c>
      <c r="GD22" s="84">
        <f t="shared" si="191"/>
        <v>0</v>
      </c>
      <c r="GE22" s="84">
        <f t="shared" si="192"/>
        <v>76001.03</v>
      </c>
      <c r="GF22" s="191">
        <f>IFERROR(GE22/FU22,"nebija plānots")</f>
        <v>1</v>
      </c>
      <c r="GG22" s="84">
        <f t="shared" si="194"/>
        <v>0</v>
      </c>
      <c r="GH22" s="84">
        <v>0</v>
      </c>
      <c r="GI22" s="84">
        <v>0</v>
      </c>
      <c r="GJ22" s="84">
        <f t="shared" si="195"/>
        <v>0</v>
      </c>
      <c r="GK22" s="84">
        <f t="shared" si="196"/>
        <v>0</v>
      </c>
      <c r="GL22" s="84">
        <f t="shared" si="197"/>
        <v>76001.03</v>
      </c>
      <c r="GM22" s="191">
        <f t="shared" si="198"/>
        <v>1</v>
      </c>
      <c r="GN22" s="84">
        <f t="shared" si="199"/>
        <v>0</v>
      </c>
      <c r="GO22" s="84">
        <v>0</v>
      </c>
      <c r="GP22" s="84">
        <v>0</v>
      </c>
      <c r="GQ22" s="84">
        <f t="shared" si="168"/>
        <v>0</v>
      </c>
      <c r="GR22" s="84">
        <f t="shared" si="169"/>
        <v>0</v>
      </c>
      <c r="GS22" s="84">
        <f t="shared" si="170"/>
        <v>76001.03</v>
      </c>
      <c r="GT22" s="191">
        <f t="shared" si="200"/>
        <v>1</v>
      </c>
      <c r="GU22" s="84">
        <f t="shared" si="171"/>
        <v>0</v>
      </c>
      <c r="GV22" s="84">
        <v>0</v>
      </c>
      <c r="GW22" s="84">
        <v>0</v>
      </c>
      <c r="GX22" s="84">
        <f t="shared" si="201"/>
        <v>0</v>
      </c>
      <c r="GY22" s="84">
        <f t="shared" si="202"/>
        <v>0</v>
      </c>
      <c r="GZ22" s="84">
        <f t="shared" si="172"/>
        <v>76001.03</v>
      </c>
      <c r="HA22" s="191">
        <f t="shared" si="203"/>
        <v>1</v>
      </c>
      <c r="HB22" s="84">
        <f t="shared" si="173"/>
        <v>0</v>
      </c>
      <c r="HC22" s="57">
        <f>FU22+FS22+CQ22+CD22+BQ22+BC22+AP22</f>
        <v>13055672.609999999</v>
      </c>
      <c r="HD22" s="57">
        <f>Q22-HC22</f>
        <v>867087.3900000006</v>
      </c>
      <c r="HE22" s="60" t="s">
        <v>928</v>
      </c>
      <c r="HF22" s="58"/>
      <c r="HG22" s="59"/>
      <c r="HH22" s="59"/>
      <c r="HI22" s="59"/>
    </row>
    <row r="23" spans="1:217" ht="75.400000000000006" hidden="1" customHeight="1" outlineLevel="1" x14ac:dyDescent="0.45">
      <c r="B23" s="9"/>
      <c r="C23" s="317" t="s">
        <v>31</v>
      </c>
      <c r="D23" s="1" t="s">
        <v>1471</v>
      </c>
      <c r="E23" s="35">
        <v>8</v>
      </c>
      <c r="F23" s="35">
        <v>1</v>
      </c>
      <c r="G23" s="36" t="s">
        <v>31</v>
      </c>
      <c r="H23" s="37" t="s">
        <v>32</v>
      </c>
      <c r="I23" s="37" t="s">
        <v>455</v>
      </c>
      <c r="J23" s="54">
        <v>0</v>
      </c>
      <c r="K23" s="38"/>
      <c r="L23" s="38"/>
      <c r="M23" s="39" t="s">
        <v>34</v>
      </c>
      <c r="N23" s="38"/>
      <c r="O23" s="38"/>
      <c r="P23" s="38" t="s">
        <v>456</v>
      </c>
      <c r="Q23" s="40"/>
      <c r="R23" s="40"/>
      <c r="S23" s="40"/>
      <c r="T23" s="98"/>
      <c r="U23" s="40"/>
      <c r="V23" s="40"/>
      <c r="W23" s="40"/>
      <c r="X23" s="85">
        <f t="shared" si="174"/>
        <v>0</v>
      </c>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84">
        <v>0</v>
      </c>
      <c r="CP23" s="84">
        <v>0</v>
      </c>
      <c r="CQ23" s="40"/>
      <c r="CR23" s="57">
        <f t="shared" si="175"/>
        <v>0</v>
      </c>
      <c r="CS23" s="40"/>
      <c r="CT23" s="40"/>
      <c r="CU23" s="84"/>
      <c r="CV23" s="84"/>
      <c r="CW23" s="84"/>
      <c r="CX23" s="84"/>
      <c r="CY23" s="191"/>
      <c r="CZ23" s="84"/>
      <c r="DA23" s="40"/>
      <c r="DB23" s="84">
        <v>0</v>
      </c>
      <c r="DC23" s="84"/>
      <c r="DD23" s="84"/>
      <c r="DE23" s="84">
        <f t="shared" si="176"/>
        <v>0</v>
      </c>
      <c r="DF23" s="191"/>
      <c r="DG23" s="84"/>
      <c r="DH23" s="40"/>
      <c r="DI23" s="84">
        <v>0</v>
      </c>
      <c r="DJ23" s="84"/>
      <c r="DK23" s="84"/>
      <c r="DL23" s="84">
        <f t="shared" si="177"/>
        <v>0</v>
      </c>
      <c r="DM23" s="191"/>
      <c r="DN23" s="84"/>
      <c r="DO23" s="40"/>
      <c r="DP23" s="84">
        <v>0</v>
      </c>
      <c r="DQ23" s="84"/>
      <c r="DR23" s="84"/>
      <c r="DS23" s="84">
        <f t="shared" si="178"/>
        <v>0</v>
      </c>
      <c r="DT23" s="191"/>
      <c r="DU23" s="84"/>
      <c r="DV23" s="40"/>
      <c r="DW23" s="84">
        <v>0</v>
      </c>
      <c r="DX23" s="84"/>
      <c r="DY23" s="84"/>
      <c r="DZ23" s="84">
        <f t="shared" si="179"/>
        <v>0</v>
      </c>
      <c r="EA23" s="191"/>
      <c r="EB23" s="84"/>
      <c r="EC23" s="40"/>
      <c r="ED23" s="84">
        <v>0</v>
      </c>
      <c r="EE23" s="84"/>
      <c r="EF23" s="84"/>
      <c r="EG23" s="84">
        <f t="shared" si="180"/>
        <v>0</v>
      </c>
      <c r="EH23" s="191"/>
      <c r="EI23" s="84"/>
      <c r="EJ23" s="40"/>
      <c r="EK23" s="84">
        <v>0</v>
      </c>
      <c r="EL23" s="84"/>
      <c r="EM23" s="84"/>
      <c r="EN23" s="84">
        <f t="shared" si="181"/>
        <v>0</v>
      </c>
      <c r="EO23" s="191"/>
      <c r="EP23" s="84"/>
      <c r="EQ23" s="40"/>
      <c r="ER23" s="84">
        <v>0</v>
      </c>
      <c r="ES23" s="84"/>
      <c r="ET23" s="84"/>
      <c r="EU23" s="84">
        <f t="shared" si="182"/>
        <v>0</v>
      </c>
      <c r="EV23" s="191"/>
      <c r="EW23" s="84"/>
      <c r="EX23" s="40"/>
      <c r="EY23" s="84">
        <v>0</v>
      </c>
      <c r="EZ23" s="84"/>
      <c r="FA23" s="84"/>
      <c r="FB23" s="84">
        <f t="shared" si="183"/>
        <v>0</v>
      </c>
      <c r="FC23" s="191"/>
      <c r="FD23" s="84"/>
      <c r="FE23" s="40"/>
      <c r="FF23" s="84">
        <v>0</v>
      </c>
      <c r="FG23" s="84"/>
      <c r="FH23" s="84"/>
      <c r="FI23" s="84">
        <f t="shared" si="184"/>
        <v>0</v>
      </c>
      <c r="FJ23" s="191"/>
      <c r="FK23" s="84"/>
      <c r="FL23" s="40"/>
      <c r="FM23" s="84">
        <v>0</v>
      </c>
      <c r="FN23" s="84"/>
      <c r="FO23" s="84"/>
      <c r="FP23" s="84">
        <f t="shared" si="185"/>
        <v>0</v>
      </c>
      <c r="FQ23" s="191"/>
      <c r="FR23" s="84"/>
      <c r="FS23" s="40"/>
      <c r="FT23" s="97">
        <f t="shared" si="186"/>
        <v>0</v>
      </c>
      <c r="FU23" s="84">
        <v>0</v>
      </c>
      <c r="FV23" s="84">
        <v>0</v>
      </c>
      <c r="FW23" s="84">
        <v>0</v>
      </c>
      <c r="FX23" s="84">
        <f t="shared" si="187"/>
        <v>0</v>
      </c>
      <c r="FY23" s="191" t="str">
        <f t="shared" si="188"/>
        <v>nebija plānots</v>
      </c>
      <c r="FZ23" s="84">
        <f t="shared" si="189"/>
        <v>0</v>
      </c>
      <c r="GA23" s="84">
        <v>0</v>
      </c>
      <c r="GB23" s="84">
        <v>0</v>
      </c>
      <c r="GC23" s="84">
        <f t="shared" si="190"/>
        <v>0</v>
      </c>
      <c r="GD23" s="84">
        <f t="shared" si="191"/>
        <v>0</v>
      </c>
      <c r="GE23" s="84">
        <f t="shared" si="192"/>
        <v>0</v>
      </c>
      <c r="GF23" s="191" t="str">
        <f t="shared" si="193"/>
        <v>nebija plānots</v>
      </c>
      <c r="GG23" s="84">
        <f t="shared" si="194"/>
        <v>0</v>
      </c>
      <c r="GH23" s="84">
        <v>0</v>
      </c>
      <c r="GI23" s="84">
        <v>0</v>
      </c>
      <c r="GJ23" s="84">
        <f t="shared" si="195"/>
        <v>0</v>
      </c>
      <c r="GK23" s="84">
        <f t="shared" si="196"/>
        <v>0</v>
      </c>
      <c r="GL23" s="84">
        <f t="shared" si="197"/>
        <v>0</v>
      </c>
      <c r="GM23" s="191" t="str">
        <f t="shared" si="198"/>
        <v>nebija plānots</v>
      </c>
      <c r="GN23" s="84">
        <f t="shared" si="199"/>
        <v>0</v>
      </c>
      <c r="GO23" s="84">
        <v>0</v>
      </c>
      <c r="GP23" s="84">
        <v>0</v>
      </c>
      <c r="GQ23" s="84">
        <f t="shared" si="168"/>
        <v>0</v>
      </c>
      <c r="GR23" s="84">
        <f t="shared" si="169"/>
        <v>0</v>
      </c>
      <c r="GS23" s="84">
        <f t="shared" si="170"/>
        <v>0</v>
      </c>
      <c r="GT23" s="191" t="str">
        <f t="shared" si="200"/>
        <v>nebija plānots</v>
      </c>
      <c r="GU23" s="84">
        <f t="shared" si="171"/>
        <v>0</v>
      </c>
      <c r="GV23" s="84">
        <v>0</v>
      </c>
      <c r="GW23" s="84">
        <v>0</v>
      </c>
      <c r="GX23" s="84">
        <f t="shared" si="201"/>
        <v>0</v>
      </c>
      <c r="GY23" s="84">
        <f t="shared" si="202"/>
        <v>0</v>
      </c>
      <c r="GZ23" s="84">
        <f t="shared" si="172"/>
        <v>0</v>
      </c>
      <c r="HA23" s="191" t="str">
        <f t="shared" si="203"/>
        <v>nebija plānots</v>
      </c>
      <c r="HB23" s="84">
        <f t="shared" si="173"/>
        <v>0</v>
      </c>
      <c r="HC23" s="40"/>
      <c r="HD23" s="40"/>
      <c r="HE23" s="99"/>
      <c r="HF23" s="99"/>
      <c r="HG23" s="100"/>
      <c r="HH23" s="100"/>
      <c r="HI23" s="100"/>
    </row>
    <row r="24" spans="1:217" ht="75.400000000000006" hidden="1" customHeight="1" outlineLevel="1" x14ac:dyDescent="0.45">
      <c r="B24" s="9"/>
      <c r="C24" s="317" t="s">
        <v>31</v>
      </c>
      <c r="D24" s="1" t="s">
        <v>1471</v>
      </c>
      <c r="E24" s="35">
        <v>9</v>
      </c>
      <c r="F24" s="35">
        <v>1</v>
      </c>
      <c r="G24" s="36" t="s">
        <v>31</v>
      </c>
      <c r="H24" s="37" t="s">
        <v>32</v>
      </c>
      <c r="I24" s="37" t="s">
        <v>455</v>
      </c>
      <c r="J24" s="54">
        <v>0</v>
      </c>
      <c r="K24" s="38"/>
      <c r="L24" s="38"/>
      <c r="M24" s="39" t="s">
        <v>34</v>
      </c>
      <c r="N24" s="38"/>
      <c r="O24" s="38"/>
      <c r="P24" s="38" t="s">
        <v>457</v>
      </c>
      <c r="Q24" s="40"/>
      <c r="R24" s="40"/>
      <c r="S24" s="40"/>
      <c r="T24" s="98"/>
      <c r="U24" s="40"/>
      <c r="V24" s="40"/>
      <c r="W24" s="40"/>
      <c r="X24" s="85">
        <f t="shared" si="174"/>
        <v>0</v>
      </c>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84">
        <v>0</v>
      </c>
      <c r="CP24" s="84">
        <v>0</v>
      </c>
      <c r="CQ24" s="40"/>
      <c r="CR24" s="57">
        <f t="shared" si="175"/>
        <v>0</v>
      </c>
      <c r="CS24" s="40"/>
      <c r="CT24" s="40">
        <v>260804.64</v>
      </c>
      <c r="CU24" s="84"/>
      <c r="CV24" s="84"/>
      <c r="CW24" s="84"/>
      <c r="CX24" s="84"/>
      <c r="CY24" s="191"/>
      <c r="CZ24" s="84"/>
      <c r="DA24" s="40">
        <v>545679.54</v>
      </c>
      <c r="DB24" s="84">
        <v>0</v>
      </c>
      <c r="DC24" s="84"/>
      <c r="DD24" s="84"/>
      <c r="DE24" s="84">
        <f t="shared" si="176"/>
        <v>0</v>
      </c>
      <c r="DF24" s="191"/>
      <c r="DG24" s="84"/>
      <c r="DH24" s="40">
        <v>141761.51999999999</v>
      </c>
      <c r="DI24" s="84">
        <v>0</v>
      </c>
      <c r="DJ24" s="84"/>
      <c r="DK24" s="84"/>
      <c r="DL24" s="84">
        <f t="shared" si="177"/>
        <v>0</v>
      </c>
      <c r="DM24" s="191"/>
      <c r="DN24" s="84"/>
      <c r="DO24" s="40">
        <v>49206.26</v>
      </c>
      <c r="DP24" s="84">
        <v>0</v>
      </c>
      <c r="DQ24" s="84"/>
      <c r="DR24" s="84"/>
      <c r="DS24" s="84">
        <f t="shared" si="178"/>
        <v>0</v>
      </c>
      <c r="DT24" s="191"/>
      <c r="DU24" s="84"/>
      <c r="DV24" s="40">
        <v>286442.18</v>
      </c>
      <c r="DW24" s="84">
        <v>0</v>
      </c>
      <c r="DX24" s="84"/>
      <c r="DY24" s="84"/>
      <c r="DZ24" s="84">
        <f t="shared" si="179"/>
        <v>0</v>
      </c>
      <c r="EA24" s="191"/>
      <c r="EB24" s="84"/>
      <c r="EC24" s="40">
        <v>105725.32</v>
      </c>
      <c r="ED24" s="84">
        <v>0</v>
      </c>
      <c r="EE24" s="84"/>
      <c r="EF24" s="84"/>
      <c r="EG24" s="84">
        <f t="shared" si="180"/>
        <v>0</v>
      </c>
      <c r="EH24" s="191"/>
      <c r="EI24" s="84"/>
      <c r="EJ24" s="40">
        <v>440382.73</v>
      </c>
      <c r="EK24" s="84">
        <v>0</v>
      </c>
      <c r="EL24" s="84"/>
      <c r="EM24" s="84"/>
      <c r="EN24" s="84">
        <f t="shared" si="181"/>
        <v>0</v>
      </c>
      <c r="EO24" s="191"/>
      <c r="EP24" s="84"/>
      <c r="EQ24" s="40">
        <v>195639.43</v>
      </c>
      <c r="ER24" s="84">
        <v>0</v>
      </c>
      <c r="ES24" s="84"/>
      <c r="ET24" s="84"/>
      <c r="EU24" s="84">
        <f t="shared" si="182"/>
        <v>0</v>
      </c>
      <c r="EV24" s="191"/>
      <c r="EW24" s="84"/>
      <c r="EX24" s="40">
        <v>106311.51</v>
      </c>
      <c r="EY24" s="84">
        <v>0</v>
      </c>
      <c r="EZ24" s="84"/>
      <c r="FA24" s="84"/>
      <c r="FB24" s="84">
        <f t="shared" si="183"/>
        <v>0</v>
      </c>
      <c r="FC24" s="191"/>
      <c r="FD24" s="84"/>
      <c r="FE24" s="40">
        <v>0</v>
      </c>
      <c r="FF24" s="84">
        <v>0</v>
      </c>
      <c r="FG24" s="84"/>
      <c r="FH24" s="84"/>
      <c r="FI24" s="84">
        <f t="shared" si="184"/>
        <v>0</v>
      </c>
      <c r="FJ24" s="191"/>
      <c r="FK24" s="84"/>
      <c r="FL24" s="40">
        <v>50063.53</v>
      </c>
      <c r="FM24" s="84">
        <v>0</v>
      </c>
      <c r="FN24" s="84"/>
      <c r="FO24" s="84"/>
      <c r="FP24" s="84">
        <f t="shared" si="185"/>
        <v>0</v>
      </c>
      <c r="FQ24" s="191"/>
      <c r="FR24" s="84"/>
      <c r="FS24" s="40"/>
      <c r="FT24" s="97">
        <f t="shared" si="186"/>
        <v>0</v>
      </c>
      <c r="FU24" s="84">
        <v>0</v>
      </c>
      <c r="FV24" s="84">
        <v>0</v>
      </c>
      <c r="FW24" s="84">
        <v>0</v>
      </c>
      <c r="FX24" s="84">
        <f t="shared" si="187"/>
        <v>0</v>
      </c>
      <c r="FY24" s="191" t="str">
        <f t="shared" si="188"/>
        <v>nebija plānots</v>
      </c>
      <c r="FZ24" s="84">
        <f t="shared" si="189"/>
        <v>0</v>
      </c>
      <c r="GA24" s="84">
        <v>0</v>
      </c>
      <c r="GB24" s="84">
        <v>0</v>
      </c>
      <c r="GC24" s="84">
        <f t="shared" si="190"/>
        <v>0</v>
      </c>
      <c r="GD24" s="84">
        <f t="shared" si="191"/>
        <v>0</v>
      </c>
      <c r="GE24" s="84">
        <f t="shared" si="192"/>
        <v>0</v>
      </c>
      <c r="GF24" s="191" t="str">
        <f t="shared" si="193"/>
        <v>nebija plānots</v>
      </c>
      <c r="GG24" s="84">
        <f t="shared" si="194"/>
        <v>0</v>
      </c>
      <c r="GH24" s="84">
        <v>0</v>
      </c>
      <c r="GI24" s="84">
        <v>0</v>
      </c>
      <c r="GJ24" s="84">
        <f t="shared" si="195"/>
        <v>0</v>
      </c>
      <c r="GK24" s="84">
        <f t="shared" si="196"/>
        <v>0</v>
      </c>
      <c r="GL24" s="84">
        <f t="shared" si="197"/>
        <v>0</v>
      </c>
      <c r="GM24" s="191" t="str">
        <f t="shared" si="198"/>
        <v>nebija plānots</v>
      </c>
      <c r="GN24" s="84">
        <f t="shared" si="199"/>
        <v>0</v>
      </c>
      <c r="GO24" s="84">
        <v>0</v>
      </c>
      <c r="GP24" s="84">
        <v>0</v>
      </c>
      <c r="GQ24" s="84">
        <f t="shared" si="168"/>
        <v>0</v>
      </c>
      <c r="GR24" s="84">
        <f t="shared" si="169"/>
        <v>0</v>
      </c>
      <c r="GS24" s="84">
        <f t="shared" si="170"/>
        <v>0</v>
      </c>
      <c r="GT24" s="191" t="str">
        <f t="shared" si="200"/>
        <v>nebija plānots</v>
      </c>
      <c r="GU24" s="84">
        <f t="shared" si="171"/>
        <v>0</v>
      </c>
      <c r="GV24" s="84">
        <v>0</v>
      </c>
      <c r="GW24" s="84">
        <v>0</v>
      </c>
      <c r="GX24" s="84">
        <f t="shared" si="201"/>
        <v>0</v>
      </c>
      <c r="GY24" s="84">
        <f t="shared" si="202"/>
        <v>0</v>
      </c>
      <c r="GZ24" s="84">
        <f t="shared" si="172"/>
        <v>0</v>
      </c>
      <c r="HA24" s="191" t="str">
        <f t="shared" si="203"/>
        <v>nebija plānots</v>
      </c>
      <c r="HB24" s="84">
        <f t="shared" si="173"/>
        <v>0</v>
      </c>
      <c r="HC24" s="40"/>
      <c r="HD24" s="40"/>
      <c r="HE24" s="99"/>
      <c r="HF24" s="158">
        <v>0.89</v>
      </c>
      <c r="HG24" s="100" t="s">
        <v>905</v>
      </c>
      <c r="HH24" s="100"/>
      <c r="HI24" s="100"/>
    </row>
    <row r="25" spans="1:217" ht="75.400000000000006" customHeight="1" collapsed="1" x14ac:dyDescent="0.45">
      <c r="A25" s="1" t="str">
        <f t="shared" si="204"/>
        <v>1.1.1.1.4</v>
      </c>
      <c r="B25" s="9" t="str">
        <f>C25&amp;J25&amp;"."&amp;D25</f>
        <v>1.1.1.1.4.Nē</v>
      </c>
      <c r="C25" s="317" t="s">
        <v>31</v>
      </c>
      <c r="D25" s="1" t="s">
        <v>1471</v>
      </c>
      <c r="E25" s="35">
        <v>10</v>
      </c>
      <c r="F25" s="52">
        <v>1</v>
      </c>
      <c r="G25" s="53" t="s">
        <v>31</v>
      </c>
      <c r="H25" s="54" t="s">
        <v>32</v>
      </c>
      <c r="I25" s="54" t="str">
        <f t="shared" si="162"/>
        <v>1.1.1.1. Praktiskas ievirzes pētījumi</v>
      </c>
      <c r="J25" s="54">
        <v>4</v>
      </c>
      <c r="K25" s="55">
        <v>4</v>
      </c>
      <c r="L25" s="38" t="str">
        <f t="shared" si="163"/>
        <v>1.1.1.1.4</v>
      </c>
      <c r="M25" s="56" t="s">
        <v>34</v>
      </c>
      <c r="N25" s="55" t="s">
        <v>5</v>
      </c>
      <c r="O25" s="55" t="s">
        <v>221</v>
      </c>
      <c r="P25" s="55" t="s">
        <v>225</v>
      </c>
      <c r="Q25" s="57">
        <f>S25+T25+U25+V25+W25</f>
        <v>17764737</v>
      </c>
      <c r="R25" s="57">
        <f t="shared" si="164"/>
        <v>16886997</v>
      </c>
      <c r="S25" s="80">
        <v>0</v>
      </c>
      <c r="T25" s="81">
        <v>16886997</v>
      </c>
      <c r="U25" s="80">
        <v>0</v>
      </c>
      <c r="V25" s="80">
        <v>0</v>
      </c>
      <c r="W25" s="80">
        <v>877740</v>
      </c>
      <c r="X25" s="85" t="str">
        <f t="shared" si="174"/>
        <v>ERAF</v>
      </c>
      <c r="Y25" s="85">
        <v>0</v>
      </c>
      <c r="Z25" s="85">
        <v>0</v>
      </c>
      <c r="AA25" s="85">
        <v>0</v>
      </c>
      <c r="AB25" s="85">
        <v>0</v>
      </c>
      <c r="AC25" s="85">
        <v>0</v>
      </c>
      <c r="AD25" s="85">
        <v>0</v>
      </c>
      <c r="AE25" s="85">
        <v>0</v>
      </c>
      <c r="AF25" s="85">
        <v>0</v>
      </c>
      <c r="AG25" s="85">
        <v>0</v>
      </c>
      <c r="AH25" s="85">
        <v>0</v>
      </c>
      <c r="AI25" s="85">
        <v>0</v>
      </c>
      <c r="AJ25" s="85">
        <v>0</v>
      </c>
      <c r="AK25" s="85">
        <v>0</v>
      </c>
      <c r="AL25" s="85">
        <v>0</v>
      </c>
      <c r="AM25" s="85">
        <v>0</v>
      </c>
      <c r="AN25" s="85">
        <v>0</v>
      </c>
      <c r="AO25" s="85">
        <v>0</v>
      </c>
      <c r="AP25" s="57">
        <f t="shared" si="205"/>
        <v>0</v>
      </c>
      <c r="AQ25" s="85">
        <v>0</v>
      </c>
      <c r="AR25" s="85">
        <v>0</v>
      </c>
      <c r="AS25" s="85">
        <v>0</v>
      </c>
      <c r="AT25" s="85">
        <v>0</v>
      </c>
      <c r="AU25" s="85">
        <v>0</v>
      </c>
      <c r="AV25" s="85">
        <v>0</v>
      </c>
      <c r="AW25" s="85">
        <v>0</v>
      </c>
      <c r="AX25" s="85">
        <v>0</v>
      </c>
      <c r="AY25" s="85">
        <v>0</v>
      </c>
      <c r="AZ25" s="85">
        <v>0</v>
      </c>
      <c r="BA25" s="85">
        <v>0</v>
      </c>
      <c r="BB25" s="85">
        <v>0</v>
      </c>
      <c r="BC25" s="57">
        <f t="shared" si="206"/>
        <v>0</v>
      </c>
      <c r="BD25" s="57">
        <f t="shared" si="207"/>
        <v>0</v>
      </c>
      <c r="BE25" s="85">
        <v>0</v>
      </c>
      <c r="BF25" s="85">
        <v>0</v>
      </c>
      <c r="BG25" s="85">
        <v>0</v>
      </c>
      <c r="BH25" s="85">
        <v>0</v>
      </c>
      <c r="BI25" s="85">
        <v>0</v>
      </c>
      <c r="BJ25" s="85">
        <v>0</v>
      </c>
      <c r="BK25" s="85">
        <v>0</v>
      </c>
      <c r="BL25" s="85">
        <v>0</v>
      </c>
      <c r="BM25" s="85">
        <v>0</v>
      </c>
      <c r="BN25" s="85">
        <v>0</v>
      </c>
      <c r="BO25" s="85">
        <v>0</v>
      </c>
      <c r="BP25" s="85">
        <v>0</v>
      </c>
      <c r="BQ25" s="57">
        <f t="shared" si="208"/>
        <v>0</v>
      </c>
      <c r="BR25" s="85">
        <v>45927</v>
      </c>
      <c r="BS25" s="85">
        <v>286642.5</v>
      </c>
      <c r="BT25" s="85">
        <v>129391.06</v>
      </c>
      <c r="BU25" s="85">
        <v>518698.04000000004</v>
      </c>
      <c r="BV25" s="85">
        <v>298996.82</v>
      </c>
      <c r="BW25" s="167">
        <v>421172.41000000003</v>
      </c>
      <c r="BX25" s="167">
        <v>614007.43999999994</v>
      </c>
      <c r="BY25" s="167">
        <v>265884.64</v>
      </c>
      <c r="BZ25" s="167">
        <v>542631.75000000012</v>
      </c>
      <c r="CA25" s="167">
        <v>293791.59999999998</v>
      </c>
      <c r="CB25" s="167">
        <v>424148.72</v>
      </c>
      <c r="CC25" s="167">
        <v>465031.16</v>
      </c>
      <c r="CD25" s="57">
        <f t="shared" si="209"/>
        <v>4306323.1400000006</v>
      </c>
      <c r="CE25" s="167">
        <v>600359.10999999987</v>
      </c>
      <c r="CF25" s="167">
        <v>415610.57000000007</v>
      </c>
      <c r="CG25" s="85">
        <v>457084.38999999996</v>
      </c>
      <c r="CH25" s="167">
        <v>346441.53</v>
      </c>
      <c r="CI25" s="167">
        <v>433327.70999999996</v>
      </c>
      <c r="CJ25" s="167">
        <v>452269.11</v>
      </c>
      <c r="CK25" s="85">
        <v>351398.88000000012</v>
      </c>
      <c r="CL25" s="85">
        <v>280782.21999999997</v>
      </c>
      <c r="CM25" s="85">
        <v>440130.12</v>
      </c>
      <c r="CN25" s="85">
        <v>600380.81999999983</v>
      </c>
      <c r="CO25" s="84">
        <v>418598.36</v>
      </c>
      <c r="CP25" s="84">
        <v>490018.10000000021</v>
      </c>
      <c r="CQ25" s="57">
        <f>CE25+CF25+CG25+CH25+CI25+CJ25+CK25+CL25+CM25+CN25+CO25+CP25</f>
        <v>5286400.92</v>
      </c>
      <c r="CR25" s="57">
        <f t="shared" si="175"/>
        <v>9592724.0600000005</v>
      </c>
      <c r="CS25" s="179">
        <v>696761.28</v>
      </c>
      <c r="CT25" s="84">
        <f>CT26+CT27</f>
        <v>569013.72</v>
      </c>
      <c r="CU25" s="84">
        <v>319635.62999999995</v>
      </c>
      <c r="CV25" s="84">
        <f t="shared" si="245"/>
        <v>1265775</v>
      </c>
      <c r="CW25" s="84">
        <v>0</v>
      </c>
      <c r="CX25" s="84">
        <f t="shared" si="210"/>
        <v>1016396.9099999999</v>
      </c>
      <c r="CY25" s="191">
        <f t="shared" si="211"/>
        <v>0.80298387154115058</v>
      </c>
      <c r="CZ25" s="84">
        <f t="shared" si="212"/>
        <v>-249378.09000000008</v>
      </c>
      <c r="DA25" s="84">
        <f t="shared" ref="DA25:FL25" si="276">DA26+DA27</f>
        <v>846861.11</v>
      </c>
      <c r="DB25" s="84">
        <v>639304.76000000013</v>
      </c>
      <c r="DC25" s="84">
        <f t="shared" si="214"/>
        <v>2112636.11</v>
      </c>
      <c r="DD25" s="84">
        <v>0</v>
      </c>
      <c r="DE25" s="84">
        <f t="shared" si="176"/>
        <v>1655701.67</v>
      </c>
      <c r="DF25" s="191">
        <f t="shared" ref="DF25" si="277">IFERROR(DE25/DC25,"nebija plānots")</f>
        <v>0.78371360887133568</v>
      </c>
      <c r="DG25" s="84">
        <f t="shared" ref="DG25" si="278">DE25-DC25</f>
        <v>-456934.43999999994</v>
      </c>
      <c r="DH25" s="84">
        <f t="shared" si="276"/>
        <v>355910.44</v>
      </c>
      <c r="DI25" s="84">
        <v>358141.7699999999</v>
      </c>
      <c r="DJ25" s="84">
        <f t="shared" ref="DJ25" si="279">DC25+DH25</f>
        <v>2468546.5499999998</v>
      </c>
      <c r="DK25" s="84">
        <v>0</v>
      </c>
      <c r="DL25" s="84">
        <f t="shared" si="177"/>
        <v>2013843.44</v>
      </c>
      <c r="DM25" s="191">
        <f t="shared" ref="DM25" si="280">IFERROR(DL25/DJ25,"nebija plānots")</f>
        <v>0.81580128193247969</v>
      </c>
      <c r="DN25" s="84">
        <f t="shared" ref="DN25" si="281">DL25-DJ25</f>
        <v>-454703.10999999987</v>
      </c>
      <c r="DO25" s="84">
        <f t="shared" si="276"/>
        <v>353328.32</v>
      </c>
      <c r="DP25" s="84">
        <v>490720.43000000005</v>
      </c>
      <c r="DQ25" s="84">
        <f t="shared" ref="DQ25" si="282">DJ25+DO25</f>
        <v>2821874.8699999996</v>
      </c>
      <c r="DR25" s="84">
        <v>0</v>
      </c>
      <c r="DS25" s="84">
        <f t="shared" si="178"/>
        <v>2504563.87</v>
      </c>
      <c r="DT25" s="191">
        <f t="shared" ref="DT25" si="283">IFERROR(DS25/DQ25,"nebija plānots")</f>
        <v>0.88755312881750859</v>
      </c>
      <c r="DU25" s="84">
        <f t="shared" ref="DU25" si="284">DS25-DQ25</f>
        <v>-317310.99999999953</v>
      </c>
      <c r="DV25" s="84">
        <f t="shared" si="276"/>
        <v>488774.13</v>
      </c>
      <c r="DW25" s="84">
        <v>588203.93000000005</v>
      </c>
      <c r="DX25" s="84">
        <f t="shared" ref="DX25" si="285">DQ25+DV25</f>
        <v>3310648.9999999995</v>
      </c>
      <c r="DY25" s="84">
        <v>0</v>
      </c>
      <c r="DZ25" s="84">
        <f t="shared" si="179"/>
        <v>3092767.8000000003</v>
      </c>
      <c r="EA25" s="191">
        <f t="shared" ref="EA25" si="286">IFERROR(DZ25/DX25,"nebija plānots")</f>
        <v>0.93418776801769099</v>
      </c>
      <c r="EB25" s="84">
        <f t="shared" ref="EB25" si="287">DZ25-DX25</f>
        <v>-217881.19999999925</v>
      </c>
      <c r="EC25" s="84">
        <f t="shared" si="276"/>
        <v>378648.9</v>
      </c>
      <c r="ED25" s="84">
        <v>352160.94000000006</v>
      </c>
      <c r="EE25" s="84">
        <f t="shared" ref="EE25" si="288">DX25+EC25</f>
        <v>3689297.8999999994</v>
      </c>
      <c r="EF25" s="84">
        <v>0</v>
      </c>
      <c r="EG25" s="84">
        <f t="shared" si="180"/>
        <v>3444928.74</v>
      </c>
      <c r="EH25" s="191">
        <f t="shared" ref="EH25" si="289">IFERROR(EG25/EE25,"nebija plānots")</f>
        <v>0.93376269235401155</v>
      </c>
      <c r="EI25" s="84">
        <f t="shared" ref="EI25" si="290">EG25-EE25</f>
        <v>-244369.15999999922</v>
      </c>
      <c r="EJ25" s="84">
        <f t="shared" si="276"/>
        <v>354752.83</v>
      </c>
      <c r="EK25" s="84">
        <v>352355.50999999995</v>
      </c>
      <c r="EL25" s="84">
        <f t="shared" ref="EL25" si="291">EE25+EJ25</f>
        <v>4044050.7299999995</v>
      </c>
      <c r="EM25" s="84">
        <v>0</v>
      </c>
      <c r="EN25" s="84">
        <f t="shared" si="181"/>
        <v>3797284.25</v>
      </c>
      <c r="EO25" s="191">
        <f t="shared" ref="EO25" si="292">IFERROR(EN25/EL25,"nebija plānots")</f>
        <v>0.9389803698135113</v>
      </c>
      <c r="EP25" s="84">
        <f t="shared" ref="EP25" si="293">EN25-EL25</f>
        <v>-246766.47999999952</v>
      </c>
      <c r="EQ25" s="84">
        <f t="shared" si="276"/>
        <v>252792.73</v>
      </c>
      <c r="ER25" s="84">
        <v>498609.76</v>
      </c>
      <c r="ES25" s="84">
        <f t="shared" ref="ES25" si="294">EL25+EQ25</f>
        <v>4296843.46</v>
      </c>
      <c r="ET25" s="84">
        <v>0</v>
      </c>
      <c r="EU25" s="84">
        <f t="shared" si="182"/>
        <v>4295894.01</v>
      </c>
      <c r="EV25" s="191">
        <f t="shared" ref="EV25" si="295">IFERROR(EU25/ES25,"nebija plānots")</f>
        <v>0.99977903546898117</v>
      </c>
      <c r="EW25" s="84">
        <f t="shared" ref="EW25" si="296">EU25-ES25</f>
        <v>-949.45000000018626</v>
      </c>
      <c r="EX25" s="84">
        <f t="shared" si="276"/>
        <v>390242.65</v>
      </c>
      <c r="EY25" s="84">
        <v>275187.46000000002</v>
      </c>
      <c r="EZ25" s="84">
        <f t="shared" ref="EZ25" si="297">ES25+EX25</f>
        <v>4687086.1100000003</v>
      </c>
      <c r="FA25" s="84">
        <v>87061</v>
      </c>
      <c r="FB25" s="84">
        <f t="shared" si="183"/>
        <v>4571081.47</v>
      </c>
      <c r="FC25" s="191">
        <f t="shared" ref="FC25" si="298">IFERROR(FB25/EZ25,"nebija plānots")</f>
        <v>0.9752501581414299</v>
      </c>
      <c r="FD25" s="84">
        <f t="shared" ref="FD25" si="299">FB25-EZ25</f>
        <v>-116004.6400000006</v>
      </c>
      <c r="FE25" s="84">
        <f t="shared" si="276"/>
        <v>153697.97</v>
      </c>
      <c r="FF25" s="84">
        <v>357900.71</v>
      </c>
      <c r="FG25" s="84">
        <f t="shared" ref="FG25" si="300">EZ25+FE25</f>
        <v>4840784.08</v>
      </c>
      <c r="FH25" s="84">
        <v>87061</v>
      </c>
      <c r="FI25" s="84">
        <f t="shared" si="184"/>
        <v>4928982.18</v>
      </c>
      <c r="FJ25" s="191">
        <f t="shared" ref="FJ25" si="301">IFERROR(FI25/FG25,"nebija plānots")</f>
        <v>1.0182197963268793</v>
      </c>
      <c r="FK25" s="84">
        <f t="shared" ref="FK25" si="302">FI25-FG25</f>
        <v>88198.099999999627</v>
      </c>
      <c r="FL25" s="84">
        <f t="shared" si="276"/>
        <v>20068.11</v>
      </c>
      <c r="FM25" s="84">
        <v>186917.29</v>
      </c>
      <c r="FN25" s="84">
        <f t="shared" ref="FN25" si="303">FG25+FL25</f>
        <v>4860852.1900000004</v>
      </c>
      <c r="FO25" s="84">
        <v>87061</v>
      </c>
      <c r="FP25" s="84">
        <f t="shared" si="185"/>
        <v>5115899.47</v>
      </c>
      <c r="FQ25" s="191">
        <f t="shared" ref="FQ25" si="304">IFERROR(FP25/FN25,"nebija plānots")</f>
        <v>1.0524696637607487</v>
      </c>
      <c r="FR25" s="84">
        <f t="shared" ref="FR25" si="305">FP25-FN25</f>
        <v>255047.27999999933</v>
      </c>
      <c r="FS25" s="97">
        <f t="shared" si="244"/>
        <v>4860852.1900000004</v>
      </c>
      <c r="FT25" s="97">
        <f t="shared" si="186"/>
        <v>14708623.530000001</v>
      </c>
      <c r="FU25" s="84">
        <v>1310231.52</v>
      </c>
      <c r="FV25" s="84">
        <v>314223.44999999995</v>
      </c>
      <c r="FW25" s="84">
        <v>0</v>
      </c>
      <c r="FX25" s="84">
        <f t="shared" si="187"/>
        <v>314223.44999999995</v>
      </c>
      <c r="FY25" s="191">
        <f t="shared" si="188"/>
        <v>0.23982284443897361</v>
      </c>
      <c r="FZ25" s="84">
        <f t="shared" si="189"/>
        <v>996008.07000000007</v>
      </c>
      <c r="GA25" s="84">
        <v>797643.40000000014</v>
      </c>
      <c r="GB25" s="84">
        <v>0</v>
      </c>
      <c r="GC25" s="84">
        <f t="shared" si="190"/>
        <v>797643.40000000014</v>
      </c>
      <c r="GD25" s="84">
        <f t="shared" si="191"/>
        <v>0</v>
      </c>
      <c r="GE25" s="84">
        <f t="shared" si="192"/>
        <v>1111866.8500000001</v>
      </c>
      <c r="GF25" s="191">
        <f t="shared" si="193"/>
        <v>0.84860334454478703</v>
      </c>
      <c r="GG25" s="84">
        <f t="shared" si="194"/>
        <v>198364.66999999993</v>
      </c>
      <c r="GH25" s="84">
        <v>274841.97000000003</v>
      </c>
      <c r="GI25" s="84">
        <v>0</v>
      </c>
      <c r="GJ25" s="84">
        <f t="shared" si="195"/>
        <v>274841.97000000003</v>
      </c>
      <c r="GK25" s="84">
        <f t="shared" si="196"/>
        <v>0</v>
      </c>
      <c r="GL25" s="84">
        <f t="shared" si="197"/>
        <v>1386708.82</v>
      </c>
      <c r="GM25" s="191">
        <f t="shared" si="198"/>
        <v>1.0583693025489114</v>
      </c>
      <c r="GN25" s="84">
        <f t="shared" si="199"/>
        <v>-76477.300000000105</v>
      </c>
      <c r="GO25" s="84">
        <v>0</v>
      </c>
      <c r="GP25" s="84">
        <v>0</v>
      </c>
      <c r="GQ25" s="84">
        <f t="shared" si="168"/>
        <v>0</v>
      </c>
      <c r="GR25" s="84">
        <f t="shared" si="169"/>
        <v>0</v>
      </c>
      <c r="GS25" s="84">
        <f t="shared" si="170"/>
        <v>1386708.82</v>
      </c>
      <c r="GT25" s="191">
        <f t="shared" si="200"/>
        <v>1.0583693025489114</v>
      </c>
      <c r="GU25" s="84">
        <f t="shared" si="171"/>
        <v>-76477.300000000105</v>
      </c>
      <c r="GV25" s="84">
        <v>0</v>
      </c>
      <c r="GW25" s="84">
        <v>0</v>
      </c>
      <c r="GX25" s="84">
        <f t="shared" si="201"/>
        <v>0</v>
      </c>
      <c r="GY25" s="84">
        <f t="shared" si="202"/>
        <v>0</v>
      </c>
      <c r="GZ25" s="84">
        <f t="shared" si="172"/>
        <v>1386708.82</v>
      </c>
      <c r="HA25" s="191">
        <f t="shared" si="203"/>
        <v>1.0583693025489114</v>
      </c>
      <c r="HB25" s="84">
        <f t="shared" si="173"/>
        <v>-76477.300000000105</v>
      </c>
      <c r="HC25" s="57">
        <f>FU25+FS25+CQ25+CD25+BQ25+BC25+AP25</f>
        <v>15763807.770000001</v>
      </c>
      <c r="HD25" s="57">
        <f>Q25-HC25</f>
        <v>2000929.2299999986</v>
      </c>
      <c r="HE25" s="60" t="s">
        <v>928</v>
      </c>
      <c r="HF25" s="58"/>
      <c r="HG25" s="59"/>
      <c r="HH25" s="59"/>
      <c r="HI25" s="59"/>
    </row>
    <row r="26" spans="1:217" ht="75.400000000000006" hidden="1" customHeight="1" outlineLevel="1" x14ac:dyDescent="0.45">
      <c r="B26" s="9"/>
      <c r="C26" s="317" t="s">
        <v>31</v>
      </c>
      <c r="D26" s="1" t="s">
        <v>1471</v>
      </c>
      <c r="E26" s="35">
        <v>11</v>
      </c>
      <c r="F26" s="35">
        <v>1</v>
      </c>
      <c r="G26" s="36" t="s">
        <v>31</v>
      </c>
      <c r="H26" s="37" t="s">
        <v>32</v>
      </c>
      <c r="I26" s="37" t="s">
        <v>455</v>
      </c>
      <c r="J26" s="54">
        <v>0</v>
      </c>
      <c r="K26" s="38"/>
      <c r="L26" s="38"/>
      <c r="M26" s="39" t="s">
        <v>34</v>
      </c>
      <c r="N26" s="38"/>
      <c r="O26" s="38"/>
      <c r="P26" s="38" t="s">
        <v>456</v>
      </c>
      <c r="Q26" s="40"/>
      <c r="R26" s="40"/>
      <c r="S26" s="40"/>
      <c r="T26" s="98"/>
      <c r="U26" s="40"/>
      <c r="V26" s="40"/>
      <c r="W26" s="40"/>
      <c r="X26" s="85">
        <f t="shared" si="174"/>
        <v>0</v>
      </c>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84">
        <v>0</v>
      </c>
      <c r="CP26" s="84">
        <v>0</v>
      </c>
      <c r="CQ26" s="40"/>
      <c r="CR26" s="57">
        <f t="shared" si="175"/>
        <v>0</v>
      </c>
      <c r="CS26" s="40"/>
      <c r="CT26" s="40"/>
      <c r="CU26" s="84"/>
      <c r="CV26" s="84"/>
      <c r="CW26" s="84"/>
      <c r="CX26" s="84"/>
      <c r="CY26" s="191"/>
      <c r="CZ26" s="84"/>
      <c r="DA26" s="40"/>
      <c r="DB26" s="84">
        <v>0</v>
      </c>
      <c r="DC26" s="84"/>
      <c r="DD26" s="84"/>
      <c r="DE26" s="84">
        <f t="shared" si="176"/>
        <v>0</v>
      </c>
      <c r="DF26" s="191"/>
      <c r="DG26" s="84"/>
      <c r="DH26" s="40"/>
      <c r="DI26" s="84">
        <v>0</v>
      </c>
      <c r="DJ26" s="84"/>
      <c r="DK26" s="84"/>
      <c r="DL26" s="84">
        <f t="shared" si="177"/>
        <v>0</v>
      </c>
      <c r="DM26" s="191"/>
      <c r="DN26" s="84"/>
      <c r="DO26" s="40"/>
      <c r="DP26" s="84">
        <v>0</v>
      </c>
      <c r="DQ26" s="84"/>
      <c r="DR26" s="84"/>
      <c r="DS26" s="84">
        <f t="shared" si="178"/>
        <v>0</v>
      </c>
      <c r="DT26" s="191"/>
      <c r="DU26" s="84"/>
      <c r="DV26" s="40"/>
      <c r="DW26" s="84">
        <v>0</v>
      </c>
      <c r="DX26" s="84"/>
      <c r="DY26" s="84"/>
      <c r="DZ26" s="84">
        <f t="shared" si="179"/>
        <v>0</v>
      </c>
      <c r="EA26" s="191"/>
      <c r="EB26" s="84"/>
      <c r="EC26" s="40"/>
      <c r="ED26" s="84">
        <v>0</v>
      </c>
      <c r="EE26" s="84"/>
      <c r="EF26" s="84"/>
      <c r="EG26" s="84">
        <f t="shared" si="180"/>
        <v>0</v>
      </c>
      <c r="EH26" s="191"/>
      <c r="EI26" s="84"/>
      <c r="EJ26" s="40"/>
      <c r="EK26" s="84">
        <v>0</v>
      </c>
      <c r="EL26" s="84"/>
      <c r="EM26" s="84"/>
      <c r="EN26" s="84">
        <f t="shared" si="181"/>
        <v>0</v>
      </c>
      <c r="EO26" s="191"/>
      <c r="EP26" s="84"/>
      <c r="EQ26" s="40"/>
      <c r="ER26" s="84">
        <v>0</v>
      </c>
      <c r="ES26" s="84"/>
      <c r="ET26" s="84"/>
      <c r="EU26" s="84">
        <f t="shared" si="182"/>
        <v>0</v>
      </c>
      <c r="EV26" s="191"/>
      <c r="EW26" s="84"/>
      <c r="EX26" s="40"/>
      <c r="EY26" s="84">
        <v>0</v>
      </c>
      <c r="EZ26" s="84"/>
      <c r="FA26" s="84"/>
      <c r="FB26" s="84">
        <f t="shared" si="183"/>
        <v>0</v>
      </c>
      <c r="FC26" s="191"/>
      <c r="FD26" s="84"/>
      <c r="FE26" s="40"/>
      <c r="FF26" s="84">
        <v>0</v>
      </c>
      <c r="FG26" s="84"/>
      <c r="FH26" s="84"/>
      <c r="FI26" s="84">
        <f t="shared" si="184"/>
        <v>0</v>
      </c>
      <c r="FJ26" s="191"/>
      <c r="FK26" s="84"/>
      <c r="FL26" s="40"/>
      <c r="FM26" s="84">
        <v>0</v>
      </c>
      <c r="FN26" s="84"/>
      <c r="FO26" s="84"/>
      <c r="FP26" s="84">
        <f t="shared" si="185"/>
        <v>0</v>
      </c>
      <c r="FQ26" s="191"/>
      <c r="FR26" s="84"/>
      <c r="FS26" s="40"/>
      <c r="FT26" s="97">
        <f t="shared" si="186"/>
        <v>0</v>
      </c>
      <c r="FU26" s="84">
        <v>0</v>
      </c>
      <c r="FV26" s="84">
        <v>0</v>
      </c>
      <c r="FW26" s="84">
        <v>0</v>
      </c>
      <c r="FX26" s="84">
        <f t="shared" si="187"/>
        <v>0</v>
      </c>
      <c r="FY26" s="191" t="str">
        <f t="shared" si="188"/>
        <v>nebija plānots</v>
      </c>
      <c r="FZ26" s="84">
        <f t="shared" si="189"/>
        <v>0</v>
      </c>
      <c r="GA26" s="84">
        <v>0</v>
      </c>
      <c r="GB26" s="84">
        <v>0</v>
      </c>
      <c r="GC26" s="84">
        <f t="shared" si="190"/>
        <v>0</v>
      </c>
      <c r="GD26" s="84">
        <f t="shared" si="191"/>
        <v>0</v>
      </c>
      <c r="GE26" s="84">
        <f t="shared" si="192"/>
        <v>0</v>
      </c>
      <c r="GF26" s="191" t="str">
        <f t="shared" si="193"/>
        <v>nebija plānots</v>
      </c>
      <c r="GG26" s="84">
        <f t="shared" si="194"/>
        <v>0</v>
      </c>
      <c r="GH26" s="84">
        <v>0</v>
      </c>
      <c r="GI26" s="84">
        <v>0</v>
      </c>
      <c r="GJ26" s="84">
        <f t="shared" si="195"/>
        <v>0</v>
      </c>
      <c r="GK26" s="84">
        <f t="shared" si="196"/>
        <v>0</v>
      </c>
      <c r="GL26" s="84">
        <f t="shared" si="197"/>
        <v>0</v>
      </c>
      <c r="GM26" s="191" t="str">
        <f t="shared" si="198"/>
        <v>nebija plānots</v>
      </c>
      <c r="GN26" s="84">
        <f t="shared" si="199"/>
        <v>0</v>
      </c>
      <c r="GO26" s="84">
        <v>0</v>
      </c>
      <c r="GP26" s="84">
        <v>0</v>
      </c>
      <c r="GQ26" s="84">
        <f t="shared" si="168"/>
        <v>0</v>
      </c>
      <c r="GR26" s="84">
        <f t="shared" si="169"/>
        <v>0</v>
      </c>
      <c r="GS26" s="84">
        <f t="shared" si="170"/>
        <v>0</v>
      </c>
      <c r="GT26" s="191" t="str">
        <f t="shared" si="200"/>
        <v>nebija plānots</v>
      </c>
      <c r="GU26" s="84">
        <f t="shared" si="171"/>
        <v>0</v>
      </c>
      <c r="GV26" s="84">
        <v>0</v>
      </c>
      <c r="GW26" s="84">
        <v>0</v>
      </c>
      <c r="GX26" s="84">
        <f t="shared" si="201"/>
        <v>0</v>
      </c>
      <c r="GY26" s="84">
        <f t="shared" si="202"/>
        <v>0</v>
      </c>
      <c r="GZ26" s="84">
        <f t="shared" si="172"/>
        <v>0</v>
      </c>
      <c r="HA26" s="191" t="str">
        <f t="shared" si="203"/>
        <v>nebija plānots</v>
      </c>
      <c r="HB26" s="84">
        <f t="shared" si="173"/>
        <v>0</v>
      </c>
      <c r="HC26" s="40"/>
      <c r="HD26" s="40"/>
      <c r="HE26" s="99"/>
      <c r="HF26" s="99"/>
      <c r="HG26" s="100"/>
      <c r="HH26" s="100"/>
      <c r="HI26" s="100"/>
    </row>
    <row r="27" spans="1:217" ht="75.400000000000006" hidden="1" customHeight="1" outlineLevel="1" x14ac:dyDescent="0.45">
      <c r="B27" s="9"/>
      <c r="C27" s="317" t="s">
        <v>31</v>
      </c>
      <c r="D27" s="1" t="s">
        <v>1471</v>
      </c>
      <c r="E27" s="35">
        <v>12</v>
      </c>
      <c r="F27" s="35">
        <v>1</v>
      </c>
      <c r="G27" s="36" t="s">
        <v>31</v>
      </c>
      <c r="H27" s="37" t="s">
        <v>32</v>
      </c>
      <c r="I27" s="37" t="s">
        <v>455</v>
      </c>
      <c r="J27" s="54">
        <v>0</v>
      </c>
      <c r="K27" s="38"/>
      <c r="L27" s="38"/>
      <c r="M27" s="39" t="s">
        <v>34</v>
      </c>
      <c r="N27" s="38"/>
      <c r="O27" s="38"/>
      <c r="P27" s="38" t="s">
        <v>457</v>
      </c>
      <c r="Q27" s="40"/>
      <c r="R27" s="40"/>
      <c r="S27" s="40"/>
      <c r="T27" s="98"/>
      <c r="U27" s="40"/>
      <c r="V27" s="40"/>
      <c r="W27" s="40"/>
      <c r="X27" s="85">
        <f t="shared" si="174"/>
        <v>0</v>
      </c>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84">
        <v>0</v>
      </c>
      <c r="CP27" s="84">
        <v>0</v>
      </c>
      <c r="CQ27" s="40"/>
      <c r="CR27" s="57">
        <f t="shared" si="175"/>
        <v>0</v>
      </c>
      <c r="CS27" s="40"/>
      <c r="CT27" s="40">
        <v>569013.72</v>
      </c>
      <c r="CU27" s="84"/>
      <c r="CV27" s="84"/>
      <c r="CW27" s="84"/>
      <c r="CX27" s="84"/>
      <c r="CY27" s="191"/>
      <c r="CZ27" s="84"/>
      <c r="DA27" s="40">
        <v>846861.11</v>
      </c>
      <c r="DB27" s="84">
        <v>0</v>
      </c>
      <c r="DC27" s="84"/>
      <c r="DD27" s="84"/>
      <c r="DE27" s="84">
        <f t="shared" si="176"/>
        <v>0</v>
      </c>
      <c r="DF27" s="191"/>
      <c r="DG27" s="84"/>
      <c r="DH27" s="40">
        <v>355910.44</v>
      </c>
      <c r="DI27" s="84">
        <v>0</v>
      </c>
      <c r="DJ27" s="84"/>
      <c r="DK27" s="84"/>
      <c r="DL27" s="84">
        <f t="shared" si="177"/>
        <v>0</v>
      </c>
      <c r="DM27" s="191"/>
      <c r="DN27" s="84"/>
      <c r="DO27" s="40">
        <v>353328.32</v>
      </c>
      <c r="DP27" s="84">
        <v>0</v>
      </c>
      <c r="DQ27" s="84"/>
      <c r="DR27" s="84"/>
      <c r="DS27" s="84">
        <f t="shared" si="178"/>
        <v>0</v>
      </c>
      <c r="DT27" s="191"/>
      <c r="DU27" s="84"/>
      <c r="DV27" s="40">
        <v>488774.13</v>
      </c>
      <c r="DW27" s="84">
        <v>0</v>
      </c>
      <c r="DX27" s="84"/>
      <c r="DY27" s="84"/>
      <c r="DZ27" s="84">
        <f t="shared" si="179"/>
        <v>0</v>
      </c>
      <c r="EA27" s="191"/>
      <c r="EB27" s="84"/>
      <c r="EC27" s="40">
        <v>378648.9</v>
      </c>
      <c r="ED27" s="84">
        <v>0</v>
      </c>
      <c r="EE27" s="84"/>
      <c r="EF27" s="84"/>
      <c r="EG27" s="84">
        <f t="shared" si="180"/>
        <v>0</v>
      </c>
      <c r="EH27" s="191"/>
      <c r="EI27" s="84"/>
      <c r="EJ27" s="40">
        <v>354752.83</v>
      </c>
      <c r="EK27" s="84">
        <v>0</v>
      </c>
      <c r="EL27" s="84"/>
      <c r="EM27" s="84"/>
      <c r="EN27" s="84">
        <f t="shared" si="181"/>
        <v>0</v>
      </c>
      <c r="EO27" s="191"/>
      <c r="EP27" s="84"/>
      <c r="EQ27" s="40">
        <v>252792.73</v>
      </c>
      <c r="ER27" s="84">
        <v>0</v>
      </c>
      <c r="ES27" s="84"/>
      <c r="ET27" s="84"/>
      <c r="EU27" s="84">
        <f t="shared" si="182"/>
        <v>0</v>
      </c>
      <c r="EV27" s="191"/>
      <c r="EW27" s="84"/>
      <c r="EX27" s="40">
        <v>390242.65</v>
      </c>
      <c r="EY27" s="84">
        <v>0</v>
      </c>
      <c r="EZ27" s="84"/>
      <c r="FA27" s="84"/>
      <c r="FB27" s="84">
        <f t="shared" si="183"/>
        <v>0</v>
      </c>
      <c r="FC27" s="191"/>
      <c r="FD27" s="84"/>
      <c r="FE27" s="40">
        <v>153697.97</v>
      </c>
      <c r="FF27" s="84">
        <v>0</v>
      </c>
      <c r="FG27" s="84"/>
      <c r="FH27" s="84"/>
      <c r="FI27" s="84">
        <f t="shared" si="184"/>
        <v>0</v>
      </c>
      <c r="FJ27" s="191"/>
      <c r="FK27" s="84"/>
      <c r="FL27" s="40">
        <v>20068.11</v>
      </c>
      <c r="FM27" s="84">
        <v>0</v>
      </c>
      <c r="FN27" s="84"/>
      <c r="FO27" s="84"/>
      <c r="FP27" s="84">
        <f t="shared" si="185"/>
        <v>0</v>
      </c>
      <c r="FQ27" s="191"/>
      <c r="FR27" s="84"/>
      <c r="FS27" s="40"/>
      <c r="FT27" s="97">
        <f t="shared" si="186"/>
        <v>0</v>
      </c>
      <c r="FU27" s="84">
        <v>0</v>
      </c>
      <c r="FV27" s="84">
        <v>0</v>
      </c>
      <c r="FW27" s="84">
        <v>0</v>
      </c>
      <c r="FX27" s="84">
        <f t="shared" si="187"/>
        <v>0</v>
      </c>
      <c r="FY27" s="191" t="str">
        <f t="shared" si="188"/>
        <v>nebija plānots</v>
      </c>
      <c r="FZ27" s="84">
        <f t="shared" si="189"/>
        <v>0</v>
      </c>
      <c r="GA27" s="84">
        <v>0</v>
      </c>
      <c r="GB27" s="84">
        <v>0</v>
      </c>
      <c r="GC27" s="84">
        <f t="shared" si="190"/>
        <v>0</v>
      </c>
      <c r="GD27" s="84">
        <f t="shared" si="191"/>
        <v>0</v>
      </c>
      <c r="GE27" s="84">
        <f t="shared" si="192"/>
        <v>0</v>
      </c>
      <c r="GF27" s="191" t="str">
        <f t="shared" si="193"/>
        <v>nebija plānots</v>
      </c>
      <c r="GG27" s="84">
        <f t="shared" si="194"/>
        <v>0</v>
      </c>
      <c r="GH27" s="84">
        <v>0</v>
      </c>
      <c r="GI27" s="84">
        <v>0</v>
      </c>
      <c r="GJ27" s="84">
        <f t="shared" si="195"/>
        <v>0</v>
      </c>
      <c r="GK27" s="84">
        <f t="shared" si="196"/>
        <v>0</v>
      </c>
      <c r="GL27" s="84">
        <f t="shared" si="197"/>
        <v>0</v>
      </c>
      <c r="GM27" s="191" t="str">
        <f t="shared" si="198"/>
        <v>nebija plānots</v>
      </c>
      <c r="GN27" s="84">
        <f t="shared" si="199"/>
        <v>0</v>
      </c>
      <c r="GO27" s="84">
        <v>0</v>
      </c>
      <c r="GP27" s="84">
        <v>0</v>
      </c>
      <c r="GQ27" s="84">
        <f t="shared" si="168"/>
        <v>0</v>
      </c>
      <c r="GR27" s="84">
        <f t="shared" si="169"/>
        <v>0</v>
      </c>
      <c r="GS27" s="84">
        <f t="shared" si="170"/>
        <v>0</v>
      </c>
      <c r="GT27" s="191" t="str">
        <f t="shared" si="200"/>
        <v>nebija plānots</v>
      </c>
      <c r="GU27" s="84">
        <f t="shared" si="171"/>
        <v>0</v>
      </c>
      <c r="GV27" s="84">
        <v>0</v>
      </c>
      <c r="GW27" s="84">
        <v>0</v>
      </c>
      <c r="GX27" s="84">
        <f t="shared" si="201"/>
        <v>0</v>
      </c>
      <c r="GY27" s="84">
        <f t="shared" si="202"/>
        <v>0</v>
      </c>
      <c r="GZ27" s="84">
        <f t="shared" si="172"/>
        <v>0</v>
      </c>
      <c r="HA27" s="191" t="str">
        <f t="shared" si="203"/>
        <v>nebija plānots</v>
      </c>
      <c r="HB27" s="84">
        <f t="shared" si="173"/>
        <v>0</v>
      </c>
      <c r="HC27" s="40"/>
      <c r="HD27" s="40"/>
      <c r="HE27" s="99" t="s">
        <v>900</v>
      </c>
      <c r="HF27" s="158">
        <v>0.89</v>
      </c>
      <c r="HG27" s="100" t="s">
        <v>906</v>
      </c>
      <c r="HH27" s="100"/>
      <c r="HI27" s="100"/>
    </row>
    <row r="28" spans="1:217" ht="75.400000000000006" customHeight="1" collapsed="1" x14ac:dyDescent="0.45">
      <c r="A28" s="1" t="str">
        <f t="shared" si="204"/>
        <v>1.1.1.1.5</v>
      </c>
      <c r="B28" s="9" t="str">
        <f>C28&amp;J28&amp;"."&amp;D28</f>
        <v>1.1.1.1.5.Nē</v>
      </c>
      <c r="C28" s="317" t="s">
        <v>31</v>
      </c>
      <c r="D28" s="1" t="s">
        <v>1471</v>
      </c>
      <c r="E28" s="35">
        <v>13</v>
      </c>
      <c r="F28" s="52">
        <v>1</v>
      </c>
      <c r="G28" s="53" t="s">
        <v>31</v>
      </c>
      <c r="H28" s="54" t="s">
        <v>32</v>
      </c>
      <c r="I28" s="54" t="str">
        <f t="shared" si="162"/>
        <v>1.1.1.1. Praktiskas ievirzes pētījumi</v>
      </c>
      <c r="J28" s="54">
        <v>5</v>
      </c>
      <c r="K28" s="55">
        <v>5</v>
      </c>
      <c r="L28" s="38" t="str">
        <f t="shared" si="163"/>
        <v>1.1.1.1.5</v>
      </c>
      <c r="M28" s="56" t="s">
        <v>34</v>
      </c>
      <c r="N28" s="55" t="s">
        <v>5</v>
      </c>
      <c r="O28" s="55" t="s">
        <v>221</v>
      </c>
      <c r="P28" s="55" t="s">
        <v>225</v>
      </c>
      <c r="Q28" s="57">
        <f>S28+T28+U28+V28+W28</f>
        <v>4601158</v>
      </c>
      <c r="R28" s="57">
        <f t="shared" si="164"/>
        <v>2954256</v>
      </c>
      <c r="S28" s="80">
        <v>0</v>
      </c>
      <c r="T28" s="81">
        <v>2954256</v>
      </c>
      <c r="U28" s="80">
        <v>0</v>
      </c>
      <c r="V28" s="80">
        <v>0</v>
      </c>
      <c r="W28" s="80">
        <v>1646902</v>
      </c>
      <c r="X28" s="85" t="str">
        <f t="shared" si="174"/>
        <v>ERAF</v>
      </c>
      <c r="Y28" s="85">
        <v>0</v>
      </c>
      <c r="Z28" s="85">
        <v>0</v>
      </c>
      <c r="AA28" s="85">
        <v>0</v>
      </c>
      <c r="AB28" s="85">
        <v>0</v>
      </c>
      <c r="AC28" s="85">
        <v>0</v>
      </c>
      <c r="AD28" s="85">
        <v>0</v>
      </c>
      <c r="AE28" s="85">
        <v>0</v>
      </c>
      <c r="AF28" s="85">
        <v>0</v>
      </c>
      <c r="AG28" s="85">
        <v>0</v>
      </c>
      <c r="AH28" s="85">
        <v>0</v>
      </c>
      <c r="AI28" s="85">
        <v>0</v>
      </c>
      <c r="AJ28" s="85">
        <v>0</v>
      </c>
      <c r="AK28" s="85">
        <v>0</v>
      </c>
      <c r="AL28" s="85">
        <v>0</v>
      </c>
      <c r="AM28" s="85">
        <v>0</v>
      </c>
      <c r="AN28" s="85">
        <v>0</v>
      </c>
      <c r="AO28" s="85">
        <v>0</v>
      </c>
      <c r="AP28" s="57">
        <f t="shared" ref="AP28" si="306">AO28+AN28</f>
        <v>0</v>
      </c>
      <c r="AQ28" s="85">
        <v>0</v>
      </c>
      <c r="AR28" s="85">
        <v>0</v>
      </c>
      <c r="AS28" s="85">
        <v>0</v>
      </c>
      <c r="AT28" s="85">
        <v>0</v>
      </c>
      <c r="AU28" s="85">
        <v>0</v>
      </c>
      <c r="AV28" s="85">
        <v>0</v>
      </c>
      <c r="AW28" s="85">
        <v>0</v>
      </c>
      <c r="AX28" s="85">
        <v>0</v>
      </c>
      <c r="AY28" s="85">
        <v>0</v>
      </c>
      <c r="AZ28" s="85">
        <v>0</v>
      </c>
      <c r="BA28" s="85">
        <v>0</v>
      </c>
      <c r="BB28" s="85">
        <v>0</v>
      </c>
      <c r="BC28" s="57">
        <f t="shared" ref="BC28" si="307">AQ28+AR28+AS28+AT28+AU28+AV28+AW28+AX28+AY28+AZ28+BA28+BB28</f>
        <v>0</v>
      </c>
      <c r="BD28" s="57">
        <f t="shared" ref="BD28" si="308">AP28+BC28</f>
        <v>0</v>
      </c>
      <c r="BE28" s="85">
        <v>0</v>
      </c>
      <c r="BF28" s="85">
        <v>0</v>
      </c>
      <c r="BG28" s="85">
        <v>0</v>
      </c>
      <c r="BH28" s="85">
        <v>0</v>
      </c>
      <c r="BI28" s="85">
        <v>0</v>
      </c>
      <c r="BJ28" s="85">
        <v>0</v>
      </c>
      <c r="BK28" s="85">
        <v>0</v>
      </c>
      <c r="BL28" s="85">
        <v>0</v>
      </c>
      <c r="BM28" s="85">
        <v>0</v>
      </c>
      <c r="BN28" s="85">
        <v>0</v>
      </c>
      <c r="BO28" s="85">
        <v>0</v>
      </c>
      <c r="BP28" s="85">
        <v>0</v>
      </c>
      <c r="BQ28" s="57">
        <f t="shared" si="208"/>
        <v>0</v>
      </c>
      <c r="BR28" s="85">
        <v>0</v>
      </c>
      <c r="BS28" s="85">
        <v>0</v>
      </c>
      <c r="BT28" s="85">
        <v>0</v>
      </c>
      <c r="BU28" s="85">
        <v>0</v>
      </c>
      <c r="BV28" s="85">
        <v>0</v>
      </c>
      <c r="BW28" s="85">
        <v>0</v>
      </c>
      <c r="BX28" s="85">
        <v>0</v>
      </c>
      <c r="BY28" s="85">
        <v>0</v>
      </c>
      <c r="BZ28" s="85">
        <v>0</v>
      </c>
      <c r="CA28" s="85">
        <v>0</v>
      </c>
      <c r="CB28" s="85">
        <v>0</v>
      </c>
      <c r="CC28" s="85">
        <v>0</v>
      </c>
      <c r="CD28" s="57">
        <f t="shared" si="209"/>
        <v>0</v>
      </c>
      <c r="CE28" s="167">
        <v>110436.05</v>
      </c>
      <c r="CF28" s="167">
        <v>164676.87</v>
      </c>
      <c r="CG28" s="167">
        <v>259419.19000000003</v>
      </c>
      <c r="CH28" s="85">
        <v>102301.82999999999</v>
      </c>
      <c r="CI28" s="167">
        <v>58079.45</v>
      </c>
      <c r="CJ28" s="167">
        <v>150861.4</v>
      </c>
      <c r="CK28" s="167">
        <v>149870.59000000003</v>
      </c>
      <c r="CL28" s="85">
        <v>189558.21999999997</v>
      </c>
      <c r="CM28" s="167">
        <v>273336.48</v>
      </c>
      <c r="CN28" s="85">
        <v>87138.950000000012</v>
      </c>
      <c r="CO28" s="84">
        <v>117895.98999999999</v>
      </c>
      <c r="CP28" s="84">
        <v>141976.61000000002</v>
      </c>
      <c r="CQ28" s="57">
        <f>CE28+CF28+CG28+CH28+CI28+CJ28+CK28+CL28+CM28+CN28+CO28+CP28</f>
        <v>1805551.63</v>
      </c>
      <c r="CR28" s="57">
        <f t="shared" si="175"/>
        <v>1805551.63</v>
      </c>
      <c r="CS28" s="179">
        <v>212826.52999999997</v>
      </c>
      <c r="CT28" s="84">
        <f>CT29+CT30</f>
        <v>189327.44</v>
      </c>
      <c r="CU28" s="84">
        <v>287074.52</v>
      </c>
      <c r="CV28" s="84">
        <f t="shared" si="245"/>
        <v>402153.97</v>
      </c>
      <c r="CW28" s="84">
        <v>0</v>
      </c>
      <c r="CX28" s="84">
        <f t="shared" si="210"/>
        <v>499901.05</v>
      </c>
      <c r="CY28" s="191">
        <f t="shared" si="211"/>
        <v>1.2430588463418626</v>
      </c>
      <c r="CZ28" s="84">
        <f t="shared" si="212"/>
        <v>97747.080000000016</v>
      </c>
      <c r="DA28" s="84">
        <f t="shared" ref="DA28:FL28" si="309">DA29+DA30</f>
        <v>335209.14</v>
      </c>
      <c r="DB28" s="84">
        <v>245065.27000000005</v>
      </c>
      <c r="DC28" s="84">
        <f t="shared" si="214"/>
        <v>737363.11</v>
      </c>
      <c r="DD28" s="84">
        <v>0</v>
      </c>
      <c r="DE28" s="84">
        <f t="shared" si="176"/>
        <v>744966.32000000007</v>
      </c>
      <c r="DF28" s="191">
        <f t="shared" ref="DF28" si="310">IFERROR(DE28/DC28,"nebija plānots")</f>
        <v>1.0103113512147361</v>
      </c>
      <c r="DG28" s="84">
        <f t="shared" ref="DG28" si="311">DE28-DC28</f>
        <v>7603.2100000000792</v>
      </c>
      <c r="DH28" s="84">
        <f t="shared" si="309"/>
        <v>153116.01</v>
      </c>
      <c r="DI28" s="84">
        <v>38308.44</v>
      </c>
      <c r="DJ28" s="84">
        <f t="shared" ref="DJ28" si="312">DC28+DH28</f>
        <v>890479.12</v>
      </c>
      <c r="DK28" s="84">
        <v>0</v>
      </c>
      <c r="DL28" s="84">
        <f t="shared" si="177"/>
        <v>783274.76</v>
      </c>
      <c r="DM28" s="191">
        <f t="shared" ref="DM28" si="313">IFERROR(DL28/DJ28,"nebija plānots")</f>
        <v>0.87961047306757734</v>
      </c>
      <c r="DN28" s="84">
        <f t="shared" ref="DN28" si="314">DL28-DJ28</f>
        <v>-107204.35999999999</v>
      </c>
      <c r="DO28" s="84">
        <f t="shared" si="309"/>
        <v>101875.54</v>
      </c>
      <c r="DP28" s="84">
        <v>282502.25</v>
      </c>
      <c r="DQ28" s="84">
        <f t="shared" ref="DQ28" si="315">DJ28+DO28</f>
        <v>992354.66</v>
      </c>
      <c r="DR28" s="84">
        <v>0</v>
      </c>
      <c r="DS28" s="84">
        <f t="shared" si="178"/>
        <v>1065777.01</v>
      </c>
      <c r="DT28" s="191">
        <f t="shared" ref="DT28" si="316">IFERROR(DS28/DQ28,"nebija plānots")</f>
        <v>1.0739880135192794</v>
      </c>
      <c r="DU28" s="84">
        <f t="shared" ref="DU28" si="317">DS28-DQ28</f>
        <v>73422.349999999977</v>
      </c>
      <c r="DV28" s="84">
        <f t="shared" si="309"/>
        <v>220200.6</v>
      </c>
      <c r="DW28" s="84">
        <v>140758.06</v>
      </c>
      <c r="DX28" s="84">
        <f t="shared" ref="DX28" si="318">DQ28+DV28</f>
        <v>1212555.26</v>
      </c>
      <c r="DY28" s="84">
        <v>0</v>
      </c>
      <c r="DZ28" s="84">
        <f t="shared" si="179"/>
        <v>1206535.07</v>
      </c>
      <c r="EA28" s="191">
        <f t="shared" ref="EA28" si="319">IFERROR(DZ28/DX28,"nebija plānots")</f>
        <v>0.99503512112099535</v>
      </c>
      <c r="EB28" s="84">
        <f t="shared" ref="EB28" si="320">DZ28-DX28</f>
        <v>-6020.1899999999441</v>
      </c>
      <c r="EC28" s="84">
        <f t="shared" si="309"/>
        <v>241515.34</v>
      </c>
      <c r="ED28" s="84">
        <v>151496.68000000002</v>
      </c>
      <c r="EE28" s="84">
        <f t="shared" ref="EE28" si="321">DX28+EC28</f>
        <v>1454070.6</v>
      </c>
      <c r="EF28" s="84">
        <v>0</v>
      </c>
      <c r="EG28" s="84">
        <f t="shared" si="180"/>
        <v>1358031.75</v>
      </c>
      <c r="EH28" s="191">
        <f t="shared" ref="EH28" si="322">IFERROR(EG28/EE28,"nebija plānots")</f>
        <v>0.93395172834111351</v>
      </c>
      <c r="EI28" s="84">
        <f t="shared" ref="EI28" si="323">EG28-EE28</f>
        <v>-96038.850000000093</v>
      </c>
      <c r="EJ28" s="84">
        <f t="shared" si="309"/>
        <v>198210.34</v>
      </c>
      <c r="EK28" s="84">
        <v>154576.72</v>
      </c>
      <c r="EL28" s="84">
        <f t="shared" ref="EL28" si="324">EE28+EJ28</f>
        <v>1652280.9400000002</v>
      </c>
      <c r="EM28" s="84">
        <v>0</v>
      </c>
      <c r="EN28" s="84">
        <f t="shared" si="181"/>
        <v>1512608.47</v>
      </c>
      <c r="EO28" s="191">
        <f t="shared" ref="EO28" si="325">IFERROR(EN28/EL28,"nebija plānots")</f>
        <v>0.9154668757481399</v>
      </c>
      <c r="EP28" s="84">
        <f t="shared" ref="EP28" si="326">EN28-EL28</f>
        <v>-139672.4700000002</v>
      </c>
      <c r="EQ28" s="84">
        <f t="shared" si="309"/>
        <v>109806.93</v>
      </c>
      <c r="ER28" s="84">
        <v>159737.15</v>
      </c>
      <c r="ES28" s="84">
        <f t="shared" ref="ES28" si="327">EL28+EQ28</f>
        <v>1762087.87</v>
      </c>
      <c r="ET28" s="84">
        <v>0</v>
      </c>
      <c r="EU28" s="84">
        <f t="shared" si="182"/>
        <v>1672345.6199999999</v>
      </c>
      <c r="EV28" s="191">
        <f t="shared" ref="EV28" si="328">IFERROR(EU28/ES28,"nebija plānots")</f>
        <v>0.9490705023694419</v>
      </c>
      <c r="EW28" s="84">
        <f t="shared" ref="EW28" si="329">EU28-ES28</f>
        <v>-89742.250000000233</v>
      </c>
      <c r="EX28" s="84">
        <f t="shared" si="309"/>
        <v>50944.42</v>
      </c>
      <c r="EY28" s="84">
        <v>61682.250000000007</v>
      </c>
      <c r="EZ28" s="84">
        <f t="shared" ref="EZ28" si="330">ES28+EX28</f>
        <v>1813032.29</v>
      </c>
      <c r="FA28" s="84">
        <v>0</v>
      </c>
      <c r="FB28" s="84">
        <f t="shared" si="183"/>
        <v>1734027.8699999999</v>
      </c>
      <c r="FC28" s="191">
        <f t="shared" ref="FC28" si="331">IFERROR(FB28/EZ28,"nebija plānots")</f>
        <v>0.95642415171767281</v>
      </c>
      <c r="FD28" s="84">
        <f t="shared" ref="FD28" si="332">FB28-EZ28</f>
        <v>-79004.420000000158</v>
      </c>
      <c r="FE28" s="84">
        <f t="shared" si="309"/>
        <v>123600.27</v>
      </c>
      <c r="FF28" s="84">
        <v>189916.50999999998</v>
      </c>
      <c r="FG28" s="84">
        <f t="shared" ref="FG28" si="333">EZ28+FE28</f>
        <v>1936632.56</v>
      </c>
      <c r="FH28" s="84">
        <v>0</v>
      </c>
      <c r="FI28" s="84">
        <f t="shared" si="184"/>
        <v>1923944.38</v>
      </c>
      <c r="FJ28" s="191">
        <f t="shared" ref="FJ28" si="334">IFERROR(FI28/FG28,"nebija plānots")</f>
        <v>0.99344832868037691</v>
      </c>
      <c r="FK28" s="84">
        <f t="shared" ref="FK28" si="335">FI28-FG28</f>
        <v>-12688.180000000168</v>
      </c>
      <c r="FL28" s="84">
        <f t="shared" si="309"/>
        <v>99236.06</v>
      </c>
      <c r="FM28" s="84">
        <v>40545.699999999997</v>
      </c>
      <c r="FN28" s="84">
        <f t="shared" ref="FN28" si="336">FG28+FL28</f>
        <v>2035868.62</v>
      </c>
      <c r="FO28" s="84">
        <v>0</v>
      </c>
      <c r="FP28" s="84">
        <f t="shared" si="185"/>
        <v>1964490.0799999998</v>
      </c>
      <c r="FQ28" s="191">
        <f t="shared" ref="FQ28" si="337">IFERROR(FP28/FN28,"nebija plānots")</f>
        <v>0.96493951559605051</v>
      </c>
      <c r="FR28" s="84">
        <f t="shared" ref="FR28" si="338">FP28-FN28</f>
        <v>-71378.54000000027</v>
      </c>
      <c r="FS28" s="97">
        <f>CS28+CT28+DA28+DH28+DO28+DV28+EC28+EJ28+EQ28+EX28+FE28+FL28</f>
        <v>2035868.62</v>
      </c>
      <c r="FT28" s="97">
        <f t="shared" si="186"/>
        <v>3770041.71</v>
      </c>
      <c r="FU28" s="84">
        <v>535031.98</v>
      </c>
      <c r="FV28" s="84">
        <v>133725.87</v>
      </c>
      <c r="FW28" s="84">
        <v>0</v>
      </c>
      <c r="FX28" s="84">
        <f t="shared" si="187"/>
        <v>133725.87</v>
      </c>
      <c r="FY28" s="191">
        <f t="shared" si="188"/>
        <v>0.2499399568601488</v>
      </c>
      <c r="FZ28" s="84">
        <f t="shared" si="189"/>
        <v>401306.11</v>
      </c>
      <c r="GA28" s="84">
        <v>322815.00000000012</v>
      </c>
      <c r="GB28" s="84">
        <v>0</v>
      </c>
      <c r="GC28" s="84">
        <f t="shared" si="190"/>
        <v>322815.00000000012</v>
      </c>
      <c r="GD28" s="84">
        <f t="shared" si="191"/>
        <v>0</v>
      </c>
      <c r="GE28" s="84">
        <f t="shared" si="192"/>
        <v>456540.87000000011</v>
      </c>
      <c r="GF28" s="191">
        <f t="shared" si="193"/>
        <v>0.85329641416948598</v>
      </c>
      <c r="GG28" s="84">
        <f t="shared" si="194"/>
        <v>78491.10999999987</v>
      </c>
      <c r="GH28" s="84">
        <v>246618.72999999998</v>
      </c>
      <c r="GI28" s="84">
        <v>0</v>
      </c>
      <c r="GJ28" s="84">
        <f t="shared" si="195"/>
        <v>246618.72999999998</v>
      </c>
      <c r="GK28" s="84">
        <f t="shared" si="196"/>
        <v>0</v>
      </c>
      <c r="GL28" s="84">
        <f t="shared" si="197"/>
        <v>703159.60000000009</v>
      </c>
      <c r="GM28" s="191">
        <f t="shared" si="198"/>
        <v>1.3142384498212614</v>
      </c>
      <c r="GN28" s="84">
        <f t="shared" si="199"/>
        <v>-168127.62000000011</v>
      </c>
      <c r="GO28" s="84">
        <v>0</v>
      </c>
      <c r="GP28" s="84">
        <v>0</v>
      </c>
      <c r="GQ28" s="84">
        <f t="shared" si="168"/>
        <v>0</v>
      </c>
      <c r="GR28" s="84">
        <f t="shared" si="169"/>
        <v>0</v>
      </c>
      <c r="GS28" s="84">
        <f t="shared" si="170"/>
        <v>703159.60000000009</v>
      </c>
      <c r="GT28" s="191">
        <f t="shared" si="200"/>
        <v>1.3142384498212614</v>
      </c>
      <c r="GU28" s="84">
        <f t="shared" si="171"/>
        <v>-168127.62000000011</v>
      </c>
      <c r="GV28" s="84">
        <v>0</v>
      </c>
      <c r="GW28" s="84">
        <v>0</v>
      </c>
      <c r="GX28" s="84">
        <f t="shared" si="201"/>
        <v>0</v>
      </c>
      <c r="GY28" s="84">
        <f t="shared" si="202"/>
        <v>0</v>
      </c>
      <c r="GZ28" s="84">
        <f t="shared" si="172"/>
        <v>703159.60000000009</v>
      </c>
      <c r="HA28" s="191">
        <f t="shared" si="203"/>
        <v>1.3142384498212614</v>
      </c>
      <c r="HB28" s="84">
        <f t="shared" si="173"/>
        <v>-168127.62000000011</v>
      </c>
      <c r="HC28" s="57">
        <f>FU28+FS28+CQ28+CD28+BQ28+BC28+AP28</f>
        <v>4376452.2300000004</v>
      </c>
      <c r="HD28" s="57">
        <f>Q28-HC28</f>
        <v>224705.76999999955</v>
      </c>
      <c r="HE28" s="58" t="s">
        <v>715</v>
      </c>
      <c r="HF28" s="58"/>
      <c r="HG28" s="59"/>
      <c r="HH28" s="59"/>
      <c r="HI28" s="59"/>
    </row>
    <row r="29" spans="1:217" ht="75.400000000000006" hidden="1" customHeight="1" outlineLevel="1" x14ac:dyDescent="0.45">
      <c r="B29" s="9"/>
      <c r="C29" s="317" t="s">
        <v>31</v>
      </c>
      <c r="D29" s="1" t="s">
        <v>1471</v>
      </c>
      <c r="E29" s="35">
        <v>14</v>
      </c>
      <c r="F29" s="35">
        <v>1</v>
      </c>
      <c r="G29" s="36" t="s">
        <v>31</v>
      </c>
      <c r="H29" s="37" t="s">
        <v>32</v>
      </c>
      <c r="I29" s="37" t="s">
        <v>455</v>
      </c>
      <c r="J29" s="54">
        <v>0</v>
      </c>
      <c r="K29" s="38"/>
      <c r="L29" s="38"/>
      <c r="M29" s="39" t="s">
        <v>34</v>
      </c>
      <c r="N29" s="38"/>
      <c r="O29" s="38"/>
      <c r="P29" s="38" t="s">
        <v>456</v>
      </c>
      <c r="Q29" s="40"/>
      <c r="R29" s="40"/>
      <c r="S29" s="40"/>
      <c r="T29" s="98"/>
      <c r="U29" s="40"/>
      <c r="V29" s="40"/>
      <c r="W29" s="40"/>
      <c r="X29" s="85">
        <f t="shared" si="174"/>
        <v>0</v>
      </c>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84">
        <v>0</v>
      </c>
      <c r="CP29" s="84">
        <v>0</v>
      </c>
      <c r="CQ29" s="40"/>
      <c r="CR29" s="57">
        <f t="shared" si="175"/>
        <v>0</v>
      </c>
      <c r="CS29" s="40"/>
      <c r="CT29" s="40"/>
      <c r="CU29" s="84"/>
      <c r="CV29" s="84"/>
      <c r="CW29" s="84"/>
      <c r="CX29" s="84"/>
      <c r="CY29" s="191"/>
      <c r="CZ29" s="84"/>
      <c r="DA29" s="40"/>
      <c r="DB29" s="84">
        <v>0</v>
      </c>
      <c r="DC29" s="84"/>
      <c r="DD29" s="84"/>
      <c r="DE29" s="84">
        <f t="shared" si="176"/>
        <v>0</v>
      </c>
      <c r="DF29" s="191"/>
      <c r="DG29" s="84"/>
      <c r="DH29" s="40"/>
      <c r="DI29" s="84">
        <v>0</v>
      </c>
      <c r="DJ29" s="84"/>
      <c r="DK29" s="84"/>
      <c r="DL29" s="84">
        <f t="shared" si="177"/>
        <v>0</v>
      </c>
      <c r="DM29" s="191"/>
      <c r="DN29" s="84"/>
      <c r="DO29" s="40"/>
      <c r="DP29" s="84">
        <v>0</v>
      </c>
      <c r="DQ29" s="84"/>
      <c r="DR29" s="84"/>
      <c r="DS29" s="84">
        <f t="shared" si="178"/>
        <v>0</v>
      </c>
      <c r="DT29" s="191"/>
      <c r="DU29" s="84"/>
      <c r="DV29" s="40"/>
      <c r="DW29" s="84">
        <v>0</v>
      </c>
      <c r="DX29" s="84"/>
      <c r="DY29" s="84"/>
      <c r="DZ29" s="84">
        <f t="shared" si="179"/>
        <v>0</v>
      </c>
      <c r="EA29" s="191"/>
      <c r="EB29" s="84"/>
      <c r="EC29" s="40"/>
      <c r="ED29" s="84">
        <v>0</v>
      </c>
      <c r="EE29" s="84"/>
      <c r="EF29" s="84"/>
      <c r="EG29" s="84">
        <f t="shared" si="180"/>
        <v>0</v>
      </c>
      <c r="EH29" s="191"/>
      <c r="EI29" s="84"/>
      <c r="EJ29" s="40"/>
      <c r="EK29" s="84">
        <v>0</v>
      </c>
      <c r="EL29" s="84"/>
      <c r="EM29" s="84"/>
      <c r="EN29" s="84">
        <f t="shared" si="181"/>
        <v>0</v>
      </c>
      <c r="EO29" s="191"/>
      <c r="EP29" s="84"/>
      <c r="EQ29" s="40"/>
      <c r="ER29" s="84">
        <v>0</v>
      </c>
      <c r="ES29" s="84"/>
      <c r="ET29" s="84"/>
      <c r="EU29" s="84">
        <f t="shared" si="182"/>
        <v>0</v>
      </c>
      <c r="EV29" s="191"/>
      <c r="EW29" s="84"/>
      <c r="EX29" s="40"/>
      <c r="EY29" s="84">
        <v>0</v>
      </c>
      <c r="EZ29" s="84"/>
      <c r="FA29" s="84"/>
      <c r="FB29" s="84">
        <f t="shared" si="183"/>
        <v>0</v>
      </c>
      <c r="FC29" s="191"/>
      <c r="FD29" s="84"/>
      <c r="FE29" s="40"/>
      <c r="FF29" s="84">
        <v>0</v>
      </c>
      <c r="FG29" s="84"/>
      <c r="FH29" s="84"/>
      <c r="FI29" s="84">
        <f t="shared" si="184"/>
        <v>0</v>
      </c>
      <c r="FJ29" s="191"/>
      <c r="FK29" s="84"/>
      <c r="FL29" s="40"/>
      <c r="FM29" s="84">
        <v>0</v>
      </c>
      <c r="FN29" s="84"/>
      <c r="FO29" s="84"/>
      <c r="FP29" s="84">
        <f t="shared" si="185"/>
        <v>0</v>
      </c>
      <c r="FQ29" s="191"/>
      <c r="FR29" s="84"/>
      <c r="FS29" s="40"/>
      <c r="FT29" s="97">
        <f t="shared" si="186"/>
        <v>0</v>
      </c>
      <c r="FU29" s="84">
        <v>0</v>
      </c>
      <c r="FV29" s="84">
        <v>0</v>
      </c>
      <c r="FW29" s="84">
        <v>0</v>
      </c>
      <c r="FX29" s="84">
        <f t="shared" si="187"/>
        <v>0</v>
      </c>
      <c r="FY29" s="191" t="str">
        <f t="shared" si="188"/>
        <v>nebija plānots</v>
      </c>
      <c r="FZ29" s="84">
        <f t="shared" si="189"/>
        <v>0</v>
      </c>
      <c r="GA29" s="84">
        <v>0</v>
      </c>
      <c r="GB29" s="84">
        <v>0</v>
      </c>
      <c r="GC29" s="84">
        <f t="shared" si="190"/>
        <v>0</v>
      </c>
      <c r="GD29" s="84">
        <f t="shared" si="191"/>
        <v>0</v>
      </c>
      <c r="GE29" s="84">
        <f t="shared" si="192"/>
        <v>0</v>
      </c>
      <c r="GF29" s="191" t="str">
        <f t="shared" si="193"/>
        <v>nebija plānots</v>
      </c>
      <c r="GG29" s="84">
        <f t="shared" si="194"/>
        <v>0</v>
      </c>
      <c r="GH29" s="84">
        <v>0</v>
      </c>
      <c r="GI29" s="84">
        <v>0</v>
      </c>
      <c r="GJ29" s="84">
        <f t="shared" si="195"/>
        <v>0</v>
      </c>
      <c r="GK29" s="84">
        <f t="shared" si="196"/>
        <v>0</v>
      </c>
      <c r="GL29" s="84">
        <f t="shared" si="197"/>
        <v>0</v>
      </c>
      <c r="GM29" s="191" t="str">
        <f t="shared" si="198"/>
        <v>nebija plānots</v>
      </c>
      <c r="GN29" s="84">
        <f t="shared" si="199"/>
        <v>0</v>
      </c>
      <c r="GO29" s="84">
        <v>0</v>
      </c>
      <c r="GP29" s="84">
        <v>0</v>
      </c>
      <c r="GQ29" s="84">
        <f t="shared" si="168"/>
        <v>0</v>
      </c>
      <c r="GR29" s="84">
        <f t="shared" si="169"/>
        <v>0</v>
      </c>
      <c r="GS29" s="84">
        <f t="shared" si="170"/>
        <v>0</v>
      </c>
      <c r="GT29" s="191" t="str">
        <f t="shared" si="200"/>
        <v>nebija plānots</v>
      </c>
      <c r="GU29" s="84">
        <f t="shared" si="171"/>
        <v>0</v>
      </c>
      <c r="GV29" s="84">
        <v>0</v>
      </c>
      <c r="GW29" s="84">
        <v>0</v>
      </c>
      <c r="GX29" s="84">
        <f t="shared" si="201"/>
        <v>0</v>
      </c>
      <c r="GY29" s="84">
        <f t="shared" si="202"/>
        <v>0</v>
      </c>
      <c r="GZ29" s="84">
        <f t="shared" si="172"/>
        <v>0</v>
      </c>
      <c r="HA29" s="191" t="str">
        <f t="shared" si="203"/>
        <v>nebija plānots</v>
      </c>
      <c r="HB29" s="84">
        <f t="shared" si="173"/>
        <v>0</v>
      </c>
      <c r="HC29" s="40"/>
      <c r="HD29" s="40"/>
      <c r="HE29" s="99"/>
      <c r="HF29" s="99"/>
      <c r="HG29" s="100"/>
      <c r="HH29" s="100"/>
      <c r="HI29" s="100"/>
    </row>
    <row r="30" spans="1:217" ht="75.400000000000006" hidden="1" customHeight="1" outlineLevel="1" x14ac:dyDescent="0.45">
      <c r="B30" s="9"/>
      <c r="C30" s="317" t="s">
        <v>31</v>
      </c>
      <c r="D30" s="1" t="s">
        <v>1471</v>
      </c>
      <c r="E30" s="35">
        <v>15</v>
      </c>
      <c r="F30" s="35">
        <v>1</v>
      </c>
      <c r="G30" s="36" t="s">
        <v>31</v>
      </c>
      <c r="H30" s="37" t="s">
        <v>32</v>
      </c>
      <c r="I30" s="37" t="s">
        <v>455</v>
      </c>
      <c r="J30" s="54">
        <v>0</v>
      </c>
      <c r="K30" s="38"/>
      <c r="L30" s="38"/>
      <c r="M30" s="39" t="s">
        <v>34</v>
      </c>
      <c r="N30" s="38"/>
      <c r="O30" s="38"/>
      <c r="P30" s="38" t="s">
        <v>457</v>
      </c>
      <c r="Q30" s="40"/>
      <c r="R30" s="40"/>
      <c r="S30" s="40"/>
      <c r="T30" s="98"/>
      <c r="U30" s="40"/>
      <c r="V30" s="40"/>
      <c r="W30" s="40"/>
      <c r="X30" s="85">
        <f t="shared" si="174"/>
        <v>0</v>
      </c>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84">
        <v>0</v>
      </c>
      <c r="CP30" s="84">
        <v>0</v>
      </c>
      <c r="CQ30" s="40"/>
      <c r="CR30" s="57">
        <f t="shared" si="175"/>
        <v>0</v>
      </c>
      <c r="CS30" s="40"/>
      <c r="CT30" s="40">
        <v>189327.44</v>
      </c>
      <c r="CU30" s="84"/>
      <c r="CV30" s="84"/>
      <c r="CW30" s="84"/>
      <c r="CX30" s="84"/>
      <c r="CY30" s="191"/>
      <c r="CZ30" s="84"/>
      <c r="DA30" s="40">
        <v>335209.14</v>
      </c>
      <c r="DB30" s="84">
        <v>0</v>
      </c>
      <c r="DC30" s="84"/>
      <c r="DD30" s="84"/>
      <c r="DE30" s="84">
        <f t="shared" si="176"/>
        <v>0</v>
      </c>
      <c r="DF30" s="191"/>
      <c r="DG30" s="84"/>
      <c r="DH30" s="40">
        <v>153116.01</v>
      </c>
      <c r="DI30" s="84">
        <v>0</v>
      </c>
      <c r="DJ30" s="84"/>
      <c r="DK30" s="84"/>
      <c r="DL30" s="84">
        <f t="shared" si="177"/>
        <v>0</v>
      </c>
      <c r="DM30" s="191"/>
      <c r="DN30" s="84"/>
      <c r="DO30" s="40">
        <v>101875.54</v>
      </c>
      <c r="DP30" s="84">
        <v>0</v>
      </c>
      <c r="DQ30" s="84"/>
      <c r="DR30" s="84"/>
      <c r="DS30" s="84">
        <f t="shared" si="178"/>
        <v>0</v>
      </c>
      <c r="DT30" s="191"/>
      <c r="DU30" s="84"/>
      <c r="DV30" s="40">
        <v>220200.6</v>
      </c>
      <c r="DW30" s="84">
        <v>0</v>
      </c>
      <c r="DX30" s="84"/>
      <c r="DY30" s="84"/>
      <c r="DZ30" s="84">
        <f t="shared" si="179"/>
        <v>0</v>
      </c>
      <c r="EA30" s="191"/>
      <c r="EB30" s="84"/>
      <c r="EC30" s="40">
        <v>241515.34</v>
      </c>
      <c r="ED30" s="84">
        <v>0</v>
      </c>
      <c r="EE30" s="84"/>
      <c r="EF30" s="84"/>
      <c r="EG30" s="84">
        <f t="shared" si="180"/>
        <v>0</v>
      </c>
      <c r="EH30" s="191"/>
      <c r="EI30" s="84"/>
      <c r="EJ30" s="40">
        <v>198210.34</v>
      </c>
      <c r="EK30" s="84">
        <v>0</v>
      </c>
      <c r="EL30" s="84"/>
      <c r="EM30" s="84"/>
      <c r="EN30" s="84">
        <f t="shared" si="181"/>
        <v>0</v>
      </c>
      <c r="EO30" s="191"/>
      <c r="EP30" s="84"/>
      <c r="EQ30" s="40">
        <v>109806.93</v>
      </c>
      <c r="ER30" s="84">
        <v>0</v>
      </c>
      <c r="ES30" s="84"/>
      <c r="ET30" s="84"/>
      <c r="EU30" s="84">
        <f t="shared" si="182"/>
        <v>0</v>
      </c>
      <c r="EV30" s="191"/>
      <c r="EW30" s="84"/>
      <c r="EX30" s="40">
        <v>50944.42</v>
      </c>
      <c r="EY30" s="84">
        <v>0</v>
      </c>
      <c r="EZ30" s="84"/>
      <c r="FA30" s="84"/>
      <c r="FB30" s="84">
        <f t="shared" si="183"/>
        <v>0</v>
      </c>
      <c r="FC30" s="191"/>
      <c r="FD30" s="84"/>
      <c r="FE30" s="40">
        <v>123600.27</v>
      </c>
      <c r="FF30" s="84">
        <v>0</v>
      </c>
      <c r="FG30" s="84"/>
      <c r="FH30" s="84"/>
      <c r="FI30" s="84">
        <f t="shared" si="184"/>
        <v>0</v>
      </c>
      <c r="FJ30" s="191"/>
      <c r="FK30" s="84"/>
      <c r="FL30" s="40">
        <v>99236.06</v>
      </c>
      <c r="FM30" s="84">
        <v>0</v>
      </c>
      <c r="FN30" s="84"/>
      <c r="FO30" s="84"/>
      <c r="FP30" s="84">
        <f t="shared" si="185"/>
        <v>0</v>
      </c>
      <c r="FQ30" s="191"/>
      <c r="FR30" s="84"/>
      <c r="FS30" s="40"/>
      <c r="FT30" s="97">
        <f t="shared" si="186"/>
        <v>0</v>
      </c>
      <c r="FU30" s="84">
        <v>0</v>
      </c>
      <c r="FV30" s="84">
        <v>0</v>
      </c>
      <c r="FW30" s="84">
        <v>0</v>
      </c>
      <c r="FX30" s="84">
        <f t="shared" si="187"/>
        <v>0</v>
      </c>
      <c r="FY30" s="191" t="str">
        <f t="shared" si="188"/>
        <v>nebija plānots</v>
      </c>
      <c r="FZ30" s="84">
        <f t="shared" si="189"/>
        <v>0</v>
      </c>
      <c r="GA30" s="84">
        <v>0</v>
      </c>
      <c r="GB30" s="84">
        <v>0</v>
      </c>
      <c r="GC30" s="84">
        <f t="shared" si="190"/>
        <v>0</v>
      </c>
      <c r="GD30" s="84">
        <f t="shared" si="191"/>
        <v>0</v>
      </c>
      <c r="GE30" s="84">
        <f t="shared" si="192"/>
        <v>0</v>
      </c>
      <c r="GF30" s="191" t="str">
        <f t="shared" si="193"/>
        <v>nebija plānots</v>
      </c>
      <c r="GG30" s="84">
        <f t="shared" si="194"/>
        <v>0</v>
      </c>
      <c r="GH30" s="84">
        <v>0</v>
      </c>
      <c r="GI30" s="84">
        <v>0</v>
      </c>
      <c r="GJ30" s="84">
        <f t="shared" si="195"/>
        <v>0</v>
      </c>
      <c r="GK30" s="84">
        <f t="shared" si="196"/>
        <v>0</v>
      </c>
      <c r="GL30" s="84">
        <f t="shared" si="197"/>
        <v>0</v>
      </c>
      <c r="GM30" s="191" t="str">
        <f t="shared" si="198"/>
        <v>nebija plānots</v>
      </c>
      <c r="GN30" s="84">
        <f t="shared" si="199"/>
        <v>0</v>
      </c>
      <c r="GO30" s="84">
        <v>0</v>
      </c>
      <c r="GP30" s="84">
        <v>0</v>
      </c>
      <c r="GQ30" s="84">
        <f t="shared" si="168"/>
        <v>0</v>
      </c>
      <c r="GR30" s="84">
        <f t="shared" si="169"/>
        <v>0</v>
      </c>
      <c r="GS30" s="84">
        <f t="shared" si="170"/>
        <v>0</v>
      </c>
      <c r="GT30" s="191" t="str">
        <f t="shared" si="200"/>
        <v>nebija plānots</v>
      </c>
      <c r="GU30" s="84">
        <f t="shared" si="171"/>
        <v>0</v>
      </c>
      <c r="GV30" s="84">
        <v>0</v>
      </c>
      <c r="GW30" s="84">
        <v>0</v>
      </c>
      <c r="GX30" s="84">
        <f t="shared" si="201"/>
        <v>0</v>
      </c>
      <c r="GY30" s="84">
        <f t="shared" si="202"/>
        <v>0</v>
      </c>
      <c r="GZ30" s="84">
        <f t="shared" si="172"/>
        <v>0</v>
      </c>
      <c r="HA30" s="191" t="str">
        <f t="shared" si="203"/>
        <v>nebija plānots</v>
      </c>
      <c r="HB30" s="84">
        <f t="shared" si="173"/>
        <v>0</v>
      </c>
      <c r="HC30" s="40"/>
      <c r="HD30" s="40"/>
      <c r="HE30" s="99" t="s">
        <v>900</v>
      </c>
      <c r="HF30" s="158">
        <v>0.87</v>
      </c>
      <c r="HG30" s="100" t="s">
        <v>907</v>
      </c>
      <c r="HH30" s="100"/>
      <c r="HI30" s="100"/>
    </row>
    <row r="31" spans="1:217" ht="75.400000000000006" customHeight="1" collapsed="1" x14ac:dyDescent="0.45">
      <c r="A31" s="1" t="str">
        <f t="shared" si="204"/>
        <v>1.1.1.2.__</v>
      </c>
      <c r="B31" s="9" t="str">
        <f>C31&amp;J31&amp;"."&amp;D31</f>
        <v>1.1.1.2.K0.Nē</v>
      </c>
      <c r="C31" s="317" t="s">
        <v>35</v>
      </c>
      <c r="D31" s="1" t="s">
        <v>1471</v>
      </c>
      <c r="E31" s="35">
        <v>16</v>
      </c>
      <c r="F31" s="52">
        <v>1</v>
      </c>
      <c r="G31" s="53" t="s">
        <v>35</v>
      </c>
      <c r="H31" s="54" t="s">
        <v>230</v>
      </c>
      <c r="I31" s="54" t="str">
        <f t="shared" si="162"/>
        <v>1.1.1.2. Pēcdoktorantūras pētniecība</v>
      </c>
      <c r="J31" s="54" t="s">
        <v>1472</v>
      </c>
      <c r="K31" s="55" t="s">
        <v>33</v>
      </c>
      <c r="L31" s="38" t="str">
        <f t="shared" si="163"/>
        <v>1.1.1.2.__</v>
      </c>
      <c r="M31" s="56" t="s">
        <v>34</v>
      </c>
      <c r="N31" s="55" t="s">
        <v>5</v>
      </c>
      <c r="O31" s="55" t="s">
        <v>222</v>
      </c>
      <c r="P31" s="55" t="s">
        <v>225</v>
      </c>
      <c r="Q31" s="57">
        <f t="shared" ref="Q31:Q112" si="339">S31+T31+U31+V31+W31</f>
        <v>39898294</v>
      </c>
      <c r="R31" s="57">
        <f t="shared" si="164"/>
        <v>39898294</v>
      </c>
      <c r="S31" s="80">
        <v>0</v>
      </c>
      <c r="T31" s="81">
        <v>39898294</v>
      </c>
      <c r="U31" s="80">
        <v>0</v>
      </c>
      <c r="V31" s="80">
        <v>0</v>
      </c>
      <c r="W31" s="80">
        <v>0</v>
      </c>
      <c r="X31" s="85" t="str">
        <f t="shared" si="174"/>
        <v>ERAF</v>
      </c>
      <c r="Y31" s="85">
        <v>0</v>
      </c>
      <c r="Z31" s="85">
        <v>5799.1</v>
      </c>
      <c r="AA31" s="85">
        <v>0</v>
      </c>
      <c r="AB31" s="85">
        <v>39163.51</v>
      </c>
      <c r="AC31" s="85">
        <v>0</v>
      </c>
      <c r="AD31" s="85">
        <v>0</v>
      </c>
      <c r="AE31" s="85">
        <v>94553.62</v>
      </c>
      <c r="AF31" s="85">
        <v>51.42</v>
      </c>
      <c r="AG31" s="85">
        <v>0</v>
      </c>
      <c r="AH31" s="85">
        <v>164826.69</v>
      </c>
      <c r="AI31" s="85">
        <v>0</v>
      </c>
      <c r="AJ31" s="85">
        <v>0</v>
      </c>
      <c r="AK31" s="85">
        <v>82334.61</v>
      </c>
      <c r="AL31" s="85">
        <v>0</v>
      </c>
      <c r="AM31" s="85">
        <v>380929.85</v>
      </c>
      <c r="AN31" s="85">
        <f t="shared" ref="AN31:AN103" si="340">AM31+Z31+Y31</f>
        <v>386728.94999999995</v>
      </c>
      <c r="AO31" s="85">
        <v>2439642.5299999998</v>
      </c>
      <c r="AP31" s="57">
        <f t="shared" si="205"/>
        <v>2826371.4799999995</v>
      </c>
      <c r="AQ31" s="85">
        <v>0</v>
      </c>
      <c r="AR31" s="85">
        <v>131.97999999999999</v>
      </c>
      <c r="AS31" s="85">
        <v>1726424.54</v>
      </c>
      <c r="AT31" s="85">
        <v>0</v>
      </c>
      <c r="AU31" s="85">
        <v>941308.58</v>
      </c>
      <c r="AV31" s="85">
        <v>0</v>
      </c>
      <c r="AW31" s="85">
        <v>0</v>
      </c>
      <c r="AX31" s="85">
        <v>1438124.04</v>
      </c>
      <c r="AY31" s="85">
        <v>0</v>
      </c>
      <c r="AZ31" s="85">
        <v>0</v>
      </c>
      <c r="BA31" s="85">
        <v>1391866.87</v>
      </c>
      <c r="BB31" s="85">
        <v>0</v>
      </c>
      <c r="BC31" s="57">
        <f t="shared" si="206"/>
        <v>5497856.0099999998</v>
      </c>
      <c r="BD31" s="57">
        <f t="shared" si="207"/>
        <v>8324227.4899999993</v>
      </c>
      <c r="BE31" s="85">
        <v>0</v>
      </c>
      <c r="BF31" s="85">
        <v>0</v>
      </c>
      <c r="BG31" s="85">
        <v>0</v>
      </c>
      <c r="BH31" s="85">
        <v>0</v>
      </c>
      <c r="BI31" s="85">
        <v>2476590.7400000002</v>
      </c>
      <c r="BJ31" s="85">
        <v>0</v>
      </c>
      <c r="BK31" s="85">
        <v>0</v>
      </c>
      <c r="BL31" s="85">
        <v>0</v>
      </c>
      <c r="BM31" s="85">
        <v>0</v>
      </c>
      <c r="BN31" s="85">
        <v>2645350.83</v>
      </c>
      <c r="BO31" s="85">
        <v>0</v>
      </c>
      <c r="BP31" s="85">
        <v>0</v>
      </c>
      <c r="BQ31" s="57">
        <f t="shared" si="208"/>
        <v>5121941.57</v>
      </c>
      <c r="BR31" s="85">
        <v>2458437.73</v>
      </c>
      <c r="BS31" s="85">
        <v>0</v>
      </c>
      <c r="BT31" s="85">
        <v>0</v>
      </c>
      <c r="BU31" s="85">
        <v>0</v>
      </c>
      <c r="BV31" s="85">
        <v>4045199.9</v>
      </c>
      <c r="BW31" s="85">
        <v>0</v>
      </c>
      <c r="BX31" s="85">
        <v>0</v>
      </c>
      <c r="BY31" s="85">
        <v>0</v>
      </c>
      <c r="BZ31" s="85">
        <v>1904457.3</v>
      </c>
      <c r="CA31" s="85">
        <v>0</v>
      </c>
      <c r="CB31" s="85">
        <v>0</v>
      </c>
      <c r="CC31" s="85">
        <v>1995033.71</v>
      </c>
      <c r="CD31" s="57">
        <f t="shared" si="209"/>
        <v>10403128.640000001</v>
      </c>
      <c r="CE31" s="85">
        <v>0</v>
      </c>
      <c r="CF31" s="85">
        <v>0</v>
      </c>
      <c r="CG31" s="85">
        <v>0</v>
      </c>
      <c r="CH31" s="85">
        <v>2493794.31</v>
      </c>
      <c r="CI31" s="85">
        <v>0</v>
      </c>
      <c r="CJ31" s="85">
        <v>2180993.64</v>
      </c>
      <c r="CK31" s="85">
        <v>0</v>
      </c>
      <c r="CL31" s="85">
        <v>0</v>
      </c>
      <c r="CM31" s="85">
        <v>1256676.24</v>
      </c>
      <c r="CN31" s="85">
        <v>0</v>
      </c>
      <c r="CO31" s="84">
        <v>0</v>
      </c>
      <c r="CP31" s="84">
        <v>1478035.49</v>
      </c>
      <c r="CQ31" s="57">
        <f>CE31+CF31+CG31+CH31+CI31+CJ31+CK31+CL31+CM31+CN31+CO31+CP31</f>
        <v>7409499.6800000006</v>
      </c>
      <c r="CR31" s="57">
        <f t="shared" si="175"/>
        <v>31258797.379999999</v>
      </c>
      <c r="CS31" s="179">
        <v>0</v>
      </c>
      <c r="CT31" s="84">
        <f>CT32+CT33</f>
        <v>0</v>
      </c>
      <c r="CU31" s="84">
        <v>0</v>
      </c>
      <c r="CV31" s="84">
        <f t="shared" si="245"/>
        <v>0</v>
      </c>
      <c r="CW31" s="84">
        <v>0</v>
      </c>
      <c r="CX31" s="84">
        <f t="shared" si="210"/>
        <v>0</v>
      </c>
      <c r="CY31" s="191" t="str">
        <f t="shared" si="211"/>
        <v>nebija plānots</v>
      </c>
      <c r="CZ31" s="84">
        <f t="shared" si="212"/>
        <v>0</v>
      </c>
      <c r="DA31" s="84">
        <f t="shared" ref="DA31:FL31" si="341">DA32+DA33</f>
        <v>0</v>
      </c>
      <c r="DB31" s="84">
        <v>0</v>
      </c>
      <c r="DC31" s="84">
        <f t="shared" si="214"/>
        <v>0</v>
      </c>
      <c r="DD31" s="84">
        <v>0</v>
      </c>
      <c r="DE31" s="84">
        <f t="shared" si="176"/>
        <v>0</v>
      </c>
      <c r="DF31" s="191" t="str">
        <f t="shared" ref="DF31" si="342">IFERROR(DE31/DC31,"nebija plānots")</f>
        <v>nebija plānots</v>
      </c>
      <c r="DG31" s="84">
        <f t="shared" ref="DG31" si="343">DE31-DC31</f>
        <v>0</v>
      </c>
      <c r="DH31" s="84">
        <f t="shared" si="341"/>
        <v>2364705.52</v>
      </c>
      <c r="DI31" s="84">
        <v>2364705.52</v>
      </c>
      <c r="DJ31" s="84">
        <f t="shared" ref="DJ31" si="344">DC31+DH31</f>
        <v>2364705.52</v>
      </c>
      <c r="DK31" s="84">
        <v>0</v>
      </c>
      <c r="DL31" s="84">
        <f t="shared" si="177"/>
        <v>2364705.52</v>
      </c>
      <c r="DM31" s="191">
        <f t="shared" ref="DM31" si="345">IFERROR(DL31/DJ31,"nebija plānots")</f>
        <v>1</v>
      </c>
      <c r="DN31" s="84">
        <f t="shared" ref="DN31" si="346">DL31-DJ31</f>
        <v>0</v>
      </c>
      <c r="DO31" s="84">
        <f t="shared" si="341"/>
        <v>0</v>
      </c>
      <c r="DP31" s="84">
        <v>0</v>
      </c>
      <c r="DQ31" s="84">
        <f t="shared" ref="DQ31" si="347">DJ31+DO31</f>
        <v>2364705.52</v>
      </c>
      <c r="DR31" s="84">
        <v>0</v>
      </c>
      <c r="DS31" s="84">
        <f t="shared" si="178"/>
        <v>2364705.52</v>
      </c>
      <c r="DT31" s="191">
        <f t="shared" ref="DT31" si="348">IFERROR(DS31/DQ31,"nebija plānots")</f>
        <v>1</v>
      </c>
      <c r="DU31" s="84">
        <f t="shared" ref="DU31" si="349">DS31-DQ31</f>
        <v>0</v>
      </c>
      <c r="DV31" s="84">
        <f t="shared" si="341"/>
        <v>0</v>
      </c>
      <c r="DW31" s="84">
        <v>0</v>
      </c>
      <c r="DX31" s="84">
        <f t="shared" ref="DX31" si="350">DQ31+DV31</f>
        <v>2364705.52</v>
      </c>
      <c r="DY31" s="84">
        <v>0</v>
      </c>
      <c r="DZ31" s="84">
        <f t="shared" si="179"/>
        <v>2364705.52</v>
      </c>
      <c r="EA31" s="191">
        <f t="shared" ref="EA31" si="351">IFERROR(DZ31/DX31,"nebija plānots")</f>
        <v>1</v>
      </c>
      <c r="EB31" s="84">
        <f t="shared" ref="EB31" si="352">DZ31-DX31</f>
        <v>0</v>
      </c>
      <c r="EC31" s="84">
        <f t="shared" si="341"/>
        <v>0</v>
      </c>
      <c r="ED31" s="84">
        <v>1743338.49</v>
      </c>
      <c r="EE31" s="84">
        <f t="shared" ref="EE31" si="353">DX31+EC31</f>
        <v>2364705.52</v>
      </c>
      <c r="EF31" s="84">
        <v>0</v>
      </c>
      <c r="EG31" s="84">
        <f t="shared" si="180"/>
        <v>4108044.01</v>
      </c>
      <c r="EH31" s="191">
        <f t="shared" ref="EH31" si="354">IFERROR(EG31/EE31,"nebija plānots")</f>
        <v>1.7372328077451267</v>
      </c>
      <c r="EI31" s="84">
        <f t="shared" ref="EI31" si="355">EG31-EE31</f>
        <v>1743338.4899999998</v>
      </c>
      <c r="EJ31" s="84">
        <f t="shared" si="341"/>
        <v>1296522</v>
      </c>
      <c r="EK31" s="84">
        <v>0</v>
      </c>
      <c r="EL31" s="84">
        <f t="shared" ref="EL31" si="356">EE31+EJ31</f>
        <v>3661227.52</v>
      </c>
      <c r="EM31" s="84">
        <v>0</v>
      </c>
      <c r="EN31" s="84">
        <f t="shared" si="181"/>
        <v>4108044.01</v>
      </c>
      <c r="EO31" s="191">
        <f t="shared" ref="EO31" si="357">IFERROR(EN31/EL31,"nebija plānots")</f>
        <v>1.1220400774219024</v>
      </c>
      <c r="EP31" s="84">
        <f t="shared" ref="EP31" si="358">EN31-EL31</f>
        <v>446816.48999999976</v>
      </c>
      <c r="EQ31" s="84">
        <f t="shared" si="341"/>
        <v>0</v>
      </c>
      <c r="ER31" s="84">
        <v>0</v>
      </c>
      <c r="ES31" s="84">
        <f t="shared" ref="ES31" si="359">EL31+EQ31</f>
        <v>3661227.52</v>
      </c>
      <c r="ET31" s="84">
        <v>0</v>
      </c>
      <c r="EU31" s="84">
        <f t="shared" si="182"/>
        <v>4108044.01</v>
      </c>
      <c r="EV31" s="191">
        <f t="shared" ref="EV31" si="360">IFERROR(EU31/ES31,"nebija plānots")</f>
        <v>1.1220400774219024</v>
      </c>
      <c r="EW31" s="84">
        <f t="shared" ref="EW31" si="361">EU31-ES31</f>
        <v>446816.48999999976</v>
      </c>
      <c r="EX31" s="84">
        <f t="shared" si="341"/>
        <v>0</v>
      </c>
      <c r="EY31" s="84">
        <v>0</v>
      </c>
      <c r="EZ31" s="84">
        <f t="shared" ref="EZ31" si="362">ES31+EX31</f>
        <v>3661227.52</v>
      </c>
      <c r="FA31" s="84">
        <v>0</v>
      </c>
      <c r="FB31" s="84">
        <f t="shared" si="183"/>
        <v>4108044.01</v>
      </c>
      <c r="FC31" s="191">
        <f t="shared" ref="FC31" si="363">IFERROR(FB31/EZ31,"nebija plānots")</f>
        <v>1.1220400774219024</v>
      </c>
      <c r="FD31" s="84">
        <f t="shared" ref="FD31" si="364">FB31-EZ31</f>
        <v>446816.48999999976</v>
      </c>
      <c r="FE31" s="84">
        <f t="shared" si="341"/>
        <v>0</v>
      </c>
      <c r="FF31" s="84">
        <v>1448833.33</v>
      </c>
      <c r="FG31" s="84">
        <f t="shared" ref="FG31" si="365">EZ31+FE31</f>
        <v>3661227.52</v>
      </c>
      <c r="FH31" s="84">
        <v>0</v>
      </c>
      <c r="FI31" s="84">
        <f t="shared" si="184"/>
        <v>5556877.3399999999</v>
      </c>
      <c r="FJ31" s="191">
        <f t="shared" ref="FJ31" si="366">IFERROR(FI31/FG31,"nebija plānots")</f>
        <v>1.5177634576504002</v>
      </c>
      <c r="FK31" s="84">
        <f t="shared" ref="FK31" si="367">FI31-FG31</f>
        <v>1895649.8199999998</v>
      </c>
      <c r="FL31" s="84">
        <f t="shared" si="341"/>
        <v>1433440</v>
      </c>
      <c r="FM31" s="84">
        <v>0</v>
      </c>
      <c r="FN31" s="84">
        <f t="shared" ref="FN31" si="368">FG31+FL31</f>
        <v>5094667.5199999996</v>
      </c>
      <c r="FO31" s="84">
        <v>0</v>
      </c>
      <c r="FP31" s="84">
        <f t="shared" si="185"/>
        <v>5556877.3399999999</v>
      </c>
      <c r="FQ31" s="191">
        <f t="shared" ref="FQ31" si="369">IFERROR(FP31/FN31,"nebija plānots")</f>
        <v>1.0907242363089478</v>
      </c>
      <c r="FR31" s="84">
        <f t="shared" ref="FR31" si="370">FP31-FN31</f>
        <v>462209.8200000003</v>
      </c>
      <c r="FS31" s="97">
        <f t="shared" si="244"/>
        <v>5094667.5199999996</v>
      </c>
      <c r="FT31" s="97">
        <f t="shared" si="186"/>
        <v>36815674.719999999</v>
      </c>
      <c r="FU31" s="84">
        <v>1211473.53</v>
      </c>
      <c r="FV31" s="84">
        <v>0</v>
      </c>
      <c r="FW31" s="84">
        <v>0</v>
      </c>
      <c r="FX31" s="84">
        <f t="shared" si="187"/>
        <v>0</v>
      </c>
      <c r="FY31" s="191">
        <f t="shared" si="188"/>
        <v>0</v>
      </c>
      <c r="FZ31" s="84">
        <f t="shared" si="189"/>
        <v>1211473.53</v>
      </c>
      <c r="GA31" s="84">
        <v>0</v>
      </c>
      <c r="GB31" s="84">
        <v>0</v>
      </c>
      <c r="GC31" s="84">
        <f t="shared" si="190"/>
        <v>0</v>
      </c>
      <c r="GD31" s="84">
        <f t="shared" si="191"/>
        <v>0</v>
      </c>
      <c r="GE31" s="84">
        <f t="shared" si="192"/>
        <v>0</v>
      </c>
      <c r="GF31" s="191">
        <f t="shared" si="193"/>
        <v>0</v>
      </c>
      <c r="GG31" s="84">
        <f t="shared" si="194"/>
        <v>1211473.53</v>
      </c>
      <c r="GH31" s="84">
        <v>1184460</v>
      </c>
      <c r="GI31" s="84">
        <v>0</v>
      </c>
      <c r="GJ31" s="84">
        <f t="shared" si="195"/>
        <v>1184460</v>
      </c>
      <c r="GK31" s="84">
        <f t="shared" si="196"/>
        <v>0</v>
      </c>
      <c r="GL31" s="84">
        <f t="shared" si="197"/>
        <v>1184460</v>
      </c>
      <c r="GM31" s="191">
        <f t="shared" si="198"/>
        <v>0.97770192304573089</v>
      </c>
      <c r="GN31" s="84">
        <f t="shared" si="199"/>
        <v>27013.530000000028</v>
      </c>
      <c r="GO31" s="84">
        <v>0</v>
      </c>
      <c r="GP31" s="84">
        <v>0</v>
      </c>
      <c r="GQ31" s="84">
        <f t="shared" si="168"/>
        <v>0</v>
      </c>
      <c r="GR31" s="84">
        <f t="shared" si="169"/>
        <v>0</v>
      </c>
      <c r="GS31" s="84">
        <f t="shared" si="170"/>
        <v>1184460</v>
      </c>
      <c r="GT31" s="191">
        <f t="shared" si="200"/>
        <v>0.97770192304573089</v>
      </c>
      <c r="GU31" s="84">
        <f t="shared" si="171"/>
        <v>27013.530000000028</v>
      </c>
      <c r="GV31" s="84">
        <v>0</v>
      </c>
      <c r="GW31" s="84">
        <v>0</v>
      </c>
      <c r="GX31" s="84">
        <f t="shared" si="201"/>
        <v>0</v>
      </c>
      <c r="GY31" s="84">
        <f t="shared" si="202"/>
        <v>0</v>
      </c>
      <c r="GZ31" s="84">
        <f t="shared" si="172"/>
        <v>1184460</v>
      </c>
      <c r="HA31" s="191">
        <f t="shared" si="203"/>
        <v>0.97770192304573089</v>
      </c>
      <c r="HB31" s="84">
        <f t="shared" si="173"/>
        <v>27013.530000000028</v>
      </c>
      <c r="HC31" s="57">
        <f>FU31+FS31+CQ31+CD31+BQ31+BC31+AP31</f>
        <v>37564938.43</v>
      </c>
      <c r="HD31" s="57">
        <f>Q31-HC31</f>
        <v>2333355.5700000003</v>
      </c>
      <c r="HE31" s="58"/>
      <c r="HF31" s="58"/>
      <c r="HG31" s="59"/>
      <c r="HH31" s="59"/>
      <c r="HI31" s="59"/>
    </row>
    <row r="32" spans="1:217" ht="75.400000000000006" hidden="1" customHeight="1" outlineLevel="1" x14ac:dyDescent="0.45">
      <c r="B32" s="9"/>
      <c r="C32" s="317" t="s">
        <v>35</v>
      </c>
      <c r="D32" s="1" t="s">
        <v>1471</v>
      </c>
      <c r="E32" s="35">
        <v>17</v>
      </c>
      <c r="F32" s="35">
        <v>1</v>
      </c>
      <c r="G32" s="36" t="s">
        <v>35</v>
      </c>
      <c r="H32" s="37" t="s">
        <v>230</v>
      </c>
      <c r="I32" s="37" t="s">
        <v>458</v>
      </c>
      <c r="J32" s="54">
        <v>0</v>
      </c>
      <c r="K32" s="38"/>
      <c r="L32" s="38"/>
      <c r="M32" s="39" t="s">
        <v>34</v>
      </c>
      <c r="N32" s="38"/>
      <c r="O32" s="38"/>
      <c r="P32" s="38" t="s">
        <v>456</v>
      </c>
      <c r="Q32" s="40"/>
      <c r="R32" s="40"/>
      <c r="S32" s="40"/>
      <c r="T32" s="98"/>
      <c r="U32" s="40"/>
      <c r="V32" s="40"/>
      <c r="W32" s="40"/>
      <c r="X32" s="85">
        <f t="shared" si="174"/>
        <v>0</v>
      </c>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84">
        <v>0</v>
      </c>
      <c r="CP32" s="84">
        <v>0</v>
      </c>
      <c r="CQ32" s="40"/>
      <c r="CR32" s="57">
        <f t="shared" si="175"/>
        <v>0</v>
      </c>
      <c r="CS32" s="40"/>
      <c r="CT32" s="40"/>
      <c r="CU32" s="84"/>
      <c r="CV32" s="84"/>
      <c r="CW32" s="84"/>
      <c r="CX32" s="84"/>
      <c r="CY32" s="191"/>
      <c r="CZ32" s="84"/>
      <c r="DA32" s="40"/>
      <c r="DB32" s="84">
        <v>0</v>
      </c>
      <c r="DC32" s="84"/>
      <c r="DD32" s="84"/>
      <c r="DE32" s="84">
        <f t="shared" si="176"/>
        <v>0</v>
      </c>
      <c r="DF32" s="191"/>
      <c r="DG32" s="84"/>
      <c r="DH32" s="40"/>
      <c r="DI32" s="84">
        <v>0</v>
      </c>
      <c r="DJ32" s="84"/>
      <c r="DK32" s="84"/>
      <c r="DL32" s="84">
        <f t="shared" si="177"/>
        <v>0</v>
      </c>
      <c r="DM32" s="191"/>
      <c r="DN32" s="84"/>
      <c r="DO32" s="40"/>
      <c r="DP32" s="84">
        <v>0</v>
      </c>
      <c r="DQ32" s="84"/>
      <c r="DR32" s="84"/>
      <c r="DS32" s="84">
        <f t="shared" si="178"/>
        <v>0</v>
      </c>
      <c r="DT32" s="191"/>
      <c r="DU32" s="84"/>
      <c r="DV32" s="40"/>
      <c r="DW32" s="84">
        <v>0</v>
      </c>
      <c r="DX32" s="84"/>
      <c r="DY32" s="84"/>
      <c r="DZ32" s="84">
        <f t="shared" si="179"/>
        <v>0</v>
      </c>
      <c r="EA32" s="191"/>
      <c r="EB32" s="84"/>
      <c r="EC32" s="40"/>
      <c r="ED32" s="84">
        <v>0</v>
      </c>
      <c r="EE32" s="84"/>
      <c r="EF32" s="84"/>
      <c r="EG32" s="84">
        <f t="shared" si="180"/>
        <v>0</v>
      </c>
      <c r="EH32" s="191"/>
      <c r="EI32" s="84"/>
      <c r="EJ32" s="40"/>
      <c r="EK32" s="84">
        <v>0</v>
      </c>
      <c r="EL32" s="84"/>
      <c r="EM32" s="84"/>
      <c r="EN32" s="84">
        <f t="shared" si="181"/>
        <v>0</v>
      </c>
      <c r="EO32" s="191"/>
      <c r="EP32" s="84"/>
      <c r="EQ32" s="40"/>
      <c r="ER32" s="84">
        <v>0</v>
      </c>
      <c r="ES32" s="84"/>
      <c r="ET32" s="84"/>
      <c r="EU32" s="84">
        <f t="shared" si="182"/>
        <v>0</v>
      </c>
      <c r="EV32" s="191"/>
      <c r="EW32" s="84"/>
      <c r="EX32" s="40"/>
      <c r="EY32" s="84">
        <v>0</v>
      </c>
      <c r="EZ32" s="84"/>
      <c r="FA32" s="84"/>
      <c r="FB32" s="84">
        <f t="shared" si="183"/>
        <v>0</v>
      </c>
      <c r="FC32" s="191"/>
      <c r="FD32" s="84"/>
      <c r="FE32" s="40"/>
      <c r="FF32" s="84">
        <v>0</v>
      </c>
      <c r="FG32" s="84"/>
      <c r="FH32" s="84"/>
      <c r="FI32" s="84">
        <f t="shared" si="184"/>
        <v>0</v>
      </c>
      <c r="FJ32" s="191"/>
      <c r="FK32" s="84"/>
      <c r="FL32" s="40"/>
      <c r="FM32" s="84">
        <v>0</v>
      </c>
      <c r="FN32" s="84"/>
      <c r="FO32" s="84"/>
      <c r="FP32" s="84">
        <f t="shared" si="185"/>
        <v>0</v>
      </c>
      <c r="FQ32" s="191"/>
      <c r="FR32" s="84"/>
      <c r="FS32" s="40"/>
      <c r="FT32" s="97">
        <f t="shared" si="186"/>
        <v>0</v>
      </c>
      <c r="FU32" s="84">
        <v>0</v>
      </c>
      <c r="FV32" s="84">
        <v>0</v>
      </c>
      <c r="FW32" s="84">
        <v>0</v>
      </c>
      <c r="FX32" s="84">
        <f t="shared" si="187"/>
        <v>0</v>
      </c>
      <c r="FY32" s="191" t="str">
        <f t="shared" si="188"/>
        <v>nebija plānots</v>
      </c>
      <c r="FZ32" s="84">
        <f t="shared" si="189"/>
        <v>0</v>
      </c>
      <c r="GA32" s="84">
        <v>0</v>
      </c>
      <c r="GB32" s="84">
        <v>0</v>
      </c>
      <c r="GC32" s="84">
        <f t="shared" si="190"/>
        <v>0</v>
      </c>
      <c r="GD32" s="84">
        <f t="shared" si="191"/>
        <v>0</v>
      </c>
      <c r="GE32" s="84">
        <f t="shared" si="192"/>
        <v>0</v>
      </c>
      <c r="GF32" s="191" t="str">
        <f t="shared" si="193"/>
        <v>nebija plānots</v>
      </c>
      <c r="GG32" s="84">
        <f t="shared" si="194"/>
        <v>0</v>
      </c>
      <c r="GH32" s="84">
        <v>0</v>
      </c>
      <c r="GI32" s="84">
        <v>0</v>
      </c>
      <c r="GJ32" s="84">
        <f t="shared" si="195"/>
        <v>0</v>
      </c>
      <c r="GK32" s="84">
        <f t="shared" si="196"/>
        <v>0</v>
      </c>
      <c r="GL32" s="84">
        <f t="shared" si="197"/>
        <v>0</v>
      </c>
      <c r="GM32" s="191" t="str">
        <f t="shared" si="198"/>
        <v>nebija plānots</v>
      </c>
      <c r="GN32" s="84">
        <f t="shared" si="199"/>
        <v>0</v>
      </c>
      <c r="GO32" s="84">
        <v>0</v>
      </c>
      <c r="GP32" s="84">
        <v>0</v>
      </c>
      <c r="GQ32" s="84">
        <f t="shared" si="168"/>
        <v>0</v>
      </c>
      <c r="GR32" s="84">
        <f t="shared" si="169"/>
        <v>0</v>
      </c>
      <c r="GS32" s="84">
        <f t="shared" si="170"/>
        <v>0</v>
      </c>
      <c r="GT32" s="191" t="str">
        <f t="shared" si="200"/>
        <v>nebija plānots</v>
      </c>
      <c r="GU32" s="84">
        <f t="shared" si="171"/>
        <v>0</v>
      </c>
      <c r="GV32" s="84">
        <v>0</v>
      </c>
      <c r="GW32" s="84">
        <v>0</v>
      </c>
      <c r="GX32" s="84">
        <f t="shared" si="201"/>
        <v>0</v>
      </c>
      <c r="GY32" s="84">
        <f t="shared" si="202"/>
        <v>0</v>
      </c>
      <c r="GZ32" s="84">
        <f t="shared" si="172"/>
        <v>0</v>
      </c>
      <c r="HA32" s="191" t="str">
        <f t="shared" si="203"/>
        <v>nebija plānots</v>
      </c>
      <c r="HB32" s="84">
        <f t="shared" si="173"/>
        <v>0</v>
      </c>
      <c r="HC32" s="40"/>
      <c r="HD32" s="40"/>
      <c r="HE32" s="99"/>
      <c r="HF32" s="99"/>
      <c r="HG32" s="100"/>
      <c r="HH32" s="100"/>
      <c r="HI32" s="100"/>
    </row>
    <row r="33" spans="1:217" ht="75.400000000000006" hidden="1" customHeight="1" outlineLevel="1" x14ac:dyDescent="0.45">
      <c r="B33" s="9"/>
      <c r="C33" s="317" t="s">
        <v>35</v>
      </c>
      <c r="D33" s="1" t="s">
        <v>1471</v>
      </c>
      <c r="E33" s="35">
        <v>18</v>
      </c>
      <c r="F33" s="35">
        <v>1</v>
      </c>
      <c r="G33" s="36" t="s">
        <v>35</v>
      </c>
      <c r="H33" s="37" t="s">
        <v>230</v>
      </c>
      <c r="I33" s="37" t="s">
        <v>458</v>
      </c>
      <c r="J33" s="54">
        <v>0</v>
      </c>
      <c r="K33" s="38"/>
      <c r="L33" s="38"/>
      <c r="M33" s="39" t="s">
        <v>34</v>
      </c>
      <c r="N33" s="38"/>
      <c r="O33" s="38"/>
      <c r="P33" s="38" t="s">
        <v>457</v>
      </c>
      <c r="Q33" s="40"/>
      <c r="R33" s="40"/>
      <c r="S33" s="40"/>
      <c r="T33" s="98"/>
      <c r="U33" s="40"/>
      <c r="V33" s="40"/>
      <c r="W33" s="40"/>
      <c r="X33" s="85">
        <f t="shared" si="174"/>
        <v>0</v>
      </c>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84">
        <v>0</v>
      </c>
      <c r="CP33" s="84">
        <v>0</v>
      </c>
      <c r="CQ33" s="40"/>
      <c r="CR33" s="57">
        <f t="shared" si="175"/>
        <v>0</v>
      </c>
      <c r="CS33" s="40"/>
      <c r="CT33" s="40">
        <v>0</v>
      </c>
      <c r="CU33" s="84"/>
      <c r="CV33" s="84"/>
      <c r="CW33" s="84"/>
      <c r="CX33" s="84"/>
      <c r="CY33" s="191"/>
      <c r="CZ33" s="84"/>
      <c r="DA33" s="40">
        <v>0</v>
      </c>
      <c r="DB33" s="84">
        <v>0</v>
      </c>
      <c r="DC33" s="84"/>
      <c r="DD33" s="84"/>
      <c r="DE33" s="84">
        <f t="shared" si="176"/>
        <v>0</v>
      </c>
      <c r="DF33" s="191"/>
      <c r="DG33" s="84"/>
      <c r="DH33" s="40">
        <v>2364705.52</v>
      </c>
      <c r="DI33" s="84">
        <v>0</v>
      </c>
      <c r="DJ33" s="84"/>
      <c r="DK33" s="84"/>
      <c r="DL33" s="84">
        <f t="shared" si="177"/>
        <v>0</v>
      </c>
      <c r="DM33" s="191"/>
      <c r="DN33" s="84"/>
      <c r="DO33" s="40">
        <v>0</v>
      </c>
      <c r="DP33" s="84">
        <v>0</v>
      </c>
      <c r="DQ33" s="84"/>
      <c r="DR33" s="84"/>
      <c r="DS33" s="84">
        <f t="shared" si="178"/>
        <v>0</v>
      </c>
      <c r="DT33" s="191"/>
      <c r="DU33" s="84"/>
      <c r="DV33" s="40">
        <v>0</v>
      </c>
      <c r="DW33" s="84">
        <v>0</v>
      </c>
      <c r="DX33" s="84"/>
      <c r="DY33" s="84"/>
      <c r="DZ33" s="84">
        <f t="shared" si="179"/>
        <v>0</v>
      </c>
      <c r="EA33" s="191"/>
      <c r="EB33" s="84"/>
      <c r="EC33" s="40">
        <v>0</v>
      </c>
      <c r="ED33" s="84">
        <v>0</v>
      </c>
      <c r="EE33" s="84"/>
      <c r="EF33" s="84"/>
      <c r="EG33" s="84">
        <f t="shared" si="180"/>
        <v>0</v>
      </c>
      <c r="EH33" s="191"/>
      <c r="EI33" s="84"/>
      <c r="EJ33" s="40">
        <v>1296522</v>
      </c>
      <c r="EK33" s="84">
        <v>0</v>
      </c>
      <c r="EL33" s="84"/>
      <c r="EM33" s="84"/>
      <c r="EN33" s="84">
        <f t="shared" si="181"/>
        <v>0</v>
      </c>
      <c r="EO33" s="191"/>
      <c r="EP33" s="84"/>
      <c r="EQ33" s="40">
        <v>0</v>
      </c>
      <c r="ER33" s="84">
        <v>0</v>
      </c>
      <c r="ES33" s="84"/>
      <c r="ET33" s="84"/>
      <c r="EU33" s="84">
        <f t="shared" si="182"/>
        <v>0</v>
      </c>
      <c r="EV33" s="191"/>
      <c r="EW33" s="84"/>
      <c r="EX33" s="40">
        <v>0</v>
      </c>
      <c r="EY33" s="84">
        <v>0</v>
      </c>
      <c r="EZ33" s="84"/>
      <c r="FA33" s="84"/>
      <c r="FB33" s="84">
        <f t="shared" si="183"/>
        <v>0</v>
      </c>
      <c r="FC33" s="191"/>
      <c r="FD33" s="84"/>
      <c r="FE33" s="40">
        <v>0</v>
      </c>
      <c r="FF33" s="84">
        <v>0</v>
      </c>
      <c r="FG33" s="84"/>
      <c r="FH33" s="84"/>
      <c r="FI33" s="84">
        <f t="shared" si="184"/>
        <v>0</v>
      </c>
      <c r="FJ33" s="191"/>
      <c r="FK33" s="84"/>
      <c r="FL33" s="40">
        <v>1433440</v>
      </c>
      <c r="FM33" s="84">
        <v>0</v>
      </c>
      <c r="FN33" s="84"/>
      <c r="FO33" s="84"/>
      <c r="FP33" s="84">
        <f t="shared" si="185"/>
        <v>0</v>
      </c>
      <c r="FQ33" s="191"/>
      <c r="FR33" s="84"/>
      <c r="FS33" s="40"/>
      <c r="FT33" s="97">
        <f t="shared" si="186"/>
        <v>0</v>
      </c>
      <c r="FU33" s="84">
        <v>0</v>
      </c>
      <c r="FV33" s="84">
        <v>0</v>
      </c>
      <c r="FW33" s="84">
        <v>0</v>
      </c>
      <c r="FX33" s="84">
        <f t="shared" si="187"/>
        <v>0</v>
      </c>
      <c r="FY33" s="191" t="str">
        <f t="shared" si="188"/>
        <v>nebija plānots</v>
      </c>
      <c r="FZ33" s="84">
        <f t="shared" si="189"/>
        <v>0</v>
      </c>
      <c r="GA33" s="84">
        <v>0</v>
      </c>
      <c r="GB33" s="84">
        <v>0</v>
      </c>
      <c r="GC33" s="84">
        <f t="shared" si="190"/>
        <v>0</v>
      </c>
      <c r="GD33" s="84">
        <f t="shared" si="191"/>
        <v>0</v>
      </c>
      <c r="GE33" s="84">
        <f t="shared" si="192"/>
        <v>0</v>
      </c>
      <c r="GF33" s="191" t="str">
        <f t="shared" si="193"/>
        <v>nebija plānots</v>
      </c>
      <c r="GG33" s="84">
        <f t="shared" si="194"/>
        <v>0</v>
      </c>
      <c r="GH33" s="84">
        <v>0</v>
      </c>
      <c r="GI33" s="84">
        <v>0</v>
      </c>
      <c r="GJ33" s="84">
        <f t="shared" si="195"/>
        <v>0</v>
      </c>
      <c r="GK33" s="84">
        <f t="shared" si="196"/>
        <v>0</v>
      </c>
      <c r="GL33" s="84">
        <f t="shared" si="197"/>
        <v>0</v>
      </c>
      <c r="GM33" s="191" t="str">
        <f t="shared" si="198"/>
        <v>nebija plānots</v>
      </c>
      <c r="GN33" s="84">
        <f t="shared" si="199"/>
        <v>0</v>
      </c>
      <c r="GO33" s="84">
        <v>0</v>
      </c>
      <c r="GP33" s="84">
        <v>0</v>
      </c>
      <c r="GQ33" s="84">
        <f t="shared" si="168"/>
        <v>0</v>
      </c>
      <c r="GR33" s="84">
        <f t="shared" si="169"/>
        <v>0</v>
      </c>
      <c r="GS33" s="84">
        <f t="shared" si="170"/>
        <v>0</v>
      </c>
      <c r="GT33" s="191" t="str">
        <f t="shared" si="200"/>
        <v>nebija plānots</v>
      </c>
      <c r="GU33" s="84">
        <f t="shared" si="171"/>
        <v>0</v>
      </c>
      <c r="GV33" s="84">
        <v>0</v>
      </c>
      <c r="GW33" s="84">
        <v>0</v>
      </c>
      <c r="GX33" s="84">
        <f t="shared" si="201"/>
        <v>0</v>
      </c>
      <c r="GY33" s="84">
        <f t="shared" si="202"/>
        <v>0</v>
      </c>
      <c r="GZ33" s="84">
        <f t="shared" si="172"/>
        <v>0</v>
      </c>
      <c r="HA33" s="191" t="str">
        <f t="shared" si="203"/>
        <v>nebija plānots</v>
      </c>
      <c r="HB33" s="84">
        <f t="shared" si="173"/>
        <v>0</v>
      </c>
      <c r="HC33" s="40"/>
      <c r="HD33" s="40"/>
      <c r="HE33" s="99"/>
      <c r="HF33" s="158">
        <v>0.85</v>
      </c>
      <c r="HG33" s="100" t="s">
        <v>908</v>
      </c>
      <c r="HH33" s="100"/>
      <c r="HI33" s="100"/>
    </row>
    <row r="34" spans="1:217" ht="75.400000000000006" customHeight="1" collapsed="1" x14ac:dyDescent="0.45">
      <c r="A34" s="1" t="str">
        <f t="shared" si="204"/>
        <v>1.1.1.3.1</v>
      </c>
      <c r="B34" s="9" t="str">
        <f>C34&amp;J34&amp;"."&amp;D34</f>
        <v>1.1.1.3.1.Nē</v>
      </c>
      <c r="C34" s="317" t="s">
        <v>36</v>
      </c>
      <c r="D34" s="1" t="s">
        <v>1471</v>
      </c>
      <c r="E34" s="35">
        <v>19</v>
      </c>
      <c r="F34" s="52">
        <v>1</v>
      </c>
      <c r="G34" s="53" t="s">
        <v>36</v>
      </c>
      <c r="H34" s="54" t="s">
        <v>37</v>
      </c>
      <c r="I34" s="54" t="str">
        <f t="shared" si="162"/>
        <v>1.1.1.3. Inovāciju granti studentiem</v>
      </c>
      <c r="J34" s="54">
        <v>1</v>
      </c>
      <c r="K34" s="55">
        <v>1</v>
      </c>
      <c r="L34" s="38" t="str">
        <f t="shared" si="163"/>
        <v>1.1.1.3.1</v>
      </c>
      <c r="M34" s="56" t="s">
        <v>34</v>
      </c>
      <c r="N34" s="55" t="s">
        <v>5</v>
      </c>
      <c r="O34" s="55" t="s">
        <v>221</v>
      </c>
      <c r="P34" s="55" t="s">
        <v>225</v>
      </c>
      <c r="Q34" s="57">
        <f t="shared" si="339"/>
        <v>9628671</v>
      </c>
      <c r="R34" s="57">
        <f t="shared" si="164"/>
        <v>9628671</v>
      </c>
      <c r="S34" s="80">
        <v>0</v>
      </c>
      <c r="T34" s="81">
        <v>9628671</v>
      </c>
      <c r="U34" s="80">
        <v>0</v>
      </c>
      <c r="V34" s="80">
        <v>0</v>
      </c>
      <c r="W34" s="80">
        <v>0</v>
      </c>
      <c r="X34" s="85" t="str">
        <f t="shared" si="174"/>
        <v>ERAF</v>
      </c>
      <c r="Y34" s="85">
        <v>0</v>
      </c>
      <c r="Z34" s="85">
        <v>0</v>
      </c>
      <c r="AA34" s="85">
        <v>0</v>
      </c>
      <c r="AB34" s="85">
        <v>0</v>
      </c>
      <c r="AC34" s="85">
        <v>0</v>
      </c>
      <c r="AD34" s="85">
        <v>0</v>
      </c>
      <c r="AE34" s="85">
        <v>0</v>
      </c>
      <c r="AF34" s="85">
        <v>0</v>
      </c>
      <c r="AG34" s="85">
        <v>0</v>
      </c>
      <c r="AH34" s="85">
        <v>0</v>
      </c>
      <c r="AI34" s="85">
        <v>0</v>
      </c>
      <c r="AJ34" s="85">
        <v>0</v>
      </c>
      <c r="AK34" s="85">
        <v>0</v>
      </c>
      <c r="AL34" s="85">
        <v>0</v>
      </c>
      <c r="AM34" s="85">
        <v>0</v>
      </c>
      <c r="AN34" s="85">
        <f t="shared" si="340"/>
        <v>0</v>
      </c>
      <c r="AO34" s="85">
        <v>0</v>
      </c>
      <c r="AP34" s="57">
        <f t="shared" si="205"/>
        <v>0</v>
      </c>
      <c r="AQ34" s="85">
        <v>0</v>
      </c>
      <c r="AR34" s="85">
        <v>0</v>
      </c>
      <c r="AS34" s="85">
        <v>0</v>
      </c>
      <c r="AT34" s="85">
        <v>0</v>
      </c>
      <c r="AU34" s="85">
        <v>0</v>
      </c>
      <c r="AV34" s="85">
        <v>0</v>
      </c>
      <c r="AW34" s="85">
        <v>0</v>
      </c>
      <c r="AX34" s="85">
        <v>86089.58</v>
      </c>
      <c r="AY34" s="85">
        <v>20982.34</v>
      </c>
      <c r="AZ34" s="85">
        <v>170276.47</v>
      </c>
      <c r="BA34" s="85">
        <v>150941.58000000002</v>
      </c>
      <c r="BB34" s="85">
        <v>95843.91</v>
      </c>
      <c r="BC34" s="57">
        <f t="shared" si="206"/>
        <v>524133.88</v>
      </c>
      <c r="BD34" s="57">
        <f t="shared" si="207"/>
        <v>524133.88</v>
      </c>
      <c r="BE34" s="85">
        <v>77629.539999999994</v>
      </c>
      <c r="BF34" s="85">
        <v>0</v>
      </c>
      <c r="BG34" s="85">
        <v>266016.24</v>
      </c>
      <c r="BH34" s="85">
        <v>383266.23</v>
      </c>
      <c r="BI34" s="85">
        <v>0</v>
      </c>
      <c r="BJ34" s="85">
        <v>246289.69999999998</v>
      </c>
      <c r="BK34" s="85">
        <v>232791.27000000002</v>
      </c>
      <c r="BL34" s="85">
        <v>53679.57</v>
      </c>
      <c r="BM34" s="85">
        <v>238332.33</v>
      </c>
      <c r="BN34" s="85">
        <v>240319.88999999998</v>
      </c>
      <c r="BO34" s="85">
        <v>59508.509999999995</v>
      </c>
      <c r="BP34" s="85">
        <v>204926.16</v>
      </c>
      <c r="BQ34" s="57">
        <f t="shared" si="208"/>
        <v>2002759.44</v>
      </c>
      <c r="BR34" s="85">
        <v>145397.03</v>
      </c>
      <c r="BS34" s="85">
        <v>135068.4</v>
      </c>
      <c r="BT34" s="167">
        <v>222268.75</v>
      </c>
      <c r="BU34" s="85">
        <v>0</v>
      </c>
      <c r="BV34" s="85">
        <v>75492.97</v>
      </c>
      <c r="BW34" s="85">
        <v>200934.34</v>
      </c>
      <c r="BX34" s="85">
        <v>0</v>
      </c>
      <c r="BY34" s="85">
        <v>247135.8</v>
      </c>
      <c r="BZ34" s="85">
        <v>222092.4</v>
      </c>
      <c r="CA34" s="85">
        <v>43277.659999999996</v>
      </c>
      <c r="CB34" s="85">
        <v>7763.4</v>
      </c>
      <c r="CC34" s="85">
        <v>474799.1</v>
      </c>
      <c r="CD34" s="57">
        <f t="shared" si="209"/>
        <v>1774229.8499999996</v>
      </c>
      <c r="CE34" s="85">
        <v>245344.07</v>
      </c>
      <c r="CF34" s="85">
        <v>2130.7800000000002</v>
      </c>
      <c r="CG34" s="85">
        <v>207207.84000000003</v>
      </c>
      <c r="CH34" s="85">
        <v>0</v>
      </c>
      <c r="CI34" s="85">
        <v>0</v>
      </c>
      <c r="CJ34" s="85">
        <v>5170.8399999999674</v>
      </c>
      <c r="CK34" s="85">
        <v>139982.13</v>
      </c>
      <c r="CL34" s="85">
        <v>0</v>
      </c>
      <c r="CM34" s="85">
        <v>0</v>
      </c>
      <c r="CN34" s="85">
        <v>181950.33</v>
      </c>
      <c r="CO34" s="84">
        <v>0</v>
      </c>
      <c r="CP34" s="84">
        <v>269294.52</v>
      </c>
      <c r="CQ34" s="57">
        <f>CE34+CF34+CG34+CH34+CI34+CJ34+CK34+CL34+CM34+CN34+CO34+CP34</f>
        <v>1051080.51</v>
      </c>
      <c r="CR34" s="57">
        <f t="shared" si="175"/>
        <v>5352203.68</v>
      </c>
      <c r="CS34" s="179">
        <v>0</v>
      </c>
      <c r="CT34" s="84">
        <f>CT35+CT36</f>
        <v>0</v>
      </c>
      <c r="CU34" s="84">
        <v>0</v>
      </c>
      <c r="CV34" s="84">
        <f t="shared" si="245"/>
        <v>0</v>
      </c>
      <c r="CW34" s="84">
        <v>0</v>
      </c>
      <c r="CX34" s="84">
        <f t="shared" si="210"/>
        <v>0</v>
      </c>
      <c r="CY34" s="191" t="str">
        <f t="shared" si="211"/>
        <v>nebija plānots</v>
      </c>
      <c r="CZ34" s="84">
        <f t="shared" si="212"/>
        <v>0</v>
      </c>
      <c r="DA34" s="84">
        <f t="shared" ref="DA34:FL34" si="371">DA35+DA36</f>
        <v>210000</v>
      </c>
      <c r="DB34" s="84">
        <v>89707</v>
      </c>
      <c r="DC34" s="84">
        <f t="shared" si="214"/>
        <v>210000</v>
      </c>
      <c r="DD34" s="84">
        <v>0</v>
      </c>
      <c r="DE34" s="84">
        <f t="shared" si="176"/>
        <v>89707</v>
      </c>
      <c r="DF34" s="191">
        <f t="shared" ref="DF34" si="372">IFERROR(DE34/DC34,"nebija plānots")</f>
        <v>0.42717619047619049</v>
      </c>
      <c r="DG34" s="84">
        <f t="shared" ref="DG34" si="373">DE34-DC34</f>
        <v>-120293</v>
      </c>
      <c r="DH34" s="84">
        <f t="shared" si="371"/>
        <v>0</v>
      </c>
      <c r="DI34" s="84">
        <v>61137.979999999996</v>
      </c>
      <c r="DJ34" s="84">
        <f t="shared" ref="DJ34" si="374">DC34+DH34</f>
        <v>210000</v>
      </c>
      <c r="DK34" s="84">
        <v>0</v>
      </c>
      <c r="DL34" s="84">
        <f t="shared" si="177"/>
        <v>150844.97999999998</v>
      </c>
      <c r="DM34" s="191">
        <f t="shared" ref="DM34" si="375">IFERROR(DL34/DJ34,"nebija plānots")</f>
        <v>0.71830942857142843</v>
      </c>
      <c r="DN34" s="84">
        <f t="shared" ref="DN34" si="376">DL34-DJ34</f>
        <v>-59155.020000000019</v>
      </c>
      <c r="DO34" s="84">
        <f t="shared" si="371"/>
        <v>0</v>
      </c>
      <c r="DP34" s="84">
        <v>0</v>
      </c>
      <c r="DQ34" s="84">
        <f t="shared" ref="DQ34" si="377">DJ34+DO34</f>
        <v>210000</v>
      </c>
      <c r="DR34" s="84">
        <v>0</v>
      </c>
      <c r="DS34" s="84">
        <f t="shared" si="178"/>
        <v>150844.97999999998</v>
      </c>
      <c r="DT34" s="191">
        <f t="shared" ref="DT34" si="378">IFERROR(DS34/DQ34,"nebija plānots")</f>
        <v>0.71830942857142843</v>
      </c>
      <c r="DU34" s="84">
        <f t="shared" ref="DU34" si="379">DS34-DQ34</f>
        <v>-59155.020000000019</v>
      </c>
      <c r="DV34" s="84">
        <f t="shared" si="371"/>
        <v>0</v>
      </c>
      <c r="DW34" s="84">
        <v>0</v>
      </c>
      <c r="DX34" s="84">
        <f t="shared" ref="DX34" si="380">DQ34+DV34</f>
        <v>210000</v>
      </c>
      <c r="DY34" s="84">
        <v>0</v>
      </c>
      <c r="DZ34" s="84">
        <f t="shared" si="179"/>
        <v>150844.97999999998</v>
      </c>
      <c r="EA34" s="191">
        <f t="shared" ref="EA34" si="381">IFERROR(DZ34/DX34,"nebija plānots")</f>
        <v>0.71830942857142843</v>
      </c>
      <c r="EB34" s="84">
        <f t="shared" ref="EB34" si="382">DZ34-DX34</f>
        <v>-59155.020000000019</v>
      </c>
      <c r="EC34" s="84">
        <f t="shared" si="371"/>
        <v>210000</v>
      </c>
      <c r="ED34" s="84">
        <v>56790.61</v>
      </c>
      <c r="EE34" s="84">
        <f t="shared" ref="EE34" si="383">DX34+EC34</f>
        <v>420000</v>
      </c>
      <c r="EF34" s="84">
        <v>0</v>
      </c>
      <c r="EG34" s="84">
        <f t="shared" si="180"/>
        <v>207635.58999999997</v>
      </c>
      <c r="EH34" s="191">
        <f t="shared" ref="EH34" si="384">IFERROR(EG34/EE34,"nebija plānots")</f>
        <v>0.49437045238095229</v>
      </c>
      <c r="EI34" s="84">
        <f t="shared" ref="EI34" si="385">EG34-EE34</f>
        <v>-212364.41000000003</v>
      </c>
      <c r="EJ34" s="84">
        <f t="shared" si="371"/>
        <v>0</v>
      </c>
      <c r="EK34" s="84">
        <v>54887.47</v>
      </c>
      <c r="EL34" s="84">
        <f t="shared" ref="EL34" si="386">EE34+EJ34</f>
        <v>420000</v>
      </c>
      <c r="EM34" s="84">
        <v>0</v>
      </c>
      <c r="EN34" s="84">
        <f t="shared" si="181"/>
        <v>262523.05999999994</v>
      </c>
      <c r="EO34" s="191">
        <f t="shared" ref="EO34" si="387">IFERROR(EN34/EL34,"nebija plānots")</f>
        <v>0.62505490476190462</v>
      </c>
      <c r="EP34" s="84">
        <f t="shared" ref="EP34" si="388">EN34-EL34</f>
        <v>-157476.94000000006</v>
      </c>
      <c r="EQ34" s="84">
        <f t="shared" si="371"/>
        <v>210000</v>
      </c>
      <c r="ER34" s="84">
        <v>1902.35</v>
      </c>
      <c r="ES34" s="84">
        <f t="shared" ref="ES34" si="389">EL34+EQ34</f>
        <v>630000</v>
      </c>
      <c r="ET34" s="84">
        <v>0</v>
      </c>
      <c r="EU34" s="84">
        <f t="shared" si="182"/>
        <v>264425.40999999992</v>
      </c>
      <c r="EV34" s="191">
        <f t="shared" ref="EV34" si="390">IFERROR(EU34/ES34,"nebija plānots")</f>
        <v>0.41972287301587291</v>
      </c>
      <c r="EW34" s="84">
        <f t="shared" ref="EW34" si="391">EU34-ES34</f>
        <v>-365574.59000000008</v>
      </c>
      <c r="EX34" s="84">
        <f t="shared" si="371"/>
        <v>0</v>
      </c>
      <c r="EY34" s="84">
        <v>14807.82</v>
      </c>
      <c r="EZ34" s="84">
        <f t="shared" ref="EZ34" si="392">ES34+EX34</f>
        <v>630000</v>
      </c>
      <c r="FA34" s="84">
        <v>0</v>
      </c>
      <c r="FB34" s="84">
        <f t="shared" si="183"/>
        <v>279233.22999999992</v>
      </c>
      <c r="FC34" s="191">
        <f t="shared" ref="FC34" si="393">IFERROR(FB34/EZ34,"nebija plānots")</f>
        <v>0.4432273492063491</v>
      </c>
      <c r="FD34" s="84">
        <f t="shared" ref="FD34" si="394">FB34-EZ34</f>
        <v>-350766.77000000008</v>
      </c>
      <c r="FE34" s="84">
        <f t="shared" si="371"/>
        <v>210000</v>
      </c>
      <c r="FF34" s="84">
        <v>0</v>
      </c>
      <c r="FG34" s="84">
        <f t="shared" ref="FG34" si="395">EZ34+FE34</f>
        <v>840000</v>
      </c>
      <c r="FH34" s="84">
        <v>0</v>
      </c>
      <c r="FI34" s="84">
        <f t="shared" si="184"/>
        <v>279233.22999999992</v>
      </c>
      <c r="FJ34" s="191">
        <f t="shared" ref="FJ34" si="396">IFERROR(FI34/FG34,"nebija plānots")</f>
        <v>0.3324205119047618</v>
      </c>
      <c r="FK34" s="84">
        <f t="shared" ref="FK34" si="397">FI34-FG34</f>
        <v>-560766.77</v>
      </c>
      <c r="FL34" s="84">
        <f t="shared" si="371"/>
        <v>0</v>
      </c>
      <c r="FM34" s="84">
        <v>44835.66</v>
      </c>
      <c r="FN34" s="84">
        <f t="shared" ref="FN34" si="398">FG34+FL34</f>
        <v>840000</v>
      </c>
      <c r="FO34" s="84">
        <v>0</v>
      </c>
      <c r="FP34" s="84">
        <f t="shared" si="185"/>
        <v>324068.8899999999</v>
      </c>
      <c r="FQ34" s="191">
        <f t="shared" ref="FQ34" si="399">IFERROR(FP34/FN34,"nebija plānots")</f>
        <v>0.38579629761904749</v>
      </c>
      <c r="FR34" s="84">
        <f t="shared" ref="FR34" si="400">FP34-FN34</f>
        <v>-515931.1100000001</v>
      </c>
      <c r="FS34" s="97">
        <f t="shared" si="244"/>
        <v>840000</v>
      </c>
      <c r="FT34" s="97">
        <f t="shared" si="186"/>
        <v>5676272.5699999994</v>
      </c>
      <c r="FU34" s="84">
        <v>474646.49</v>
      </c>
      <c r="FV34" s="84">
        <v>329367.65999999997</v>
      </c>
      <c r="FW34" s="84">
        <v>0</v>
      </c>
      <c r="FX34" s="84">
        <f t="shared" si="187"/>
        <v>329367.65999999997</v>
      </c>
      <c r="FY34" s="191">
        <f t="shared" si="188"/>
        <v>0.69392203869452396</v>
      </c>
      <c r="FZ34" s="84">
        <f t="shared" si="189"/>
        <v>145278.83000000002</v>
      </c>
      <c r="GA34" s="84">
        <v>147626.28</v>
      </c>
      <c r="GB34" s="84">
        <v>0</v>
      </c>
      <c r="GC34" s="84">
        <f t="shared" si="190"/>
        <v>147626.28</v>
      </c>
      <c r="GD34" s="84">
        <f t="shared" si="191"/>
        <v>0</v>
      </c>
      <c r="GE34" s="84">
        <f t="shared" si="192"/>
        <v>476993.93999999994</v>
      </c>
      <c r="GF34" s="191">
        <f t="shared" si="193"/>
        <v>1.0049456807317798</v>
      </c>
      <c r="GG34" s="84">
        <f t="shared" si="194"/>
        <v>-2347.4499999999825</v>
      </c>
      <c r="GH34" s="84">
        <v>0</v>
      </c>
      <c r="GI34" s="84">
        <v>0</v>
      </c>
      <c r="GJ34" s="84">
        <f t="shared" si="195"/>
        <v>0</v>
      </c>
      <c r="GK34" s="84">
        <f t="shared" si="196"/>
        <v>0</v>
      </c>
      <c r="GL34" s="84">
        <f t="shared" si="197"/>
        <v>476993.93999999994</v>
      </c>
      <c r="GM34" s="191">
        <f t="shared" si="198"/>
        <v>1.0049456807317798</v>
      </c>
      <c r="GN34" s="84">
        <f t="shared" si="199"/>
        <v>-2347.4499999999825</v>
      </c>
      <c r="GO34" s="84">
        <v>0</v>
      </c>
      <c r="GP34" s="84">
        <v>0</v>
      </c>
      <c r="GQ34" s="84">
        <f t="shared" si="168"/>
        <v>0</v>
      </c>
      <c r="GR34" s="84">
        <f t="shared" si="169"/>
        <v>0</v>
      </c>
      <c r="GS34" s="84">
        <f t="shared" si="170"/>
        <v>476993.93999999994</v>
      </c>
      <c r="GT34" s="191">
        <f t="shared" si="200"/>
        <v>1.0049456807317798</v>
      </c>
      <c r="GU34" s="84">
        <f t="shared" si="171"/>
        <v>-2347.4499999999825</v>
      </c>
      <c r="GV34" s="84">
        <v>0</v>
      </c>
      <c r="GW34" s="84">
        <v>0</v>
      </c>
      <c r="GX34" s="84">
        <f t="shared" si="201"/>
        <v>0</v>
      </c>
      <c r="GY34" s="84">
        <f t="shared" si="202"/>
        <v>0</v>
      </c>
      <c r="GZ34" s="84">
        <f t="shared" si="172"/>
        <v>476993.93999999994</v>
      </c>
      <c r="HA34" s="191">
        <f t="shared" si="203"/>
        <v>1.0049456807317798</v>
      </c>
      <c r="HB34" s="84">
        <f t="shared" si="173"/>
        <v>-2347.4499999999825</v>
      </c>
      <c r="HC34" s="57">
        <f>FU34+FS34+CQ34+CD34+BQ34+BC34+AP34</f>
        <v>6666850.169999999</v>
      </c>
      <c r="HD34" s="57">
        <f>Q34-HC34</f>
        <v>2961820.830000001</v>
      </c>
      <c r="HE34" s="60" t="s">
        <v>926</v>
      </c>
      <c r="HF34" s="58"/>
      <c r="HG34" s="59"/>
      <c r="HH34" s="59"/>
      <c r="HI34" s="59"/>
    </row>
    <row r="35" spans="1:217" ht="75.400000000000006" hidden="1" customHeight="1" outlineLevel="1" x14ac:dyDescent="0.45">
      <c r="B35" s="9"/>
      <c r="C35" s="317" t="s">
        <v>36</v>
      </c>
      <c r="D35" s="1" t="s">
        <v>1471</v>
      </c>
      <c r="E35" s="35">
        <v>20</v>
      </c>
      <c r="F35" s="35">
        <v>1</v>
      </c>
      <c r="G35" s="36" t="s">
        <v>36</v>
      </c>
      <c r="H35" s="37" t="s">
        <v>37</v>
      </c>
      <c r="I35" s="37" t="s">
        <v>459</v>
      </c>
      <c r="J35" s="54">
        <v>0</v>
      </c>
      <c r="K35" s="38"/>
      <c r="L35" s="38"/>
      <c r="M35" s="39" t="s">
        <v>34</v>
      </c>
      <c r="N35" s="38"/>
      <c r="O35" s="38"/>
      <c r="P35" s="38" t="s">
        <v>456</v>
      </c>
      <c r="Q35" s="40"/>
      <c r="R35" s="40"/>
      <c r="S35" s="40"/>
      <c r="T35" s="98"/>
      <c r="U35" s="40"/>
      <c r="V35" s="40"/>
      <c r="W35" s="40"/>
      <c r="X35" s="85">
        <f t="shared" si="174"/>
        <v>0</v>
      </c>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84">
        <v>0</v>
      </c>
      <c r="CP35" s="84">
        <v>0</v>
      </c>
      <c r="CQ35" s="40"/>
      <c r="CR35" s="57">
        <f t="shared" si="175"/>
        <v>0</v>
      </c>
      <c r="CS35" s="40"/>
      <c r="CT35" s="40"/>
      <c r="CU35" s="84"/>
      <c r="CV35" s="84"/>
      <c r="CW35" s="84"/>
      <c r="CX35" s="84"/>
      <c r="CY35" s="191"/>
      <c r="CZ35" s="84"/>
      <c r="DA35" s="40"/>
      <c r="DB35" s="84">
        <v>0</v>
      </c>
      <c r="DC35" s="84"/>
      <c r="DD35" s="84"/>
      <c r="DE35" s="84">
        <f t="shared" si="176"/>
        <v>0</v>
      </c>
      <c r="DF35" s="191"/>
      <c r="DG35" s="84"/>
      <c r="DH35" s="40"/>
      <c r="DI35" s="84">
        <v>0</v>
      </c>
      <c r="DJ35" s="84"/>
      <c r="DK35" s="84"/>
      <c r="DL35" s="84">
        <f t="shared" si="177"/>
        <v>0</v>
      </c>
      <c r="DM35" s="191"/>
      <c r="DN35" s="84"/>
      <c r="DO35" s="40"/>
      <c r="DP35" s="84">
        <v>0</v>
      </c>
      <c r="DQ35" s="84"/>
      <c r="DR35" s="84"/>
      <c r="DS35" s="84">
        <f t="shared" si="178"/>
        <v>0</v>
      </c>
      <c r="DT35" s="191"/>
      <c r="DU35" s="84"/>
      <c r="DV35" s="40"/>
      <c r="DW35" s="84">
        <v>0</v>
      </c>
      <c r="DX35" s="84"/>
      <c r="DY35" s="84"/>
      <c r="DZ35" s="84">
        <f t="shared" si="179"/>
        <v>0</v>
      </c>
      <c r="EA35" s="191"/>
      <c r="EB35" s="84"/>
      <c r="EC35" s="40"/>
      <c r="ED35" s="84">
        <v>0</v>
      </c>
      <c r="EE35" s="84"/>
      <c r="EF35" s="84"/>
      <c r="EG35" s="84">
        <f t="shared" si="180"/>
        <v>0</v>
      </c>
      <c r="EH35" s="191"/>
      <c r="EI35" s="84"/>
      <c r="EJ35" s="40"/>
      <c r="EK35" s="84">
        <v>0</v>
      </c>
      <c r="EL35" s="84"/>
      <c r="EM35" s="84"/>
      <c r="EN35" s="84">
        <f t="shared" si="181"/>
        <v>0</v>
      </c>
      <c r="EO35" s="191"/>
      <c r="EP35" s="84"/>
      <c r="EQ35" s="40"/>
      <c r="ER35" s="84">
        <v>0</v>
      </c>
      <c r="ES35" s="84"/>
      <c r="ET35" s="84"/>
      <c r="EU35" s="84">
        <f t="shared" si="182"/>
        <v>0</v>
      </c>
      <c r="EV35" s="191"/>
      <c r="EW35" s="84"/>
      <c r="EX35" s="40"/>
      <c r="EY35" s="84">
        <v>0</v>
      </c>
      <c r="EZ35" s="84"/>
      <c r="FA35" s="84"/>
      <c r="FB35" s="84">
        <f t="shared" si="183"/>
        <v>0</v>
      </c>
      <c r="FC35" s="191"/>
      <c r="FD35" s="84"/>
      <c r="FE35" s="40"/>
      <c r="FF35" s="84">
        <v>0</v>
      </c>
      <c r="FG35" s="84"/>
      <c r="FH35" s="84"/>
      <c r="FI35" s="84">
        <f t="shared" si="184"/>
        <v>0</v>
      </c>
      <c r="FJ35" s="191"/>
      <c r="FK35" s="84"/>
      <c r="FL35" s="40"/>
      <c r="FM35" s="84">
        <v>0</v>
      </c>
      <c r="FN35" s="84"/>
      <c r="FO35" s="84"/>
      <c r="FP35" s="84">
        <f t="shared" si="185"/>
        <v>0</v>
      </c>
      <c r="FQ35" s="191"/>
      <c r="FR35" s="84"/>
      <c r="FS35" s="40"/>
      <c r="FT35" s="97">
        <f t="shared" si="186"/>
        <v>0</v>
      </c>
      <c r="FU35" s="84">
        <v>0</v>
      </c>
      <c r="FV35" s="84">
        <v>0</v>
      </c>
      <c r="FW35" s="84">
        <v>0</v>
      </c>
      <c r="FX35" s="84">
        <f t="shared" si="187"/>
        <v>0</v>
      </c>
      <c r="FY35" s="191" t="str">
        <f t="shared" si="188"/>
        <v>nebija plānots</v>
      </c>
      <c r="FZ35" s="84">
        <f t="shared" si="189"/>
        <v>0</v>
      </c>
      <c r="GA35" s="84">
        <v>0</v>
      </c>
      <c r="GB35" s="84">
        <v>0</v>
      </c>
      <c r="GC35" s="84">
        <f t="shared" si="190"/>
        <v>0</v>
      </c>
      <c r="GD35" s="84">
        <f t="shared" si="191"/>
        <v>0</v>
      </c>
      <c r="GE35" s="84">
        <f t="shared" si="192"/>
        <v>0</v>
      </c>
      <c r="GF35" s="191" t="str">
        <f t="shared" si="193"/>
        <v>nebija plānots</v>
      </c>
      <c r="GG35" s="84">
        <f t="shared" si="194"/>
        <v>0</v>
      </c>
      <c r="GH35" s="84">
        <v>0</v>
      </c>
      <c r="GI35" s="84">
        <v>0</v>
      </c>
      <c r="GJ35" s="84">
        <f t="shared" si="195"/>
        <v>0</v>
      </c>
      <c r="GK35" s="84">
        <f t="shared" si="196"/>
        <v>0</v>
      </c>
      <c r="GL35" s="84">
        <f t="shared" si="197"/>
        <v>0</v>
      </c>
      <c r="GM35" s="191" t="str">
        <f t="shared" si="198"/>
        <v>nebija plānots</v>
      </c>
      <c r="GN35" s="84">
        <f t="shared" si="199"/>
        <v>0</v>
      </c>
      <c r="GO35" s="84">
        <v>0</v>
      </c>
      <c r="GP35" s="84">
        <v>0</v>
      </c>
      <c r="GQ35" s="84">
        <f t="shared" si="168"/>
        <v>0</v>
      </c>
      <c r="GR35" s="84">
        <f t="shared" si="169"/>
        <v>0</v>
      </c>
      <c r="GS35" s="84">
        <f t="shared" si="170"/>
        <v>0</v>
      </c>
      <c r="GT35" s="191" t="str">
        <f t="shared" si="200"/>
        <v>nebija plānots</v>
      </c>
      <c r="GU35" s="84">
        <f t="shared" si="171"/>
        <v>0</v>
      </c>
      <c r="GV35" s="84">
        <v>0</v>
      </c>
      <c r="GW35" s="84">
        <v>0</v>
      </c>
      <c r="GX35" s="84">
        <f t="shared" si="201"/>
        <v>0</v>
      </c>
      <c r="GY35" s="84">
        <f t="shared" si="202"/>
        <v>0</v>
      </c>
      <c r="GZ35" s="84">
        <f t="shared" si="172"/>
        <v>0</v>
      </c>
      <c r="HA35" s="191" t="str">
        <f t="shared" si="203"/>
        <v>nebija plānots</v>
      </c>
      <c r="HB35" s="84">
        <f t="shared" si="173"/>
        <v>0</v>
      </c>
      <c r="HC35" s="40"/>
      <c r="HD35" s="40"/>
      <c r="HE35" s="99"/>
      <c r="HF35" s="99"/>
      <c r="HG35" s="100"/>
      <c r="HH35" s="100"/>
      <c r="HI35" s="100"/>
    </row>
    <row r="36" spans="1:217" ht="75.400000000000006" hidden="1" customHeight="1" outlineLevel="1" x14ac:dyDescent="0.45">
      <c r="B36" s="9"/>
      <c r="C36" s="317" t="s">
        <v>36</v>
      </c>
      <c r="D36" s="1" t="s">
        <v>1471</v>
      </c>
      <c r="E36" s="35">
        <v>21</v>
      </c>
      <c r="F36" s="35">
        <v>1</v>
      </c>
      <c r="G36" s="36" t="s">
        <v>36</v>
      </c>
      <c r="H36" s="37" t="s">
        <v>37</v>
      </c>
      <c r="I36" s="37" t="s">
        <v>459</v>
      </c>
      <c r="J36" s="54">
        <v>0</v>
      </c>
      <c r="K36" s="38"/>
      <c r="L36" s="38"/>
      <c r="M36" s="39" t="s">
        <v>34</v>
      </c>
      <c r="N36" s="38"/>
      <c r="O36" s="38"/>
      <c r="P36" s="38" t="s">
        <v>457</v>
      </c>
      <c r="Q36" s="40"/>
      <c r="R36" s="40"/>
      <c r="S36" s="40"/>
      <c r="T36" s="98"/>
      <c r="U36" s="40"/>
      <c r="V36" s="40"/>
      <c r="W36" s="40"/>
      <c r="X36" s="85">
        <f t="shared" si="174"/>
        <v>0</v>
      </c>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84">
        <v>0</v>
      </c>
      <c r="CP36" s="84">
        <v>0</v>
      </c>
      <c r="CQ36" s="40"/>
      <c r="CR36" s="57">
        <f t="shared" si="175"/>
        <v>0</v>
      </c>
      <c r="CS36" s="40"/>
      <c r="CT36" s="40">
        <v>0</v>
      </c>
      <c r="CU36" s="84"/>
      <c r="CV36" s="84"/>
      <c r="CW36" s="84"/>
      <c r="CX36" s="84"/>
      <c r="CY36" s="191"/>
      <c r="CZ36" s="84"/>
      <c r="DA36" s="40">
        <v>210000</v>
      </c>
      <c r="DB36" s="84">
        <v>0</v>
      </c>
      <c r="DC36" s="84"/>
      <c r="DD36" s="84"/>
      <c r="DE36" s="84">
        <f t="shared" si="176"/>
        <v>0</v>
      </c>
      <c r="DF36" s="191"/>
      <c r="DG36" s="84"/>
      <c r="DH36" s="40">
        <v>0</v>
      </c>
      <c r="DI36" s="84">
        <v>0</v>
      </c>
      <c r="DJ36" s="84"/>
      <c r="DK36" s="84"/>
      <c r="DL36" s="84">
        <f t="shared" si="177"/>
        <v>0</v>
      </c>
      <c r="DM36" s="191"/>
      <c r="DN36" s="84"/>
      <c r="DO36" s="40">
        <v>0</v>
      </c>
      <c r="DP36" s="84">
        <v>0</v>
      </c>
      <c r="DQ36" s="84"/>
      <c r="DR36" s="84"/>
      <c r="DS36" s="84">
        <f t="shared" si="178"/>
        <v>0</v>
      </c>
      <c r="DT36" s="191"/>
      <c r="DU36" s="84"/>
      <c r="DV36" s="40">
        <v>0</v>
      </c>
      <c r="DW36" s="84">
        <v>0</v>
      </c>
      <c r="DX36" s="84"/>
      <c r="DY36" s="84"/>
      <c r="DZ36" s="84">
        <f t="shared" si="179"/>
        <v>0</v>
      </c>
      <c r="EA36" s="191"/>
      <c r="EB36" s="84"/>
      <c r="EC36" s="40">
        <v>210000</v>
      </c>
      <c r="ED36" s="84">
        <v>0</v>
      </c>
      <c r="EE36" s="84"/>
      <c r="EF36" s="84"/>
      <c r="EG36" s="84">
        <f t="shared" si="180"/>
        <v>0</v>
      </c>
      <c r="EH36" s="191"/>
      <c r="EI36" s="84"/>
      <c r="EJ36" s="40">
        <v>0</v>
      </c>
      <c r="EK36" s="84">
        <v>0</v>
      </c>
      <c r="EL36" s="84"/>
      <c r="EM36" s="84"/>
      <c r="EN36" s="84">
        <f t="shared" si="181"/>
        <v>0</v>
      </c>
      <c r="EO36" s="191"/>
      <c r="EP36" s="84"/>
      <c r="EQ36" s="40">
        <v>210000</v>
      </c>
      <c r="ER36" s="84">
        <v>0</v>
      </c>
      <c r="ES36" s="84"/>
      <c r="ET36" s="84"/>
      <c r="EU36" s="84">
        <f t="shared" si="182"/>
        <v>0</v>
      </c>
      <c r="EV36" s="191"/>
      <c r="EW36" s="84"/>
      <c r="EX36" s="40">
        <v>0</v>
      </c>
      <c r="EY36" s="84">
        <v>0</v>
      </c>
      <c r="EZ36" s="84"/>
      <c r="FA36" s="84"/>
      <c r="FB36" s="84">
        <f t="shared" si="183"/>
        <v>0</v>
      </c>
      <c r="FC36" s="191"/>
      <c r="FD36" s="84"/>
      <c r="FE36" s="40">
        <v>210000</v>
      </c>
      <c r="FF36" s="84">
        <v>0</v>
      </c>
      <c r="FG36" s="84"/>
      <c r="FH36" s="84"/>
      <c r="FI36" s="84">
        <f t="shared" si="184"/>
        <v>0</v>
      </c>
      <c r="FJ36" s="191"/>
      <c r="FK36" s="84"/>
      <c r="FL36" s="40">
        <v>0</v>
      </c>
      <c r="FM36" s="84">
        <v>0</v>
      </c>
      <c r="FN36" s="84"/>
      <c r="FO36" s="84"/>
      <c r="FP36" s="84">
        <f t="shared" si="185"/>
        <v>0</v>
      </c>
      <c r="FQ36" s="191"/>
      <c r="FR36" s="84"/>
      <c r="FS36" s="40"/>
      <c r="FT36" s="97">
        <f t="shared" si="186"/>
        <v>0</v>
      </c>
      <c r="FU36" s="84">
        <v>0</v>
      </c>
      <c r="FV36" s="84">
        <v>0</v>
      </c>
      <c r="FW36" s="84">
        <v>0</v>
      </c>
      <c r="FX36" s="84">
        <f t="shared" si="187"/>
        <v>0</v>
      </c>
      <c r="FY36" s="191" t="str">
        <f t="shared" si="188"/>
        <v>nebija plānots</v>
      </c>
      <c r="FZ36" s="84">
        <f t="shared" si="189"/>
        <v>0</v>
      </c>
      <c r="GA36" s="84">
        <v>0</v>
      </c>
      <c r="GB36" s="84">
        <v>0</v>
      </c>
      <c r="GC36" s="84">
        <f t="shared" si="190"/>
        <v>0</v>
      </c>
      <c r="GD36" s="84">
        <f t="shared" si="191"/>
        <v>0</v>
      </c>
      <c r="GE36" s="84">
        <f t="shared" si="192"/>
        <v>0</v>
      </c>
      <c r="GF36" s="191" t="str">
        <f t="shared" si="193"/>
        <v>nebija plānots</v>
      </c>
      <c r="GG36" s="84">
        <f t="shared" si="194"/>
        <v>0</v>
      </c>
      <c r="GH36" s="84">
        <v>0</v>
      </c>
      <c r="GI36" s="84">
        <v>0</v>
      </c>
      <c r="GJ36" s="84">
        <f t="shared" si="195"/>
        <v>0</v>
      </c>
      <c r="GK36" s="84">
        <f t="shared" si="196"/>
        <v>0</v>
      </c>
      <c r="GL36" s="84">
        <f t="shared" si="197"/>
        <v>0</v>
      </c>
      <c r="GM36" s="191" t="str">
        <f t="shared" si="198"/>
        <v>nebija plānots</v>
      </c>
      <c r="GN36" s="84">
        <f t="shared" si="199"/>
        <v>0</v>
      </c>
      <c r="GO36" s="84">
        <v>0</v>
      </c>
      <c r="GP36" s="84">
        <v>0</v>
      </c>
      <c r="GQ36" s="84">
        <f t="shared" si="168"/>
        <v>0</v>
      </c>
      <c r="GR36" s="84">
        <f t="shared" si="169"/>
        <v>0</v>
      </c>
      <c r="GS36" s="84">
        <f t="shared" si="170"/>
        <v>0</v>
      </c>
      <c r="GT36" s="191" t="str">
        <f t="shared" si="200"/>
        <v>nebija plānots</v>
      </c>
      <c r="GU36" s="84">
        <f t="shared" si="171"/>
        <v>0</v>
      </c>
      <c r="GV36" s="84">
        <v>0</v>
      </c>
      <c r="GW36" s="84">
        <v>0</v>
      </c>
      <c r="GX36" s="84">
        <f t="shared" si="201"/>
        <v>0</v>
      </c>
      <c r="GY36" s="84">
        <f t="shared" si="202"/>
        <v>0</v>
      </c>
      <c r="GZ36" s="84">
        <f t="shared" si="172"/>
        <v>0</v>
      </c>
      <c r="HA36" s="191" t="str">
        <f t="shared" si="203"/>
        <v>nebija plānots</v>
      </c>
      <c r="HB36" s="84">
        <f t="shared" si="173"/>
        <v>0</v>
      </c>
      <c r="HC36" s="40"/>
      <c r="HD36" s="40"/>
      <c r="HE36" s="99"/>
      <c r="HF36" s="158">
        <v>1</v>
      </c>
      <c r="HG36" s="100" t="s">
        <v>909</v>
      </c>
      <c r="HH36" s="100"/>
      <c r="HI36" s="100"/>
    </row>
    <row r="37" spans="1:217" ht="75.400000000000006" customHeight="1" collapsed="1" x14ac:dyDescent="0.45">
      <c r="A37" s="1" t="str">
        <f t="shared" si="204"/>
        <v>1.1.1.3.2</v>
      </c>
      <c r="B37" s="9" t="str">
        <f>C37&amp;J37&amp;"."&amp;D37</f>
        <v>1.1.1.3.2.Nē</v>
      </c>
      <c r="C37" s="317" t="s">
        <v>36</v>
      </c>
      <c r="D37" s="1" t="s">
        <v>1471</v>
      </c>
      <c r="E37" s="35">
        <v>22</v>
      </c>
      <c r="F37" s="52">
        <v>1</v>
      </c>
      <c r="G37" s="53" t="s">
        <v>36</v>
      </c>
      <c r="H37" s="54" t="s">
        <v>37</v>
      </c>
      <c r="I37" s="54" t="str">
        <f t="shared" si="162"/>
        <v>1.1.1.3. Inovāciju granti studentiem</v>
      </c>
      <c r="J37" s="54">
        <v>2</v>
      </c>
      <c r="K37" s="55">
        <v>2</v>
      </c>
      <c r="L37" s="38" t="str">
        <f t="shared" si="163"/>
        <v>1.1.1.3.2</v>
      </c>
      <c r="M37" s="56" t="s">
        <v>34</v>
      </c>
      <c r="N37" s="55" t="s">
        <v>5</v>
      </c>
      <c r="O37" s="55" t="s">
        <v>221</v>
      </c>
      <c r="P37" s="55" t="s">
        <v>225</v>
      </c>
      <c r="Q37" s="57">
        <f t="shared" si="339"/>
        <v>5741728</v>
      </c>
      <c r="R37" s="57">
        <f t="shared" si="164"/>
        <v>5741728</v>
      </c>
      <c r="S37" s="80">
        <v>0</v>
      </c>
      <c r="T37" s="81">
        <v>5741728</v>
      </c>
      <c r="U37" s="80">
        <v>0</v>
      </c>
      <c r="V37" s="80">
        <v>0</v>
      </c>
      <c r="W37" s="80">
        <v>0</v>
      </c>
      <c r="X37" s="85" t="str">
        <f t="shared" si="174"/>
        <v>ERAF</v>
      </c>
      <c r="Y37" s="85">
        <v>0</v>
      </c>
      <c r="Z37" s="85">
        <v>0</v>
      </c>
      <c r="AA37" s="85">
        <v>0</v>
      </c>
      <c r="AB37" s="85">
        <v>0</v>
      </c>
      <c r="AC37" s="85">
        <v>0</v>
      </c>
      <c r="AD37" s="85">
        <v>0</v>
      </c>
      <c r="AE37" s="85">
        <v>0</v>
      </c>
      <c r="AF37" s="85">
        <v>0</v>
      </c>
      <c r="AG37" s="85">
        <v>0</v>
      </c>
      <c r="AH37" s="85">
        <v>0</v>
      </c>
      <c r="AI37" s="85">
        <v>0</v>
      </c>
      <c r="AJ37" s="85">
        <v>0</v>
      </c>
      <c r="AK37" s="85">
        <v>0</v>
      </c>
      <c r="AL37" s="85">
        <v>0</v>
      </c>
      <c r="AM37" s="85">
        <v>0</v>
      </c>
      <c r="AN37" s="85">
        <f t="shared" si="340"/>
        <v>0</v>
      </c>
      <c r="AO37" s="85">
        <v>0</v>
      </c>
      <c r="AP37" s="57">
        <f t="shared" si="205"/>
        <v>0</v>
      </c>
      <c r="AQ37" s="85">
        <v>0</v>
      </c>
      <c r="AR37" s="85">
        <v>0</v>
      </c>
      <c r="AS37" s="85">
        <v>0</v>
      </c>
      <c r="AT37" s="85">
        <v>0</v>
      </c>
      <c r="AU37" s="85">
        <v>0</v>
      </c>
      <c r="AV37" s="85">
        <v>0</v>
      </c>
      <c r="AW37" s="85">
        <v>0</v>
      </c>
      <c r="AX37" s="85">
        <v>0</v>
      </c>
      <c r="AY37" s="85">
        <v>0</v>
      </c>
      <c r="AZ37" s="85">
        <v>0</v>
      </c>
      <c r="BA37" s="85">
        <v>0</v>
      </c>
      <c r="BB37" s="85">
        <v>0</v>
      </c>
      <c r="BC37" s="57">
        <f t="shared" si="206"/>
        <v>0</v>
      </c>
      <c r="BD37" s="57">
        <f t="shared" si="207"/>
        <v>0</v>
      </c>
      <c r="BE37" s="85">
        <v>0</v>
      </c>
      <c r="BF37" s="85">
        <v>0</v>
      </c>
      <c r="BG37" s="85">
        <v>0</v>
      </c>
      <c r="BH37" s="85">
        <v>0</v>
      </c>
      <c r="BI37" s="85">
        <v>0</v>
      </c>
      <c r="BJ37" s="85">
        <v>0</v>
      </c>
      <c r="BK37" s="85">
        <v>0</v>
      </c>
      <c r="BL37" s="85">
        <v>0</v>
      </c>
      <c r="BM37" s="85">
        <v>0</v>
      </c>
      <c r="BN37" s="85">
        <v>0</v>
      </c>
      <c r="BO37" s="85">
        <v>0</v>
      </c>
      <c r="BP37" s="85">
        <v>0</v>
      </c>
      <c r="BQ37" s="57">
        <f t="shared" si="208"/>
        <v>0</v>
      </c>
      <c r="BR37" s="85">
        <v>0</v>
      </c>
      <c r="BS37" s="85">
        <v>0</v>
      </c>
      <c r="BT37" s="167"/>
      <c r="BU37" s="85">
        <v>0</v>
      </c>
      <c r="BV37" s="85">
        <v>0</v>
      </c>
      <c r="BW37" s="85">
        <v>0</v>
      </c>
      <c r="BX37" s="85">
        <v>0</v>
      </c>
      <c r="BY37" s="85">
        <v>0</v>
      </c>
      <c r="BZ37" s="85">
        <v>0</v>
      </c>
      <c r="CA37" s="85">
        <v>0</v>
      </c>
      <c r="CB37" s="85">
        <v>19383.61</v>
      </c>
      <c r="CC37" s="85">
        <v>47721.88</v>
      </c>
      <c r="CD37" s="57">
        <f t="shared" si="209"/>
        <v>67105.489999999991</v>
      </c>
      <c r="CE37" s="85">
        <v>115448.9</v>
      </c>
      <c r="CF37" s="85">
        <v>4570.5200000000004</v>
      </c>
      <c r="CG37" s="85">
        <v>231923.97</v>
      </c>
      <c r="CH37" s="85">
        <v>47836.27</v>
      </c>
      <c r="CI37" s="85">
        <v>198011.62999999998</v>
      </c>
      <c r="CJ37" s="85">
        <v>119668.04999999981</v>
      </c>
      <c r="CK37" s="85">
        <v>62580.84</v>
      </c>
      <c r="CL37" s="85">
        <v>69296.570000000007</v>
      </c>
      <c r="CM37" s="85">
        <v>123032.31</v>
      </c>
      <c r="CN37" s="85">
        <v>116030.53</v>
      </c>
      <c r="CO37" s="84">
        <v>420359.06</v>
      </c>
      <c r="CP37" s="84">
        <v>352872.31</v>
      </c>
      <c r="CQ37" s="57">
        <f>CE37+CF37+CG37+CH37+CI37+CJ37+CK37+CL37+CM37+CN37+CO37+CP37</f>
        <v>1861630.96</v>
      </c>
      <c r="CR37" s="57">
        <f t="shared" si="175"/>
        <v>1928736.45</v>
      </c>
      <c r="CS37" s="179">
        <v>207240.93</v>
      </c>
      <c r="CT37" s="84">
        <f>CT38+CT39</f>
        <v>97759.29</v>
      </c>
      <c r="CU37" s="84">
        <v>371762.45</v>
      </c>
      <c r="CV37" s="84">
        <f t="shared" si="245"/>
        <v>305000.21999999997</v>
      </c>
      <c r="CW37" s="84">
        <v>0</v>
      </c>
      <c r="CX37" s="84">
        <f t="shared" si="210"/>
        <v>579003.38</v>
      </c>
      <c r="CY37" s="191">
        <f t="shared" si="211"/>
        <v>1.8983703683885869</v>
      </c>
      <c r="CZ37" s="84">
        <f t="shared" si="212"/>
        <v>274003.16000000003</v>
      </c>
      <c r="DA37" s="84">
        <f t="shared" ref="DA37:FL37" si="401">DA38+DA39</f>
        <v>119000</v>
      </c>
      <c r="DB37" s="84">
        <v>90505.7</v>
      </c>
      <c r="DC37" s="84">
        <f t="shared" si="214"/>
        <v>424000.22</v>
      </c>
      <c r="DD37" s="84">
        <v>0</v>
      </c>
      <c r="DE37" s="84">
        <f t="shared" si="176"/>
        <v>669509.07999999996</v>
      </c>
      <c r="DF37" s="191">
        <f t="shared" ref="DF37" si="402">IFERROR(DE37/DC37,"nebija plānots")</f>
        <v>1.5790300297485695</v>
      </c>
      <c r="DG37" s="84">
        <f t="shared" ref="DG37" si="403">DE37-DC37</f>
        <v>245508.86</v>
      </c>
      <c r="DH37" s="84">
        <f t="shared" si="401"/>
        <v>0</v>
      </c>
      <c r="DI37" s="84">
        <v>202056.09999999998</v>
      </c>
      <c r="DJ37" s="84">
        <f t="shared" ref="DJ37" si="404">DC37+DH37</f>
        <v>424000.22</v>
      </c>
      <c r="DK37" s="84">
        <v>0</v>
      </c>
      <c r="DL37" s="84">
        <f t="shared" si="177"/>
        <v>871565.17999999993</v>
      </c>
      <c r="DM37" s="191">
        <f t="shared" ref="DM37" si="405">IFERROR(DL37/DJ37,"nebija plānots")</f>
        <v>2.055577188143912</v>
      </c>
      <c r="DN37" s="84">
        <f t="shared" ref="DN37" si="406">DL37-DJ37</f>
        <v>447564.95999999996</v>
      </c>
      <c r="DO37" s="84">
        <f t="shared" si="401"/>
        <v>0</v>
      </c>
      <c r="DP37" s="84">
        <v>260035.32</v>
      </c>
      <c r="DQ37" s="84">
        <f t="shared" ref="DQ37" si="407">DJ37+DO37</f>
        <v>424000.22</v>
      </c>
      <c r="DR37" s="84">
        <v>0</v>
      </c>
      <c r="DS37" s="84">
        <f t="shared" si="178"/>
        <v>1131600.5</v>
      </c>
      <c r="DT37" s="191">
        <f t="shared" ref="DT37" si="408">IFERROR(DS37/DQ37,"nebija plānots")</f>
        <v>2.6688677189837309</v>
      </c>
      <c r="DU37" s="84">
        <f t="shared" ref="DU37" si="409">DS37-DQ37</f>
        <v>707600.28</v>
      </c>
      <c r="DV37" s="84">
        <f t="shared" si="401"/>
        <v>254000</v>
      </c>
      <c r="DW37" s="84">
        <v>22210.33</v>
      </c>
      <c r="DX37" s="84">
        <f t="shared" ref="DX37" si="410">DQ37+DV37</f>
        <v>678000.22</v>
      </c>
      <c r="DY37" s="84">
        <v>0</v>
      </c>
      <c r="DZ37" s="84">
        <f t="shared" si="179"/>
        <v>1153810.83</v>
      </c>
      <c r="EA37" s="191">
        <f t="shared" ref="EA37" si="411">IFERROR(DZ37/DX37,"nebija plānots")</f>
        <v>1.701785332754022</v>
      </c>
      <c r="EB37" s="84">
        <f t="shared" ref="EB37" si="412">DZ37-DX37</f>
        <v>475810.6100000001</v>
      </c>
      <c r="EC37" s="84">
        <f t="shared" si="401"/>
        <v>130000</v>
      </c>
      <c r="ED37" s="84">
        <v>220193.34</v>
      </c>
      <c r="EE37" s="84">
        <f t="shared" ref="EE37" si="413">DX37+EC37</f>
        <v>808000.22</v>
      </c>
      <c r="EF37" s="84">
        <v>0</v>
      </c>
      <c r="EG37" s="84">
        <f t="shared" si="180"/>
        <v>1374004.1700000002</v>
      </c>
      <c r="EH37" s="191">
        <f t="shared" ref="EH37" si="414">IFERROR(EG37/EE37,"nebija plānots")</f>
        <v>1.7004997473886829</v>
      </c>
      <c r="EI37" s="84">
        <f t="shared" ref="EI37" si="415">EG37-EE37</f>
        <v>566003.95000000019</v>
      </c>
      <c r="EJ37" s="84">
        <f t="shared" si="401"/>
        <v>180082.31</v>
      </c>
      <c r="EK37" s="84">
        <v>299737.27</v>
      </c>
      <c r="EL37" s="84">
        <f t="shared" ref="EL37" si="416">EE37+EJ37</f>
        <v>988082.53</v>
      </c>
      <c r="EM37" s="84">
        <v>0</v>
      </c>
      <c r="EN37" s="84">
        <f t="shared" si="181"/>
        <v>1673741.4400000002</v>
      </c>
      <c r="EO37" s="191">
        <f t="shared" ref="EO37" si="417">IFERROR(EN37/EL37,"nebija plānots")</f>
        <v>1.6939287854831317</v>
      </c>
      <c r="EP37" s="84">
        <f t="shared" ref="EP37" si="418">EN37-EL37</f>
        <v>685658.91000000015</v>
      </c>
      <c r="EQ37" s="84">
        <f t="shared" si="401"/>
        <v>0</v>
      </c>
      <c r="ER37" s="84">
        <v>22594.17</v>
      </c>
      <c r="ES37" s="84">
        <f t="shared" ref="ES37" si="419">EL37+EQ37</f>
        <v>988082.53</v>
      </c>
      <c r="ET37" s="84">
        <v>0</v>
      </c>
      <c r="EU37" s="84">
        <f t="shared" si="182"/>
        <v>1696335.61</v>
      </c>
      <c r="EV37" s="191">
        <f t="shared" ref="EV37" si="420">IFERROR(EU37/ES37,"nebija plānots")</f>
        <v>1.716795468491888</v>
      </c>
      <c r="EW37" s="84">
        <f t="shared" ref="EW37" si="421">EU37-ES37</f>
        <v>708253.08000000007</v>
      </c>
      <c r="EX37" s="84">
        <f t="shared" si="401"/>
        <v>270000</v>
      </c>
      <c r="EY37" s="84">
        <v>133514.28</v>
      </c>
      <c r="EZ37" s="84">
        <f t="shared" ref="EZ37" si="422">ES37+EX37</f>
        <v>1258082.53</v>
      </c>
      <c r="FA37" s="84">
        <v>0</v>
      </c>
      <c r="FB37" s="84">
        <f t="shared" si="183"/>
        <v>1829849.8900000001</v>
      </c>
      <c r="FC37" s="191">
        <f t="shared" ref="FC37" si="423">IFERROR(FB37/EZ37,"nebija plānots")</f>
        <v>1.4544752401895289</v>
      </c>
      <c r="FD37" s="84">
        <f t="shared" ref="FD37" si="424">FB37-EZ37</f>
        <v>571767.3600000001</v>
      </c>
      <c r="FE37" s="84">
        <f t="shared" si="401"/>
        <v>398000</v>
      </c>
      <c r="FF37" s="84">
        <v>266954.72000000003</v>
      </c>
      <c r="FG37" s="84">
        <f t="shared" ref="FG37" si="425">EZ37+FE37</f>
        <v>1656082.53</v>
      </c>
      <c r="FH37" s="84">
        <v>0</v>
      </c>
      <c r="FI37" s="84">
        <f t="shared" si="184"/>
        <v>2096804.61</v>
      </c>
      <c r="FJ37" s="191">
        <f t="shared" ref="FJ37" si="426">IFERROR(FI37/FG37,"nebija plānots")</f>
        <v>1.266123258965844</v>
      </c>
      <c r="FK37" s="84">
        <f t="shared" ref="FK37" si="427">FI37-FG37</f>
        <v>440722.08000000007</v>
      </c>
      <c r="FL37" s="84">
        <f t="shared" si="401"/>
        <v>363833.2</v>
      </c>
      <c r="FM37" s="84">
        <v>0</v>
      </c>
      <c r="FN37" s="84">
        <f t="shared" ref="FN37" si="428">FG37+FL37</f>
        <v>2019915.73</v>
      </c>
      <c r="FO37" s="84">
        <v>0</v>
      </c>
      <c r="FP37" s="84">
        <f t="shared" si="185"/>
        <v>2096804.61</v>
      </c>
      <c r="FQ37" s="191">
        <f t="shared" ref="FQ37" si="429">IFERROR(FP37/FN37,"nebija plānots")</f>
        <v>1.0380653899853536</v>
      </c>
      <c r="FR37" s="84">
        <f t="shared" ref="FR37" si="430">FP37-FN37</f>
        <v>76888.880000000121</v>
      </c>
      <c r="FS37" s="97">
        <f t="shared" si="244"/>
        <v>2019915.73</v>
      </c>
      <c r="FT37" s="97">
        <f t="shared" si="186"/>
        <v>4025541.06</v>
      </c>
      <c r="FU37" s="84">
        <v>692693.88</v>
      </c>
      <c r="FV37" s="84">
        <v>174801.44999999998</v>
      </c>
      <c r="FW37" s="84">
        <v>0</v>
      </c>
      <c r="FX37" s="84">
        <f t="shared" si="187"/>
        <v>174801.44999999998</v>
      </c>
      <c r="FY37" s="191">
        <f t="shared" si="188"/>
        <v>0.25235021565370258</v>
      </c>
      <c r="FZ37" s="84">
        <f t="shared" si="189"/>
        <v>517892.43000000005</v>
      </c>
      <c r="GA37" s="84">
        <v>87557.51</v>
      </c>
      <c r="GB37" s="84">
        <v>0</v>
      </c>
      <c r="GC37" s="84">
        <f t="shared" si="190"/>
        <v>87557.51</v>
      </c>
      <c r="GD37" s="84">
        <f t="shared" si="191"/>
        <v>0</v>
      </c>
      <c r="GE37" s="84">
        <f t="shared" si="192"/>
        <v>262358.95999999996</v>
      </c>
      <c r="GF37" s="191">
        <f t="shared" si="193"/>
        <v>0.37875166444375108</v>
      </c>
      <c r="GG37" s="84">
        <f t="shared" si="194"/>
        <v>430334.92000000004</v>
      </c>
      <c r="GH37" s="84">
        <v>292536.94</v>
      </c>
      <c r="GI37" s="84">
        <v>0</v>
      </c>
      <c r="GJ37" s="84">
        <f t="shared" si="195"/>
        <v>292536.94</v>
      </c>
      <c r="GK37" s="84">
        <f t="shared" si="196"/>
        <v>0</v>
      </c>
      <c r="GL37" s="84">
        <f t="shared" si="197"/>
        <v>554895.89999999991</v>
      </c>
      <c r="GM37" s="191">
        <f t="shared" si="198"/>
        <v>0.80106944210334285</v>
      </c>
      <c r="GN37" s="84">
        <f t="shared" si="199"/>
        <v>137797.98000000004</v>
      </c>
      <c r="GO37" s="84">
        <v>127290.2</v>
      </c>
      <c r="GP37" s="84">
        <v>0</v>
      </c>
      <c r="GQ37" s="84">
        <f t="shared" si="168"/>
        <v>127290.2</v>
      </c>
      <c r="GR37" s="84">
        <f t="shared" si="169"/>
        <v>0</v>
      </c>
      <c r="GS37" s="84">
        <f t="shared" si="170"/>
        <v>682186.09999999986</v>
      </c>
      <c r="GT37" s="191">
        <f t="shared" si="200"/>
        <v>0.98483055747511417</v>
      </c>
      <c r="GU37" s="84">
        <f t="shared" si="171"/>
        <v>10507.780000000042</v>
      </c>
      <c r="GV37" s="84">
        <v>0</v>
      </c>
      <c r="GW37" s="84">
        <v>0</v>
      </c>
      <c r="GX37" s="84">
        <f t="shared" si="201"/>
        <v>0</v>
      </c>
      <c r="GY37" s="84">
        <f t="shared" si="202"/>
        <v>0</v>
      </c>
      <c r="GZ37" s="84">
        <f t="shared" si="172"/>
        <v>682186.09999999986</v>
      </c>
      <c r="HA37" s="191">
        <f t="shared" si="203"/>
        <v>0.98483055747511417</v>
      </c>
      <c r="HB37" s="84">
        <f t="shared" si="173"/>
        <v>10507.780000000042</v>
      </c>
      <c r="HC37" s="57">
        <f>FU37+FS37+CQ37+CD37+BQ37+BC37+AP37</f>
        <v>4641346.0600000005</v>
      </c>
      <c r="HD37" s="57">
        <f>Q37-HC37</f>
        <v>1100381.9399999995</v>
      </c>
      <c r="HE37" s="60" t="s">
        <v>928</v>
      </c>
      <c r="HF37" s="58"/>
      <c r="HG37" s="59"/>
      <c r="HH37" s="59"/>
      <c r="HI37" s="59"/>
    </row>
    <row r="38" spans="1:217" ht="75.400000000000006" hidden="1" customHeight="1" outlineLevel="1" x14ac:dyDescent="0.45">
      <c r="B38" s="9"/>
      <c r="C38" s="317" t="s">
        <v>36</v>
      </c>
      <c r="D38" s="1" t="s">
        <v>1471</v>
      </c>
      <c r="E38" s="35">
        <v>23</v>
      </c>
      <c r="F38" s="35">
        <v>1</v>
      </c>
      <c r="G38" s="36" t="s">
        <v>36</v>
      </c>
      <c r="H38" s="37" t="s">
        <v>37</v>
      </c>
      <c r="I38" s="37" t="s">
        <v>459</v>
      </c>
      <c r="J38" s="54">
        <v>0</v>
      </c>
      <c r="K38" s="38"/>
      <c r="L38" s="38"/>
      <c r="M38" s="39" t="s">
        <v>34</v>
      </c>
      <c r="N38" s="38"/>
      <c r="O38" s="38"/>
      <c r="P38" s="38" t="s">
        <v>456</v>
      </c>
      <c r="Q38" s="40"/>
      <c r="R38" s="40"/>
      <c r="S38" s="40"/>
      <c r="T38" s="98"/>
      <c r="U38" s="40"/>
      <c r="V38" s="40"/>
      <c r="W38" s="40"/>
      <c r="X38" s="85">
        <f t="shared" si="174"/>
        <v>0</v>
      </c>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84">
        <v>0</v>
      </c>
      <c r="CP38" s="84">
        <v>0</v>
      </c>
      <c r="CQ38" s="40"/>
      <c r="CR38" s="57">
        <f t="shared" si="175"/>
        <v>0</v>
      </c>
      <c r="CS38" s="40"/>
      <c r="CT38" s="40"/>
      <c r="CU38" s="84"/>
      <c r="CV38" s="84"/>
      <c r="CW38" s="84"/>
      <c r="CX38" s="84"/>
      <c r="CY38" s="191"/>
      <c r="CZ38" s="84"/>
      <c r="DA38" s="40"/>
      <c r="DB38" s="84">
        <v>0</v>
      </c>
      <c r="DC38" s="84"/>
      <c r="DD38" s="84"/>
      <c r="DE38" s="84">
        <f t="shared" si="176"/>
        <v>0</v>
      </c>
      <c r="DF38" s="191"/>
      <c r="DG38" s="84"/>
      <c r="DH38" s="40"/>
      <c r="DI38" s="84">
        <v>0</v>
      </c>
      <c r="DJ38" s="84"/>
      <c r="DK38" s="84"/>
      <c r="DL38" s="84">
        <f t="shared" si="177"/>
        <v>0</v>
      </c>
      <c r="DM38" s="191"/>
      <c r="DN38" s="84"/>
      <c r="DO38" s="40"/>
      <c r="DP38" s="84">
        <v>0</v>
      </c>
      <c r="DQ38" s="84"/>
      <c r="DR38" s="84"/>
      <c r="DS38" s="84">
        <f t="shared" si="178"/>
        <v>0</v>
      </c>
      <c r="DT38" s="191"/>
      <c r="DU38" s="84"/>
      <c r="DV38" s="40"/>
      <c r="DW38" s="84">
        <v>0</v>
      </c>
      <c r="DX38" s="84"/>
      <c r="DY38" s="84"/>
      <c r="DZ38" s="84">
        <f t="shared" si="179"/>
        <v>0</v>
      </c>
      <c r="EA38" s="191"/>
      <c r="EB38" s="84"/>
      <c r="EC38" s="40"/>
      <c r="ED38" s="84">
        <v>0</v>
      </c>
      <c r="EE38" s="84"/>
      <c r="EF38" s="84"/>
      <c r="EG38" s="84">
        <f t="shared" si="180"/>
        <v>0</v>
      </c>
      <c r="EH38" s="191"/>
      <c r="EI38" s="84"/>
      <c r="EJ38" s="40"/>
      <c r="EK38" s="84">
        <v>0</v>
      </c>
      <c r="EL38" s="84"/>
      <c r="EM38" s="84"/>
      <c r="EN38" s="84">
        <f t="shared" si="181"/>
        <v>0</v>
      </c>
      <c r="EO38" s="191"/>
      <c r="EP38" s="84"/>
      <c r="EQ38" s="40"/>
      <c r="ER38" s="84">
        <v>0</v>
      </c>
      <c r="ES38" s="84"/>
      <c r="ET38" s="84"/>
      <c r="EU38" s="84">
        <f t="shared" si="182"/>
        <v>0</v>
      </c>
      <c r="EV38" s="191"/>
      <c r="EW38" s="84"/>
      <c r="EX38" s="40"/>
      <c r="EY38" s="84">
        <v>0</v>
      </c>
      <c r="EZ38" s="84"/>
      <c r="FA38" s="84"/>
      <c r="FB38" s="84">
        <f t="shared" si="183"/>
        <v>0</v>
      </c>
      <c r="FC38" s="191"/>
      <c r="FD38" s="84"/>
      <c r="FE38" s="40"/>
      <c r="FF38" s="84">
        <v>0</v>
      </c>
      <c r="FG38" s="84"/>
      <c r="FH38" s="84"/>
      <c r="FI38" s="84">
        <f t="shared" si="184"/>
        <v>0</v>
      </c>
      <c r="FJ38" s="191"/>
      <c r="FK38" s="84"/>
      <c r="FL38" s="40"/>
      <c r="FM38" s="84">
        <v>0</v>
      </c>
      <c r="FN38" s="84"/>
      <c r="FO38" s="84"/>
      <c r="FP38" s="84">
        <f t="shared" si="185"/>
        <v>0</v>
      </c>
      <c r="FQ38" s="191"/>
      <c r="FR38" s="84"/>
      <c r="FS38" s="40"/>
      <c r="FT38" s="97">
        <f t="shared" si="186"/>
        <v>0</v>
      </c>
      <c r="FU38" s="84">
        <v>0</v>
      </c>
      <c r="FV38" s="84">
        <v>0</v>
      </c>
      <c r="FW38" s="84">
        <v>0</v>
      </c>
      <c r="FX38" s="84">
        <f t="shared" si="187"/>
        <v>0</v>
      </c>
      <c r="FY38" s="191" t="str">
        <f t="shared" si="188"/>
        <v>nebija plānots</v>
      </c>
      <c r="FZ38" s="84">
        <f t="shared" si="189"/>
        <v>0</v>
      </c>
      <c r="GA38" s="84">
        <v>0</v>
      </c>
      <c r="GB38" s="84">
        <v>0</v>
      </c>
      <c r="GC38" s="84">
        <f t="shared" si="190"/>
        <v>0</v>
      </c>
      <c r="GD38" s="84">
        <f t="shared" si="191"/>
        <v>0</v>
      </c>
      <c r="GE38" s="84">
        <f t="shared" si="192"/>
        <v>0</v>
      </c>
      <c r="GF38" s="191" t="str">
        <f t="shared" si="193"/>
        <v>nebija plānots</v>
      </c>
      <c r="GG38" s="84">
        <f t="shared" si="194"/>
        <v>0</v>
      </c>
      <c r="GH38" s="84">
        <v>0</v>
      </c>
      <c r="GI38" s="84">
        <v>0</v>
      </c>
      <c r="GJ38" s="84">
        <f t="shared" si="195"/>
        <v>0</v>
      </c>
      <c r="GK38" s="84">
        <f t="shared" si="196"/>
        <v>0</v>
      </c>
      <c r="GL38" s="84">
        <f t="shared" si="197"/>
        <v>0</v>
      </c>
      <c r="GM38" s="191" t="str">
        <f t="shared" si="198"/>
        <v>nebija plānots</v>
      </c>
      <c r="GN38" s="84">
        <f t="shared" si="199"/>
        <v>0</v>
      </c>
      <c r="GO38" s="84">
        <v>0</v>
      </c>
      <c r="GP38" s="84">
        <v>0</v>
      </c>
      <c r="GQ38" s="84">
        <f t="shared" si="168"/>
        <v>0</v>
      </c>
      <c r="GR38" s="84">
        <f t="shared" si="169"/>
        <v>0</v>
      </c>
      <c r="GS38" s="84">
        <f t="shared" si="170"/>
        <v>0</v>
      </c>
      <c r="GT38" s="191" t="str">
        <f t="shared" si="200"/>
        <v>nebija plānots</v>
      </c>
      <c r="GU38" s="84">
        <f t="shared" si="171"/>
        <v>0</v>
      </c>
      <c r="GV38" s="84">
        <v>0</v>
      </c>
      <c r="GW38" s="84">
        <v>0</v>
      </c>
      <c r="GX38" s="84">
        <f t="shared" si="201"/>
        <v>0</v>
      </c>
      <c r="GY38" s="84">
        <f t="shared" si="202"/>
        <v>0</v>
      </c>
      <c r="GZ38" s="84">
        <f t="shared" si="172"/>
        <v>0</v>
      </c>
      <c r="HA38" s="191" t="str">
        <f t="shared" si="203"/>
        <v>nebija plānots</v>
      </c>
      <c r="HB38" s="84">
        <f t="shared" si="173"/>
        <v>0</v>
      </c>
      <c r="HC38" s="40"/>
      <c r="HD38" s="40"/>
      <c r="HE38" s="99"/>
      <c r="HF38" s="99"/>
      <c r="HG38" s="100"/>
      <c r="HH38" s="100"/>
      <c r="HI38" s="100"/>
    </row>
    <row r="39" spans="1:217" ht="75.400000000000006" hidden="1" customHeight="1" outlineLevel="1" x14ac:dyDescent="0.45">
      <c r="B39" s="9"/>
      <c r="C39" s="317" t="s">
        <v>36</v>
      </c>
      <c r="D39" s="1" t="s">
        <v>1471</v>
      </c>
      <c r="E39" s="35">
        <v>24</v>
      </c>
      <c r="F39" s="35">
        <v>1</v>
      </c>
      <c r="G39" s="36" t="s">
        <v>36</v>
      </c>
      <c r="H39" s="37" t="s">
        <v>37</v>
      </c>
      <c r="I39" s="37" t="s">
        <v>459</v>
      </c>
      <c r="J39" s="54">
        <v>0</v>
      </c>
      <c r="K39" s="38"/>
      <c r="L39" s="38"/>
      <c r="M39" s="39" t="s">
        <v>34</v>
      </c>
      <c r="N39" s="38"/>
      <c r="O39" s="38"/>
      <c r="P39" s="38" t="s">
        <v>457</v>
      </c>
      <c r="Q39" s="40"/>
      <c r="R39" s="40"/>
      <c r="S39" s="40"/>
      <c r="T39" s="98"/>
      <c r="U39" s="40"/>
      <c r="V39" s="40"/>
      <c r="W39" s="40"/>
      <c r="X39" s="85">
        <f t="shared" si="174"/>
        <v>0</v>
      </c>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84">
        <v>0</v>
      </c>
      <c r="CP39" s="84">
        <v>0</v>
      </c>
      <c r="CQ39" s="40"/>
      <c r="CR39" s="57">
        <f t="shared" si="175"/>
        <v>0</v>
      </c>
      <c r="CS39" s="40"/>
      <c r="CT39" s="40">
        <v>97759.29</v>
      </c>
      <c r="CU39" s="84"/>
      <c r="CV39" s="84"/>
      <c r="CW39" s="84"/>
      <c r="CX39" s="84"/>
      <c r="CY39" s="191"/>
      <c r="CZ39" s="84"/>
      <c r="DA39" s="40">
        <v>119000</v>
      </c>
      <c r="DB39" s="84">
        <v>0</v>
      </c>
      <c r="DC39" s="84"/>
      <c r="DD39" s="84"/>
      <c r="DE39" s="84">
        <f t="shared" si="176"/>
        <v>0</v>
      </c>
      <c r="DF39" s="191"/>
      <c r="DG39" s="84"/>
      <c r="DH39" s="40">
        <v>0</v>
      </c>
      <c r="DI39" s="84">
        <v>0</v>
      </c>
      <c r="DJ39" s="84"/>
      <c r="DK39" s="84"/>
      <c r="DL39" s="84">
        <f t="shared" si="177"/>
        <v>0</v>
      </c>
      <c r="DM39" s="191"/>
      <c r="DN39" s="84"/>
      <c r="DO39" s="40">
        <v>0</v>
      </c>
      <c r="DP39" s="84">
        <v>0</v>
      </c>
      <c r="DQ39" s="84"/>
      <c r="DR39" s="84"/>
      <c r="DS39" s="84">
        <f t="shared" si="178"/>
        <v>0</v>
      </c>
      <c r="DT39" s="191"/>
      <c r="DU39" s="84"/>
      <c r="DV39" s="40">
        <v>254000</v>
      </c>
      <c r="DW39" s="84">
        <v>0</v>
      </c>
      <c r="DX39" s="84"/>
      <c r="DY39" s="84"/>
      <c r="DZ39" s="84">
        <f t="shared" si="179"/>
        <v>0</v>
      </c>
      <c r="EA39" s="191"/>
      <c r="EB39" s="84"/>
      <c r="EC39" s="40">
        <v>130000</v>
      </c>
      <c r="ED39" s="84">
        <v>0</v>
      </c>
      <c r="EE39" s="84"/>
      <c r="EF39" s="84"/>
      <c r="EG39" s="84">
        <f t="shared" si="180"/>
        <v>0</v>
      </c>
      <c r="EH39" s="191"/>
      <c r="EI39" s="84"/>
      <c r="EJ39" s="40">
        <v>180082.31</v>
      </c>
      <c r="EK39" s="84">
        <v>0</v>
      </c>
      <c r="EL39" s="84"/>
      <c r="EM39" s="84"/>
      <c r="EN39" s="84">
        <f t="shared" si="181"/>
        <v>0</v>
      </c>
      <c r="EO39" s="191"/>
      <c r="EP39" s="84"/>
      <c r="EQ39" s="40">
        <v>0</v>
      </c>
      <c r="ER39" s="84">
        <v>0</v>
      </c>
      <c r="ES39" s="84"/>
      <c r="ET39" s="84"/>
      <c r="EU39" s="84">
        <f t="shared" si="182"/>
        <v>0</v>
      </c>
      <c r="EV39" s="191"/>
      <c r="EW39" s="84"/>
      <c r="EX39" s="40">
        <v>270000</v>
      </c>
      <c r="EY39" s="84">
        <v>0</v>
      </c>
      <c r="EZ39" s="84"/>
      <c r="FA39" s="84"/>
      <c r="FB39" s="84">
        <f t="shared" si="183"/>
        <v>0</v>
      </c>
      <c r="FC39" s="191"/>
      <c r="FD39" s="84"/>
      <c r="FE39" s="40">
        <v>398000</v>
      </c>
      <c r="FF39" s="84">
        <v>0</v>
      </c>
      <c r="FG39" s="84"/>
      <c r="FH39" s="84"/>
      <c r="FI39" s="84">
        <f t="shared" si="184"/>
        <v>0</v>
      </c>
      <c r="FJ39" s="191"/>
      <c r="FK39" s="84"/>
      <c r="FL39" s="40">
        <v>363833.2</v>
      </c>
      <c r="FM39" s="84">
        <v>0</v>
      </c>
      <c r="FN39" s="84"/>
      <c r="FO39" s="84"/>
      <c r="FP39" s="84">
        <f t="shared" si="185"/>
        <v>0</v>
      </c>
      <c r="FQ39" s="191"/>
      <c r="FR39" s="84"/>
      <c r="FS39" s="40"/>
      <c r="FT39" s="97">
        <f t="shared" si="186"/>
        <v>0</v>
      </c>
      <c r="FU39" s="84">
        <v>0</v>
      </c>
      <c r="FV39" s="84">
        <v>0</v>
      </c>
      <c r="FW39" s="84">
        <v>0</v>
      </c>
      <c r="FX39" s="84">
        <f t="shared" si="187"/>
        <v>0</v>
      </c>
      <c r="FY39" s="191" t="str">
        <f t="shared" si="188"/>
        <v>nebija plānots</v>
      </c>
      <c r="FZ39" s="84">
        <f t="shared" si="189"/>
        <v>0</v>
      </c>
      <c r="GA39" s="84">
        <v>0</v>
      </c>
      <c r="GB39" s="84">
        <v>0</v>
      </c>
      <c r="GC39" s="84">
        <f t="shared" si="190"/>
        <v>0</v>
      </c>
      <c r="GD39" s="84">
        <f t="shared" si="191"/>
        <v>0</v>
      </c>
      <c r="GE39" s="84">
        <f t="shared" si="192"/>
        <v>0</v>
      </c>
      <c r="GF39" s="191" t="str">
        <f t="shared" si="193"/>
        <v>nebija plānots</v>
      </c>
      <c r="GG39" s="84">
        <f t="shared" si="194"/>
        <v>0</v>
      </c>
      <c r="GH39" s="84">
        <v>0</v>
      </c>
      <c r="GI39" s="84">
        <v>0</v>
      </c>
      <c r="GJ39" s="84">
        <f t="shared" si="195"/>
        <v>0</v>
      </c>
      <c r="GK39" s="84">
        <f t="shared" si="196"/>
        <v>0</v>
      </c>
      <c r="GL39" s="84">
        <f t="shared" si="197"/>
        <v>0</v>
      </c>
      <c r="GM39" s="191" t="str">
        <f t="shared" si="198"/>
        <v>nebija plānots</v>
      </c>
      <c r="GN39" s="84">
        <f t="shared" si="199"/>
        <v>0</v>
      </c>
      <c r="GO39" s="84">
        <v>0</v>
      </c>
      <c r="GP39" s="84">
        <v>0</v>
      </c>
      <c r="GQ39" s="84">
        <f t="shared" si="168"/>
        <v>0</v>
      </c>
      <c r="GR39" s="84">
        <f t="shared" si="169"/>
        <v>0</v>
      </c>
      <c r="GS39" s="84">
        <f t="shared" si="170"/>
        <v>0</v>
      </c>
      <c r="GT39" s="191" t="str">
        <f t="shared" si="200"/>
        <v>nebija plānots</v>
      </c>
      <c r="GU39" s="84">
        <f t="shared" si="171"/>
        <v>0</v>
      </c>
      <c r="GV39" s="84">
        <v>0</v>
      </c>
      <c r="GW39" s="84">
        <v>0</v>
      </c>
      <c r="GX39" s="84">
        <f t="shared" si="201"/>
        <v>0</v>
      </c>
      <c r="GY39" s="84">
        <f t="shared" si="202"/>
        <v>0</v>
      </c>
      <c r="GZ39" s="84">
        <f t="shared" si="172"/>
        <v>0</v>
      </c>
      <c r="HA39" s="191" t="str">
        <f t="shared" si="203"/>
        <v>nebija plānots</v>
      </c>
      <c r="HB39" s="84">
        <f t="shared" si="173"/>
        <v>0</v>
      </c>
      <c r="HC39" s="40"/>
      <c r="HD39" s="40"/>
      <c r="HE39" s="40"/>
      <c r="HF39" s="173">
        <v>0.5</v>
      </c>
      <c r="HG39" s="40" t="s">
        <v>901</v>
      </c>
      <c r="HH39" s="100"/>
      <c r="HI39" s="100"/>
    </row>
    <row r="40" spans="1:217" ht="75.400000000000006" customHeight="1" collapsed="1" x14ac:dyDescent="0.45">
      <c r="A40" s="1" t="str">
        <f t="shared" si="204"/>
        <v>1.1.1.4.__</v>
      </c>
      <c r="B40" s="9" t="str">
        <f>C40&amp;J40&amp;"."&amp;D40</f>
        <v>1.1.1.4.K0.Nē</v>
      </c>
      <c r="C40" s="317" t="s">
        <v>38</v>
      </c>
      <c r="D40" s="1" t="s">
        <v>1471</v>
      </c>
      <c r="E40" s="35">
        <v>25</v>
      </c>
      <c r="F40" s="52">
        <v>1</v>
      </c>
      <c r="G40" s="53" t="s">
        <v>38</v>
      </c>
      <c r="H40" s="54" t="s">
        <v>231</v>
      </c>
      <c r="I40" s="54" t="str">
        <f t="shared" si="162"/>
        <v>1.1.1.4. P&amp;A infrastruktūras attīstība</v>
      </c>
      <c r="J40" s="54" t="s">
        <v>1472</v>
      </c>
      <c r="K40" s="55" t="s">
        <v>33</v>
      </c>
      <c r="L40" s="38" t="str">
        <f t="shared" si="163"/>
        <v>1.1.1.4.__</v>
      </c>
      <c r="M40" s="56" t="s">
        <v>34</v>
      </c>
      <c r="N40" s="55" t="s">
        <v>5</v>
      </c>
      <c r="O40" s="55" t="s">
        <v>222</v>
      </c>
      <c r="P40" s="55" t="s">
        <v>225</v>
      </c>
      <c r="Q40" s="57">
        <f t="shared" si="339"/>
        <v>111692482</v>
      </c>
      <c r="R40" s="57">
        <f t="shared" si="164"/>
        <v>111692482</v>
      </c>
      <c r="S40" s="80">
        <v>0</v>
      </c>
      <c r="T40" s="81">
        <v>111692482</v>
      </c>
      <c r="U40" s="80">
        <v>0</v>
      </c>
      <c r="V40" s="80">
        <v>0</v>
      </c>
      <c r="W40" s="80">
        <v>0</v>
      </c>
      <c r="X40" s="85" t="str">
        <f t="shared" si="174"/>
        <v>ERAF</v>
      </c>
      <c r="Y40" s="85">
        <v>0</v>
      </c>
      <c r="Z40" s="85">
        <v>0</v>
      </c>
      <c r="AA40" s="85">
        <v>0</v>
      </c>
      <c r="AB40" s="85">
        <v>0</v>
      </c>
      <c r="AC40" s="85">
        <v>0</v>
      </c>
      <c r="AD40" s="85">
        <v>0</v>
      </c>
      <c r="AE40" s="85">
        <v>0</v>
      </c>
      <c r="AF40" s="85">
        <v>0</v>
      </c>
      <c r="AG40" s="85">
        <v>0</v>
      </c>
      <c r="AH40" s="85">
        <v>0</v>
      </c>
      <c r="AI40" s="85">
        <v>0</v>
      </c>
      <c r="AJ40" s="85">
        <v>1355489.1400000001</v>
      </c>
      <c r="AK40" s="85">
        <v>2134484.13</v>
      </c>
      <c r="AL40" s="85">
        <v>6879639.1699999999</v>
      </c>
      <c r="AM40" s="85">
        <v>10369612.439999999</v>
      </c>
      <c r="AN40" s="85">
        <f t="shared" si="340"/>
        <v>10369612.439999999</v>
      </c>
      <c r="AO40" s="85">
        <v>31513925.439999998</v>
      </c>
      <c r="AP40" s="57">
        <f t="shared" si="205"/>
        <v>41883537.879999995</v>
      </c>
      <c r="AQ40" s="85">
        <v>6198229.6999999993</v>
      </c>
      <c r="AR40" s="85">
        <v>3791899.9899999998</v>
      </c>
      <c r="AS40" s="85">
        <v>1173435.8499999999</v>
      </c>
      <c r="AT40" s="85">
        <v>6491044.4100000011</v>
      </c>
      <c r="AU40" s="85">
        <v>2450647.25</v>
      </c>
      <c r="AV40" s="85">
        <v>1955509.85</v>
      </c>
      <c r="AW40" s="85">
        <v>2984331.52</v>
      </c>
      <c r="AX40" s="85">
        <v>300304.07</v>
      </c>
      <c r="AY40" s="85">
        <v>1486565.16</v>
      </c>
      <c r="AZ40" s="85">
        <v>4019367.72</v>
      </c>
      <c r="BA40" s="85">
        <v>48323.199999999997</v>
      </c>
      <c r="BB40" s="85">
        <v>1369157.32</v>
      </c>
      <c r="BC40" s="57">
        <f t="shared" si="206"/>
        <v>32268816.039999999</v>
      </c>
      <c r="BD40" s="57">
        <f t="shared" si="207"/>
        <v>74152353.919999987</v>
      </c>
      <c r="BE40" s="85">
        <v>83999.16</v>
      </c>
      <c r="BF40" s="85">
        <v>3466285.5</v>
      </c>
      <c r="BG40" s="85">
        <v>408070.28</v>
      </c>
      <c r="BH40" s="85">
        <v>1414302.0499999998</v>
      </c>
      <c r="BI40" s="85">
        <v>1585248.3399999999</v>
      </c>
      <c r="BJ40" s="85">
        <v>156330.63</v>
      </c>
      <c r="BK40" s="85">
        <v>1443749.31</v>
      </c>
      <c r="BL40" s="85">
        <v>1257826.1600000001</v>
      </c>
      <c r="BM40" s="85">
        <v>587021.42000000004</v>
      </c>
      <c r="BN40" s="85">
        <v>44238.8</v>
      </c>
      <c r="BO40" s="85">
        <v>94241.89</v>
      </c>
      <c r="BP40" s="85">
        <v>1520903.82</v>
      </c>
      <c r="BQ40" s="57">
        <f t="shared" si="208"/>
        <v>12062217.360000001</v>
      </c>
      <c r="BR40" s="85">
        <v>2513639.5900000003</v>
      </c>
      <c r="BS40" s="85">
        <v>520890.2</v>
      </c>
      <c r="BT40" s="85">
        <v>40835.879999999997</v>
      </c>
      <c r="BU40" s="85">
        <v>1074423.5899999999</v>
      </c>
      <c r="BV40" s="85">
        <v>525630.82000000007</v>
      </c>
      <c r="BW40" s="85">
        <v>434336.38</v>
      </c>
      <c r="BX40" s="85">
        <v>484466.73000000004</v>
      </c>
      <c r="BY40" s="85">
        <v>2437108.2300000004</v>
      </c>
      <c r="BZ40" s="85">
        <v>343549.64</v>
      </c>
      <c r="CA40" s="85">
        <v>1771019.4</v>
      </c>
      <c r="CB40" s="85">
        <v>844170.23</v>
      </c>
      <c r="CC40" s="85">
        <v>1732907.4100000001</v>
      </c>
      <c r="CD40" s="57">
        <f t="shared" si="209"/>
        <v>12722978.100000001</v>
      </c>
      <c r="CE40" s="85">
        <v>697226.97</v>
      </c>
      <c r="CF40" s="85">
        <v>602329.44999999995</v>
      </c>
      <c r="CG40" s="85">
        <v>0</v>
      </c>
      <c r="CH40" s="85">
        <v>296869.28999999998</v>
      </c>
      <c r="CI40" s="85">
        <v>1757944.45</v>
      </c>
      <c r="CJ40" s="85">
        <v>358140.16999999993</v>
      </c>
      <c r="CK40" s="85">
        <v>246492.17</v>
      </c>
      <c r="CL40" s="85">
        <v>698122.01</v>
      </c>
      <c r="CM40" s="85">
        <v>25472.240000000002</v>
      </c>
      <c r="CN40" s="85">
        <v>0</v>
      </c>
      <c r="CO40" s="84">
        <v>854768.7</v>
      </c>
      <c r="CP40" s="84">
        <v>1906062.26</v>
      </c>
      <c r="CQ40" s="57">
        <f>CE40+CF40+CG40+CH40+CI40+CJ40+CK40+CL40+CM40+CN40+CO40+CP40</f>
        <v>7443427.71</v>
      </c>
      <c r="CR40" s="57">
        <f t="shared" si="175"/>
        <v>106380977.08999999</v>
      </c>
      <c r="CS40" s="179">
        <v>75049.98</v>
      </c>
      <c r="CT40" s="84">
        <f>CT41+CT42</f>
        <v>122072.23</v>
      </c>
      <c r="CU40" s="84">
        <v>0</v>
      </c>
      <c r="CV40" s="84">
        <f t="shared" si="245"/>
        <v>197122.21</v>
      </c>
      <c r="CW40" s="84">
        <v>0</v>
      </c>
      <c r="CX40" s="84">
        <f t="shared" si="210"/>
        <v>75049.98</v>
      </c>
      <c r="CY40" s="191">
        <f t="shared" si="211"/>
        <v>0.38072817872729814</v>
      </c>
      <c r="CZ40" s="84">
        <f t="shared" si="212"/>
        <v>-122072.23</v>
      </c>
      <c r="DA40" s="84">
        <f t="shared" ref="DA40:FL40" si="431">DA41+DA42</f>
        <v>0</v>
      </c>
      <c r="DB40" s="84">
        <v>63793.52</v>
      </c>
      <c r="DC40" s="84">
        <f t="shared" si="214"/>
        <v>197122.21</v>
      </c>
      <c r="DD40" s="84">
        <v>0</v>
      </c>
      <c r="DE40" s="84">
        <f t="shared" si="176"/>
        <v>138843.5</v>
      </c>
      <c r="DF40" s="191">
        <f t="shared" ref="DF40" si="432">IFERROR(DE40/DC40,"nebija plānots")</f>
        <v>0.70435239134139171</v>
      </c>
      <c r="DG40" s="84">
        <f t="shared" ref="DG40" si="433">DE40-DC40</f>
        <v>-58278.709999999992</v>
      </c>
      <c r="DH40" s="84">
        <f t="shared" si="431"/>
        <v>0</v>
      </c>
      <c r="DI40" s="84">
        <v>0</v>
      </c>
      <c r="DJ40" s="84">
        <f t="shared" ref="DJ40" si="434">DC40+DH40</f>
        <v>197122.21</v>
      </c>
      <c r="DK40" s="84">
        <v>0</v>
      </c>
      <c r="DL40" s="84">
        <f t="shared" si="177"/>
        <v>138843.5</v>
      </c>
      <c r="DM40" s="191">
        <f t="shared" ref="DM40" si="435">IFERROR(DL40/DJ40,"nebija plānots")</f>
        <v>0.70435239134139171</v>
      </c>
      <c r="DN40" s="84">
        <f t="shared" ref="DN40" si="436">DL40-DJ40</f>
        <v>-58278.709999999992</v>
      </c>
      <c r="DO40" s="84">
        <f t="shared" si="431"/>
        <v>0</v>
      </c>
      <c r="DP40" s="84">
        <v>50537.91</v>
      </c>
      <c r="DQ40" s="84">
        <f t="shared" ref="DQ40" si="437">DJ40+DO40</f>
        <v>197122.21</v>
      </c>
      <c r="DR40" s="84">
        <v>0</v>
      </c>
      <c r="DS40" s="84">
        <f t="shared" si="178"/>
        <v>189381.41</v>
      </c>
      <c r="DT40" s="191">
        <f t="shared" ref="DT40" si="438">IFERROR(DS40/DQ40,"nebija plānots")</f>
        <v>0.96073095974319689</v>
      </c>
      <c r="DU40" s="84">
        <f t="shared" ref="DU40" si="439">DS40-DQ40</f>
        <v>-7740.7999999999884</v>
      </c>
      <c r="DV40" s="84">
        <f t="shared" si="431"/>
        <v>0</v>
      </c>
      <c r="DW40" s="84">
        <v>0</v>
      </c>
      <c r="DX40" s="84">
        <f t="shared" ref="DX40" si="440">DQ40+DV40</f>
        <v>197122.21</v>
      </c>
      <c r="DY40" s="84">
        <v>0</v>
      </c>
      <c r="DZ40" s="84">
        <f t="shared" si="179"/>
        <v>189381.41</v>
      </c>
      <c r="EA40" s="191">
        <f t="shared" ref="EA40" si="441">IFERROR(DZ40/DX40,"nebija plānots")</f>
        <v>0.96073095974319689</v>
      </c>
      <c r="EB40" s="84">
        <f t="shared" ref="EB40" si="442">DZ40-DX40</f>
        <v>-7740.7999999999884</v>
      </c>
      <c r="EC40" s="84">
        <f t="shared" si="431"/>
        <v>0</v>
      </c>
      <c r="ED40" s="84">
        <v>0</v>
      </c>
      <c r="EE40" s="84">
        <f t="shared" ref="EE40" si="443">DX40+EC40</f>
        <v>197122.21</v>
      </c>
      <c r="EF40" s="84">
        <v>0</v>
      </c>
      <c r="EG40" s="84">
        <f t="shared" si="180"/>
        <v>189381.41</v>
      </c>
      <c r="EH40" s="191">
        <f t="shared" ref="EH40" si="444">IFERROR(EG40/EE40,"nebija plānots")</f>
        <v>0.96073095974319689</v>
      </c>
      <c r="EI40" s="84">
        <f t="shared" ref="EI40" si="445">EG40-EE40</f>
        <v>-7740.7999999999884</v>
      </c>
      <c r="EJ40" s="84">
        <f t="shared" si="431"/>
        <v>0</v>
      </c>
      <c r="EK40" s="84">
        <v>0</v>
      </c>
      <c r="EL40" s="84">
        <f t="shared" ref="EL40" si="446">EE40+EJ40</f>
        <v>197122.21</v>
      </c>
      <c r="EM40" s="84">
        <v>0</v>
      </c>
      <c r="EN40" s="84">
        <f t="shared" si="181"/>
        <v>189381.41</v>
      </c>
      <c r="EO40" s="191">
        <f t="shared" ref="EO40" si="447">IFERROR(EN40/EL40,"nebija plānots")</f>
        <v>0.96073095974319689</v>
      </c>
      <c r="EP40" s="84">
        <f t="shared" ref="EP40" si="448">EN40-EL40</f>
        <v>-7740.7999999999884</v>
      </c>
      <c r="EQ40" s="84">
        <f t="shared" si="431"/>
        <v>125514.05</v>
      </c>
      <c r="ER40" s="84">
        <v>363896.3</v>
      </c>
      <c r="ES40" s="84">
        <f t="shared" ref="ES40" si="449">EL40+EQ40</f>
        <v>322636.26</v>
      </c>
      <c r="ET40" s="84">
        <v>0</v>
      </c>
      <c r="EU40" s="84">
        <f t="shared" si="182"/>
        <v>553277.71</v>
      </c>
      <c r="EV40" s="191">
        <f t="shared" ref="EV40" si="450">IFERROR(EU40/ES40,"nebija plānots")</f>
        <v>1.7148652479420632</v>
      </c>
      <c r="EW40" s="84">
        <f t="shared" ref="EW40" si="451">EU40-ES40</f>
        <v>230641.44999999995</v>
      </c>
      <c r="EX40" s="84">
        <f t="shared" si="431"/>
        <v>65752.31</v>
      </c>
      <c r="EY40" s="84">
        <v>0</v>
      </c>
      <c r="EZ40" s="84">
        <f t="shared" ref="EZ40" si="452">ES40+EX40</f>
        <v>388388.57</v>
      </c>
      <c r="FA40" s="84">
        <v>0</v>
      </c>
      <c r="FB40" s="84">
        <f t="shared" si="183"/>
        <v>553277.71</v>
      </c>
      <c r="FC40" s="191">
        <f t="shared" ref="FC40" si="453">IFERROR(FB40/EZ40,"nebija plānots")</f>
        <v>1.4245468397795535</v>
      </c>
      <c r="FD40" s="84">
        <f t="shared" ref="FD40" si="454">FB40-EZ40</f>
        <v>164889.13999999996</v>
      </c>
      <c r="FE40" s="84">
        <f t="shared" si="431"/>
        <v>0</v>
      </c>
      <c r="FF40" s="84">
        <v>0</v>
      </c>
      <c r="FG40" s="84">
        <f t="shared" ref="FG40" si="455">EZ40+FE40</f>
        <v>388388.57</v>
      </c>
      <c r="FH40" s="84">
        <v>0</v>
      </c>
      <c r="FI40" s="84">
        <f t="shared" si="184"/>
        <v>553277.71</v>
      </c>
      <c r="FJ40" s="191">
        <f t="shared" ref="FJ40" si="456">IFERROR(FI40/FG40,"nebija plānots")</f>
        <v>1.4245468397795535</v>
      </c>
      <c r="FK40" s="84">
        <f t="shared" ref="FK40" si="457">FI40-FG40</f>
        <v>164889.13999999996</v>
      </c>
      <c r="FL40" s="84">
        <f t="shared" si="431"/>
        <v>0</v>
      </c>
      <c r="FM40" s="84">
        <v>0</v>
      </c>
      <c r="FN40" s="84">
        <f t="shared" ref="FN40" si="458">FG40+FL40</f>
        <v>388388.57</v>
      </c>
      <c r="FO40" s="84">
        <v>0</v>
      </c>
      <c r="FP40" s="84">
        <f t="shared" si="185"/>
        <v>553277.71</v>
      </c>
      <c r="FQ40" s="191">
        <f t="shared" ref="FQ40" si="459">IFERROR(FP40/FN40,"nebija plānots")</f>
        <v>1.4245468397795535</v>
      </c>
      <c r="FR40" s="84">
        <f t="shared" ref="FR40" si="460">FP40-FN40</f>
        <v>164889.13999999996</v>
      </c>
      <c r="FS40" s="97">
        <f t="shared" si="244"/>
        <v>388388.57</v>
      </c>
      <c r="FT40" s="97">
        <f t="shared" si="186"/>
        <v>106934254.79999998</v>
      </c>
      <c r="FU40" s="84">
        <v>3391678.03</v>
      </c>
      <c r="FV40" s="84">
        <v>0</v>
      </c>
      <c r="FW40" s="84">
        <v>0</v>
      </c>
      <c r="FX40" s="84">
        <f t="shared" si="187"/>
        <v>0</v>
      </c>
      <c r="FY40" s="191">
        <f t="shared" si="188"/>
        <v>0</v>
      </c>
      <c r="FZ40" s="84">
        <f t="shared" si="189"/>
        <v>3391678.03</v>
      </c>
      <c r="GA40" s="84">
        <v>0</v>
      </c>
      <c r="GB40" s="84">
        <v>0</v>
      </c>
      <c r="GC40" s="84">
        <f t="shared" si="190"/>
        <v>0</v>
      </c>
      <c r="GD40" s="84">
        <f t="shared" si="191"/>
        <v>0</v>
      </c>
      <c r="GE40" s="84">
        <f t="shared" si="192"/>
        <v>0</v>
      </c>
      <c r="GF40" s="191">
        <f t="shared" si="193"/>
        <v>0</v>
      </c>
      <c r="GG40" s="84">
        <f t="shared" si="194"/>
        <v>3391678.03</v>
      </c>
      <c r="GH40" s="84">
        <v>0</v>
      </c>
      <c r="GI40" s="84">
        <v>0</v>
      </c>
      <c r="GJ40" s="84">
        <f t="shared" si="195"/>
        <v>0</v>
      </c>
      <c r="GK40" s="84">
        <f t="shared" si="196"/>
        <v>0</v>
      </c>
      <c r="GL40" s="84">
        <f t="shared" si="197"/>
        <v>0</v>
      </c>
      <c r="GM40" s="191">
        <f t="shared" si="198"/>
        <v>0</v>
      </c>
      <c r="GN40" s="84">
        <f t="shared" si="199"/>
        <v>3391678.03</v>
      </c>
      <c r="GO40" s="84">
        <v>3532885.6999999997</v>
      </c>
      <c r="GP40" s="84">
        <v>0</v>
      </c>
      <c r="GQ40" s="84">
        <f t="shared" si="168"/>
        <v>3532885.6999999997</v>
      </c>
      <c r="GR40" s="84">
        <f t="shared" si="169"/>
        <v>0</v>
      </c>
      <c r="GS40" s="84">
        <f t="shared" si="170"/>
        <v>3532885.6999999997</v>
      </c>
      <c r="GT40" s="191">
        <f t="shared" si="200"/>
        <v>1.0416335715687022</v>
      </c>
      <c r="GU40" s="84">
        <f t="shared" si="171"/>
        <v>-141207.66999999993</v>
      </c>
      <c r="GV40" s="84">
        <v>0</v>
      </c>
      <c r="GW40" s="84">
        <v>0</v>
      </c>
      <c r="GX40" s="84">
        <f t="shared" si="201"/>
        <v>0</v>
      </c>
      <c r="GY40" s="84">
        <f t="shared" si="202"/>
        <v>0</v>
      </c>
      <c r="GZ40" s="84">
        <f t="shared" si="172"/>
        <v>3532885.6999999997</v>
      </c>
      <c r="HA40" s="191">
        <f t="shared" si="203"/>
        <v>1.0416335715687022</v>
      </c>
      <c r="HB40" s="84">
        <f t="shared" si="173"/>
        <v>-141207.66999999993</v>
      </c>
      <c r="HC40" s="57">
        <f>FU40+FS40+CQ40+CD40+BQ40+BC40+AP40</f>
        <v>110161043.69</v>
      </c>
      <c r="HD40" s="57">
        <f>Q40-HC40</f>
        <v>1531438.3100000024</v>
      </c>
      <c r="HE40" s="60" t="s">
        <v>928</v>
      </c>
      <c r="HF40" s="58"/>
      <c r="HG40" s="59"/>
      <c r="HH40" s="59"/>
      <c r="HI40" s="59"/>
    </row>
    <row r="41" spans="1:217" ht="75.400000000000006" hidden="1" customHeight="1" outlineLevel="1" x14ac:dyDescent="0.45">
      <c r="B41" s="9"/>
      <c r="C41" s="317" t="s">
        <v>38</v>
      </c>
      <c r="D41" s="1" t="s">
        <v>1471</v>
      </c>
      <c r="E41" s="35">
        <v>26</v>
      </c>
      <c r="F41" s="35">
        <v>1</v>
      </c>
      <c r="G41" s="36" t="s">
        <v>38</v>
      </c>
      <c r="H41" s="37" t="s">
        <v>231</v>
      </c>
      <c r="I41" s="37" t="s">
        <v>460</v>
      </c>
      <c r="J41" s="54">
        <v>0</v>
      </c>
      <c r="K41" s="38"/>
      <c r="L41" s="38"/>
      <c r="M41" s="39" t="s">
        <v>34</v>
      </c>
      <c r="N41" s="38"/>
      <c r="O41" s="38"/>
      <c r="P41" s="38" t="s">
        <v>456</v>
      </c>
      <c r="Q41" s="40"/>
      <c r="R41" s="40"/>
      <c r="S41" s="40"/>
      <c r="T41" s="98"/>
      <c r="U41" s="40"/>
      <c r="V41" s="40"/>
      <c r="W41" s="40"/>
      <c r="X41" s="85">
        <f t="shared" si="174"/>
        <v>0</v>
      </c>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84">
        <v>0</v>
      </c>
      <c r="CP41" s="84">
        <v>0</v>
      </c>
      <c r="CQ41" s="40"/>
      <c r="CR41" s="57">
        <f t="shared" si="175"/>
        <v>0</v>
      </c>
      <c r="CS41" s="40"/>
      <c r="CT41" s="40"/>
      <c r="CU41" s="84"/>
      <c r="CV41" s="84"/>
      <c r="CW41" s="84"/>
      <c r="CX41" s="84"/>
      <c r="CY41" s="191"/>
      <c r="CZ41" s="84"/>
      <c r="DA41" s="40"/>
      <c r="DB41" s="84">
        <v>0</v>
      </c>
      <c r="DC41" s="84"/>
      <c r="DD41" s="84"/>
      <c r="DE41" s="84">
        <f t="shared" si="176"/>
        <v>0</v>
      </c>
      <c r="DF41" s="191"/>
      <c r="DG41" s="84"/>
      <c r="DH41" s="40"/>
      <c r="DI41" s="84">
        <v>0</v>
      </c>
      <c r="DJ41" s="84"/>
      <c r="DK41" s="84"/>
      <c r="DL41" s="84">
        <f t="shared" si="177"/>
        <v>0</v>
      </c>
      <c r="DM41" s="191"/>
      <c r="DN41" s="84"/>
      <c r="DO41" s="40"/>
      <c r="DP41" s="84">
        <v>0</v>
      </c>
      <c r="DQ41" s="84"/>
      <c r="DR41" s="84"/>
      <c r="DS41" s="84">
        <f t="shared" si="178"/>
        <v>0</v>
      </c>
      <c r="DT41" s="191"/>
      <c r="DU41" s="84"/>
      <c r="DV41" s="40"/>
      <c r="DW41" s="84">
        <v>0</v>
      </c>
      <c r="DX41" s="84"/>
      <c r="DY41" s="84"/>
      <c r="DZ41" s="84">
        <f t="shared" si="179"/>
        <v>0</v>
      </c>
      <c r="EA41" s="191"/>
      <c r="EB41" s="84"/>
      <c r="EC41" s="40"/>
      <c r="ED41" s="84">
        <v>0</v>
      </c>
      <c r="EE41" s="84"/>
      <c r="EF41" s="84"/>
      <c r="EG41" s="84">
        <f t="shared" si="180"/>
        <v>0</v>
      </c>
      <c r="EH41" s="191"/>
      <c r="EI41" s="84"/>
      <c r="EJ41" s="40"/>
      <c r="EK41" s="84">
        <v>0</v>
      </c>
      <c r="EL41" s="84"/>
      <c r="EM41" s="84"/>
      <c r="EN41" s="84">
        <f t="shared" si="181"/>
        <v>0</v>
      </c>
      <c r="EO41" s="191"/>
      <c r="EP41" s="84"/>
      <c r="EQ41" s="40"/>
      <c r="ER41" s="84">
        <v>0</v>
      </c>
      <c r="ES41" s="84"/>
      <c r="ET41" s="84"/>
      <c r="EU41" s="84">
        <f t="shared" si="182"/>
        <v>0</v>
      </c>
      <c r="EV41" s="191"/>
      <c r="EW41" s="84"/>
      <c r="EX41" s="40"/>
      <c r="EY41" s="84">
        <v>0</v>
      </c>
      <c r="EZ41" s="84"/>
      <c r="FA41" s="84"/>
      <c r="FB41" s="84">
        <f t="shared" si="183"/>
        <v>0</v>
      </c>
      <c r="FC41" s="191"/>
      <c r="FD41" s="84"/>
      <c r="FE41" s="40"/>
      <c r="FF41" s="84">
        <v>0</v>
      </c>
      <c r="FG41" s="84"/>
      <c r="FH41" s="84"/>
      <c r="FI41" s="84">
        <f t="shared" si="184"/>
        <v>0</v>
      </c>
      <c r="FJ41" s="191"/>
      <c r="FK41" s="84"/>
      <c r="FL41" s="40"/>
      <c r="FM41" s="84">
        <v>0</v>
      </c>
      <c r="FN41" s="84"/>
      <c r="FO41" s="84"/>
      <c r="FP41" s="84">
        <f t="shared" si="185"/>
        <v>0</v>
      </c>
      <c r="FQ41" s="191"/>
      <c r="FR41" s="84"/>
      <c r="FS41" s="40"/>
      <c r="FT41" s="97">
        <f t="shared" si="186"/>
        <v>0</v>
      </c>
      <c r="FU41" s="84">
        <v>0</v>
      </c>
      <c r="FV41" s="84">
        <v>0</v>
      </c>
      <c r="FW41" s="84">
        <v>0</v>
      </c>
      <c r="FX41" s="84">
        <f t="shared" si="187"/>
        <v>0</v>
      </c>
      <c r="FY41" s="191" t="str">
        <f t="shared" si="188"/>
        <v>nebija plānots</v>
      </c>
      <c r="FZ41" s="84">
        <f t="shared" si="189"/>
        <v>0</v>
      </c>
      <c r="GA41" s="84">
        <v>0</v>
      </c>
      <c r="GB41" s="84">
        <v>0</v>
      </c>
      <c r="GC41" s="84">
        <f t="shared" si="190"/>
        <v>0</v>
      </c>
      <c r="GD41" s="84">
        <f t="shared" si="191"/>
        <v>0</v>
      </c>
      <c r="GE41" s="84">
        <f t="shared" si="192"/>
        <v>0</v>
      </c>
      <c r="GF41" s="191" t="str">
        <f t="shared" si="193"/>
        <v>nebija plānots</v>
      </c>
      <c r="GG41" s="84">
        <f t="shared" si="194"/>
        <v>0</v>
      </c>
      <c r="GH41" s="84">
        <v>0</v>
      </c>
      <c r="GI41" s="84">
        <v>0</v>
      </c>
      <c r="GJ41" s="84">
        <f t="shared" si="195"/>
        <v>0</v>
      </c>
      <c r="GK41" s="84">
        <f t="shared" si="196"/>
        <v>0</v>
      </c>
      <c r="GL41" s="84">
        <f t="shared" si="197"/>
        <v>0</v>
      </c>
      <c r="GM41" s="191" t="str">
        <f t="shared" si="198"/>
        <v>nebija plānots</v>
      </c>
      <c r="GN41" s="84">
        <f t="shared" si="199"/>
        <v>0</v>
      </c>
      <c r="GO41" s="84">
        <v>0</v>
      </c>
      <c r="GP41" s="84">
        <v>0</v>
      </c>
      <c r="GQ41" s="84">
        <f t="shared" si="168"/>
        <v>0</v>
      </c>
      <c r="GR41" s="84">
        <f t="shared" si="169"/>
        <v>0</v>
      </c>
      <c r="GS41" s="84">
        <f t="shared" si="170"/>
        <v>0</v>
      </c>
      <c r="GT41" s="191" t="str">
        <f t="shared" si="200"/>
        <v>nebija plānots</v>
      </c>
      <c r="GU41" s="84">
        <f t="shared" si="171"/>
        <v>0</v>
      </c>
      <c r="GV41" s="84">
        <v>0</v>
      </c>
      <c r="GW41" s="84">
        <v>0</v>
      </c>
      <c r="GX41" s="84">
        <f t="shared" si="201"/>
        <v>0</v>
      </c>
      <c r="GY41" s="84">
        <f t="shared" si="202"/>
        <v>0</v>
      </c>
      <c r="GZ41" s="84">
        <f t="shared" si="172"/>
        <v>0</v>
      </c>
      <c r="HA41" s="191" t="str">
        <f t="shared" si="203"/>
        <v>nebija plānots</v>
      </c>
      <c r="HB41" s="84">
        <f t="shared" si="173"/>
        <v>0</v>
      </c>
      <c r="HC41" s="40"/>
      <c r="HD41" s="40"/>
      <c r="HE41" s="99"/>
      <c r="HF41" s="99"/>
      <c r="HG41" s="100"/>
      <c r="HH41" s="100"/>
      <c r="HI41" s="100"/>
    </row>
    <row r="42" spans="1:217" ht="75.400000000000006" hidden="1" customHeight="1" outlineLevel="1" x14ac:dyDescent="0.45">
      <c r="B42" s="9"/>
      <c r="C42" s="317" t="s">
        <v>38</v>
      </c>
      <c r="D42" s="1" t="s">
        <v>1471</v>
      </c>
      <c r="E42" s="35">
        <v>27</v>
      </c>
      <c r="F42" s="35">
        <v>1</v>
      </c>
      <c r="G42" s="36" t="s">
        <v>38</v>
      </c>
      <c r="H42" s="37" t="s">
        <v>231</v>
      </c>
      <c r="I42" s="37" t="s">
        <v>460</v>
      </c>
      <c r="J42" s="54">
        <v>0</v>
      </c>
      <c r="K42" s="38"/>
      <c r="L42" s="38"/>
      <c r="M42" s="39" t="s">
        <v>34</v>
      </c>
      <c r="N42" s="38"/>
      <c r="O42" s="38"/>
      <c r="P42" s="38" t="s">
        <v>457</v>
      </c>
      <c r="Q42" s="40"/>
      <c r="R42" s="40"/>
      <c r="S42" s="40"/>
      <c r="T42" s="98"/>
      <c r="U42" s="40"/>
      <c r="V42" s="40"/>
      <c r="W42" s="40"/>
      <c r="X42" s="85">
        <f t="shared" si="174"/>
        <v>0</v>
      </c>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84">
        <v>0</v>
      </c>
      <c r="CP42" s="84">
        <v>0</v>
      </c>
      <c r="CQ42" s="40"/>
      <c r="CR42" s="57">
        <f t="shared" si="175"/>
        <v>0</v>
      </c>
      <c r="CS42" s="40"/>
      <c r="CT42" s="40">
        <v>122072.23</v>
      </c>
      <c r="CU42" s="84"/>
      <c r="CV42" s="84"/>
      <c r="CW42" s="84"/>
      <c r="CX42" s="84"/>
      <c r="CY42" s="191"/>
      <c r="CZ42" s="84"/>
      <c r="DA42" s="40">
        <v>0</v>
      </c>
      <c r="DB42" s="84">
        <v>0</v>
      </c>
      <c r="DC42" s="84"/>
      <c r="DD42" s="84"/>
      <c r="DE42" s="84">
        <f t="shared" si="176"/>
        <v>0</v>
      </c>
      <c r="DF42" s="191"/>
      <c r="DG42" s="84"/>
      <c r="DH42" s="40">
        <v>0</v>
      </c>
      <c r="DI42" s="84">
        <v>0</v>
      </c>
      <c r="DJ42" s="84"/>
      <c r="DK42" s="84"/>
      <c r="DL42" s="84">
        <f t="shared" si="177"/>
        <v>0</v>
      </c>
      <c r="DM42" s="191"/>
      <c r="DN42" s="84"/>
      <c r="DO42" s="40">
        <v>0</v>
      </c>
      <c r="DP42" s="84">
        <v>0</v>
      </c>
      <c r="DQ42" s="84"/>
      <c r="DR42" s="84"/>
      <c r="DS42" s="84">
        <f t="shared" si="178"/>
        <v>0</v>
      </c>
      <c r="DT42" s="191"/>
      <c r="DU42" s="84"/>
      <c r="DV42" s="40">
        <v>0</v>
      </c>
      <c r="DW42" s="84">
        <v>0</v>
      </c>
      <c r="DX42" s="84"/>
      <c r="DY42" s="84"/>
      <c r="DZ42" s="84">
        <f t="shared" si="179"/>
        <v>0</v>
      </c>
      <c r="EA42" s="191"/>
      <c r="EB42" s="84"/>
      <c r="EC42" s="40">
        <v>0</v>
      </c>
      <c r="ED42" s="84">
        <v>0</v>
      </c>
      <c r="EE42" s="84"/>
      <c r="EF42" s="84"/>
      <c r="EG42" s="84">
        <f t="shared" si="180"/>
        <v>0</v>
      </c>
      <c r="EH42" s="191"/>
      <c r="EI42" s="84"/>
      <c r="EJ42" s="40">
        <v>0</v>
      </c>
      <c r="EK42" s="84">
        <v>0</v>
      </c>
      <c r="EL42" s="84"/>
      <c r="EM42" s="84"/>
      <c r="EN42" s="84">
        <f t="shared" si="181"/>
        <v>0</v>
      </c>
      <c r="EO42" s="191"/>
      <c r="EP42" s="84"/>
      <c r="EQ42" s="40">
        <v>125514.05</v>
      </c>
      <c r="ER42" s="84">
        <v>0</v>
      </c>
      <c r="ES42" s="84"/>
      <c r="ET42" s="84"/>
      <c r="EU42" s="84">
        <f t="shared" si="182"/>
        <v>0</v>
      </c>
      <c r="EV42" s="191"/>
      <c r="EW42" s="84"/>
      <c r="EX42" s="40">
        <v>65752.31</v>
      </c>
      <c r="EY42" s="84">
        <v>0</v>
      </c>
      <c r="EZ42" s="84"/>
      <c r="FA42" s="84"/>
      <c r="FB42" s="84">
        <f t="shared" si="183"/>
        <v>0</v>
      </c>
      <c r="FC42" s="191"/>
      <c r="FD42" s="84"/>
      <c r="FE42" s="40">
        <v>0</v>
      </c>
      <c r="FF42" s="84">
        <v>0</v>
      </c>
      <c r="FG42" s="84"/>
      <c r="FH42" s="84"/>
      <c r="FI42" s="84">
        <f t="shared" si="184"/>
        <v>0</v>
      </c>
      <c r="FJ42" s="191"/>
      <c r="FK42" s="84"/>
      <c r="FL42" s="40">
        <v>0</v>
      </c>
      <c r="FM42" s="84">
        <v>0</v>
      </c>
      <c r="FN42" s="84"/>
      <c r="FO42" s="84"/>
      <c r="FP42" s="84">
        <f t="shared" si="185"/>
        <v>0</v>
      </c>
      <c r="FQ42" s="191"/>
      <c r="FR42" s="84"/>
      <c r="FS42" s="40"/>
      <c r="FT42" s="97">
        <f t="shared" si="186"/>
        <v>0</v>
      </c>
      <c r="FU42" s="84">
        <v>0</v>
      </c>
      <c r="FV42" s="84">
        <v>0</v>
      </c>
      <c r="FW42" s="84">
        <v>0</v>
      </c>
      <c r="FX42" s="84">
        <f t="shared" si="187"/>
        <v>0</v>
      </c>
      <c r="FY42" s="191" t="str">
        <f t="shared" si="188"/>
        <v>nebija plānots</v>
      </c>
      <c r="FZ42" s="84">
        <f t="shared" si="189"/>
        <v>0</v>
      </c>
      <c r="GA42" s="84">
        <v>0</v>
      </c>
      <c r="GB42" s="84">
        <v>0</v>
      </c>
      <c r="GC42" s="84">
        <f t="shared" si="190"/>
        <v>0</v>
      </c>
      <c r="GD42" s="84">
        <f t="shared" si="191"/>
        <v>0</v>
      </c>
      <c r="GE42" s="84">
        <f t="shared" si="192"/>
        <v>0</v>
      </c>
      <c r="GF42" s="191" t="str">
        <f t="shared" si="193"/>
        <v>nebija plānots</v>
      </c>
      <c r="GG42" s="84">
        <f t="shared" si="194"/>
        <v>0</v>
      </c>
      <c r="GH42" s="84">
        <v>0</v>
      </c>
      <c r="GI42" s="84">
        <v>0</v>
      </c>
      <c r="GJ42" s="84">
        <f t="shared" si="195"/>
        <v>0</v>
      </c>
      <c r="GK42" s="84">
        <f t="shared" si="196"/>
        <v>0</v>
      </c>
      <c r="GL42" s="84">
        <f t="shared" si="197"/>
        <v>0</v>
      </c>
      <c r="GM42" s="191" t="str">
        <f t="shared" si="198"/>
        <v>nebija plānots</v>
      </c>
      <c r="GN42" s="84">
        <f t="shared" si="199"/>
        <v>0</v>
      </c>
      <c r="GO42" s="84">
        <v>0</v>
      </c>
      <c r="GP42" s="84">
        <v>0</v>
      </c>
      <c r="GQ42" s="84">
        <f t="shared" si="168"/>
        <v>0</v>
      </c>
      <c r="GR42" s="84">
        <f t="shared" si="169"/>
        <v>0</v>
      </c>
      <c r="GS42" s="84">
        <f t="shared" si="170"/>
        <v>0</v>
      </c>
      <c r="GT42" s="191" t="str">
        <f t="shared" si="200"/>
        <v>nebija plānots</v>
      </c>
      <c r="GU42" s="84">
        <f t="shared" si="171"/>
        <v>0</v>
      </c>
      <c r="GV42" s="84">
        <v>0</v>
      </c>
      <c r="GW42" s="84">
        <v>0</v>
      </c>
      <c r="GX42" s="84">
        <f t="shared" si="201"/>
        <v>0</v>
      </c>
      <c r="GY42" s="84">
        <f t="shared" si="202"/>
        <v>0</v>
      </c>
      <c r="GZ42" s="84">
        <f t="shared" si="172"/>
        <v>0</v>
      </c>
      <c r="HA42" s="191" t="str">
        <f t="shared" si="203"/>
        <v>nebija plānots</v>
      </c>
      <c r="HB42" s="84">
        <f t="shared" si="173"/>
        <v>0</v>
      </c>
      <c r="HC42" s="40"/>
      <c r="HD42" s="40"/>
      <c r="HE42" s="99"/>
      <c r="HF42" s="158">
        <v>1</v>
      </c>
      <c r="HG42" s="100" t="s">
        <v>910</v>
      </c>
      <c r="HH42" s="100"/>
      <c r="HI42" s="100"/>
    </row>
    <row r="43" spans="1:217" ht="75.400000000000006" customHeight="1" collapsed="1" x14ac:dyDescent="0.45">
      <c r="A43" s="1" t="str">
        <f t="shared" si="204"/>
        <v>1.1.1.5.1</v>
      </c>
      <c r="B43" s="9" t="str">
        <f>C43&amp;J43&amp;"."&amp;D43</f>
        <v>1.1.1.5.1.Nē</v>
      </c>
      <c r="C43" s="317" t="s">
        <v>39</v>
      </c>
      <c r="D43" s="1" t="s">
        <v>1471</v>
      </c>
      <c r="E43" s="35">
        <v>28</v>
      </c>
      <c r="F43" s="52">
        <v>1</v>
      </c>
      <c r="G43" s="53" t="s">
        <v>39</v>
      </c>
      <c r="H43" s="54" t="s">
        <v>232</v>
      </c>
      <c r="I43" s="54" t="str">
        <f t="shared" si="162"/>
        <v>1.1.1.5. Starptautiskā sadarbība P&amp;I</v>
      </c>
      <c r="J43" s="54">
        <v>1</v>
      </c>
      <c r="K43" s="55">
        <v>1</v>
      </c>
      <c r="L43" s="38" t="str">
        <f t="shared" si="163"/>
        <v>1.1.1.5.1</v>
      </c>
      <c r="M43" s="56" t="s">
        <v>34</v>
      </c>
      <c r="N43" s="55" t="s">
        <v>5</v>
      </c>
      <c r="O43" s="55" t="s">
        <v>222</v>
      </c>
      <c r="P43" s="55" t="s">
        <v>225</v>
      </c>
      <c r="Q43" s="57">
        <f t="shared" si="339"/>
        <v>11056063</v>
      </c>
      <c r="R43" s="57">
        <f t="shared" si="164"/>
        <v>11056063</v>
      </c>
      <c r="S43" s="80">
        <v>0</v>
      </c>
      <c r="T43" s="81">
        <v>11056063</v>
      </c>
      <c r="U43" s="80">
        <v>0</v>
      </c>
      <c r="V43" s="80">
        <v>0</v>
      </c>
      <c r="W43" s="80">
        <v>0</v>
      </c>
      <c r="X43" s="85" t="str">
        <f t="shared" si="174"/>
        <v>ERAF</v>
      </c>
      <c r="Y43" s="85">
        <v>0</v>
      </c>
      <c r="Z43" s="85">
        <v>0</v>
      </c>
      <c r="AA43" s="85">
        <v>0</v>
      </c>
      <c r="AB43" s="85">
        <v>0</v>
      </c>
      <c r="AC43" s="85">
        <v>0</v>
      </c>
      <c r="AD43" s="85">
        <v>0</v>
      </c>
      <c r="AE43" s="85">
        <v>0</v>
      </c>
      <c r="AF43" s="85">
        <v>0</v>
      </c>
      <c r="AG43" s="85">
        <v>0</v>
      </c>
      <c r="AH43" s="85">
        <v>0</v>
      </c>
      <c r="AI43" s="85">
        <v>0</v>
      </c>
      <c r="AJ43" s="85">
        <v>0</v>
      </c>
      <c r="AK43" s="85">
        <v>0</v>
      </c>
      <c r="AL43" s="85">
        <v>0</v>
      </c>
      <c r="AM43" s="85">
        <v>0</v>
      </c>
      <c r="AN43" s="85">
        <f t="shared" si="340"/>
        <v>0</v>
      </c>
      <c r="AO43" s="167">
        <v>502751.2</v>
      </c>
      <c r="AP43" s="57">
        <f t="shared" si="205"/>
        <v>502751.2</v>
      </c>
      <c r="AQ43" s="85">
        <v>0</v>
      </c>
      <c r="AR43" s="85">
        <v>420421</v>
      </c>
      <c r="AS43" s="85">
        <v>12580</v>
      </c>
      <c r="AT43" s="85">
        <v>0</v>
      </c>
      <c r="AU43" s="85">
        <v>272675.73</v>
      </c>
      <c r="AV43" s="85">
        <v>0</v>
      </c>
      <c r="AW43" s="85">
        <v>0</v>
      </c>
      <c r="AX43" s="85">
        <v>260627.14</v>
      </c>
      <c r="AY43" s="85">
        <v>257586.7</v>
      </c>
      <c r="AZ43" s="85">
        <v>0</v>
      </c>
      <c r="BA43" s="85">
        <v>0</v>
      </c>
      <c r="BB43" s="85">
        <v>128112.74</v>
      </c>
      <c r="BC43" s="57">
        <f t="shared" si="206"/>
        <v>1352003.31</v>
      </c>
      <c r="BD43" s="57">
        <f t="shared" si="207"/>
        <v>1854754.51</v>
      </c>
      <c r="BE43" s="85">
        <v>216308.85</v>
      </c>
      <c r="BF43" s="85">
        <v>0</v>
      </c>
      <c r="BG43" s="85">
        <v>0</v>
      </c>
      <c r="BH43" s="85">
        <v>249151.45</v>
      </c>
      <c r="BI43" s="85">
        <v>0</v>
      </c>
      <c r="BJ43" s="85">
        <v>193172.67</v>
      </c>
      <c r="BK43" s="85">
        <v>213548.78</v>
      </c>
      <c r="BL43" s="85">
        <v>0</v>
      </c>
      <c r="BM43" s="85">
        <v>341081.25</v>
      </c>
      <c r="BN43" s="85">
        <v>200637.05</v>
      </c>
      <c r="BO43" s="85">
        <v>0</v>
      </c>
      <c r="BP43" s="85">
        <v>476097.8</v>
      </c>
      <c r="BQ43" s="57">
        <f t="shared" si="208"/>
        <v>1889997.85</v>
      </c>
      <c r="BR43" s="85">
        <v>0</v>
      </c>
      <c r="BS43" s="85">
        <v>0</v>
      </c>
      <c r="BT43" s="85">
        <v>0</v>
      </c>
      <c r="BU43" s="85">
        <v>494831.24</v>
      </c>
      <c r="BV43" s="85">
        <v>0</v>
      </c>
      <c r="BW43" s="85">
        <v>322580.33</v>
      </c>
      <c r="BX43" s="85">
        <v>177095.09</v>
      </c>
      <c r="BY43" s="85">
        <v>76394.05</v>
      </c>
      <c r="BZ43" s="85">
        <v>0</v>
      </c>
      <c r="CA43" s="85">
        <v>213536.44</v>
      </c>
      <c r="CB43" s="85">
        <v>0</v>
      </c>
      <c r="CC43" s="85">
        <v>0</v>
      </c>
      <c r="CD43" s="57">
        <f t="shared" si="209"/>
        <v>1284437.1499999999</v>
      </c>
      <c r="CE43" s="85">
        <v>0</v>
      </c>
      <c r="CF43" s="85">
        <v>484045.62</v>
      </c>
      <c r="CG43" s="85">
        <v>186582.22</v>
      </c>
      <c r="CH43" s="85">
        <v>184475.56</v>
      </c>
      <c r="CI43" s="85">
        <v>0</v>
      </c>
      <c r="CJ43" s="85">
        <v>307970.8600000001</v>
      </c>
      <c r="CK43" s="85">
        <v>176285.85</v>
      </c>
      <c r="CL43" s="85">
        <v>70.099999999999994</v>
      </c>
      <c r="CM43" s="85">
        <v>0</v>
      </c>
      <c r="CN43" s="85">
        <v>1637.63</v>
      </c>
      <c r="CO43" s="84">
        <v>827602.95</v>
      </c>
      <c r="CP43" s="84">
        <v>227322.67</v>
      </c>
      <c r="CQ43" s="57">
        <f>CE43+CF43+CG43+CH43+CI43+CJ43+CK43+CL43+CM43+CN43+CO43+CP43</f>
        <v>2395993.46</v>
      </c>
      <c r="CR43" s="57">
        <f t="shared" si="175"/>
        <v>7425182.9699999997</v>
      </c>
      <c r="CS43" s="179">
        <v>0</v>
      </c>
      <c r="CT43" s="84">
        <f>CT44+CT45</f>
        <v>363548.85</v>
      </c>
      <c r="CU43" s="84">
        <v>363548.85000000003</v>
      </c>
      <c r="CV43" s="84">
        <f t="shared" si="245"/>
        <v>363548.85</v>
      </c>
      <c r="CW43" s="84">
        <v>0</v>
      </c>
      <c r="CX43" s="84">
        <f t="shared" si="210"/>
        <v>363548.85000000003</v>
      </c>
      <c r="CY43" s="191">
        <f t="shared" si="211"/>
        <v>1.0000000000000002</v>
      </c>
      <c r="CZ43" s="84">
        <f t="shared" si="212"/>
        <v>0</v>
      </c>
      <c r="DA43" s="84">
        <f t="shared" ref="DA43:FL43" si="461">DA44+DA45</f>
        <v>0</v>
      </c>
      <c r="DB43" s="84">
        <v>0</v>
      </c>
      <c r="DC43" s="84">
        <f t="shared" si="214"/>
        <v>363548.85</v>
      </c>
      <c r="DD43" s="84">
        <v>0</v>
      </c>
      <c r="DE43" s="84">
        <f t="shared" si="176"/>
        <v>363548.85000000003</v>
      </c>
      <c r="DF43" s="191">
        <f t="shared" ref="DF43" si="462">IFERROR(DE43/DC43,"nebija plānots")</f>
        <v>1.0000000000000002</v>
      </c>
      <c r="DG43" s="84">
        <f t="shared" ref="DG43" si="463">DE43-DC43</f>
        <v>0</v>
      </c>
      <c r="DH43" s="84">
        <f t="shared" si="461"/>
        <v>162551.62</v>
      </c>
      <c r="DI43" s="84">
        <v>271335.44</v>
      </c>
      <c r="DJ43" s="84">
        <f t="shared" ref="DJ43" si="464">DC43+DH43</f>
        <v>526100.47</v>
      </c>
      <c r="DK43" s="84">
        <v>0</v>
      </c>
      <c r="DL43" s="84">
        <f t="shared" si="177"/>
        <v>634884.29</v>
      </c>
      <c r="DM43" s="191">
        <f t="shared" ref="DM43" si="465">IFERROR(DL43/DJ43,"nebija plānots")</f>
        <v>1.2067738506297097</v>
      </c>
      <c r="DN43" s="84">
        <f t="shared" ref="DN43" si="466">DL43-DJ43</f>
        <v>108783.82000000007</v>
      </c>
      <c r="DO43" s="84">
        <f t="shared" si="461"/>
        <v>397530.94</v>
      </c>
      <c r="DP43" s="84">
        <v>0</v>
      </c>
      <c r="DQ43" s="84">
        <f t="shared" ref="DQ43" si="467">DJ43+DO43</f>
        <v>923631.40999999992</v>
      </c>
      <c r="DR43" s="84">
        <v>0</v>
      </c>
      <c r="DS43" s="84">
        <f t="shared" si="178"/>
        <v>634884.29</v>
      </c>
      <c r="DT43" s="191">
        <f t="shared" ref="DT43" si="468">IFERROR(DS43/DQ43,"nebija plānots")</f>
        <v>0.68737840996550792</v>
      </c>
      <c r="DU43" s="84">
        <f t="shared" ref="DU43" si="469">DS43-DQ43</f>
        <v>-288747.11999999988</v>
      </c>
      <c r="DV43" s="84">
        <f t="shared" si="461"/>
        <v>0</v>
      </c>
      <c r="DW43" s="84">
        <v>454179.2</v>
      </c>
      <c r="DX43" s="84">
        <f t="shared" ref="DX43" si="470">DQ43+DV43</f>
        <v>923631.40999999992</v>
      </c>
      <c r="DY43" s="84">
        <v>0</v>
      </c>
      <c r="DZ43" s="84">
        <f t="shared" si="179"/>
        <v>1089063.49</v>
      </c>
      <c r="EA43" s="191">
        <f t="shared" ref="EA43" si="471">IFERROR(DZ43/DX43,"nebija plānots")</f>
        <v>1.1791104960365089</v>
      </c>
      <c r="EB43" s="84">
        <f t="shared" ref="EB43" si="472">DZ43-DX43</f>
        <v>165432.08000000007</v>
      </c>
      <c r="EC43" s="84">
        <f t="shared" si="461"/>
        <v>224664.99</v>
      </c>
      <c r="ED43" s="84">
        <v>229223.6</v>
      </c>
      <c r="EE43" s="84">
        <f t="shared" ref="EE43" si="473">DX43+EC43</f>
        <v>1148296.3999999999</v>
      </c>
      <c r="EF43" s="84">
        <v>0</v>
      </c>
      <c r="EG43" s="84">
        <f t="shared" si="180"/>
        <v>1318287.0900000001</v>
      </c>
      <c r="EH43" s="191">
        <f t="shared" ref="EH43" si="474">IFERROR(EG43/EE43,"nebija plānots")</f>
        <v>1.1480372924621205</v>
      </c>
      <c r="EI43" s="84">
        <f t="shared" ref="EI43" si="475">EG43-EE43</f>
        <v>169990.69000000018</v>
      </c>
      <c r="EJ43" s="84">
        <f t="shared" si="461"/>
        <v>448005.74</v>
      </c>
      <c r="EK43" s="84">
        <v>0</v>
      </c>
      <c r="EL43" s="84">
        <f t="shared" ref="EL43" si="476">EE43+EJ43</f>
        <v>1596302.14</v>
      </c>
      <c r="EM43" s="84">
        <v>0</v>
      </c>
      <c r="EN43" s="84">
        <f t="shared" si="181"/>
        <v>1318287.0900000001</v>
      </c>
      <c r="EO43" s="191">
        <f t="shared" ref="EO43" si="477">IFERROR(EN43/EL43,"nebija plānots")</f>
        <v>0.82583807724520131</v>
      </c>
      <c r="EP43" s="84">
        <f t="shared" ref="EP43" si="478">EN43-EL43</f>
        <v>-278015.04999999981</v>
      </c>
      <c r="EQ43" s="84">
        <f t="shared" si="461"/>
        <v>0</v>
      </c>
      <c r="ER43" s="84">
        <v>0</v>
      </c>
      <c r="ES43" s="84">
        <f t="shared" ref="ES43" si="479">EL43+EQ43</f>
        <v>1596302.14</v>
      </c>
      <c r="ET43" s="84">
        <v>0</v>
      </c>
      <c r="EU43" s="84">
        <f t="shared" si="182"/>
        <v>1318287.0900000001</v>
      </c>
      <c r="EV43" s="191">
        <f t="shared" ref="EV43" si="480">IFERROR(EU43/ES43,"nebija plānots")</f>
        <v>0.82583807724520131</v>
      </c>
      <c r="EW43" s="84">
        <f t="shared" ref="EW43" si="481">EU43-ES43</f>
        <v>-278015.04999999981</v>
      </c>
      <c r="EX43" s="84">
        <f t="shared" si="461"/>
        <v>228241.36</v>
      </c>
      <c r="EY43" s="84">
        <v>953364.57</v>
      </c>
      <c r="EZ43" s="84">
        <f t="shared" ref="EZ43" si="482">ES43+EX43</f>
        <v>1824543.5</v>
      </c>
      <c r="FA43" s="84">
        <v>0</v>
      </c>
      <c r="FB43" s="84">
        <f t="shared" si="183"/>
        <v>2271651.66</v>
      </c>
      <c r="FC43" s="191">
        <f t="shared" ref="FC43" si="483">IFERROR(FB43/EZ43,"nebija plānots")</f>
        <v>1.2450520691888136</v>
      </c>
      <c r="FD43" s="84">
        <f t="shared" ref="FD43" si="484">FB43-EZ43</f>
        <v>447108.16000000015</v>
      </c>
      <c r="FE43" s="84">
        <f t="shared" si="461"/>
        <v>449179.75</v>
      </c>
      <c r="FF43" s="84">
        <v>0</v>
      </c>
      <c r="FG43" s="84">
        <f t="shared" ref="FG43" si="485">EZ43+FE43</f>
        <v>2273723.25</v>
      </c>
      <c r="FH43" s="84">
        <v>0</v>
      </c>
      <c r="FI43" s="84">
        <f t="shared" si="184"/>
        <v>2271651.66</v>
      </c>
      <c r="FJ43" s="191">
        <f t="shared" ref="FJ43" si="486">IFERROR(FI43/FG43,"nebija plānots")</f>
        <v>0.99908889967149705</v>
      </c>
      <c r="FK43" s="84">
        <f t="shared" ref="FK43" si="487">FI43-FG43</f>
        <v>-2071.589999999851</v>
      </c>
      <c r="FL43" s="84">
        <f t="shared" si="461"/>
        <v>0</v>
      </c>
      <c r="FM43" s="84">
        <v>1522.69</v>
      </c>
      <c r="FN43" s="84">
        <f t="shared" ref="FN43" si="488">FG43+FL43</f>
        <v>2273723.25</v>
      </c>
      <c r="FO43" s="84">
        <v>0</v>
      </c>
      <c r="FP43" s="84">
        <f t="shared" si="185"/>
        <v>2273174.35</v>
      </c>
      <c r="FQ43" s="191">
        <f t="shared" ref="FQ43" si="489">IFERROR(FP43/FN43,"nebija plānots")</f>
        <v>0.99975858979319498</v>
      </c>
      <c r="FR43" s="84">
        <f t="shared" ref="FR43" si="490">FP43-FN43</f>
        <v>-548.89999999990687</v>
      </c>
      <c r="FS43" s="97">
        <f t="shared" si="244"/>
        <v>2273723.25</v>
      </c>
      <c r="FT43" s="97">
        <f t="shared" si="186"/>
        <v>9698357.3200000003</v>
      </c>
      <c r="FU43" s="84">
        <v>1121924.47</v>
      </c>
      <c r="FV43" s="84">
        <v>375868.66</v>
      </c>
      <c r="FW43" s="84">
        <v>0</v>
      </c>
      <c r="FX43" s="84">
        <f t="shared" si="187"/>
        <v>375868.66</v>
      </c>
      <c r="FY43" s="191">
        <f t="shared" si="188"/>
        <v>0.33502135843422687</v>
      </c>
      <c r="FZ43" s="84">
        <f t="shared" si="189"/>
        <v>746055.81</v>
      </c>
      <c r="GA43" s="84">
        <v>0</v>
      </c>
      <c r="GB43" s="84">
        <v>0</v>
      </c>
      <c r="GC43" s="84">
        <f t="shared" si="190"/>
        <v>0</v>
      </c>
      <c r="GD43" s="84">
        <f t="shared" si="191"/>
        <v>0</v>
      </c>
      <c r="GE43" s="84">
        <f t="shared" si="192"/>
        <v>375868.66</v>
      </c>
      <c r="GF43" s="191">
        <f t="shared" si="193"/>
        <v>0.33502135843422687</v>
      </c>
      <c r="GG43" s="84">
        <f t="shared" si="194"/>
        <v>746055.81</v>
      </c>
      <c r="GH43" s="84">
        <v>747855.57</v>
      </c>
      <c r="GI43" s="84">
        <v>0</v>
      </c>
      <c r="GJ43" s="84">
        <f t="shared" si="195"/>
        <v>747855.57</v>
      </c>
      <c r="GK43" s="84">
        <f t="shared" si="196"/>
        <v>0</v>
      </c>
      <c r="GL43" s="84">
        <f t="shared" si="197"/>
        <v>1123724.23</v>
      </c>
      <c r="GM43" s="191">
        <f t="shared" si="198"/>
        <v>1.0016041721596465</v>
      </c>
      <c r="GN43" s="84">
        <f t="shared" si="199"/>
        <v>-1799.7599999998929</v>
      </c>
      <c r="GO43" s="84">
        <v>0</v>
      </c>
      <c r="GP43" s="84">
        <v>0</v>
      </c>
      <c r="GQ43" s="84">
        <f t="shared" si="168"/>
        <v>0</v>
      </c>
      <c r="GR43" s="84">
        <f t="shared" si="169"/>
        <v>0</v>
      </c>
      <c r="GS43" s="84">
        <f t="shared" si="170"/>
        <v>1123724.23</v>
      </c>
      <c r="GT43" s="191">
        <f t="shared" si="200"/>
        <v>1.0016041721596465</v>
      </c>
      <c r="GU43" s="84">
        <f t="shared" si="171"/>
        <v>-1799.7599999998929</v>
      </c>
      <c r="GV43" s="84">
        <v>0</v>
      </c>
      <c r="GW43" s="84">
        <v>0</v>
      </c>
      <c r="GX43" s="84">
        <f t="shared" si="201"/>
        <v>0</v>
      </c>
      <c r="GY43" s="84">
        <f t="shared" si="202"/>
        <v>0</v>
      </c>
      <c r="GZ43" s="84">
        <f t="shared" si="172"/>
        <v>1123724.23</v>
      </c>
      <c r="HA43" s="191">
        <f t="shared" si="203"/>
        <v>1.0016041721596465</v>
      </c>
      <c r="HB43" s="84">
        <f t="shared" si="173"/>
        <v>-1799.7599999998929</v>
      </c>
      <c r="HC43" s="57">
        <f>FU43+FS43+CQ43+CD43+BQ43+BC43+AP43</f>
        <v>10820830.689999999</v>
      </c>
      <c r="HD43" s="57">
        <f>Q43-HC43</f>
        <v>235232.31000000052</v>
      </c>
      <c r="HE43" s="60" t="s">
        <v>893</v>
      </c>
      <c r="HF43" s="58"/>
      <c r="HG43" s="59"/>
      <c r="HH43" s="59"/>
      <c r="HI43" s="59"/>
    </row>
    <row r="44" spans="1:217" ht="75.400000000000006" hidden="1" customHeight="1" outlineLevel="1" x14ac:dyDescent="0.45">
      <c r="B44" s="9"/>
      <c r="C44" s="317" t="s">
        <v>39</v>
      </c>
      <c r="D44" s="1" t="s">
        <v>1471</v>
      </c>
      <c r="E44" s="35">
        <v>29</v>
      </c>
      <c r="F44" s="35">
        <v>1</v>
      </c>
      <c r="G44" s="36" t="s">
        <v>39</v>
      </c>
      <c r="H44" s="37" t="s">
        <v>232</v>
      </c>
      <c r="I44" s="37" t="s">
        <v>461</v>
      </c>
      <c r="J44" s="54">
        <v>0</v>
      </c>
      <c r="K44" s="38"/>
      <c r="L44" s="38"/>
      <c r="M44" s="39" t="s">
        <v>34</v>
      </c>
      <c r="N44" s="38"/>
      <c r="O44" s="38"/>
      <c r="P44" s="38" t="s">
        <v>456</v>
      </c>
      <c r="Q44" s="40"/>
      <c r="R44" s="40"/>
      <c r="S44" s="40"/>
      <c r="T44" s="98"/>
      <c r="U44" s="40"/>
      <c r="V44" s="40"/>
      <c r="W44" s="40"/>
      <c r="X44" s="85">
        <f t="shared" si="174"/>
        <v>0</v>
      </c>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84">
        <v>0</v>
      </c>
      <c r="CP44" s="84">
        <v>0</v>
      </c>
      <c r="CQ44" s="40"/>
      <c r="CR44" s="57">
        <f t="shared" si="175"/>
        <v>0</v>
      </c>
      <c r="CS44" s="40"/>
      <c r="CT44" s="40"/>
      <c r="CU44" s="84"/>
      <c r="CV44" s="84"/>
      <c r="CW44" s="84"/>
      <c r="CX44" s="84"/>
      <c r="CY44" s="191"/>
      <c r="CZ44" s="84"/>
      <c r="DA44" s="40"/>
      <c r="DB44" s="84">
        <v>0</v>
      </c>
      <c r="DC44" s="84"/>
      <c r="DD44" s="84"/>
      <c r="DE44" s="84">
        <f t="shared" si="176"/>
        <v>0</v>
      </c>
      <c r="DF44" s="191"/>
      <c r="DG44" s="84"/>
      <c r="DH44" s="40"/>
      <c r="DI44" s="84">
        <v>0</v>
      </c>
      <c r="DJ44" s="84"/>
      <c r="DK44" s="84"/>
      <c r="DL44" s="84">
        <f t="shared" si="177"/>
        <v>0</v>
      </c>
      <c r="DM44" s="191"/>
      <c r="DN44" s="84"/>
      <c r="DO44" s="40"/>
      <c r="DP44" s="84">
        <v>0</v>
      </c>
      <c r="DQ44" s="84"/>
      <c r="DR44" s="84"/>
      <c r="DS44" s="84">
        <f t="shared" si="178"/>
        <v>0</v>
      </c>
      <c r="DT44" s="191"/>
      <c r="DU44" s="84"/>
      <c r="DV44" s="40"/>
      <c r="DW44" s="84">
        <v>0</v>
      </c>
      <c r="DX44" s="84"/>
      <c r="DY44" s="84"/>
      <c r="DZ44" s="84">
        <f t="shared" si="179"/>
        <v>0</v>
      </c>
      <c r="EA44" s="191"/>
      <c r="EB44" s="84"/>
      <c r="EC44" s="40"/>
      <c r="ED44" s="84">
        <v>0</v>
      </c>
      <c r="EE44" s="84"/>
      <c r="EF44" s="84"/>
      <c r="EG44" s="84">
        <f t="shared" si="180"/>
        <v>0</v>
      </c>
      <c r="EH44" s="191"/>
      <c r="EI44" s="84"/>
      <c r="EJ44" s="40"/>
      <c r="EK44" s="84">
        <v>0</v>
      </c>
      <c r="EL44" s="84"/>
      <c r="EM44" s="84"/>
      <c r="EN44" s="84">
        <f t="shared" si="181"/>
        <v>0</v>
      </c>
      <c r="EO44" s="191"/>
      <c r="EP44" s="84"/>
      <c r="EQ44" s="40"/>
      <c r="ER44" s="84">
        <v>0</v>
      </c>
      <c r="ES44" s="84"/>
      <c r="ET44" s="84"/>
      <c r="EU44" s="84">
        <f t="shared" si="182"/>
        <v>0</v>
      </c>
      <c r="EV44" s="191"/>
      <c r="EW44" s="84"/>
      <c r="EX44" s="40"/>
      <c r="EY44" s="84">
        <v>0</v>
      </c>
      <c r="EZ44" s="84"/>
      <c r="FA44" s="84"/>
      <c r="FB44" s="84">
        <f t="shared" si="183"/>
        <v>0</v>
      </c>
      <c r="FC44" s="191"/>
      <c r="FD44" s="84"/>
      <c r="FE44" s="40"/>
      <c r="FF44" s="84">
        <v>0</v>
      </c>
      <c r="FG44" s="84"/>
      <c r="FH44" s="84"/>
      <c r="FI44" s="84">
        <f t="shared" si="184"/>
        <v>0</v>
      </c>
      <c r="FJ44" s="191"/>
      <c r="FK44" s="84"/>
      <c r="FL44" s="40"/>
      <c r="FM44" s="84">
        <v>0</v>
      </c>
      <c r="FN44" s="84"/>
      <c r="FO44" s="84"/>
      <c r="FP44" s="84">
        <f t="shared" si="185"/>
        <v>0</v>
      </c>
      <c r="FQ44" s="191"/>
      <c r="FR44" s="84"/>
      <c r="FS44" s="40"/>
      <c r="FT44" s="97">
        <f t="shared" si="186"/>
        <v>0</v>
      </c>
      <c r="FU44" s="84">
        <v>0</v>
      </c>
      <c r="FV44" s="84">
        <v>0</v>
      </c>
      <c r="FW44" s="84">
        <v>0</v>
      </c>
      <c r="FX44" s="84">
        <f t="shared" si="187"/>
        <v>0</v>
      </c>
      <c r="FY44" s="191" t="str">
        <f t="shared" si="188"/>
        <v>nebija plānots</v>
      </c>
      <c r="FZ44" s="84">
        <f t="shared" si="189"/>
        <v>0</v>
      </c>
      <c r="GA44" s="84">
        <v>0</v>
      </c>
      <c r="GB44" s="84">
        <v>0</v>
      </c>
      <c r="GC44" s="84">
        <f t="shared" si="190"/>
        <v>0</v>
      </c>
      <c r="GD44" s="84">
        <f t="shared" si="191"/>
        <v>0</v>
      </c>
      <c r="GE44" s="84">
        <f t="shared" si="192"/>
        <v>0</v>
      </c>
      <c r="GF44" s="191" t="str">
        <f t="shared" si="193"/>
        <v>nebija plānots</v>
      </c>
      <c r="GG44" s="84">
        <f t="shared" si="194"/>
        <v>0</v>
      </c>
      <c r="GH44" s="84">
        <v>0</v>
      </c>
      <c r="GI44" s="84">
        <v>0</v>
      </c>
      <c r="GJ44" s="84">
        <f t="shared" si="195"/>
        <v>0</v>
      </c>
      <c r="GK44" s="84">
        <f t="shared" si="196"/>
        <v>0</v>
      </c>
      <c r="GL44" s="84">
        <f t="shared" si="197"/>
        <v>0</v>
      </c>
      <c r="GM44" s="191" t="str">
        <f t="shared" si="198"/>
        <v>nebija plānots</v>
      </c>
      <c r="GN44" s="84">
        <f t="shared" si="199"/>
        <v>0</v>
      </c>
      <c r="GO44" s="84">
        <v>0</v>
      </c>
      <c r="GP44" s="84">
        <v>0</v>
      </c>
      <c r="GQ44" s="84">
        <f t="shared" si="168"/>
        <v>0</v>
      </c>
      <c r="GR44" s="84">
        <f t="shared" si="169"/>
        <v>0</v>
      </c>
      <c r="GS44" s="84">
        <f t="shared" si="170"/>
        <v>0</v>
      </c>
      <c r="GT44" s="191" t="str">
        <f t="shared" si="200"/>
        <v>nebija plānots</v>
      </c>
      <c r="GU44" s="84">
        <f t="shared" si="171"/>
        <v>0</v>
      </c>
      <c r="GV44" s="84">
        <v>0</v>
      </c>
      <c r="GW44" s="84">
        <v>0</v>
      </c>
      <c r="GX44" s="84">
        <f t="shared" si="201"/>
        <v>0</v>
      </c>
      <c r="GY44" s="84">
        <f t="shared" si="202"/>
        <v>0</v>
      </c>
      <c r="GZ44" s="84">
        <f t="shared" si="172"/>
        <v>0</v>
      </c>
      <c r="HA44" s="191" t="str">
        <f t="shared" si="203"/>
        <v>nebija plānots</v>
      </c>
      <c r="HB44" s="84">
        <f t="shared" si="173"/>
        <v>0</v>
      </c>
      <c r="HC44" s="40"/>
      <c r="HD44" s="40"/>
      <c r="HE44" s="99"/>
      <c r="HF44" s="99"/>
      <c r="HG44" s="100"/>
      <c r="HH44" s="100"/>
      <c r="HI44" s="100"/>
    </row>
    <row r="45" spans="1:217" ht="75.400000000000006" hidden="1" customHeight="1" outlineLevel="1" x14ac:dyDescent="0.45">
      <c r="B45" s="9"/>
      <c r="C45" s="317" t="s">
        <v>39</v>
      </c>
      <c r="D45" s="1" t="s">
        <v>1471</v>
      </c>
      <c r="E45" s="35">
        <v>30</v>
      </c>
      <c r="F45" s="35">
        <v>1</v>
      </c>
      <c r="G45" s="36" t="s">
        <v>39</v>
      </c>
      <c r="H45" s="37" t="s">
        <v>232</v>
      </c>
      <c r="I45" s="37" t="s">
        <v>461</v>
      </c>
      <c r="J45" s="54">
        <v>0</v>
      </c>
      <c r="K45" s="38"/>
      <c r="L45" s="38"/>
      <c r="M45" s="39" t="s">
        <v>34</v>
      </c>
      <c r="N45" s="38"/>
      <c r="O45" s="38"/>
      <c r="P45" s="38" t="s">
        <v>457</v>
      </c>
      <c r="Q45" s="40"/>
      <c r="R45" s="40"/>
      <c r="S45" s="40"/>
      <c r="T45" s="98"/>
      <c r="U45" s="40"/>
      <c r="V45" s="40"/>
      <c r="W45" s="40"/>
      <c r="X45" s="85">
        <f t="shared" si="174"/>
        <v>0</v>
      </c>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84">
        <v>0</v>
      </c>
      <c r="CP45" s="84">
        <v>0</v>
      </c>
      <c r="CQ45" s="40"/>
      <c r="CR45" s="57">
        <f t="shared" si="175"/>
        <v>0</v>
      </c>
      <c r="CS45" s="40"/>
      <c r="CT45" s="40">
        <v>363548.85</v>
      </c>
      <c r="CU45" s="84"/>
      <c r="CV45" s="84"/>
      <c r="CW45" s="84"/>
      <c r="CX45" s="84"/>
      <c r="CY45" s="191"/>
      <c r="CZ45" s="84"/>
      <c r="DA45" s="40">
        <v>0</v>
      </c>
      <c r="DB45" s="84">
        <v>0</v>
      </c>
      <c r="DC45" s="84"/>
      <c r="DD45" s="84"/>
      <c r="DE45" s="84">
        <f t="shared" si="176"/>
        <v>0</v>
      </c>
      <c r="DF45" s="191"/>
      <c r="DG45" s="84"/>
      <c r="DH45" s="40">
        <v>162551.62</v>
      </c>
      <c r="DI45" s="84">
        <v>0</v>
      </c>
      <c r="DJ45" s="84"/>
      <c r="DK45" s="84"/>
      <c r="DL45" s="84">
        <f t="shared" si="177"/>
        <v>0</v>
      </c>
      <c r="DM45" s="191"/>
      <c r="DN45" s="84"/>
      <c r="DO45" s="40">
        <v>397530.94</v>
      </c>
      <c r="DP45" s="84">
        <v>0</v>
      </c>
      <c r="DQ45" s="84"/>
      <c r="DR45" s="84"/>
      <c r="DS45" s="84">
        <f t="shared" si="178"/>
        <v>0</v>
      </c>
      <c r="DT45" s="191"/>
      <c r="DU45" s="84"/>
      <c r="DV45" s="40">
        <v>0</v>
      </c>
      <c r="DW45" s="84">
        <v>0</v>
      </c>
      <c r="DX45" s="84"/>
      <c r="DY45" s="84"/>
      <c r="DZ45" s="84">
        <f t="shared" si="179"/>
        <v>0</v>
      </c>
      <c r="EA45" s="191"/>
      <c r="EB45" s="84"/>
      <c r="EC45" s="40">
        <v>224664.99</v>
      </c>
      <c r="ED45" s="84">
        <v>0</v>
      </c>
      <c r="EE45" s="84"/>
      <c r="EF45" s="84"/>
      <c r="EG45" s="84">
        <f t="shared" si="180"/>
        <v>0</v>
      </c>
      <c r="EH45" s="191"/>
      <c r="EI45" s="84"/>
      <c r="EJ45" s="40">
        <v>448005.74</v>
      </c>
      <c r="EK45" s="84">
        <v>0</v>
      </c>
      <c r="EL45" s="84"/>
      <c r="EM45" s="84"/>
      <c r="EN45" s="84">
        <f t="shared" si="181"/>
        <v>0</v>
      </c>
      <c r="EO45" s="191"/>
      <c r="EP45" s="84"/>
      <c r="EQ45" s="40">
        <v>0</v>
      </c>
      <c r="ER45" s="84">
        <v>0</v>
      </c>
      <c r="ES45" s="84"/>
      <c r="ET45" s="84"/>
      <c r="EU45" s="84">
        <f t="shared" si="182"/>
        <v>0</v>
      </c>
      <c r="EV45" s="191"/>
      <c r="EW45" s="84"/>
      <c r="EX45" s="40">
        <v>228241.36</v>
      </c>
      <c r="EY45" s="84">
        <v>0</v>
      </c>
      <c r="EZ45" s="84"/>
      <c r="FA45" s="84"/>
      <c r="FB45" s="84">
        <f t="shared" si="183"/>
        <v>0</v>
      </c>
      <c r="FC45" s="191"/>
      <c r="FD45" s="84"/>
      <c r="FE45" s="40">
        <v>449179.75</v>
      </c>
      <c r="FF45" s="84">
        <v>0</v>
      </c>
      <c r="FG45" s="84"/>
      <c r="FH45" s="84"/>
      <c r="FI45" s="84">
        <f t="shared" si="184"/>
        <v>0</v>
      </c>
      <c r="FJ45" s="191"/>
      <c r="FK45" s="84"/>
      <c r="FL45" s="40">
        <v>0</v>
      </c>
      <c r="FM45" s="84">
        <v>0</v>
      </c>
      <c r="FN45" s="84"/>
      <c r="FO45" s="84"/>
      <c r="FP45" s="84">
        <f t="shared" si="185"/>
        <v>0</v>
      </c>
      <c r="FQ45" s="191"/>
      <c r="FR45" s="84"/>
      <c r="FS45" s="40"/>
      <c r="FT45" s="97">
        <f t="shared" si="186"/>
        <v>0</v>
      </c>
      <c r="FU45" s="84">
        <v>0</v>
      </c>
      <c r="FV45" s="84">
        <v>0</v>
      </c>
      <c r="FW45" s="84">
        <v>0</v>
      </c>
      <c r="FX45" s="84">
        <f t="shared" si="187"/>
        <v>0</v>
      </c>
      <c r="FY45" s="191" t="str">
        <f t="shared" si="188"/>
        <v>nebija plānots</v>
      </c>
      <c r="FZ45" s="84">
        <f t="shared" si="189"/>
        <v>0</v>
      </c>
      <c r="GA45" s="84">
        <v>0</v>
      </c>
      <c r="GB45" s="84">
        <v>0</v>
      </c>
      <c r="GC45" s="84">
        <f t="shared" si="190"/>
        <v>0</v>
      </c>
      <c r="GD45" s="84">
        <f t="shared" si="191"/>
        <v>0</v>
      </c>
      <c r="GE45" s="84">
        <f t="shared" si="192"/>
        <v>0</v>
      </c>
      <c r="GF45" s="191" t="str">
        <f t="shared" si="193"/>
        <v>nebija plānots</v>
      </c>
      <c r="GG45" s="84">
        <f t="shared" si="194"/>
        <v>0</v>
      </c>
      <c r="GH45" s="84">
        <v>0</v>
      </c>
      <c r="GI45" s="84">
        <v>0</v>
      </c>
      <c r="GJ45" s="84">
        <f t="shared" si="195"/>
        <v>0</v>
      </c>
      <c r="GK45" s="84">
        <f t="shared" si="196"/>
        <v>0</v>
      </c>
      <c r="GL45" s="84">
        <f t="shared" si="197"/>
        <v>0</v>
      </c>
      <c r="GM45" s="191" t="str">
        <f t="shared" si="198"/>
        <v>nebija plānots</v>
      </c>
      <c r="GN45" s="84">
        <f t="shared" si="199"/>
        <v>0</v>
      </c>
      <c r="GO45" s="84">
        <v>0</v>
      </c>
      <c r="GP45" s="84">
        <v>0</v>
      </c>
      <c r="GQ45" s="84">
        <f t="shared" si="168"/>
        <v>0</v>
      </c>
      <c r="GR45" s="84">
        <f t="shared" si="169"/>
        <v>0</v>
      </c>
      <c r="GS45" s="84">
        <f t="shared" si="170"/>
        <v>0</v>
      </c>
      <c r="GT45" s="191" t="str">
        <f t="shared" si="200"/>
        <v>nebija plānots</v>
      </c>
      <c r="GU45" s="84">
        <f t="shared" si="171"/>
        <v>0</v>
      </c>
      <c r="GV45" s="84">
        <v>0</v>
      </c>
      <c r="GW45" s="84">
        <v>0</v>
      </c>
      <c r="GX45" s="84">
        <f t="shared" si="201"/>
        <v>0</v>
      </c>
      <c r="GY45" s="84">
        <f t="shared" si="202"/>
        <v>0</v>
      </c>
      <c r="GZ45" s="84">
        <f t="shared" si="172"/>
        <v>0</v>
      </c>
      <c r="HA45" s="191" t="str">
        <f t="shared" si="203"/>
        <v>nebija plānots</v>
      </c>
      <c r="HB45" s="84">
        <f t="shared" si="173"/>
        <v>0</v>
      </c>
      <c r="HC45" s="40"/>
      <c r="HD45" s="40"/>
      <c r="HE45" s="101" t="s">
        <v>927</v>
      </c>
      <c r="HF45" s="158">
        <v>0.87</v>
      </c>
      <c r="HG45" s="100" t="s">
        <v>911</v>
      </c>
      <c r="HH45" s="100"/>
      <c r="HI45" s="100"/>
    </row>
    <row r="46" spans="1:217" ht="75.400000000000006" customHeight="1" collapsed="1" x14ac:dyDescent="0.45">
      <c r="A46" s="1" t="str">
        <f t="shared" si="204"/>
        <v>1.1.1.5.2</v>
      </c>
      <c r="B46" s="9" t="str">
        <f>C46&amp;J46&amp;"."&amp;D46</f>
        <v>1.1.1.5.2.Nē</v>
      </c>
      <c r="C46" s="317" t="s">
        <v>39</v>
      </c>
      <c r="D46" s="1" t="s">
        <v>1471</v>
      </c>
      <c r="E46" s="35">
        <v>31</v>
      </c>
      <c r="F46" s="52">
        <v>1</v>
      </c>
      <c r="G46" s="53" t="s">
        <v>39</v>
      </c>
      <c r="H46" s="54" t="s">
        <v>232</v>
      </c>
      <c r="I46" s="54" t="str">
        <f t="shared" si="162"/>
        <v>1.1.1.5. Starptautiskā sadarbība P&amp;I</v>
      </c>
      <c r="J46" s="54">
        <v>2</v>
      </c>
      <c r="K46" s="55">
        <v>2</v>
      </c>
      <c r="L46" s="38" t="str">
        <f t="shared" si="163"/>
        <v>1.1.1.5.2</v>
      </c>
      <c r="M46" s="56" t="s">
        <v>34</v>
      </c>
      <c r="N46" s="55" t="s">
        <v>5</v>
      </c>
      <c r="O46" s="55" t="s">
        <v>222</v>
      </c>
      <c r="P46" s="55" t="s">
        <v>225</v>
      </c>
      <c r="Q46" s="57">
        <f t="shared" si="339"/>
        <v>11195056</v>
      </c>
      <c r="R46" s="57">
        <f t="shared" si="164"/>
        <v>10792666</v>
      </c>
      <c r="S46" s="80">
        <v>0</v>
      </c>
      <c r="T46" s="81">
        <v>10792666</v>
      </c>
      <c r="U46" s="80">
        <v>0</v>
      </c>
      <c r="V46" s="80">
        <v>0</v>
      </c>
      <c r="W46" s="82">
        <v>402390</v>
      </c>
      <c r="X46" s="85" t="str">
        <f t="shared" si="174"/>
        <v>ERAF</v>
      </c>
      <c r="Y46" s="85">
        <v>0</v>
      </c>
      <c r="Z46" s="85">
        <v>0</v>
      </c>
      <c r="AA46" s="85">
        <v>0</v>
      </c>
      <c r="AB46" s="85">
        <v>0</v>
      </c>
      <c r="AC46" s="85">
        <v>0</v>
      </c>
      <c r="AD46" s="85">
        <v>0</v>
      </c>
      <c r="AE46" s="85">
        <v>0</v>
      </c>
      <c r="AF46" s="85">
        <v>0</v>
      </c>
      <c r="AG46" s="85">
        <v>0</v>
      </c>
      <c r="AH46" s="85">
        <v>0</v>
      </c>
      <c r="AI46" s="85">
        <v>0</v>
      </c>
      <c r="AJ46" s="85">
        <v>0</v>
      </c>
      <c r="AK46" s="85">
        <v>0</v>
      </c>
      <c r="AL46" s="85">
        <v>0</v>
      </c>
      <c r="AM46" s="85">
        <v>0</v>
      </c>
      <c r="AN46" s="85">
        <f t="shared" si="340"/>
        <v>0</v>
      </c>
      <c r="AO46" s="167">
        <v>853377.21</v>
      </c>
      <c r="AP46" s="57">
        <f t="shared" si="205"/>
        <v>853377.21</v>
      </c>
      <c r="AQ46" s="85">
        <v>76722.299999999988</v>
      </c>
      <c r="AR46" s="85">
        <v>559480.84</v>
      </c>
      <c r="AS46" s="85">
        <v>81589.37999999999</v>
      </c>
      <c r="AT46" s="85">
        <v>96389.2</v>
      </c>
      <c r="AU46" s="85">
        <v>90091.839999999997</v>
      </c>
      <c r="AV46" s="85">
        <v>22909.059999999998</v>
      </c>
      <c r="AW46" s="85">
        <v>13019.91</v>
      </c>
      <c r="AX46" s="85">
        <v>133378.19999999998</v>
      </c>
      <c r="AY46" s="85">
        <v>110157.49</v>
      </c>
      <c r="AZ46" s="85">
        <v>63280.599999999991</v>
      </c>
      <c r="BA46" s="85">
        <v>18339.28</v>
      </c>
      <c r="BB46" s="85">
        <v>145104.95000000001</v>
      </c>
      <c r="BC46" s="57">
        <f t="shared" si="206"/>
        <v>1410463.05</v>
      </c>
      <c r="BD46" s="57">
        <f t="shared" si="207"/>
        <v>2263840.2599999998</v>
      </c>
      <c r="BE46" s="85">
        <v>46603.199999999997</v>
      </c>
      <c r="BF46" s="85">
        <v>4267.29</v>
      </c>
      <c r="BG46" s="85">
        <v>120159.12</v>
      </c>
      <c r="BH46" s="85">
        <v>66278.289999999994</v>
      </c>
      <c r="BI46" s="85">
        <v>81820.11</v>
      </c>
      <c r="BJ46" s="85">
        <v>43009.99</v>
      </c>
      <c r="BK46" s="85">
        <v>154967.38999999998</v>
      </c>
      <c r="BL46" s="85">
        <v>40110.799999999996</v>
      </c>
      <c r="BM46" s="85">
        <v>189059.3</v>
      </c>
      <c r="BN46" s="85">
        <v>83682.17</v>
      </c>
      <c r="BO46" s="85">
        <v>278916.99</v>
      </c>
      <c r="BP46" s="85">
        <v>34826.080000000002</v>
      </c>
      <c r="BQ46" s="57">
        <f t="shared" si="208"/>
        <v>1143700.73</v>
      </c>
      <c r="BR46" s="85">
        <v>4310.99</v>
      </c>
      <c r="BS46" s="85">
        <v>124844.87999999999</v>
      </c>
      <c r="BT46" s="85">
        <v>262481.61000000004</v>
      </c>
      <c r="BU46" s="85">
        <v>0</v>
      </c>
      <c r="BV46" s="85">
        <v>148800.74</v>
      </c>
      <c r="BW46" s="85">
        <v>94839.98000000001</v>
      </c>
      <c r="BX46" s="85">
        <v>644311.48</v>
      </c>
      <c r="BY46" s="85">
        <v>131209.44999999998</v>
      </c>
      <c r="BZ46" s="85">
        <v>81828.05</v>
      </c>
      <c r="CA46" s="85">
        <v>341605.32</v>
      </c>
      <c r="CB46" s="85">
        <v>182240.34</v>
      </c>
      <c r="CC46" s="85">
        <v>1294907.8199999998</v>
      </c>
      <c r="CD46" s="57">
        <f t="shared" si="209"/>
        <v>3311380.66</v>
      </c>
      <c r="CE46" s="85">
        <v>608857.82999999996</v>
      </c>
      <c r="CF46" s="85">
        <v>23038.15</v>
      </c>
      <c r="CG46" s="85">
        <v>22388.1</v>
      </c>
      <c r="CH46" s="85">
        <v>31279.18</v>
      </c>
      <c r="CI46" s="85">
        <v>33398.19</v>
      </c>
      <c r="CJ46" s="85">
        <v>54953.739999999991</v>
      </c>
      <c r="CK46" s="85">
        <v>0</v>
      </c>
      <c r="CL46" s="85">
        <v>175711.56</v>
      </c>
      <c r="CM46" s="85">
        <v>47742.29</v>
      </c>
      <c r="CN46" s="85">
        <v>4175.3500000000004</v>
      </c>
      <c r="CO46" s="84">
        <v>41623.599999999999</v>
      </c>
      <c r="CP46" s="84">
        <v>560803.16999999993</v>
      </c>
      <c r="CQ46" s="57">
        <f>CE46+CF46+CG46+CH46+CI46+CJ46+CK46+CL46+CM46+CN46+CO46+CP46</f>
        <v>1603971.16</v>
      </c>
      <c r="CR46" s="57">
        <f t="shared" si="175"/>
        <v>8322892.8100000005</v>
      </c>
      <c r="CS46" s="179">
        <v>20046.990000000002</v>
      </c>
      <c r="CT46" s="84">
        <f>CT47+CT48</f>
        <v>224624.41</v>
      </c>
      <c r="CU46" s="84">
        <v>53479.47</v>
      </c>
      <c r="CV46" s="84">
        <f t="shared" si="245"/>
        <v>244671.4</v>
      </c>
      <c r="CW46" s="84">
        <v>0</v>
      </c>
      <c r="CX46" s="84">
        <f t="shared" si="210"/>
        <v>73526.460000000006</v>
      </c>
      <c r="CY46" s="191">
        <f t="shared" si="211"/>
        <v>0.30051105278344753</v>
      </c>
      <c r="CZ46" s="84">
        <f t="shared" si="212"/>
        <v>-171144.94</v>
      </c>
      <c r="DA46" s="84">
        <f t="shared" ref="DA46:FL46" si="491">DA47+DA48</f>
        <v>60093.17</v>
      </c>
      <c r="DB46" s="84">
        <v>700080.37</v>
      </c>
      <c r="DC46" s="84">
        <f t="shared" si="214"/>
        <v>304764.57</v>
      </c>
      <c r="DD46" s="84">
        <v>0</v>
      </c>
      <c r="DE46" s="84">
        <f t="shared" si="176"/>
        <v>773606.83</v>
      </c>
      <c r="DF46" s="191">
        <f t="shared" ref="DF46" si="492">IFERROR(DE46/DC46,"nebija plānots")</f>
        <v>2.5383752120530283</v>
      </c>
      <c r="DG46" s="84">
        <f t="shared" ref="DG46" si="493">DE46-DC46</f>
        <v>468842.25999999995</v>
      </c>
      <c r="DH46" s="84">
        <f t="shared" si="491"/>
        <v>5950</v>
      </c>
      <c r="DI46" s="84">
        <v>10882.3</v>
      </c>
      <c r="DJ46" s="84">
        <f t="shared" ref="DJ46" si="494">DC46+DH46</f>
        <v>310714.57</v>
      </c>
      <c r="DK46" s="84">
        <v>0</v>
      </c>
      <c r="DL46" s="84">
        <f t="shared" si="177"/>
        <v>784489.13</v>
      </c>
      <c r="DM46" s="191">
        <f t="shared" ref="DM46" si="495">IFERROR(DL46/DJ46,"nebija plānots")</f>
        <v>2.5247902922608358</v>
      </c>
      <c r="DN46" s="84">
        <f t="shared" ref="DN46" si="496">DL46-DJ46</f>
        <v>473774.56</v>
      </c>
      <c r="DO46" s="84">
        <f t="shared" si="491"/>
        <v>9304.1200000000008</v>
      </c>
      <c r="DP46" s="84">
        <v>0</v>
      </c>
      <c r="DQ46" s="84">
        <f t="shared" ref="DQ46" si="497">DJ46+DO46</f>
        <v>320018.69</v>
      </c>
      <c r="DR46" s="84">
        <v>0</v>
      </c>
      <c r="DS46" s="84">
        <f t="shared" si="178"/>
        <v>784489.13</v>
      </c>
      <c r="DT46" s="191">
        <f t="shared" ref="DT46" si="498">IFERROR(DS46/DQ46,"nebija plānots")</f>
        <v>2.451385355024108</v>
      </c>
      <c r="DU46" s="84">
        <f t="shared" ref="DU46" si="499">DS46-DQ46</f>
        <v>464470.44</v>
      </c>
      <c r="DV46" s="84">
        <f t="shared" si="491"/>
        <v>300994.75</v>
      </c>
      <c r="DW46" s="84">
        <v>49373.66</v>
      </c>
      <c r="DX46" s="84">
        <f t="shared" ref="DX46" si="500">DQ46+DV46</f>
        <v>621013.43999999994</v>
      </c>
      <c r="DY46" s="84">
        <v>0</v>
      </c>
      <c r="DZ46" s="84">
        <f t="shared" si="179"/>
        <v>833862.79</v>
      </c>
      <c r="EA46" s="191">
        <f t="shared" ref="EA46" si="501">IFERROR(DZ46/DX46,"nebija plānots")</f>
        <v>1.3427451586232984</v>
      </c>
      <c r="EB46" s="84">
        <f t="shared" ref="EB46" si="502">DZ46-DX46</f>
        <v>212849.35000000009</v>
      </c>
      <c r="EC46" s="84">
        <f t="shared" si="491"/>
        <v>1038295.68</v>
      </c>
      <c r="ED46" s="84">
        <v>320161.78999999998</v>
      </c>
      <c r="EE46" s="84">
        <f t="shared" ref="EE46" si="503">DX46+EC46</f>
        <v>1659309.12</v>
      </c>
      <c r="EF46" s="84">
        <v>0</v>
      </c>
      <c r="EG46" s="84">
        <f t="shared" si="180"/>
        <v>1154024.58</v>
      </c>
      <c r="EH46" s="191">
        <f t="shared" ref="EH46" si="504">IFERROR(EG46/EE46,"nebija plānots")</f>
        <v>0.69548498594402952</v>
      </c>
      <c r="EI46" s="84">
        <f t="shared" ref="EI46" si="505">EG46-EE46</f>
        <v>-505284.54000000004</v>
      </c>
      <c r="EJ46" s="84">
        <f t="shared" si="491"/>
        <v>36536.11</v>
      </c>
      <c r="EK46" s="84">
        <v>79831.299999999988</v>
      </c>
      <c r="EL46" s="84">
        <f t="shared" ref="EL46" si="506">EE46+EJ46</f>
        <v>1695845.2300000002</v>
      </c>
      <c r="EM46" s="84">
        <v>0</v>
      </c>
      <c r="EN46" s="84">
        <f t="shared" si="181"/>
        <v>1233855.8800000001</v>
      </c>
      <c r="EO46" s="191">
        <f t="shared" ref="EO46" si="507">IFERROR(EN46/EL46,"nebija plānots")</f>
        <v>0.72757575878548775</v>
      </c>
      <c r="EP46" s="84">
        <f t="shared" ref="EP46" si="508">EN46-EL46</f>
        <v>-461989.35000000009</v>
      </c>
      <c r="EQ46" s="84">
        <f t="shared" si="491"/>
        <v>125489.38</v>
      </c>
      <c r="ER46" s="84">
        <v>132581.38</v>
      </c>
      <c r="ES46" s="84">
        <f t="shared" ref="ES46" si="509">EL46+EQ46</f>
        <v>1821334.6100000003</v>
      </c>
      <c r="ET46" s="84">
        <v>0</v>
      </c>
      <c r="EU46" s="84">
        <f t="shared" si="182"/>
        <v>1366437.2600000002</v>
      </c>
      <c r="EV46" s="191">
        <f t="shared" ref="EV46" si="510">IFERROR(EU46/ES46,"nebija plānots")</f>
        <v>0.75023955098508777</v>
      </c>
      <c r="EW46" s="84">
        <f t="shared" ref="EW46" si="511">EU46-ES46</f>
        <v>-454897.35000000009</v>
      </c>
      <c r="EX46" s="84">
        <f t="shared" si="491"/>
        <v>15504</v>
      </c>
      <c r="EY46" s="84">
        <v>0</v>
      </c>
      <c r="EZ46" s="84">
        <f t="shared" ref="EZ46" si="512">ES46+EX46</f>
        <v>1836838.6100000003</v>
      </c>
      <c r="FA46" s="84">
        <v>0</v>
      </c>
      <c r="FB46" s="84">
        <f t="shared" si="183"/>
        <v>1366437.2600000002</v>
      </c>
      <c r="FC46" s="191">
        <f t="shared" ref="FC46" si="513">IFERROR(FB46/EZ46,"nebija plānots")</f>
        <v>0.74390708718824239</v>
      </c>
      <c r="FD46" s="84">
        <f t="shared" ref="FD46" si="514">FB46-EZ46</f>
        <v>-470401.35000000009</v>
      </c>
      <c r="FE46" s="84">
        <f t="shared" si="491"/>
        <v>8360.35</v>
      </c>
      <c r="FF46" s="84">
        <v>99934.140000000014</v>
      </c>
      <c r="FG46" s="84">
        <f t="shared" ref="FG46" si="515">EZ46+FE46</f>
        <v>1845198.9600000004</v>
      </c>
      <c r="FH46" s="84">
        <v>0</v>
      </c>
      <c r="FI46" s="84">
        <f t="shared" si="184"/>
        <v>1466371.4000000004</v>
      </c>
      <c r="FJ46" s="191">
        <f t="shared" ref="FJ46" si="516">IFERROR(FI46/FG46,"nebija plānots")</f>
        <v>0.79469554871199366</v>
      </c>
      <c r="FK46" s="84">
        <f t="shared" ref="FK46" si="517">FI46-FG46</f>
        <v>-378827.56000000006</v>
      </c>
      <c r="FL46" s="84">
        <f t="shared" si="491"/>
        <v>0</v>
      </c>
      <c r="FM46" s="84">
        <v>0</v>
      </c>
      <c r="FN46" s="84">
        <f t="shared" ref="FN46" si="518">FG46+FL46</f>
        <v>1845198.9600000004</v>
      </c>
      <c r="FO46" s="84">
        <v>0</v>
      </c>
      <c r="FP46" s="84">
        <f t="shared" si="185"/>
        <v>1466371.4000000004</v>
      </c>
      <c r="FQ46" s="191">
        <f t="shared" ref="FQ46" si="519">IFERROR(FP46/FN46,"nebija plānots")</f>
        <v>0.79469554871199366</v>
      </c>
      <c r="FR46" s="84">
        <f t="shared" ref="FR46" si="520">FP46-FN46</f>
        <v>-378827.56000000006</v>
      </c>
      <c r="FS46" s="97">
        <f t="shared" si="244"/>
        <v>1845198.9600000004</v>
      </c>
      <c r="FT46" s="97">
        <f t="shared" si="186"/>
        <v>9789264.2100000009</v>
      </c>
      <c r="FU46" s="84">
        <v>419236.17</v>
      </c>
      <c r="FV46" s="84">
        <v>34867.25</v>
      </c>
      <c r="FW46" s="84">
        <v>0</v>
      </c>
      <c r="FX46" s="84">
        <f t="shared" si="187"/>
        <v>34867.25</v>
      </c>
      <c r="FY46" s="191">
        <f t="shared" si="188"/>
        <v>8.3168515731836784E-2</v>
      </c>
      <c r="FZ46" s="84">
        <f t="shared" si="189"/>
        <v>384368.92</v>
      </c>
      <c r="GA46" s="84">
        <v>334306.76</v>
      </c>
      <c r="GB46" s="84">
        <v>0</v>
      </c>
      <c r="GC46" s="84">
        <f t="shared" si="190"/>
        <v>334306.76</v>
      </c>
      <c r="GD46" s="84">
        <f t="shared" si="191"/>
        <v>0</v>
      </c>
      <c r="GE46" s="84">
        <f t="shared" si="192"/>
        <v>369174.01</v>
      </c>
      <c r="GF46" s="191">
        <f t="shared" si="193"/>
        <v>0.88058721173795673</v>
      </c>
      <c r="GG46" s="84">
        <f t="shared" si="194"/>
        <v>50062.159999999974</v>
      </c>
      <c r="GH46" s="84">
        <v>0</v>
      </c>
      <c r="GI46" s="84">
        <v>0</v>
      </c>
      <c r="GJ46" s="84">
        <f t="shared" si="195"/>
        <v>0</v>
      </c>
      <c r="GK46" s="84">
        <f t="shared" si="196"/>
        <v>0</v>
      </c>
      <c r="GL46" s="84">
        <f t="shared" si="197"/>
        <v>369174.01</v>
      </c>
      <c r="GM46" s="191">
        <f t="shared" si="198"/>
        <v>0.88058721173795673</v>
      </c>
      <c r="GN46" s="84">
        <f t="shared" si="199"/>
        <v>50062.159999999974</v>
      </c>
      <c r="GO46" s="84">
        <v>0</v>
      </c>
      <c r="GP46" s="84">
        <v>0</v>
      </c>
      <c r="GQ46" s="84">
        <f t="shared" si="168"/>
        <v>0</v>
      </c>
      <c r="GR46" s="84">
        <f t="shared" si="169"/>
        <v>0</v>
      </c>
      <c r="GS46" s="84">
        <f t="shared" si="170"/>
        <v>369174.01</v>
      </c>
      <c r="GT46" s="191">
        <f t="shared" si="200"/>
        <v>0.88058721173795673</v>
      </c>
      <c r="GU46" s="84">
        <f t="shared" si="171"/>
        <v>50062.159999999974</v>
      </c>
      <c r="GV46" s="84">
        <v>0</v>
      </c>
      <c r="GW46" s="84">
        <v>0</v>
      </c>
      <c r="GX46" s="84">
        <f t="shared" si="201"/>
        <v>0</v>
      </c>
      <c r="GY46" s="84">
        <f t="shared" si="202"/>
        <v>0</v>
      </c>
      <c r="GZ46" s="84">
        <f t="shared" si="172"/>
        <v>369174.01</v>
      </c>
      <c r="HA46" s="191">
        <f t="shared" si="203"/>
        <v>0.88058721173795673</v>
      </c>
      <c r="HB46" s="84">
        <f t="shared" si="173"/>
        <v>50062.159999999974</v>
      </c>
      <c r="HC46" s="57">
        <f>FU46+FS46+CQ46+CD46+BQ46+BC46+AP46</f>
        <v>10587327.940000001</v>
      </c>
      <c r="HD46" s="57">
        <f>Q46-HC46</f>
        <v>607728.05999999866</v>
      </c>
      <c r="HE46" s="60" t="s">
        <v>928</v>
      </c>
      <c r="HF46" s="58"/>
      <c r="HG46" s="59" t="s">
        <v>902</v>
      </c>
      <c r="HH46" s="59"/>
      <c r="HI46" s="59"/>
    </row>
    <row r="47" spans="1:217" ht="75.400000000000006" hidden="1" customHeight="1" outlineLevel="1" x14ac:dyDescent="0.45">
      <c r="B47" s="9"/>
      <c r="C47" s="317" t="s">
        <v>39</v>
      </c>
      <c r="D47" s="1" t="s">
        <v>1471</v>
      </c>
      <c r="E47" s="35">
        <v>32</v>
      </c>
      <c r="F47" s="35">
        <v>1</v>
      </c>
      <c r="G47" s="36" t="s">
        <v>39</v>
      </c>
      <c r="H47" s="37" t="s">
        <v>232</v>
      </c>
      <c r="I47" s="37" t="s">
        <v>461</v>
      </c>
      <c r="J47" s="54">
        <v>0</v>
      </c>
      <c r="K47" s="38"/>
      <c r="L47" s="38"/>
      <c r="M47" s="39" t="s">
        <v>34</v>
      </c>
      <c r="N47" s="38"/>
      <c r="O47" s="38"/>
      <c r="P47" s="38" t="s">
        <v>456</v>
      </c>
      <c r="Q47" s="40"/>
      <c r="R47" s="40"/>
      <c r="S47" s="40"/>
      <c r="T47" s="98"/>
      <c r="U47" s="40"/>
      <c r="V47" s="40"/>
      <c r="W47" s="94"/>
      <c r="X47" s="85">
        <f t="shared" si="174"/>
        <v>0</v>
      </c>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84">
        <v>0</v>
      </c>
      <c r="CP47" s="84">
        <v>0</v>
      </c>
      <c r="CQ47" s="40"/>
      <c r="CR47" s="57">
        <f t="shared" si="175"/>
        <v>0</v>
      </c>
      <c r="CS47" s="40"/>
      <c r="CT47" s="40"/>
      <c r="CU47" s="84"/>
      <c r="CV47" s="84"/>
      <c r="CW47" s="84"/>
      <c r="CX47" s="84"/>
      <c r="CY47" s="191"/>
      <c r="CZ47" s="84"/>
      <c r="DA47" s="40"/>
      <c r="DB47" s="84">
        <v>0</v>
      </c>
      <c r="DC47" s="84"/>
      <c r="DD47" s="84"/>
      <c r="DE47" s="84">
        <f t="shared" si="176"/>
        <v>0</v>
      </c>
      <c r="DF47" s="191"/>
      <c r="DG47" s="84"/>
      <c r="DH47" s="40"/>
      <c r="DI47" s="84">
        <v>0</v>
      </c>
      <c r="DJ47" s="84"/>
      <c r="DK47" s="84"/>
      <c r="DL47" s="84">
        <f t="shared" si="177"/>
        <v>0</v>
      </c>
      <c r="DM47" s="191"/>
      <c r="DN47" s="84"/>
      <c r="DO47" s="40"/>
      <c r="DP47" s="84">
        <v>0</v>
      </c>
      <c r="DQ47" s="84"/>
      <c r="DR47" s="84"/>
      <c r="DS47" s="84">
        <f t="shared" si="178"/>
        <v>0</v>
      </c>
      <c r="DT47" s="191"/>
      <c r="DU47" s="84"/>
      <c r="DV47" s="40"/>
      <c r="DW47" s="84">
        <v>0</v>
      </c>
      <c r="DX47" s="84"/>
      <c r="DY47" s="84"/>
      <c r="DZ47" s="84">
        <f t="shared" si="179"/>
        <v>0</v>
      </c>
      <c r="EA47" s="191"/>
      <c r="EB47" s="84"/>
      <c r="EC47" s="40"/>
      <c r="ED47" s="84">
        <v>0</v>
      </c>
      <c r="EE47" s="84"/>
      <c r="EF47" s="84"/>
      <c r="EG47" s="84">
        <f t="shared" si="180"/>
        <v>0</v>
      </c>
      <c r="EH47" s="191"/>
      <c r="EI47" s="84"/>
      <c r="EJ47" s="40"/>
      <c r="EK47" s="84">
        <v>0</v>
      </c>
      <c r="EL47" s="84"/>
      <c r="EM47" s="84"/>
      <c r="EN47" s="84">
        <f t="shared" si="181"/>
        <v>0</v>
      </c>
      <c r="EO47" s="191"/>
      <c r="EP47" s="84"/>
      <c r="EQ47" s="40"/>
      <c r="ER47" s="84">
        <v>0</v>
      </c>
      <c r="ES47" s="84"/>
      <c r="ET47" s="84"/>
      <c r="EU47" s="84">
        <f t="shared" si="182"/>
        <v>0</v>
      </c>
      <c r="EV47" s="191"/>
      <c r="EW47" s="84"/>
      <c r="EX47" s="40"/>
      <c r="EY47" s="84">
        <v>0</v>
      </c>
      <c r="EZ47" s="84"/>
      <c r="FA47" s="84"/>
      <c r="FB47" s="84">
        <f t="shared" si="183"/>
        <v>0</v>
      </c>
      <c r="FC47" s="191"/>
      <c r="FD47" s="84"/>
      <c r="FE47" s="40"/>
      <c r="FF47" s="84">
        <v>0</v>
      </c>
      <c r="FG47" s="84"/>
      <c r="FH47" s="84"/>
      <c r="FI47" s="84">
        <f t="shared" si="184"/>
        <v>0</v>
      </c>
      <c r="FJ47" s="191"/>
      <c r="FK47" s="84"/>
      <c r="FL47" s="40"/>
      <c r="FM47" s="84">
        <v>0</v>
      </c>
      <c r="FN47" s="84"/>
      <c r="FO47" s="84"/>
      <c r="FP47" s="84">
        <f t="shared" si="185"/>
        <v>0</v>
      </c>
      <c r="FQ47" s="191"/>
      <c r="FR47" s="84"/>
      <c r="FS47" s="40"/>
      <c r="FT47" s="97">
        <f t="shared" si="186"/>
        <v>0</v>
      </c>
      <c r="FU47" s="84">
        <v>0</v>
      </c>
      <c r="FV47" s="84">
        <v>0</v>
      </c>
      <c r="FW47" s="84">
        <v>0</v>
      </c>
      <c r="FX47" s="84">
        <f t="shared" si="187"/>
        <v>0</v>
      </c>
      <c r="FY47" s="191" t="str">
        <f t="shared" si="188"/>
        <v>nebija plānots</v>
      </c>
      <c r="FZ47" s="84">
        <f t="shared" si="189"/>
        <v>0</v>
      </c>
      <c r="GA47" s="84">
        <v>0</v>
      </c>
      <c r="GB47" s="84">
        <v>0</v>
      </c>
      <c r="GC47" s="84">
        <f t="shared" si="190"/>
        <v>0</v>
      </c>
      <c r="GD47" s="84">
        <f t="shared" si="191"/>
        <v>0</v>
      </c>
      <c r="GE47" s="84">
        <f t="shared" si="192"/>
        <v>0</v>
      </c>
      <c r="GF47" s="191" t="str">
        <f t="shared" si="193"/>
        <v>nebija plānots</v>
      </c>
      <c r="GG47" s="84">
        <f t="shared" si="194"/>
        <v>0</v>
      </c>
      <c r="GH47" s="84">
        <v>0</v>
      </c>
      <c r="GI47" s="84">
        <v>0</v>
      </c>
      <c r="GJ47" s="84">
        <f t="shared" si="195"/>
        <v>0</v>
      </c>
      <c r="GK47" s="84">
        <f t="shared" si="196"/>
        <v>0</v>
      </c>
      <c r="GL47" s="84">
        <f t="shared" si="197"/>
        <v>0</v>
      </c>
      <c r="GM47" s="191" t="str">
        <f t="shared" si="198"/>
        <v>nebija plānots</v>
      </c>
      <c r="GN47" s="84">
        <f t="shared" si="199"/>
        <v>0</v>
      </c>
      <c r="GO47" s="84">
        <v>0</v>
      </c>
      <c r="GP47" s="84">
        <v>0</v>
      </c>
      <c r="GQ47" s="84">
        <f t="shared" si="168"/>
        <v>0</v>
      </c>
      <c r="GR47" s="84">
        <f t="shared" si="169"/>
        <v>0</v>
      </c>
      <c r="GS47" s="84">
        <f t="shared" si="170"/>
        <v>0</v>
      </c>
      <c r="GT47" s="191" t="str">
        <f t="shared" si="200"/>
        <v>nebija plānots</v>
      </c>
      <c r="GU47" s="84">
        <f t="shared" si="171"/>
        <v>0</v>
      </c>
      <c r="GV47" s="84">
        <v>0</v>
      </c>
      <c r="GW47" s="84">
        <v>0</v>
      </c>
      <c r="GX47" s="84">
        <f t="shared" si="201"/>
        <v>0</v>
      </c>
      <c r="GY47" s="84">
        <f t="shared" si="202"/>
        <v>0</v>
      </c>
      <c r="GZ47" s="84">
        <f t="shared" si="172"/>
        <v>0</v>
      </c>
      <c r="HA47" s="191" t="str">
        <f t="shared" si="203"/>
        <v>nebija plānots</v>
      </c>
      <c r="HB47" s="84">
        <f t="shared" si="173"/>
        <v>0</v>
      </c>
      <c r="HC47" s="40"/>
      <c r="HD47" s="40"/>
      <c r="HE47" s="99"/>
      <c r="HF47" s="99"/>
      <c r="HG47" s="100"/>
      <c r="HH47" s="100"/>
      <c r="HI47" s="100"/>
    </row>
    <row r="48" spans="1:217" ht="75.400000000000006" hidden="1" customHeight="1" outlineLevel="1" x14ac:dyDescent="0.45">
      <c r="B48" s="9"/>
      <c r="C48" s="317" t="s">
        <v>39</v>
      </c>
      <c r="D48" s="1" t="s">
        <v>1471</v>
      </c>
      <c r="E48" s="35">
        <v>33</v>
      </c>
      <c r="F48" s="35">
        <v>1</v>
      </c>
      <c r="G48" s="36" t="s">
        <v>39</v>
      </c>
      <c r="H48" s="37" t="s">
        <v>232</v>
      </c>
      <c r="I48" s="37" t="s">
        <v>461</v>
      </c>
      <c r="J48" s="54">
        <v>0</v>
      </c>
      <c r="K48" s="38"/>
      <c r="L48" s="38"/>
      <c r="M48" s="39" t="s">
        <v>34</v>
      </c>
      <c r="N48" s="38"/>
      <c r="O48" s="38"/>
      <c r="P48" s="38" t="s">
        <v>457</v>
      </c>
      <c r="Q48" s="40"/>
      <c r="R48" s="40"/>
      <c r="S48" s="40"/>
      <c r="T48" s="98"/>
      <c r="U48" s="40"/>
      <c r="V48" s="40"/>
      <c r="W48" s="94"/>
      <c r="X48" s="85">
        <f t="shared" si="174"/>
        <v>0</v>
      </c>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84">
        <v>0</v>
      </c>
      <c r="CP48" s="84">
        <v>0</v>
      </c>
      <c r="CQ48" s="40"/>
      <c r="CR48" s="57">
        <f t="shared" si="175"/>
        <v>0</v>
      </c>
      <c r="CS48" s="40"/>
      <c r="CT48" s="40">
        <v>224624.41</v>
      </c>
      <c r="CU48" s="84"/>
      <c r="CV48" s="84"/>
      <c r="CW48" s="84"/>
      <c r="CX48" s="84"/>
      <c r="CY48" s="191"/>
      <c r="CZ48" s="84"/>
      <c r="DA48" s="40">
        <v>60093.17</v>
      </c>
      <c r="DB48" s="84">
        <v>0</v>
      </c>
      <c r="DC48" s="84"/>
      <c r="DD48" s="84"/>
      <c r="DE48" s="84">
        <f t="shared" si="176"/>
        <v>0</v>
      </c>
      <c r="DF48" s="191"/>
      <c r="DG48" s="84"/>
      <c r="DH48" s="40">
        <v>5950</v>
      </c>
      <c r="DI48" s="84">
        <v>0</v>
      </c>
      <c r="DJ48" s="84"/>
      <c r="DK48" s="84"/>
      <c r="DL48" s="84">
        <f t="shared" si="177"/>
        <v>0</v>
      </c>
      <c r="DM48" s="191"/>
      <c r="DN48" s="84"/>
      <c r="DO48" s="40">
        <v>9304.1200000000008</v>
      </c>
      <c r="DP48" s="84">
        <v>0</v>
      </c>
      <c r="DQ48" s="84"/>
      <c r="DR48" s="84"/>
      <c r="DS48" s="84">
        <f t="shared" si="178"/>
        <v>0</v>
      </c>
      <c r="DT48" s="191"/>
      <c r="DU48" s="84"/>
      <c r="DV48" s="40">
        <v>300994.75</v>
      </c>
      <c r="DW48" s="84">
        <v>0</v>
      </c>
      <c r="DX48" s="84"/>
      <c r="DY48" s="84"/>
      <c r="DZ48" s="84">
        <f t="shared" si="179"/>
        <v>0</v>
      </c>
      <c r="EA48" s="191"/>
      <c r="EB48" s="84"/>
      <c r="EC48" s="40">
        <v>1038295.68</v>
      </c>
      <c r="ED48" s="84">
        <v>0</v>
      </c>
      <c r="EE48" s="84"/>
      <c r="EF48" s="84"/>
      <c r="EG48" s="84">
        <f t="shared" si="180"/>
        <v>0</v>
      </c>
      <c r="EH48" s="191"/>
      <c r="EI48" s="84"/>
      <c r="EJ48" s="40">
        <v>36536.11</v>
      </c>
      <c r="EK48" s="84">
        <v>0</v>
      </c>
      <c r="EL48" s="84"/>
      <c r="EM48" s="84"/>
      <c r="EN48" s="84">
        <f t="shared" si="181"/>
        <v>0</v>
      </c>
      <c r="EO48" s="191"/>
      <c r="EP48" s="84"/>
      <c r="EQ48" s="40">
        <v>125489.38</v>
      </c>
      <c r="ER48" s="84">
        <v>0</v>
      </c>
      <c r="ES48" s="84"/>
      <c r="ET48" s="84"/>
      <c r="EU48" s="84">
        <f t="shared" si="182"/>
        <v>0</v>
      </c>
      <c r="EV48" s="191"/>
      <c r="EW48" s="84"/>
      <c r="EX48" s="40">
        <v>15504</v>
      </c>
      <c r="EY48" s="84">
        <v>0</v>
      </c>
      <c r="EZ48" s="84"/>
      <c r="FA48" s="84"/>
      <c r="FB48" s="84">
        <f t="shared" si="183"/>
        <v>0</v>
      </c>
      <c r="FC48" s="191"/>
      <c r="FD48" s="84"/>
      <c r="FE48" s="40">
        <v>8360.35</v>
      </c>
      <c r="FF48" s="84">
        <v>0</v>
      </c>
      <c r="FG48" s="84"/>
      <c r="FH48" s="84"/>
      <c r="FI48" s="84">
        <f t="shared" si="184"/>
        <v>0</v>
      </c>
      <c r="FJ48" s="191"/>
      <c r="FK48" s="84"/>
      <c r="FL48" s="40"/>
      <c r="FM48" s="84">
        <v>0</v>
      </c>
      <c r="FN48" s="84"/>
      <c r="FO48" s="84"/>
      <c r="FP48" s="84">
        <f t="shared" si="185"/>
        <v>0</v>
      </c>
      <c r="FQ48" s="191"/>
      <c r="FR48" s="84"/>
      <c r="FS48" s="40"/>
      <c r="FT48" s="97">
        <f t="shared" si="186"/>
        <v>0</v>
      </c>
      <c r="FU48" s="84">
        <v>0</v>
      </c>
      <c r="FV48" s="84">
        <v>0</v>
      </c>
      <c r="FW48" s="84">
        <v>0</v>
      </c>
      <c r="FX48" s="84">
        <f t="shared" si="187"/>
        <v>0</v>
      </c>
      <c r="FY48" s="191" t="str">
        <f t="shared" si="188"/>
        <v>nebija plānots</v>
      </c>
      <c r="FZ48" s="84">
        <f t="shared" si="189"/>
        <v>0</v>
      </c>
      <c r="GA48" s="84">
        <v>0</v>
      </c>
      <c r="GB48" s="84">
        <v>0</v>
      </c>
      <c r="GC48" s="84">
        <f t="shared" si="190"/>
        <v>0</v>
      </c>
      <c r="GD48" s="84">
        <f t="shared" si="191"/>
        <v>0</v>
      </c>
      <c r="GE48" s="84">
        <f t="shared" si="192"/>
        <v>0</v>
      </c>
      <c r="GF48" s="191" t="str">
        <f t="shared" si="193"/>
        <v>nebija plānots</v>
      </c>
      <c r="GG48" s="84">
        <f t="shared" si="194"/>
        <v>0</v>
      </c>
      <c r="GH48" s="84">
        <v>0</v>
      </c>
      <c r="GI48" s="84">
        <v>0</v>
      </c>
      <c r="GJ48" s="84">
        <f t="shared" si="195"/>
        <v>0</v>
      </c>
      <c r="GK48" s="84">
        <f t="shared" si="196"/>
        <v>0</v>
      </c>
      <c r="GL48" s="84">
        <f t="shared" si="197"/>
        <v>0</v>
      </c>
      <c r="GM48" s="191" t="str">
        <f t="shared" si="198"/>
        <v>nebija plānots</v>
      </c>
      <c r="GN48" s="84">
        <f t="shared" si="199"/>
        <v>0</v>
      </c>
      <c r="GO48" s="84">
        <v>0</v>
      </c>
      <c r="GP48" s="84">
        <v>0</v>
      </c>
      <c r="GQ48" s="84">
        <f t="shared" si="168"/>
        <v>0</v>
      </c>
      <c r="GR48" s="84">
        <f t="shared" si="169"/>
        <v>0</v>
      </c>
      <c r="GS48" s="84">
        <f t="shared" si="170"/>
        <v>0</v>
      </c>
      <c r="GT48" s="191" t="str">
        <f t="shared" si="200"/>
        <v>nebija plānots</v>
      </c>
      <c r="GU48" s="84">
        <f t="shared" si="171"/>
        <v>0</v>
      </c>
      <c r="GV48" s="84">
        <v>0</v>
      </c>
      <c r="GW48" s="84">
        <v>0</v>
      </c>
      <c r="GX48" s="84">
        <f t="shared" si="201"/>
        <v>0</v>
      </c>
      <c r="GY48" s="84">
        <f t="shared" si="202"/>
        <v>0</v>
      </c>
      <c r="GZ48" s="84">
        <f t="shared" si="172"/>
        <v>0</v>
      </c>
      <c r="HA48" s="191" t="str">
        <f t="shared" si="203"/>
        <v>nebija plānots</v>
      </c>
      <c r="HB48" s="84">
        <f t="shared" si="173"/>
        <v>0</v>
      </c>
      <c r="HC48" s="40"/>
      <c r="HD48" s="40"/>
      <c r="HE48" s="99"/>
      <c r="HF48" s="158">
        <v>0.9</v>
      </c>
      <c r="HG48" s="100" t="s">
        <v>912</v>
      </c>
      <c r="HH48" s="100"/>
      <c r="HI48" s="100"/>
    </row>
    <row r="49" spans="1:217" ht="75.400000000000006" customHeight="1" collapsed="1" x14ac:dyDescent="0.45">
      <c r="A49" s="1" t="str">
        <f t="shared" si="204"/>
        <v>1.1.1.5.3</v>
      </c>
      <c r="B49" s="9" t="str">
        <f>C49&amp;J49&amp;"."&amp;D49</f>
        <v>1.1.1.5.3.Nē</v>
      </c>
      <c r="C49" s="317" t="s">
        <v>39</v>
      </c>
      <c r="D49" s="1" t="s">
        <v>1471</v>
      </c>
      <c r="E49" s="35">
        <v>34</v>
      </c>
      <c r="F49" s="52">
        <v>1</v>
      </c>
      <c r="G49" s="53" t="s">
        <v>39</v>
      </c>
      <c r="H49" s="54" t="s">
        <v>232</v>
      </c>
      <c r="I49" s="54" t="str">
        <f t="shared" si="162"/>
        <v>1.1.1.5. Starptautiskā sadarbība P&amp;I</v>
      </c>
      <c r="J49" s="54">
        <v>3</v>
      </c>
      <c r="K49" s="55">
        <v>3</v>
      </c>
      <c r="L49" s="38" t="str">
        <f t="shared" si="163"/>
        <v>1.1.1.5.3</v>
      </c>
      <c r="M49" s="56" t="s">
        <v>34</v>
      </c>
      <c r="N49" s="55" t="s">
        <v>5</v>
      </c>
      <c r="O49" s="55" t="s">
        <v>221</v>
      </c>
      <c r="P49" s="55" t="s">
        <v>225</v>
      </c>
      <c r="Q49" s="57">
        <f t="shared" si="339"/>
        <v>8827199</v>
      </c>
      <c r="R49" s="57">
        <f t="shared" si="164"/>
        <v>8827199</v>
      </c>
      <c r="S49" s="80">
        <v>0</v>
      </c>
      <c r="T49" s="81">
        <v>8827199</v>
      </c>
      <c r="U49" s="80">
        <v>0</v>
      </c>
      <c r="V49" s="80">
        <v>0</v>
      </c>
      <c r="W49" s="80">
        <v>0</v>
      </c>
      <c r="X49" s="85" t="str">
        <f t="shared" si="174"/>
        <v>ERAF</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f t="shared" si="340"/>
        <v>0</v>
      </c>
      <c r="AO49" s="85">
        <v>101578.73999999999</v>
      </c>
      <c r="AP49" s="57">
        <f t="shared" si="205"/>
        <v>101578.73999999999</v>
      </c>
      <c r="AQ49" s="85">
        <v>0</v>
      </c>
      <c r="AR49" s="85">
        <v>29419.48</v>
      </c>
      <c r="AS49" s="85">
        <v>0</v>
      </c>
      <c r="AT49" s="85">
        <v>55187.66</v>
      </c>
      <c r="AU49" s="85">
        <v>8653.5400000000009</v>
      </c>
      <c r="AV49" s="85">
        <v>0</v>
      </c>
      <c r="AW49" s="85">
        <v>74582.28</v>
      </c>
      <c r="AX49" s="85">
        <v>25394.68</v>
      </c>
      <c r="AY49" s="85">
        <v>28855.97</v>
      </c>
      <c r="AZ49" s="85">
        <v>2539.48</v>
      </c>
      <c r="BA49" s="85">
        <v>27366.959999999999</v>
      </c>
      <c r="BB49" s="85">
        <v>167764.37</v>
      </c>
      <c r="BC49" s="57">
        <f t="shared" si="206"/>
        <v>419764.42</v>
      </c>
      <c r="BD49" s="57">
        <f t="shared" si="207"/>
        <v>521343.16</v>
      </c>
      <c r="BE49" s="85">
        <v>95859.72</v>
      </c>
      <c r="BF49" s="85">
        <v>0</v>
      </c>
      <c r="BG49" s="85">
        <v>24524.44</v>
      </c>
      <c r="BH49" s="85">
        <v>0</v>
      </c>
      <c r="BI49" s="85">
        <v>0</v>
      </c>
      <c r="BJ49" s="85">
        <v>52454.460000000006</v>
      </c>
      <c r="BK49" s="85">
        <v>163099.85</v>
      </c>
      <c r="BL49" s="85">
        <v>61660.46</v>
      </c>
      <c r="BM49" s="85">
        <v>34900.639999999999</v>
      </c>
      <c r="BN49" s="85">
        <v>17821.98</v>
      </c>
      <c r="BO49" s="85">
        <v>10780.99</v>
      </c>
      <c r="BP49" s="85">
        <v>168262.47999999998</v>
      </c>
      <c r="BQ49" s="57">
        <f t="shared" si="208"/>
        <v>629365.02</v>
      </c>
      <c r="BR49" s="85">
        <v>95493.68</v>
      </c>
      <c r="BS49" s="85">
        <v>74713.41</v>
      </c>
      <c r="BT49" s="85">
        <v>0</v>
      </c>
      <c r="BU49" s="85">
        <v>172765.21</v>
      </c>
      <c r="BV49" s="85">
        <v>0</v>
      </c>
      <c r="BW49" s="85">
        <v>240653.45</v>
      </c>
      <c r="BX49" s="85">
        <v>96747.37</v>
      </c>
      <c r="BY49" s="85">
        <v>120132.3</v>
      </c>
      <c r="BZ49" s="85">
        <v>29792.98</v>
      </c>
      <c r="CA49" s="85">
        <v>158694.07</v>
      </c>
      <c r="CB49" s="85">
        <v>95353.34</v>
      </c>
      <c r="CC49" s="85">
        <v>97604.02</v>
      </c>
      <c r="CD49" s="57">
        <f t="shared" si="209"/>
        <v>1181949.83</v>
      </c>
      <c r="CE49" s="85">
        <v>177265.02</v>
      </c>
      <c r="CF49" s="85">
        <v>26435.96</v>
      </c>
      <c r="CG49" s="85">
        <v>169274.77000000002</v>
      </c>
      <c r="CH49" s="85">
        <v>233986.22999999998</v>
      </c>
      <c r="CI49" s="85">
        <v>22142.98</v>
      </c>
      <c r="CJ49" s="85">
        <v>70053.900000000023</v>
      </c>
      <c r="CK49" s="85">
        <v>138128.45000000001</v>
      </c>
      <c r="CL49" s="85">
        <v>311144.63</v>
      </c>
      <c r="CM49" s="85">
        <v>25469.9</v>
      </c>
      <c r="CN49" s="85">
        <v>234806.12</v>
      </c>
      <c r="CO49" s="84">
        <v>12937.75</v>
      </c>
      <c r="CP49" s="84">
        <v>351892.73</v>
      </c>
      <c r="CQ49" s="57">
        <f>CE49+CF49+CG49+CH49+CI49+CJ49+CK49+CL49+CM49+CN49+CO49+CP49</f>
        <v>1773538.44</v>
      </c>
      <c r="CR49" s="57">
        <f t="shared" si="175"/>
        <v>4106196.4499999997</v>
      </c>
      <c r="CS49" s="179">
        <v>0</v>
      </c>
      <c r="CT49" s="84">
        <f>CT50+CT51</f>
        <v>223405.64</v>
      </c>
      <c r="CU49" s="84">
        <v>87917.91</v>
      </c>
      <c r="CV49" s="84">
        <f t="shared" si="245"/>
        <v>223405.64</v>
      </c>
      <c r="CW49" s="84">
        <v>11050</v>
      </c>
      <c r="CX49" s="84">
        <f t="shared" si="210"/>
        <v>87917.91</v>
      </c>
      <c r="CY49" s="191">
        <f t="shared" si="211"/>
        <v>0.39353487226195361</v>
      </c>
      <c r="CZ49" s="84">
        <f t="shared" si="212"/>
        <v>-135487.73000000001</v>
      </c>
      <c r="DA49" s="84">
        <f t="shared" ref="DA49:FL49" si="521">DA50+DA51</f>
        <v>0</v>
      </c>
      <c r="DB49" s="84">
        <v>21561.97</v>
      </c>
      <c r="DC49" s="84">
        <f t="shared" si="214"/>
        <v>223405.64</v>
      </c>
      <c r="DD49" s="84">
        <v>11050</v>
      </c>
      <c r="DE49" s="84">
        <f t="shared" si="176"/>
        <v>109479.88</v>
      </c>
      <c r="DF49" s="191">
        <f t="shared" ref="DF49" si="522">IFERROR(DE49/DC49,"nebija plānots")</f>
        <v>0.49004975881539964</v>
      </c>
      <c r="DG49" s="84">
        <f t="shared" ref="DG49" si="523">DE49-DC49</f>
        <v>-113925.76000000001</v>
      </c>
      <c r="DH49" s="84">
        <f t="shared" si="521"/>
        <v>194301.97</v>
      </c>
      <c r="DI49" s="84">
        <v>248571.43</v>
      </c>
      <c r="DJ49" s="84">
        <f t="shared" ref="DJ49" si="524">DC49+DH49</f>
        <v>417707.61</v>
      </c>
      <c r="DK49" s="84">
        <v>22100</v>
      </c>
      <c r="DL49" s="84">
        <f t="shared" si="177"/>
        <v>358051.31</v>
      </c>
      <c r="DM49" s="191">
        <f t="shared" ref="DM49" si="525">IFERROR(DL49/DJ49,"nebija plānots")</f>
        <v>0.85718167787271105</v>
      </c>
      <c r="DN49" s="84">
        <f t="shared" ref="DN49" si="526">DL49-DJ49</f>
        <v>-59656.299999999988</v>
      </c>
      <c r="DO49" s="84">
        <f t="shared" si="521"/>
        <v>205392.48</v>
      </c>
      <c r="DP49" s="84">
        <v>0</v>
      </c>
      <c r="DQ49" s="84">
        <f t="shared" ref="DQ49" si="527">DJ49+DO49</f>
        <v>623100.09</v>
      </c>
      <c r="DR49" s="84">
        <v>22100</v>
      </c>
      <c r="DS49" s="84">
        <f t="shared" si="178"/>
        <v>358051.31</v>
      </c>
      <c r="DT49" s="191">
        <f t="shared" ref="DT49" si="528">IFERROR(DS49/DQ49,"nebija plānots")</f>
        <v>0.5746288850640352</v>
      </c>
      <c r="DU49" s="84">
        <f t="shared" ref="DU49" si="529">DS49-DQ49</f>
        <v>-265048.77999999997</v>
      </c>
      <c r="DV49" s="84">
        <f t="shared" si="521"/>
        <v>0</v>
      </c>
      <c r="DW49" s="84">
        <v>213255.16</v>
      </c>
      <c r="DX49" s="84">
        <f t="shared" ref="DX49" si="530">DQ49+DV49</f>
        <v>623100.09</v>
      </c>
      <c r="DY49" s="84">
        <v>22100</v>
      </c>
      <c r="DZ49" s="84">
        <f t="shared" si="179"/>
        <v>571306.47</v>
      </c>
      <c r="EA49" s="191">
        <f t="shared" ref="EA49" si="531">IFERROR(DZ49/DX49,"nebija plānots")</f>
        <v>0.91687752765370323</v>
      </c>
      <c r="EB49" s="84">
        <f t="shared" ref="EB49" si="532">DZ49-DX49</f>
        <v>-51793.619999999995</v>
      </c>
      <c r="EC49" s="84">
        <f t="shared" si="521"/>
        <v>184761.31</v>
      </c>
      <c r="ED49" s="84">
        <v>220658.17</v>
      </c>
      <c r="EE49" s="84">
        <f t="shared" ref="EE49" si="533">DX49+EC49</f>
        <v>807861.39999999991</v>
      </c>
      <c r="EF49" s="84">
        <v>22100</v>
      </c>
      <c r="EG49" s="84">
        <f t="shared" si="180"/>
        <v>791964.64</v>
      </c>
      <c r="EH49" s="191">
        <f t="shared" ref="EH49" si="534">IFERROR(EG49/EE49,"nebija plānots")</f>
        <v>0.98032241669177422</v>
      </c>
      <c r="EI49" s="84">
        <f t="shared" ref="EI49" si="535">EG49-EE49</f>
        <v>-15896.759999999893</v>
      </c>
      <c r="EJ49" s="84">
        <f t="shared" si="521"/>
        <v>96339.54</v>
      </c>
      <c r="EK49" s="84">
        <v>-11050</v>
      </c>
      <c r="EL49" s="84">
        <f t="shared" ref="EL49" si="536">EE49+EJ49</f>
        <v>904200.94</v>
      </c>
      <c r="EM49" s="84">
        <v>33150</v>
      </c>
      <c r="EN49" s="84">
        <f t="shared" si="181"/>
        <v>780914.64</v>
      </c>
      <c r="EO49" s="191">
        <f t="shared" ref="EO49" si="537">IFERROR(EN49/EL49,"nebija plānots")</f>
        <v>0.8636516568982997</v>
      </c>
      <c r="EP49" s="84">
        <f t="shared" ref="EP49" si="538">EN49-EL49</f>
        <v>-123286.29999999993</v>
      </c>
      <c r="EQ49" s="84">
        <f t="shared" si="521"/>
        <v>10129.61</v>
      </c>
      <c r="ER49" s="84">
        <v>0</v>
      </c>
      <c r="ES49" s="84">
        <f t="shared" ref="ES49" si="539">EL49+EQ49</f>
        <v>914330.54999999993</v>
      </c>
      <c r="ET49" s="84">
        <v>33150</v>
      </c>
      <c r="EU49" s="84">
        <f t="shared" si="182"/>
        <v>780914.64</v>
      </c>
      <c r="EV49" s="191">
        <f t="shared" ref="EV49" si="540">IFERROR(EU49/ES49,"nebija plānots")</f>
        <v>0.85408350404566502</v>
      </c>
      <c r="EW49" s="84">
        <f t="shared" ref="EW49" si="541">EU49-ES49</f>
        <v>-133415.90999999992</v>
      </c>
      <c r="EX49" s="84">
        <f t="shared" si="521"/>
        <v>460167.34</v>
      </c>
      <c r="EY49" s="84">
        <v>504067.38</v>
      </c>
      <c r="EZ49" s="84">
        <f t="shared" ref="EZ49" si="542">ES49+EX49</f>
        <v>1374497.89</v>
      </c>
      <c r="FA49" s="84">
        <v>44515.12</v>
      </c>
      <c r="FB49" s="84">
        <f t="shared" si="183"/>
        <v>1284982.02</v>
      </c>
      <c r="FC49" s="191">
        <f t="shared" ref="FC49" si="543">IFERROR(FB49/EZ49,"nebija plānots")</f>
        <v>0.934873766885157</v>
      </c>
      <c r="FD49" s="84">
        <f t="shared" ref="FD49" si="544">FB49-EZ49</f>
        <v>-89515.869999999879</v>
      </c>
      <c r="FE49" s="84">
        <f t="shared" si="521"/>
        <v>22892.17</v>
      </c>
      <c r="FF49" s="84">
        <v>180585.47</v>
      </c>
      <c r="FG49" s="84">
        <f t="shared" ref="FG49" si="545">EZ49+FE49</f>
        <v>1397390.0599999998</v>
      </c>
      <c r="FH49" s="84">
        <v>44515.12</v>
      </c>
      <c r="FI49" s="84">
        <f t="shared" si="184"/>
        <v>1465567.49</v>
      </c>
      <c r="FJ49" s="191">
        <f t="shared" ref="FJ49" si="546">IFERROR(FI49/FG49,"nebija plānots")</f>
        <v>1.0487891190524141</v>
      </c>
      <c r="FK49" s="84">
        <f t="shared" ref="FK49" si="547">FI49-FG49</f>
        <v>68177.430000000168</v>
      </c>
      <c r="FL49" s="84">
        <f t="shared" si="521"/>
        <v>0</v>
      </c>
      <c r="FM49" s="84">
        <v>32342.959999999999</v>
      </c>
      <c r="FN49" s="84">
        <f t="shared" ref="FN49" si="548">FG49+FL49</f>
        <v>1397390.0599999998</v>
      </c>
      <c r="FO49" s="84">
        <v>44515.12</v>
      </c>
      <c r="FP49" s="84">
        <f t="shared" si="185"/>
        <v>1497910.45</v>
      </c>
      <c r="FQ49" s="191">
        <f t="shared" ref="FQ49" si="549">IFERROR(FP49/FN49,"nebija plānots")</f>
        <v>1.0719343817287494</v>
      </c>
      <c r="FR49" s="84">
        <f t="shared" ref="FR49" si="550">FP49-FN49</f>
        <v>100520.39000000013</v>
      </c>
      <c r="FS49" s="97">
        <f t="shared" si="244"/>
        <v>1397390.0599999998</v>
      </c>
      <c r="FT49" s="97">
        <f t="shared" si="186"/>
        <v>5604106.8999999994</v>
      </c>
      <c r="FU49" s="84">
        <v>982625.9</v>
      </c>
      <c r="FV49" s="84">
        <v>65436.92</v>
      </c>
      <c r="FW49" s="84">
        <v>0</v>
      </c>
      <c r="FX49" s="84">
        <f t="shared" si="187"/>
        <v>65436.92</v>
      </c>
      <c r="FY49" s="191">
        <f t="shared" si="188"/>
        <v>6.6593929592126566E-2</v>
      </c>
      <c r="FZ49" s="84">
        <f t="shared" si="189"/>
        <v>917188.98</v>
      </c>
      <c r="GA49" s="84">
        <v>6951.71</v>
      </c>
      <c r="GB49" s="84">
        <v>0</v>
      </c>
      <c r="GC49" s="84">
        <f t="shared" si="190"/>
        <v>6951.71</v>
      </c>
      <c r="GD49" s="84">
        <f t="shared" si="191"/>
        <v>0</v>
      </c>
      <c r="GE49" s="84">
        <f t="shared" si="192"/>
        <v>72388.63</v>
      </c>
      <c r="GF49" s="191">
        <f t="shared" si="193"/>
        <v>7.3668554838621697E-2</v>
      </c>
      <c r="GG49" s="84">
        <f t="shared" si="194"/>
        <v>910237.27</v>
      </c>
      <c r="GH49" s="84">
        <v>658959.21</v>
      </c>
      <c r="GI49" s="84">
        <v>0</v>
      </c>
      <c r="GJ49" s="84">
        <f t="shared" si="195"/>
        <v>658959.21</v>
      </c>
      <c r="GK49" s="84">
        <f t="shared" si="196"/>
        <v>0</v>
      </c>
      <c r="GL49" s="84">
        <f t="shared" si="197"/>
        <v>731347.84</v>
      </c>
      <c r="GM49" s="191">
        <f t="shared" si="198"/>
        <v>0.74427901808816554</v>
      </c>
      <c r="GN49" s="84">
        <f t="shared" si="199"/>
        <v>251278.06000000006</v>
      </c>
      <c r="GO49" s="84">
        <v>251277.23</v>
      </c>
      <c r="GP49" s="84">
        <v>0</v>
      </c>
      <c r="GQ49" s="84">
        <f t="shared" si="168"/>
        <v>251277.23</v>
      </c>
      <c r="GR49" s="84">
        <f t="shared" si="169"/>
        <v>0</v>
      </c>
      <c r="GS49" s="84">
        <f t="shared" si="170"/>
        <v>982625.07</v>
      </c>
      <c r="GT49" s="191">
        <f t="shared" si="200"/>
        <v>0.99999915532452377</v>
      </c>
      <c r="GU49" s="84">
        <f t="shared" si="171"/>
        <v>0.83000000004540198</v>
      </c>
      <c r="GV49" s="84">
        <v>0</v>
      </c>
      <c r="GW49" s="84">
        <v>0</v>
      </c>
      <c r="GX49" s="84">
        <f t="shared" si="201"/>
        <v>0</v>
      </c>
      <c r="GY49" s="84">
        <f t="shared" si="202"/>
        <v>0</v>
      </c>
      <c r="GZ49" s="84">
        <f t="shared" si="172"/>
        <v>982625.07</v>
      </c>
      <c r="HA49" s="191">
        <f t="shared" si="203"/>
        <v>0.99999915532452377</v>
      </c>
      <c r="HB49" s="84">
        <f t="shared" si="173"/>
        <v>0.83000000004540198</v>
      </c>
      <c r="HC49" s="57">
        <f>FU49+FS49+CQ49+CD49+BQ49+BC49+AP49</f>
        <v>6486212.4100000001</v>
      </c>
      <c r="HD49" s="57">
        <f>Q49-HC49</f>
        <v>2340986.59</v>
      </c>
      <c r="HE49" s="60" t="s">
        <v>926</v>
      </c>
      <c r="HF49" s="58"/>
      <c r="HG49" s="59"/>
      <c r="HH49" s="59"/>
      <c r="HI49" s="59"/>
    </row>
    <row r="50" spans="1:217" ht="75.400000000000006" hidden="1" customHeight="1" outlineLevel="1" x14ac:dyDescent="0.45">
      <c r="B50" s="9"/>
      <c r="C50" s="317" t="s">
        <v>39</v>
      </c>
      <c r="D50" s="1" t="s">
        <v>1471</v>
      </c>
      <c r="E50" s="35">
        <v>35</v>
      </c>
      <c r="F50" s="35">
        <v>1</v>
      </c>
      <c r="G50" s="36" t="s">
        <v>39</v>
      </c>
      <c r="H50" s="37" t="s">
        <v>232</v>
      </c>
      <c r="I50" s="37" t="s">
        <v>461</v>
      </c>
      <c r="J50" s="54">
        <v>0</v>
      </c>
      <c r="K50" s="38"/>
      <c r="L50" s="38"/>
      <c r="M50" s="39" t="s">
        <v>34</v>
      </c>
      <c r="N50" s="38"/>
      <c r="O50" s="38"/>
      <c r="P50" s="38" t="s">
        <v>456</v>
      </c>
      <c r="Q50" s="40"/>
      <c r="R50" s="40"/>
      <c r="S50" s="40"/>
      <c r="T50" s="98"/>
      <c r="U50" s="40"/>
      <c r="V50" s="40"/>
      <c r="W50" s="40"/>
      <c r="X50" s="85">
        <f t="shared" si="174"/>
        <v>0</v>
      </c>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84">
        <v>0</v>
      </c>
      <c r="CP50" s="84">
        <v>0</v>
      </c>
      <c r="CQ50" s="40"/>
      <c r="CR50" s="57">
        <f t="shared" si="175"/>
        <v>0</v>
      </c>
      <c r="CS50" s="40"/>
      <c r="CT50" s="40"/>
      <c r="CU50" s="84"/>
      <c r="CV50" s="84"/>
      <c r="CW50" s="84"/>
      <c r="CX50" s="84"/>
      <c r="CY50" s="191"/>
      <c r="CZ50" s="84"/>
      <c r="DA50" s="40"/>
      <c r="DB50" s="84">
        <v>0</v>
      </c>
      <c r="DC50" s="84"/>
      <c r="DD50" s="84"/>
      <c r="DE50" s="84">
        <f t="shared" si="176"/>
        <v>0</v>
      </c>
      <c r="DF50" s="191"/>
      <c r="DG50" s="84"/>
      <c r="DH50" s="40"/>
      <c r="DI50" s="84">
        <v>0</v>
      </c>
      <c r="DJ50" s="84"/>
      <c r="DK50" s="84"/>
      <c r="DL50" s="84">
        <f t="shared" si="177"/>
        <v>0</v>
      </c>
      <c r="DM50" s="191"/>
      <c r="DN50" s="84"/>
      <c r="DO50" s="40"/>
      <c r="DP50" s="84">
        <v>0</v>
      </c>
      <c r="DQ50" s="84"/>
      <c r="DR50" s="84"/>
      <c r="DS50" s="84">
        <f t="shared" si="178"/>
        <v>0</v>
      </c>
      <c r="DT50" s="191"/>
      <c r="DU50" s="84"/>
      <c r="DV50" s="40"/>
      <c r="DW50" s="84">
        <v>0</v>
      </c>
      <c r="DX50" s="84"/>
      <c r="DY50" s="84"/>
      <c r="DZ50" s="84">
        <f t="shared" si="179"/>
        <v>0</v>
      </c>
      <c r="EA50" s="191"/>
      <c r="EB50" s="84"/>
      <c r="EC50" s="40"/>
      <c r="ED50" s="84">
        <v>0</v>
      </c>
      <c r="EE50" s="84"/>
      <c r="EF50" s="84"/>
      <c r="EG50" s="84">
        <f t="shared" si="180"/>
        <v>0</v>
      </c>
      <c r="EH50" s="191"/>
      <c r="EI50" s="84"/>
      <c r="EJ50" s="40"/>
      <c r="EK50" s="84">
        <v>0</v>
      </c>
      <c r="EL50" s="84"/>
      <c r="EM50" s="84"/>
      <c r="EN50" s="84">
        <f t="shared" si="181"/>
        <v>0</v>
      </c>
      <c r="EO50" s="191"/>
      <c r="EP50" s="84"/>
      <c r="EQ50" s="40"/>
      <c r="ER50" s="84">
        <v>0</v>
      </c>
      <c r="ES50" s="84"/>
      <c r="ET50" s="84"/>
      <c r="EU50" s="84">
        <f t="shared" si="182"/>
        <v>0</v>
      </c>
      <c r="EV50" s="191"/>
      <c r="EW50" s="84"/>
      <c r="EX50" s="40"/>
      <c r="EY50" s="84">
        <v>0</v>
      </c>
      <c r="EZ50" s="84"/>
      <c r="FA50" s="84"/>
      <c r="FB50" s="84">
        <f t="shared" si="183"/>
        <v>0</v>
      </c>
      <c r="FC50" s="191"/>
      <c r="FD50" s="84"/>
      <c r="FE50" s="40"/>
      <c r="FF50" s="84">
        <v>0</v>
      </c>
      <c r="FG50" s="84"/>
      <c r="FH50" s="84"/>
      <c r="FI50" s="84">
        <f t="shared" si="184"/>
        <v>0</v>
      </c>
      <c r="FJ50" s="191"/>
      <c r="FK50" s="84"/>
      <c r="FL50" s="40"/>
      <c r="FM50" s="84">
        <v>0</v>
      </c>
      <c r="FN50" s="84"/>
      <c r="FO50" s="84"/>
      <c r="FP50" s="84">
        <f t="shared" si="185"/>
        <v>0</v>
      </c>
      <c r="FQ50" s="191"/>
      <c r="FR50" s="84"/>
      <c r="FS50" s="40"/>
      <c r="FT50" s="97">
        <f t="shared" si="186"/>
        <v>0</v>
      </c>
      <c r="FU50" s="84">
        <v>0</v>
      </c>
      <c r="FV50" s="84">
        <v>0</v>
      </c>
      <c r="FW50" s="84">
        <v>0</v>
      </c>
      <c r="FX50" s="84">
        <f t="shared" si="187"/>
        <v>0</v>
      </c>
      <c r="FY50" s="191" t="str">
        <f t="shared" si="188"/>
        <v>nebija plānots</v>
      </c>
      <c r="FZ50" s="84">
        <f t="shared" si="189"/>
        <v>0</v>
      </c>
      <c r="GA50" s="84">
        <v>0</v>
      </c>
      <c r="GB50" s="84">
        <v>0</v>
      </c>
      <c r="GC50" s="84">
        <f t="shared" si="190"/>
        <v>0</v>
      </c>
      <c r="GD50" s="84">
        <f t="shared" si="191"/>
        <v>0</v>
      </c>
      <c r="GE50" s="84">
        <f t="shared" si="192"/>
        <v>0</v>
      </c>
      <c r="GF50" s="191" t="str">
        <f t="shared" si="193"/>
        <v>nebija plānots</v>
      </c>
      <c r="GG50" s="84">
        <f t="shared" si="194"/>
        <v>0</v>
      </c>
      <c r="GH50" s="84">
        <v>0</v>
      </c>
      <c r="GI50" s="84">
        <v>0</v>
      </c>
      <c r="GJ50" s="84">
        <f t="shared" si="195"/>
        <v>0</v>
      </c>
      <c r="GK50" s="84">
        <f t="shared" si="196"/>
        <v>0</v>
      </c>
      <c r="GL50" s="84">
        <f t="shared" si="197"/>
        <v>0</v>
      </c>
      <c r="GM50" s="191" t="str">
        <f t="shared" si="198"/>
        <v>nebija plānots</v>
      </c>
      <c r="GN50" s="84">
        <f t="shared" si="199"/>
        <v>0</v>
      </c>
      <c r="GO50" s="84">
        <v>0</v>
      </c>
      <c r="GP50" s="84">
        <v>0</v>
      </c>
      <c r="GQ50" s="84">
        <f t="shared" si="168"/>
        <v>0</v>
      </c>
      <c r="GR50" s="84">
        <f t="shared" si="169"/>
        <v>0</v>
      </c>
      <c r="GS50" s="84">
        <f t="shared" si="170"/>
        <v>0</v>
      </c>
      <c r="GT50" s="191" t="str">
        <f t="shared" si="200"/>
        <v>nebija plānots</v>
      </c>
      <c r="GU50" s="84">
        <f t="shared" si="171"/>
        <v>0</v>
      </c>
      <c r="GV50" s="84">
        <v>0</v>
      </c>
      <c r="GW50" s="84">
        <v>0</v>
      </c>
      <c r="GX50" s="84">
        <f t="shared" si="201"/>
        <v>0</v>
      </c>
      <c r="GY50" s="84">
        <f t="shared" si="202"/>
        <v>0</v>
      </c>
      <c r="GZ50" s="84">
        <f t="shared" si="172"/>
        <v>0</v>
      </c>
      <c r="HA50" s="191" t="str">
        <f t="shared" si="203"/>
        <v>nebija plānots</v>
      </c>
      <c r="HB50" s="84">
        <f t="shared" si="173"/>
        <v>0</v>
      </c>
      <c r="HC50" s="40"/>
      <c r="HD50" s="40"/>
      <c r="HE50" s="99"/>
      <c r="HF50" s="99"/>
      <c r="HG50" s="100"/>
      <c r="HH50" s="100"/>
      <c r="HI50" s="100"/>
    </row>
    <row r="51" spans="1:217" ht="75.400000000000006" hidden="1" customHeight="1" outlineLevel="1" x14ac:dyDescent="0.45">
      <c r="B51" s="9"/>
      <c r="C51" s="317" t="s">
        <v>39</v>
      </c>
      <c r="D51" s="1" t="s">
        <v>1471</v>
      </c>
      <c r="E51" s="35">
        <v>36</v>
      </c>
      <c r="F51" s="35">
        <v>1</v>
      </c>
      <c r="G51" s="36" t="s">
        <v>39</v>
      </c>
      <c r="H51" s="37" t="s">
        <v>232</v>
      </c>
      <c r="I51" s="37" t="s">
        <v>461</v>
      </c>
      <c r="J51" s="54">
        <v>0</v>
      </c>
      <c r="K51" s="38"/>
      <c r="L51" s="38"/>
      <c r="M51" s="39" t="s">
        <v>34</v>
      </c>
      <c r="N51" s="38"/>
      <c r="O51" s="38"/>
      <c r="P51" s="38" t="s">
        <v>457</v>
      </c>
      <c r="Q51" s="40"/>
      <c r="R51" s="40"/>
      <c r="S51" s="40"/>
      <c r="T51" s="98"/>
      <c r="U51" s="40"/>
      <c r="V51" s="40"/>
      <c r="W51" s="40"/>
      <c r="X51" s="85">
        <f t="shared" si="174"/>
        <v>0</v>
      </c>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84">
        <v>0</v>
      </c>
      <c r="CP51" s="84">
        <v>0</v>
      </c>
      <c r="CQ51" s="40"/>
      <c r="CR51" s="57">
        <f t="shared" si="175"/>
        <v>0</v>
      </c>
      <c r="CS51" s="40"/>
      <c r="CT51" s="40">
        <v>223405.64</v>
      </c>
      <c r="CU51" s="84"/>
      <c r="CV51" s="84"/>
      <c r="CW51" s="84"/>
      <c r="CX51" s="84"/>
      <c r="CY51" s="191"/>
      <c r="CZ51" s="84"/>
      <c r="DA51" s="40">
        <v>0</v>
      </c>
      <c r="DB51" s="84">
        <v>0</v>
      </c>
      <c r="DC51" s="84"/>
      <c r="DD51" s="84"/>
      <c r="DE51" s="84">
        <f t="shared" si="176"/>
        <v>0</v>
      </c>
      <c r="DF51" s="191"/>
      <c r="DG51" s="84"/>
      <c r="DH51" s="40">
        <v>194301.97</v>
      </c>
      <c r="DI51" s="84">
        <v>0</v>
      </c>
      <c r="DJ51" s="84"/>
      <c r="DK51" s="84"/>
      <c r="DL51" s="84">
        <f t="shared" si="177"/>
        <v>0</v>
      </c>
      <c r="DM51" s="191"/>
      <c r="DN51" s="84"/>
      <c r="DO51" s="40">
        <v>205392.48</v>
      </c>
      <c r="DP51" s="84">
        <v>0</v>
      </c>
      <c r="DQ51" s="84"/>
      <c r="DR51" s="84"/>
      <c r="DS51" s="84">
        <f t="shared" si="178"/>
        <v>0</v>
      </c>
      <c r="DT51" s="191"/>
      <c r="DU51" s="84"/>
      <c r="DV51" s="40">
        <v>0</v>
      </c>
      <c r="DW51" s="84">
        <v>0</v>
      </c>
      <c r="DX51" s="84"/>
      <c r="DY51" s="84"/>
      <c r="DZ51" s="84">
        <f t="shared" si="179"/>
        <v>0</v>
      </c>
      <c r="EA51" s="191"/>
      <c r="EB51" s="84"/>
      <c r="EC51" s="40">
        <v>184761.31</v>
      </c>
      <c r="ED51" s="84">
        <v>0</v>
      </c>
      <c r="EE51" s="84"/>
      <c r="EF51" s="84"/>
      <c r="EG51" s="84">
        <f t="shared" si="180"/>
        <v>0</v>
      </c>
      <c r="EH51" s="191"/>
      <c r="EI51" s="84"/>
      <c r="EJ51" s="40">
        <v>96339.54</v>
      </c>
      <c r="EK51" s="84">
        <v>0</v>
      </c>
      <c r="EL51" s="84"/>
      <c r="EM51" s="84"/>
      <c r="EN51" s="84">
        <f t="shared" si="181"/>
        <v>0</v>
      </c>
      <c r="EO51" s="191"/>
      <c r="EP51" s="84"/>
      <c r="EQ51" s="40">
        <v>10129.61</v>
      </c>
      <c r="ER51" s="84">
        <v>0</v>
      </c>
      <c r="ES51" s="84"/>
      <c r="ET51" s="84"/>
      <c r="EU51" s="84">
        <f t="shared" si="182"/>
        <v>0</v>
      </c>
      <c r="EV51" s="191"/>
      <c r="EW51" s="84"/>
      <c r="EX51" s="40">
        <v>460167.34</v>
      </c>
      <c r="EY51" s="84">
        <v>0</v>
      </c>
      <c r="EZ51" s="84"/>
      <c r="FA51" s="84"/>
      <c r="FB51" s="84">
        <f t="shared" si="183"/>
        <v>0</v>
      </c>
      <c r="FC51" s="191"/>
      <c r="FD51" s="84"/>
      <c r="FE51" s="40">
        <v>22892.17</v>
      </c>
      <c r="FF51" s="84">
        <v>0</v>
      </c>
      <c r="FG51" s="84"/>
      <c r="FH51" s="84"/>
      <c r="FI51" s="84">
        <f t="shared" si="184"/>
        <v>0</v>
      </c>
      <c r="FJ51" s="191"/>
      <c r="FK51" s="84"/>
      <c r="FL51" s="40">
        <v>0</v>
      </c>
      <c r="FM51" s="84">
        <v>0</v>
      </c>
      <c r="FN51" s="84"/>
      <c r="FO51" s="84"/>
      <c r="FP51" s="84">
        <f t="shared" si="185"/>
        <v>0</v>
      </c>
      <c r="FQ51" s="191"/>
      <c r="FR51" s="84"/>
      <c r="FS51" s="40"/>
      <c r="FT51" s="97">
        <f t="shared" si="186"/>
        <v>0</v>
      </c>
      <c r="FU51" s="84">
        <v>0</v>
      </c>
      <c r="FV51" s="84">
        <v>0</v>
      </c>
      <c r="FW51" s="84">
        <v>0</v>
      </c>
      <c r="FX51" s="84">
        <f t="shared" si="187"/>
        <v>0</v>
      </c>
      <c r="FY51" s="191" t="str">
        <f t="shared" si="188"/>
        <v>nebija plānots</v>
      </c>
      <c r="FZ51" s="84">
        <f t="shared" si="189"/>
        <v>0</v>
      </c>
      <c r="GA51" s="84">
        <v>0</v>
      </c>
      <c r="GB51" s="84">
        <v>0</v>
      </c>
      <c r="GC51" s="84">
        <f t="shared" si="190"/>
        <v>0</v>
      </c>
      <c r="GD51" s="84">
        <f t="shared" si="191"/>
        <v>0</v>
      </c>
      <c r="GE51" s="84">
        <f t="shared" si="192"/>
        <v>0</v>
      </c>
      <c r="GF51" s="191" t="str">
        <f t="shared" si="193"/>
        <v>nebija plānots</v>
      </c>
      <c r="GG51" s="84">
        <f t="shared" si="194"/>
        <v>0</v>
      </c>
      <c r="GH51" s="84">
        <v>0</v>
      </c>
      <c r="GI51" s="84">
        <v>0</v>
      </c>
      <c r="GJ51" s="84">
        <f t="shared" si="195"/>
        <v>0</v>
      </c>
      <c r="GK51" s="84">
        <f t="shared" si="196"/>
        <v>0</v>
      </c>
      <c r="GL51" s="84">
        <f t="shared" si="197"/>
        <v>0</v>
      </c>
      <c r="GM51" s="191" t="str">
        <f t="shared" si="198"/>
        <v>nebija plānots</v>
      </c>
      <c r="GN51" s="84">
        <f t="shared" si="199"/>
        <v>0</v>
      </c>
      <c r="GO51" s="84">
        <v>0</v>
      </c>
      <c r="GP51" s="84">
        <v>0</v>
      </c>
      <c r="GQ51" s="84">
        <f t="shared" si="168"/>
        <v>0</v>
      </c>
      <c r="GR51" s="84">
        <f t="shared" si="169"/>
        <v>0</v>
      </c>
      <c r="GS51" s="84">
        <f t="shared" si="170"/>
        <v>0</v>
      </c>
      <c r="GT51" s="191" t="str">
        <f t="shared" si="200"/>
        <v>nebija plānots</v>
      </c>
      <c r="GU51" s="84">
        <f t="shared" si="171"/>
        <v>0</v>
      </c>
      <c r="GV51" s="84">
        <v>0</v>
      </c>
      <c r="GW51" s="84">
        <v>0</v>
      </c>
      <c r="GX51" s="84">
        <f t="shared" si="201"/>
        <v>0</v>
      </c>
      <c r="GY51" s="84">
        <f t="shared" si="202"/>
        <v>0</v>
      </c>
      <c r="GZ51" s="84">
        <f t="shared" si="172"/>
        <v>0</v>
      </c>
      <c r="HA51" s="191" t="str">
        <f t="shared" si="203"/>
        <v>nebija plānots</v>
      </c>
      <c r="HB51" s="84">
        <f t="shared" si="173"/>
        <v>0</v>
      </c>
      <c r="HC51" s="40">
        <v>0</v>
      </c>
      <c r="HD51" s="40"/>
      <c r="HE51" s="99"/>
      <c r="HF51" s="153">
        <v>0.87</v>
      </c>
      <c r="HG51" s="100" t="s">
        <v>913</v>
      </c>
      <c r="HH51" s="100"/>
      <c r="HI51" s="100"/>
    </row>
    <row r="52" spans="1:217" ht="75.400000000000006" customHeight="1" collapsed="1" x14ac:dyDescent="0.45">
      <c r="A52" s="1" t="str">
        <f t="shared" si="204"/>
        <v>1.2.1.1.1</v>
      </c>
      <c r="B52" s="9" t="str">
        <f>C52&amp;J52&amp;"."&amp;D52</f>
        <v>1.2.1.1.1.Nē</v>
      </c>
      <c r="C52" s="317" t="s">
        <v>40</v>
      </c>
      <c r="D52" s="1" t="s">
        <v>1471</v>
      </c>
      <c r="E52" s="35">
        <v>37</v>
      </c>
      <c r="F52" s="52">
        <v>1</v>
      </c>
      <c r="G52" s="53" t="s">
        <v>40</v>
      </c>
      <c r="H52" s="54" t="s">
        <v>233</v>
      </c>
      <c r="I52" s="54" t="str">
        <f t="shared" si="162"/>
        <v>1.2.1.1. Kompetences centri</v>
      </c>
      <c r="J52" s="54">
        <v>1</v>
      </c>
      <c r="K52" s="55">
        <v>1</v>
      </c>
      <c r="L52" s="38" t="str">
        <f t="shared" si="163"/>
        <v>1.2.1.1.1</v>
      </c>
      <c r="M52" s="56" t="s">
        <v>41</v>
      </c>
      <c r="N52" s="55" t="s">
        <v>5</v>
      </c>
      <c r="O52" s="55" t="s">
        <v>222</v>
      </c>
      <c r="P52" s="55" t="s">
        <v>225</v>
      </c>
      <c r="Q52" s="57">
        <f t="shared" si="339"/>
        <v>1000000</v>
      </c>
      <c r="R52" s="57">
        <f t="shared" si="164"/>
        <v>1000000</v>
      </c>
      <c r="S52" s="80">
        <v>0</v>
      </c>
      <c r="T52" s="81">
        <v>1000000</v>
      </c>
      <c r="U52" s="80">
        <v>0</v>
      </c>
      <c r="V52" s="80">
        <v>0</v>
      </c>
      <c r="W52" s="80">
        <v>0</v>
      </c>
      <c r="X52" s="85" t="str">
        <f t="shared" si="174"/>
        <v>ERAF</v>
      </c>
      <c r="Y52" s="85">
        <v>0</v>
      </c>
      <c r="Z52" s="85">
        <v>17125.11</v>
      </c>
      <c r="AA52" s="85">
        <v>0</v>
      </c>
      <c r="AB52" s="85">
        <v>20466.45</v>
      </c>
      <c r="AC52" s="85">
        <v>0</v>
      </c>
      <c r="AD52" s="85">
        <v>0</v>
      </c>
      <c r="AE52" s="85">
        <v>0</v>
      </c>
      <c r="AF52" s="85">
        <v>19882.8</v>
      </c>
      <c r="AG52" s="85">
        <v>0</v>
      </c>
      <c r="AH52" s="85">
        <v>18984.32</v>
      </c>
      <c r="AI52" s="85">
        <v>0</v>
      </c>
      <c r="AJ52" s="85">
        <v>0</v>
      </c>
      <c r="AK52" s="85">
        <v>0</v>
      </c>
      <c r="AL52" s="85">
        <v>21344.73</v>
      </c>
      <c r="AM52" s="85">
        <v>80678.3</v>
      </c>
      <c r="AN52" s="85">
        <f t="shared" si="340"/>
        <v>97803.41</v>
      </c>
      <c r="AO52" s="85">
        <v>82141.87</v>
      </c>
      <c r="AP52" s="57">
        <f t="shared" si="205"/>
        <v>179945.28</v>
      </c>
      <c r="AQ52" s="85">
        <v>24939.14</v>
      </c>
      <c r="AR52" s="85">
        <v>0</v>
      </c>
      <c r="AS52" s="85">
        <v>0</v>
      </c>
      <c r="AT52" s="85">
        <v>24450.799999999999</v>
      </c>
      <c r="AU52" s="85">
        <v>0</v>
      </c>
      <c r="AV52" s="85">
        <v>0</v>
      </c>
      <c r="AW52" s="85">
        <v>0</v>
      </c>
      <c r="AX52" s="85">
        <v>50543.07</v>
      </c>
      <c r="AY52" s="85">
        <v>0</v>
      </c>
      <c r="AZ52" s="85">
        <v>0</v>
      </c>
      <c r="BA52" s="85">
        <v>0</v>
      </c>
      <c r="BB52" s="85">
        <v>0</v>
      </c>
      <c r="BC52" s="57">
        <f t="shared" si="206"/>
        <v>99933.010000000009</v>
      </c>
      <c r="BD52" s="57">
        <f t="shared" si="207"/>
        <v>279878.29000000004</v>
      </c>
      <c r="BE52" s="85">
        <v>0</v>
      </c>
      <c r="BF52" s="85">
        <v>38125.61</v>
      </c>
      <c r="BG52" s="85">
        <v>0</v>
      </c>
      <c r="BH52" s="85">
        <v>0</v>
      </c>
      <c r="BI52" s="85">
        <v>0</v>
      </c>
      <c r="BJ52" s="85">
        <v>0</v>
      </c>
      <c r="BK52" s="85">
        <v>0</v>
      </c>
      <c r="BL52" s="85">
        <v>38126.769999999997</v>
      </c>
      <c r="BM52" s="85">
        <v>0</v>
      </c>
      <c r="BN52" s="85">
        <v>0</v>
      </c>
      <c r="BO52" s="85">
        <v>0</v>
      </c>
      <c r="BP52" s="85">
        <v>0</v>
      </c>
      <c r="BQ52" s="57">
        <f t="shared" si="208"/>
        <v>76252.38</v>
      </c>
      <c r="BR52" s="85">
        <v>0</v>
      </c>
      <c r="BS52" s="85">
        <v>0</v>
      </c>
      <c r="BT52" s="85">
        <v>36308.93</v>
      </c>
      <c r="BU52" s="85">
        <v>0</v>
      </c>
      <c r="BV52" s="85">
        <v>0</v>
      </c>
      <c r="BW52" s="85">
        <v>0</v>
      </c>
      <c r="BX52" s="85">
        <v>0</v>
      </c>
      <c r="BY52" s="85">
        <v>70027.39</v>
      </c>
      <c r="BZ52" s="85">
        <v>0</v>
      </c>
      <c r="CA52" s="85">
        <v>0</v>
      </c>
      <c r="CB52" s="85">
        <v>0</v>
      </c>
      <c r="CC52" s="85">
        <v>0</v>
      </c>
      <c r="CD52" s="57">
        <f t="shared" si="209"/>
        <v>106336.32000000001</v>
      </c>
      <c r="CE52" s="85">
        <v>0</v>
      </c>
      <c r="CF52" s="85">
        <v>35460.81</v>
      </c>
      <c r="CG52" s="85">
        <v>0</v>
      </c>
      <c r="CH52" s="85">
        <v>0</v>
      </c>
      <c r="CI52" s="85">
        <v>0</v>
      </c>
      <c r="CJ52" s="85">
        <v>0</v>
      </c>
      <c r="CK52" s="85">
        <v>0</v>
      </c>
      <c r="CL52" s="85">
        <v>22235.51</v>
      </c>
      <c r="CM52" s="85">
        <v>0</v>
      </c>
      <c r="CN52" s="85">
        <v>0</v>
      </c>
      <c r="CO52" s="84">
        <v>7889.8</v>
      </c>
      <c r="CP52" s="84">
        <v>0</v>
      </c>
      <c r="CQ52" s="57">
        <f>CE52+CF52+CG52+CH52+CI52+CJ52+CK52+CL52+CM52+CN52+CO52+CP52</f>
        <v>65586.12</v>
      </c>
      <c r="CR52" s="57">
        <f t="shared" si="175"/>
        <v>528053.1100000001</v>
      </c>
      <c r="CS52" s="179">
        <v>0</v>
      </c>
      <c r="CT52" s="84">
        <f>CT53+CT54</f>
        <v>0</v>
      </c>
      <c r="CU52" s="84">
        <v>0</v>
      </c>
      <c r="CV52" s="84">
        <f t="shared" si="245"/>
        <v>0</v>
      </c>
      <c r="CW52" s="84">
        <v>0</v>
      </c>
      <c r="CX52" s="84">
        <f t="shared" si="210"/>
        <v>0</v>
      </c>
      <c r="CY52" s="191" t="str">
        <f t="shared" si="211"/>
        <v>nebija plānots</v>
      </c>
      <c r="CZ52" s="84">
        <f t="shared" si="212"/>
        <v>0</v>
      </c>
      <c r="DA52" s="84">
        <f t="shared" ref="DA52:FL52" si="551">DA53+DA54</f>
        <v>0</v>
      </c>
      <c r="DB52" s="84">
        <v>28934.27</v>
      </c>
      <c r="DC52" s="84">
        <f t="shared" si="214"/>
        <v>0</v>
      </c>
      <c r="DD52" s="84">
        <v>0</v>
      </c>
      <c r="DE52" s="84">
        <f t="shared" si="176"/>
        <v>28934.27</v>
      </c>
      <c r="DF52" s="191" t="str">
        <f t="shared" ref="DF52" si="552">IFERROR(DE52/DC52,"nebija plānots")</f>
        <v>nebija plānots</v>
      </c>
      <c r="DG52" s="84">
        <f t="shared" ref="DG52" si="553">DE52-DC52</f>
        <v>28934.27</v>
      </c>
      <c r="DH52" s="84">
        <f t="shared" si="551"/>
        <v>28934.23</v>
      </c>
      <c r="DI52" s="84">
        <v>0</v>
      </c>
      <c r="DJ52" s="84">
        <f t="shared" ref="DJ52" si="554">DC52+DH52</f>
        <v>28934.23</v>
      </c>
      <c r="DK52" s="84">
        <v>0</v>
      </c>
      <c r="DL52" s="84">
        <f t="shared" si="177"/>
        <v>28934.27</v>
      </c>
      <c r="DM52" s="191">
        <f t="shared" ref="DM52" si="555">IFERROR(DL52/DJ52,"nebija plānots")</f>
        <v>1.0000013824456362</v>
      </c>
      <c r="DN52" s="84">
        <f t="shared" ref="DN52" si="556">DL52-DJ52</f>
        <v>4.0000000000873115E-2</v>
      </c>
      <c r="DO52" s="84">
        <f t="shared" si="551"/>
        <v>0</v>
      </c>
      <c r="DP52" s="84">
        <v>0</v>
      </c>
      <c r="DQ52" s="84">
        <f t="shared" ref="DQ52" si="557">DJ52+DO52</f>
        <v>28934.23</v>
      </c>
      <c r="DR52" s="84">
        <v>0</v>
      </c>
      <c r="DS52" s="84">
        <f t="shared" si="178"/>
        <v>28934.27</v>
      </c>
      <c r="DT52" s="191">
        <f t="shared" ref="DT52" si="558">IFERROR(DS52/DQ52,"nebija plānots")</f>
        <v>1.0000013824456362</v>
      </c>
      <c r="DU52" s="84">
        <f t="shared" ref="DU52" si="559">DS52-DQ52</f>
        <v>4.0000000000873115E-2</v>
      </c>
      <c r="DV52" s="84">
        <f t="shared" si="551"/>
        <v>0</v>
      </c>
      <c r="DW52" s="84">
        <v>0</v>
      </c>
      <c r="DX52" s="84">
        <f t="shared" ref="DX52" si="560">DQ52+DV52</f>
        <v>28934.23</v>
      </c>
      <c r="DY52" s="84">
        <v>0</v>
      </c>
      <c r="DZ52" s="84">
        <f t="shared" si="179"/>
        <v>28934.27</v>
      </c>
      <c r="EA52" s="191">
        <f t="shared" ref="EA52" si="561">IFERROR(DZ52/DX52,"nebija plānots")</f>
        <v>1.0000013824456362</v>
      </c>
      <c r="EB52" s="84">
        <f t="shared" ref="EB52" si="562">DZ52-DX52</f>
        <v>4.0000000000873115E-2</v>
      </c>
      <c r="EC52" s="84">
        <f t="shared" si="551"/>
        <v>0</v>
      </c>
      <c r="ED52" s="84">
        <v>0</v>
      </c>
      <c r="EE52" s="84">
        <f t="shared" ref="EE52" si="563">DX52+EC52</f>
        <v>28934.23</v>
      </c>
      <c r="EF52" s="84">
        <v>0</v>
      </c>
      <c r="EG52" s="84">
        <f t="shared" si="180"/>
        <v>28934.27</v>
      </c>
      <c r="EH52" s="191">
        <f t="shared" ref="EH52" si="564">IFERROR(EG52/EE52,"nebija plānots")</f>
        <v>1.0000013824456362</v>
      </c>
      <c r="EI52" s="84">
        <f t="shared" ref="EI52" si="565">EG52-EE52</f>
        <v>4.0000000000873115E-2</v>
      </c>
      <c r="EJ52" s="84">
        <f t="shared" si="551"/>
        <v>0</v>
      </c>
      <c r="EK52" s="84">
        <v>0</v>
      </c>
      <c r="EL52" s="84">
        <f t="shared" ref="EL52" si="566">EE52+EJ52</f>
        <v>28934.23</v>
      </c>
      <c r="EM52" s="84">
        <v>0</v>
      </c>
      <c r="EN52" s="84">
        <f t="shared" si="181"/>
        <v>28934.27</v>
      </c>
      <c r="EO52" s="191">
        <f t="shared" ref="EO52" si="567">IFERROR(EN52/EL52,"nebija plānots")</f>
        <v>1.0000013824456362</v>
      </c>
      <c r="EP52" s="84">
        <f t="shared" ref="EP52" si="568">EN52-EL52</f>
        <v>4.0000000000873115E-2</v>
      </c>
      <c r="EQ52" s="84">
        <f t="shared" si="551"/>
        <v>0</v>
      </c>
      <c r="ER52" s="84">
        <v>0</v>
      </c>
      <c r="ES52" s="84">
        <f t="shared" ref="ES52" si="569">EL52+EQ52</f>
        <v>28934.23</v>
      </c>
      <c r="ET52" s="84">
        <v>0</v>
      </c>
      <c r="EU52" s="84">
        <f t="shared" si="182"/>
        <v>28934.27</v>
      </c>
      <c r="EV52" s="191">
        <f t="shared" ref="EV52" si="570">IFERROR(EU52/ES52,"nebija plānots")</f>
        <v>1.0000013824456362</v>
      </c>
      <c r="EW52" s="84">
        <f t="shared" ref="EW52" si="571">EU52-ES52</f>
        <v>4.0000000000873115E-2</v>
      </c>
      <c r="EX52" s="84">
        <f t="shared" si="551"/>
        <v>0</v>
      </c>
      <c r="EY52" s="84">
        <v>0</v>
      </c>
      <c r="EZ52" s="84">
        <f t="shared" ref="EZ52" si="572">ES52+EX52</f>
        <v>28934.23</v>
      </c>
      <c r="FA52" s="84">
        <v>0</v>
      </c>
      <c r="FB52" s="84">
        <f t="shared" si="183"/>
        <v>28934.27</v>
      </c>
      <c r="FC52" s="191">
        <f t="shared" ref="FC52" si="573">IFERROR(FB52/EZ52,"nebija plānots")</f>
        <v>1.0000013824456362</v>
      </c>
      <c r="FD52" s="84">
        <f t="shared" ref="FD52" si="574">FB52-EZ52</f>
        <v>4.0000000000873115E-2</v>
      </c>
      <c r="FE52" s="84">
        <f t="shared" si="551"/>
        <v>0</v>
      </c>
      <c r="FF52" s="84">
        <v>0</v>
      </c>
      <c r="FG52" s="84">
        <f t="shared" ref="FG52" si="575">EZ52+FE52</f>
        <v>28934.23</v>
      </c>
      <c r="FH52" s="84">
        <v>0</v>
      </c>
      <c r="FI52" s="84">
        <f t="shared" si="184"/>
        <v>28934.27</v>
      </c>
      <c r="FJ52" s="191">
        <f t="shared" ref="FJ52" si="576">IFERROR(FI52/FG52,"nebija plānots")</f>
        <v>1.0000013824456362</v>
      </c>
      <c r="FK52" s="84">
        <f t="shared" ref="FK52" si="577">FI52-FG52</f>
        <v>4.0000000000873115E-2</v>
      </c>
      <c r="FL52" s="84">
        <f t="shared" si="551"/>
        <v>0</v>
      </c>
      <c r="FM52" s="84">
        <v>0</v>
      </c>
      <c r="FN52" s="84">
        <f t="shared" ref="FN52" si="578">FG52+FL52</f>
        <v>28934.23</v>
      </c>
      <c r="FO52" s="84">
        <v>0</v>
      </c>
      <c r="FP52" s="84">
        <f t="shared" si="185"/>
        <v>28934.27</v>
      </c>
      <c r="FQ52" s="191">
        <f t="shared" ref="FQ52" si="579">IFERROR(FP52/FN52,"nebija plānots")</f>
        <v>1.0000013824456362</v>
      </c>
      <c r="FR52" s="84">
        <f t="shared" ref="FR52" si="580">FP52-FN52</f>
        <v>4.0000000000873115E-2</v>
      </c>
      <c r="FS52" s="97">
        <f t="shared" si="244"/>
        <v>28934.23</v>
      </c>
      <c r="FT52" s="97">
        <f t="shared" si="186"/>
        <v>556987.38000000012</v>
      </c>
      <c r="FU52" s="84">
        <v>0</v>
      </c>
      <c r="FV52" s="84">
        <v>0</v>
      </c>
      <c r="FW52" s="84">
        <v>0</v>
      </c>
      <c r="FX52" s="84">
        <f t="shared" si="187"/>
        <v>0</v>
      </c>
      <c r="FY52" s="191" t="str">
        <f t="shared" si="188"/>
        <v>nebija plānots</v>
      </c>
      <c r="FZ52" s="84">
        <f t="shared" si="189"/>
        <v>0</v>
      </c>
      <c r="GA52" s="84">
        <v>0</v>
      </c>
      <c r="GB52" s="84">
        <v>0</v>
      </c>
      <c r="GC52" s="84">
        <f t="shared" si="190"/>
        <v>0</v>
      </c>
      <c r="GD52" s="84">
        <f t="shared" si="191"/>
        <v>0</v>
      </c>
      <c r="GE52" s="84">
        <f t="shared" si="192"/>
        <v>0</v>
      </c>
      <c r="GF52" s="191" t="str">
        <f t="shared" si="193"/>
        <v>nebija plānots</v>
      </c>
      <c r="GG52" s="84">
        <f t="shared" si="194"/>
        <v>0</v>
      </c>
      <c r="GH52" s="84">
        <v>0</v>
      </c>
      <c r="GI52" s="84">
        <v>0</v>
      </c>
      <c r="GJ52" s="84">
        <f t="shared" si="195"/>
        <v>0</v>
      </c>
      <c r="GK52" s="84">
        <f t="shared" si="196"/>
        <v>0</v>
      </c>
      <c r="GL52" s="84">
        <f t="shared" si="197"/>
        <v>0</v>
      </c>
      <c r="GM52" s="191" t="str">
        <f t="shared" si="198"/>
        <v>nebija plānots</v>
      </c>
      <c r="GN52" s="84">
        <f t="shared" si="199"/>
        <v>0</v>
      </c>
      <c r="GO52" s="84">
        <v>0</v>
      </c>
      <c r="GP52" s="84">
        <v>0</v>
      </c>
      <c r="GQ52" s="84">
        <f t="shared" si="168"/>
        <v>0</v>
      </c>
      <c r="GR52" s="84">
        <f t="shared" si="169"/>
        <v>0</v>
      </c>
      <c r="GS52" s="84">
        <f t="shared" si="170"/>
        <v>0</v>
      </c>
      <c r="GT52" s="191" t="str">
        <f t="shared" si="200"/>
        <v>nebija plānots</v>
      </c>
      <c r="GU52" s="84">
        <f t="shared" si="171"/>
        <v>0</v>
      </c>
      <c r="GV52" s="84">
        <v>0</v>
      </c>
      <c r="GW52" s="84">
        <v>0</v>
      </c>
      <c r="GX52" s="84">
        <f t="shared" si="201"/>
        <v>0</v>
      </c>
      <c r="GY52" s="84">
        <f t="shared" si="202"/>
        <v>0</v>
      </c>
      <c r="GZ52" s="84">
        <f t="shared" si="172"/>
        <v>0</v>
      </c>
      <c r="HA52" s="191" t="str">
        <f t="shared" si="203"/>
        <v>nebija plānots</v>
      </c>
      <c r="HB52" s="84">
        <f t="shared" si="173"/>
        <v>0</v>
      </c>
      <c r="HC52" s="57">
        <f>FU52+FS52+CQ52+CD52+BQ52+BC52+AP52</f>
        <v>556987.34</v>
      </c>
      <c r="HD52" s="57">
        <f>Q52-HC52</f>
        <v>443012.66000000003</v>
      </c>
      <c r="HE52" s="58" t="s">
        <v>827</v>
      </c>
      <c r="HF52" s="58"/>
      <c r="HG52" s="59"/>
      <c r="HH52" s="59"/>
      <c r="HI52" s="59"/>
    </row>
    <row r="53" spans="1:217" ht="75.400000000000006" hidden="1" customHeight="1" outlineLevel="1" x14ac:dyDescent="0.45">
      <c r="B53" s="9"/>
      <c r="C53" s="317" t="s">
        <v>40</v>
      </c>
      <c r="D53" s="1" t="s">
        <v>1471</v>
      </c>
      <c r="E53" s="35">
        <v>38</v>
      </c>
      <c r="F53" s="35">
        <v>1</v>
      </c>
      <c r="G53" s="36" t="s">
        <v>40</v>
      </c>
      <c r="H53" s="37" t="s">
        <v>233</v>
      </c>
      <c r="I53" s="37" t="s">
        <v>462</v>
      </c>
      <c r="J53" s="54">
        <v>0</v>
      </c>
      <c r="K53" s="38"/>
      <c r="L53" s="38"/>
      <c r="M53" s="39" t="s">
        <v>41</v>
      </c>
      <c r="N53" s="38"/>
      <c r="O53" s="38"/>
      <c r="P53" s="38" t="s">
        <v>456</v>
      </c>
      <c r="Q53" s="40"/>
      <c r="R53" s="40"/>
      <c r="S53" s="40"/>
      <c r="T53" s="98"/>
      <c r="U53" s="40"/>
      <c r="V53" s="40"/>
      <c r="W53" s="40"/>
      <c r="X53" s="85">
        <f t="shared" si="174"/>
        <v>0</v>
      </c>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84">
        <v>0</v>
      </c>
      <c r="CP53" s="84">
        <v>0</v>
      </c>
      <c r="CQ53" s="40"/>
      <c r="CR53" s="57">
        <f t="shared" si="175"/>
        <v>0</v>
      </c>
      <c r="CS53" s="40"/>
      <c r="CT53" s="40"/>
      <c r="CU53" s="84"/>
      <c r="CV53" s="84"/>
      <c r="CW53" s="84"/>
      <c r="CX53" s="84"/>
      <c r="CY53" s="191"/>
      <c r="CZ53" s="84"/>
      <c r="DA53" s="40"/>
      <c r="DB53" s="84">
        <v>0</v>
      </c>
      <c r="DC53" s="84"/>
      <c r="DD53" s="84"/>
      <c r="DE53" s="84">
        <f t="shared" si="176"/>
        <v>0</v>
      </c>
      <c r="DF53" s="191"/>
      <c r="DG53" s="84"/>
      <c r="DH53" s="40"/>
      <c r="DI53" s="84">
        <v>0</v>
      </c>
      <c r="DJ53" s="84"/>
      <c r="DK53" s="84"/>
      <c r="DL53" s="84">
        <f t="shared" si="177"/>
        <v>0</v>
      </c>
      <c r="DM53" s="191"/>
      <c r="DN53" s="84"/>
      <c r="DO53" s="40"/>
      <c r="DP53" s="84">
        <v>0</v>
      </c>
      <c r="DQ53" s="84"/>
      <c r="DR53" s="84"/>
      <c r="DS53" s="84">
        <f t="shared" si="178"/>
        <v>0</v>
      </c>
      <c r="DT53" s="191"/>
      <c r="DU53" s="84"/>
      <c r="DV53" s="40"/>
      <c r="DW53" s="84">
        <v>0</v>
      </c>
      <c r="DX53" s="84"/>
      <c r="DY53" s="84"/>
      <c r="DZ53" s="84">
        <f t="shared" si="179"/>
        <v>0</v>
      </c>
      <c r="EA53" s="191"/>
      <c r="EB53" s="84"/>
      <c r="EC53" s="40"/>
      <c r="ED53" s="84">
        <v>0</v>
      </c>
      <c r="EE53" s="84"/>
      <c r="EF53" s="84"/>
      <c r="EG53" s="84">
        <f t="shared" si="180"/>
        <v>0</v>
      </c>
      <c r="EH53" s="191"/>
      <c r="EI53" s="84"/>
      <c r="EJ53" s="40"/>
      <c r="EK53" s="84">
        <v>0</v>
      </c>
      <c r="EL53" s="84"/>
      <c r="EM53" s="84"/>
      <c r="EN53" s="84">
        <f t="shared" si="181"/>
        <v>0</v>
      </c>
      <c r="EO53" s="191"/>
      <c r="EP53" s="84"/>
      <c r="EQ53" s="40"/>
      <c r="ER53" s="84">
        <v>0</v>
      </c>
      <c r="ES53" s="84"/>
      <c r="ET53" s="84"/>
      <c r="EU53" s="84">
        <f t="shared" si="182"/>
        <v>0</v>
      </c>
      <c r="EV53" s="191"/>
      <c r="EW53" s="84"/>
      <c r="EX53" s="40"/>
      <c r="EY53" s="84">
        <v>0</v>
      </c>
      <c r="EZ53" s="84"/>
      <c r="FA53" s="84"/>
      <c r="FB53" s="84">
        <f t="shared" si="183"/>
        <v>0</v>
      </c>
      <c r="FC53" s="191"/>
      <c r="FD53" s="84"/>
      <c r="FE53" s="40"/>
      <c r="FF53" s="84">
        <v>0</v>
      </c>
      <c r="FG53" s="84"/>
      <c r="FH53" s="84"/>
      <c r="FI53" s="84">
        <f t="shared" si="184"/>
        <v>0</v>
      </c>
      <c r="FJ53" s="191"/>
      <c r="FK53" s="84"/>
      <c r="FL53" s="40"/>
      <c r="FM53" s="84">
        <v>0</v>
      </c>
      <c r="FN53" s="84"/>
      <c r="FO53" s="84"/>
      <c r="FP53" s="84">
        <f t="shared" si="185"/>
        <v>0</v>
      </c>
      <c r="FQ53" s="191"/>
      <c r="FR53" s="84"/>
      <c r="FS53" s="40"/>
      <c r="FT53" s="97">
        <f t="shared" si="186"/>
        <v>0</v>
      </c>
      <c r="FU53" s="84">
        <v>0</v>
      </c>
      <c r="FV53" s="84">
        <v>0</v>
      </c>
      <c r="FW53" s="84">
        <v>0</v>
      </c>
      <c r="FX53" s="84">
        <f t="shared" si="187"/>
        <v>0</v>
      </c>
      <c r="FY53" s="191" t="str">
        <f t="shared" si="188"/>
        <v>nebija plānots</v>
      </c>
      <c r="FZ53" s="84">
        <f t="shared" si="189"/>
        <v>0</v>
      </c>
      <c r="GA53" s="84">
        <v>0</v>
      </c>
      <c r="GB53" s="84">
        <v>0</v>
      </c>
      <c r="GC53" s="84">
        <f t="shared" si="190"/>
        <v>0</v>
      </c>
      <c r="GD53" s="84">
        <f t="shared" si="191"/>
        <v>0</v>
      </c>
      <c r="GE53" s="84">
        <f t="shared" si="192"/>
        <v>0</v>
      </c>
      <c r="GF53" s="191" t="str">
        <f t="shared" si="193"/>
        <v>nebija plānots</v>
      </c>
      <c r="GG53" s="84">
        <f t="shared" si="194"/>
        <v>0</v>
      </c>
      <c r="GH53" s="84">
        <v>0</v>
      </c>
      <c r="GI53" s="84">
        <v>0</v>
      </c>
      <c r="GJ53" s="84">
        <f t="shared" si="195"/>
        <v>0</v>
      </c>
      <c r="GK53" s="84">
        <f t="shared" si="196"/>
        <v>0</v>
      </c>
      <c r="GL53" s="84">
        <f t="shared" si="197"/>
        <v>0</v>
      </c>
      <c r="GM53" s="191" t="str">
        <f t="shared" si="198"/>
        <v>nebija plānots</v>
      </c>
      <c r="GN53" s="84">
        <f t="shared" si="199"/>
        <v>0</v>
      </c>
      <c r="GO53" s="84">
        <v>0</v>
      </c>
      <c r="GP53" s="84">
        <v>0</v>
      </c>
      <c r="GQ53" s="84">
        <f t="shared" si="168"/>
        <v>0</v>
      </c>
      <c r="GR53" s="84">
        <f t="shared" si="169"/>
        <v>0</v>
      </c>
      <c r="GS53" s="84">
        <f t="shared" si="170"/>
        <v>0</v>
      </c>
      <c r="GT53" s="191" t="str">
        <f t="shared" si="200"/>
        <v>nebija plānots</v>
      </c>
      <c r="GU53" s="84">
        <f t="shared" si="171"/>
        <v>0</v>
      </c>
      <c r="GV53" s="84">
        <v>0</v>
      </c>
      <c r="GW53" s="84">
        <v>0</v>
      </c>
      <c r="GX53" s="84">
        <f t="shared" si="201"/>
        <v>0</v>
      </c>
      <c r="GY53" s="84">
        <f t="shared" si="202"/>
        <v>0</v>
      </c>
      <c r="GZ53" s="84">
        <f t="shared" si="172"/>
        <v>0</v>
      </c>
      <c r="HA53" s="191" t="str">
        <f t="shared" si="203"/>
        <v>nebija plānots</v>
      </c>
      <c r="HB53" s="84">
        <f t="shared" si="173"/>
        <v>0</v>
      </c>
      <c r="HC53" s="40"/>
      <c r="HD53" s="40"/>
      <c r="HE53" s="99"/>
      <c r="HF53" s="99"/>
      <c r="HG53" s="100"/>
      <c r="HH53" s="100"/>
      <c r="HI53" s="100"/>
    </row>
    <row r="54" spans="1:217" ht="181.9" hidden="1" customHeight="1" outlineLevel="1" x14ac:dyDescent="0.45">
      <c r="B54" s="9"/>
      <c r="C54" s="317" t="s">
        <v>40</v>
      </c>
      <c r="D54" s="1" t="s">
        <v>1471</v>
      </c>
      <c r="E54" s="35">
        <v>39</v>
      </c>
      <c r="F54" s="35">
        <v>1</v>
      </c>
      <c r="G54" s="36" t="s">
        <v>40</v>
      </c>
      <c r="H54" s="37" t="s">
        <v>233</v>
      </c>
      <c r="I54" s="37" t="s">
        <v>462</v>
      </c>
      <c r="J54" s="54">
        <v>0</v>
      </c>
      <c r="K54" s="38"/>
      <c r="L54" s="38"/>
      <c r="M54" s="39" t="s">
        <v>41</v>
      </c>
      <c r="N54" s="38"/>
      <c r="O54" s="38"/>
      <c r="P54" s="38" t="s">
        <v>457</v>
      </c>
      <c r="Q54" s="40"/>
      <c r="R54" s="40"/>
      <c r="S54" s="40"/>
      <c r="T54" s="98"/>
      <c r="U54" s="40"/>
      <c r="V54" s="40"/>
      <c r="W54" s="40"/>
      <c r="X54" s="85">
        <f t="shared" si="174"/>
        <v>0</v>
      </c>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84">
        <v>0</v>
      </c>
      <c r="CP54" s="84">
        <v>0</v>
      </c>
      <c r="CQ54" s="40"/>
      <c r="CR54" s="57">
        <f t="shared" si="175"/>
        <v>0</v>
      </c>
      <c r="CS54" s="40"/>
      <c r="CT54" s="40">
        <v>0</v>
      </c>
      <c r="CU54" s="84"/>
      <c r="CV54" s="84"/>
      <c r="CW54" s="84"/>
      <c r="CX54" s="84"/>
      <c r="CY54" s="191"/>
      <c r="CZ54" s="84"/>
      <c r="DA54" s="40">
        <v>0</v>
      </c>
      <c r="DB54" s="84">
        <v>0</v>
      </c>
      <c r="DC54" s="84"/>
      <c r="DD54" s="84"/>
      <c r="DE54" s="84">
        <f t="shared" si="176"/>
        <v>0</v>
      </c>
      <c r="DF54" s="191"/>
      <c r="DG54" s="84"/>
      <c r="DH54" s="40">
        <v>28934.23</v>
      </c>
      <c r="DI54" s="84">
        <v>0</v>
      </c>
      <c r="DJ54" s="84"/>
      <c r="DK54" s="84"/>
      <c r="DL54" s="84">
        <f t="shared" si="177"/>
        <v>0</v>
      </c>
      <c r="DM54" s="191"/>
      <c r="DN54" s="84"/>
      <c r="DO54" s="40">
        <v>0</v>
      </c>
      <c r="DP54" s="84">
        <v>0</v>
      </c>
      <c r="DQ54" s="84"/>
      <c r="DR54" s="84"/>
      <c r="DS54" s="84">
        <f t="shared" si="178"/>
        <v>0</v>
      </c>
      <c r="DT54" s="191"/>
      <c r="DU54" s="84"/>
      <c r="DV54" s="40">
        <v>0</v>
      </c>
      <c r="DW54" s="84">
        <v>0</v>
      </c>
      <c r="DX54" s="84"/>
      <c r="DY54" s="84"/>
      <c r="DZ54" s="84">
        <f t="shared" si="179"/>
        <v>0</v>
      </c>
      <c r="EA54" s="191"/>
      <c r="EB54" s="84"/>
      <c r="EC54" s="40">
        <v>0</v>
      </c>
      <c r="ED54" s="84">
        <v>0</v>
      </c>
      <c r="EE54" s="84"/>
      <c r="EF54" s="84"/>
      <c r="EG54" s="84">
        <f t="shared" si="180"/>
        <v>0</v>
      </c>
      <c r="EH54" s="191"/>
      <c r="EI54" s="84"/>
      <c r="EJ54" s="40">
        <v>0</v>
      </c>
      <c r="EK54" s="84">
        <v>0</v>
      </c>
      <c r="EL54" s="84"/>
      <c r="EM54" s="84"/>
      <c r="EN54" s="84">
        <f t="shared" si="181"/>
        <v>0</v>
      </c>
      <c r="EO54" s="191"/>
      <c r="EP54" s="84"/>
      <c r="EQ54" s="40">
        <v>0</v>
      </c>
      <c r="ER54" s="84">
        <v>0</v>
      </c>
      <c r="ES54" s="84"/>
      <c r="ET54" s="84"/>
      <c r="EU54" s="84">
        <f t="shared" si="182"/>
        <v>0</v>
      </c>
      <c r="EV54" s="191"/>
      <c r="EW54" s="84"/>
      <c r="EX54" s="40">
        <v>0</v>
      </c>
      <c r="EY54" s="84">
        <v>0</v>
      </c>
      <c r="EZ54" s="84"/>
      <c r="FA54" s="84"/>
      <c r="FB54" s="84">
        <f t="shared" si="183"/>
        <v>0</v>
      </c>
      <c r="FC54" s="191"/>
      <c r="FD54" s="84"/>
      <c r="FE54" s="40">
        <v>0</v>
      </c>
      <c r="FF54" s="84">
        <v>0</v>
      </c>
      <c r="FG54" s="84"/>
      <c r="FH54" s="84"/>
      <c r="FI54" s="84">
        <f t="shared" si="184"/>
        <v>0</v>
      </c>
      <c r="FJ54" s="191"/>
      <c r="FK54" s="84"/>
      <c r="FL54" s="40">
        <v>0</v>
      </c>
      <c r="FM54" s="84">
        <v>0</v>
      </c>
      <c r="FN54" s="84"/>
      <c r="FO54" s="84"/>
      <c r="FP54" s="84">
        <f t="shared" si="185"/>
        <v>0</v>
      </c>
      <c r="FQ54" s="191"/>
      <c r="FR54" s="84"/>
      <c r="FS54" s="40"/>
      <c r="FT54" s="97">
        <f t="shared" si="186"/>
        <v>0</v>
      </c>
      <c r="FU54" s="84">
        <v>0</v>
      </c>
      <c r="FV54" s="84">
        <v>0</v>
      </c>
      <c r="FW54" s="84">
        <v>0</v>
      </c>
      <c r="FX54" s="84">
        <f t="shared" si="187"/>
        <v>0</v>
      </c>
      <c r="FY54" s="191" t="str">
        <f t="shared" si="188"/>
        <v>nebija plānots</v>
      </c>
      <c r="FZ54" s="84">
        <f t="shared" si="189"/>
        <v>0</v>
      </c>
      <c r="GA54" s="84">
        <v>0</v>
      </c>
      <c r="GB54" s="84">
        <v>0</v>
      </c>
      <c r="GC54" s="84">
        <f t="shared" si="190"/>
        <v>0</v>
      </c>
      <c r="GD54" s="84">
        <f t="shared" si="191"/>
        <v>0</v>
      </c>
      <c r="GE54" s="84">
        <f t="shared" si="192"/>
        <v>0</v>
      </c>
      <c r="GF54" s="191" t="str">
        <f t="shared" si="193"/>
        <v>nebija plānots</v>
      </c>
      <c r="GG54" s="84">
        <f t="shared" si="194"/>
        <v>0</v>
      </c>
      <c r="GH54" s="84">
        <v>0</v>
      </c>
      <c r="GI54" s="84">
        <v>0</v>
      </c>
      <c r="GJ54" s="84">
        <f t="shared" si="195"/>
        <v>0</v>
      </c>
      <c r="GK54" s="84">
        <f t="shared" si="196"/>
        <v>0</v>
      </c>
      <c r="GL54" s="84">
        <f t="shared" si="197"/>
        <v>0</v>
      </c>
      <c r="GM54" s="191" t="str">
        <f t="shared" si="198"/>
        <v>nebija plānots</v>
      </c>
      <c r="GN54" s="84">
        <f t="shared" si="199"/>
        <v>0</v>
      </c>
      <c r="GO54" s="84">
        <v>0</v>
      </c>
      <c r="GP54" s="84">
        <v>0</v>
      </c>
      <c r="GQ54" s="84">
        <f t="shared" si="168"/>
        <v>0</v>
      </c>
      <c r="GR54" s="84">
        <f t="shared" si="169"/>
        <v>0</v>
      </c>
      <c r="GS54" s="84">
        <f t="shared" si="170"/>
        <v>0</v>
      </c>
      <c r="GT54" s="191" t="str">
        <f t="shared" si="200"/>
        <v>nebija plānots</v>
      </c>
      <c r="GU54" s="84">
        <f t="shared" si="171"/>
        <v>0</v>
      </c>
      <c r="GV54" s="84">
        <v>0</v>
      </c>
      <c r="GW54" s="84">
        <v>0</v>
      </c>
      <c r="GX54" s="84">
        <f t="shared" si="201"/>
        <v>0</v>
      </c>
      <c r="GY54" s="84">
        <f t="shared" si="202"/>
        <v>0</v>
      </c>
      <c r="GZ54" s="84">
        <f t="shared" si="172"/>
        <v>0</v>
      </c>
      <c r="HA54" s="191" t="str">
        <f t="shared" si="203"/>
        <v>nebija plānots</v>
      </c>
      <c r="HB54" s="84">
        <f t="shared" si="173"/>
        <v>0</v>
      </c>
      <c r="HC54" s="40"/>
      <c r="HD54" s="40"/>
      <c r="HE54" s="99"/>
      <c r="HF54" s="153" t="s">
        <v>828</v>
      </c>
      <c r="HG54" s="100" t="s">
        <v>979</v>
      </c>
      <c r="HH54" s="100" t="s">
        <v>828</v>
      </c>
      <c r="HI54" s="100" t="s">
        <v>828</v>
      </c>
    </row>
    <row r="55" spans="1:217" ht="75.400000000000006" customHeight="1" collapsed="1" x14ac:dyDescent="0.45">
      <c r="A55" s="1" t="str">
        <f t="shared" si="204"/>
        <v>1.2.1.1.2</v>
      </c>
      <c r="B55" s="9" t="str">
        <f>C55&amp;J55&amp;"."&amp;D55</f>
        <v>1.2.1.1.2.Nē</v>
      </c>
      <c r="C55" s="317" t="s">
        <v>40</v>
      </c>
      <c r="D55" s="1" t="s">
        <v>1471</v>
      </c>
      <c r="E55" s="35">
        <v>40</v>
      </c>
      <c r="F55" s="52">
        <v>1</v>
      </c>
      <c r="G55" s="53" t="s">
        <v>40</v>
      </c>
      <c r="H55" s="54" t="s">
        <v>233</v>
      </c>
      <c r="I55" s="54" t="str">
        <f t="shared" si="162"/>
        <v>1.2.1.1. Kompetences centri</v>
      </c>
      <c r="J55" s="54">
        <v>2</v>
      </c>
      <c r="K55" s="55">
        <v>2</v>
      </c>
      <c r="L55" s="38" t="str">
        <f t="shared" si="163"/>
        <v>1.2.1.1.2</v>
      </c>
      <c r="M55" s="56" t="s">
        <v>41</v>
      </c>
      <c r="N55" s="55" t="s">
        <v>5</v>
      </c>
      <c r="O55" s="55" t="s">
        <v>221</v>
      </c>
      <c r="P55" s="55" t="s">
        <v>225</v>
      </c>
      <c r="Q55" s="57">
        <f t="shared" si="339"/>
        <v>24485713</v>
      </c>
      <c r="R55" s="57">
        <f t="shared" si="164"/>
        <v>24485713</v>
      </c>
      <c r="S55" s="80">
        <v>0</v>
      </c>
      <c r="T55" s="81">
        <v>24485713</v>
      </c>
      <c r="U55" s="80">
        <v>0</v>
      </c>
      <c r="V55" s="80">
        <v>0</v>
      </c>
      <c r="W55" s="80">
        <v>0</v>
      </c>
      <c r="X55" s="85" t="str">
        <f t="shared" si="174"/>
        <v>ERAF</v>
      </c>
      <c r="Y55" s="85">
        <v>0</v>
      </c>
      <c r="Z55" s="85">
        <v>0</v>
      </c>
      <c r="AA55" s="85">
        <v>0</v>
      </c>
      <c r="AB55" s="85">
        <v>1509296.49</v>
      </c>
      <c r="AC55" s="85">
        <v>657400.25</v>
      </c>
      <c r="AD55" s="85">
        <v>812042.59</v>
      </c>
      <c r="AE55" s="85">
        <v>1042466.3</v>
      </c>
      <c r="AF55" s="85">
        <v>323147.18999999994</v>
      </c>
      <c r="AG55" s="85">
        <v>173087.58</v>
      </c>
      <c r="AH55" s="85">
        <v>905278.9</v>
      </c>
      <c r="AI55" s="85">
        <v>1051945.06</v>
      </c>
      <c r="AJ55" s="85">
        <v>273456.53000000003</v>
      </c>
      <c r="AK55" s="85">
        <v>1933606.2299999997</v>
      </c>
      <c r="AL55" s="85">
        <v>846058.54999999993</v>
      </c>
      <c r="AM55" s="85">
        <v>9527785.6700000018</v>
      </c>
      <c r="AN55" s="85">
        <f t="shared" si="340"/>
        <v>9527785.6700000018</v>
      </c>
      <c r="AO55" s="85">
        <v>10624675.540000003</v>
      </c>
      <c r="AP55" s="57">
        <f t="shared" si="205"/>
        <v>20152461.210000005</v>
      </c>
      <c r="AQ55" s="85">
        <v>565159</v>
      </c>
      <c r="AR55" s="85">
        <v>0</v>
      </c>
      <c r="AS55" s="85">
        <v>87822.02</v>
      </c>
      <c r="AT55" s="85">
        <v>0</v>
      </c>
      <c r="AU55" s="85">
        <v>969156.19</v>
      </c>
      <c r="AV55" s="85">
        <v>1550635.1099999999</v>
      </c>
      <c r="AW55" s="85">
        <v>313020.25999999995</v>
      </c>
      <c r="AX55" s="85">
        <v>750330.75</v>
      </c>
      <c r="AY55" s="85">
        <v>0</v>
      </c>
      <c r="AZ55" s="85">
        <v>97128.05</v>
      </c>
      <c r="BA55" s="85">
        <v>0</v>
      </c>
      <c r="BB55" s="85">
        <v>0</v>
      </c>
      <c r="BC55" s="57">
        <f t="shared" si="206"/>
        <v>4333251.38</v>
      </c>
      <c r="BD55" s="57">
        <f t="shared" si="207"/>
        <v>24485712.590000004</v>
      </c>
      <c r="BE55" s="85">
        <v>0</v>
      </c>
      <c r="BF55" s="85">
        <v>0</v>
      </c>
      <c r="BG55" s="85">
        <v>0</v>
      </c>
      <c r="BH55" s="85">
        <v>0</v>
      </c>
      <c r="BI55" s="85">
        <v>0</v>
      </c>
      <c r="BJ55" s="85">
        <v>0</v>
      </c>
      <c r="BK55" s="85">
        <v>0</v>
      </c>
      <c r="BL55" s="85">
        <v>0</v>
      </c>
      <c r="BM55" s="85">
        <v>0</v>
      </c>
      <c r="BN55" s="85">
        <v>0</v>
      </c>
      <c r="BO55" s="85">
        <v>0</v>
      </c>
      <c r="BP55" s="85">
        <v>0</v>
      </c>
      <c r="BQ55" s="57">
        <f t="shared" si="208"/>
        <v>0</v>
      </c>
      <c r="BR55" s="85">
        <v>0</v>
      </c>
      <c r="BS55" s="85">
        <v>0</v>
      </c>
      <c r="BT55" s="85">
        <v>0</v>
      </c>
      <c r="BU55" s="85">
        <v>0</v>
      </c>
      <c r="BV55" s="85">
        <v>0</v>
      </c>
      <c r="BW55" s="85">
        <v>0</v>
      </c>
      <c r="BX55" s="85">
        <v>0</v>
      </c>
      <c r="BY55" s="85">
        <v>0</v>
      </c>
      <c r="BZ55" s="85">
        <v>0</v>
      </c>
      <c r="CA55" s="85">
        <v>0</v>
      </c>
      <c r="CB55" s="85">
        <v>0</v>
      </c>
      <c r="CC55" s="85">
        <v>0</v>
      </c>
      <c r="CD55" s="57">
        <f t="shared" si="209"/>
        <v>0</v>
      </c>
      <c r="CE55" s="85">
        <v>0</v>
      </c>
      <c r="CF55" s="85">
        <v>0</v>
      </c>
      <c r="CG55" s="85">
        <v>0</v>
      </c>
      <c r="CH55" s="85">
        <v>0</v>
      </c>
      <c r="CI55" s="85">
        <v>0</v>
      </c>
      <c r="CJ55" s="85">
        <v>0</v>
      </c>
      <c r="CK55" s="85">
        <v>0</v>
      </c>
      <c r="CL55" s="85">
        <v>0</v>
      </c>
      <c r="CM55" s="85">
        <v>0</v>
      </c>
      <c r="CN55" s="85">
        <v>0</v>
      </c>
      <c r="CO55" s="84">
        <v>0</v>
      </c>
      <c r="CP55" s="84">
        <v>0</v>
      </c>
      <c r="CQ55" s="57">
        <f>CE55+CF55+CG55+CH55+CI55+CJ55+CK55+CL55+CM55+CN55+CO55+CP55</f>
        <v>0</v>
      </c>
      <c r="CR55" s="57">
        <f t="shared" si="175"/>
        <v>24485712.590000004</v>
      </c>
      <c r="CS55" s="179">
        <v>0</v>
      </c>
      <c r="CT55" s="84">
        <f>CT56+CT57</f>
        <v>0</v>
      </c>
      <c r="CU55" s="84">
        <v>0</v>
      </c>
      <c r="CV55" s="84">
        <f t="shared" si="245"/>
        <v>0</v>
      </c>
      <c r="CW55" s="84">
        <v>0</v>
      </c>
      <c r="CX55" s="84">
        <f t="shared" si="210"/>
        <v>0</v>
      </c>
      <c r="CY55" s="191" t="str">
        <f t="shared" si="211"/>
        <v>nebija plānots</v>
      </c>
      <c r="CZ55" s="84">
        <f t="shared" si="212"/>
        <v>0</v>
      </c>
      <c r="DA55" s="84">
        <f t="shared" ref="DA55:FL55" si="581">DA56+DA57</f>
        <v>0</v>
      </c>
      <c r="DB55" s="84">
        <v>0</v>
      </c>
      <c r="DC55" s="84">
        <f t="shared" si="214"/>
        <v>0</v>
      </c>
      <c r="DD55" s="84">
        <v>0</v>
      </c>
      <c r="DE55" s="84">
        <f t="shared" si="176"/>
        <v>0</v>
      </c>
      <c r="DF55" s="191" t="str">
        <f t="shared" ref="DF55" si="582">IFERROR(DE55/DC55,"nebija plānots")</f>
        <v>nebija plānots</v>
      </c>
      <c r="DG55" s="84">
        <f t="shared" ref="DG55" si="583">DE55-DC55</f>
        <v>0</v>
      </c>
      <c r="DH55" s="84">
        <f t="shared" si="581"/>
        <v>0</v>
      </c>
      <c r="DI55" s="84">
        <v>0</v>
      </c>
      <c r="DJ55" s="84">
        <f t="shared" ref="DJ55" si="584">DC55+DH55</f>
        <v>0</v>
      </c>
      <c r="DK55" s="84">
        <v>0</v>
      </c>
      <c r="DL55" s="84">
        <f t="shared" si="177"/>
        <v>0</v>
      </c>
      <c r="DM55" s="191" t="str">
        <f t="shared" ref="DM55" si="585">IFERROR(DL55/DJ55,"nebija plānots")</f>
        <v>nebija plānots</v>
      </c>
      <c r="DN55" s="84">
        <f t="shared" ref="DN55" si="586">DL55-DJ55</f>
        <v>0</v>
      </c>
      <c r="DO55" s="84">
        <f t="shared" si="581"/>
        <v>0</v>
      </c>
      <c r="DP55" s="84">
        <v>0</v>
      </c>
      <c r="DQ55" s="84">
        <f t="shared" ref="DQ55" si="587">DJ55+DO55</f>
        <v>0</v>
      </c>
      <c r="DR55" s="84">
        <v>0</v>
      </c>
      <c r="DS55" s="84">
        <f t="shared" si="178"/>
        <v>0</v>
      </c>
      <c r="DT55" s="191" t="str">
        <f t="shared" ref="DT55" si="588">IFERROR(DS55/DQ55,"nebija plānots")</f>
        <v>nebija plānots</v>
      </c>
      <c r="DU55" s="84">
        <f t="shared" ref="DU55" si="589">DS55-DQ55</f>
        <v>0</v>
      </c>
      <c r="DV55" s="84">
        <f t="shared" si="581"/>
        <v>0</v>
      </c>
      <c r="DW55" s="84">
        <v>0</v>
      </c>
      <c r="DX55" s="84">
        <f t="shared" ref="DX55" si="590">DQ55+DV55</f>
        <v>0</v>
      </c>
      <c r="DY55" s="84">
        <v>0</v>
      </c>
      <c r="DZ55" s="84">
        <f t="shared" si="179"/>
        <v>0</v>
      </c>
      <c r="EA55" s="191" t="str">
        <f t="shared" ref="EA55" si="591">IFERROR(DZ55/DX55,"nebija plānots")</f>
        <v>nebija plānots</v>
      </c>
      <c r="EB55" s="84">
        <f t="shared" ref="EB55" si="592">DZ55-DX55</f>
        <v>0</v>
      </c>
      <c r="EC55" s="84">
        <f t="shared" si="581"/>
        <v>0</v>
      </c>
      <c r="ED55" s="84">
        <v>0</v>
      </c>
      <c r="EE55" s="84">
        <f t="shared" ref="EE55" si="593">DX55+EC55</f>
        <v>0</v>
      </c>
      <c r="EF55" s="84">
        <v>0</v>
      </c>
      <c r="EG55" s="84">
        <f t="shared" si="180"/>
        <v>0</v>
      </c>
      <c r="EH55" s="191" t="str">
        <f t="shared" ref="EH55" si="594">IFERROR(EG55/EE55,"nebija plānots")</f>
        <v>nebija plānots</v>
      </c>
      <c r="EI55" s="84">
        <f t="shared" ref="EI55" si="595">EG55-EE55</f>
        <v>0</v>
      </c>
      <c r="EJ55" s="84">
        <f t="shared" si="581"/>
        <v>0</v>
      </c>
      <c r="EK55" s="84">
        <v>0</v>
      </c>
      <c r="EL55" s="84">
        <f t="shared" ref="EL55" si="596">EE55+EJ55</f>
        <v>0</v>
      </c>
      <c r="EM55" s="84">
        <v>0</v>
      </c>
      <c r="EN55" s="84">
        <f t="shared" si="181"/>
        <v>0</v>
      </c>
      <c r="EO55" s="191" t="str">
        <f t="shared" ref="EO55" si="597">IFERROR(EN55/EL55,"nebija plānots")</f>
        <v>nebija plānots</v>
      </c>
      <c r="EP55" s="84">
        <f t="shared" ref="EP55" si="598">EN55-EL55</f>
        <v>0</v>
      </c>
      <c r="EQ55" s="84">
        <f t="shared" si="581"/>
        <v>0</v>
      </c>
      <c r="ER55" s="84">
        <v>0</v>
      </c>
      <c r="ES55" s="84">
        <f t="shared" ref="ES55" si="599">EL55+EQ55</f>
        <v>0</v>
      </c>
      <c r="ET55" s="84">
        <v>0</v>
      </c>
      <c r="EU55" s="84">
        <f t="shared" si="182"/>
        <v>0</v>
      </c>
      <c r="EV55" s="191" t="str">
        <f t="shared" ref="EV55" si="600">IFERROR(EU55/ES55,"nebija plānots")</f>
        <v>nebija plānots</v>
      </c>
      <c r="EW55" s="84">
        <f t="shared" ref="EW55" si="601">EU55-ES55</f>
        <v>0</v>
      </c>
      <c r="EX55" s="84">
        <f t="shared" si="581"/>
        <v>0</v>
      </c>
      <c r="EY55" s="84">
        <v>0</v>
      </c>
      <c r="EZ55" s="84">
        <f t="shared" ref="EZ55" si="602">ES55+EX55</f>
        <v>0</v>
      </c>
      <c r="FA55" s="84">
        <v>0</v>
      </c>
      <c r="FB55" s="84">
        <f t="shared" si="183"/>
        <v>0</v>
      </c>
      <c r="FC55" s="191" t="str">
        <f t="shared" ref="FC55" si="603">IFERROR(FB55/EZ55,"nebija plānots")</f>
        <v>nebija plānots</v>
      </c>
      <c r="FD55" s="84">
        <f t="shared" ref="FD55" si="604">FB55-EZ55</f>
        <v>0</v>
      </c>
      <c r="FE55" s="84">
        <f t="shared" si="581"/>
        <v>0</v>
      </c>
      <c r="FF55" s="84">
        <v>0</v>
      </c>
      <c r="FG55" s="84">
        <f t="shared" ref="FG55" si="605">EZ55+FE55</f>
        <v>0</v>
      </c>
      <c r="FH55" s="84">
        <v>0</v>
      </c>
      <c r="FI55" s="84">
        <f t="shared" si="184"/>
        <v>0</v>
      </c>
      <c r="FJ55" s="191" t="str">
        <f t="shared" ref="FJ55" si="606">IFERROR(FI55/FG55,"nebija plānots")</f>
        <v>nebija plānots</v>
      </c>
      <c r="FK55" s="84">
        <f t="shared" ref="FK55" si="607">FI55-FG55</f>
        <v>0</v>
      </c>
      <c r="FL55" s="84">
        <f t="shared" si="581"/>
        <v>0</v>
      </c>
      <c r="FM55" s="84">
        <v>0</v>
      </c>
      <c r="FN55" s="84">
        <f t="shared" ref="FN55" si="608">FG55+FL55</f>
        <v>0</v>
      </c>
      <c r="FO55" s="84">
        <v>0</v>
      </c>
      <c r="FP55" s="84">
        <f t="shared" si="185"/>
        <v>0</v>
      </c>
      <c r="FQ55" s="191" t="str">
        <f t="shared" ref="FQ55" si="609">IFERROR(FP55/FN55,"nebija plānots")</f>
        <v>nebija plānots</v>
      </c>
      <c r="FR55" s="84">
        <f t="shared" ref="FR55" si="610">FP55-FN55</f>
        <v>0</v>
      </c>
      <c r="FS55" s="97">
        <f t="shared" si="244"/>
        <v>0</v>
      </c>
      <c r="FT55" s="97">
        <f t="shared" si="186"/>
        <v>24485712.590000004</v>
      </c>
      <c r="FU55" s="84">
        <v>0</v>
      </c>
      <c r="FV55" s="84">
        <v>0</v>
      </c>
      <c r="FW55" s="84">
        <v>0</v>
      </c>
      <c r="FX55" s="84">
        <f t="shared" si="187"/>
        <v>0</v>
      </c>
      <c r="FY55" s="191" t="str">
        <f t="shared" si="188"/>
        <v>nebija plānots</v>
      </c>
      <c r="FZ55" s="84">
        <f t="shared" si="189"/>
        <v>0</v>
      </c>
      <c r="GA55" s="84">
        <v>0</v>
      </c>
      <c r="GB55" s="84">
        <v>0</v>
      </c>
      <c r="GC55" s="84">
        <f t="shared" si="190"/>
        <v>0</v>
      </c>
      <c r="GD55" s="84">
        <f t="shared" si="191"/>
        <v>0</v>
      </c>
      <c r="GE55" s="84">
        <f t="shared" si="192"/>
        <v>0</v>
      </c>
      <c r="GF55" s="191" t="str">
        <f t="shared" si="193"/>
        <v>nebija plānots</v>
      </c>
      <c r="GG55" s="84">
        <f t="shared" si="194"/>
        <v>0</v>
      </c>
      <c r="GH55" s="84">
        <v>0</v>
      </c>
      <c r="GI55" s="84">
        <v>0</v>
      </c>
      <c r="GJ55" s="84">
        <f t="shared" si="195"/>
        <v>0</v>
      </c>
      <c r="GK55" s="84">
        <f t="shared" si="196"/>
        <v>0</v>
      </c>
      <c r="GL55" s="84">
        <f t="shared" si="197"/>
        <v>0</v>
      </c>
      <c r="GM55" s="191" t="str">
        <f t="shared" si="198"/>
        <v>nebija plānots</v>
      </c>
      <c r="GN55" s="84">
        <f t="shared" si="199"/>
        <v>0</v>
      </c>
      <c r="GO55" s="84">
        <v>0</v>
      </c>
      <c r="GP55" s="84">
        <v>0</v>
      </c>
      <c r="GQ55" s="84">
        <f t="shared" si="168"/>
        <v>0</v>
      </c>
      <c r="GR55" s="84">
        <f t="shared" si="169"/>
        <v>0</v>
      </c>
      <c r="GS55" s="84">
        <f t="shared" si="170"/>
        <v>0</v>
      </c>
      <c r="GT55" s="191" t="str">
        <f t="shared" si="200"/>
        <v>nebija plānots</v>
      </c>
      <c r="GU55" s="84">
        <f t="shared" si="171"/>
        <v>0</v>
      </c>
      <c r="GV55" s="84">
        <v>0</v>
      </c>
      <c r="GW55" s="84">
        <v>0</v>
      </c>
      <c r="GX55" s="84">
        <f t="shared" si="201"/>
        <v>0</v>
      </c>
      <c r="GY55" s="84">
        <f t="shared" si="202"/>
        <v>0</v>
      </c>
      <c r="GZ55" s="84">
        <f t="shared" si="172"/>
        <v>0</v>
      </c>
      <c r="HA55" s="191" t="str">
        <f t="shared" si="203"/>
        <v>nebija plānots</v>
      </c>
      <c r="HB55" s="84">
        <f t="shared" si="173"/>
        <v>0</v>
      </c>
      <c r="HC55" s="57">
        <f>FU55+FS55+CQ55+CD55+BQ55+BC55+AP55</f>
        <v>24485712.590000004</v>
      </c>
      <c r="HD55" s="57">
        <f>Q55-HC55</f>
        <v>0.40999999642372131</v>
      </c>
      <c r="HE55" s="60"/>
      <c r="HF55" s="58"/>
      <c r="HG55" s="61"/>
      <c r="HH55" s="59"/>
      <c r="HI55" s="59"/>
    </row>
    <row r="56" spans="1:217" ht="75.400000000000006" hidden="1" customHeight="1" outlineLevel="1" x14ac:dyDescent="0.45">
      <c r="B56" s="9"/>
      <c r="C56" s="317" t="s">
        <v>40</v>
      </c>
      <c r="D56" s="1" t="s">
        <v>1471</v>
      </c>
      <c r="E56" s="35">
        <v>41</v>
      </c>
      <c r="F56" s="35">
        <v>1</v>
      </c>
      <c r="G56" s="36" t="s">
        <v>40</v>
      </c>
      <c r="H56" s="37" t="s">
        <v>233</v>
      </c>
      <c r="I56" s="37" t="s">
        <v>462</v>
      </c>
      <c r="J56" s="54">
        <v>0</v>
      </c>
      <c r="K56" s="38"/>
      <c r="L56" s="38"/>
      <c r="M56" s="39" t="s">
        <v>41</v>
      </c>
      <c r="N56" s="38"/>
      <c r="O56" s="38"/>
      <c r="P56" s="38" t="s">
        <v>456</v>
      </c>
      <c r="Q56" s="40"/>
      <c r="R56" s="40"/>
      <c r="S56" s="40"/>
      <c r="T56" s="98"/>
      <c r="U56" s="40"/>
      <c r="V56" s="40"/>
      <c r="W56" s="40"/>
      <c r="X56" s="85">
        <f t="shared" si="174"/>
        <v>0</v>
      </c>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84">
        <v>0</v>
      </c>
      <c r="CP56" s="84">
        <v>0</v>
      </c>
      <c r="CQ56" s="40"/>
      <c r="CR56" s="57">
        <f t="shared" si="175"/>
        <v>0</v>
      </c>
      <c r="CS56" s="40"/>
      <c r="CT56" s="40"/>
      <c r="CU56" s="84"/>
      <c r="CV56" s="84"/>
      <c r="CW56" s="84"/>
      <c r="CX56" s="84"/>
      <c r="CY56" s="191"/>
      <c r="CZ56" s="84"/>
      <c r="DA56" s="40"/>
      <c r="DB56" s="84">
        <v>0</v>
      </c>
      <c r="DC56" s="84"/>
      <c r="DD56" s="84"/>
      <c r="DE56" s="84">
        <f t="shared" si="176"/>
        <v>0</v>
      </c>
      <c r="DF56" s="191"/>
      <c r="DG56" s="84"/>
      <c r="DH56" s="40"/>
      <c r="DI56" s="84">
        <v>0</v>
      </c>
      <c r="DJ56" s="84"/>
      <c r="DK56" s="84"/>
      <c r="DL56" s="84">
        <f t="shared" si="177"/>
        <v>0</v>
      </c>
      <c r="DM56" s="191"/>
      <c r="DN56" s="84"/>
      <c r="DO56" s="40"/>
      <c r="DP56" s="84">
        <v>0</v>
      </c>
      <c r="DQ56" s="84"/>
      <c r="DR56" s="84"/>
      <c r="DS56" s="84">
        <f t="shared" si="178"/>
        <v>0</v>
      </c>
      <c r="DT56" s="191"/>
      <c r="DU56" s="84"/>
      <c r="DV56" s="40"/>
      <c r="DW56" s="84">
        <v>0</v>
      </c>
      <c r="DX56" s="84"/>
      <c r="DY56" s="84"/>
      <c r="DZ56" s="84">
        <f t="shared" si="179"/>
        <v>0</v>
      </c>
      <c r="EA56" s="191"/>
      <c r="EB56" s="84"/>
      <c r="EC56" s="40"/>
      <c r="ED56" s="84">
        <v>0</v>
      </c>
      <c r="EE56" s="84"/>
      <c r="EF56" s="84"/>
      <c r="EG56" s="84">
        <f t="shared" si="180"/>
        <v>0</v>
      </c>
      <c r="EH56" s="191"/>
      <c r="EI56" s="84"/>
      <c r="EJ56" s="40"/>
      <c r="EK56" s="84">
        <v>0</v>
      </c>
      <c r="EL56" s="84"/>
      <c r="EM56" s="84"/>
      <c r="EN56" s="84">
        <f t="shared" si="181"/>
        <v>0</v>
      </c>
      <c r="EO56" s="191"/>
      <c r="EP56" s="84"/>
      <c r="EQ56" s="40"/>
      <c r="ER56" s="84">
        <v>0</v>
      </c>
      <c r="ES56" s="84"/>
      <c r="ET56" s="84"/>
      <c r="EU56" s="84">
        <f t="shared" si="182"/>
        <v>0</v>
      </c>
      <c r="EV56" s="191"/>
      <c r="EW56" s="84"/>
      <c r="EX56" s="40"/>
      <c r="EY56" s="84">
        <v>0</v>
      </c>
      <c r="EZ56" s="84"/>
      <c r="FA56" s="84"/>
      <c r="FB56" s="84">
        <f t="shared" si="183"/>
        <v>0</v>
      </c>
      <c r="FC56" s="191"/>
      <c r="FD56" s="84"/>
      <c r="FE56" s="40"/>
      <c r="FF56" s="84">
        <v>0</v>
      </c>
      <c r="FG56" s="84"/>
      <c r="FH56" s="84"/>
      <c r="FI56" s="84">
        <f t="shared" si="184"/>
        <v>0</v>
      </c>
      <c r="FJ56" s="191"/>
      <c r="FK56" s="84"/>
      <c r="FL56" s="40"/>
      <c r="FM56" s="84">
        <v>0</v>
      </c>
      <c r="FN56" s="84"/>
      <c r="FO56" s="84"/>
      <c r="FP56" s="84">
        <f t="shared" si="185"/>
        <v>0</v>
      </c>
      <c r="FQ56" s="191"/>
      <c r="FR56" s="84"/>
      <c r="FS56" s="40"/>
      <c r="FT56" s="97">
        <f t="shared" si="186"/>
        <v>0</v>
      </c>
      <c r="FU56" s="84">
        <v>0</v>
      </c>
      <c r="FV56" s="84">
        <v>0</v>
      </c>
      <c r="FW56" s="84">
        <v>0</v>
      </c>
      <c r="FX56" s="84">
        <f t="shared" si="187"/>
        <v>0</v>
      </c>
      <c r="FY56" s="191" t="str">
        <f t="shared" si="188"/>
        <v>nebija plānots</v>
      </c>
      <c r="FZ56" s="84">
        <f t="shared" si="189"/>
        <v>0</v>
      </c>
      <c r="GA56" s="84">
        <v>0</v>
      </c>
      <c r="GB56" s="84">
        <v>0</v>
      </c>
      <c r="GC56" s="84">
        <f t="shared" si="190"/>
        <v>0</v>
      </c>
      <c r="GD56" s="84">
        <f t="shared" si="191"/>
        <v>0</v>
      </c>
      <c r="GE56" s="84">
        <f t="shared" si="192"/>
        <v>0</v>
      </c>
      <c r="GF56" s="191" t="str">
        <f t="shared" si="193"/>
        <v>nebija plānots</v>
      </c>
      <c r="GG56" s="84">
        <f t="shared" si="194"/>
        <v>0</v>
      </c>
      <c r="GH56" s="84">
        <v>0</v>
      </c>
      <c r="GI56" s="84">
        <v>0</v>
      </c>
      <c r="GJ56" s="84">
        <f t="shared" si="195"/>
        <v>0</v>
      </c>
      <c r="GK56" s="84">
        <f t="shared" si="196"/>
        <v>0</v>
      </c>
      <c r="GL56" s="84">
        <f t="shared" si="197"/>
        <v>0</v>
      </c>
      <c r="GM56" s="191" t="str">
        <f t="shared" si="198"/>
        <v>nebija plānots</v>
      </c>
      <c r="GN56" s="84">
        <f t="shared" si="199"/>
        <v>0</v>
      </c>
      <c r="GO56" s="84">
        <v>0</v>
      </c>
      <c r="GP56" s="84">
        <v>0</v>
      </c>
      <c r="GQ56" s="84">
        <f t="shared" si="168"/>
        <v>0</v>
      </c>
      <c r="GR56" s="84">
        <f t="shared" si="169"/>
        <v>0</v>
      </c>
      <c r="GS56" s="84">
        <f t="shared" si="170"/>
        <v>0</v>
      </c>
      <c r="GT56" s="191" t="str">
        <f t="shared" si="200"/>
        <v>nebija plānots</v>
      </c>
      <c r="GU56" s="84">
        <f t="shared" si="171"/>
        <v>0</v>
      </c>
      <c r="GV56" s="84">
        <v>0</v>
      </c>
      <c r="GW56" s="84">
        <v>0</v>
      </c>
      <c r="GX56" s="84">
        <f t="shared" si="201"/>
        <v>0</v>
      </c>
      <c r="GY56" s="84">
        <f t="shared" si="202"/>
        <v>0</v>
      </c>
      <c r="GZ56" s="84">
        <f t="shared" si="172"/>
        <v>0</v>
      </c>
      <c r="HA56" s="191" t="str">
        <f t="shared" si="203"/>
        <v>nebija plānots</v>
      </c>
      <c r="HB56" s="84">
        <f t="shared" si="173"/>
        <v>0</v>
      </c>
      <c r="HC56" s="40"/>
      <c r="HD56" s="40"/>
      <c r="HE56" s="101"/>
      <c r="HF56" s="99"/>
      <c r="HG56" s="102"/>
      <c r="HH56" s="100"/>
      <c r="HI56" s="100"/>
    </row>
    <row r="57" spans="1:217" ht="75.400000000000006" hidden="1" customHeight="1" outlineLevel="1" x14ac:dyDescent="0.45">
      <c r="B57" s="9"/>
      <c r="C57" s="317" t="s">
        <v>40</v>
      </c>
      <c r="D57" s="1" t="s">
        <v>1471</v>
      </c>
      <c r="E57" s="35">
        <v>42</v>
      </c>
      <c r="F57" s="35">
        <v>1</v>
      </c>
      <c r="G57" s="36" t="s">
        <v>40</v>
      </c>
      <c r="H57" s="37" t="s">
        <v>233</v>
      </c>
      <c r="I57" s="37" t="s">
        <v>462</v>
      </c>
      <c r="J57" s="54">
        <v>0</v>
      </c>
      <c r="K57" s="38"/>
      <c r="L57" s="38"/>
      <c r="M57" s="39" t="s">
        <v>41</v>
      </c>
      <c r="N57" s="38"/>
      <c r="O57" s="38"/>
      <c r="P57" s="38" t="s">
        <v>457</v>
      </c>
      <c r="Q57" s="40"/>
      <c r="R57" s="40"/>
      <c r="S57" s="40"/>
      <c r="T57" s="98"/>
      <c r="U57" s="40"/>
      <c r="V57" s="40"/>
      <c r="W57" s="40"/>
      <c r="X57" s="85">
        <f t="shared" si="174"/>
        <v>0</v>
      </c>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84">
        <v>0</v>
      </c>
      <c r="CP57" s="84">
        <v>0</v>
      </c>
      <c r="CQ57" s="40"/>
      <c r="CR57" s="57">
        <f t="shared" si="175"/>
        <v>0</v>
      </c>
      <c r="CS57" s="40"/>
      <c r="CT57" s="40">
        <v>0</v>
      </c>
      <c r="CU57" s="84"/>
      <c r="CV57" s="84"/>
      <c r="CW57" s="84"/>
      <c r="CX57" s="84"/>
      <c r="CY57" s="191"/>
      <c r="CZ57" s="84"/>
      <c r="DA57" s="40">
        <v>0</v>
      </c>
      <c r="DB57" s="84">
        <v>0</v>
      </c>
      <c r="DC57" s="84"/>
      <c r="DD57" s="84"/>
      <c r="DE57" s="84">
        <f t="shared" si="176"/>
        <v>0</v>
      </c>
      <c r="DF57" s="191"/>
      <c r="DG57" s="84"/>
      <c r="DH57" s="40">
        <v>0</v>
      </c>
      <c r="DI57" s="84">
        <v>0</v>
      </c>
      <c r="DJ57" s="84"/>
      <c r="DK57" s="84"/>
      <c r="DL57" s="84">
        <f t="shared" si="177"/>
        <v>0</v>
      </c>
      <c r="DM57" s="191"/>
      <c r="DN57" s="84"/>
      <c r="DO57" s="40">
        <v>0</v>
      </c>
      <c r="DP57" s="84">
        <v>0</v>
      </c>
      <c r="DQ57" s="84"/>
      <c r="DR57" s="84"/>
      <c r="DS57" s="84">
        <f t="shared" si="178"/>
        <v>0</v>
      </c>
      <c r="DT57" s="191"/>
      <c r="DU57" s="84"/>
      <c r="DV57" s="40">
        <v>0</v>
      </c>
      <c r="DW57" s="84">
        <v>0</v>
      </c>
      <c r="DX57" s="84"/>
      <c r="DY57" s="84"/>
      <c r="DZ57" s="84">
        <f t="shared" si="179"/>
        <v>0</v>
      </c>
      <c r="EA57" s="191"/>
      <c r="EB57" s="84"/>
      <c r="EC57" s="40">
        <v>0</v>
      </c>
      <c r="ED57" s="84">
        <v>0</v>
      </c>
      <c r="EE57" s="84"/>
      <c r="EF57" s="84"/>
      <c r="EG57" s="84">
        <f t="shared" si="180"/>
        <v>0</v>
      </c>
      <c r="EH57" s="191"/>
      <c r="EI57" s="84"/>
      <c r="EJ57" s="40">
        <v>0</v>
      </c>
      <c r="EK57" s="84">
        <v>0</v>
      </c>
      <c r="EL57" s="84"/>
      <c r="EM57" s="84"/>
      <c r="EN57" s="84">
        <f t="shared" si="181"/>
        <v>0</v>
      </c>
      <c r="EO57" s="191"/>
      <c r="EP57" s="84"/>
      <c r="EQ57" s="40">
        <v>0</v>
      </c>
      <c r="ER57" s="84">
        <v>0</v>
      </c>
      <c r="ES57" s="84"/>
      <c r="ET57" s="84"/>
      <c r="EU57" s="84">
        <f t="shared" si="182"/>
        <v>0</v>
      </c>
      <c r="EV57" s="191"/>
      <c r="EW57" s="84"/>
      <c r="EX57" s="40">
        <v>0</v>
      </c>
      <c r="EY57" s="84">
        <v>0</v>
      </c>
      <c r="EZ57" s="84"/>
      <c r="FA57" s="84"/>
      <c r="FB57" s="84">
        <f t="shared" si="183"/>
        <v>0</v>
      </c>
      <c r="FC57" s="191"/>
      <c r="FD57" s="84"/>
      <c r="FE57" s="40">
        <v>0</v>
      </c>
      <c r="FF57" s="84">
        <v>0</v>
      </c>
      <c r="FG57" s="84"/>
      <c r="FH57" s="84"/>
      <c r="FI57" s="84">
        <f t="shared" si="184"/>
        <v>0</v>
      </c>
      <c r="FJ57" s="191"/>
      <c r="FK57" s="84"/>
      <c r="FL57" s="40">
        <v>0</v>
      </c>
      <c r="FM57" s="84">
        <v>0</v>
      </c>
      <c r="FN57" s="84"/>
      <c r="FO57" s="84"/>
      <c r="FP57" s="84">
        <f t="shared" si="185"/>
        <v>0</v>
      </c>
      <c r="FQ57" s="191"/>
      <c r="FR57" s="84"/>
      <c r="FS57" s="40"/>
      <c r="FT57" s="97">
        <f t="shared" si="186"/>
        <v>0</v>
      </c>
      <c r="FU57" s="84">
        <v>0</v>
      </c>
      <c r="FV57" s="84">
        <v>0</v>
      </c>
      <c r="FW57" s="84">
        <v>0</v>
      </c>
      <c r="FX57" s="84">
        <f t="shared" si="187"/>
        <v>0</v>
      </c>
      <c r="FY57" s="191" t="str">
        <f t="shared" si="188"/>
        <v>nebija plānots</v>
      </c>
      <c r="FZ57" s="84">
        <f t="shared" si="189"/>
        <v>0</v>
      </c>
      <c r="GA57" s="84">
        <v>0</v>
      </c>
      <c r="GB57" s="84">
        <v>0</v>
      </c>
      <c r="GC57" s="84">
        <f t="shared" si="190"/>
        <v>0</v>
      </c>
      <c r="GD57" s="84">
        <f t="shared" si="191"/>
        <v>0</v>
      </c>
      <c r="GE57" s="84">
        <f t="shared" si="192"/>
        <v>0</v>
      </c>
      <c r="GF57" s="191" t="str">
        <f t="shared" si="193"/>
        <v>nebija plānots</v>
      </c>
      <c r="GG57" s="84">
        <f t="shared" si="194"/>
        <v>0</v>
      </c>
      <c r="GH57" s="84">
        <v>0</v>
      </c>
      <c r="GI57" s="84">
        <v>0</v>
      </c>
      <c r="GJ57" s="84">
        <f t="shared" si="195"/>
        <v>0</v>
      </c>
      <c r="GK57" s="84">
        <f t="shared" si="196"/>
        <v>0</v>
      </c>
      <c r="GL57" s="84">
        <f t="shared" si="197"/>
        <v>0</v>
      </c>
      <c r="GM57" s="191" t="str">
        <f t="shared" si="198"/>
        <v>nebija plānots</v>
      </c>
      <c r="GN57" s="84">
        <f t="shared" si="199"/>
        <v>0</v>
      </c>
      <c r="GO57" s="84">
        <v>0</v>
      </c>
      <c r="GP57" s="84">
        <v>0</v>
      </c>
      <c r="GQ57" s="84">
        <f t="shared" si="168"/>
        <v>0</v>
      </c>
      <c r="GR57" s="84">
        <f t="shared" si="169"/>
        <v>0</v>
      </c>
      <c r="GS57" s="84">
        <f t="shared" si="170"/>
        <v>0</v>
      </c>
      <c r="GT57" s="191" t="str">
        <f t="shared" si="200"/>
        <v>nebija plānots</v>
      </c>
      <c r="GU57" s="84">
        <f t="shared" si="171"/>
        <v>0</v>
      </c>
      <c r="GV57" s="84">
        <v>0</v>
      </c>
      <c r="GW57" s="84">
        <v>0</v>
      </c>
      <c r="GX57" s="84">
        <f t="shared" si="201"/>
        <v>0</v>
      </c>
      <c r="GY57" s="84">
        <f t="shared" si="202"/>
        <v>0</v>
      </c>
      <c r="GZ57" s="84">
        <f t="shared" si="172"/>
        <v>0</v>
      </c>
      <c r="HA57" s="191" t="str">
        <f t="shared" si="203"/>
        <v>nebija plānots</v>
      </c>
      <c r="HB57" s="84">
        <f t="shared" si="173"/>
        <v>0</v>
      </c>
      <c r="HC57" s="40"/>
      <c r="HD57" s="40"/>
      <c r="HE57" s="101"/>
      <c r="HF57" s="99"/>
      <c r="HG57" s="102"/>
      <c r="HH57" s="100"/>
      <c r="HI57" s="100"/>
    </row>
    <row r="58" spans="1:217" ht="75.400000000000006" customHeight="1" collapsed="1" x14ac:dyDescent="0.45">
      <c r="A58" s="1" t="str">
        <f t="shared" si="204"/>
        <v>1.2.1.1.3</v>
      </c>
      <c r="B58" s="9" t="str">
        <f>C58&amp;J58&amp;"."&amp;D58</f>
        <v>1.2.1.1.3.Nē</v>
      </c>
      <c r="C58" s="317" t="s">
        <v>40</v>
      </c>
      <c r="D58" s="1" t="s">
        <v>1471</v>
      </c>
      <c r="E58" s="35">
        <v>43</v>
      </c>
      <c r="F58" s="52">
        <v>1</v>
      </c>
      <c r="G58" s="53" t="s">
        <v>40</v>
      </c>
      <c r="H58" s="54" t="s">
        <v>233</v>
      </c>
      <c r="I58" s="54" t="str">
        <f t="shared" si="162"/>
        <v>1.2.1.1. Kompetences centri</v>
      </c>
      <c r="J58" s="54">
        <v>3</v>
      </c>
      <c r="K58" s="55">
        <v>3</v>
      </c>
      <c r="L58" s="38" t="str">
        <f t="shared" si="163"/>
        <v>1.2.1.1.3</v>
      </c>
      <c r="M58" s="56" t="s">
        <v>41</v>
      </c>
      <c r="N58" s="55" t="s">
        <v>5</v>
      </c>
      <c r="O58" s="55" t="s">
        <v>221</v>
      </c>
      <c r="P58" s="55" t="s">
        <v>225</v>
      </c>
      <c r="Q58" s="57">
        <f t="shared" si="339"/>
        <v>0</v>
      </c>
      <c r="R58" s="57">
        <f t="shared" si="164"/>
        <v>0</v>
      </c>
      <c r="S58" s="80">
        <v>0</v>
      </c>
      <c r="T58" s="81">
        <v>0</v>
      </c>
      <c r="U58" s="80">
        <v>0</v>
      </c>
      <c r="V58" s="80">
        <v>0</v>
      </c>
      <c r="W58" s="80">
        <v>0</v>
      </c>
      <c r="X58" s="85" t="str">
        <f t="shared" si="174"/>
        <v>ERAF</v>
      </c>
      <c r="Y58" s="85">
        <v>0</v>
      </c>
      <c r="Z58" s="85">
        <v>0</v>
      </c>
      <c r="AA58" s="85">
        <v>0</v>
      </c>
      <c r="AB58" s="85">
        <v>0</v>
      </c>
      <c r="AC58" s="85">
        <v>0</v>
      </c>
      <c r="AD58" s="85">
        <v>0</v>
      </c>
      <c r="AE58" s="85">
        <v>0</v>
      </c>
      <c r="AF58" s="85">
        <v>0</v>
      </c>
      <c r="AG58" s="85">
        <v>0</v>
      </c>
      <c r="AH58" s="85">
        <v>0</v>
      </c>
      <c r="AI58" s="85">
        <v>0</v>
      </c>
      <c r="AJ58" s="85">
        <v>0</v>
      </c>
      <c r="AK58" s="85">
        <v>0</v>
      </c>
      <c r="AL58" s="85">
        <v>0</v>
      </c>
      <c r="AM58" s="85">
        <v>0</v>
      </c>
      <c r="AN58" s="85">
        <f t="shared" si="340"/>
        <v>0</v>
      </c>
      <c r="AO58" s="85">
        <v>0</v>
      </c>
      <c r="AP58" s="57">
        <f t="shared" si="205"/>
        <v>0</v>
      </c>
      <c r="AQ58" s="85">
        <v>0</v>
      </c>
      <c r="AR58" s="85">
        <v>0</v>
      </c>
      <c r="AS58" s="85">
        <v>0</v>
      </c>
      <c r="AT58" s="85">
        <v>0</v>
      </c>
      <c r="AU58" s="85">
        <v>0</v>
      </c>
      <c r="AV58" s="85">
        <v>0</v>
      </c>
      <c r="AW58" s="85">
        <v>0</v>
      </c>
      <c r="AX58" s="85">
        <v>0</v>
      </c>
      <c r="AY58" s="85">
        <v>0</v>
      </c>
      <c r="AZ58" s="85">
        <v>0</v>
      </c>
      <c r="BA58" s="85">
        <v>0</v>
      </c>
      <c r="BB58" s="85">
        <v>0</v>
      </c>
      <c r="BC58" s="57">
        <f t="shared" si="206"/>
        <v>0</v>
      </c>
      <c r="BD58" s="57">
        <f t="shared" si="207"/>
        <v>0</v>
      </c>
      <c r="BE58" s="85">
        <v>0</v>
      </c>
      <c r="BF58" s="85">
        <v>0</v>
      </c>
      <c r="BG58" s="85">
        <v>0</v>
      </c>
      <c r="BH58" s="85">
        <v>0</v>
      </c>
      <c r="BI58" s="85">
        <v>0</v>
      </c>
      <c r="BJ58" s="85">
        <v>0</v>
      </c>
      <c r="BK58" s="85">
        <v>0</v>
      </c>
      <c r="BL58" s="85">
        <v>0</v>
      </c>
      <c r="BM58" s="85">
        <v>0</v>
      </c>
      <c r="BN58" s="85">
        <v>0</v>
      </c>
      <c r="BO58" s="85">
        <v>0</v>
      </c>
      <c r="BP58" s="85">
        <v>0</v>
      </c>
      <c r="BQ58" s="57">
        <f t="shared" si="208"/>
        <v>0</v>
      </c>
      <c r="BR58" s="85">
        <v>0</v>
      </c>
      <c r="BS58" s="85">
        <v>0</v>
      </c>
      <c r="BT58" s="85">
        <v>0</v>
      </c>
      <c r="BU58" s="85">
        <v>0</v>
      </c>
      <c r="BV58" s="85">
        <v>0</v>
      </c>
      <c r="BW58" s="85">
        <v>0</v>
      </c>
      <c r="BX58" s="85">
        <v>0</v>
      </c>
      <c r="BY58" s="85">
        <v>0</v>
      </c>
      <c r="BZ58" s="85">
        <v>0</v>
      </c>
      <c r="CA58" s="85">
        <v>0</v>
      </c>
      <c r="CB58" s="85">
        <v>0</v>
      </c>
      <c r="CC58" s="85">
        <v>0</v>
      </c>
      <c r="CD58" s="57">
        <f t="shared" si="209"/>
        <v>0</v>
      </c>
      <c r="CE58" s="85">
        <v>0</v>
      </c>
      <c r="CF58" s="85">
        <v>0</v>
      </c>
      <c r="CG58" s="85">
        <v>0</v>
      </c>
      <c r="CH58" s="85">
        <v>0</v>
      </c>
      <c r="CI58" s="85">
        <v>0</v>
      </c>
      <c r="CJ58" s="85">
        <v>0</v>
      </c>
      <c r="CK58" s="85">
        <v>0</v>
      </c>
      <c r="CL58" s="85">
        <v>0</v>
      </c>
      <c r="CM58" s="85">
        <v>0</v>
      </c>
      <c r="CN58" s="85">
        <v>0</v>
      </c>
      <c r="CO58" s="84">
        <v>0</v>
      </c>
      <c r="CP58" s="84">
        <v>0</v>
      </c>
      <c r="CQ58" s="57">
        <f>CE58+CF58+CG58+CH58+CI58+CJ58+CK58+CL58+CM58+CN58+CO58+CP58</f>
        <v>0</v>
      </c>
      <c r="CR58" s="57">
        <f t="shared" si="175"/>
        <v>0</v>
      </c>
      <c r="CS58" s="179">
        <v>0</v>
      </c>
      <c r="CT58" s="84">
        <f>CT59+CT60</f>
        <v>0</v>
      </c>
      <c r="CU58" s="84">
        <v>0</v>
      </c>
      <c r="CV58" s="84">
        <f t="shared" si="245"/>
        <v>0</v>
      </c>
      <c r="CW58" s="84">
        <v>0</v>
      </c>
      <c r="CX58" s="84">
        <f t="shared" si="210"/>
        <v>0</v>
      </c>
      <c r="CY58" s="191" t="str">
        <f t="shared" si="211"/>
        <v>nebija plānots</v>
      </c>
      <c r="CZ58" s="84">
        <f t="shared" si="212"/>
        <v>0</v>
      </c>
      <c r="DA58" s="84">
        <f t="shared" ref="DA58:FL58" si="611">DA59+DA60</f>
        <v>0</v>
      </c>
      <c r="DB58" s="84">
        <v>0</v>
      </c>
      <c r="DC58" s="84">
        <f t="shared" si="214"/>
        <v>0</v>
      </c>
      <c r="DD58" s="84">
        <v>0</v>
      </c>
      <c r="DE58" s="84">
        <f t="shared" si="176"/>
        <v>0</v>
      </c>
      <c r="DF58" s="191" t="str">
        <f t="shared" ref="DF58" si="612">IFERROR(DE58/DC58,"nebija plānots")</f>
        <v>nebija plānots</v>
      </c>
      <c r="DG58" s="84">
        <f t="shared" ref="DG58" si="613">DE58-DC58</f>
        <v>0</v>
      </c>
      <c r="DH58" s="84">
        <f t="shared" si="611"/>
        <v>0</v>
      </c>
      <c r="DI58" s="84">
        <v>0</v>
      </c>
      <c r="DJ58" s="84">
        <f t="shared" ref="DJ58" si="614">DC58+DH58</f>
        <v>0</v>
      </c>
      <c r="DK58" s="84">
        <v>0</v>
      </c>
      <c r="DL58" s="84">
        <f t="shared" si="177"/>
        <v>0</v>
      </c>
      <c r="DM58" s="191" t="str">
        <f t="shared" ref="DM58" si="615">IFERROR(DL58/DJ58,"nebija plānots")</f>
        <v>nebija plānots</v>
      </c>
      <c r="DN58" s="84">
        <f t="shared" ref="DN58" si="616">DL58-DJ58</f>
        <v>0</v>
      </c>
      <c r="DO58" s="84">
        <f t="shared" si="611"/>
        <v>0</v>
      </c>
      <c r="DP58" s="84">
        <v>0</v>
      </c>
      <c r="DQ58" s="84">
        <f t="shared" ref="DQ58" si="617">DJ58+DO58</f>
        <v>0</v>
      </c>
      <c r="DR58" s="84">
        <v>0</v>
      </c>
      <c r="DS58" s="84">
        <f t="shared" si="178"/>
        <v>0</v>
      </c>
      <c r="DT58" s="191" t="str">
        <f t="shared" ref="DT58" si="618">IFERROR(DS58/DQ58,"nebija plānots")</f>
        <v>nebija plānots</v>
      </c>
      <c r="DU58" s="84">
        <f t="shared" ref="DU58" si="619">DS58-DQ58</f>
        <v>0</v>
      </c>
      <c r="DV58" s="84">
        <f t="shared" si="611"/>
        <v>0</v>
      </c>
      <c r="DW58" s="84">
        <v>0</v>
      </c>
      <c r="DX58" s="84">
        <f t="shared" ref="DX58" si="620">DQ58+DV58</f>
        <v>0</v>
      </c>
      <c r="DY58" s="84">
        <v>0</v>
      </c>
      <c r="DZ58" s="84">
        <f t="shared" si="179"/>
        <v>0</v>
      </c>
      <c r="EA58" s="191" t="str">
        <f t="shared" ref="EA58" si="621">IFERROR(DZ58/DX58,"nebija plānots")</f>
        <v>nebija plānots</v>
      </c>
      <c r="EB58" s="84">
        <f t="shared" ref="EB58" si="622">DZ58-DX58</f>
        <v>0</v>
      </c>
      <c r="EC58" s="84">
        <f t="shared" si="611"/>
        <v>0</v>
      </c>
      <c r="ED58" s="84">
        <v>0</v>
      </c>
      <c r="EE58" s="84">
        <f t="shared" ref="EE58" si="623">DX58+EC58</f>
        <v>0</v>
      </c>
      <c r="EF58" s="84">
        <v>0</v>
      </c>
      <c r="EG58" s="84">
        <f t="shared" si="180"/>
        <v>0</v>
      </c>
      <c r="EH58" s="191" t="str">
        <f t="shared" ref="EH58" si="624">IFERROR(EG58/EE58,"nebija plānots")</f>
        <v>nebija plānots</v>
      </c>
      <c r="EI58" s="84">
        <f t="shared" ref="EI58" si="625">EG58-EE58</f>
        <v>0</v>
      </c>
      <c r="EJ58" s="84">
        <f t="shared" si="611"/>
        <v>0</v>
      </c>
      <c r="EK58" s="84">
        <v>0</v>
      </c>
      <c r="EL58" s="84">
        <f t="shared" ref="EL58" si="626">EE58+EJ58</f>
        <v>0</v>
      </c>
      <c r="EM58" s="84">
        <v>0</v>
      </c>
      <c r="EN58" s="84">
        <f t="shared" si="181"/>
        <v>0</v>
      </c>
      <c r="EO58" s="191" t="str">
        <f t="shared" ref="EO58" si="627">IFERROR(EN58/EL58,"nebija plānots")</f>
        <v>nebija plānots</v>
      </c>
      <c r="EP58" s="84">
        <f t="shared" ref="EP58" si="628">EN58-EL58</f>
        <v>0</v>
      </c>
      <c r="EQ58" s="84">
        <f t="shared" si="611"/>
        <v>0</v>
      </c>
      <c r="ER58" s="84">
        <v>0</v>
      </c>
      <c r="ES58" s="84">
        <f t="shared" ref="ES58" si="629">EL58+EQ58</f>
        <v>0</v>
      </c>
      <c r="ET58" s="84">
        <v>0</v>
      </c>
      <c r="EU58" s="84">
        <f t="shared" si="182"/>
        <v>0</v>
      </c>
      <c r="EV58" s="191" t="str">
        <f t="shared" ref="EV58" si="630">IFERROR(EU58/ES58,"nebija plānots")</f>
        <v>nebija plānots</v>
      </c>
      <c r="EW58" s="84">
        <f t="shared" ref="EW58" si="631">EU58-ES58</f>
        <v>0</v>
      </c>
      <c r="EX58" s="84">
        <f t="shared" si="611"/>
        <v>0</v>
      </c>
      <c r="EY58" s="84">
        <v>0</v>
      </c>
      <c r="EZ58" s="84">
        <f t="shared" ref="EZ58" si="632">ES58+EX58</f>
        <v>0</v>
      </c>
      <c r="FA58" s="84">
        <v>0</v>
      </c>
      <c r="FB58" s="84">
        <f t="shared" si="183"/>
        <v>0</v>
      </c>
      <c r="FC58" s="191" t="str">
        <f t="shared" ref="FC58" si="633">IFERROR(FB58/EZ58,"nebija plānots")</f>
        <v>nebija plānots</v>
      </c>
      <c r="FD58" s="84">
        <f t="shared" ref="FD58" si="634">FB58-EZ58</f>
        <v>0</v>
      </c>
      <c r="FE58" s="84">
        <f t="shared" si="611"/>
        <v>0</v>
      </c>
      <c r="FF58" s="84">
        <v>0</v>
      </c>
      <c r="FG58" s="84">
        <f t="shared" ref="FG58" si="635">EZ58+FE58</f>
        <v>0</v>
      </c>
      <c r="FH58" s="84">
        <v>0</v>
      </c>
      <c r="FI58" s="84">
        <f t="shared" si="184"/>
        <v>0</v>
      </c>
      <c r="FJ58" s="191" t="str">
        <f t="shared" ref="FJ58" si="636">IFERROR(FI58/FG58,"nebija plānots")</f>
        <v>nebija plānots</v>
      </c>
      <c r="FK58" s="84">
        <f t="shared" ref="FK58" si="637">FI58-FG58</f>
        <v>0</v>
      </c>
      <c r="FL58" s="84">
        <f t="shared" si="611"/>
        <v>0</v>
      </c>
      <c r="FM58" s="84">
        <v>0</v>
      </c>
      <c r="FN58" s="84">
        <f t="shared" ref="FN58" si="638">FG58+FL58</f>
        <v>0</v>
      </c>
      <c r="FO58" s="84">
        <v>0</v>
      </c>
      <c r="FP58" s="84">
        <f t="shared" si="185"/>
        <v>0</v>
      </c>
      <c r="FQ58" s="191" t="str">
        <f t="shared" ref="FQ58" si="639">IFERROR(FP58/FN58,"nebija plānots")</f>
        <v>nebija plānots</v>
      </c>
      <c r="FR58" s="84">
        <f t="shared" ref="FR58" si="640">FP58-FN58</f>
        <v>0</v>
      </c>
      <c r="FS58" s="97">
        <f t="shared" si="244"/>
        <v>0</v>
      </c>
      <c r="FT58" s="97">
        <f t="shared" si="186"/>
        <v>0</v>
      </c>
      <c r="FU58" s="84">
        <v>0</v>
      </c>
      <c r="FV58" s="84">
        <v>0</v>
      </c>
      <c r="FW58" s="84">
        <v>0</v>
      </c>
      <c r="FX58" s="84">
        <f t="shared" si="187"/>
        <v>0</v>
      </c>
      <c r="FY58" s="191" t="str">
        <f t="shared" si="188"/>
        <v>nebija plānots</v>
      </c>
      <c r="FZ58" s="84">
        <f t="shared" si="189"/>
        <v>0</v>
      </c>
      <c r="GA58" s="84">
        <v>0</v>
      </c>
      <c r="GB58" s="84">
        <v>0</v>
      </c>
      <c r="GC58" s="84">
        <f t="shared" si="190"/>
        <v>0</v>
      </c>
      <c r="GD58" s="84">
        <f t="shared" si="191"/>
        <v>0</v>
      </c>
      <c r="GE58" s="84">
        <f t="shared" si="192"/>
        <v>0</v>
      </c>
      <c r="GF58" s="191" t="str">
        <f t="shared" si="193"/>
        <v>nebija plānots</v>
      </c>
      <c r="GG58" s="84">
        <f t="shared" si="194"/>
        <v>0</v>
      </c>
      <c r="GH58" s="84">
        <v>0</v>
      </c>
      <c r="GI58" s="84">
        <v>0</v>
      </c>
      <c r="GJ58" s="84">
        <f t="shared" si="195"/>
        <v>0</v>
      </c>
      <c r="GK58" s="84">
        <f t="shared" si="196"/>
        <v>0</v>
      </c>
      <c r="GL58" s="84">
        <f t="shared" si="197"/>
        <v>0</v>
      </c>
      <c r="GM58" s="191" t="str">
        <f t="shared" si="198"/>
        <v>nebija plānots</v>
      </c>
      <c r="GN58" s="84">
        <f t="shared" si="199"/>
        <v>0</v>
      </c>
      <c r="GO58" s="84">
        <v>0</v>
      </c>
      <c r="GP58" s="84">
        <v>0</v>
      </c>
      <c r="GQ58" s="84">
        <f t="shared" si="168"/>
        <v>0</v>
      </c>
      <c r="GR58" s="84">
        <f t="shared" si="169"/>
        <v>0</v>
      </c>
      <c r="GS58" s="84">
        <f t="shared" si="170"/>
        <v>0</v>
      </c>
      <c r="GT58" s="191" t="str">
        <f t="shared" si="200"/>
        <v>nebija plānots</v>
      </c>
      <c r="GU58" s="84">
        <f t="shared" si="171"/>
        <v>0</v>
      </c>
      <c r="GV58" s="84">
        <v>0</v>
      </c>
      <c r="GW58" s="84">
        <v>0</v>
      </c>
      <c r="GX58" s="84">
        <f t="shared" si="201"/>
        <v>0</v>
      </c>
      <c r="GY58" s="84">
        <f t="shared" si="202"/>
        <v>0</v>
      </c>
      <c r="GZ58" s="84">
        <f t="shared" si="172"/>
        <v>0</v>
      </c>
      <c r="HA58" s="191" t="str">
        <f t="shared" si="203"/>
        <v>nebija plānots</v>
      </c>
      <c r="HB58" s="84">
        <f t="shared" si="173"/>
        <v>0</v>
      </c>
      <c r="HC58" s="57">
        <f>FU58+FS58+CQ58+CD58+BQ58+BC58+AP58</f>
        <v>0</v>
      </c>
      <c r="HD58" s="57">
        <f>Q58-HC58</f>
        <v>0</v>
      </c>
      <c r="HE58" s="58"/>
      <c r="HF58" s="58"/>
      <c r="HG58" s="59"/>
      <c r="HH58" s="59"/>
      <c r="HI58" s="59"/>
    </row>
    <row r="59" spans="1:217" ht="75.400000000000006" hidden="1" customHeight="1" outlineLevel="1" x14ac:dyDescent="0.45">
      <c r="B59" s="9"/>
      <c r="C59" s="317" t="s">
        <v>40</v>
      </c>
      <c r="D59" s="1" t="s">
        <v>1471</v>
      </c>
      <c r="E59" s="35">
        <v>44</v>
      </c>
      <c r="F59" s="35">
        <v>1</v>
      </c>
      <c r="G59" s="36" t="s">
        <v>40</v>
      </c>
      <c r="H59" s="37" t="s">
        <v>233</v>
      </c>
      <c r="I59" s="37" t="s">
        <v>462</v>
      </c>
      <c r="J59" s="54">
        <v>0</v>
      </c>
      <c r="K59" s="38"/>
      <c r="L59" s="38"/>
      <c r="M59" s="39" t="s">
        <v>41</v>
      </c>
      <c r="N59" s="38"/>
      <c r="O59" s="38"/>
      <c r="P59" s="38" t="s">
        <v>456</v>
      </c>
      <c r="Q59" s="40"/>
      <c r="R59" s="40"/>
      <c r="S59" s="40"/>
      <c r="T59" s="98"/>
      <c r="U59" s="40"/>
      <c r="V59" s="40"/>
      <c r="W59" s="40"/>
      <c r="X59" s="85">
        <f t="shared" si="174"/>
        <v>0</v>
      </c>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84">
        <v>0</v>
      </c>
      <c r="CP59" s="84">
        <v>0</v>
      </c>
      <c r="CQ59" s="40"/>
      <c r="CR59" s="57">
        <f t="shared" si="175"/>
        <v>0</v>
      </c>
      <c r="CS59" s="40"/>
      <c r="CT59" s="40"/>
      <c r="CU59" s="84"/>
      <c r="CV59" s="84"/>
      <c r="CW59" s="84"/>
      <c r="CX59" s="84"/>
      <c r="CY59" s="191"/>
      <c r="CZ59" s="84"/>
      <c r="DA59" s="40"/>
      <c r="DB59" s="84">
        <v>0</v>
      </c>
      <c r="DC59" s="84"/>
      <c r="DD59" s="84"/>
      <c r="DE59" s="84">
        <f t="shared" si="176"/>
        <v>0</v>
      </c>
      <c r="DF59" s="191"/>
      <c r="DG59" s="84"/>
      <c r="DH59" s="40"/>
      <c r="DI59" s="84">
        <v>0</v>
      </c>
      <c r="DJ59" s="84"/>
      <c r="DK59" s="84"/>
      <c r="DL59" s="84">
        <f t="shared" si="177"/>
        <v>0</v>
      </c>
      <c r="DM59" s="191"/>
      <c r="DN59" s="84"/>
      <c r="DO59" s="40"/>
      <c r="DP59" s="84">
        <v>0</v>
      </c>
      <c r="DQ59" s="84"/>
      <c r="DR59" s="84"/>
      <c r="DS59" s="84">
        <f t="shared" si="178"/>
        <v>0</v>
      </c>
      <c r="DT59" s="191"/>
      <c r="DU59" s="84"/>
      <c r="DV59" s="40"/>
      <c r="DW59" s="84">
        <v>0</v>
      </c>
      <c r="DX59" s="84"/>
      <c r="DY59" s="84"/>
      <c r="DZ59" s="84">
        <f t="shared" si="179"/>
        <v>0</v>
      </c>
      <c r="EA59" s="191"/>
      <c r="EB59" s="84"/>
      <c r="EC59" s="40"/>
      <c r="ED59" s="84">
        <v>0</v>
      </c>
      <c r="EE59" s="84"/>
      <c r="EF59" s="84"/>
      <c r="EG59" s="84">
        <f t="shared" si="180"/>
        <v>0</v>
      </c>
      <c r="EH59" s="191"/>
      <c r="EI59" s="84"/>
      <c r="EJ59" s="40"/>
      <c r="EK59" s="84">
        <v>0</v>
      </c>
      <c r="EL59" s="84"/>
      <c r="EM59" s="84"/>
      <c r="EN59" s="84">
        <f t="shared" si="181"/>
        <v>0</v>
      </c>
      <c r="EO59" s="191"/>
      <c r="EP59" s="84"/>
      <c r="EQ59" s="40"/>
      <c r="ER59" s="84">
        <v>0</v>
      </c>
      <c r="ES59" s="84"/>
      <c r="ET59" s="84"/>
      <c r="EU59" s="84">
        <f t="shared" si="182"/>
        <v>0</v>
      </c>
      <c r="EV59" s="191"/>
      <c r="EW59" s="84"/>
      <c r="EX59" s="40"/>
      <c r="EY59" s="84">
        <v>0</v>
      </c>
      <c r="EZ59" s="84"/>
      <c r="FA59" s="84"/>
      <c r="FB59" s="84">
        <f t="shared" si="183"/>
        <v>0</v>
      </c>
      <c r="FC59" s="191"/>
      <c r="FD59" s="84"/>
      <c r="FE59" s="40"/>
      <c r="FF59" s="84">
        <v>0</v>
      </c>
      <c r="FG59" s="84"/>
      <c r="FH59" s="84"/>
      <c r="FI59" s="84">
        <f t="shared" si="184"/>
        <v>0</v>
      </c>
      <c r="FJ59" s="191"/>
      <c r="FK59" s="84"/>
      <c r="FL59" s="40"/>
      <c r="FM59" s="84">
        <v>0</v>
      </c>
      <c r="FN59" s="84"/>
      <c r="FO59" s="84"/>
      <c r="FP59" s="84">
        <f t="shared" si="185"/>
        <v>0</v>
      </c>
      <c r="FQ59" s="191"/>
      <c r="FR59" s="84"/>
      <c r="FS59" s="40"/>
      <c r="FT59" s="97">
        <f t="shared" si="186"/>
        <v>0</v>
      </c>
      <c r="FU59" s="84">
        <v>0</v>
      </c>
      <c r="FV59" s="84">
        <v>0</v>
      </c>
      <c r="FW59" s="84">
        <v>0</v>
      </c>
      <c r="FX59" s="84">
        <f t="shared" si="187"/>
        <v>0</v>
      </c>
      <c r="FY59" s="191" t="str">
        <f t="shared" si="188"/>
        <v>nebija plānots</v>
      </c>
      <c r="FZ59" s="84">
        <f t="shared" si="189"/>
        <v>0</v>
      </c>
      <c r="GA59" s="84">
        <v>0</v>
      </c>
      <c r="GB59" s="84">
        <v>0</v>
      </c>
      <c r="GC59" s="84">
        <f t="shared" si="190"/>
        <v>0</v>
      </c>
      <c r="GD59" s="84">
        <f t="shared" si="191"/>
        <v>0</v>
      </c>
      <c r="GE59" s="84">
        <f t="shared" si="192"/>
        <v>0</v>
      </c>
      <c r="GF59" s="191" t="str">
        <f t="shared" si="193"/>
        <v>nebija plānots</v>
      </c>
      <c r="GG59" s="84">
        <f t="shared" si="194"/>
        <v>0</v>
      </c>
      <c r="GH59" s="84">
        <v>0</v>
      </c>
      <c r="GI59" s="84">
        <v>0</v>
      </c>
      <c r="GJ59" s="84">
        <f t="shared" si="195"/>
        <v>0</v>
      </c>
      <c r="GK59" s="84">
        <f t="shared" si="196"/>
        <v>0</v>
      </c>
      <c r="GL59" s="84">
        <f t="shared" si="197"/>
        <v>0</v>
      </c>
      <c r="GM59" s="191" t="str">
        <f t="shared" si="198"/>
        <v>nebija plānots</v>
      </c>
      <c r="GN59" s="84">
        <f t="shared" si="199"/>
        <v>0</v>
      </c>
      <c r="GO59" s="84">
        <v>0</v>
      </c>
      <c r="GP59" s="84">
        <v>0</v>
      </c>
      <c r="GQ59" s="84">
        <f t="shared" si="168"/>
        <v>0</v>
      </c>
      <c r="GR59" s="84">
        <f t="shared" si="169"/>
        <v>0</v>
      </c>
      <c r="GS59" s="84">
        <f t="shared" si="170"/>
        <v>0</v>
      </c>
      <c r="GT59" s="191" t="str">
        <f t="shared" si="200"/>
        <v>nebija plānots</v>
      </c>
      <c r="GU59" s="84">
        <f t="shared" si="171"/>
        <v>0</v>
      </c>
      <c r="GV59" s="84">
        <v>0</v>
      </c>
      <c r="GW59" s="84">
        <v>0</v>
      </c>
      <c r="GX59" s="84">
        <f t="shared" si="201"/>
        <v>0</v>
      </c>
      <c r="GY59" s="84">
        <f t="shared" si="202"/>
        <v>0</v>
      </c>
      <c r="GZ59" s="84">
        <f t="shared" si="172"/>
        <v>0</v>
      </c>
      <c r="HA59" s="191" t="str">
        <f t="shared" si="203"/>
        <v>nebija plānots</v>
      </c>
      <c r="HB59" s="84">
        <f t="shared" si="173"/>
        <v>0</v>
      </c>
      <c r="HC59" s="40"/>
      <c r="HD59" s="40"/>
      <c r="HE59" s="99"/>
      <c r="HF59" s="99"/>
      <c r="HG59" s="100"/>
      <c r="HH59" s="100"/>
      <c r="HI59" s="100"/>
    </row>
    <row r="60" spans="1:217" ht="75.400000000000006" hidden="1" customHeight="1" outlineLevel="1" x14ac:dyDescent="0.45">
      <c r="B60" s="9"/>
      <c r="C60" s="317" t="s">
        <v>40</v>
      </c>
      <c r="D60" s="1" t="s">
        <v>1471</v>
      </c>
      <c r="E60" s="35">
        <v>45</v>
      </c>
      <c r="F60" s="35">
        <v>1</v>
      </c>
      <c r="G60" s="36" t="s">
        <v>40</v>
      </c>
      <c r="H60" s="37" t="s">
        <v>233</v>
      </c>
      <c r="I60" s="37" t="s">
        <v>462</v>
      </c>
      <c r="J60" s="54">
        <v>0</v>
      </c>
      <c r="K60" s="38"/>
      <c r="L60" s="38"/>
      <c r="M60" s="39" t="s">
        <v>41</v>
      </c>
      <c r="N60" s="38"/>
      <c r="O60" s="38"/>
      <c r="P60" s="38" t="s">
        <v>457</v>
      </c>
      <c r="Q60" s="40"/>
      <c r="R60" s="40"/>
      <c r="S60" s="40"/>
      <c r="T60" s="98"/>
      <c r="U60" s="40"/>
      <c r="V60" s="40"/>
      <c r="W60" s="40"/>
      <c r="X60" s="85">
        <f t="shared" si="174"/>
        <v>0</v>
      </c>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84">
        <v>0</v>
      </c>
      <c r="CP60" s="84">
        <v>0</v>
      </c>
      <c r="CQ60" s="40"/>
      <c r="CR60" s="57">
        <f t="shared" si="175"/>
        <v>0</v>
      </c>
      <c r="CS60" s="40"/>
      <c r="CT60" s="40"/>
      <c r="CU60" s="84"/>
      <c r="CV60" s="84"/>
      <c r="CW60" s="84"/>
      <c r="CX60" s="84"/>
      <c r="CY60" s="191"/>
      <c r="CZ60" s="84"/>
      <c r="DA60" s="40"/>
      <c r="DB60" s="84">
        <v>0</v>
      </c>
      <c r="DC60" s="84"/>
      <c r="DD60" s="84"/>
      <c r="DE60" s="84">
        <f t="shared" si="176"/>
        <v>0</v>
      </c>
      <c r="DF60" s="191"/>
      <c r="DG60" s="84"/>
      <c r="DH60" s="40"/>
      <c r="DI60" s="84">
        <v>0</v>
      </c>
      <c r="DJ60" s="84"/>
      <c r="DK60" s="84"/>
      <c r="DL60" s="84">
        <f t="shared" si="177"/>
        <v>0</v>
      </c>
      <c r="DM60" s="191"/>
      <c r="DN60" s="84"/>
      <c r="DO60" s="40"/>
      <c r="DP60" s="84">
        <v>0</v>
      </c>
      <c r="DQ60" s="84"/>
      <c r="DR60" s="84"/>
      <c r="DS60" s="84">
        <f t="shared" si="178"/>
        <v>0</v>
      </c>
      <c r="DT60" s="191"/>
      <c r="DU60" s="84"/>
      <c r="DV60" s="40"/>
      <c r="DW60" s="84">
        <v>0</v>
      </c>
      <c r="DX60" s="84"/>
      <c r="DY60" s="84"/>
      <c r="DZ60" s="84">
        <f t="shared" si="179"/>
        <v>0</v>
      </c>
      <c r="EA60" s="191"/>
      <c r="EB60" s="84"/>
      <c r="EC60" s="40"/>
      <c r="ED60" s="84">
        <v>0</v>
      </c>
      <c r="EE60" s="84"/>
      <c r="EF60" s="84"/>
      <c r="EG60" s="84">
        <f t="shared" si="180"/>
        <v>0</v>
      </c>
      <c r="EH60" s="191"/>
      <c r="EI60" s="84"/>
      <c r="EJ60" s="40"/>
      <c r="EK60" s="84">
        <v>0</v>
      </c>
      <c r="EL60" s="84"/>
      <c r="EM60" s="84"/>
      <c r="EN60" s="84">
        <f t="shared" si="181"/>
        <v>0</v>
      </c>
      <c r="EO60" s="191"/>
      <c r="EP60" s="84"/>
      <c r="EQ60" s="40"/>
      <c r="ER60" s="84">
        <v>0</v>
      </c>
      <c r="ES60" s="84"/>
      <c r="ET60" s="84"/>
      <c r="EU60" s="84">
        <f t="shared" si="182"/>
        <v>0</v>
      </c>
      <c r="EV60" s="191"/>
      <c r="EW60" s="84"/>
      <c r="EX60" s="40"/>
      <c r="EY60" s="84">
        <v>0</v>
      </c>
      <c r="EZ60" s="84"/>
      <c r="FA60" s="84"/>
      <c r="FB60" s="84">
        <f t="shared" si="183"/>
        <v>0</v>
      </c>
      <c r="FC60" s="191"/>
      <c r="FD60" s="84"/>
      <c r="FE60" s="40"/>
      <c r="FF60" s="84">
        <v>0</v>
      </c>
      <c r="FG60" s="84"/>
      <c r="FH60" s="84"/>
      <c r="FI60" s="84">
        <f t="shared" si="184"/>
        <v>0</v>
      </c>
      <c r="FJ60" s="191"/>
      <c r="FK60" s="84"/>
      <c r="FL60" s="40"/>
      <c r="FM60" s="84">
        <v>0</v>
      </c>
      <c r="FN60" s="84"/>
      <c r="FO60" s="84"/>
      <c r="FP60" s="84">
        <f t="shared" si="185"/>
        <v>0</v>
      </c>
      <c r="FQ60" s="191"/>
      <c r="FR60" s="84"/>
      <c r="FS60" s="40"/>
      <c r="FT60" s="97">
        <f t="shared" si="186"/>
        <v>0</v>
      </c>
      <c r="FU60" s="84">
        <v>0</v>
      </c>
      <c r="FV60" s="84">
        <v>0</v>
      </c>
      <c r="FW60" s="84">
        <v>0</v>
      </c>
      <c r="FX60" s="84">
        <f t="shared" si="187"/>
        <v>0</v>
      </c>
      <c r="FY60" s="191" t="str">
        <f t="shared" si="188"/>
        <v>nebija plānots</v>
      </c>
      <c r="FZ60" s="84">
        <f t="shared" si="189"/>
        <v>0</v>
      </c>
      <c r="GA60" s="84">
        <v>0</v>
      </c>
      <c r="GB60" s="84">
        <v>0</v>
      </c>
      <c r="GC60" s="84">
        <f t="shared" si="190"/>
        <v>0</v>
      </c>
      <c r="GD60" s="84">
        <f t="shared" si="191"/>
        <v>0</v>
      </c>
      <c r="GE60" s="84">
        <f t="shared" si="192"/>
        <v>0</v>
      </c>
      <c r="GF60" s="191" t="str">
        <f t="shared" si="193"/>
        <v>nebija plānots</v>
      </c>
      <c r="GG60" s="84">
        <f t="shared" si="194"/>
        <v>0</v>
      </c>
      <c r="GH60" s="84">
        <v>0</v>
      </c>
      <c r="GI60" s="84">
        <v>0</v>
      </c>
      <c r="GJ60" s="84">
        <f t="shared" si="195"/>
        <v>0</v>
      </c>
      <c r="GK60" s="84">
        <f t="shared" si="196"/>
        <v>0</v>
      </c>
      <c r="GL60" s="84">
        <f t="shared" si="197"/>
        <v>0</v>
      </c>
      <c r="GM60" s="191" t="str">
        <f t="shared" si="198"/>
        <v>nebija plānots</v>
      </c>
      <c r="GN60" s="84">
        <f t="shared" si="199"/>
        <v>0</v>
      </c>
      <c r="GO60" s="84">
        <v>0</v>
      </c>
      <c r="GP60" s="84">
        <v>0</v>
      </c>
      <c r="GQ60" s="84">
        <f t="shared" si="168"/>
        <v>0</v>
      </c>
      <c r="GR60" s="84">
        <f t="shared" si="169"/>
        <v>0</v>
      </c>
      <c r="GS60" s="84">
        <f t="shared" si="170"/>
        <v>0</v>
      </c>
      <c r="GT60" s="191" t="str">
        <f t="shared" si="200"/>
        <v>nebija plānots</v>
      </c>
      <c r="GU60" s="84">
        <f t="shared" si="171"/>
        <v>0</v>
      </c>
      <c r="GV60" s="84">
        <v>0</v>
      </c>
      <c r="GW60" s="84">
        <v>0</v>
      </c>
      <c r="GX60" s="84">
        <f t="shared" si="201"/>
        <v>0</v>
      </c>
      <c r="GY60" s="84">
        <f t="shared" si="202"/>
        <v>0</v>
      </c>
      <c r="GZ60" s="84">
        <f t="shared" si="172"/>
        <v>0</v>
      </c>
      <c r="HA60" s="191" t="str">
        <f t="shared" si="203"/>
        <v>nebija plānots</v>
      </c>
      <c r="HB60" s="84">
        <f t="shared" si="173"/>
        <v>0</v>
      </c>
      <c r="HC60" s="40"/>
      <c r="HD60" s="40"/>
      <c r="HE60" s="99"/>
      <c r="HF60" s="99"/>
      <c r="HG60" s="100"/>
      <c r="HH60" s="100"/>
      <c r="HI60" s="100"/>
    </row>
    <row r="61" spans="1:217" ht="75.400000000000006" customHeight="1" collapsed="1" x14ac:dyDescent="0.45">
      <c r="A61" s="1" t="str">
        <f t="shared" si="204"/>
        <v>1.2.1.1.4</v>
      </c>
      <c r="B61" s="9" t="str">
        <f>C61&amp;J61&amp;"."&amp;D61</f>
        <v>1.2.1.1.4.Nē</v>
      </c>
      <c r="C61" s="317" t="s">
        <v>40</v>
      </c>
      <c r="D61" s="1" t="s">
        <v>1471</v>
      </c>
      <c r="E61" s="35">
        <v>46</v>
      </c>
      <c r="F61" s="52">
        <v>1</v>
      </c>
      <c r="G61" s="53" t="s">
        <v>40</v>
      </c>
      <c r="H61" s="54" t="s">
        <v>233</v>
      </c>
      <c r="I61" s="54" t="str">
        <f t="shared" si="162"/>
        <v>1.2.1.1. Kompetences centri</v>
      </c>
      <c r="J61" s="54">
        <v>4</v>
      </c>
      <c r="K61" s="55">
        <v>4</v>
      </c>
      <c r="L61" s="38" t="str">
        <f t="shared" si="163"/>
        <v>1.2.1.1.4</v>
      </c>
      <c r="M61" s="56" t="s">
        <v>41</v>
      </c>
      <c r="N61" s="55" t="s">
        <v>5</v>
      </c>
      <c r="O61" s="55" t="s">
        <v>221</v>
      </c>
      <c r="P61" s="55" t="s">
        <v>225</v>
      </c>
      <c r="Q61" s="57">
        <f t="shared" si="339"/>
        <v>37664892</v>
      </c>
      <c r="R61" s="57">
        <f t="shared" si="164"/>
        <v>37664892</v>
      </c>
      <c r="S61" s="80">
        <v>0</v>
      </c>
      <c r="T61" s="81">
        <v>37664892</v>
      </c>
      <c r="U61" s="80">
        <v>0</v>
      </c>
      <c r="V61" s="80">
        <v>0</v>
      </c>
      <c r="W61" s="80">
        <v>0</v>
      </c>
      <c r="X61" s="85" t="str">
        <f t="shared" si="174"/>
        <v>ERAF</v>
      </c>
      <c r="Y61" s="85">
        <v>0</v>
      </c>
      <c r="Z61" s="85">
        <v>0</v>
      </c>
      <c r="AA61" s="85">
        <v>0</v>
      </c>
      <c r="AB61" s="85">
        <v>0</v>
      </c>
      <c r="AC61" s="85">
        <v>0</v>
      </c>
      <c r="AD61" s="85">
        <v>0</v>
      </c>
      <c r="AE61" s="85">
        <v>0</v>
      </c>
      <c r="AF61" s="85">
        <v>0</v>
      </c>
      <c r="AG61" s="85">
        <v>0</v>
      </c>
      <c r="AH61" s="85">
        <v>0</v>
      </c>
      <c r="AI61" s="85">
        <v>0</v>
      </c>
      <c r="AJ61" s="85">
        <v>0</v>
      </c>
      <c r="AK61" s="85">
        <v>0</v>
      </c>
      <c r="AL61" s="85">
        <v>0</v>
      </c>
      <c r="AM61" s="85">
        <v>0</v>
      </c>
      <c r="AN61" s="85">
        <f t="shared" si="340"/>
        <v>0</v>
      </c>
      <c r="AO61" s="85">
        <v>0</v>
      </c>
      <c r="AP61" s="57">
        <f t="shared" si="205"/>
        <v>0</v>
      </c>
      <c r="AQ61" s="85">
        <v>0</v>
      </c>
      <c r="AR61" s="85">
        <v>0</v>
      </c>
      <c r="AS61" s="85">
        <v>0</v>
      </c>
      <c r="AT61" s="85">
        <v>0</v>
      </c>
      <c r="AU61" s="85">
        <v>0</v>
      </c>
      <c r="AV61" s="85">
        <v>0</v>
      </c>
      <c r="AW61" s="85">
        <v>0</v>
      </c>
      <c r="AX61" s="85">
        <v>0</v>
      </c>
      <c r="AY61" s="85">
        <v>0</v>
      </c>
      <c r="AZ61" s="85">
        <v>1292363.21</v>
      </c>
      <c r="BA61" s="85">
        <v>903989.09</v>
      </c>
      <c r="BB61" s="85">
        <v>1608199.1100000003</v>
      </c>
      <c r="BC61" s="57">
        <f t="shared" si="206"/>
        <v>3804551.41</v>
      </c>
      <c r="BD61" s="57">
        <f t="shared" si="207"/>
        <v>3804551.41</v>
      </c>
      <c r="BE61" s="85">
        <v>426066.61</v>
      </c>
      <c r="BF61" s="85">
        <v>1503877.75</v>
      </c>
      <c r="BG61" s="85">
        <v>1058067.5899999999</v>
      </c>
      <c r="BH61" s="85">
        <v>833333.54</v>
      </c>
      <c r="BI61" s="85">
        <v>1469587.21</v>
      </c>
      <c r="BJ61" s="85">
        <v>935826.02</v>
      </c>
      <c r="BK61" s="85">
        <v>1128029.78</v>
      </c>
      <c r="BL61" s="85">
        <v>1018410.96</v>
      </c>
      <c r="BM61" s="85">
        <v>865232.7</v>
      </c>
      <c r="BN61" s="85">
        <v>538573.14</v>
      </c>
      <c r="BO61" s="85">
        <v>1530632.0499999998</v>
      </c>
      <c r="BP61" s="85">
        <v>703455.24</v>
      </c>
      <c r="BQ61" s="57">
        <f t="shared" si="208"/>
        <v>12011092.589999998</v>
      </c>
      <c r="BR61" s="85">
        <v>620213.9</v>
      </c>
      <c r="BS61" s="85">
        <v>1735914.3299999998</v>
      </c>
      <c r="BT61" s="85">
        <v>650403.39999999991</v>
      </c>
      <c r="BU61" s="85">
        <v>683438.64999999991</v>
      </c>
      <c r="BV61" s="85">
        <v>1621181.79</v>
      </c>
      <c r="BW61" s="85">
        <v>1041992.69</v>
      </c>
      <c r="BX61" s="85">
        <v>743877.09</v>
      </c>
      <c r="BY61" s="85">
        <v>2080310.4100000001</v>
      </c>
      <c r="BZ61" s="85">
        <v>619521.05999999994</v>
      </c>
      <c r="CA61" s="85">
        <v>672768.83000000007</v>
      </c>
      <c r="CB61" s="85">
        <v>1269231.3799999999</v>
      </c>
      <c r="CC61" s="85">
        <v>1059489.5499999998</v>
      </c>
      <c r="CD61" s="57">
        <f t="shared" si="209"/>
        <v>12798343.080000002</v>
      </c>
      <c r="CE61" s="85">
        <v>262827.25</v>
      </c>
      <c r="CF61" s="85">
        <v>1079799.73</v>
      </c>
      <c r="CG61" s="85">
        <v>102386.61</v>
      </c>
      <c r="CH61" s="85">
        <v>0</v>
      </c>
      <c r="CI61" s="85">
        <v>0</v>
      </c>
      <c r="CJ61" s="85">
        <v>0</v>
      </c>
      <c r="CK61" s="85">
        <v>1254228.8600000001</v>
      </c>
      <c r="CL61" s="85">
        <v>1157625.3799999999</v>
      </c>
      <c r="CM61" s="85">
        <v>367993.79</v>
      </c>
      <c r="CN61" s="85">
        <v>399347.38</v>
      </c>
      <c r="CO61" s="84">
        <v>1368007.1</v>
      </c>
      <c r="CP61" s="84">
        <v>1400427.6199999999</v>
      </c>
      <c r="CQ61" s="57">
        <f>CE61+CF61+CG61+CH61+CI61+CJ61+CK61+CL61+CM61+CN61+CO61+CP61</f>
        <v>7392643.7199999997</v>
      </c>
      <c r="CR61" s="57">
        <f t="shared" si="175"/>
        <v>36006630.799999997</v>
      </c>
      <c r="CS61" s="179">
        <v>0</v>
      </c>
      <c r="CT61" s="84">
        <f>CT62+CT63</f>
        <v>0</v>
      </c>
      <c r="CU61" s="84">
        <v>131239.96</v>
      </c>
      <c r="CV61" s="84">
        <f t="shared" si="245"/>
        <v>0</v>
      </c>
      <c r="CW61" s="84">
        <v>0</v>
      </c>
      <c r="CX61" s="84">
        <f t="shared" si="210"/>
        <v>131239.96</v>
      </c>
      <c r="CY61" s="191" t="str">
        <f t="shared" si="211"/>
        <v>nebija plānots</v>
      </c>
      <c r="CZ61" s="84">
        <f t="shared" si="212"/>
        <v>131239.96</v>
      </c>
      <c r="DA61" s="84">
        <f t="shared" ref="DA61:FL61" si="641">DA62+DA63</f>
        <v>0</v>
      </c>
      <c r="DB61" s="84">
        <v>0</v>
      </c>
      <c r="DC61" s="84">
        <f t="shared" si="214"/>
        <v>0</v>
      </c>
      <c r="DD61" s="84">
        <v>0</v>
      </c>
      <c r="DE61" s="84">
        <f t="shared" si="176"/>
        <v>131239.96</v>
      </c>
      <c r="DF61" s="191" t="str">
        <f t="shared" ref="DF61" si="642">IFERROR(DE61/DC61,"nebija plānots")</f>
        <v>nebija plānots</v>
      </c>
      <c r="DG61" s="84">
        <f t="shared" ref="DG61" si="643">DE61-DC61</f>
        <v>131239.96</v>
      </c>
      <c r="DH61" s="84">
        <f t="shared" si="641"/>
        <v>0</v>
      </c>
      <c r="DI61" s="84">
        <v>248274.65</v>
      </c>
      <c r="DJ61" s="84">
        <f t="shared" ref="DJ61" si="644">DC61+DH61</f>
        <v>0</v>
      </c>
      <c r="DK61" s="84">
        <v>0</v>
      </c>
      <c r="DL61" s="84">
        <f t="shared" si="177"/>
        <v>379514.61</v>
      </c>
      <c r="DM61" s="191" t="str">
        <f t="shared" ref="DM61" si="645">IFERROR(DL61/DJ61,"nebija plānots")</f>
        <v>nebija plānots</v>
      </c>
      <c r="DN61" s="84">
        <f t="shared" ref="DN61" si="646">DL61-DJ61</f>
        <v>379514.61</v>
      </c>
      <c r="DO61" s="84">
        <f t="shared" si="641"/>
        <v>248274.62</v>
      </c>
      <c r="DP61" s="84">
        <v>0</v>
      </c>
      <c r="DQ61" s="84">
        <f t="shared" ref="DQ61" si="647">DJ61+DO61</f>
        <v>248274.62</v>
      </c>
      <c r="DR61" s="84">
        <v>0</v>
      </c>
      <c r="DS61" s="84">
        <f t="shared" si="178"/>
        <v>379514.61</v>
      </c>
      <c r="DT61" s="191">
        <f t="shared" ref="DT61" si="648">IFERROR(DS61/DQ61,"nebija plānots")</f>
        <v>1.5286081597869328</v>
      </c>
      <c r="DU61" s="84">
        <f t="shared" ref="DU61" si="649">DS61-DQ61</f>
        <v>131239.99</v>
      </c>
      <c r="DV61" s="84">
        <f t="shared" si="641"/>
        <v>0</v>
      </c>
      <c r="DW61" s="84">
        <v>0</v>
      </c>
      <c r="DX61" s="84">
        <f t="shared" ref="DX61" si="650">DQ61+DV61</f>
        <v>248274.62</v>
      </c>
      <c r="DY61" s="84">
        <v>0</v>
      </c>
      <c r="DZ61" s="84">
        <f t="shared" si="179"/>
        <v>379514.61</v>
      </c>
      <c r="EA61" s="191">
        <f t="shared" ref="EA61" si="651">IFERROR(DZ61/DX61,"nebija plānots")</f>
        <v>1.5286081597869328</v>
      </c>
      <c r="EB61" s="84">
        <f t="shared" ref="EB61" si="652">DZ61-DX61</f>
        <v>131239.99</v>
      </c>
      <c r="EC61" s="84">
        <f t="shared" si="641"/>
        <v>0</v>
      </c>
      <c r="ED61" s="84">
        <v>0</v>
      </c>
      <c r="EE61" s="84">
        <f t="shared" ref="EE61" si="653">DX61+EC61</f>
        <v>248274.62</v>
      </c>
      <c r="EF61" s="84">
        <v>0</v>
      </c>
      <c r="EG61" s="84">
        <f t="shared" si="180"/>
        <v>379514.61</v>
      </c>
      <c r="EH61" s="191">
        <f t="shared" ref="EH61" si="654">IFERROR(EG61/EE61,"nebija plānots")</f>
        <v>1.5286081597869328</v>
      </c>
      <c r="EI61" s="84">
        <f t="shared" ref="EI61" si="655">EG61-EE61</f>
        <v>131239.99</v>
      </c>
      <c r="EJ61" s="84">
        <f t="shared" si="641"/>
        <v>0</v>
      </c>
      <c r="EK61" s="84">
        <v>0</v>
      </c>
      <c r="EL61" s="84">
        <f t="shared" ref="EL61" si="656">EE61+EJ61</f>
        <v>248274.62</v>
      </c>
      <c r="EM61" s="84">
        <v>0</v>
      </c>
      <c r="EN61" s="84">
        <f t="shared" si="181"/>
        <v>379514.61</v>
      </c>
      <c r="EO61" s="191">
        <f t="shared" ref="EO61" si="657">IFERROR(EN61/EL61,"nebija plānots")</f>
        <v>1.5286081597869328</v>
      </c>
      <c r="EP61" s="84">
        <f t="shared" ref="EP61" si="658">EN61-EL61</f>
        <v>131239.99</v>
      </c>
      <c r="EQ61" s="84">
        <f t="shared" si="641"/>
        <v>0</v>
      </c>
      <c r="ER61" s="84">
        <v>0</v>
      </c>
      <c r="ES61" s="84">
        <f t="shared" ref="ES61" si="659">EL61+EQ61</f>
        <v>248274.62</v>
      </c>
      <c r="ET61" s="84">
        <v>0</v>
      </c>
      <c r="EU61" s="84">
        <f t="shared" si="182"/>
        <v>379514.61</v>
      </c>
      <c r="EV61" s="191">
        <f t="shared" ref="EV61" si="660">IFERROR(EU61/ES61,"nebija plānots")</f>
        <v>1.5286081597869328</v>
      </c>
      <c r="EW61" s="84">
        <f t="shared" ref="EW61" si="661">EU61-ES61</f>
        <v>131239.99</v>
      </c>
      <c r="EX61" s="84">
        <f t="shared" si="641"/>
        <v>0</v>
      </c>
      <c r="EY61" s="84">
        <v>0</v>
      </c>
      <c r="EZ61" s="84">
        <f t="shared" ref="EZ61" si="662">ES61+EX61</f>
        <v>248274.62</v>
      </c>
      <c r="FA61" s="84">
        <v>0</v>
      </c>
      <c r="FB61" s="84">
        <f t="shared" si="183"/>
        <v>379514.61</v>
      </c>
      <c r="FC61" s="191">
        <f t="shared" ref="FC61" si="663">IFERROR(FB61/EZ61,"nebija plānots")</f>
        <v>1.5286081597869328</v>
      </c>
      <c r="FD61" s="84">
        <f t="shared" ref="FD61" si="664">FB61-EZ61</f>
        <v>131239.99</v>
      </c>
      <c r="FE61" s="84">
        <f t="shared" si="641"/>
        <v>0</v>
      </c>
      <c r="FF61" s="84">
        <v>0</v>
      </c>
      <c r="FG61" s="84">
        <f t="shared" ref="FG61" si="665">EZ61+FE61</f>
        <v>248274.62</v>
      </c>
      <c r="FH61" s="84">
        <v>0</v>
      </c>
      <c r="FI61" s="84">
        <f t="shared" si="184"/>
        <v>379514.61</v>
      </c>
      <c r="FJ61" s="191">
        <f t="shared" ref="FJ61" si="666">IFERROR(FI61/FG61,"nebija plānots")</f>
        <v>1.5286081597869328</v>
      </c>
      <c r="FK61" s="84">
        <f t="shared" ref="FK61" si="667">FI61-FG61</f>
        <v>131239.99</v>
      </c>
      <c r="FL61" s="84">
        <f t="shared" si="641"/>
        <v>0</v>
      </c>
      <c r="FM61" s="84">
        <v>0</v>
      </c>
      <c r="FN61" s="84">
        <f t="shared" ref="FN61" si="668">FG61+FL61</f>
        <v>248274.62</v>
      </c>
      <c r="FO61" s="84">
        <v>0</v>
      </c>
      <c r="FP61" s="84">
        <f t="shared" si="185"/>
        <v>379514.61</v>
      </c>
      <c r="FQ61" s="191">
        <f t="shared" ref="FQ61" si="669">IFERROR(FP61/FN61,"nebija plānots")</f>
        <v>1.5286081597869328</v>
      </c>
      <c r="FR61" s="84">
        <f t="shared" ref="FR61" si="670">FP61-FN61</f>
        <v>131239.99</v>
      </c>
      <c r="FS61" s="97">
        <f t="shared" si="244"/>
        <v>248274.62</v>
      </c>
      <c r="FT61" s="97">
        <f t="shared" si="186"/>
        <v>36386145.409999996</v>
      </c>
      <c r="FU61" s="84">
        <v>0</v>
      </c>
      <c r="FV61" s="84">
        <v>0</v>
      </c>
      <c r="FW61" s="84">
        <v>0</v>
      </c>
      <c r="FX61" s="84">
        <f t="shared" si="187"/>
        <v>0</v>
      </c>
      <c r="FY61" s="191" t="str">
        <f t="shared" si="188"/>
        <v>nebija plānots</v>
      </c>
      <c r="FZ61" s="84">
        <f t="shared" si="189"/>
        <v>0</v>
      </c>
      <c r="GA61" s="84">
        <v>0</v>
      </c>
      <c r="GB61" s="84">
        <v>0</v>
      </c>
      <c r="GC61" s="84">
        <f t="shared" si="190"/>
        <v>0</v>
      </c>
      <c r="GD61" s="84">
        <f t="shared" si="191"/>
        <v>0</v>
      </c>
      <c r="GE61" s="84">
        <f t="shared" si="192"/>
        <v>0</v>
      </c>
      <c r="GF61" s="191" t="str">
        <f t="shared" si="193"/>
        <v>nebija plānots</v>
      </c>
      <c r="GG61" s="84">
        <f t="shared" si="194"/>
        <v>0</v>
      </c>
      <c r="GH61" s="84">
        <v>0</v>
      </c>
      <c r="GI61" s="84">
        <v>0</v>
      </c>
      <c r="GJ61" s="84">
        <f t="shared" si="195"/>
        <v>0</v>
      </c>
      <c r="GK61" s="84">
        <f t="shared" si="196"/>
        <v>0</v>
      </c>
      <c r="GL61" s="84">
        <f t="shared" si="197"/>
        <v>0</v>
      </c>
      <c r="GM61" s="191" t="str">
        <f t="shared" si="198"/>
        <v>nebija plānots</v>
      </c>
      <c r="GN61" s="84">
        <f t="shared" si="199"/>
        <v>0</v>
      </c>
      <c r="GO61" s="84">
        <v>0</v>
      </c>
      <c r="GP61" s="84">
        <v>0</v>
      </c>
      <c r="GQ61" s="84">
        <f t="shared" si="168"/>
        <v>0</v>
      </c>
      <c r="GR61" s="84">
        <f t="shared" si="169"/>
        <v>0</v>
      </c>
      <c r="GS61" s="84">
        <f t="shared" si="170"/>
        <v>0</v>
      </c>
      <c r="GT61" s="191" t="str">
        <f t="shared" si="200"/>
        <v>nebija plānots</v>
      </c>
      <c r="GU61" s="84">
        <f t="shared" si="171"/>
        <v>0</v>
      </c>
      <c r="GV61" s="84">
        <v>0</v>
      </c>
      <c r="GW61" s="84">
        <v>0</v>
      </c>
      <c r="GX61" s="84">
        <f t="shared" si="201"/>
        <v>0</v>
      </c>
      <c r="GY61" s="84">
        <f t="shared" si="202"/>
        <v>0</v>
      </c>
      <c r="GZ61" s="84">
        <f t="shared" si="172"/>
        <v>0</v>
      </c>
      <c r="HA61" s="191" t="str">
        <f t="shared" si="203"/>
        <v>nebija plānots</v>
      </c>
      <c r="HB61" s="84">
        <f t="shared" si="173"/>
        <v>0</v>
      </c>
      <c r="HC61" s="57">
        <f>FU61+FS61+CQ61+CD61+BQ61+BC61+AP61</f>
        <v>36254905.420000002</v>
      </c>
      <c r="HD61" s="57">
        <f>Q61-HC61</f>
        <v>1409986.5799999982</v>
      </c>
      <c r="HE61" s="58" t="s">
        <v>829</v>
      </c>
      <c r="HF61" s="58"/>
      <c r="HG61" s="59"/>
      <c r="HH61" s="59"/>
      <c r="HI61" s="59"/>
    </row>
    <row r="62" spans="1:217" ht="75.400000000000006" hidden="1" customHeight="1" outlineLevel="1" x14ac:dyDescent="0.45">
      <c r="B62" s="9"/>
      <c r="C62" s="317" t="s">
        <v>40</v>
      </c>
      <c r="D62" s="1" t="s">
        <v>1471</v>
      </c>
      <c r="E62" s="35">
        <v>47</v>
      </c>
      <c r="F62" s="35">
        <v>1</v>
      </c>
      <c r="G62" s="36" t="s">
        <v>40</v>
      </c>
      <c r="H62" s="37" t="s">
        <v>233</v>
      </c>
      <c r="I62" s="37" t="s">
        <v>462</v>
      </c>
      <c r="J62" s="54">
        <v>0</v>
      </c>
      <c r="K62" s="38"/>
      <c r="L62" s="38"/>
      <c r="M62" s="39" t="s">
        <v>41</v>
      </c>
      <c r="N62" s="38"/>
      <c r="O62" s="38"/>
      <c r="P62" s="38" t="s">
        <v>456</v>
      </c>
      <c r="Q62" s="40"/>
      <c r="R62" s="40"/>
      <c r="S62" s="40"/>
      <c r="T62" s="98"/>
      <c r="U62" s="40"/>
      <c r="V62" s="40"/>
      <c r="W62" s="40"/>
      <c r="X62" s="85">
        <f t="shared" si="174"/>
        <v>0</v>
      </c>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84">
        <v>0</v>
      </c>
      <c r="CP62" s="84">
        <v>0</v>
      </c>
      <c r="CQ62" s="40"/>
      <c r="CR62" s="57">
        <f t="shared" si="175"/>
        <v>0</v>
      </c>
      <c r="CS62" s="40"/>
      <c r="CT62" s="40"/>
      <c r="CU62" s="84"/>
      <c r="CV62" s="84"/>
      <c r="CW62" s="84"/>
      <c r="CX62" s="84"/>
      <c r="CY62" s="191"/>
      <c r="CZ62" s="84"/>
      <c r="DA62" s="40"/>
      <c r="DB62" s="84">
        <v>0</v>
      </c>
      <c r="DC62" s="84"/>
      <c r="DD62" s="84"/>
      <c r="DE62" s="84">
        <f t="shared" si="176"/>
        <v>0</v>
      </c>
      <c r="DF62" s="191"/>
      <c r="DG62" s="84"/>
      <c r="DH62" s="40"/>
      <c r="DI62" s="84">
        <v>0</v>
      </c>
      <c r="DJ62" s="84"/>
      <c r="DK62" s="84"/>
      <c r="DL62" s="84">
        <f t="shared" si="177"/>
        <v>0</v>
      </c>
      <c r="DM62" s="191"/>
      <c r="DN62" s="84"/>
      <c r="DO62" s="40"/>
      <c r="DP62" s="84">
        <v>0</v>
      </c>
      <c r="DQ62" s="84"/>
      <c r="DR62" s="84"/>
      <c r="DS62" s="84">
        <f t="shared" si="178"/>
        <v>0</v>
      </c>
      <c r="DT62" s="191"/>
      <c r="DU62" s="84"/>
      <c r="DV62" s="40"/>
      <c r="DW62" s="84">
        <v>0</v>
      </c>
      <c r="DX62" s="84"/>
      <c r="DY62" s="84"/>
      <c r="DZ62" s="84">
        <f t="shared" si="179"/>
        <v>0</v>
      </c>
      <c r="EA62" s="191"/>
      <c r="EB62" s="84"/>
      <c r="EC62" s="40"/>
      <c r="ED62" s="84">
        <v>0</v>
      </c>
      <c r="EE62" s="84"/>
      <c r="EF62" s="84"/>
      <c r="EG62" s="84">
        <f t="shared" si="180"/>
        <v>0</v>
      </c>
      <c r="EH62" s="191"/>
      <c r="EI62" s="84"/>
      <c r="EJ62" s="40"/>
      <c r="EK62" s="84">
        <v>0</v>
      </c>
      <c r="EL62" s="84"/>
      <c r="EM62" s="84"/>
      <c r="EN62" s="84">
        <f t="shared" si="181"/>
        <v>0</v>
      </c>
      <c r="EO62" s="191"/>
      <c r="EP62" s="84"/>
      <c r="EQ62" s="40"/>
      <c r="ER62" s="84">
        <v>0</v>
      </c>
      <c r="ES62" s="84"/>
      <c r="ET62" s="84"/>
      <c r="EU62" s="84">
        <f t="shared" si="182"/>
        <v>0</v>
      </c>
      <c r="EV62" s="191"/>
      <c r="EW62" s="84"/>
      <c r="EX62" s="40"/>
      <c r="EY62" s="84">
        <v>0</v>
      </c>
      <c r="EZ62" s="84"/>
      <c r="FA62" s="84"/>
      <c r="FB62" s="84">
        <f t="shared" si="183"/>
        <v>0</v>
      </c>
      <c r="FC62" s="191"/>
      <c r="FD62" s="84"/>
      <c r="FE62" s="40"/>
      <c r="FF62" s="84">
        <v>0</v>
      </c>
      <c r="FG62" s="84"/>
      <c r="FH62" s="84"/>
      <c r="FI62" s="84">
        <f t="shared" si="184"/>
        <v>0</v>
      </c>
      <c r="FJ62" s="191"/>
      <c r="FK62" s="84"/>
      <c r="FL62" s="40"/>
      <c r="FM62" s="84">
        <v>0</v>
      </c>
      <c r="FN62" s="84"/>
      <c r="FO62" s="84"/>
      <c r="FP62" s="84">
        <f t="shared" si="185"/>
        <v>0</v>
      </c>
      <c r="FQ62" s="191"/>
      <c r="FR62" s="84"/>
      <c r="FS62" s="40"/>
      <c r="FT62" s="97">
        <f t="shared" si="186"/>
        <v>0</v>
      </c>
      <c r="FU62" s="84">
        <v>0</v>
      </c>
      <c r="FV62" s="84">
        <v>0</v>
      </c>
      <c r="FW62" s="84">
        <v>0</v>
      </c>
      <c r="FX62" s="84">
        <f t="shared" si="187"/>
        <v>0</v>
      </c>
      <c r="FY62" s="191" t="str">
        <f t="shared" si="188"/>
        <v>nebija plānots</v>
      </c>
      <c r="FZ62" s="84">
        <f t="shared" si="189"/>
        <v>0</v>
      </c>
      <c r="GA62" s="84">
        <v>0</v>
      </c>
      <c r="GB62" s="84">
        <v>0</v>
      </c>
      <c r="GC62" s="84">
        <f t="shared" si="190"/>
        <v>0</v>
      </c>
      <c r="GD62" s="84">
        <f t="shared" si="191"/>
        <v>0</v>
      </c>
      <c r="GE62" s="84">
        <f t="shared" si="192"/>
        <v>0</v>
      </c>
      <c r="GF62" s="191" t="str">
        <f t="shared" si="193"/>
        <v>nebija plānots</v>
      </c>
      <c r="GG62" s="84">
        <f t="shared" si="194"/>
        <v>0</v>
      </c>
      <c r="GH62" s="84">
        <v>0</v>
      </c>
      <c r="GI62" s="84">
        <v>0</v>
      </c>
      <c r="GJ62" s="84">
        <f t="shared" si="195"/>
        <v>0</v>
      </c>
      <c r="GK62" s="84">
        <f t="shared" si="196"/>
        <v>0</v>
      </c>
      <c r="GL62" s="84">
        <f t="shared" si="197"/>
        <v>0</v>
      </c>
      <c r="GM62" s="191" t="str">
        <f t="shared" si="198"/>
        <v>nebija plānots</v>
      </c>
      <c r="GN62" s="84">
        <f t="shared" si="199"/>
        <v>0</v>
      </c>
      <c r="GO62" s="84">
        <v>0</v>
      </c>
      <c r="GP62" s="84">
        <v>0</v>
      </c>
      <c r="GQ62" s="84">
        <f t="shared" si="168"/>
        <v>0</v>
      </c>
      <c r="GR62" s="84">
        <f t="shared" si="169"/>
        <v>0</v>
      </c>
      <c r="GS62" s="84">
        <f t="shared" si="170"/>
        <v>0</v>
      </c>
      <c r="GT62" s="191" t="str">
        <f t="shared" si="200"/>
        <v>nebija plānots</v>
      </c>
      <c r="GU62" s="84">
        <f t="shared" si="171"/>
        <v>0</v>
      </c>
      <c r="GV62" s="84">
        <v>0</v>
      </c>
      <c r="GW62" s="84">
        <v>0</v>
      </c>
      <c r="GX62" s="84">
        <f t="shared" si="201"/>
        <v>0</v>
      </c>
      <c r="GY62" s="84">
        <f t="shared" si="202"/>
        <v>0</v>
      </c>
      <c r="GZ62" s="84">
        <f t="shared" si="172"/>
        <v>0</v>
      </c>
      <c r="HA62" s="191" t="str">
        <f t="shared" si="203"/>
        <v>nebija plānots</v>
      </c>
      <c r="HB62" s="84">
        <f t="shared" si="173"/>
        <v>0</v>
      </c>
      <c r="HC62" s="40"/>
      <c r="HD62" s="40"/>
      <c r="HE62" s="99"/>
      <c r="HF62" s="99"/>
      <c r="HG62" s="100"/>
      <c r="HH62" s="100"/>
      <c r="HI62" s="100"/>
    </row>
    <row r="63" spans="1:217" ht="175.9" hidden="1" customHeight="1" outlineLevel="1" x14ac:dyDescent="0.45">
      <c r="B63" s="9"/>
      <c r="C63" s="317" t="s">
        <v>40</v>
      </c>
      <c r="D63" s="1" t="s">
        <v>1471</v>
      </c>
      <c r="E63" s="35">
        <v>48</v>
      </c>
      <c r="F63" s="35">
        <v>1</v>
      </c>
      <c r="G63" s="36" t="s">
        <v>40</v>
      </c>
      <c r="H63" s="37" t="s">
        <v>233</v>
      </c>
      <c r="I63" s="37" t="s">
        <v>462</v>
      </c>
      <c r="J63" s="54">
        <v>0</v>
      </c>
      <c r="K63" s="38"/>
      <c r="L63" s="38"/>
      <c r="M63" s="39" t="s">
        <v>41</v>
      </c>
      <c r="N63" s="38"/>
      <c r="O63" s="38"/>
      <c r="P63" s="38" t="s">
        <v>457</v>
      </c>
      <c r="Q63" s="40"/>
      <c r="R63" s="40"/>
      <c r="S63" s="40"/>
      <c r="T63" s="98"/>
      <c r="U63" s="40"/>
      <c r="V63" s="40"/>
      <c r="W63" s="40"/>
      <c r="X63" s="85">
        <f t="shared" si="174"/>
        <v>0</v>
      </c>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84">
        <v>0</v>
      </c>
      <c r="CP63" s="84">
        <v>0</v>
      </c>
      <c r="CQ63" s="40"/>
      <c r="CR63" s="57">
        <f t="shared" si="175"/>
        <v>0</v>
      </c>
      <c r="CS63" s="40"/>
      <c r="CT63" s="40">
        <v>0</v>
      </c>
      <c r="CU63" s="84"/>
      <c r="CV63" s="84"/>
      <c r="CW63" s="84"/>
      <c r="CX63" s="84"/>
      <c r="CY63" s="191"/>
      <c r="CZ63" s="84"/>
      <c r="DA63" s="40">
        <v>0</v>
      </c>
      <c r="DB63" s="84">
        <v>0</v>
      </c>
      <c r="DC63" s="84"/>
      <c r="DD63" s="84"/>
      <c r="DE63" s="84">
        <f t="shared" si="176"/>
        <v>0</v>
      </c>
      <c r="DF63" s="191"/>
      <c r="DG63" s="84"/>
      <c r="DH63" s="40">
        <v>0</v>
      </c>
      <c r="DI63" s="84">
        <v>0</v>
      </c>
      <c r="DJ63" s="84"/>
      <c r="DK63" s="84"/>
      <c r="DL63" s="84">
        <f t="shared" si="177"/>
        <v>0</v>
      </c>
      <c r="DM63" s="191"/>
      <c r="DN63" s="84"/>
      <c r="DO63" s="40">
        <v>248274.62</v>
      </c>
      <c r="DP63" s="84">
        <v>0</v>
      </c>
      <c r="DQ63" s="84"/>
      <c r="DR63" s="84"/>
      <c r="DS63" s="84">
        <f t="shared" si="178"/>
        <v>0</v>
      </c>
      <c r="DT63" s="191"/>
      <c r="DU63" s="84"/>
      <c r="DV63" s="40">
        <v>0</v>
      </c>
      <c r="DW63" s="84">
        <v>0</v>
      </c>
      <c r="DX63" s="84"/>
      <c r="DY63" s="84"/>
      <c r="DZ63" s="84">
        <f t="shared" si="179"/>
        <v>0</v>
      </c>
      <c r="EA63" s="191"/>
      <c r="EB63" s="84"/>
      <c r="EC63" s="40">
        <v>0</v>
      </c>
      <c r="ED63" s="84">
        <v>0</v>
      </c>
      <c r="EE63" s="84"/>
      <c r="EF63" s="84"/>
      <c r="EG63" s="84">
        <f t="shared" si="180"/>
        <v>0</v>
      </c>
      <c r="EH63" s="191"/>
      <c r="EI63" s="84"/>
      <c r="EJ63" s="40">
        <v>0</v>
      </c>
      <c r="EK63" s="84">
        <v>0</v>
      </c>
      <c r="EL63" s="84"/>
      <c r="EM63" s="84"/>
      <c r="EN63" s="84">
        <f t="shared" si="181"/>
        <v>0</v>
      </c>
      <c r="EO63" s="191"/>
      <c r="EP63" s="84"/>
      <c r="EQ63" s="40">
        <v>0</v>
      </c>
      <c r="ER63" s="84">
        <v>0</v>
      </c>
      <c r="ES63" s="84"/>
      <c r="ET63" s="84"/>
      <c r="EU63" s="84">
        <f t="shared" si="182"/>
        <v>0</v>
      </c>
      <c r="EV63" s="191"/>
      <c r="EW63" s="84"/>
      <c r="EX63" s="40">
        <v>0</v>
      </c>
      <c r="EY63" s="84">
        <v>0</v>
      </c>
      <c r="EZ63" s="84"/>
      <c r="FA63" s="84"/>
      <c r="FB63" s="84">
        <f t="shared" si="183"/>
        <v>0</v>
      </c>
      <c r="FC63" s="191"/>
      <c r="FD63" s="84"/>
      <c r="FE63" s="40">
        <v>0</v>
      </c>
      <c r="FF63" s="84">
        <v>0</v>
      </c>
      <c r="FG63" s="84"/>
      <c r="FH63" s="84"/>
      <c r="FI63" s="84">
        <f t="shared" si="184"/>
        <v>0</v>
      </c>
      <c r="FJ63" s="191"/>
      <c r="FK63" s="84"/>
      <c r="FL63" s="40">
        <v>0</v>
      </c>
      <c r="FM63" s="84">
        <v>0</v>
      </c>
      <c r="FN63" s="84"/>
      <c r="FO63" s="84"/>
      <c r="FP63" s="84">
        <f t="shared" si="185"/>
        <v>0</v>
      </c>
      <c r="FQ63" s="191"/>
      <c r="FR63" s="84"/>
      <c r="FS63" s="40"/>
      <c r="FT63" s="97">
        <f t="shared" si="186"/>
        <v>0</v>
      </c>
      <c r="FU63" s="84">
        <v>0</v>
      </c>
      <c r="FV63" s="84">
        <v>0</v>
      </c>
      <c r="FW63" s="84">
        <v>0</v>
      </c>
      <c r="FX63" s="84">
        <f t="shared" si="187"/>
        <v>0</v>
      </c>
      <c r="FY63" s="191" t="str">
        <f t="shared" si="188"/>
        <v>nebija plānots</v>
      </c>
      <c r="FZ63" s="84">
        <f t="shared" si="189"/>
        <v>0</v>
      </c>
      <c r="GA63" s="84">
        <v>0</v>
      </c>
      <c r="GB63" s="84">
        <v>0</v>
      </c>
      <c r="GC63" s="84">
        <f t="shared" si="190"/>
        <v>0</v>
      </c>
      <c r="GD63" s="84">
        <f t="shared" si="191"/>
        <v>0</v>
      </c>
      <c r="GE63" s="84">
        <f t="shared" si="192"/>
        <v>0</v>
      </c>
      <c r="GF63" s="191" t="str">
        <f t="shared" si="193"/>
        <v>nebija plānots</v>
      </c>
      <c r="GG63" s="84">
        <f t="shared" si="194"/>
        <v>0</v>
      </c>
      <c r="GH63" s="84">
        <v>0</v>
      </c>
      <c r="GI63" s="84">
        <v>0</v>
      </c>
      <c r="GJ63" s="84">
        <f t="shared" si="195"/>
        <v>0</v>
      </c>
      <c r="GK63" s="84">
        <f t="shared" si="196"/>
        <v>0</v>
      </c>
      <c r="GL63" s="84">
        <f t="shared" si="197"/>
        <v>0</v>
      </c>
      <c r="GM63" s="191" t="str">
        <f t="shared" si="198"/>
        <v>nebija plānots</v>
      </c>
      <c r="GN63" s="84">
        <f t="shared" si="199"/>
        <v>0</v>
      </c>
      <c r="GO63" s="84">
        <v>0</v>
      </c>
      <c r="GP63" s="84">
        <v>0</v>
      </c>
      <c r="GQ63" s="84">
        <f t="shared" si="168"/>
        <v>0</v>
      </c>
      <c r="GR63" s="84">
        <f t="shared" si="169"/>
        <v>0</v>
      </c>
      <c r="GS63" s="84">
        <f t="shared" si="170"/>
        <v>0</v>
      </c>
      <c r="GT63" s="191" t="str">
        <f t="shared" si="200"/>
        <v>nebija plānots</v>
      </c>
      <c r="GU63" s="84">
        <f t="shared" si="171"/>
        <v>0</v>
      </c>
      <c r="GV63" s="84">
        <v>0</v>
      </c>
      <c r="GW63" s="84">
        <v>0</v>
      </c>
      <c r="GX63" s="84">
        <f t="shared" si="201"/>
        <v>0</v>
      </c>
      <c r="GY63" s="84">
        <f t="shared" si="202"/>
        <v>0</v>
      </c>
      <c r="GZ63" s="84">
        <f t="shared" si="172"/>
        <v>0</v>
      </c>
      <c r="HA63" s="191" t="str">
        <f t="shared" si="203"/>
        <v>nebija plānots</v>
      </c>
      <c r="HB63" s="84">
        <f t="shared" si="173"/>
        <v>0</v>
      </c>
      <c r="HC63" s="40"/>
      <c r="HD63" s="40"/>
      <c r="HE63" s="99"/>
      <c r="HF63" s="153" t="s">
        <v>828</v>
      </c>
      <c r="HG63" s="100" t="s">
        <v>978</v>
      </c>
      <c r="HH63" s="100" t="s">
        <v>830</v>
      </c>
      <c r="HI63" s="100" t="s">
        <v>831</v>
      </c>
    </row>
    <row r="64" spans="1:217" ht="75.400000000000006" customHeight="1" collapsed="1" x14ac:dyDescent="0.45">
      <c r="A64" s="1" t="str">
        <f t="shared" si="204"/>
        <v>1.2.1.2.__</v>
      </c>
      <c r="B64" s="9" t="str">
        <f>C64&amp;J64&amp;"."&amp;D64</f>
        <v>1.2.1.2.K0.Nē</v>
      </c>
      <c r="C64" s="317" t="s">
        <v>42</v>
      </c>
      <c r="D64" s="1" t="s">
        <v>1471</v>
      </c>
      <c r="E64" s="35">
        <v>49</v>
      </c>
      <c r="F64" s="52">
        <v>1</v>
      </c>
      <c r="G64" s="53" t="s">
        <v>42</v>
      </c>
      <c r="H64" s="54" t="s">
        <v>234</v>
      </c>
      <c r="I64" s="54" t="str">
        <f t="shared" si="162"/>
        <v>1.2.1.2. Tehnoloģiju pārneses sistēma</v>
      </c>
      <c r="J64" s="54" t="s">
        <v>1472</v>
      </c>
      <c r="K64" s="55" t="s">
        <v>33</v>
      </c>
      <c r="L64" s="38" t="str">
        <f t="shared" si="163"/>
        <v>1.2.1.2.__</v>
      </c>
      <c r="M64" s="56" t="s">
        <v>41</v>
      </c>
      <c r="N64" s="55" t="s">
        <v>5</v>
      </c>
      <c r="O64" s="55" t="s">
        <v>222</v>
      </c>
      <c r="P64" s="55" t="s">
        <v>225</v>
      </c>
      <c r="Q64" s="57">
        <f t="shared" si="339"/>
        <v>30779847</v>
      </c>
      <c r="R64" s="57">
        <f t="shared" si="164"/>
        <v>30779847</v>
      </c>
      <c r="S64" s="80">
        <v>0</v>
      </c>
      <c r="T64" s="81">
        <v>30779847</v>
      </c>
      <c r="U64" s="80">
        <v>0</v>
      </c>
      <c r="V64" s="80">
        <v>0</v>
      </c>
      <c r="W64" s="80">
        <v>0</v>
      </c>
      <c r="X64" s="85" t="str">
        <f t="shared" si="174"/>
        <v>ERAF</v>
      </c>
      <c r="Y64" s="85">
        <v>0</v>
      </c>
      <c r="Z64" s="85">
        <v>0</v>
      </c>
      <c r="AA64" s="85">
        <v>0</v>
      </c>
      <c r="AB64" s="85">
        <v>0</v>
      </c>
      <c r="AC64" s="85">
        <v>0</v>
      </c>
      <c r="AD64" s="85">
        <v>0</v>
      </c>
      <c r="AE64" s="85">
        <v>0</v>
      </c>
      <c r="AF64" s="85">
        <v>74073.87</v>
      </c>
      <c r="AG64" s="85">
        <v>0</v>
      </c>
      <c r="AH64" s="85">
        <v>0</v>
      </c>
      <c r="AI64" s="85">
        <v>0</v>
      </c>
      <c r="AJ64" s="85">
        <v>96545.23</v>
      </c>
      <c r="AK64" s="85">
        <v>0</v>
      </c>
      <c r="AL64" s="85">
        <v>0</v>
      </c>
      <c r="AM64" s="85">
        <v>170619.09999999998</v>
      </c>
      <c r="AN64" s="85">
        <f t="shared" si="340"/>
        <v>170619.09999999998</v>
      </c>
      <c r="AO64" s="85">
        <v>1965993.0899999999</v>
      </c>
      <c r="AP64" s="57">
        <f t="shared" si="205"/>
        <v>2136612.19</v>
      </c>
      <c r="AQ64" s="85">
        <v>456543.62</v>
      </c>
      <c r="AR64" s="85">
        <v>0</v>
      </c>
      <c r="AS64" s="85">
        <v>167629.18</v>
      </c>
      <c r="AT64" s="85">
        <v>0</v>
      </c>
      <c r="AU64" s="85">
        <v>0</v>
      </c>
      <c r="AV64" s="85">
        <v>0</v>
      </c>
      <c r="AW64" s="85">
        <v>417006.26999999996</v>
      </c>
      <c r="AX64" s="85">
        <v>0</v>
      </c>
      <c r="AY64" s="85">
        <v>0</v>
      </c>
      <c r="AZ64" s="85">
        <v>542655.91</v>
      </c>
      <c r="BA64" s="85">
        <v>0</v>
      </c>
      <c r="BB64" s="85">
        <v>0</v>
      </c>
      <c r="BC64" s="57">
        <f t="shared" si="206"/>
        <v>1583834.98</v>
      </c>
      <c r="BD64" s="57">
        <f t="shared" si="207"/>
        <v>3720447.17</v>
      </c>
      <c r="BE64" s="85">
        <v>0</v>
      </c>
      <c r="BF64" s="85">
        <v>861102.71000000008</v>
      </c>
      <c r="BG64" s="85">
        <v>0</v>
      </c>
      <c r="BH64" s="85">
        <v>2221.8200000000002</v>
      </c>
      <c r="BI64" s="85">
        <v>510558.24</v>
      </c>
      <c r="BJ64" s="85">
        <v>0</v>
      </c>
      <c r="BK64" s="85">
        <v>0</v>
      </c>
      <c r="BL64" s="85">
        <v>999984.51</v>
      </c>
      <c r="BM64" s="85">
        <v>0</v>
      </c>
      <c r="BN64" s="85">
        <v>0</v>
      </c>
      <c r="BO64" s="85">
        <v>918155.17999999993</v>
      </c>
      <c r="BP64" s="85">
        <v>0</v>
      </c>
      <c r="BQ64" s="57">
        <f t="shared" si="208"/>
        <v>3292022.46</v>
      </c>
      <c r="BR64" s="85">
        <v>0</v>
      </c>
      <c r="BS64" s="85">
        <v>1018518.5499999999</v>
      </c>
      <c r="BT64" s="85">
        <v>0</v>
      </c>
      <c r="BU64" s="85">
        <v>0</v>
      </c>
      <c r="BV64" s="85">
        <v>1597096.43</v>
      </c>
      <c r="BW64" s="85">
        <v>0</v>
      </c>
      <c r="BX64" s="85">
        <v>0</v>
      </c>
      <c r="BY64" s="85">
        <v>1969124.0999999996</v>
      </c>
      <c r="BZ64" s="85">
        <v>0</v>
      </c>
      <c r="CA64" s="85">
        <v>0</v>
      </c>
      <c r="CB64" s="85">
        <v>0</v>
      </c>
      <c r="CC64" s="85">
        <v>2063137.6099999999</v>
      </c>
      <c r="CD64" s="57">
        <f t="shared" si="209"/>
        <v>6647876.6899999995</v>
      </c>
      <c r="CE64" s="85">
        <v>0</v>
      </c>
      <c r="CF64" s="85">
        <v>1660.11</v>
      </c>
      <c r="CG64" s="85">
        <v>2770862.61</v>
      </c>
      <c r="CH64" s="85">
        <v>442.7</v>
      </c>
      <c r="CI64" s="85">
        <v>0</v>
      </c>
      <c r="CJ64" s="85">
        <v>0</v>
      </c>
      <c r="CK64" s="85">
        <v>0</v>
      </c>
      <c r="CL64" s="85">
        <v>4558.83</v>
      </c>
      <c r="CM64" s="85">
        <v>2439948.16</v>
      </c>
      <c r="CN64" s="85">
        <v>0</v>
      </c>
      <c r="CO64" s="84">
        <v>0</v>
      </c>
      <c r="CP64" s="84">
        <v>0</v>
      </c>
      <c r="CQ64" s="57">
        <f>CE64+CF64+CG64+CH64+CI64+CJ64+CK64+CL64+CM64+CN64+CO64+CP64</f>
        <v>5217472.41</v>
      </c>
      <c r="CR64" s="57">
        <f t="shared" si="175"/>
        <v>18877818.73</v>
      </c>
      <c r="CS64" s="179">
        <v>0</v>
      </c>
      <c r="CT64" s="84">
        <v>2598060.5099999998</v>
      </c>
      <c r="CU64" s="84">
        <v>2598060.5099999998</v>
      </c>
      <c r="CV64" s="84">
        <f t="shared" si="245"/>
        <v>2598060.5099999998</v>
      </c>
      <c r="CW64" s="84">
        <v>0</v>
      </c>
      <c r="CX64" s="84">
        <f t="shared" si="210"/>
        <v>2598060.5099999998</v>
      </c>
      <c r="CY64" s="191">
        <f t="shared" si="211"/>
        <v>1</v>
      </c>
      <c r="CZ64" s="84">
        <f t="shared" si="212"/>
        <v>0</v>
      </c>
      <c r="DA64" s="84">
        <f t="shared" ref="DA64:FL64" si="671">DA65+DA66</f>
        <v>0</v>
      </c>
      <c r="DB64" s="84">
        <v>0</v>
      </c>
      <c r="DC64" s="84">
        <f t="shared" si="214"/>
        <v>2598060.5099999998</v>
      </c>
      <c r="DD64" s="84">
        <v>0</v>
      </c>
      <c r="DE64" s="84">
        <f t="shared" si="176"/>
        <v>2598060.5099999998</v>
      </c>
      <c r="DF64" s="191">
        <f t="shared" ref="DF64" si="672">IFERROR(DE64/DC64,"nebija plānots")</f>
        <v>1</v>
      </c>
      <c r="DG64" s="84">
        <f t="shared" ref="DG64" si="673">DE64-DC64</f>
        <v>0</v>
      </c>
      <c r="DH64" s="84">
        <f t="shared" si="671"/>
        <v>0</v>
      </c>
      <c r="DI64" s="84">
        <v>0</v>
      </c>
      <c r="DJ64" s="84">
        <f t="shared" ref="DJ64" si="674">DC64+DH64</f>
        <v>2598060.5099999998</v>
      </c>
      <c r="DK64" s="84">
        <v>0</v>
      </c>
      <c r="DL64" s="84">
        <f t="shared" si="177"/>
        <v>2598060.5099999998</v>
      </c>
      <c r="DM64" s="191">
        <f t="shared" ref="DM64" si="675">IFERROR(DL64/DJ64,"nebija plānots")</f>
        <v>1</v>
      </c>
      <c r="DN64" s="84">
        <f t="shared" ref="DN64" si="676">DL64-DJ64</f>
        <v>0</v>
      </c>
      <c r="DO64" s="84">
        <f t="shared" si="671"/>
        <v>39622.97</v>
      </c>
      <c r="DP64" s="84">
        <v>3085.5</v>
      </c>
      <c r="DQ64" s="84">
        <f t="shared" ref="DQ64" si="677">DJ64+DO64</f>
        <v>2637683.48</v>
      </c>
      <c r="DR64" s="84">
        <v>0</v>
      </c>
      <c r="DS64" s="84">
        <f t="shared" si="178"/>
        <v>2601146.0099999998</v>
      </c>
      <c r="DT64" s="191">
        <f t="shared" ref="DT64" si="678">IFERROR(DS64/DQ64,"nebija plānots")</f>
        <v>0.98614789443955564</v>
      </c>
      <c r="DU64" s="84">
        <f t="shared" ref="DU64" si="679">DS64-DQ64</f>
        <v>-36537.470000000205</v>
      </c>
      <c r="DV64" s="84">
        <f t="shared" si="671"/>
        <v>1693944.98</v>
      </c>
      <c r="DW64" s="84">
        <v>29101.08</v>
      </c>
      <c r="DX64" s="84">
        <f t="shared" ref="DX64" si="680">DQ64+DV64</f>
        <v>4331628.46</v>
      </c>
      <c r="DY64" s="84">
        <v>0</v>
      </c>
      <c r="DZ64" s="84">
        <f t="shared" si="179"/>
        <v>2630247.09</v>
      </c>
      <c r="EA64" s="191">
        <f t="shared" ref="EA64" si="681">IFERROR(DZ64/DX64,"nebija plānots")</f>
        <v>0.60721899726367567</v>
      </c>
      <c r="EB64" s="84">
        <f t="shared" ref="EB64" si="682">DZ64-DX64</f>
        <v>-1701381.37</v>
      </c>
      <c r="EC64" s="84">
        <f t="shared" si="671"/>
        <v>0</v>
      </c>
      <c r="ED64" s="84">
        <v>0</v>
      </c>
      <c r="EE64" s="84">
        <f t="shared" ref="EE64" si="683">DX64+EC64</f>
        <v>4331628.46</v>
      </c>
      <c r="EF64" s="84">
        <v>0</v>
      </c>
      <c r="EG64" s="84">
        <f t="shared" si="180"/>
        <v>2630247.09</v>
      </c>
      <c r="EH64" s="191">
        <f t="shared" ref="EH64" si="684">IFERROR(EG64/EE64,"nebija plānots")</f>
        <v>0.60721899726367567</v>
      </c>
      <c r="EI64" s="84">
        <f t="shared" ref="EI64" si="685">EG64-EE64</f>
        <v>-1701381.37</v>
      </c>
      <c r="EJ64" s="84">
        <f t="shared" si="671"/>
        <v>0</v>
      </c>
      <c r="EK64" s="84">
        <v>0</v>
      </c>
      <c r="EL64" s="84">
        <f t="shared" ref="EL64" si="686">EE64+EJ64</f>
        <v>4331628.46</v>
      </c>
      <c r="EM64" s="84">
        <v>0</v>
      </c>
      <c r="EN64" s="84">
        <f t="shared" si="181"/>
        <v>2630247.09</v>
      </c>
      <c r="EO64" s="191">
        <f t="shared" ref="EO64" si="687">IFERROR(EN64/EL64,"nebija plānots")</f>
        <v>0.60721899726367567</v>
      </c>
      <c r="EP64" s="84">
        <f t="shared" ref="EP64" si="688">EN64-EL64</f>
        <v>-1701381.37</v>
      </c>
      <c r="EQ64" s="84">
        <f t="shared" si="671"/>
        <v>862986.48</v>
      </c>
      <c r="ER64" s="84">
        <v>2460402.7599999998</v>
      </c>
      <c r="ES64" s="84">
        <f t="shared" ref="ES64" si="689">EL64+EQ64</f>
        <v>5194614.9399999995</v>
      </c>
      <c r="ET64" s="84">
        <v>0</v>
      </c>
      <c r="EU64" s="84">
        <f t="shared" si="182"/>
        <v>5090649.8499999996</v>
      </c>
      <c r="EV64" s="191">
        <f t="shared" ref="EV64" si="690">IFERROR(EU64/ES64,"nebija plānots")</f>
        <v>0.97998598718079388</v>
      </c>
      <c r="EW64" s="84">
        <f t="shared" ref="EW64" si="691">EU64-ES64</f>
        <v>-103965.08999999985</v>
      </c>
      <c r="EX64" s="84">
        <f t="shared" si="671"/>
        <v>0</v>
      </c>
      <c r="EY64" s="84">
        <v>683.9</v>
      </c>
      <c r="EZ64" s="84">
        <f t="shared" ref="EZ64" si="692">ES64+EX64</f>
        <v>5194614.9399999995</v>
      </c>
      <c r="FA64" s="84">
        <v>0</v>
      </c>
      <c r="FB64" s="84">
        <f t="shared" si="183"/>
        <v>5091333.75</v>
      </c>
      <c r="FC64" s="191">
        <f t="shared" ref="FC64" si="693">IFERROR(FB64/EZ64,"nebija plānots")</f>
        <v>0.9801176427525542</v>
      </c>
      <c r="FD64" s="84">
        <f t="shared" ref="FD64" si="694">FB64-EZ64</f>
        <v>-103281.18999999948</v>
      </c>
      <c r="FE64" s="84">
        <f t="shared" si="671"/>
        <v>18789.060000000001</v>
      </c>
      <c r="FF64" s="84">
        <v>0</v>
      </c>
      <c r="FG64" s="84">
        <f t="shared" ref="FG64" si="695">EZ64+FE64</f>
        <v>5213403.9999999991</v>
      </c>
      <c r="FH64" s="84">
        <v>0</v>
      </c>
      <c r="FI64" s="84">
        <f t="shared" si="184"/>
        <v>5091333.75</v>
      </c>
      <c r="FJ64" s="191">
        <f t="shared" ref="FJ64" si="696">IFERROR(FI64/FG64,"nebija plānots")</f>
        <v>0.9765853077950607</v>
      </c>
      <c r="FK64" s="84">
        <f t="shared" ref="FK64" si="697">FI64-FG64</f>
        <v>-122070.24999999907</v>
      </c>
      <c r="FL64" s="84">
        <f t="shared" si="671"/>
        <v>1184126.02</v>
      </c>
      <c r="FM64" s="84">
        <v>0</v>
      </c>
      <c r="FN64" s="84">
        <f t="shared" ref="FN64" si="698">FG64+FL64</f>
        <v>6397530.0199999996</v>
      </c>
      <c r="FO64" s="84">
        <v>0</v>
      </c>
      <c r="FP64" s="84">
        <f t="shared" si="185"/>
        <v>5091333.75</v>
      </c>
      <c r="FQ64" s="191">
        <f t="shared" ref="FQ64" si="699">IFERROR(FP64/FN64,"nebija plānots")</f>
        <v>0.79582803583311679</v>
      </c>
      <c r="FR64" s="84">
        <f t="shared" ref="FR64" si="700">FP64-FN64</f>
        <v>-1306196.2699999996</v>
      </c>
      <c r="FS64" s="97">
        <f t="shared" si="244"/>
        <v>6397530.0199999996</v>
      </c>
      <c r="FT64" s="97">
        <f t="shared" si="186"/>
        <v>23969152.48</v>
      </c>
      <c r="FU64" s="84">
        <v>148015.12</v>
      </c>
      <c r="FV64" s="84">
        <v>0</v>
      </c>
      <c r="FW64" s="84">
        <v>0</v>
      </c>
      <c r="FX64" s="84">
        <f t="shared" si="187"/>
        <v>0</v>
      </c>
      <c r="FY64" s="191">
        <f t="shared" si="188"/>
        <v>0</v>
      </c>
      <c r="FZ64" s="84">
        <f t="shared" si="189"/>
        <v>148015.12</v>
      </c>
      <c r="GA64" s="84">
        <v>0</v>
      </c>
      <c r="GB64" s="84">
        <v>0</v>
      </c>
      <c r="GC64" s="84">
        <f t="shared" si="190"/>
        <v>0</v>
      </c>
      <c r="GD64" s="84">
        <f t="shared" si="191"/>
        <v>0</v>
      </c>
      <c r="GE64" s="84">
        <f t="shared" si="192"/>
        <v>0</v>
      </c>
      <c r="GF64" s="191">
        <f t="shared" si="193"/>
        <v>0</v>
      </c>
      <c r="GG64" s="84">
        <f t="shared" si="194"/>
        <v>148015.12</v>
      </c>
      <c r="GH64" s="84">
        <v>0</v>
      </c>
      <c r="GI64" s="84">
        <v>0</v>
      </c>
      <c r="GJ64" s="84">
        <f t="shared" si="195"/>
        <v>0</v>
      </c>
      <c r="GK64" s="84">
        <f t="shared" si="196"/>
        <v>0</v>
      </c>
      <c r="GL64" s="84">
        <f t="shared" si="197"/>
        <v>0</v>
      </c>
      <c r="GM64" s="191">
        <f t="shared" si="198"/>
        <v>0</v>
      </c>
      <c r="GN64" s="84">
        <f t="shared" si="199"/>
        <v>148015.12</v>
      </c>
      <c r="GO64" s="84">
        <v>236668.11</v>
      </c>
      <c r="GP64" s="84">
        <v>0</v>
      </c>
      <c r="GQ64" s="84">
        <f t="shared" si="168"/>
        <v>236668.11</v>
      </c>
      <c r="GR64" s="84">
        <f t="shared" si="169"/>
        <v>0</v>
      </c>
      <c r="GS64" s="84">
        <f t="shared" si="170"/>
        <v>236668.11</v>
      </c>
      <c r="GT64" s="191">
        <f t="shared" si="200"/>
        <v>1.5989454996219306</v>
      </c>
      <c r="GU64" s="84">
        <f t="shared" si="171"/>
        <v>-88652.989999999991</v>
      </c>
      <c r="GV64" s="84">
        <v>0</v>
      </c>
      <c r="GW64" s="84">
        <v>0</v>
      </c>
      <c r="GX64" s="84">
        <f t="shared" si="201"/>
        <v>0</v>
      </c>
      <c r="GY64" s="84">
        <f t="shared" si="202"/>
        <v>0</v>
      </c>
      <c r="GZ64" s="84">
        <f t="shared" si="172"/>
        <v>236668.11</v>
      </c>
      <c r="HA64" s="191">
        <f t="shared" si="203"/>
        <v>1.5989454996219306</v>
      </c>
      <c r="HB64" s="84">
        <f t="shared" si="173"/>
        <v>-88652.989999999991</v>
      </c>
      <c r="HC64" s="57">
        <f>FU64+FS64+CQ64+CD64+BQ64+BC64+AP64</f>
        <v>25423363.870000005</v>
      </c>
      <c r="HD64" s="57">
        <f>Q64-HC64</f>
        <v>5356483.1299999952</v>
      </c>
      <c r="HE64" s="58" t="s">
        <v>832</v>
      </c>
      <c r="HF64" s="58"/>
      <c r="HG64" s="61"/>
      <c r="HH64" s="59"/>
      <c r="HI64" s="59"/>
    </row>
    <row r="65" spans="1:217" ht="87" hidden="1" customHeight="1" outlineLevel="1" x14ac:dyDescent="0.45">
      <c r="B65" s="9"/>
      <c r="C65" s="317" t="s">
        <v>42</v>
      </c>
      <c r="D65" s="1" t="s">
        <v>1471</v>
      </c>
      <c r="E65" s="35">
        <v>50</v>
      </c>
      <c r="F65" s="35">
        <v>1</v>
      </c>
      <c r="G65" s="36" t="s">
        <v>42</v>
      </c>
      <c r="H65" s="37" t="s">
        <v>234</v>
      </c>
      <c r="I65" s="37" t="s">
        <v>463</v>
      </c>
      <c r="J65" s="54">
        <v>0</v>
      </c>
      <c r="K65" s="38"/>
      <c r="L65" s="38"/>
      <c r="M65" s="39" t="s">
        <v>41</v>
      </c>
      <c r="N65" s="38"/>
      <c r="O65" s="38"/>
      <c r="P65" s="38" t="s">
        <v>456</v>
      </c>
      <c r="Q65" s="40"/>
      <c r="R65" s="40"/>
      <c r="S65" s="40"/>
      <c r="T65" s="98"/>
      <c r="U65" s="40"/>
      <c r="V65" s="40"/>
      <c r="W65" s="40"/>
      <c r="X65" s="85">
        <f t="shared" si="174"/>
        <v>0</v>
      </c>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84">
        <v>0</v>
      </c>
      <c r="CP65" s="84">
        <v>0</v>
      </c>
      <c r="CQ65" s="40"/>
      <c r="CR65" s="57">
        <f t="shared" si="175"/>
        <v>0</v>
      </c>
      <c r="CS65" s="40"/>
      <c r="CT65" s="40"/>
      <c r="CU65" s="84"/>
      <c r="CV65" s="84"/>
      <c r="CW65" s="84"/>
      <c r="CX65" s="84"/>
      <c r="CY65" s="191"/>
      <c r="CZ65" s="84"/>
      <c r="DA65" s="40"/>
      <c r="DB65" s="84">
        <v>0</v>
      </c>
      <c r="DC65" s="84"/>
      <c r="DD65" s="84"/>
      <c r="DE65" s="84">
        <f t="shared" si="176"/>
        <v>0</v>
      </c>
      <c r="DF65" s="191"/>
      <c r="DG65" s="84"/>
      <c r="DH65" s="40"/>
      <c r="DI65" s="84">
        <v>0</v>
      </c>
      <c r="DJ65" s="84"/>
      <c r="DK65" s="84"/>
      <c r="DL65" s="84">
        <f t="shared" si="177"/>
        <v>0</v>
      </c>
      <c r="DM65" s="191"/>
      <c r="DN65" s="84"/>
      <c r="DO65" s="40"/>
      <c r="DP65" s="84">
        <v>0</v>
      </c>
      <c r="DQ65" s="84"/>
      <c r="DR65" s="84"/>
      <c r="DS65" s="84">
        <f t="shared" si="178"/>
        <v>0</v>
      </c>
      <c r="DT65" s="191"/>
      <c r="DU65" s="84"/>
      <c r="DV65" s="40"/>
      <c r="DW65" s="84">
        <v>0</v>
      </c>
      <c r="DX65" s="84"/>
      <c r="DY65" s="84"/>
      <c r="DZ65" s="84">
        <f t="shared" si="179"/>
        <v>0</v>
      </c>
      <c r="EA65" s="191"/>
      <c r="EB65" s="84"/>
      <c r="EC65" s="40"/>
      <c r="ED65" s="84">
        <v>0</v>
      </c>
      <c r="EE65" s="84"/>
      <c r="EF65" s="84"/>
      <c r="EG65" s="84">
        <f t="shared" si="180"/>
        <v>0</v>
      </c>
      <c r="EH65" s="191"/>
      <c r="EI65" s="84"/>
      <c r="EJ65" s="40"/>
      <c r="EK65" s="84">
        <v>0</v>
      </c>
      <c r="EL65" s="84"/>
      <c r="EM65" s="84"/>
      <c r="EN65" s="84">
        <f t="shared" si="181"/>
        <v>0</v>
      </c>
      <c r="EO65" s="191"/>
      <c r="EP65" s="84"/>
      <c r="EQ65" s="40"/>
      <c r="ER65" s="84">
        <v>0</v>
      </c>
      <c r="ES65" s="84"/>
      <c r="ET65" s="84"/>
      <c r="EU65" s="84">
        <f t="shared" si="182"/>
        <v>0</v>
      </c>
      <c r="EV65" s="191"/>
      <c r="EW65" s="84"/>
      <c r="EX65" s="40"/>
      <c r="EY65" s="84">
        <v>0</v>
      </c>
      <c r="EZ65" s="84"/>
      <c r="FA65" s="84"/>
      <c r="FB65" s="84">
        <f t="shared" si="183"/>
        <v>0</v>
      </c>
      <c r="FC65" s="191"/>
      <c r="FD65" s="84"/>
      <c r="FE65" s="40"/>
      <c r="FF65" s="84">
        <v>0</v>
      </c>
      <c r="FG65" s="84"/>
      <c r="FH65" s="84"/>
      <c r="FI65" s="84">
        <f t="shared" si="184"/>
        <v>0</v>
      </c>
      <c r="FJ65" s="191"/>
      <c r="FK65" s="84"/>
      <c r="FL65" s="40"/>
      <c r="FM65" s="84">
        <v>0</v>
      </c>
      <c r="FN65" s="84"/>
      <c r="FO65" s="84"/>
      <c r="FP65" s="84">
        <f t="shared" si="185"/>
        <v>0</v>
      </c>
      <c r="FQ65" s="191"/>
      <c r="FR65" s="84"/>
      <c r="FS65" s="40"/>
      <c r="FT65" s="97">
        <f t="shared" si="186"/>
        <v>0</v>
      </c>
      <c r="FU65" s="84">
        <v>0</v>
      </c>
      <c r="FV65" s="84">
        <v>0</v>
      </c>
      <c r="FW65" s="84">
        <v>0</v>
      </c>
      <c r="FX65" s="84">
        <f t="shared" si="187"/>
        <v>0</v>
      </c>
      <c r="FY65" s="191" t="str">
        <f t="shared" si="188"/>
        <v>nebija plānots</v>
      </c>
      <c r="FZ65" s="84">
        <f t="shared" si="189"/>
        <v>0</v>
      </c>
      <c r="GA65" s="84">
        <v>0</v>
      </c>
      <c r="GB65" s="84">
        <v>0</v>
      </c>
      <c r="GC65" s="84">
        <f t="shared" si="190"/>
        <v>0</v>
      </c>
      <c r="GD65" s="84">
        <f t="shared" si="191"/>
        <v>0</v>
      </c>
      <c r="GE65" s="84">
        <f t="shared" si="192"/>
        <v>0</v>
      </c>
      <c r="GF65" s="191" t="str">
        <f t="shared" si="193"/>
        <v>nebija plānots</v>
      </c>
      <c r="GG65" s="84">
        <f t="shared" si="194"/>
        <v>0</v>
      </c>
      <c r="GH65" s="84">
        <v>0</v>
      </c>
      <c r="GI65" s="84">
        <v>0</v>
      </c>
      <c r="GJ65" s="84">
        <f t="shared" si="195"/>
        <v>0</v>
      </c>
      <c r="GK65" s="84">
        <f t="shared" si="196"/>
        <v>0</v>
      </c>
      <c r="GL65" s="84">
        <f t="shared" si="197"/>
        <v>0</v>
      </c>
      <c r="GM65" s="191" t="str">
        <f t="shared" si="198"/>
        <v>nebija plānots</v>
      </c>
      <c r="GN65" s="84">
        <f t="shared" si="199"/>
        <v>0</v>
      </c>
      <c r="GO65" s="84">
        <v>0</v>
      </c>
      <c r="GP65" s="84">
        <v>0</v>
      </c>
      <c r="GQ65" s="84">
        <f t="shared" si="168"/>
        <v>0</v>
      </c>
      <c r="GR65" s="84">
        <f t="shared" si="169"/>
        <v>0</v>
      </c>
      <c r="GS65" s="84">
        <f t="shared" si="170"/>
        <v>0</v>
      </c>
      <c r="GT65" s="191" t="str">
        <f t="shared" si="200"/>
        <v>nebija plānots</v>
      </c>
      <c r="GU65" s="84">
        <f t="shared" si="171"/>
        <v>0</v>
      </c>
      <c r="GV65" s="84">
        <v>0</v>
      </c>
      <c r="GW65" s="84">
        <v>0</v>
      </c>
      <c r="GX65" s="84">
        <f t="shared" si="201"/>
        <v>0</v>
      </c>
      <c r="GY65" s="84">
        <f t="shared" si="202"/>
        <v>0</v>
      </c>
      <c r="GZ65" s="84">
        <f t="shared" si="172"/>
        <v>0</v>
      </c>
      <c r="HA65" s="191" t="str">
        <f t="shared" si="203"/>
        <v>nebija plānots</v>
      </c>
      <c r="HB65" s="84">
        <f t="shared" si="173"/>
        <v>0</v>
      </c>
      <c r="HC65" s="40"/>
      <c r="HD65" s="40"/>
      <c r="HE65" s="99" t="s">
        <v>709</v>
      </c>
      <c r="HF65" s="99"/>
      <c r="HG65" s="102"/>
      <c r="HH65" s="100"/>
      <c r="HI65" s="100"/>
    </row>
    <row r="66" spans="1:217" ht="129.4" hidden="1" customHeight="1" outlineLevel="1" x14ac:dyDescent="0.45">
      <c r="B66" s="9"/>
      <c r="C66" s="317" t="s">
        <v>42</v>
      </c>
      <c r="D66" s="1" t="s">
        <v>1471</v>
      </c>
      <c r="E66" s="35">
        <v>51</v>
      </c>
      <c r="F66" s="35">
        <v>1</v>
      </c>
      <c r="G66" s="36" t="s">
        <v>42</v>
      </c>
      <c r="H66" s="37" t="s">
        <v>234</v>
      </c>
      <c r="I66" s="37" t="s">
        <v>463</v>
      </c>
      <c r="J66" s="54">
        <v>0</v>
      </c>
      <c r="K66" s="38"/>
      <c r="L66" s="38"/>
      <c r="M66" s="39" t="s">
        <v>41</v>
      </c>
      <c r="N66" s="38"/>
      <c r="O66" s="38"/>
      <c r="P66" s="38" t="s">
        <v>457</v>
      </c>
      <c r="Q66" s="40"/>
      <c r="R66" s="40"/>
      <c r="S66" s="40"/>
      <c r="T66" s="98"/>
      <c r="U66" s="40"/>
      <c r="V66" s="40"/>
      <c r="W66" s="40"/>
      <c r="X66" s="85">
        <f t="shared" si="174"/>
        <v>0</v>
      </c>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84">
        <v>0</v>
      </c>
      <c r="CP66" s="84">
        <v>0</v>
      </c>
      <c r="CQ66" s="40"/>
      <c r="CR66" s="57">
        <f t="shared" si="175"/>
        <v>0</v>
      </c>
      <c r="CS66" s="40"/>
      <c r="CT66" s="40">
        <v>2598060.5099999998</v>
      </c>
      <c r="CU66" s="84"/>
      <c r="CV66" s="84"/>
      <c r="CW66" s="84"/>
      <c r="CX66" s="84"/>
      <c r="CY66" s="191"/>
      <c r="CZ66" s="84"/>
      <c r="DA66" s="40">
        <v>0</v>
      </c>
      <c r="DB66" s="84">
        <v>0</v>
      </c>
      <c r="DC66" s="84"/>
      <c r="DD66" s="84"/>
      <c r="DE66" s="84">
        <f t="shared" si="176"/>
        <v>0</v>
      </c>
      <c r="DF66" s="191"/>
      <c r="DG66" s="84"/>
      <c r="DH66" s="40">
        <v>0</v>
      </c>
      <c r="DI66" s="84">
        <v>0</v>
      </c>
      <c r="DJ66" s="84"/>
      <c r="DK66" s="84"/>
      <c r="DL66" s="84">
        <f t="shared" si="177"/>
        <v>0</v>
      </c>
      <c r="DM66" s="191"/>
      <c r="DN66" s="84"/>
      <c r="DO66" s="40">
        <v>39622.97</v>
      </c>
      <c r="DP66" s="84">
        <v>0</v>
      </c>
      <c r="DQ66" s="84"/>
      <c r="DR66" s="84"/>
      <c r="DS66" s="84">
        <f t="shared" si="178"/>
        <v>0</v>
      </c>
      <c r="DT66" s="191"/>
      <c r="DU66" s="84"/>
      <c r="DV66" s="40">
        <v>1693944.98</v>
      </c>
      <c r="DW66" s="84">
        <v>0</v>
      </c>
      <c r="DX66" s="84"/>
      <c r="DY66" s="84"/>
      <c r="DZ66" s="84">
        <f t="shared" si="179"/>
        <v>0</v>
      </c>
      <c r="EA66" s="191"/>
      <c r="EB66" s="84"/>
      <c r="EC66" s="40">
        <v>0</v>
      </c>
      <c r="ED66" s="84">
        <v>0</v>
      </c>
      <c r="EE66" s="84"/>
      <c r="EF66" s="84"/>
      <c r="EG66" s="84">
        <f t="shared" si="180"/>
        <v>0</v>
      </c>
      <c r="EH66" s="191"/>
      <c r="EI66" s="84"/>
      <c r="EJ66" s="40">
        <v>0</v>
      </c>
      <c r="EK66" s="84">
        <v>0</v>
      </c>
      <c r="EL66" s="84"/>
      <c r="EM66" s="84"/>
      <c r="EN66" s="84">
        <f t="shared" si="181"/>
        <v>0</v>
      </c>
      <c r="EO66" s="191"/>
      <c r="EP66" s="84"/>
      <c r="EQ66" s="40">
        <v>862986.48</v>
      </c>
      <c r="ER66" s="84">
        <v>0</v>
      </c>
      <c r="ES66" s="84"/>
      <c r="ET66" s="84"/>
      <c r="EU66" s="84">
        <f t="shared" si="182"/>
        <v>0</v>
      </c>
      <c r="EV66" s="191"/>
      <c r="EW66" s="84"/>
      <c r="EX66" s="40">
        <v>0</v>
      </c>
      <c r="EY66" s="84">
        <v>0</v>
      </c>
      <c r="EZ66" s="84"/>
      <c r="FA66" s="84"/>
      <c r="FB66" s="84">
        <f t="shared" si="183"/>
        <v>0</v>
      </c>
      <c r="FC66" s="191"/>
      <c r="FD66" s="84"/>
      <c r="FE66" s="40">
        <v>18789.060000000001</v>
      </c>
      <c r="FF66" s="84">
        <v>0</v>
      </c>
      <c r="FG66" s="84"/>
      <c r="FH66" s="84"/>
      <c r="FI66" s="84">
        <f t="shared" si="184"/>
        <v>0</v>
      </c>
      <c r="FJ66" s="191"/>
      <c r="FK66" s="84"/>
      <c r="FL66" s="40">
        <v>1184126.02</v>
      </c>
      <c r="FM66" s="84">
        <v>0</v>
      </c>
      <c r="FN66" s="84"/>
      <c r="FO66" s="84"/>
      <c r="FP66" s="84">
        <f t="shared" si="185"/>
        <v>0</v>
      </c>
      <c r="FQ66" s="191"/>
      <c r="FR66" s="84"/>
      <c r="FS66" s="40"/>
      <c r="FT66" s="97">
        <f t="shared" si="186"/>
        <v>0</v>
      </c>
      <c r="FU66" s="84">
        <v>0</v>
      </c>
      <c r="FV66" s="84">
        <v>0</v>
      </c>
      <c r="FW66" s="84">
        <v>0</v>
      </c>
      <c r="FX66" s="84">
        <f t="shared" si="187"/>
        <v>0</v>
      </c>
      <c r="FY66" s="191" t="str">
        <f t="shared" si="188"/>
        <v>nebija plānots</v>
      </c>
      <c r="FZ66" s="84">
        <f t="shared" si="189"/>
        <v>0</v>
      </c>
      <c r="GA66" s="84">
        <v>0</v>
      </c>
      <c r="GB66" s="84">
        <v>0</v>
      </c>
      <c r="GC66" s="84">
        <f t="shared" si="190"/>
        <v>0</v>
      </c>
      <c r="GD66" s="84">
        <f t="shared" si="191"/>
        <v>0</v>
      </c>
      <c r="GE66" s="84">
        <f t="shared" si="192"/>
        <v>0</v>
      </c>
      <c r="GF66" s="191" t="str">
        <f t="shared" si="193"/>
        <v>nebija plānots</v>
      </c>
      <c r="GG66" s="84">
        <f t="shared" si="194"/>
        <v>0</v>
      </c>
      <c r="GH66" s="84">
        <v>0</v>
      </c>
      <c r="GI66" s="84">
        <v>0</v>
      </c>
      <c r="GJ66" s="84">
        <f t="shared" si="195"/>
        <v>0</v>
      </c>
      <c r="GK66" s="84">
        <f t="shared" si="196"/>
        <v>0</v>
      </c>
      <c r="GL66" s="84">
        <f t="shared" si="197"/>
        <v>0</v>
      </c>
      <c r="GM66" s="191" t="str">
        <f t="shared" si="198"/>
        <v>nebija plānots</v>
      </c>
      <c r="GN66" s="84">
        <f t="shared" si="199"/>
        <v>0</v>
      </c>
      <c r="GO66" s="84">
        <v>0</v>
      </c>
      <c r="GP66" s="84">
        <v>0</v>
      </c>
      <c r="GQ66" s="84">
        <f t="shared" si="168"/>
        <v>0</v>
      </c>
      <c r="GR66" s="84">
        <f t="shared" si="169"/>
        <v>0</v>
      </c>
      <c r="GS66" s="84">
        <f t="shared" si="170"/>
        <v>0</v>
      </c>
      <c r="GT66" s="191" t="str">
        <f t="shared" si="200"/>
        <v>nebija plānots</v>
      </c>
      <c r="GU66" s="84">
        <f t="shared" si="171"/>
        <v>0</v>
      </c>
      <c r="GV66" s="84">
        <v>0</v>
      </c>
      <c r="GW66" s="84">
        <v>0</v>
      </c>
      <c r="GX66" s="84">
        <f t="shared" si="201"/>
        <v>0</v>
      </c>
      <c r="GY66" s="84">
        <f t="shared" si="202"/>
        <v>0</v>
      </c>
      <c r="GZ66" s="84">
        <f t="shared" si="172"/>
        <v>0</v>
      </c>
      <c r="HA66" s="191" t="str">
        <f t="shared" si="203"/>
        <v>nebija plānots</v>
      </c>
      <c r="HB66" s="84">
        <f t="shared" si="173"/>
        <v>0</v>
      </c>
      <c r="HC66" s="40"/>
      <c r="HD66" s="40"/>
      <c r="HE66" s="99"/>
      <c r="HF66" s="153">
        <v>0.6</v>
      </c>
      <c r="HG66" s="102" t="s">
        <v>981</v>
      </c>
      <c r="HH66" s="100" t="s">
        <v>828</v>
      </c>
      <c r="HI66" s="100" t="s">
        <v>828</v>
      </c>
    </row>
    <row r="67" spans="1:217" ht="75.400000000000006" customHeight="1" collapsed="1" x14ac:dyDescent="0.45">
      <c r="A67" s="1" t="str">
        <f t="shared" si="204"/>
        <v>1.2.1.4.1</v>
      </c>
      <c r="B67" s="9" t="str">
        <f>C67&amp;J67&amp;"."&amp;D67</f>
        <v>1.2.1.4.1.Nē</v>
      </c>
      <c r="C67" s="317" t="s">
        <v>43</v>
      </c>
      <c r="D67" s="1" t="s">
        <v>1471</v>
      </c>
      <c r="E67" s="35">
        <v>52</v>
      </c>
      <c r="F67" s="52">
        <v>1</v>
      </c>
      <c r="G67" s="53" t="s">
        <v>43</v>
      </c>
      <c r="H67" s="54" t="s">
        <v>235</v>
      </c>
      <c r="I67" s="54" t="str">
        <f t="shared" si="162"/>
        <v xml:space="preserve">1.2.1.4. Jaunu produktu ieviešana </v>
      </c>
      <c r="J67" s="54">
        <v>1</v>
      </c>
      <c r="K67" s="55">
        <v>1</v>
      </c>
      <c r="L67" s="38" t="str">
        <f t="shared" si="163"/>
        <v>1.2.1.4.1</v>
      </c>
      <c r="M67" s="56" t="s">
        <v>41</v>
      </c>
      <c r="N67" s="55" t="s">
        <v>5</v>
      </c>
      <c r="O67" s="55" t="s">
        <v>221</v>
      </c>
      <c r="P67" s="55" t="s">
        <v>225</v>
      </c>
      <c r="Q67" s="57">
        <f t="shared" si="339"/>
        <v>14773211</v>
      </c>
      <c r="R67" s="57">
        <f t="shared" si="164"/>
        <v>14773211</v>
      </c>
      <c r="S67" s="80">
        <v>0</v>
      </c>
      <c r="T67" s="81">
        <v>14773211</v>
      </c>
      <c r="U67" s="80">
        <v>0</v>
      </c>
      <c r="V67" s="80">
        <v>0</v>
      </c>
      <c r="W67" s="80">
        <v>0</v>
      </c>
      <c r="X67" s="85" t="str">
        <f t="shared" si="174"/>
        <v>ERAF</v>
      </c>
      <c r="Y67" s="85">
        <v>0</v>
      </c>
      <c r="Z67" s="85">
        <v>0</v>
      </c>
      <c r="AA67" s="85">
        <v>0</v>
      </c>
      <c r="AB67" s="85">
        <v>0</v>
      </c>
      <c r="AC67" s="85">
        <v>0</v>
      </c>
      <c r="AD67" s="85">
        <v>0</v>
      </c>
      <c r="AE67" s="85">
        <v>0</v>
      </c>
      <c r="AF67" s="85">
        <v>259161.45</v>
      </c>
      <c r="AG67" s="85">
        <v>0</v>
      </c>
      <c r="AH67" s="85">
        <v>780980</v>
      </c>
      <c r="AI67" s="85">
        <v>0</v>
      </c>
      <c r="AJ67" s="85">
        <v>0</v>
      </c>
      <c r="AK67" s="85">
        <v>20214.52</v>
      </c>
      <c r="AL67" s="85">
        <v>151394.95000000001</v>
      </c>
      <c r="AM67" s="85">
        <v>1211750.92</v>
      </c>
      <c r="AN67" s="85">
        <f t="shared" si="340"/>
        <v>1211750.92</v>
      </c>
      <c r="AO67" s="85">
        <v>2893200.62</v>
      </c>
      <c r="AP67" s="57">
        <f t="shared" si="205"/>
        <v>4104951.54</v>
      </c>
      <c r="AQ67" s="85">
        <v>730080.75</v>
      </c>
      <c r="AR67" s="85">
        <v>707302.28999999992</v>
      </c>
      <c r="AS67" s="85">
        <v>56246.23</v>
      </c>
      <c r="AT67" s="85">
        <v>45613.259999999995</v>
      </c>
      <c r="AU67" s="85">
        <v>333881.84000000003</v>
      </c>
      <c r="AV67" s="85">
        <v>371018.20999999996</v>
      </c>
      <c r="AW67" s="85">
        <v>0</v>
      </c>
      <c r="AX67" s="85">
        <v>1296373.3999999999</v>
      </c>
      <c r="AY67" s="85">
        <v>0</v>
      </c>
      <c r="AZ67" s="85">
        <v>0</v>
      </c>
      <c r="BA67" s="85">
        <v>0</v>
      </c>
      <c r="BB67" s="85">
        <v>0</v>
      </c>
      <c r="BC67" s="57">
        <f t="shared" si="206"/>
        <v>3540515.98</v>
      </c>
      <c r="BD67" s="57">
        <f t="shared" si="207"/>
        <v>7645467.5199999996</v>
      </c>
      <c r="BE67" s="85">
        <v>157959.20000000001</v>
      </c>
      <c r="BF67" s="85">
        <v>-6850.52</v>
      </c>
      <c r="BG67" s="85">
        <v>674547.31</v>
      </c>
      <c r="BH67" s="85">
        <v>559999.99</v>
      </c>
      <c r="BI67" s="85">
        <v>1575</v>
      </c>
      <c r="BJ67" s="85">
        <v>0</v>
      </c>
      <c r="BK67" s="85">
        <v>0</v>
      </c>
      <c r="BL67" s="85">
        <v>385492.66</v>
      </c>
      <c r="BM67" s="85">
        <v>0</v>
      </c>
      <c r="BN67" s="85">
        <v>40108.28</v>
      </c>
      <c r="BO67" s="85">
        <v>-6850</v>
      </c>
      <c r="BP67" s="85">
        <v>87506.36</v>
      </c>
      <c r="BQ67" s="57">
        <f t="shared" si="208"/>
        <v>1893488.28</v>
      </c>
      <c r="BR67" s="85">
        <v>157755.63</v>
      </c>
      <c r="BS67" s="85">
        <v>0</v>
      </c>
      <c r="BT67" s="85">
        <v>1490298.42</v>
      </c>
      <c r="BU67" s="85">
        <v>0</v>
      </c>
      <c r="BV67" s="85">
        <v>78695.039999999994</v>
      </c>
      <c r="BW67" s="85">
        <v>0</v>
      </c>
      <c r="BX67" s="85">
        <v>291687.51</v>
      </c>
      <c r="BY67" s="85">
        <v>333693.09000000003</v>
      </c>
      <c r="BZ67" s="85">
        <v>-6850.49</v>
      </c>
      <c r="CA67" s="85">
        <v>-6850.49</v>
      </c>
      <c r="CB67" s="85">
        <v>88766.01</v>
      </c>
      <c r="CC67" s="85">
        <v>-6850.49</v>
      </c>
      <c r="CD67" s="57">
        <f t="shared" si="209"/>
        <v>2420344.2299999991</v>
      </c>
      <c r="CE67" s="85">
        <v>3479.02</v>
      </c>
      <c r="CF67" s="85">
        <v>0</v>
      </c>
      <c r="CG67" s="85">
        <v>0</v>
      </c>
      <c r="CH67" s="85">
        <v>0</v>
      </c>
      <c r="CI67" s="85">
        <v>0</v>
      </c>
      <c r="CJ67" s="85">
        <v>256004.32</v>
      </c>
      <c r="CK67" s="85">
        <v>0</v>
      </c>
      <c r="CL67" s="85">
        <v>0</v>
      </c>
      <c r="CM67" s="85">
        <v>528291.18999999994</v>
      </c>
      <c r="CN67" s="85">
        <v>0</v>
      </c>
      <c r="CO67" s="84">
        <v>0</v>
      </c>
      <c r="CP67" s="84">
        <v>610222.6</v>
      </c>
      <c r="CQ67" s="57">
        <f>CE67+CF67+CG67+CH67+CI67+CJ67+CK67+CL67+CM67+CN67+CO67+CP67</f>
        <v>1397997.13</v>
      </c>
      <c r="CR67" s="57">
        <f t="shared" si="175"/>
        <v>13357297.159999996</v>
      </c>
      <c r="CS67" s="179">
        <v>0</v>
      </c>
      <c r="CT67" s="84">
        <v>0</v>
      </c>
      <c r="CU67" s="84">
        <v>0</v>
      </c>
      <c r="CV67" s="84">
        <f t="shared" si="245"/>
        <v>0</v>
      </c>
      <c r="CW67" s="84">
        <v>0</v>
      </c>
      <c r="CX67" s="84">
        <f t="shared" si="210"/>
        <v>0</v>
      </c>
      <c r="CY67" s="191" t="str">
        <f t="shared" si="211"/>
        <v>nebija plānots</v>
      </c>
      <c r="CZ67" s="84">
        <f t="shared" si="212"/>
        <v>0</v>
      </c>
      <c r="DA67" s="84">
        <f t="shared" ref="DA67:FL67" si="701">DA68+DA69</f>
        <v>130650</v>
      </c>
      <c r="DB67" s="84">
        <v>-35629.730000000003</v>
      </c>
      <c r="DC67" s="84">
        <f t="shared" si="214"/>
        <v>130650</v>
      </c>
      <c r="DD67" s="84">
        <v>35629.730000000003</v>
      </c>
      <c r="DE67" s="84">
        <f t="shared" si="176"/>
        <v>-35629.730000000003</v>
      </c>
      <c r="DF67" s="191">
        <f t="shared" ref="DF67" si="702">IFERROR(DE67/DC67,"nebija plānots")</f>
        <v>-0.2727112897053196</v>
      </c>
      <c r="DG67" s="84">
        <f t="shared" ref="DG67" si="703">DE67-DC67</f>
        <v>-166279.73000000001</v>
      </c>
      <c r="DH67" s="84">
        <f t="shared" si="701"/>
        <v>0</v>
      </c>
      <c r="DI67" s="84">
        <v>110698.26999999999</v>
      </c>
      <c r="DJ67" s="84">
        <f t="shared" ref="DJ67" si="704">DC67+DH67</f>
        <v>130650</v>
      </c>
      <c r="DK67" s="84">
        <v>71259.460000000006</v>
      </c>
      <c r="DL67" s="84">
        <f t="shared" si="177"/>
        <v>75068.539999999979</v>
      </c>
      <c r="DM67" s="191">
        <f t="shared" ref="DM67" si="705">IFERROR(DL67/DJ67,"nebija plānots")</f>
        <v>0.57457742058936068</v>
      </c>
      <c r="DN67" s="84">
        <f t="shared" ref="DN67" si="706">DL67-DJ67</f>
        <v>-55581.460000000021</v>
      </c>
      <c r="DO67" s="84">
        <f t="shared" si="701"/>
        <v>0</v>
      </c>
      <c r="DP67" s="84">
        <v>-35629.730000000003</v>
      </c>
      <c r="DQ67" s="84">
        <f t="shared" ref="DQ67" si="707">DJ67+DO67</f>
        <v>130650</v>
      </c>
      <c r="DR67" s="84">
        <v>106889.19</v>
      </c>
      <c r="DS67" s="84">
        <f t="shared" si="178"/>
        <v>39438.809999999976</v>
      </c>
      <c r="DT67" s="191">
        <f t="shared" ref="DT67" si="708">IFERROR(DS67/DQ67,"nebija plānots")</f>
        <v>0.30186613088404113</v>
      </c>
      <c r="DU67" s="84">
        <f t="shared" ref="DU67" si="709">DS67-DQ67</f>
        <v>-91211.190000000031</v>
      </c>
      <c r="DV67" s="84">
        <f t="shared" si="701"/>
        <v>0</v>
      </c>
      <c r="DW67" s="84">
        <v>-35629.730000000003</v>
      </c>
      <c r="DX67" s="84">
        <f t="shared" ref="DX67" si="710">DQ67+DV67</f>
        <v>130650</v>
      </c>
      <c r="DY67" s="84">
        <v>142518.92000000001</v>
      </c>
      <c r="DZ67" s="84">
        <f t="shared" si="179"/>
        <v>3809.0799999999726</v>
      </c>
      <c r="EA67" s="191">
        <f t="shared" ref="EA67" si="711">IFERROR(DZ67/DX67,"nebija plānots")</f>
        <v>2.9154841178721566E-2</v>
      </c>
      <c r="EB67" s="84">
        <f t="shared" ref="EB67" si="712">DZ67-DX67</f>
        <v>-126840.92000000003</v>
      </c>
      <c r="EC67" s="84">
        <f t="shared" si="701"/>
        <v>110054.91</v>
      </c>
      <c r="ED67" s="84">
        <v>80482.76999999999</v>
      </c>
      <c r="EE67" s="84">
        <f t="shared" ref="EE67" si="713">DX67+EC67</f>
        <v>240704.91</v>
      </c>
      <c r="EF67" s="84">
        <v>178148.65000000002</v>
      </c>
      <c r="EG67" s="84">
        <f t="shared" si="180"/>
        <v>84291.849999999962</v>
      </c>
      <c r="EH67" s="191">
        <f t="shared" ref="EH67" si="714">IFERROR(EG67/EE67,"nebija plānots")</f>
        <v>0.35018749721391207</v>
      </c>
      <c r="EI67" s="84">
        <f t="shared" ref="EI67" si="715">EG67-EE67</f>
        <v>-156413.06000000006</v>
      </c>
      <c r="EJ67" s="84">
        <f t="shared" si="701"/>
        <v>265.22000000000003</v>
      </c>
      <c r="EK67" s="84">
        <v>-35629.730000000003</v>
      </c>
      <c r="EL67" s="84">
        <f t="shared" ref="EL67" si="716">EE67+EJ67</f>
        <v>240970.13</v>
      </c>
      <c r="EM67" s="84">
        <v>213778.38</v>
      </c>
      <c r="EN67" s="84">
        <f t="shared" si="181"/>
        <v>48662.119999999959</v>
      </c>
      <c r="EO67" s="191">
        <f t="shared" ref="EO67" si="717">IFERROR(EN67/EL67,"nebija plānots")</f>
        <v>0.20194253951724206</v>
      </c>
      <c r="EP67" s="84">
        <f t="shared" ref="EP67" si="718">EN67-EL67</f>
        <v>-192308.01000000004</v>
      </c>
      <c r="EQ67" s="84">
        <f t="shared" si="701"/>
        <v>78390</v>
      </c>
      <c r="ER67" s="84">
        <v>-35629.730000000003</v>
      </c>
      <c r="ES67" s="84">
        <f t="shared" ref="ES67" si="719">EL67+EQ67</f>
        <v>319360.13</v>
      </c>
      <c r="ET67" s="84">
        <v>249408.11000000002</v>
      </c>
      <c r="EU67" s="84">
        <f t="shared" si="182"/>
        <v>13032.389999999956</v>
      </c>
      <c r="EV67" s="191">
        <f t="shared" ref="EV67" si="720">IFERROR(EU67/ES67,"nebija plānots")</f>
        <v>4.0807817807438751E-2</v>
      </c>
      <c r="EW67" s="84">
        <f t="shared" ref="EW67" si="721">EU67-ES67</f>
        <v>-306327.74000000005</v>
      </c>
      <c r="EX67" s="84">
        <f t="shared" si="701"/>
        <v>0</v>
      </c>
      <c r="EY67" s="84">
        <v>-35629.730000000003</v>
      </c>
      <c r="EZ67" s="84">
        <f t="shared" ref="EZ67" si="722">ES67+EX67</f>
        <v>319360.13</v>
      </c>
      <c r="FA67" s="84">
        <v>285037.83999999997</v>
      </c>
      <c r="FB67" s="84">
        <f t="shared" si="183"/>
        <v>-22597.340000000047</v>
      </c>
      <c r="FC67" s="191">
        <f t="shared" ref="FC67" si="723">IFERROR(FB67/EZ67,"nebija plānots")</f>
        <v>-7.0758175104700907E-2</v>
      </c>
      <c r="FD67" s="84">
        <f t="shared" ref="FD67" si="724">FB67-EZ67</f>
        <v>-341957.47000000003</v>
      </c>
      <c r="FE67" s="84">
        <f t="shared" si="701"/>
        <v>0</v>
      </c>
      <c r="FF67" s="84">
        <v>-35629.730000000003</v>
      </c>
      <c r="FG67" s="84">
        <f t="shared" ref="FG67" si="725">EZ67+FE67</f>
        <v>319360.13</v>
      </c>
      <c r="FH67" s="84">
        <v>320667.57</v>
      </c>
      <c r="FI67" s="84">
        <f t="shared" si="184"/>
        <v>-58227.070000000051</v>
      </c>
      <c r="FJ67" s="191">
        <f t="shared" ref="FJ67" si="726">IFERROR(FI67/FG67,"nebija plānots")</f>
        <v>-0.18232416801684059</v>
      </c>
      <c r="FK67" s="84">
        <f t="shared" ref="FK67" si="727">FI67-FG67</f>
        <v>-377587.20000000007</v>
      </c>
      <c r="FL67" s="84">
        <f t="shared" si="701"/>
        <v>0</v>
      </c>
      <c r="FM67" s="84">
        <v>-35629.730000000003</v>
      </c>
      <c r="FN67" s="84">
        <f t="shared" ref="FN67" si="728">FG67+FL67</f>
        <v>319360.13</v>
      </c>
      <c r="FO67" s="84">
        <v>356297.3</v>
      </c>
      <c r="FP67" s="84">
        <f t="shared" si="185"/>
        <v>-93856.800000000047</v>
      </c>
      <c r="FQ67" s="191">
        <f t="shared" ref="FQ67" si="729">IFERROR(FP67/FN67,"nebija plānots")</f>
        <v>-0.29389016092898024</v>
      </c>
      <c r="FR67" s="84">
        <f t="shared" ref="FR67" si="730">FP67-FN67</f>
        <v>-413216.93000000005</v>
      </c>
      <c r="FS67" s="97">
        <f t="shared" si="244"/>
        <v>319360.13</v>
      </c>
      <c r="FT67" s="97">
        <f t="shared" si="186"/>
        <v>13263440.359999996</v>
      </c>
      <c r="FU67" s="84">
        <v>324325.56</v>
      </c>
      <c r="FV67" s="84">
        <v>0</v>
      </c>
      <c r="FW67" s="84">
        <v>35629.730000000003</v>
      </c>
      <c r="FX67" s="84">
        <f t="shared" si="187"/>
        <v>-35629.730000000003</v>
      </c>
      <c r="FY67" s="191">
        <f t="shared" si="188"/>
        <v>-0.10985791560800821</v>
      </c>
      <c r="FZ67" s="84">
        <f t="shared" si="189"/>
        <v>359955.29</v>
      </c>
      <c r="GA67" s="84">
        <v>0</v>
      </c>
      <c r="GB67" s="84">
        <v>35629.730000000003</v>
      </c>
      <c r="GC67" s="84">
        <f t="shared" si="190"/>
        <v>-35629.730000000003</v>
      </c>
      <c r="GD67" s="84">
        <f t="shared" si="191"/>
        <v>71259.460000000006</v>
      </c>
      <c r="GE67" s="84">
        <f t="shared" si="192"/>
        <v>-71259.460000000006</v>
      </c>
      <c r="GF67" s="191">
        <f t="shared" si="193"/>
        <v>-0.21971583121601643</v>
      </c>
      <c r="GG67" s="84">
        <f t="shared" si="194"/>
        <v>395585.01999999996</v>
      </c>
      <c r="GH67" s="84">
        <v>0</v>
      </c>
      <c r="GI67" s="84">
        <v>35629.730000000003</v>
      </c>
      <c r="GJ67" s="84">
        <f t="shared" si="195"/>
        <v>-35629.730000000003</v>
      </c>
      <c r="GK67" s="84">
        <f t="shared" si="196"/>
        <v>106889.19</v>
      </c>
      <c r="GL67" s="84">
        <f t="shared" si="197"/>
        <v>-106889.19</v>
      </c>
      <c r="GM67" s="191">
        <f t="shared" si="198"/>
        <v>-0.32957374682402463</v>
      </c>
      <c r="GN67" s="84">
        <f t="shared" si="199"/>
        <v>431214.74999999994</v>
      </c>
      <c r="GO67" s="84">
        <v>249860.98</v>
      </c>
      <c r="GP67" s="84">
        <v>35629.730000000003</v>
      </c>
      <c r="GQ67" s="84">
        <f t="shared" si="168"/>
        <v>214231.25</v>
      </c>
      <c r="GR67" s="84">
        <f t="shared" si="169"/>
        <v>142518.92000000001</v>
      </c>
      <c r="GS67" s="84">
        <f t="shared" si="170"/>
        <v>107342.06</v>
      </c>
      <c r="GT67" s="191">
        <f t="shared" si="200"/>
        <v>0.33097009067062122</v>
      </c>
      <c r="GU67" s="84">
        <f t="shared" si="171"/>
        <v>216983.49999999994</v>
      </c>
      <c r="GV67" s="84">
        <v>0</v>
      </c>
      <c r="GW67" s="84">
        <v>35629.730000000003</v>
      </c>
      <c r="GX67" s="84">
        <f t="shared" si="201"/>
        <v>-35629.730000000003</v>
      </c>
      <c r="GY67" s="84">
        <f t="shared" si="202"/>
        <v>178148.65000000002</v>
      </c>
      <c r="GZ67" s="84">
        <f t="shared" si="172"/>
        <v>71712.329999999987</v>
      </c>
      <c r="HA67" s="191">
        <f t="shared" si="203"/>
        <v>0.22111217506261296</v>
      </c>
      <c r="HB67" s="84">
        <f t="shared" si="173"/>
        <v>252613.22999999995</v>
      </c>
      <c r="HC67" s="57">
        <f>FU67+FS67+CQ67+CD67+BQ67+BC67+AP67</f>
        <v>14000982.849999998</v>
      </c>
      <c r="HD67" s="57">
        <f>Q67-HC67</f>
        <v>772228.15000000224</v>
      </c>
      <c r="HE67" s="58" t="s">
        <v>653</v>
      </c>
      <c r="HF67" s="58"/>
      <c r="HG67" s="59"/>
      <c r="HH67" s="59"/>
      <c r="HI67" s="59"/>
    </row>
    <row r="68" spans="1:217" ht="75.400000000000006" hidden="1" customHeight="1" outlineLevel="1" x14ac:dyDescent="0.45">
      <c r="B68" s="9"/>
      <c r="C68" s="317" t="s">
        <v>43</v>
      </c>
      <c r="D68" s="1" t="s">
        <v>1471</v>
      </c>
      <c r="E68" s="35">
        <v>53</v>
      </c>
      <c r="F68" s="35">
        <v>1</v>
      </c>
      <c r="G68" s="36" t="s">
        <v>43</v>
      </c>
      <c r="H68" s="37" t="s">
        <v>235</v>
      </c>
      <c r="I68" s="37" t="s">
        <v>464</v>
      </c>
      <c r="J68" s="54">
        <v>0</v>
      </c>
      <c r="K68" s="38"/>
      <c r="L68" s="38"/>
      <c r="M68" s="39" t="s">
        <v>41</v>
      </c>
      <c r="N68" s="38"/>
      <c r="O68" s="38"/>
      <c r="P68" s="38" t="s">
        <v>456</v>
      </c>
      <c r="Q68" s="40"/>
      <c r="R68" s="40"/>
      <c r="S68" s="40"/>
      <c r="T68" s="98"/>
      <c r="U68" s="40"/>
      <c r="V68" s="40"/>
      <c r="W68" s="40"/>
      <c r="X68" s="85">
        <f t="shared" si="174"/>
        <v>0</v>
      </c>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84">
        <v>0</v>
      </c>
      <c r="CP68" s="84">
        <v>0</v>
      </c>
      <c r="CQ68" s="40"/>
      <c r="CR68" s="57">
        <f t="shared" si="175"/>
        <v>0</v>
      </c>
      <c r="CS68" s="40"/>
      <c r="CT68" s="40"/>
      <c r="CU68" s="84"/>
      <c r="CV68" s="84"/>
      <c r="CW68" s="84"/>
      <c r="CX68" s="84"/>
      <c r="CY68" s="191"/>
      <c r="CZ68" s="84"/>
      <c r="DA68" s="40"/>
      <c r="DB68" s="84">
        <v>0</v>
      </c>
      <c r="DC68" s="84"/>
      <c r="DD68" s="84"/>
      <c r="DE68" s="84">
        <f t="shared" si="176"/>
        <v>0</v>
      </c>
      <c r="DF68" s="191"/>
      <c r="DG68" s="84"/>
      <c r="DH68" s="40"/>
      <c r="DI68" s="84">
        <v>0</v>
      </c>
      <c r="DJ68" s="84"/>
      <c r="DK68" s="84"/>
      <c r="DL68" s="84">
        <f t="shared" si="177"/>
        <v>0</v>
      </c>
      <c r="DM68" s="191"/>
      <c r="DN68" s="84"/>
      <c r="DO68" s="40"/>
      <c r="DP68" s="84">
        <v>0</v>
      </c>
      <c r="DQ68" s="84"/>
      <c r="DR68" s="84"/>
      <c r="DS68" s="84">
        <f t="shared" si="178"/>
        <v>0</v>
      </c>
      <c r="DT68" s="191"/>
      <c r="DU68" s="84"/>
      <c r="DV68" s="40"/>
      <c r="DW68" s="84">
        <v>0</v>
      </c>
      <c r="DX68" s="84"/>
      <c r="DY68" s="84"/>
      <c r="DZ68" s="84">
        <f t="shared" si="179"/>
        <v>0</v>
      </c>
      <c r="EA68" s="191"/>
      <c r="EB68" s="84"/>
      <c r="EC68" s="40"/>
      <c r="ED68" s="84">
        <v>0</v>
      </c>
      <c r="EE68" s="84"/>
      <c r="EF68" s="84"/>
      <c r="EG68" s="84">
        <f t="shared" si="180"/>
        <v>0</v>
      </c>
      <c r="EH68" s="191"/>
      <c r="EI68" s="84"/>
      <c r="EJ68" s="40"/>
      <c r="EK68" s="84">
        <v>0</v>
      </c>
      <c r="EL68" s="84"/>
      <c r="EM68" s="84"/>
      <c r="EN68" s="84">
        <f t="shared" si="181"/>
        <v>0</v>
      </c>
      <c r="EO68" s="191"/>
      <c r="EP68" s="84"/>
      <c r="EQ68" s="40"/>
      <c r="ER68" s="84">
        <v>0</v>
      </c>
      <c r="ES68" s="84"/>
      <c r="ET68" s="84"/>
      <c r="EU68" s="84">
        <f t="shared" si="182"/>
        <v>0</v>
      </c>
      <c r="EV68" s="191"/>
      <c r="EW68" s="84"/>
      <c r="EX68" s="40"/>
      <c r="EY68" s="84">
        <v>0</v>
      </c>
      <c r="EZ68" s="84"/>
      <c r="FA68" s="84"/>
      <c r="FB68" s="84">
        <f t="shared" si="183"/>
        <v>0</v>
      </c>
      <c r="FC68" s="191"/>
      <c r="FD68" s="84"/>
      <c r="FE68" s="40"/>
      <c r="FF68" s="84">
        <v>0</v>
      </c>
      <c r="FG68" s="84"/>
      <c r="FH68" s="84"/>
      <c r="FI68" s="84">
        <f t="shared" si="184"/>
        <v>0</v>
      </c>
      <c r="FJ68" s="191"/>
      <c r="FK68" s="84"/>
      <c r="FL68" s="40"/>
      <c r="FM68" s="84">
        <v>0</v>
      </c>
      <c r="FN68" s="84"/>
      <c r="FO68" s="84"/>
      <c r="FP68" s="84">
        <f t="shared" si="185"/>
        <v>0</v>
      </c>
      <c r="FQ68" s="191"/>
      <c r="FR68" s="84"/>
      <c r="FS68" s="40"/>
      <c r="FT68" s="97">
        <f t="shared" si="186"/>
        <v>0</v>
      </c>
      <c r="FU68" s="84">
        <v>0</v>
      </c>
      <c r="FV68" s="84">
        <v>0</v>
      </c>
      <c r="FW68" s="84">
        <v>0</v>
      </c>
      <c r="FX68" s="84">
        <f t="shared" si="187"/>
        <v>0</v>
      </c>
      <c r="FY68" s="191" t="str">
        <f t="shared" si="188"/>
        <v>nebija plānots</v>
      </c>
      <c r="FZ68" s="84">
        <f t="shared" si="189"/>
        <v>0</v>
      </c>
      <c r="GA68" s="84">
        <v>0</v>
      </c>
      <c r="GB68" s="84">
        <v>0</v>
      </c>
      <c r="GC68" s="84">
        <f t="shared" si="190"/>
        <v>0</v>
      </c>
      <c r="GD68" s="84">
        <f t="shared" si="191"/>
        <v>0</v>
      </c>
      <c r="GE68" s="84">
        <f t="shared" si="192"/>
        <v>0</v>
      </c>
      <c r="GF68" s="191" t="str">
        <f t="shared" si="193"/>
        <v>nebija plānots</v>
      </c>
      <c r="GG68" s="84">
        <f t="shared" si="194"/>
        <v>0</v>
      </c>
      <c r="GH68" s="84">
        <v>0</v>
      </c>
      <c r="GI68" s="84">
        <v>0</v>
      </c>
      <c r="GJ68" s="84">
        <f t="shared" si="195"/>
        <v>0</v>
      </c>
      <c r="GK68" s="84">
        <f t="shared" si="196"/>
        <v>0</v>
      </c>
      <c r="GL68" s="84">
        <f t="shared" si="197"/>
        <v>0</v>
      </c>
      <c r="GM68" s="191" t="str">
        <f t="shared" si="198"/>
        <v>nebija plānots</v>
      </c>
      <c r="GN68" s="84">
        <f t="shared" si="199"/>
        <v>0</v>
      </c>
      <c r="GO68" s="84">
        <v>0</v>
      </c>
      <c r="GP68" s="84">
        <v>0</v>
      </c>
      <c r="GQ68" s="84">
        <f t="shared" si="168"/>
        <v>0</v>
      </c>
      <c r="GR68" s="84">
        <f t="shared" si="169"/>
        <v>0</v>
      </c>
      <c r="GS68" s="84">
        <f t="shared" si="170"/>
        <v>0</v>
      </c>
      <c r="GT68" s="191" t="str">
        <f t="shared" si="200"/>
        <v>nebija plānots</v>
      </c>
      <c r="GU68" s="84">
        <f t="shared" si="171"/>
        <v>0</v>
      </c>
      <c r="GV68" s="84">
        <v>0</v>
      </c>
      <c r="GW68" s="84">
        <v>0</v>
      </c>
      <c r="GX68" s="84">
        <f t="shared" si="201"/>
        <v>0</v>
      </c>
      <c r="GY68" s="84">
        <f t="shared" si="202"/>
        <v>0</v>
      </c>
      <c r="GZ68" s="84">
        <f t="shared" si="172"/>
        <v>0</v>
      </c>
      <c r="HA68" s="191" t="str">
        <f t="shared" si="203"/>
        <v>nebija plānots</v>
      </c>
      <c r="HB68" s="84">
        <f t="shared" si="173"/>
        <v>0</v>
      </c>
      <c r="HC68" s="40"/>
      <c r="HD68" s="40"/>
      <c r="HE68" s="99"/>
      <c r="HF68" s="99"/>
      <c r="HG68" s="100"/>
      <c r="HH68" s="100"/>
      <c r="HI68" s="100"/>
    </row>
    <row r="69" spans="1:217" ht="75.400000000000006" hidden="1" customHeight="1" outlineLevel="1" x14ac:dyDescent="0.45">
      <c r="B69" s="9"/>
      <c r="C69" s="317" t="s">
        <v>43</v>
      </c>
      <c r="D69" s="1" t="s">
        <v>1471</v>
      </c>
      <c r="E69" s="35">
        <v>54</v>
      </c>
      <c r="F69" s="35">
        <v>1</v>
      </c>
      <c r="G69" s="36" t="s">
        <v>43</v>
      </c>
      <c r="H69" s="37" t="s">
        <v>235</v>
      </c>
      <c r="I69" s="37" t="s">
        <v>464</v>
      </c>
      <c r="J69" s="54">
        <v>0</v>
      </c>
      <c r="K69" s="38"/>
      <c r="L69" s="38"/>
      <c r="M69" s="39" t="s">
        <v>41</v>
      </c>
      <c r="N69" s="38"/>
      <c r="O69" s="38"/>
      <c r="P69" s="38" t="s">
        <v>457</v>
      </c>
      <c r="Q69" s="40"/>
      <c r="R69" s="40"/>
      <c r="S69" s="40"/>
      <c r="T69" s="98"/>
      <c r="U69" s="40"/>
      <c r="V69" s="40"/>
      <c r="W69" s="40"/>
      <c r="X69" s="85">
        <f t="shared" si="174"/>
        <v>0</v>
      </c>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84">
        <v>0</v>
      </c>
      <c r="CP69" s="84">
        <v>0</v>
      </c>
      <c r="CQ69" s="40"/>
      <c r="CR69" s="57">
        <f t="shared" si="175"/>
        <v>0</v>
      </c>
      <c r="CS69" s="40"/>
      <c r="CT69" s="40">
        <v>0</v>
      </c>
      <c r="CU69" s="84"/>
      <c r="CV69" s="84"/>
      <c r="CW69" s="84"/>
      <c r="CX69" s="84"/>
      <c r="CY69" s="191"/>
      <c r="CZ69" s="84"/>
      <c r="DA69" s="40">
        <v>130650</v>
      </c>
      <c r="DB69" s="84">
        <v>0</v>
      </c>
      <c r="DC69" s="84"/>
      <c r="DD69" s="84"/>
      <c r="DE69" s="84">
        <f t="shared" si="176"/>
        <v>0</v>
      </c>
      <c r="DF69" s="191"/>
      <c r="DG69" s="84"/>
      <c r="DH69" s="40">
        <v>0</v>
      </c>
      <c r="DI69" s="84">
        <v>0</v>
      </c>
      <c r="DJ69" s="84"/>
      <c r="DK69" s="84"/>
      <c r="DL69" s="84">
        <f t="shared" si="177"/>
        <v>0</v>
      </c>
      <c r="DM69" s="191"/>
      <c r="DN69" s="84"/>
      <c r="DO69" s="40">
        <v>0</v>
      </c>
      <c r="DP69" s="84">
        <v>0</v>
      </c>
      <c r="DQ69" s="84"/>
      <c r="DR69" s="84"/>
      <c r="DS69" s="84">
        <f t="shared" si="178"/>
        <v>0</v>
      </c>
      <c r="DT69" s="191"/>
      <c r="DU69" s="84"/>
      <c r="DV69" s="40">
        <v>0</v>
      </c>
      <c r="DW69" s="84">
        <v>0</v>
      </c>
      <c r="DX69" s="84"/>
      <c r="DY69" s="84"/>
      <c r="DZ69" s="84">
        <f t="shared" si="179"/>
        <v>0</v>
      </c>
      <c r="EA69" s="191"/>
      <c r="EB69" s="84"/>
      <c r="EC69" s="40">
        <v>110054.91</v>
      </c>
      <c r="ED69" s="84">
        <v>0</v>
      </c>
      <c r="EE69" s="84"/>
      <c r="EF69" s="84"/>
      <c r="EG69" s="84">
        <f t="shared" si="180"/>
        <v>0</v>
      </c>
      <c r="EH69" s="191"/>
      <c r="EI69" s="84"/>
      <c r="EJ69" s="40">
        <v>265.22000000000003</v>
      </c>
      <c r="EK69" s="84">
        <v>0</v>
      </c>
      <c r="EL69" s="84"/>
      <c r="EM69" s="84"/>
      <c r="EN69" s="84">
        <f t="shared" si="181"/>
        <v>0</v>
      </c>
      <c r="EO69" s="191"/>
      <c r="EP69" s="84"/>
      <c r="EQ69" s="40">
        <v>78390</v>
      </c>
      <c r="ER69" s="84">
        <v>0</v>
      </c>
      <c r="ES69" s="84"/>
      <c r="ET69" s="84"/>
      <c r="EU69" s="84">
        <f t="shared" si="182"/>
        <v>0</v>
      </c>
      <c r="EV69" s="191"/>
      <c r="EW69" s="84"/>
      <c r="EX69" s="40">
        <v>0</v>
      </c>
      <c r="EY69" s="84">
        <v>0</v>
      </c>
      <c r="EZ69" s="84"/>
      <c r="FA69" s="84"/>
      <c r="FB69" s="84">
        <f t="shared" si="183"/>
        <v>0</v>
      </c>
      <c r="FC69" s="191"/>
      <c r="FD69" s="84"/>
      <c r="FE69" s="40">
        <v>0</v>
      </c>
      <c r="FF69" s="84">
        <v>0</v>
      </c>
      <c r="FG69" s="84"/>
      <c r="FH69" s="84"/>
      <c r="FI69" s="84">
        <f t="shared" si="184"/>
        <v>0</v>
      </c>
      <c r="FJ69" s="191"/>
      <c r="FK69" s="84"/>
      <c r="FL69" s="40">
        <v>0</v>
      </c>
      <c r="FM69" s="84">
        <v>0</v>
      </c>
      <c r="FN69" s="84"/>
      <c r="FO69" s="84"/>
      <c r="FP69" s="84">
        <f t="shared" si="185"/>
        <v>0</v>
      </c>
      <c r="FQ69" s="191"/>
      <c r="FR69" s="84"/>
      <c r="FS69" s="40"/>
      <c r="FT69" s="97">
        <f t="shared" si="186"/>
        <v>0</v>
      </c>
      <c r="FU69" s="84">
        <v>0</v>
      </c>
      <c r="FV69" s="84">
        <v>0</v>
      </c>
      <c r="FW69" s="84">
        <v>0</v>
      </c>
      <c r="FX69" s="84">
        <f t="shared" si="187"/>
        <v>0</v>
      </c>
      <c r="FY69" s="191" t="str">
        <f t="shared" si="188"/>
        <v>nebija plānots</v>
      </c>
      <c r="FZ69" s="84">
        <f t="shared" si="189"/>
        <v>0</v>
      </c>
      <c r="GA69" s="84">
        <v>0</v>
      </c>
      <c r="GB69" s="84">
        <v>0</v>
      </c>
      <c r="GC69" s="84">
        <f t="shared" si="190"/>
        <v>0</v>
      </c>
      <c r="GD69" s="84">
        <f t="shared" si="191"/>
        <v>0</v>
      </c>
      <c r="GE69" s="84">
        <f t="shared" si="192"/>
        <v>0</v>
      </c>
      <c r="GF69" s="191" t="str">
        <f t="shared" si="193"/>
        <v>nebija plānots</v>
      </c>
      <c r="GG69" s="84">
        <f t="shared" si="194"/>
        <v>0</v>
      </c>
      <c r="GH69" s="84">
        <v>0</v>
      </c>
      <c r="GI69" s="84">
        <v>0</v>
      </c>
      <c r="GJ69" s="84">
        <f t="shared" si="195"/>
        <v>0</v>
      </c>
      <c r="GK69" s="84">
        <f t="shared" si="196"/>
        <v>0</v>
      </c>
      <c r="GL69" s="84">
        <f t="shared" si="197"/>
        <v>0</v>
      </c>
      <c r="GM69" s="191" t="str">
        <f t="shared" si="198"/>
        <v>nebija plānots</v>
      </c>
      <c r="GN69" s="84">
        <f t="shared" si="199"/>
        <v>0</v>
      </c>
      <c r="GO69" s="84">
        <v>0</v>
      </c>
      <c r="GP69" s="84">
        <v>0</v>
      </c>
      <c r="GQ69" s="84">
        <f t="shared" si="168"/>
        <v>0</v>
      </c>
      <c r="GR69" s="84">
        <f t="shared" si="169"/>
        <v>0</v>
      </c>
      <c r="GS69" s="84">
        <f t="shared" si="170"/>
        <v>0</v>
      </c>
      <c r="GT69" s="191" t="str">
        <f t="shared" si="200"/>
        <v>nebija plānots</v>
      </c>
      <c r="GU69" s="84">
        <f t="shared" si="171"/>
        <v>0</v>
      </c>
      <c r="GV69" s="84">
        <v>0</v>
      </c>
      <c r="GW69" s="84">
        <v>0</v>
      </c>
      <c r="GX69" s="84">
        <f t="shared" si="201"/>
        <v>0</v>
      </c>
      <c r="GY69" s="84">
        <f t="shared" si="202"/>
        <v>0</v>
      </c>
      <c r="GZ69" s="84">
        <f t="shared" si="172"/>
        <v>0</v>
      </c>
      <c r="HA69" s="191" t="str">
        <f t="shared" si="203"/>
        <v>nebija plānots</v>
      </c>
      <c r="HB69" s="84">
        <f t="shared" si="173"/>
        <v>0</v>
      </c>
      <c r="HC69" s="40"/>
      <c r="HD69" s="40"/>
      <c r="HE69" s="99"/>
      <c r="HF69" s="153">
        <v>0.81</v>
      </c>
      <c r="HG69" s="100" t="s">
        <v>644</v>
      </c>
      <c r="HH69" s="100"/>
      <c r="HI69" s="100" t="s">
        <v>645</v>
      </c>
    </row>
    <row r="70" spans="1:217" ht="75.400000000000006" customHeight="1" collapsed="1" x14ac:dyDescent="0.45">
      <c r="A70" s="1" t="str">
        <f t="shared" si="204"/>
        <v>1.2.1.4.2</v>
      </c>
      <c r="B70" s="9" t="str">
        <f>C70&amp;J70&amp;"."&amp;D70</f>
        <v>1.2.1.4.2.Nē</v>
      </c>
      <c r="C70" s="317" t="s">
        <v>43</v>
      </c>
      <c r="D70" s="1" t="s">
        <v>1471</v>
      </c>
      <c r="E70" s="35">
        <v>55</v>
      </c>
      <c r="F70" s="52">
        <v>1</v>
      </c>
      <c r="G70" s="53" t="s">
        <v>43</v>
      </c>
      <c r="H70" s="54" t="s">
        <v>235</v>
      </c>
      <c r="I70" s="54" t="str">
        <f t="shared" si="162"/>
        <v xml:space="preserve">1.2.1.4. Jaunu produktu ieviešana </v>
      </c>
      <c r="J70" s="54">
        <v>2</v>
      </c>
      <c r="K70" s="55">
        <v>2</v>
      </c>
      <c r="L70" s="38" t="str">
        <f t="shared" si="163"/>
        <v>1.2.1.4.2</v>
      </c>
      <c r="M70" s="56" t="s">
        <v>41</v>
      </c>
      <c r="N70" s="55" t="s">
        <v>5</v>
      </c>
      <c r="O70" s="55" t="s">
        <v>221</v>
      </c>
      <c r="P70" s="55" t="s">
        <v>225</v>
      </c>
      <c r="Q70" s="57">
        <f t="shared" si="339"/>
        <v>30356665</v>
      </c>
      <c r="R70" s="57">
        <f t="shared" si="164"/>
        <v>30356665</v>
      </c>
      <c r="S70" s="80">
        <v>0</v>
      </c>
      <c r="T70" s="81">
        <v>30356665</v>
      </c>
      <c r="U70" s="80">
        <v>0</v>
      </c>
      <c r="V70" s="80">
        <v>0</v>
      </c>
      <c r="W70" s="80">
        <v>0</v>
      </c>
      <c r="X70" s="85" t="str">
        <f t="shared" si="174"/>
        <v>ERAF</v>
      </c>
      <c r="Y70" s="85">
        <v>0</v>
      </c>
      <c r="Z70" s="85">
        <v>0</v>
      </c>
      <c r="AA70" s="85">
        <v>0</v>
      </c>
      <c r="AB70" s="85">
        <v>0</v>
      </c>
      <c r="AC70" s="85">
        <v>0</v>
      </c>
      <c r="AD70" s="85">
        <v>0</v>
      </c>
      <c r="AE70" s="85">
        <v>0</v>
      </c>
      <c r="AF70" s="85">
        <v>0</v>
      </c>
      <c r="AG70" s="85">
        <v>0</v>
      </c>
      <c r="AH70" s="85">
        <v>0</v>
      </c>
      <c r="AI70" s="85">
        <v>0</v>
      </c>
      <c r="AJ70" s="85">
        <v>0</v>
      </c>
      <c r="AK70" s="85">
        <v>0</v>
      </c>
      <c r="AL70" s="85">
        <v>0</v>
      </c>
      <c r="AM70" s="85">
        <v>0</v>
      </c>
      <c r="AN70" s="85">
        <f t="shared" si="340"/>
        <v>0</v>
      </c>
      <c r="AO70" s="85">
        <v>0</v>
      </c>
      <c r="AP70" s="57">
        <f t="shared" si="205"/>
        <v>0</v>
      </c>
      <c r="AQ70" s="85">
        <v>0</v>
      </c>
      <c r="AR70" s="85">
        <v>886446.67</v>
      </c>
      <c r="AS70" s="85">
        <v>382800</v>
      </c>
      <c r="AT70" s="85">
        <v>307723.5</v>
      </c>
      <c r="AU70" s="85">
        <v>839973.75</v>
      </c>
      <c r="AV70" s="85">
        <v>195493.41</v>
      </c>
      <c r="AW70" s="85">
        <v>0</v>
      </c>
      <c r="AX70" s="85">
        <v>0</v>
      </c>
      <c r="AY70" s="85">
        <v>45391.5</v>
      </c>
      <c r="AZ70" s="85">
        <v>1113656.19</v>
      </c>
      <c r="BA70" s="85">
        <v>77879.55</v>
      </c>
      <c r="BB70" s="85">
        <v>522111.25</v>
      </c>
      <c r="BC70" s="57">
        <f t="shared" si="206"/>
        <v>4371475.82</v>
      </c>
      <c r="BD70" s="57">
        <f t="shared" si="207"/>
        <v>4371475.82</v>
      </c>
      <c r="BE70" s="85">
        <v>184844.86</v>
      </c>
      <c r="BF70" s="85">
        <v>2923632.5900000003</v>
      </c>
      <c r="BG70" s="85">
        <v>566573.51</v>
      </c>
      <c r="BH70" s="85">
        <v>651923.80000000005</v>
      </c>
      <c r="BI70" s="85">
        <v>136147.43</v>
      </c>
      <c r="BJ70" s="85">
        <v>620760</v>
      </c>
      <c r="BK70" s="85">
        <v>383900</v>
      </c>
      <c r="BL70" s="85">
        <v>-102332.01000000001</v>
      </c>
      <c r="BM70" s="85">
        <v>1222630.6399999999</v>
      </c>
      <c r="BN70" s="85">
        <v>0</v>
      </c>
      <c r="BO70" s="85">
        <v>104365</v>
      </c>
      <c r="BP70" s="85">
        <v>21821.42</v>
      </c>
      <c r="BQ70" s="57">
        <f t="shared" si="208"/>
        <v>6714267.2399999993</v>
      </c>
      <c r="BR70" s="85">
        <v>201190.97</v>
      </c>
      <c r="BS70" s="85">
        <v>1160924.3799999999</v>
      </c>
      <c r="BT70" s="85">
        <v>223909.57</v>
      </c>
      <c r="BU70" s="85">
        <v>501818.43</v>
      </c>
      <c r="BV70" s="85">
        <v>3048024.9700000007</v>
      </c>
      <c r="BW70" s="85">
        <v>254766.51</v>
      </c>
      <c r="BX70" s="85">
        <v>77354.28</v>
      </c>
      <c r="BY70" s="85">
        <v>162185.85999999999</v>
      </c>
      <c r="BZ70" s="85">
        <v>338345.61</v>
      </c>
      <c r="CA70" s="85">
        <v>102605.85</v>
      </c>
      <c r="CB70" s="85">
        <v>305565.14</v>
      </c>
      <c r="CC70" s="85">
        <v>0</v>
      </c>
      <c r="CD70" s="57">
        <f t="shared" si="209"/>
        <v>6376691.5700000003</v>
      </c>
      <c r="CE70" s="85">
        <v>57137.5</v>
      </c>
      <c r="CF70" s="85">
        <v>1475125</v>
      </c>
      <c r="CG70" s="85">
        <v>303337.09999999998</v>
      </c>
      <c r="CH70" s="85">
        <v>110000</v>
      </c>
      <c r="CI70" s="85">
        <v>743399.4</v>
      </c>
      <c r="CJ70" s="85">
        <v>120182.58000000007</v>
      </c>
      <c r="CK70" s="85">
        <v>482093.98</v>
      </c>
      <c r="CL70" s="85">
        <v>0</v>
      </c>
      <c r="CM70" s="85">
        <v>56250</v>
      </c>
      <c r="CN70" s="85">
        <v>0</v>
      </c>
      <c r="CO70" s="84">
        <v>1000827.1</v>
      </c>
      <c r="CP70" s="84">
        <v>0</v>
      </c>
      <c r="CQ70" s="57">
        <f>CE70+CF70+CG70+CH70+CI70+CJ70+CK70+CL70+CM70+CN70+CO70+CP70</f>
        <v>4348352.66</v>
      </c>
      <c r="CR70" s="57">
        <f t="shared" si="175"/>
        <v>21810787.289999999</v>
      </c>
      <c r="CS70" s="179">
        <v>0</v>
      </c>
      <c r="CT70" s="84">
        <v>99891</v>
      </c>
      <c r="CU70" s="84">
        <v>133188.26999999999</v>
      </c>
      <c r="CV70" s="84">
        <f t="shared" si="245"/>
        <v>99891</v>
      </c>
      <c r="CW70" s="84">
        <v>0</v>
      </c>
      <c r="CX70" s="84">
        <f t="shared" si="210"/>
        <v>133188.26999999999</v>
      </c>
      <c r="CY70" s="191">
        <f t="shared" si="211"/>
        <v>1.3333360362795446</v>
      </c>
      <c r="CZ70" s="84">
        <f t="shared" si="212"/>
        <v>33297.26999999999</v>
      </c>
      <c r="DA70" s="84">
        <f t="shared" ref="DA70:FL70" si="731">DA71+DA72</f>
        <v>18394.5</v>
      </c>
      <c r="DB70" s="84">
        <v>0</v>
      </c>
      <c r="DC70" s="84">
        <f t="shared" si="214"/>
        <v>118285.5</v>
      </c>
      <c r="DD70" s="84">
        <v>0</v>
      </c>
      <c r="DE70" s="84">
        <f t="shared" si="176"/>
        <v>133188.26999999999</v>
      </c>
      <c r="DF70" s="191">
        <f t="shared" ref="DF70" si="732">IFERROR(DE70/DC70,"nebija plānots")</f>
        <v>1.1259898296917203</v>
      </c>
      <c r="DG70" s="84">
        <f t="shared" ref="DG70" si="733">DE70-DC70</f>
        <v>14902.76999999999</v>
      </c>
      <c r="DH70" s="84">
        <f t="shared" si="731"/>
        <v>189218.25</v>
      </c>
      <c r="DI70" s="84">
        <v>274894.44</v>
      </c>
      <c r="DJ70" s="84">
        <f t="shared" ref="DJ70" si="734">DC70+DH70</f>
        <v>307503.75</v>
      </c>
      <c r="DK70" s="84">
        <v>0</v>
      </c>
      <c r="DL70" s="84">
        <f t="shared" si="177"/>
        <v>408082.70999999996</v>
      </c>
      <c r="DM70" s="191">
        <f t="shared" ref="DM70" si="735">IFERROR(DL70/DJ70,"nebija plānots")</f>
        <v>1.3270820599748783</v>
      </c>
      <c r="DN70" s="84">
        <f t="shared" ref="DN70" si="736">DL70-DJ70</f>
        <v>100578.95999999996</v>
      </c>
      <c r="DO70" s="84">
        <f t="shared" si="731"/>
        <v>516970</v>
      </c>
      <c r="DP70" s="84">
        <v>689294.39</v>
      </c>
      <c r="DQ70" s="84">
        <f t="shared" ref="DQ70" si="737">DJ70+DO70</f>
        <v>824473.75</v>
      </c>
      <c r="DR70" s="84">
        <v>0</v>
      </c>
      <c r="DS70" s="84">
        <f t="shared" si="178"/>
        <v>1097377.1000000001</v>
      </c>
      <c r="DT70" s="191">
        <f t="shared" ref="DT70" si="738">IFERROR(DS70/DQ70,"nebija plānots")</f>
        <v>1.3310030792369072</v>
      </c>
      <c r="DU70" s="84">
        <f t="shared" ref="DU70" si="739">DS70-DQ70</f>
        <v>272903.35000000009</v>
      </c>
      <c r="DV70" s="84">
        <f t="shared" si="731"/>
        <v>136692.89000000001</v>
      </c>
      <c r="DW70" s="84">
        <v>0</v>
      </c>
      <c r="DX70" s="84">
        <f t="shared" ref="DX70" si="740">DQ70+DV70</f>
        <v>961166.64</v>
      </c>
      <c r="DY70" s="84">
        <v>0</v>
      </c>
      <c r="DZ70" s="84">
        <f t="shared" si="179"/>
        <v>1097377.1000000001</v>
      </c>
      <c r="EA70" s="191">
        <f t="shared" ref="EA70" si="741">IFERROR(DZ70/DX70,"nebija plānots")</f>
        <v>1.1417136782857966</v>
      </c>
      <c r="EB70" s="84">
        <f t="shared" ref="EB70" si="742">DZ70-DX70</f>
        <v>136210.46000000008</v>
      </c>
      <c r="EC70" s="84">
        <f t="shared" si="731"/>
        <v>0</v>
      </c>
      <c r="ED70" s="84">
        <v>0</v>
      </c>
      <c r="EE70" s="84">
        <f t="shared" ref="EE70" si="743">DX70+EC70</f>
        <v>961166.64</v>
      </c>
      <c r="EF70" s="84">
        <v>0</v>
      </c>
      <c r="EG70" s="84">
        <f t="shared" si="180"/>
        <v>1097377.1000000001</v>
      </c>
      <c r="EH70" s="191">
        <f t="shared" ref="EH70" si="744">IFERROR(EG70/EE70,"nebija plānots")</f>
        <v>1.1417136782857966</v>
      </c>
      <c r="EI70" s="84">
        <f t="shared" ref="EI70" si="745">EG70-EE70</f>
        <v>136210.46000000008</v>
      </c>
      <c r="EJ70" s="84">
        <f t="shared" si="731"/>
        <v>0</v>
      </c>
      <c r="EK70" s="84">
        <v>0</v>
      </c>
      <c r="EL70" s="84">
        <f t="shared" ref="EL70" si="746">EE70+EJ70</f>
        <v>961166.64</v>
      </c>
      <c r="EM70" s="84">
        <v>0</v>
      </c>
      <c r="EN70" s="84">
        <f t="shared" si="181"/>
        <v>1097377.1000000001</v>
      </c>
      <c r="EO70" s="191">
        <f t="shared" ref="EO70" si="747">IFERROR(EN70/EL70,"nebija plānots")</f>
        <v>1.1417136782857966</v>
      </c>
      <c r="EP70" s="84">
        <f t="shared" ref="EP70" si="748">EN70-EL70</f>
        <v>136210.46000000008</v>
      </c>
      <c r="EQ70" s="84">
        <f t="shared" si="731"/>
        <v>0</v>
      </c>
      <c r="ER70" s="84">
        <v>0</v>
      </c>
      <c r="ES70" s="84">
        <f t="shared" ref="ES70" si="749">EL70+EQ70</f>
        <v>961166.64</v>
      </c>
      <c r="ET70" s="84">
        <v>0</v>
      </c>
      <c r="EU70" s="84">
        <f t="shared" si="182"/>
        <v>1097377.1000000001</v>
      </c>
      <c r="EV70" s="191">
        <f t="shared" ref="EV70" si="750">IFERROR(EU70/ES70,"nebija plānots")</f>
        <v>1.1417136782857966</v>
      </c>
      <c r="EW70" s="84">
        <f t="shared" ref="EW70" si="751">EU70-ES70</f>
        <v>136210.46000000008</v>
      </c>
      <c r="EX70" s="84">
        <f t="shared" si="731"/>
        <v>0</v>
      </c>
      <c r="EY70" s="84">
        <v>0</v>
      </c>
      <c r="EZ70" s="84">
        <f t="shared" ref="EZ70" si="752">ES70+EX70</f>
        <v>961166.64</v>
      </c>
      <c r="FA70" s="84">
        <v>0</v>
      </c>
      <c r="FB70" s="84">
        <f t="shared" si="183"/>
        <v>1097377.1000000001</v>
      </c>
      <c r="FC70" s="191">
        <f t="shared" ref="FC70" si="753">IFERROR(FB70/EZ70,"nebija plānots")</f>
        <v>1.1417136782857966</v>
      </c>
      <c r="FD70" s="84">
        <f t="shared" ref="FD70" si="754">FB70-EZ70</f>
        <v>136210.46000000008</v>
      </c>
      <c r="FE70" s="84">
        <f t="shared" si="731"/>
        <v>0</v>
      </c>
      <c r="FF70" s="84">
        <v>0</v>
      </c>
      <c r="FG70" s="84">
        <f t="shared" ref="FG70" si="755">EZ70+FE70</f>
        <v>961166.64</v>
      </c>
      <c r="FH70" s="84">
        <v>0</v>
      </c>
      <c r="FI70" s="84">
        <f t="shared" si="184"/>
        <v>1097377.1000000001</v>
      </c>
      <c r="FJ70" s="191">
        <f t="shared" ref="FJ70" si="756">IFERROR(FI70/FG70,"nebija plānots")</f>
        <v>1.1417136782857966</v>
      </c>
      <c r="FK70" s="84">
        <f t="shared" ref="FK70" si="757">FI70-FG70</f>
        <v>136210.46000000008</v>
      </c>
      <c r="FL70" s="84">
        <f t="shared" si="731"/>
        <v>0</v>
      </c>
      <c r="FM70" s="84">
        <v>0</v>
      </c>
      <c r="FN70" s="84">
        <f t="shared" ref="FN70" si="758">FG70+FL70</f>
        <v>961166.64</v>
      </c>
      <c r="FO70" s="84">
        <v>0</v>
      </c>
      <c r="FP70" s="84">
        <f t="shared" si="185"/>
        <v>1097377.1000000001</v>
      </c>
      <c r="FQ70" s="191">
        <f t="shared" ref="FQ70" si="759">IFERROR(FP70/FN70,"nebija plānots")</f>
        <v>1.1417136782857966</v>
      </c>
      <c r="FR70" s="84">
        <f t="shared" ref="FR70" si="760">FP70-FN70</f>
        <v>136210.46000000008</v>
      </c>
      <c r="FS70" s="97">
        <f t="shared" si="244"/>
        <v>961166.64</v>
      </c>
      <c r="FT70" s="97">
        <f t="shared" si="186"/>
        <v>22908164.390000001</v>
      </c>
      <c r="FU70" s="84">
        <v>1502550</v>
      </c>
      <c r="FV70" s="84">
        <v>0</v>
      </c>
      <c r="FW70" s="84">
        <v>0</v>
      </c>
      <c r="FX70" s="84">
        <f t="shared" si="187"/>
        <v>0</v>
      </c>
      <c r="FY70" s="191">
        <f t="shared" si="188"/>
        <v>0</v>
      </c>
      <c r="FZ70" s="84">
        <f t="shared" si="189"/>
        <v>1502550</v>
      </c>
      <c r="GA70" s="84">
        <v>0</v>
      </c>
      <c r="GB70" s="84">
        <v>0</v>
      </c>
      <c r="GC70" s="84">
        <f t="shared" si="190"/>
        <v>0</v>
      </c>
      <c r="GD70" s="84">
        <f t="shared" si="191"/>
        <v>0</v>
      </c>
      <c r="GE70" s="84">
        <f t="shared" si="192"/>
        <v>0</v>
      </c>
      <c r="GF70" s="191">
        <f t="shared" si="193"/>
        <v>0</v>
      </c>
      <c r="GG70" s="84">
        <f t="shared" si="194"/>
        <v>1502550</v>
      </c>
      <c r="GH70" s="84">
        <v>1502550</v>
      </c>
      <c r="GI70" s="84">
        <v>0</v>
      </c>
      <c r="GJ70" s="84">
        <f t="shared" si="195"/>
        <v>1502550</v>
      </c>
      <c r="GK70" s="84">
        <f t="shared" si="196"/>
        <v>0</v>
      </c>
      <c r="GL70" s="84">
        <f t="shared" si="197"/>
        <v>1502550</v>
      </c>
      <c r="GM70" s="191">
        <f t="shared" si="198"/>
        <v>1</v>
      </c>
      <c r="GN70" s="84">
        <f t="shared" si="199"/>
        <v>0</v>
      </c>
      <c r="GO70" s="84">
        <v>0</v>
      </c>
      <c r="GP70" s="84">
        <v>0</v>
      </c>
      <c r="GQ70" s="84">
        <f t="shared" si="168"/>
        <v>0</v>
      </c>
      <c r="GR70" s="84">
        <f t="shared" si="169"/>
        <v>0</v>
      </c>
      <c r="GS70" s="84">
        <f t="shared" si="170"/>
        <v>1502550</v>
      </c>
      <c r="GT70" s="191">
        <f t="shared" si="200"/>
        <v>1</v>
      </c>
      <c r="GU70" s="84">
        <f t="shared" si="171"/>
        <v>0</v>
      </c>
      <c r="GV70" s="84">
        <v>0</v>
      </c>
      <c r="GW70" s="84">
        <v>0</v>
      </c>
      <c r="GX70" s="84">
        <f t="shared" si="201"/>
        <v>0</v>
      </c>
      <c r="GY70" s="84">
        <f t="shared" si="202"/>
        <v>0</v>
      </c>
      <c r="GZ70" s="84">
        <f t="shared" si="172"/>
        <v>1502550</v>
      </c>
      <c r="HA70" s="191">
        <f t="shared" si="203"/>
        <v>1</v>
      </c>
      <c r="HB70" s="84">
        <f t="shared" si="173"/>
        <v>0</v>
      </c>
      <c r="HC70" s="57">
        <f>FU70+FS70+CQ70+CD70+BQ70+BC70+AP70</f>
        <v>24274503.93</v>
      </c>
      <c r="HD70" s="57">
        <f>Q70-HC70</f>
        <v>6082161.0700000003</v>
      </c>
      <c r="HE70" s="58" t="s">
        <v>647</v>
      </c>
      <c r="HF70" s="58"/>
      <c r="HG70" s="59"/>
      <c r="HH70" s="59"/>
      <c r="HI70" s="59"/>
    </row>
    <row r="71" spans="1:217" ht="75.400000000000006" hidden="1" customHeight="1" outlineLevel="1" x14ac:dyDescent="0.45">
      <c r="B71" s="9"/>
      <c r="C71" s="317" t="s">
        <v>43</v>
      </c>
      <c r="D71" s="1" t="s">
        <v>1471</v>
      </c>
      <c r="E71" s="35">
        <v>56</v>
      </c>
      <c r="F71" s="35">
        <v>1</v>
      </c>
      <c r="G71" s="36" t="s">
        <v>43</v>
      </c>
      <c r="H71" s="37" t="s">
        <v>235</v>
      </c>
      <c r="I71" s="37" t="s">
        <v>464</v>
      </c>
      <c r="J71" s="54">
        <v>0</v>
      </c>
      <c r="K71" s="38"/>
      <c r="L71" s="38"/>
      <c r="M71" s="39" t="s">
        <v>41</v>
      </c>
      <c r="N71" s="38"/>
      <c r="O71" s="38"/>
      <c r="P71" s="38" t="s">
        <v>456</v>
      </c>
      <c r="Q71" s="40"/>
      <c r="R71" s="40"/>
      <c r="S71" s="40"/>
      <c r="T71" s="98"/>
      <c r="U71" s="40"/>
      <c r="V71" s="40"/>
      <c r="W71" s="40"/>
      <c r="X71" s="85">
        <f t="shared" si="174"/>
        <v>0</v>
      </c>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84">
        <v>0</v>
      </c>
      <c r="CP71" s="84">
        <v>0</v>
      </c>
      <c r="CQ71" s="40"/>
      <c r="CR71" s="57">
        <f t="shared" si="175"/>
        <v>0</v>
      </c>
      <c r="CS71" s="40"/>
      <c r="CT71" s="40"/>
      <c r="CU71" s="84"/>
      <c r="CV71" s="84"/>
      <c r="CW71" s="84"/>
      <c r="CX71" s="84"/>
      <c r="CY71" s="191"/>
      <c r="CZ71" s="84"/>
      <c r="DA71" s="40"/>
      <c r="DB71" s="84">
        <v>0</v>
      </c>
      <c r="DC71" s="84"/>
      <c r="DD71" s="84"/>
      <c r="DE71" s="84">
        <f t="shared" si="176"/>
        <v>0</v>
      </c>
      <c r="DF71" s="191"/>
      <c r="DG71" s="84"/>
      <c r="DH71" s="40"/>
      <c r="DI71" s="84">
        <v>0</v>
      </c>
      <c r="DJ71" s="84"/>
      <c r="DK71" s="84"/>
      <c r="DL71" s="84">
        <f t="shared" si="177"/>
        <v>0</v>
      </c>
      <c r="DM71" s="191"/>
      <c r="DN71" s="84"/>
      <c r="DO71" s="40"/>
      <c r="DP71" s="84">
        <v>0</v>
      </c>
      <c r="DQ71" s="84"/>
      <c r="DR71" s="84"/>
      <c r="DS71" s="84">
        <f t="shared" si="178"/>
        <v>0</v>
      </c>
      <c r="DT71" s="191"/>
      <c r="DU71" s="84"/>
      <c r="DV71" s="40"/>
      <c r="DW71" s="84">
        <v>0</v>
      </c>
      <c r="DX71" s="84"/>
      <c r="DY71" s="84"/>
      <c r="DZ71" s="84">
        <f t="shared" si="179"/>
        <v>0</v>
      </c>
      <c r="EA71" s="191"/>
      <c r="EB71" s="84"/>
      <c r="EC71" s="40"/>
      <c r="ED71" s="84">
        <v>0</v>
      </c>
      <c r="EE71" s="84"/>
      <c r="EF71" s="84"/>
      <c r="EG71" s="84">
        <f t="shared" si="180"/>
        <v>0</v>
      </c>
      <c r="EH71" s="191"/>
      <c r="EI71" s="84"/>
      <c r="EJ71" s="40"/>
      <c r="EK71" s="84">
        <v>0</v>
      </c>
      <c r="EL71" s="84"/>
      <c r="EM71" s="84"/>
      <c r="EN71" s="84">
        <f t="shared" si="181"/>
        <v>0</v>
      </c>
      <c r="EO71" s="191"/>
      <c r="EP71" s="84"/>
      <c r="EQ71" s="40"/>
      <c r="ER71" s="84">
        <v>0</v>
      </c>
      <c r="ES71" s="84"/>
      <c r="ET71" s="84"/>
      <c r="EU71" s="84">
        <f t="shared" si="182"/>
        <v>0</v>
      </c>
      <c r="EV71" s="191"/>
      <c r="EW71" s="84"/>
      <c r="EX71" s="40"/>
      <c r="EY71" s="84">
        <v>0</v>
      </c>
      <c r="EZ71" s="84"/>
      <c r="FA71" s="84"/>
      <c r="FB71" s="84">
        <f t="shared" si="183"/>
        <v>0</v>
      </c>
      <c r="FC71" s="191"/>
      <c r="FD71" s="84"/>
      <c r="FE71" s="40"/>
      <c r="FF71" s="84">
        <v>0</v>
      </c>
      <c r="FG71" s="84"/>
      <c r="FH71" s="84"/>
      <c r="FI71" s="84">
        <f t="shared" si="184"/>
        <v>0</v>
      </c>
      <c r="FJ71" s="191"/>
      <c r="FK71" s="84"/>
      <c r="FL71" s="40"/>
      <c r="FM71" s="84">
        <v>0</v>
      </c>
      <c r="FN71" s="84"/>
      <c r="FO71" s="84"/>
      <c r="FP71" s="84">
        <f t="shared" si="185"/>
        <v>0</v>
      </c>
      <c r="FQ71" s="191"/>
      <c r="FR71" s="84"/>
      <c r="FS71" s="40"/>
      <c r="FT71" s="97">
        <f t="shared" si="186"/>
        <v>0</v>
      </c>
      <c r="FU71" s="84">
        <v>0</v>
      </c>
      <c r="FV71" s="84">
        <v>0</v>
      </c>
      <c r="FW71" s="84">
        <v>0</v>
      </c>
      <c r="FX71" s="84">
        <f t="shared" si="187"/>
        <v>0</v>
      </c>
      <c r="FY71" s="191" t="str">
        <f t="shared" si="188"/>
        <v>nebija plānots</v>
      </c>
      <c r="FZ71" s="84">
        <f t="shared" si="189"/>
        <v>0</v>
      </c>
      <c r="GA71" s="84">
        <v>0</v>
      </c>
      <c r="GB71" s="84">
        <v>0</v>
      </c>
      <c r="GC71" s="84">
        <f t="shared" si="190"/>
        <v>0</v>
      </c>
      <c r="GD71" s="84">
        <f t="shared" si="191"/>
        <v>0</v>
      </c>
      <c r="GE71" s="84">
        <f t="shared" si="192"/>
        <v>0</v>
      </c>
      <c r="GF71" s="191" t="str">
        <f t="shared" si="193"/>
        <v>nebija plānots</v>
      </c>
      <c r="GG71" s="84">
        <f t="shared" si="194"/>
        <v>0</v>
      </c>
      <c r="GH71" s="84">
        <v>0</v>
      </c>
      <c r="GI71" s="84">
        <v>0</v>
      </c>
      <c r="GJ71" s="84">
        <f t="shared" si="195"/>
        <v>0</v>
      </c>
      <c r="GK71" s="84">
        <f t="shared" si="196"/>
        <v>0</v>
      </c>
      <c r="GL71" s="84">
        <f t="shared" si="197"/>
        <v>0</v>
      </c>
      <c r="GM71" s="191" t="str">
        <f t="shared" si="198"/>
        <v>nebija plānots</v>
      </c>
      <c r="GN71" s="84">
        <f t="shared" si="199"/>
        <v>0</v>
      </c>
      <c r="GO71" s="84">
        <v>0</v>
      </c>
      <c r="GP71" s="84">
        <v>0</v>
      </c>
      <c r="GQ71" s="84">
        <f t="shared" si="168"/>
        <v>0</v>
      </c>
      <c r="GR71" s="84">
        <f t="shared" si="169"/>
        <v>0</v>
      </c>
      <c r="GS71" s="84">
        <f t="shared" si="170"/>
        <v>0</v>
      </c>
      <c r="GT71" s="191" t="str">
        <f t="shared" si="200"/>
        <v>nebija plānots</v>
      </c>
      <c r="GU71" s="84">
        <f t="shared" si="171"/>
        <v>0</v>
      </c>
      <c r="GV71" s="84">
        <v>0</v>
      </c>
      <c r="GW71" s="84">
        <v>0</v>
      </c>
      <c r="GX71" s="84">
        <f t="shared" si="201"/>
        <v>0</v>
      </c>
      <c r="GY71" s="84">
        <f t="shared" si="202"/>
        <v>0</v>
      </c>
      <c r="GZ71" s="84">
        <f t="shared" si="172"/>
        <v>0</v>
      </c>
      <c r="HA71" s="191" t="str">
        <f t="shared" si="203"/>
        <v>nebija plānots</v>
      </c>
      <c r="HB71" s="84">
        <f t="shared" si="173"/>
        <v>0</v>
      </c>
      <c r="HC71" s="40"/>
      <c r="HD71" s="40"/>
      <c r="HE71" s="99"/>
      <c r="HF71" s="99"/>
      <c r="HG71" s="100"/>
      <c r="HH71" s="100"/>
      <c r="HI71" s="100"/>
    </row>
    <row r="72" spans="1:217" ht="75.400000000000006" hidden="1" customHeight="1" outlineLevel="1" x14ac:dyDescent="0.45">
      <c r="B72" s="9"/>
      <c r="C72" s="317" t="s">
        <v>43</v>
      </c>
      <c r="D72" s="1" t="s">
        <v>1471</v>
      </c>
      <c r="E72" s="35">
        <v>57</v>
      </c>
      <c r="F72" s="35">
        <v>1</v>
      </c>
      <c r="G72" s="36" t="s">
        <v>43</v>
      </c>
      <c r="H72" s="37" t="s">
        <v>235</v>
      </c>
      <c r="I72" s="37" t="s">
        <v>464</v>
      </c>
      <c r="J72" s="54">
        <v>0</v>
      </c>
      <c r="K72" s="38"/>
      <c r="L72" s="38"/>
      <c r="M72" s="39" t="s">
        <v>41</v>
      </c>
      <c r="N72" s="38"/>
      <c r="O72" s="38"/>
      <c r="P72" s="38" t="s">
        <v>457</v>
      </c>
      <c r="Q72" s="40"/>
      <c r="R72" s="40"/>
      <c r="S72" s="40"/>
      <c r="T72" s="98"/>
      <c r="U72" s="40"/>
      <c r="V72" s="40"/>
      <c r="W72" s="40"/>
      <c r="X72" s="85">
        <f t="shared" si="174"/>
        <v>0</v>
      </c>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84">
        <v>0</v>
      </c>
      <c r="CP72" s="84">
        <v>0</v>
      </c>
      <c r="CQ72" s="40"/>
      <c r="CR72" s="57">
        <f t="shared" si="175"/>
        <v>0</v>
      </c>
      <c r="CS72" s="40"/>
      <c r="CT72" s="40">
        <v>99891</v>
      </c>
      <c r="CU72" s="84"/>
      <c r="CV72" s="84"/>
      <c r="CW72" s="84"/>
      <c r="CX72" s="84"/>
      <c r="CY72" s="191"/>
      <c r="CZ72" s="84"/>
      <c r="DA72" s="40">
        <v>18394.5</v>
      </c>
      <c r="DB72" s="84">
        <v>0</v>
      </c>
      <c r="DC72" s="84"/>
      <c r="DD72" s="84"/>
      <c r="DE72" s="84">
        <f t="shared" si="176"/>
        <v>0</v>
      </c>
      <c r="DF72" s="191"/>
      <c r="DG72" s="84"/>
      <c r="DH72" s="40">
        <v>189218.25</v>
      </c>
      <c r="DI72" s="84">
        <v>0</v>
      </c>
      <c r="DJ72" s="84"/>
      <c r="DK72" s="84"/>
      <c r="DL72" s="84">
        <f t="shared" si="177"/>
        <v>0</v>
      </c>
      <c r="DM72" s="191"/>
      <c r="DN72" s="84"/>
      <c r="DO72" s="40">
        <v>516970</v>
      </c>
      <c r="DP72" s="84">
        <v>0</v>
      </c>
      <c r="DQ72" s="84"/>
      <c r="DR72" s="84"/>
      <c r="DS72" s="84">
        <f t="shared" si="178"/>
        <v>0</v>
      </c>
      <c r="DT72" s="191"/>
      <c r="DU72" s="84"/>
      <c r="DV72" s="40">
        <v>136692.89000000001</v>
      </c>
      <c r="DW72" s="84">
        <v>0</v>
      </c>
      <c r="DX72" s="84"/>
      <c r="DY72" s="84"/>
      <c r="DZ72" s="84">
        <f t="shared" si="179"/>
        <v>0</v>
      </c>
      <c r="EA72" s="191"/>
      <c r="EB72" s="84"/>
      <c r="EC72" s="40">
        <v>0</v>
      </c>
      <c r="ED72" s="84">
        <v>0</v>
      </c>
      <c r="EE72" s="84"/>
      <c r="EF72" s="84"/>
      <c r="EG72" s="84">
        <f t="shared" si="180"/>
        <v>0</v>
      </c>
      <c r="EH72" s="191"/>
      <c r="EI72" s="84"/>
      <c r="EJ72" s="40">
        <v>0</v>
      </c>
      <c r="EK72" s="84">
        <v>0</v>
      </c>
      <c r="EL72" s="84"/>
      <c r="EM72" s="84"/>
      <c r="EN72" s="84">
        <f t="shared" si="181"/>
        <v>0</v>
      </c>
      <c r="EO72" s="191"/>
      <c r="EP72" s="84"/>
      <c r="EQ72" s="40">
        <v>0</v>
      </c>
      <c r="ER72" s="84">
        <v>0</v>
      </c>
      <c r="ES72" s="84"/>
      <c r="ET72" s="84"/>
      <c r="EU72" s="84">
        <f t="shared" si="182"/>
        <v>0</v>
      </c>
      <c r="EV72" s="191"/>
      <c r="EW72" s="84"/>
      <c r="EX72" s="40">
        <v>0</v>
      </c>
      <c r="EY72" s="84">
        <v>0</v>
      </c>
      <c r="EZ72" s="84"/>
      <c r="FA72" s="84"/>
      <c r="FB72" s="84">
        <f t="shared" si="183"/>
        <v>0</v>
      </c>
      <c r="FC72" s="191"/>
      <c r="FD72" s="84"/>
      <c r="FE72" s="40">
        <v>0</v>
      </c>
      <c r="FF72" s="84">
        <v>0</v>
      </c>
      <c r="FG72" s="84"/>
      <c r="FH72" s="84"/>
      <c r="FI72" s="84">
        <f t="shared" si="184"/>
        <v>0</v>
      </c>
      <c r="FJ72" s="191"/>
      <c r="FK72" s="84"/>
      <c r="FL72" s="40">
        <v>0</v>
      </c>
      <c r="FM72" s="84">
        <v>0</v>
      </c>
      <c r="FN72" s="84"/>
      <c r="FO72" s="84"/>
      <c r="FP72" s="84">
        <f t="shared" si="185"/>
        <v>0</v>
      </c>
      <c r="FQ72" s="191"/>
      <c r="FR72" s="84"/>
      <c r="FS72" s="40"/>
      <c r="FT72" s="97">
        <f t="shared" si="186"/>
        <v>0</v>
      </c>
      <c r="FU72" s="84">
        <v>0</v>
      </c>
      <c r="FV72" s="84">
        <v>0</v>
      </c>
      <c r="FW72" s="84">
        <v>0</v>
      </c>
      <c r="FX72" s="84">
        <f t="shared" si="187"/>
        <v>0</v>
      </c>
      <c r="FY72" s="191" t="str">
        <f t="shared" si="188"/>
        <v>nebija plānots</v>
      </c>
      <c r="FZ72" s="84">
        <f t="shared" si="189"/>
        <v>0</v>
      </c>
      <c r="GA72" s="84">
        <v>0</v>
      </c>
      <c r="GB72" s="84">
        <v>0</v>
      </c>
      <c r="GC72" s="84">
        <f t="shared" si="190"/>
        <v>0</v>
      </c>
      <c r="GD72" s="84">
        <f t="shared" si="191"/>
        <v>0</v>
      </c>
      <c r="GE72" s="84">
        <f t="shared" si="192"/>
        <v>0</v>
      </c>
      <c r="GF72" s="191" t="str">
        <f t="shared" si="193"/>
        <v>nebija plānots</v>
      </c>
      <c r="GG72" s="84">
        <f t="shared" si="194"/>
        <v>0</v>
      </c>
      <c r="GH72" s="84">
        <v>0</v>
      </c>
      <c r="GI72" s="84">
        <v>0</v>
      </c>
      <c r="GJ72" s="84">
        <f t="shared" si="195"/>
        <v>0</v>
      </c>
      <c r="GK72" s="84">
        <f t="shared" si="196"/>
        <v>0</v>
      </c>
      <c r="GL72" s="84">
        <f t="shared" si="197"/>
        <v>0</v>
      </c>
      <c r="GM72" s="191" t="str">
        <f t="shared" si="198"/>
        <v>nebija plānots</v>
      </c>
      <c r="GN72" s="84">
        <f t="shared" si="199"/>
        <v>0</v>
      </c>
      <c r="GO72" s="84">
        <v>0</v>
      </c>
      <c r="GP72" s="84">
        <v>0</v>
      </c>
      <c r="GQ72" s="84">
        <f t="shared" si="168"/>
        <v>0</v>
      </c>
      <c r="GR72" s="84">
        <f t="shared" si="169"/>
        <v>0</v>
      </c>
      <c r="GS72" s="84">
        <f t="shared" si="170"/>
        <v>0</v>
      </c>
      <c r="GT72" s="191" t="str">
        <f t="shared" si="200"/>
        <v>nebija plānots</v>
      </c>
      <c r="GU72" s="84">
        <f t="shared" si="171"/>
        <v>0</v>
      </c>
      <c r="GV72" s="84">
        <v>0</v>
      </c>
      <c r="GW72" s="84">
        <v>0</v>
      </c>
      <c r="GX72" s="84">
        <f t="shared" si="201"/>
        <v>0</v>
      </c>
      <c r="GY72" s="84">
        <f t="shared" si="202"/>
        <v>0</v>
      </c>
      <c r="GZ72" s="84">
        <f t="shared" si="172"/>
        <v>0</v>
      </c>
      <c r="HA72" s="191" t="str">
        <f t="shared" si="203"/>
        <v>nebija plānots</v>
      </c>
      <c r="HB72" s="84">
        <f t="shared" si="173"/>
        <v>0</v>
      </c>
      <c r="HC72" s="40"/>
      <c r="HD72" s="40"/>
      <c r="HE72" s="99"/>
      <c r="HF72" s="153">
        <v>0.85</v>
      </c>
      <c r="HG72" s="100" t="s">
        <v>646</v>
      </c>
      <c r="HH72" s="100"/>
      <c r="HI72" s="100"/>
    </row>
    <row r="73" spans="1:217" ht="75.400000000000006" customHeight="1" collapsed="1" x14ac:dyDescent="0.45">
      <c r="A73" s="1" t="str">
        <f t="shared" si="204"/>
        <v>1.2.2.1.1</v>
      </c>
      <c r="B73" s="9" t="str">
        <f>C73&amp;J73&amp;"."&amp;D73</f>
        <v>1.2.2.1.1.Nē</v>
      </c>
      <c r="C73" s="317" t="s">
        <v>44</v>
      </c>
      <c r="D73" s="1" t="s">
        <v>1471</v>
      </c>
      <c r="E73" s="35">
        <v>58</v>
      </c>
      <c r="F73" s="52">
        <v>1</v>
      </c>
      <c r="G73" s="53" t="s">
        <v>44</v>
      </c>
      <c r="H73" s="54" t="s">
        <v>236</v>
      </c>
      <c r="I73" s="54" t="str">
        <f t="shared" si="162"/>
        <v>1.2.2.1. Nodarbināto apmācības</v>
      </c>
      <c r="J73" s="54">
        <v>1</v>
      </c>
      <c r="K73" s="55">
        <v>1</v>
      </c>
      <c r="L73" s="38" t="str">
        <f t="shared" si="163"/>
        <v>1.2.2.1.1</v>
      </c>
      <c r="M73" s="56" t="s">
        <v>41</v>
      </c>
      <c r="N73" s="55" t="s">
        <v>5</v>
      </c>
      <c r="O73" s="55" t="s">
        <v>221</v>
      </c>
      <c r="P73" s="55" t="s">
        <v>225</v>
      </c>
      <c r="Q73" s="57">
        <f t="shared" si="339"/>
        <v>9000000</v>
      </c>
      <c r="R73" s="57">
        <f t="shared" si="164"/>
        <v>9000000</v>
      </c>
      <c r="S73" s="80">
        <v>0</v>
      </c>
      <c r="T73" s="81">
        <v>9000000</v>
      </c>
      <c r="U73" s="80">
        <v>0</v>
      </c>
      <c r="V73" s="80">
        <v>0</v>
      </c>
      <c r="W73" s="80">
        <v>0</v>
      </c>
      <c r="X73" s="85" t="str">
        <f t="shared" si="174"/>
        <v>ERAF</v>
      </c>
      <c r="Y73" s="85">
        <v>0</v>
      </c>
      <c r="Z73" s="85">
        <v>990514.74</v>
      </c>
      <c r="AA73" s="85">
        <v>0</v>
      </c>
      <c r="AB73" s="85">
        <v>24896.44</v>
      </c>
      <c r="AC73" s="85">
        <v>237105.5</v>
      </c>
      <c r="AD73" s="85">
        <v>371529.43</v>
      </c>
      <c r="AE73" s="85">
        <v>134506.75</v>
      </c>
      <c r="AF73" s="85">
        <v>211316.21000000002</v>
      </c>
      <c r="AG73" s="85">
        <v>0</v>
      </c>
      <c r="AH73" s="85">
        <v>218856.03</v>
      </c>
      <c r="AI73" s="85">
        <v>209658.55</v>
      </c>
      <c r="AJ73" s="85">
        <v>71823.05</v>
      </c>
      <c r="AK73" s="85">
        <v>177578.71</v>
      </c>
      <c r="AL73" s="85">
        <v>181885.09</v>
      </c>
      <c r="AM73" s="85">
        <v>1839155.7600000002</v>
      </c>
      <c r="AN73" s="85">
        <f t="shared" si="340"/>
        <v>2829670.5</v>
      </c>
      <c r="AO73" s="85">
        <v>1631461.7199999997</v>
      </c>
      <c r="AP73" s="57">
        <f t="shared" si="205"/>
        <v>4461132.22</v>
      </c>
      <c r="AQ73" s="85">
        <v>173453</v>
      </c>
      <c r="AR73" s="85">
        <v>124856.98000000001</v>
      </c>
      <c r="AS73" s="85">
        <v>239938.93999999997</v>
      </c>
      <c r="AT73" s="85">
        <v>33091.89</v>
      </c>
      <c r="AU73" s="85">
        <v>0</v>
      </c>
      <c r="AV73" s="85">
        <v>38284.230000000003</v>
      </c>
      <c r="AW73" s="85">
        <v>347210.71</v>
      </c>
      <c r="AX73" s="85">
        <v>17350</v>
      </c>
      <c r="AY73" s="85">
        <v>63217.27</v>
      </c>
      <c r="AZ73" s="85">
        <v>22031.62</v>
      </c>
      <c r="BA73" s="85">
        <v>0</v>
      </c>
      <c r="BB73" s="85">
        <v>285642.65000000002</v>
      </c>
      <c r="BC73" s="57">
        <f t="shared" si="206"/>
        <v>1345077.29</v>
      </c>
      <c r="BD73" s="57">
        <f t="shared" si="207"/>
        <v>5806209.5099999998</v>
      </c>
      <c r="BE73" s="85">
        <v>143696.64000000001</v>
      </c>
      <c r="BF73" s="85">
        <v>0</v>
      </c>
      <c r="BG73" s="85">
        <v>135921.60999999999</v>
      </c>
      <c r="BH73" s="85">
        <v>148484.9</v>
      </c>
      <c r="BI73" s="85">
        <v>41829.71</v>
      </c>
      <c r="BJ73" s="85">
        <v>80706.490000000005</v>
      </c>
      <c r="BK73" s="85">
        <v>120642.56</v>
      </c>
      <c r="BL73" s="85">
        <v>7650</v>
      </c>
      <c r="BM73" s="85">
        <v>15793.37</v>
      </c>
      <c r="BN73" s="85">
        <v>63655</v>
      </c>
      <c r="BO73" s="85">
        <v>140317.94</v>
      </c>
      <c r="BP73" s="85">
        <v>19439.330000000002</v>
      </c>
      <c r="BQ73" s="57">
        <f t="shared" si="208"/>
        <v>918137.55000000016</v>
      </c>
      <c r="BR73" s="85">
        <v>0</v>
      </c>
      <c r="BS73" s="85">
        <v>67629.73000000001</v>
      </c>
      <c r="BT73" s="85">
        <v>59015.43</v>
      </c>
      <c r="BU73" s="85">
        <v>12070.33</v>
      </c>
      <c r="BV73" s="85">
        <v>14665.51</v>
      </c>
      <c r="BW73" s="85">
        <v>72786.83</v>
      </c>
      <c r="BX73" s="85">
        <v>21443</v>
      </c>
      <c r="BY73" s="85">
        <v>14410.54</v>
      </c>
      <c r="BZ73" s="85">
        <v>84769</v>
      </c>
      <c r="CA73" s="162">
        <f>CA75</f>
        <v>101985.94</v>
      </c>
      <c r="CB73" s="85">
        <v>20764.349999999999</v>
      </c>
      <c r="CC73" s="162">
        <f>CC75</f>
        <v>60315.200000000012</v>
      </c>
      <c r="CD73" s="57">
        <f t="shared" si="209"/>
        <v>529855.86</v>
      </c>
      <c r="CE73" s="85">
        <v>95445.49</v>
      </c>
      <c r="CF73" s="85">
        <v>58929.83</v>
      </c>
      <c r="CG73" s="85">
        <v>31574.61</v>
      </c>
      <c r="CH73" s="85">
        <v>38870.5</v>
      </c>
      <c r="CI73" s="85">
        <v>50802.34</v>
      </c>
      <c r="CJ73" s="85">
        <v>43172.899999999907</v>
      </c>
      <c r="CK73" s="85">
        <v>12000</v>
      </c>
      <c r="CL73" s="85">
        <v>31265.559999999998</v>
      </c>
      <c r="CM73" s="85">
        <v>34054.540000000008</v>
      </c>
      <c r="CN73" s="85">
        <v>82937.47000000003</v>
      </c>
      <c r="CO73" s="84">
        <v>22795.559999999998</v>
      </c>
      <c r="CP73" s="84">
        <v>126938.61</v>
      </c>
      <c r="CQ73" s="57">
        <f>CE73+CF73+CG73+CH73+CI73+CJ73+CK73+CL73+CM73+CN73+CO73+CP73</f>
        <v>628787.40999999992</v>
      </c>
      <c r="CR73" s="57">
        <f t="shared" si="175"/>
        <v>7882990.3300000001</v>
      </c>
      <c r="CS73" s="179">
        <v>0</v>
      </c>
      <c r="CT73" s="84">
        <v>36219.54</v>
      </c>
      <c r="CU73" s="84">
        <v>26654.04</v>
      </c>
      <c r="CV73" s="84">
        <f t="shared" si="245"/>
        <v>36219.54</v>
      </c>
      <c r="CW73" s="84">
        <v>0</v>
      </c>
      <c r="CX73" s="84">
        <f t="shared" si="210"/>
        <v>26654.04</v>
      </c>
      <c r="CY73" s="191">
        <f t="shared" si="211"/>
        <v>0.73590222294374807</v>
      </c>
      <c r="CZ73" s="84">
        <f t="shared" si="212"/>
        <v>-9565.5</v>
      </c>
      <c r="DA73" s="84">
        <f t="shared" ref="DA73:FL73" si="761">DA74+DA75</f>
        <v>63713.38</v>
      </c>
      <c r="DB73" s="84">
        <v>45797.369999999995</v>
      </c>
      <c r="DC73" s="84">
        <f t="shared" si="214"/>
        <v>99932.92</v>
      </c>
      <c r="DD73" s="84">
        <v>0</v>
      </c>
      <c r="DE73" s="84">
        <f t="shared" si="176"/>
        <v>72451.41</v>
      </c>
      <c r="DF73" s="191">
        <f t="shared" ref="DF73" si="762">IFERROR(DE73/DC73,"nebija plānots")</f>
        <v>0.7250004302886377</v>
      </c>
      <c r="DG73" s="84">
        <f t="shared" ref="DG73" si="763">DE73-DC73</f>
        <v>-27481.509999999995</v>
      </c>
      <c r="DH73" s="84">
        <f t="shared" si="761"/>
        <v>0</v>
      </c>
      <c r="DI73" s="84">
        <v>600</v>
      </c>
      <c r="DJ73" s="84">
        <f t="shared" ref="DJ73" si="764">DC73+DH73</f>
        <v>99932.92</v>
      </c>
      <c r="DK73" s="84">
        <v>0</v>
      </c>
      <c r="DL73" s="84">
        <f t="shared" si="177"/>
        <v>73051.41</v>
      </c>
      <c r="DM73" s="191">
        <f t="shared" ref="DM73" si="765">IFERROR(DL73/DJ73,"nebija plānots")</f>
        <v>0.73100445779028578</v>
      </c>
      <c r="DN73" s="84">
        <f t="shared" ref="DN73" si="766">DL73-DJ73</f>
        <v>-26881.509999999995</v>
      </c>
      <c r="DO73" s="84">
        <f t="shared" si="761"/>
        <v>10020</v>
      </c>
      <c r="DP73" s="84">
        <v>19325.410000000003</v>
      </c>
      <c r="DQ73" s="84">
        <f t="shared" ref="DQ73" si="767">DJ73+DO73</f>
        <v>109952.92</v>
      </c>
      <c r="DR73" s="84">
        <v>0</v>
      </c>
      <c r="DS73" s="84">
        <f t="shared" si="178"/>
        <v>92376.82</v>
      </c>
      <c r="DT73" s="191">
        <f t="shared" ref="DT73" si="768">IFERROR(DS73/DQ73,"nebija plānots")</f>
        <v>0.84014885643782822</v>
      </c>
      <c r="DU73" s="84">
        <f t="shared" ref="DU73" si="769">DS73-DQ73</f>
        <v>-17576.099999999991</v>
      </c>
      <c r="DV73" s="84">
        <f t="shared" si="761"/>
        <v>13550.48</v>
      </c>
      <c r="DW73" s="84">
        <v>19697.879999999997</v>
      </c>
      <c r="DX73" s="84">
        <f t="shared" ref="DX73" si="770">DQ73+DV73</f>
        <v>123503.4</v>
      </c>
      <c r="DY73" s="84">
        <v>0</v>
      </c>
      <c r="DZ73" s="84">
        <f t="shared" si="179"/>
        <v>112074.70000000001</v>
      </c>
      <c r="EA73" s="191">
        <f t="shared" ref="EA73" si="771">IFERROR(DZ73/DX73,"nebija plānots")</f>
        <v>0.90746246662035224</v>
      </c>
      <c r="EB73" s="84">
        <f t="shared" ref="EB73" si="772">DZ73-DX73</f>
        <v>-11428.699999999983</v>
      </c>
      <c r="EC73" s="84">
        <f t="shared" si="761"/>
        <v>0</v>
      </c>
      <c r="ED73" s="84">
        <v>19198.440000000002</v>
      </c>
      <c r="EE73" s="84">
        <f t="shared" ref="EE73" si="773">DX73+EC73</f>
        <v>123503.4</v>
      </c>
      <c r="EF73" s="84">
        <v>0</v>
      </c>
      <c r="EG73" s="84">
        <f t="shared" si="180"/>
        <v>131273.14000000001</v>
      </c>
      <c r="EH73" s="191">
        <f t="shared" ref="EH73" si="774">IFERROR(EG73/EE73,"nebija plānots")</f>
        <v>1.0629111425272504</v>
      </c>
      <c r="EI73" s="84">
        <f t="shared" ref="EI73" si="775">EG73-EE73</f>
        <v>7769.7400000000198</v>
      </c>
      <c r="EJ73" s="84">
        <f t="shared" si="761"/>
        <v>52621.5</v>
      </c>
      <c r="EK73" s="84">
        <v>58522.070000000007</v>
      </c>
      <c r="EL73" s="84">
        <f t="shared" ref="EL73" si="776">EE73+EJ73</f>
        <v>176124.9</v>
      </c>
      <c r="EM73" s="84">
        <v>0</v>
      </c>
      <c r="EN73" s="84">
        <f t="shared" si="181"/>
        <v>189795.21000000002</v>
      </c>
      <c r="EO73" s="191">
        <f t="shared" ref="EO73" si="777">IFERROR(EN73/EL73,"nebija plānots")</f>
        <v>1.0776171342041927</v>
      </c>
      <c r="EP73" s="84">
        <f t="shared" ref="EP73" si="778">EN73-EL73</f>
        <v>13670.310000000027</v>
      </c>
      <c r="EQ73" s="84">
        <f t="shared" si="761"/>
        <v>6750</v>
      </c>
      <c r="ER73" s="84">
        <v>20533.86</v>
      </c>
      <c r="ES73" s="84">
        <f t="shared" ref="ES73" si="779">EL73+EQ73</f>
        <v>182874.9</v>
      </c>
      <c r="ET73" s="84">
        <v>0</v>
      </c>
      <c r="EU73" s="84">
        <f t="shared" si="182"/>
        <v>210329.07</v>
      </c>
      <c r="EV73" s="191">
        <f t="shared" ref="EV73" si="780">IFERROR(EU73/ES73,"nebija plānots")</f>
        <v>1.1501254136024135</v>
      </c>
      <c r="EW73" s="84">
        <f t="shared" ref="EW73" si="781">EU73-ES73</f>
        <v>27454.170000000013</v>
      </c>
      <c r="EX73" s="84">
        <f t="shared" si="761"/>
        <v>0</v>
      </c>
      <c r="EY73" s="84">
        <v>7658.0400000000009</v>
      </c>
      <c r="EZ73" s="84">
        <f t="shared" ref="EZ73" si="782">ES73+EX73</f>
        <v>182874.9</v>
      </c>
      <c r="FA73" s="84">
        <v>0</v>
      </c>
      <c r="FB73" s="84">
        <f t="shared" si="183"/>
        <v>217987.11000000002</v>
      </c>
      <c r="FC73" s="191">
        <f t="shared" ref="FC73" si="783">IFERROR(FB73/EZ73,"nebija plānots")</f>
        <v>1.1920012533157913</v>
      </c>
      <c r="FD73" s="84">
        <f t="shared" ref="FD73" si="784">FB73-EZ73</f>
        <v>35112.210000000021</v>
      </c>
      <c r="FE73" s="84">
        <f t="shared" si="761"/>
        <v>22694.33</v>
      </c>
      <c r="FF73" s="84">
        <v>22072.48000000001</v>
      </c>
      <c r="FG73" s="84">
        <f t="shared" ref="FG73" si="785">EZ73+FE73</f>
        <v>205569.22999999998</v>
      </c>
      <c r="FH73" s="84">
        <v>0</v>
      </c>
      <c r="FI73" s="84">
        <f t="shared" si="184"/>
        <v>240059.59000000003</v>
      </c>
      <c r="FJ73" s="191">
        <f t="shared" ref="FJ73" si="786">IFERROR(FI73/FG73,"nebija plānots")</f>
        <v>1.1677797791041007</v>
      </c>
      <c r="FK73" s="84">
        <f t="shared" ref="FK73" si="787">FI73-FG73</f>
        <v>34490.360000000044</v>
      </c>
      <c r="FL73" s="84">
        <f t="shared" si="761"/>
        <v>64863.75</v>
      </c>
      <c r="FM73" s="84">
        <v>35673</v>
      </c>
      <c r="FN73" s="84">
        <f t="shared" ref="FN73" si="788">FG73+FL73</f>
        <v>270432.98</v>
      </c>
      <c r="FO73" s="84">
        <v>0</v>
      </c>
      <c r="FP73" s="84">
        <f t="shared" si="185"/>
        <v>275732.59000000003</v>
      </c>
      <c r="FQ73" s="191">
        <f t="shared" ref="FQ73" si="789">IFERROR(FP73/FN73,"nebija plānots")</f>
        <v>1.019596759241421</v>
      </c>
      <c r="FR73" s="84">
        <f t="shared" ref="FR73" si="790">FP73-FN73</f>
        <v>5299.6100000000442</v>
      </c>
      <c r="FS73" s="97">
        <f t="shared" si="244"/>
        <v>270432.98</v>
      </c>
      <c r="FT73" s="97">
        <f t="shared" si="186"/>
        <v>8158722.9199999999</v>
      </c>
      <c r="FU73" s="84">
        <v>126616.68</v>
      </c>
      <c r="FV73" s="84">
        <v>0</v>
      </c>
      <c r="FW73" s="84">
        <v>0</v>
      </c>
      <c r="FX73" s="84">
        <f t="shared" si="187"/>
        <v>0</v>
      </c>
      <c r="FY73" s="191">
        <f t="shared" si="188"/>
        <v>0</v>
      </c>
      <c r="FZ73" s="84">
        <f t="shared" si="189"/>
        <v>126616.68</v>
      </c>
      <c r="GA73" s="84">
        <v>0</v>
      </c>
      <c r="GB73" s="84">
        <v>0</v>
      </c>
      <c r="GC73" s="84">
        <f t="shared" si="190"/>
        <v>0</v>
      </c>
      <c r="GD73" s="84">
        <f t="shared" si="191"/>
        <v>0</v>
      </c>
      <c r="GE73" s="84">
        <f t="shared" si="192"/>
        <v>0</v>
      </c>
      <c r="GF73" s="191">
        <f t="shared" si="193"/>
        <v>0</v>
      </c>
      <c r="GG73" s="84">
        <f t="shared" si="194"/>
        <v>126616.68</v>
      </c>
      <c r="GH73" s="84">
        <v>75965.500000000029</v>
      </c>
      <c r="GI73" s="84">
        <v>0</v>
      </c>
      <c r="GJ73" s="84">
        <f t="shared" si="195"/>
        <v>75965.500000000029</v>
      </c>
      <c r="GK73" s="84">
        <f t="shared" si="196"/>
        <v>0</v>
      </c>
      <c r="GL73" s="84">
        <f t="shared" si="197"/>
        <v>75965.500000000029</v>
      </c>
      <c r="GM73" s="191">
        <f t="shared" si="198"/>
        <v>0.59996439647604116</v>
      </c>
      <c r="GN73" s="84">
        <f t="shared" si="199"/>
        <v>50651.179999999964</v>
      </c>
      <c r="GO73" s="84">
        <v>49075</v>
      </c>
      <c r="GP73" s="84">
        <v>0</v>
      </c>
      <c r="GQ73" s="84">
        <f t="shared" si="168"/>
        <v>49075</v>
      </c>
      <c r="GR73" s="84">
        <f t="shared" si="169"/>
        <v>0</v>
      </c>
      <c r="GS73" s="84">
        <f t="shared" si="170"/>
        <v>125040.50000000003</v>
      </c>
      <c r="GT73" s="191">
        <f t="shared" si="200"/>
        <v>0.98755156113712694</v>
      </c>
      <c r="GU73" s="84">
        <f t="shared" si="171"/>
        <v>1576.1799999999639</v>
      </c>
      <c r="GV73" s="84">
        <v>0</v>
      </c>
      <c r="GW73" s="84">
        <v>0</v>
      </c>
      <c r="GX73" s="84">
        <f t="shared" si="201"/>
        <v>0</v>
      </c>
      <c r="GY73" s="84">
        <f t="shared" si="202"/>
        <v>0</v>
      </c>
      <c r="GZ73" s="84">
        <f t="shared" si="172"/>
        <v>125040.50000000003</v>
      </c>
      <c r="HA73" s="191">
        <f t="shared" si="203"/>
        <v>0.98755156113712694</v>
      </c>
      <c r="HB73" s="84">
        <f t="shared" si="173"/>
        <v>1576.1799999999639</v>
      </c>
      <c r="HC73" s="57">
        <f>FU73+FS73+CQ73+CD73+BQ73+BC73+AP73</f>
        <v>8280039.9900000002</v>
      </c>
      <c r="HD73" s="57">
        <f>Q73-HC73</f>
        <v>719960.00999999978</v>
      </c>
      <c r="HE73" s="60" t="s">
        <v>701</v>
      </c>
      <c r="HF73" s="58"/>
      <c r="HG73" s="161" t="s">
        <v>702</v>
      </c>
      <c r="HH73" s="59"/>
      <c r="HI73" s="59"/>
    </row>
    <row r="74" spans="1:217" ht="75.400000000000006" hidden="1" customHeight="1" outlineLevel="1" x14ac:dyDescent="0.45">
      <c r="B74" s="9"/>
      <c r="C74" s="317" t="s">
        <v>44</v>
      </c>
      <c r="D74" s="1" t="s">
        <v>1471</v>
      </c>
      <c r="E74" s="35">
        <v>59</v>
      </c>
      <c r="F74" s="35">
        <v>1</v>
      </c>
      <c r="G74" s="36" t="s">
        <v>44</v>
      </c>
      <c r="H74" s="37" t="s">
        <v>236</v>
      </c>
      <c r="I74" s="37" t="s">
        <v>465</v>
      </c>
      <c r="J74" s="54">
        <v>0</v>
      </c>
      <c r="K74" s="38"/>
      <c r="L74" s="38"/>
      <c r="M74" s="39" t="s">
        <v>41</v>
      </c>
      <c r="N74" s="38"/>
      <c r="O74" s="38"/>
      <c r="P74" s="38" t="s">
        <v>456</v>
      </c>
      <c r="Q74" s="40"/>
      <c r="R74" s="40"/>
      <c r="S74" s="40"/>
      <c r="T74" s="98"/>
      <c r="U74" s="40"/>
      <c r="V74" s="40"/>
      <c r="W74" s="40"/>
      <c r="X74" s="85">
        <f t="shared" si="174"/>
        <v>0</v>
      </c>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84">
        <v>0</v>
      </c>
      <c r="CP74" s="84">
        <v>0</v>
      </c>
      <c r="CQ74" s="40"/>
      <c r="CR74" s="57">
        <f t="shared" si="175"/>
        <v>0</v>
      </c>
      <c r="CS74" s="40"/>
      <c r="CT74" s="40"/>
      <c r="CU74" s="84"/>
      <c r="CV74" s="84"/>
      <c r="CW74" s="84"/>
      <c r="CX74" s="84"/>
      <c r="CY74" s="191"/>
      <c r="CZ74" s="84"/>
      <c r="DA74" s="40"/>
      <c r="DB74" s="84">
        <v>0</v>
      </c>
      <c r="DC74" s="84"/>
      <c r="DD74" s="84"/>
      <c r="DE74" s="84">
        <f t="shared" si="176"/>
        <v>0</v>
      </c>
      <c r="DF74" s="191"/>
      <c r="DG74" s="84"/>
      <c r="DH74" s="40"/>
      <c r="DI74" s="84">
        <v>0</v>
      </c>
      <c r="DJ74" s="84"/>
      <c r="DK74" s="84"/>
      <c r="DL74" s="84">
        <f t="shared" si="177"/>
        <v>0</v>
      </c>
      <c r="DM74" s="191"/>
      <c r="DN74" s="84"/>
      <c r="DO74" s="40"/>
      <c r="DP74" s="84">
        <v>0</v>
      </c>
      <c r="DQ74" s="84"/>
      <c r="DR74" s="84"/>
      <c r="DS74" s="84">
        <f t="shared" si="178"/>
        <v>0</v>
      </c>
      <c r="DT74" s="191"/>
      <c r="DU74" s="84"/>
      <c r="DV74" s="40"/>
      <c r="DW74" s="84">
        <v>0</v>
      </c>
      <c r="DX74" s="84"/>
      <c r="DY74" s="84"/>
      <c r="DZ74" s="84">
        <f t="shared" si="179"/>
        <v>0</v>
      </c>
      <c r="EA74" s="191"/>
      <c r="EB74" s="84"/>
      <c r="EC74" s="40"/>
      <c r="ED74" s="84">
        <v>0</v>
      </c>
      <c r="EE74" s="84"/>
      <c r="EF74" s="84"/>
      <c r="EG74" s="84">
        <f t="shared" si="180"/>
        <v>0</v>
      </c>
      <c r="EH74" s="191"/>
      <c r="EI74" s="84"/>
      <c r="EJ74" s="40"/>
      <c r="EK74" s="84">
        <v>0</v>
      </c>
      <c r="EL74" s="84"/>
      <c r="EM74" s="84"/>
      <c r="EN74" s="84">
        <f t="shared" si="181"/>
        <v>0</v>
      </c>
      <c r="EO74" s="191"/>
      <c r="EP74" s="84"/>
      <c r="EQ74" s="40"/>
      <c r="ER74" s="84">
        <v>0</v>
      </c>
      <c r="ES74" s="84"/>
      <c r="ET74" s="84"/>
      <c r="EU74" s="84">
        <f t="shared" si="182"/>
        <v>0</v>
      </c>
      <c r="EV74" s="191"/>
      <c r="EW74" s="84"/>
      <c r="EX74" s="40"/>
      <c r="EY74" s="84">
        <v>0</v>
      </c>
      <c r="EZ74" s="84"/>
      <c r="FA74" s="84"/>
      <c r="FB74" s="84">
        <f t="shared" si="183"/>
        <v>0</v>
      </c>
      <c r="FC74" s="191"/>
      <c r="FD74" s="84"/>
      <c r="FE74" s="40"/>
      <c r="FF74" s="84">
        <v>0</v>
      </c>
      <c r="FG74" s="84"/>
      <c r="FH74" s="84"/>
      <c r="FI74" s="84">
        <f t="shared" si="184"/>
        <v>0</v>
      </c>
      <c r="FJ74" s="191"/>
      <c r="FK74" s="84"/>
      <c r="FL74" s="40"/>
      <c r="FM74" s="84">
        <v>0</v>
      </c>
      <c r="FN74" s="84"/>
      <c r="FO74" s="84"/>
      <c r="FP74" s="84">
        <f t="shared" si="185"/>
        <v>0</v>
      </c>
      <c r="FQ74" s="191"/>
      <c r="FR74" s="84"/>
      <c r="FS74" s="40"/>
      <c r="FT74" s="97">
        <f t="shared" si="186"/>
        <v>0</v>
      </c>
      <c r="FU74" s="84">
        <v>0</v>
      </c>
      <c r="FV74" s="84">
        <v>0</v>
      </c>
      <c r="FW74" s="84">
        <v>0</v>
      </c>
      <c r="FX74" s="84">
        <f t="shared" si="187"/>
        <v>0</v>
      </c>
      <c r="FY74" s="191" t="str">
        <f t="shared" si="188"/>
        <v>nebija plānots</v>
      </c>
      <c r="FZ74" s="84">
        <f t="shared" si="189"/>
        <v>0</v>
      </c>
      <c r="GA74" s="84">
        <v>0</v>
      </c>
      <c r="GB74" s="84">
        <v>0</v>
      </c>
      <c r="GC74" s="84">
        <f t="shared" si="190"/>
        <v>0</v>
      </c>
      <c r="GD74" s="84">
        <f t="shared" si="191"/>
        <v>0</v>
      </c>
      <c r="GE74" s="84">
        <f t="shared" si="192"/>
        <v>0</v>
      </c>
      <c r="GF74" s="191" t="str">
        <f t="shared" si="193"/>
        <v>nebija plānots</v>
      </c>
      <c r="GG74" s="84">
        <f t="shared" si="194"/>
        <v>0</v>
      </c>
      <c r="GH74" s="84">
        <v>0</v>
      </c>
      <c r="GI74" s="84">
        <v>0</v>
      </c>
      <c r="GJ74" s="84">
        <f t="shared" si="195"/>
        <v>0</v>
      </c>
      <c r="GK74" s="84">
        <f t="shared" si="196"/>
        <v>0</v>
      </c>
      <c r="GL74" s="84">
        <f t="shared" si="197"/>
        <v>0</v>
      </c>
      <c r="GM74" s="191" t="str">
        <f t="shared" si="198"/>
        <v>nebija plānots</v>
      </c>
      <c r="GN74" s="84">
        <f t="shared" si="199"/>
        <v>0</v>
      </c>
      <c r="GO74" s="84">
        <v>0</v>
      </c>
      <c r="GP74" s="84">
        <v>0</v>
      </c>
      <c r="GQ74" s="84">
        <f t="shared" si="168"/>
        <v>0</v>
      </c>
      <c r="GR74" s="84">
        <f t="shared" si="169"/>
        <v>0</v>
      </c>
      <c r="GS74" s="84">
        <f t="shared" si="170"/>
        <v>0</v>
      </c>
      <c r="GT74" s="191" t="str">
        <f t="shared" si="200"/>
        <v>nebija plānots</v>
      </c>
      <c r="GU74" s="84">
        <f t="shared" si="171"/>
        <v>0</v>
      </c>
      <c r="GV74" s="84">
        <v>0</v>
      </c>
      <c r="GW74" s="84">
        <v>0</v>
      </c>
      <c r="GX74" s="84">
        <f t="shared" si="201"/>
        <v>0</v>
      </c>
      <c r="GY74" s="84">
        <f t="shared" si="202"/>
        <v>0</v>
      </c>
      <c r="GZ74" s="84">
        <f t="shared" si="172"/>
        <v>0</v>
      </c>
      <c r="HA74" s="191" t="str">
        <f t="shared" si="203"/>
        <v>nebija plānots</v>
      </c>
      <c r="HB74" s="84">
        <f t="shared" si="173"/>
        <v>0</v>
      </c>
      <c r="HC74" s="40"/>
      <c r="HD74" s="40"/>
      <c r="HE74" s="101"/>
      <c r="HF74" s="99"/>
      <c r="HG74" s="100"/>
      <c r="HH74" s="100"/>
      <c r="HI74" s="100"/>
    </row>
    <row r="75" spans="1:217" ht="75.400000000000006" hidden="1" customHeight="1" outlineLevel="1" x14ac:dyDescent="0.45">
      <c r="B75" s="9"/>
      <c r="C75" s="317" t="s">
        <v>44</v>
      </c>
      <c r="D75" s="1" t="s">
        <v>1471</v>
      </c>
      <c r="E75" s="35">
        <v>60</v>
      </c>
      <c r="F75" s="35">
        <v>1</v>
      </c>
      <c r="G75" s="36" t="s">
        <v>44</v>
      </c>
      <c r="H75" s="37" t="s">
        <v>236</v>
      </c>
      <c r="I75" s="37" t="s">
        <v>465</v>
      </c>
      <c r="J75" s="54">
        <v>0</v>
      </c>
      <c r="K75" s="38"/>
      <c r="L75" s="38"/>
      <c r="M75" s="39" t="s">
        <v>41</v>
      </c>
      <c r="N75" s="38"/>
      <c r="O75" s="38"/>
      <c r="P75" s="38" t="s">
        <v>457</v>
      </c>
      <c r="Q75" s="40"/>
      <c r="R75" s="40"/>
      <c r="S75" s="40"/>
      <c r="T75" s="98"/>
      <c r="U75" s="40"/>
      <c r="V75" s="40"/>
      <c r="W75" s="40"/>
      <c r="X75" s="85">
        <f t="shared" si="174"/>
        <v>0</v>
      </c>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159">
        <v>101985.94</v>
      </c>
      <c r="CB75" s="40"/>
      <c r="CC75" s="159">
        <v>60315.200000000012</v>
      </c>
      <c r="CD75" s="40"/>
      <c r="CE75" s="40"/>
      <c r="CF75" s="40"/>
      <c r="CG75" s="40"/>
      <c r="CH75" s="40"/>
      <c r="CI75" s="40"/>
      <c r="CJ75" s="40"/>
      <c r="CK75" s="40"/>
      <c r="CL75" s="40"/>
      <c r="CM75" s="40"/>
      <c r="CN75" s="40"/>
      <c r="CO75" s="84">
        <v>0</v>
      </c>
      <c r="CP75" s="84">
        <v>0</v>
      </c>
      <c r="CQ75" s="40"/>
      <c r="CR75" s="57">
        <f t="shared" si="175"/>
        <v>0</v>
      </c>
      <c r="CS75" s="40"/>
      <c r="CT75" s="40">
        <v>36219.54</v>
      </c>
      <c r="CU75" s="84"/>
      <c r="CV75" s="84"/>
      <c r="CW75" s="84"/>
      <c r="CX75" s="84"/>
      <c r="CY75" s="191"/>
      <c r="CZ75" s="84"/>
      <c r="DA75" s="40">
        <v>63713.38</v>
      </c>
      <c r="DB75" s="84">
        <v>0</v>
      </c>
      <c r="DC75" s="84"/>
      <c r="DD75" s="84"/>
      <c r="DE75" s="84">
        <f t="shared" si="176"/>
        <v>0</v>
      </c>
      <c r="DF75" s="191"/>
      <c r="DG75" s="84"/>
      <c r="DH75" s="40">
        <v>0</v>
      </c>
      <c r="DI75" s="84">
        <v>0</v>
      </c>
      <c r="DJ75" s="84"/>
      <c r="DK75" s="84"/>
      <c r="DL75" s="84">
        <f t="shared" si="177"/>
        <v>0</v>
      </c>
      <c r="DM75" s="191"/>
      <c r="DN75" s="84"/>
      <c r="DO75" s="40">
        <v>10020</v>
      </c>
      <c r="DP75" s="84">
        <v>0</v>
      </c>
      <c r="DQ75" s="84"/>
      <c r="DR75" s="84"/>
      <c r="DS75" s="84">
        <f t="shared" si="178"/>
        <v>0</v>
      </c>
      <c r="DT75" s="191"/>
      <c r="DU75" s="84"/>
      <c r="DV75" s="40">
        <v>13550.48</v>
      </c>
      <c r="DW75" s="84">
        <v>0</v>
      </c>
      <c r="DX75" s="84"/>
      <c r="DY75" s="84"/>
      <c r="DZ75" s="84">
        <f t="shared" si="179"/>
        <v>0</v>
      </c>
      <c r="EA75" s="191"/>
      <c r="EB75" s="84"/>
      <c r="EC75" s="40">
        <v>0</v>
      </c>
      <c r="ED75" s="84">
        <v>0</v>
      </c>
      <c r="EE75" s="84"/>
      <c r="EF75" s="84"/>
      <c r="EG75" s="84">
        <f t="shared" si="180"/>
        <v>0</v>
      </c>
      <c r="EH75" s="191"/>
      <c r="EI75" s="84"/>
      <c r="EJ75" s="40">
        <v>52621.5</v>
      </c>
      <c r="EK75" s="84">
        <v>0</v>
      </c>
      <c r="EL75" s="84"/>
      <c r="EM75" s="84"/>
      <c r="EN75" s="84">
        <f t="shared" si="181"/>
        <v>0</v>
      </c>
      <c r="EO75" s="191"/>
      <c r="EP75" s="84"/>
      <c r="EQ75" s="40">
        <v>6750</v>
      </c>
      <c r="ER75" s="84">
        <v>0</v>
      </c>
      <c r="ES75" s="84"/>
      <c r="ET75" s="84"/>
      <c r="EU75" s="84">
        <f t="shared" si="182"/>
        <v>0</v>
      </c>
      <c r="EV75" s="191"/>
      <c r="EW75" s="84"/>
      <c r="EX75" s="40">
        <v>0</v>
      </c>
      <c r="EY75" s="84">
        <v>0</v>
      </c>
      <c r="EZ75" s="84"/>
      <c r="FA75" s="84"/>
      <c r="FB75" s="84">
        <f t="shared" si="183"/>
        <v>0</v>
      </c>
      <c r="FC75" s="191"/>
      <c r="FD75" s="84"/>
      <c r="FE75" s="40">
        <v>22694.33</v>
      </c>
      <c r="FF75" s="84">
        <v>0</v>
      </c>
      <c r="FG75" s="84"/>
      <c r="FH75" s="84"/>
      <c r="FI75" s="84">
        <f t="shared" si="184"/>
        <v>0</v>
      </c>
      <c r="FJ75" s="191"/>
      <c r="FK75" s="84"/>
      <c r="FL75" s="40">
        <v>64863.75</v>
      </c>
      <c r="FM75" s="84">
        <v>0</v>
      </c>
      <c r="FN75" s="84"/>
      <c r="FO75" s="84"/>
      <c r="FP75" s="84">
        <f t="shared" si="185"/>
        <v>0</v>
      </c>
      <c r="FQ75" s="191"/>
      <c r="FR75" s="84"/>
      <c r="FS75" s="40"/>
      <c r="FT75" s="97">
        <f t="shared" si="186"/>
        <v>0</v>
      </c>
      <c r="FU75" s="84">
        <v>0</v>
      </c>
      <c r="FV75" s="84">
        <v>0</v>
      </c>
      <c r="FW75" s="84">
        <v>0</v>
      </c>
      <c r="FX75" s="84">
        <f t="shared" si="187"/>
        <v>0</v>
      </c>
      <c r="FY75" s="191" t="str">
        <f t="shared" si="188"/>
        <v>nebija plānots</v>
      </c>
      <c r="FZ75" s="84">
        <f t="shared" si="189"/>
        <v>0</v>
      </c>
      <c r="GA75" s="84">
        <v>0</v>
      </c>
      <c r="GB75" s="84">
        <v>0</v>
      </c>
      <c r="GC75" s="84">
        <f t="shared" si="190"/>
        <v>0</v>
      </c>
      <c r="GD75" s="84">
        <f t="shared" si="191"/>
        <v>0</v>
      </c>
      <c r="GE75" s="84">
        <f t="shared" si="192"/>
        <v>0</v>
      </c>
      <c r="GF75" s="191" t="str">
        <f t="shared" si="193"/>
        <v>nebija plānots</v>
      </c>
      <c r="GG75" s="84">
        <f t="shared" si="194"/>
        <v>0</v>
      </c>
      <c r="GH75" s="84">
        <v>0</v>
      </c>
      <c r="GI75" s="84">
        <v>0</v>
      </c>
      <c r="GJ75" s="84">
        <f t="shared" si="195"/>
        <v>0</v>
      </c>
      <c r="GK75" s="84">
        <f t="shared" si="196"/>
        <v>0</v>
      </c>
      <c r="GL75" s="84">
        <f t="shared" si="197"/>
        <v>0</v>
      </c>
      <c r="GM75" s="191" t="str">
        <f t="shared" si="198"/>
        <v>nebija plānots</v>
      </c>
      <c r="GN75" s="84">
        <f t="shared" si="199"/>
        <v>0</v>
      </c>
      <c r="GO75" s="84">
        <v>0</v>
      </c>
      <c r="GP75" s="84">
        <v>0</v>
      </c>
      <c r="GQ75" s="84">
        <f t="shared" si="168"/>
        <v>0</v>
      </c>
      <c r="GR75" s="84">
        <f t="shared" si="169"/>
        <v>0</v>
      </c>
      <c r="GS75" s="84">
        <f t="shared" si="170"/>
        <v>0</v>
      </c>
      <c r="GT75" s="191" t="str">
        <f t="shared" si="200"/>
        <v>nebija plānots</v>
      </c>
      <c r="GU75" s="84">
        <f t="shared" si="171"/>
        <v>0</v>
      </c>
      <c r="GV75" s="84">
        <v>0</v>
      </c>
      <c r="GW75" s="84">
        <v>0</v>
      </c>
      <c r="GX75" s="84">
        <f t="shared" si="201"/>
        <v>0</v>
      </c>
      <c r="GY75" s="84">
        <f t="shared" si="202"/>
        <v>0</v>
      </c>
      <c r="GZ75" s="84">
        <f t="shared" si="172"/>
        <v>0</v>
      </c>
      <c r="HA75" s="191" t="str">
        <f t="shared" si="203"/>
        <v>nebija plānots</v>
      </c>
      <c r="HB75" s="84">
        <f t="shared" si="173"/>
        <v>0</v>
      </c>
      <c r="HC75" s="40"/>
      <c r="HD75" s="40"/>
      <c r="HE75" s="101"/>
      <c r="HF75" s="153">
        <v>0.75</v>
      </c>
      <c r="HG75" s="100" t="s">
        <v>700</v>
      </c>
      <c r="HH75" s="100"/>
      <c r="HI75" s="100"/>
    </row>
    <row r="76" spans="1:217" ht="75.400000000000006" customHeight="1" collapsed="1" x14ac:dyDescent="0.45">
      <c r="A76" s="1" t="str">
        <f t="shared" si="204"/>
        <v>1.2.2.1.2</v>
      </c>
      <c r="B76" s="9" t="str">
        <f>C76&amp;J76&amp;"."&amp;D76</f>
        <v>1.2.2.1.2.Nē</v>
      </c>
      <c r="C76" s="317" t="s">
        <v>44</v>
      </c>
      <c r="D76" s="1" t="s">
        <v>1471</v>
      </c>
      <c r="E76" s="35">
        <v>61</v>
      </c>
      <c r="F76" s="52">
        <v>1</v>
      </c>
      <c r="G76" s="53" t="s">
        <v>44</v>
      </c>
      <c r="H76" s="54" t="s">
        <v>236</v>
      </c>
      <c r="I76" s="54" t="str">
        <f t="shared" si="162"/>
        <v>1.2.2.1. Nodarbināto apmācības</v>
      </c>
      <c r="J76" s="54">
        <v>2</v>
      </c>
      <c r="K76" s="55">
        <v>2</v>
      </c>
      <c r="L76" s="38" t="str">
        <f t="shared" si="163"/>
        <v>1.2.2.1.2</v>
      </c>
      <c r="M76" s="56" t="s">
        <v>41</v>
      </c>
      <c r="N76" s="55" t="s">
        <v>5</v>
      </c>
      <c r="O76" s="55" t="s">
        <v>221</v>
      </c>
      <c r="P76" s="55" t="s">
        <v>225</v>
      </c>
      <c r="Q76" s="57">
        <f t="shared" si="339"/>
        <v>5735844</v>
      </c>
      <c r="R76" s="57">
        <f t="shared" si="164"/>
        <v>5735844</v>
      </c>
      <c r="S76" s="80">
        <v>0</v>
      </c>
      <c r="T76" s="81">
        <v>5735844</v>
      </c>
      <c r="U76" s="80">
        <v>0</v>
      </c>
      <c r="V76" s="80">
        <v>0</v>
      </c>
      <c r="W76" s="80">
        <v>0</v>
      </c>
      <c r="X76" s="85" t="str">
        <f t="shared" si="174"/>
        <v>ERAF</v>
      </c>
      <c r="Y76" s="85">
        <v>0</v>
      </c>
      <c r="Z76" s="85">
        <v>0</v>
      </c>
      <c r="AA76" s="85">
        <v>0</v>
      </c>
      <c r="AB76" s="85">
        <v>0</v>
      </c>
      <c r="AC76" s="85">
        <v>0</v>
      </c>
      <c r="AD76" s="85">
        <v>0</v>
      </c>
      <c r="AE76" s="85">
        <v>0</v>
      </c>
      <c r="AF76" s="85">
        <v>0</v>
      </c>
      <c r="AG76" s="85">
        <v>0</v>
      </c>
      <c r="AH76" s="85">
        <v>0</v>
      </c>
      <c r="AI76" s="85">
        <v>0</v>
      </c>
      <c r="AJ76" s="85">
        <v>0</v>
      </c>
      <c r="AK76" s="85">
        <v>0</v>
      </c>
      <c r="AL76" s="85">
        <v>0</v>
      </c>
      <c r="AM76" s="85">
        <v>0</v>
      </c>
      <c r="AN76" s="85">
        <f t="shared" si="340"/>
        <v>0</v>
      </c>
      <c r="AO76" s="85">
        <v>0</v>
      </c>
      <c r="AP76" s="57">
        <f t="shared" si="205"/>
        <v>0</v>
      </c>
      <c r="AQ76" s="85">
        <v>0</v>
      </c>
      <c r="AR76" s="85">
        <v>0</v>
      </c>
      <c r="AS76" s="85">
        <v>0</v>
      </c>
      <c r="AT76" s="85">
        <v>0</v>
      </c>
      <c r="AU76" s="85">
        <v>0</v>
      </c>
      <c r="AV76" s="85">
        <v>0</v>
      </c>
      <c r="AW76" s="85">
        <v>0</v>
      </c>
      <c r="AX76" s="85">
        <v>0</v>
      </c>
      <c r="AY76" s="85">
        <v>0</v>
      </c>
      <c r="AZ76" s="85">
        <v>0</v>
      </c>
      <c r="BA76" s="85">
        <v>0</v>
      </c>
      <c r="BB76" s="85">
        <v>0</v>
      </c>
      <c r="BC76" s="57">
        <f t="shared" si="206"/>
        <v>0</v>
      </c>
      <c r="BD76" s="57">
        <f t="shared" si="207"/>
        <v>0</v>
      </c>
      <c r="BE76" s="85">
        <v>0</v>
      </c>
      <c r="BF76" s="85">
        <v>0</v>
      </c>
      <c r="BG76" s="85">
        <v>0</v>
      </c>
      <c r="BH76" s="85">
        <v>0</v>
      </c>
      <c r="BI76" s="85">
        <v>0</v>
      </c>
      <c r="BJ76" s="85">
        <v>97615.87</v>
      </c>
      <c r="BK76" s="85">
        <v>60000</v>
      </c>
      <c r="BL76" s="85">
        <v>23666.5</v>
      </c>
      <c r="BM76" s="85">
        <v>0</v>
      </c>
      <c r="BN76" s="85">
        <v>18000</v>
      </c>
      <c r="BO76" s="85">
        <v>36000</v>
      </c>
      <c r="BP76" s="85">
        <v>71329.27</v>
      </c>
      <c r="BQ76" s="57">
        <f t="shared" si="208"/>
        <v>306611.64</v>
      </c>
      <c r="BR76" s="85">
        <v>0</v>
      </c>
      <c r="BS76" s="85">
        <v>144927.25</v>
      </c>
      <c r="BT76" s="85">
        <v>95679</v>
      </c>
      <c r="BU76" s="85">
        <v>0</v>
      </c>
      <c r="BV76" s="85">
        <v>0</v>
      </c>
      <c r="BW76" s="85">
        <v>31767.16</v>
      </c>
      <c r="BX76" s="85">
        <v>63992.5</v>
      </c>
      <c r="BY76" s="85">
        <v>0</v>
      </c>
      <c r="BZ76" s="85">
        <v>122338.54000000001</v>
      </c>
      <c r="CA76" s="85">
        <v>60109</v>
      </c>
      <c r="CB76" s="85">
        <v>0</v>
      </c>
      <c r="CC76" s="85">
        <v>54800.21</v>
      </c>
      <c r="CD76" s="57">
        <f t="shared" si="209"/>
        <v>573613.65999999992</v>
      </c>
      <c r="CE76" s="85">
        <v>135401</v>
      </c>
      <c r="CF76" s="85">
        <v>13320</v>
      </c>
      <c r="CG76" s="85">
        <v>68092.28</v>
      </c>
      <c r="CH76" s="85">
        <v>22684.799999999999</v>
      </c>
      <c r="CI76" s="85">
        <v>29248</v>
      </c>
      <c r="CJ76" s="85">
        <v>64803.890000000014</v>
      </c>
      <c r="CK76" s="85">
        <v>0</v>
      </c>
      <c r="CL76" s="85">
        <v>0</v>
      </c>
      <c r="CM76" s="85">
        <v>89553</v>
      </c>
      <c r="CN76" s="85">
        <v>111760.78</v>
      </c>
      <c r="CO76" s="84">
        <v>50476.21</v>
      </c>
      <c r="CP76" s="84">
        <v>73571.45</v>
      </c>
      <c r="CQ76" s="57">
        <f>CE76+CF76+CG76+CH76+CI76+CJ76+CK76+CL76+CM76+CN76+CO76+CP76</f>
        <v>658911.40999999992</v>
      </c>
      <c r="CR76" s="57">
        <f t="shared" si="175"/>
        <v>1539136.71</v>
      </c>
      <c r="CS76" s="179">
        <v>46764</v>
      </c>
      <c r="CT76" s="84">
        <v>20518</v>
      </c>
      <c r="CU76" s="84">
        <v>20518</v>
      </c>
      <c r="CV76" s="84">
        <f t="shared" si="245"/>
        <v>67282</v>
      </c>
      <c r="CW76" s="84">
        <v>0</v>
      </c>
      <c r="CX76" s="84">
        <f t="shared" si="210"/>
        <v>67282</v>
      </c>
      <c r="CY76" s="191">
        <f t="shared" si="211"/>
        <v>1</v>
      </c>
      <c r="CZ76" s="84">
        <f t="shared" si="212"/>
        <v>0</v>
      </c>
      <c r="DA76" s="84">
        <f t="shared" ref="DA76:FL76" si="791">DA77+DA78</f>
        <v>122471.18</v>
      </c>
      <c r="DB76" s="84">
        <v>22338.5</v>
      </c>
      <c r="DC76" s="84">
        <f t="shared" si="214"/>
        <v>189753.18</v>
      </c>
      <c r="DD76" s="84">
        <v>0</v>
      </c>
      <c r="DE76" s="84">
        <f t="shared" si="176"/>
        <v>89620.5</v>
      </c>
      <c r="DF76" s="191">
        <f t="shared" ref="DF76" si="792">IFERROR(DE76/DC76,"nebija plānots")</f>
        <v>0.47230038516350559</v>
      </c>
      <c r="DG76" s="84">
        <f t="shared" ref="DG76" si="793">DE76-DC76</f>
        <v>-100132.68</v>
      </c>
      <c r="DH76" s="84">
        <f t="shared" si="791"/>
        <v>0</v>
      </c>
      <c r="DI76" s="84">
        <v>86191.520000000019</v>
      </c>
      <c r="DJ76" s="84">
        <f t="shared" ref="DJ76" si="794">DC76+DH76</f>
        <v>189753.18</v>
      </c>
      <c r="DK76" s="84">
        <v>0</v>
      </c>
      <c r="DL76" s="84">
        <f t="shared" si="177"/>
        <v>175812.02000000002</v>
      </c>
      <c r="DM76" s="191">
        <f t="shared" ref="DM76" si="795">IFERROR(DL76/DJ76,"nebija plānots")</f>
        <v>0.92653003232936615</v>
      </c>
      <c r="DN76" s="84">
        <f t="shared" ref="DN76" si="796">DL76-DJ76</f>
        <v>-13941.159999999974</v>
      </c>
      <c r="DO76" s="84">
        <f t="shared" si="791"/>
        <v>0</v>
      </c>
      <c r="DP76" s="84">
        <v>0</v>
      </c>
      <c r="DQ76" s="84">
        <f t="shared" ref="DQ76" si="797">DJ76+DO76</f>
        <v>189753.18</v>
      </c>
      <c r="DR76" s="84">
        <v>0</v>
      </c>
      <c r="DS76" s="84">
        <f t="shared" si="178"/>
        <v>175812.02000000002</v>
      </c>
      <c r="DT76" s="191">
        <f t="shared" ref="DT76" si="798">IFERROR(DS76/DQ76,"nebija plānots")</f>
        <v>0.92653003232936615</v>
      </c>
      <c r="DU76" s="84">
        <f t="shared" ref="DU76" si="799">DS76-DQ76</f>
        <v>-13941.159999999974</v>
      </c>
      <c r="DV76" s="84">
        <f t="shared" si="791"/>
        <v>150000</v>
      </c>
      <c r="DW76" s="84">
        <v>70553.859999999986</v>
      </c>
      <c r="DX76" s="84">
        <f t="shared" ref="DX76" si="800">DQ76+DV76</f>
        <v>339753.18</v>
      </c>
      <c r="DY76" s="84">
        <v>0</v>
      </c>
      <c r="DZ76" s="84">
        <f t="shared" si="179"/>
        <v>246365.88</v>
      </c>
      <c r="EA76" s="191">
        <f t="shared" ref="EA76" si="801">IFERROR(DZ76/DX76,"nebija plānots")</f>
        <v>0.72513193253996922</v>
      </c>
      <c r="EB76" s="84">
        <f t="shared" ref="EB76" si="802">DZ76-DX76</f>
        <v>-93387.299999999988</v>
      </c>
      <c r="EC76" s="84">
        <f t="shared" si="791"/>
        <v>0</v>
      </c>
      <c r="ED76" s="84">
        <v>0</v>
      </c>
      <c r="EE76" s="84">
        <f t="shared" ref="EE76" si="803">DX76+EC76</f>
        <v>339753.18</v>
      </c>
      <c r="EF76" s="84">
        <v>0</v>
      </c>
      <c r="EG76" s="84">
        <f t="shared" si="180"/>
        <v>246365.88</v>
      </c>
      <c r="EH76" s="191">
        <f t="shared" ref="EH76" si="804">IFERROR(EG76/EE76,"nebija plānots")</f>
        <v>0.72513193253996922</v>
      </c>
      <c r="EI76" s="84">
        <f t="shared" ref="EI76" si="805">EG76-EE76</f>
        <v>-93387.299999999988</v>
      </c>
      <c r="EJ76" s="84">
        <f t="shared" si="791"/>
        <v>76500</v>
      </c>
      <c r="EK76" s="84">
        <v>21483.749999999985</v>
      </c>
      <c r="EL76" s="84">
        <f t="shared" ref="EL76" si="806">EE76+EJ76</f>
        <v>416253.18</v>
      </c>
      <c r="EM76" s="84">
        <v>0</v>
      </c>
      <c r="EN76" s="84">
        <f t="shared" si="181"/>
        <v>267849.63</v>
      </c>
      <c r="EO76" s="191">
        <f t="shared" ref="EO76" si="807">IFERROR(EN76/EL76,"nebija plānots")</f>
        <v>0.64347767865701355</v>
      </c>
      <c r="EP76" s="84">
        <f t="shared" ref="EP76" si="808">EN76-EL76</f>
        <v>-148403.54999999999</v>
      </c>
      <c r="EQ76" s="84">
        <f t="shared" si="791"/>
        <v>163500</v>
      </c>
      <c r="ER76" s="84">
        <v>88468.25</v>
      </c>
      <c r="ES76" s="84">
        <f t="shared" ref="ES76" si="809">EL76+EQ76</f>
        <v>579753.17999999993</v>
      </c>
      <c r="ET76" s="84">
        <v>0</v>
      </c>
      <c r="EU76" s="84">
        <f t="shared" si="182"/>
        <v>356317.88</v>
      </c>
      <c r="EV76" s="191">
        <f t="shared" ref="EV76" si="810">IFERROR(EU76/ES76,"nebija plānots")</f>
        <v>0.61460271765995322</v>
      </c>
      <c r="EW76" s="84">
        <f t="shared" ref="EW76" si="811">EU76-ES76</f>
        <v>-223435.29999999993</v>
      </c>
      <c r="EX76" s="84">
        <f t="shared" si="791"/>
        <v>0</v>
      </c>
      <c r="EY76" s="84">
        <v>0</v>
      </c>
      <c r="EZ76" s="84">
        <f t="shared" ref="EZ76" si="812">ES76+EX76</f>
        <v>579753.17999999993</v>
      </c>
      <c r="FA76" s="84">
        <v>0</v>
      </c>
      <c r="FB76" s="84">
        <f t="shared" si="183"/>
        <v>356317.88</v>
      </c>
      <c r="FC76" s="191">
        <f t="shared" ref="FC76" si="813">IFERROR(FB76/EZ76,"nebija plānots")</f>
        <v>0.61460271765995322</v>
      </c>
      <c r="FD76" s="84">
        <f t="shared" ref="FD76" si="814">FB76-EZ76</f>
        <v>-223435.29999999993</v>
      </c>
      <c r="FE76" s="84">
        <f t="shared" si="791"/>
        <v>0</v>
      </c>
      <c r="FF76" s="84">
        <v>87224.44</v>
      </c>
      <c r="FG76" s="84">
        <f t="shared" ref="FG76" si="815">EZ76+FE76</f>
        <v>579753.17999999993</v>
      </c>
      <c r="FH76" s="84">
        <v>0</v>
      </c>
      <c r="FI76" s="84">
        <f t="shared" si="184"/>
        <v>443542.32</v>
      </c>
      <c r="FJ76" s="191">
        <f t="shared" ref="FJ76" si="816">IFERROR(FI76/FG76,"nebija plānots")</f>
        <v>0.76505370785547056</v>
      </c>
      <c r="FK76" s="84">
        <f t="shared" ref="FK76" si="817">FI76-FG76</f>
        <v>-136210.85999999993</v>
      </c>
      <c r="FL76" s="84">
        <f t="shared" si="791"/>
        <v>150000</v>
      </c>
      <c r="FM76" s="84">
        <v>0</v>
      </c>
      <c r="FN76" s="84">
        <f t="shared" ref="FN76" si="818">FG76+FL76</f>
        <v>729753.17999999993</v>
      </c>
      <c r="FO76" s="84">
        <v>0</v>
      </c>
      <c r="FP76" s="84">
        <f t="shared" si="185"/>
        <v>443542.32</v>
      </c>
      <c r="FQ76" s="191">
        <f t="shared" ref="FQ76" si="819">IFERROR(FP76/FN76,"nebija plānots")</f>
        <v>0.60779772141589028</v>
      </c>
      <c r="FR76" s="84">
        <f t="shared" ref="FR76" si="820">FP76-FN76</f>
        <v>-286210.85999999993</v>
      </c>
      <c r="FS76" s="97">
        <f t="shared" si="244"/>
        <v>729753.17999999993</v>
      </c>
      <c r="FT76" s="97">
        <f t="shared" si="186"/>
        <v>1982679.03</v>
      </c>
      <c r="FU76" s="84">
        <v>232447.22</v>
      </c>
      <c r="FV76" s="84">
        <v>0</v>
      </c>
      <c r="FW76" s="84">
        <v>0</v>
      </c>
      <c r="FX76" s="84">
        <f t="shared" si="187"/>
        <v>0</v>
      </c>
      <c r="FY76" s="191">
        <f t="shared" si="188"/>
        <v>0</v>
      </c>
      <c r="FZ76" s="84">
        <f t="shared" si="189"/>
        <v>232447.22</v>
      </c>
      <c r="GA76" s="84">
        <v>0</v>
      </c>
      <c r="GB76" s="84">
        <v>0</v>
      </c>
      <c r="GC76" s="84">
        <f t="shared" si="190"/>
        <v>0</v>
      </c>
      <c r="GD76" s="84">
        <f t="shared" si="191"/>
        <v>0</v>
      </c>
      <c r="GE76" s="84">
        <f t="shared" si="192"/>
        <v>0</v>
      </c>
      <c r="GF76" s="191">
        <f t="shared" si="193"/>
        <v>0</v>
      </c>
      <c r="GG76" s="84">
        <f t="shared" si="194"/>
        <v>232447.22</v>
      </c>
      <c r="GH76" s="84">
        <v>45012.790000000015</v>
      </c>
      <c r="GI76" s="84">
        <v>0</v>
      </c>
      <c r="GJ76" s="84">
        <f t="shared" si="195"/>
        <v>45012.790000000015</v>
      </c>
      <c r="GK76" s="84">
        <f t="shared" si="196"/>
        <v>0</v>
      </c>
      <c r="GL76" s="84">
        <f t="shared" si="197"/>
        <v>45012.790000000015</v>
      </c>
      <c r="GM76" s="191">
        <f t="shared" si="198"/>
        <v>0.19364735788193127</v>
      </c>
      <c r="GN76" s="84">
        <f t="shared" si="199"/>
        <v>187434.43</v>
      </c>
      <c r="GO76" s="84">
        <v>187261.17000000004</v>
      </c>
      <c r="GP76" s="84">
        <v>640</v>
      </c>
      <c r="GQ76" s="84">
        <f t="shared" si="168"/>
        <v>186621.17000000004</v>
      </c>
      <c r="GR76" s="84">
        <f t="shared" si="169"/>
        <v>640</v>
      </c>
      <c r="GS76" s="84">
        <f t="shared" si="170"/>
        <v>231633.96000000005</v>
      </c>
      <c r="GT76" s="191">
        <f t="shared" si="200"/>
        <v>0.9965013132873779</v>
      </c>
      <c r="GU76" s="84">
        <f t="shared" si="171"/>
        <v>813.25999999995111</v>
      </c>
      <c r="GV76" s="84">
        <v>0</v>
      </c>
      <c r="GW76" s="84">
        <v>0</v>
      </c>
      <c r="GX76" s="84">
        <f t="shared" si="201"/>
        <v>0</v>
      </c>
      <c r="GY76" s="84">
        <f t="shared" si="202"/>
        <v>640</v>
      </c>
      <c r="GZ76" s="84">
        <f t="shared" si="172"/>
        <v>231633.96000000005</v>
      </c>
      <c r="HA76" s="191">
        <f t="shared" si="203"/>
        <v>0.9965013132873779</v>
      </c>
      <c r="HB76" s="84">
        <f t="shared" si="173"/>
        <v>813.25999999995111</v>
      </c>
      <c r="HC76" s="57">
        <f>FU76+FS76+CQ76+CD76+BQ76+BC76+AP76</f>
        <v>2501337.11</v>
      </c>
      <c r="HD76" s="57">
        <f>Q76-HC76</f>
        <v>3234506.89</v>
      </c>
      <c r="HE76" s="58" t="s">
        <v>701</v>
      </c>
      <c r="HF76" s="58"/>
      <c r="HG76" s="59"/>
      <c r="HH76" s="59"/>
      <c r="HI76" s="59"/>
    </row>
    <row r="77" spans="1:217" ht="75.400000000000006" hidden="1" customHeight="1" outlineLevel="1" x14ac:dyDescent="0.45">
      <c r="B77" s="9"/>
      <c r="C77" s="317" t="s">
        <v>44</v>
      </c>
      <c r="D77" s="1" t="s">
        <v>1471</v>
      </c>
      <c r="E77" s="35">
        <v>62</v>
      </c>
      <c r="F77" s="35">
        <v>1</v>
      </c>
      <c r="G77" s="36" t="s">
        <v>44</v>
      </c>
      <c r="H77" s="37" t="s">
        <v>236</v>
      </c>
      <c r="I77" s="37" t="s">
        <v>465</v>
      </c>
      <c r="J77" s="54">
        <v>0</v>
      </c>
      <c r="K77" s="38"/>
      <c r="L77" s="38"/>
      <c r="M77" s="39" t="s">
        <v>41</v>
      </c>
      <c r="N77" s="38"/>
      <c r="O77" s="38"/>
      <c r="P77" s="38" t="s">
        <v>456</v>
      </c>
      <c r="Q77" s="40"/>
      <c r="R77" s="40"/>
      <c r="S77" s="40"/>
      <c r="T77" s="98"/>
      <c r="U77" s="40"/>
      <c r="V77" s="40"/>
      <c r="W77" s="40"/>
      <c r="X77" s="85">
        <f t="shared" si="174"/>
        <v>0</v>
      </c>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84">
        <v>0</v>
      </c>
      <c r="CP77" s="84">
        <v>0</v>
      </c>
      <c r="CQ77" s="40"/>
      <c r="CR77" s="57">
        <f t="shared" si="175"/>
        <v>0</v>
      </c>
      <c r="CS77" s="40"/>
      <c r="CT77" s="40"/>
      <c r="CU77" s="84"/>
      <c r="CV77" s="84"/>
      <c r="CW77" s="84"/>
      <c r="CX77" s="84"/>
      <c r="CY77" s="191"/>
      <c r="CZ77" s="84"/>
      <c r="DA77" s="40"/>
      <c r="DB77" s="84">
        <v>0</v>
      </c>
      <c r="DC77" s="84"/>
      <c r="DD77" s="84"/>
      <c r="DE77" s="84">
        <f t="shared" si="176"/>
        <v>0</v>
      </c>
      <c r="DF77" s="191"/>
      <c r="DG77" s="84"/>
      <c r="DH77" s="40"/>
      <c r="DI77" s="84">
        <v>0</v>
      </c>
      <c r="DJ77" s="84"/>
      <c r="DK77" s="84"/>
      <c r="DL77" s="84">
        <f t="shared" si="177"/>
        <v>0</v>
      </c>
      <c r="DM77" s="191"/>
      <c r="DN77" s="84"/>
      <c r="DO77" s="40"/>
      <c r="DP77" s="84">
        <v>0</v>
      </c>
      <c r="DQ77" s="84"/>
      <c r="DR77" s="84"/>
      <c r="DS77" s="84">
        <f t="shared" si="178"/>
        <v>0</v>
      </c>
      <c r="DT77" s="191"/>
      <c r="DU77" s="84"/>
      <c r="DV77" s="40"/>
      <c r="DW77" s="84">
        <v>0</v>
      </c>
      <c r="DX77" s="84"/>
      <c r="DY77" s="84"/>
      <c r="DZ77" s="84">
        <f t="shared" si="179"/>
        <v>0</v>
      </c>
      <c r="EA77" s="191"/>
      <c r="EB77" s="84"/>
      <c r="EC77" s="40"/>
      <c r="ED77" s="84">
        <v>0</v>
      </c>
      <c r="EE77" s="84"/>
      <c r="EF77" s="84"/>
      <c r="EG77" s="84">
        <f t="shared" si="180"/>
        <v>0</v>
      </c>
      <c r="EH77" s="191"/>
      <c r="EI77" s="84"/>
      <c r="EJ77" s="40"/>
      <c r="EK77" s="84">
        <v>0</v>
      </c>
      <c r="EL77" s="84"/>
      <c r="EM77" s="84"/>
      <c r="EN77" s="84">
        <f t="shared" si="181"/>
        <v>0</v>
      </c>
      <c r="EO77" s="191"/>
      <c r="EP77" s="84"/>
      <c r="EQ77" s="40"/>
      <c r="ER77" s="84">
        <v>0</v>
      </c>
      <c r="ES77" s="84"/>
      <c r="ET77" s="84"/>
      <c r="EU77" s="84">
        <f t="shared" si="182"/>
        <v>0</v>
      </c>
      <c r="EV77" s="191"/>
      <c r="EW77" s="84"/>
      <c r="EX77" s="40"/>
      <c r="EY77" s="84">
        <v>0</v>
      </c>
      <c r="EZ77" s="84"/>
      <c r="FA77" s="84"/>
      <c r="FB77" s="84">
        <f t="shared" si="183"/>
        <v>0</v>
      </c>
      <c r="FC77" s="191"/>
      <c r="FD77" s="84"/>
      <c r="FE77" s="40"/>
      <c r="FF77" s="84">
        <v>0</v>
      </c>
      <c r="FG77" s="84"/>
      <c r="FH77" s="84"/>
      <c r="FI77" s="84">
        <f t="shared" si="184"/>
        <v>0</v>
      </c>
      <c r="FJ77" s="191"/>
      <c r="FK77" s="84"/>
      <c r="FL77" s="40"/>
      <c r="FM77" s="84">
        <v>0</v>
      </c>
      <c r="FN77" s="84"/>
      <c r="FO77" s="84"/>
      <c r="FP77" s="84">
        <f t="shared" si="185"/>
        <v>0</v>
      </c>
      <c r="FQ77" s="191"/>
      <c r="FR77" s="84"/>
      <c r="FS77" s="40"/>
      <c r="FT77" s="97">
        <f t="shared" si="186"/>
        <v>0</v>
      </c>
      <c r="FU77" s="84">
        <v>0</v>
      </c>
      <c r="FV77" s="84">
        <v>0</v>
      </c>
      <c r="FW77" s="84">
        <v>0</v>
      </c>
      <c r="FX77" s="84">
        <f t="shared" si="187"/>
        <v>0</v>
      </c>
      <c r="FY77" s="191" t="str">
        <f t="shared" si="188"/>
        <v>nebija plānots</v>
      </c>
      <c r="FZ77" s="84">
        <f t="shared" si="189"/>
        <v>0</v>
      </c>
      <c r="GA77" s="84">
        <v>0</v>
      </c>
      <c r="GB77" s="84">
        <v>0</v>
      </c>
      <c r="GC77" s="84">
        <f t="shared" si="190"/>
        <v>0</v>
      </c>
      <c r="GD77" s="84">
        <f t="shared" si="191"/>
        <v>0</v>
      </c>
      <c r="GE77" s="84">
        <f t="shared" si="192"/>
        <v>0</v>
      </c>
      <c r="GF77" s="191" t="str">
        <f t="shared" si="193"/>
        <v>nebija plānots</v>
      </c>
      <c r="GG77" s="84">
        <f t="shared" si="194"/>
        <v>0</v>
      </c>
      <c r="GH77" s="84">
        <v>0</v>
      </c>
      <c r="GI77" s="84">
        <v>0</v>
      </c>
      <c r="GJ77" s="84">
        <f t="shared" si="195"/>
        <v>0</v>
      </c>
      <c r="GK77" s="84">
        <f t="shared" si="196"/>
        <v>0</v>
      </c>
      <c r="GL77" s="84">
        <f t="shared" si="197"/>
        <v>0</v>
      </c>
      <c r="GM77" s="191" t="str">
        <f t="shared" si="198"/>
        <v>nebija plānots</v>
      </c>
      <c r="GN77" s="84">
        <f t="shared" si="199"/>
        <v>0</v>
      </c>
      <c r="GO77" s="84">
        <v>0</v>
      </c>
      <c r="GP77" s="84">
        <v>0</v>
      </c>
      <c r="GQ77" s="84">
        <f t="shared" si="168"/>
        <v>0</v>
      </c>
      <c r="GR77" s="84">
        <f t="shared" si="169"/>
        <v>0</v>
      </c>
      <c r="GS77" s="84">
        <f t="shared" si="170"/>
        <v>0</v>
      </c>
      <c r="GT77" s="191" t="str">
        <f t="shared" si="200"/>
        <v>nebija plānots</v>
      </c>
      <c r="GU77" s="84">
        <f t="shared" si="171"/>
        <v>0</v>
      </c>
      <c r="GV77" s="84">
        <v>0</v>
      </c>
      <c r="GW77" s="84">
        <v>0</v>
      </c>
      <c r="GX77" s="84">
        <f t="shared" si="201"/>
        <v>0</v>
      </c>
      <c r="GY77" s="84">
        <f t="shared" si="202"/>
        <v>0</v>
      </c>
      <c r="GZ77" s="84">
        <f t="shared" si="172"/>
        <v>0</v>
      </c>
      <c r="HA77" s="191" t="str">
        <f t="shared" si="203"/>
        <v>nebija plānots</v>
      </c>
      <c r="HB77" s="84">
        <f t="shared" si="173"/>
        <v>0</v>
      </c>
      <c r="HC77" s="40"/>
      <c r="HD77" s="40"/>
      <c r="HE77" s="99"/>
      <c r="HF77" s="99"/>
      <c r="HG77" s="100"/>
      <c r="HH77" s="100"/>
      <c r="HI77" s="100"/>
    </row>
    <row r="78" spans="1:217" ht="75.400000000000006" hidden="1" customHeight="1" outlineLevel="1" x14ac:dyDescent="0.45">
      <c r="B78" s="9"/>
      <c r="C78" s="317" t="s">
        <v>44</v>
      </c>
      <c r="D78" s="1" t="s">
        <v>1471</v>
      </c>
      <c r="E78" s="35">
        <v>63</v>
      </c>
      <c r="F78" s="35">
        <v>1</v>
      </c>
      <c r="G78" s="36" t="s">
        <v>44</v>
      </c>
      <c r="H78" s="37" t="s">
        <v>236</v>
      </c>
      <c r="I78" s="37" t="s">
        <v>465</v>
      </c>
      <c r="J78" s="54">
        <v>0</v>
      </c>
      <c r="K78" s="38"/>
      <c r="L78" s="38"/>
      <c r="M78" s="39" t="s">
        <v>41</v>
      </c>
      <c r="N78" s="38"/>
      <c r="O78" s="38"/>
      <c r="P78" s="38" t="s">
        <v>457</v>
      </c>
      <c r="Q78" s="40"/>
      <c r="R78" s="40"/>
      <c r="S78" s="40"/>
      <c r="T78" s="98"/>
      <c r="U78" s="40"/>
      <c r="V78" s="40"/>
      <c r="W78" s="40"/>
      <c r="X78" s="85">
        <f t="shared" si="174"/>
        <v>0</v>
      </c>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84">
        <v>0</v>
      </c>
      <c r="CP78" s="84">
        <v>0</v>
      </c>
      <c r="CQ78" s="40"/>
      <c r="CR78" s="57">
        <f t="shared" si="175"/>
        <v>0</v>
      </c>
      <c r="CS78" s="40"/>
      <c r="CT78" s="40">
        <v>20518</v>
      </c>
      <c r="CU78" s="84"/>
      <c r="CV78" s="84"/>
      <c r="CW78" s="84"/>
      <c r="CX78" s="84"/>
      <c r="CY78" s="191"/>
      <c r="CZ78" s="84"/>
      <c r="DA78" s="40">
        <v>122471.18</v>
      </c>
      <c r="DB78" s="84">
        <v>0</v>
      </c>
      <c r="DC78" s="84"/>
      <c r="DD78" s="84"/>
      <c r="DE78" s="84">
        <f t="shared" si="176"/>
        <v>0</v>
      </c>
      <c r="DF78" s="191"/>
      <c r="DG78" s="84"/>
      <c r="DH78" s="40">
        <v>0</v>
      </c>
      <c r="DI78" s="84">
        <v>0</v>
      </c>
      <c r="DJ78" s="84"/>
      <c r="DK78" s="84"/>
      <c r="DL78" s="84">
        <f t="shared" si="177"/>
        <v>0</v>
      </c>
      <c r="DM78" s="191"/>
      <c r="DN78" s="84"/>
      <c r="DO78" s="40">
        <v>0</v>
      </c>
      <c r="DP78" s="84">
        <v>0</v>
      </c>
      <c r="DQ78" s="84"/>
      <c r="DR78" s="84"/>
      <c r="DS78" s="84">
        <f t="shared" si="178"/>
        <v>0</v>
      </c>
      <c r="DT78" s="191"/>
      <c r="DU78" s="84"/>
      <c r="DV78" s="40">
        <v>150000</v>
      </c>
      <c r="DW78" s="84">
        <v>0</v>
      </c>
      <c r="DX78" s="84"/>
      <c r="DY78" s="84"/>
      <c r="DZ78" s="84">
        <f t="shared" si="179"/>
        <v>0</v>
      </c>
      <c r="EA78" s="191"/>
      <c r="EB78" s="84"/>
      <c r="EC78" s="40">
        <v>0</v>
      </c>
      <c r="ED78" s="84">
        <v>0</v>
      </c>
      <c r="EE78" s="84"/>
      <c r="EF78" s="84"/>
      <c r="EG78" s="84">
        <f t="shared" si="180"/>
        <v>0</v>
      </c>
      <c r="EH78" s="191"/>
      <c r="EI78" s="84"/>
      <c r="EJ78" s="40">
        <v>76500</v>
      </c>
      <c r="EK78" s="84">
        <v>0</v>
      </c>
      <c r="EL78" s="84"/>
      <c r="EM78" s="84"/>
      <c r="EN78" s="84">
        <f t="shared" si="181"/>
        <v>0</v>
      </c>
      <c r="EO78" s="191"/>
      <c r="EP78" s="84"/>
      <c r="EQ78" s="40">
        <v>163500</v>
      </c>
      <c r="ER78" s="84">
        <v>0</v>
      </c>
      <c r="ES78" s="84"/>
      <c r="ET78" s="84"/>
      <c r="EU78" s="84">
        <f t="shared" si="182"/>
        <v>0</v>
      </c>
      <c r="EV78" s="191"/>
      <c r="EW78" s="84"/>
      <c r="EX78" s="40">
        <v>0</v>
      </c>
      <c r="EY78" s="84">
        <v>0</v>
      </c>
      <c r="EZ78" s="84"/>
      <c r="FA78" s="84"/>
      <c r="FB78" s="84">
        <f t="shared" si="183"/>
        <v>0</v>
      </c>
      <c r="FC78" s="191"/>
      <c r="FD78" s="84"/>
      <c r="FE78" s="40">
        <v>0</v>
      </c>
      <c r="FF78" s="84">
        <v>0</v>
      </c>
      <c r="FG78" s="84"/>
      <c r="FH78" s="84"/>
      <c r="FI78" s="84">
        <f t="shared" si="184"/>
        <v>0</v>
      </c>
      <c r="FJ78" s="191"/>
      <c r="FK78" s="84"/>
      <c r="FL78" s="40">
        <v>150000</v>
      </c>
      <c r="FM78" s="84">
        <v>0</v>
      </c>
      <c r="FN78" s="84"/>
      <c r="FO78" s="84"/>
      <c r="FP78" s="84">
        <f t="shared" si="185"/>
        <v>0</v>
      </c>
      <c r="FQ78" s="191"/>
      <c r="FR78" s="84"/>
      <c r="FS78" s="40"/>
      <c r="FT78" s="97">
        <f t="shared" si="186"/>
        <v>0</v>
      </c>
      <c r="FU78" s="84">
        <v>0</v>
      </c>
      <c r="FV78" s="84">
        <v>0</v>
      </c>
      <c r="FW78" s="84">
        <v>0</v>
      </c>
      <c r="FX78" s="84">
        <f t="shared" si="187"/>
        <v>0</v>
      </c>
      <c r="FY78" s="191" t="str">
        <f t="shared" si="188"/>
        <v>nebija plānots</v>
      </c>
      <c r="FZ78" s="84">
        <f t="shared" si="189"/>
        <v>0</v>
      </c>
      <c r="GA78" s="84">
        <v>0</v>
      </c>
      <c r="GB78" s="84">
        <v>0</v>
      </c>
      <c r="GC78" s="84">
        <f t="shared" si="190"/>
        <v>0</v>
      </c>
      <c r="GD78" s="84">
        <f t="shared" si="191"/>
        <v>0</v>
      </c>
      <c r="GE78" s="84">
        <f t="shared" si="192"/>
        <v>0</v>
      </c>
      <c r="GF78" s="191" t="str">
        <f t="shared" si="193"/>
        <v>nebija plānots</v>
      </c>
      <c r="GG78" s="84">
        <f t="shared" si="194"/>
        <v>0</v>
      </c>
      <c r="GH78" s="84">
        <v>0</v>
      </c>
      <c r="GI78" s="84">
        <v>0</v>
      </c>
      <c r="GJ78" s="84">
        <f t="shared" si="195"/>
        <v>0</v>
      </c>
      <c r="GK78" s="84">
        <f t="shared" si="196"/>
        <v>0</v>
      </c>
      <c r="GL78" s="84">
        <f t="shared" si="197"/>
        <v>0</v>
      </c>
      <c r="GM78" s="191" t="str">
        <f t="shared" si="198"/>
        <v>nebija plānots</v>
      </c>
      <c r="GN78" s="84">
        <f t="shared" si="199"/>
        <v>0</v>
      </c>
      <c r="GO78" s="84">
        <v>0</v>
      </c>
      <c r="GP78" s="84">
        <v>0</v>
      </c>
      <c r="GQ78" s="84">
        <f t="shared" si="168"/>
        <v>0</v>
      </c>
      <c r="GR78" s="84">
        <f t="shared" si="169"/>
        <v>0</v>
      </c>
      <c r="GS78" s="84">
        <f t="shared" si="170"/>
        <v>0</v>
      </c>
      <c r="GT78" s="191" t="str">
        <f t="shared" si="200"/>
        <v>nebija plānots</v>
      </c>
      <c r="GU78" s="84">
        <f t="shared" si="171"/>
        <v>0</v>
      </c>
      <c r="GV78" s="84">
        <v>0</v>
      </c>
      <c r="GW78" s="84">
        <v>0</v>
      </c>
      <c r="GX78" s="84">
        <f t="shared" si="201"/>
        <v>0</v>
      </c>
      <c r="GY78" s="84">
        <f t="shared" si="202"/>
        <v>0</v>
      </c>
      <c r="GZ78" s="84">
        <f t="shared" si="172"/>
        <v>0</v>
      </c>
      <c r="HA78" s="191" t="str">
        <f t="shared" si="203"/>
        <v>nebija plānots</v>
      </c>
      <c r="HB78" s="84">
        <f t="shared" si="173"/>
        <v>0</v>
      </c>
      <c r="HC78" s="40"/>
      <c r="HD78" s="40"/>
      <c r="HE78" s="99"/>
      <c r="HF78" s="153">
        <v>0.75</v>
      </c>
      <c r="HG78" s="100" t="s">
        <v>700</v>
      </c>
      <c r="HH78" s="100"/>
      <c r="HI78" s="100"/>
    </row>
    <row r="79" spans="1:217" ht="75.400000000000006" customHeight="1" collapsed="1" x14ac:dyDescent="0.45">
      <c r="A79" s="1" t="str">
        <f t="shared" si="204"/>
        <v>1.2.2.2.__</v>
      </c>
      <c r="B79" s="9" t="str">
        <f>C79&amp;J79&amp;"."&amp;D79</f>
        <v>1.2.2.2.K0.Nē</v>
      </c>
      <c r="C79" s="317" t="s">
        <v>45</v>
      </c>
      <c r="D79" s="1" t="s">
        <v>1471</v>
      </c>
      <c r="E79" s="35">
        <v>64</v>
      </c>
      <c r="F79" s="52">
        <v>1</v>
      </c>
      <c r="G79" s="53" t="s">
        <v>45</v>
      </c>
      <c r="H79" s="54" t="s">
        <v>46</v>
      </c>
      <c r="I79" s="54" t="str">
        <f t="shared" si="162"/>
        <v>1.2.2.2. Inovāciju motivācijas programma</v>
      </c>
      <c r="J79" s="54" t="s">
        <v>1472</v>
      </c>
      <c r="K79" s="55" t="s">
        <v>33</v>
      </c>
      <c r="L79" s="38" t="str">
        <f t="shared" si="163"/>
        <v>1.2.2.2.__</v>
      </c>
      <c r="M79" s="56" t="s">
        <v>41</v>
      </c>
      <c r="N79" s="55" t="s">
        <v>5</v>
      </c>
      <c r="O79" s="55" t="s">
        <v>222</v>
      </c>
      <c r="P79" s="55" t="s">
        <v>225</v>
      </c>
      <c r="Q79" s="57">
        <f t="shared" si="339"/>
        <v>4801192</v>
      </c>
      <c r="R79" s="57">
        <f t="shared" si="164"/>
        <v>4801192</v>
      </c>
      <c r="S79" s="80">
        <v>0</v>
      </c>
      <c r="T79" s="81">
        <v>4801192</v>
      </c>
      <c r="U79" s="80">
        <v>0</v>
      </c>
      <c r="V79" s="80">
        <v>0</v>
      </c>
      <c r="W79" s="80">
        <v>0</v>
      </c>
      <c r="X79" s="85" t="str">
        <f t="shared" si="174"/>
        <v>ERAF</v>
      </c>
      <c r="Y79" s="85">
        <v>0</v>
      </c>
      <c r="Z79" s="85">
        <v>0</v>
      </c>
      <c r="AA79" s="85">
        <v>0</v>
      </c>
      <c r="AB79" s="85">
        <v>0</v>
      </c>
      <c r="AC79" s="85">
        <v>108479.69</v>
      </c>
      <c r="AD79" s="85">
        <v>0</v>
      </c>
      <c r="AE79" s="85">
        <v>0</v>
      </c>
      <c r="AF79" s="85">
        <v>73046.62</v>
      </c>
      <c r="AG79" s="85">
        <v>0</v>
      </c>
      <c r="AH79" s="86">
        <v>0</v>
      </c>
      <c r="AI79" s="87">
        <v>0</v>
      </c>
      <c r="AJ79" s="85">
        <v>75136.77</v>
      </c>
      <c r="AK79" s="86">
        <v>0</v>
      </c>
      <c r="AL79" s="87">
        <v>206378.38</v>
      </c>
      <c r="AM79" s="85">
        <v>463041.46</v>
      </c>
      <c r="AN79" s="85">
        <f t="shared" si="340"/>
        <v>463041.46</v>
      </c>
      <c r="AO79" s="85">
        <v>725193.77999999991</v>
      </c>
      <c r="AP79" s="57">
        <f t="shared" si="205"/>
        <v>1188235.24</v>
      </c>
      <c r="AQ79" s="85">
        <v>0</v>
      </c>
      <c r="AR79" s="85">
        <v>0</v>
      </c>
      <c r="AS79" s="85">
        <v>242472.61</v>
      </c>
      <c r="AT79" s="85">
        <v>0</v>
      </c>
      <c r="AU79" s="85">
        <v>0</v>
      </c>
      <c r="AV79" s="85">
        <v>213021.11</v>
      </c>
      <c r="AW79" s="85">
        <v>0</v>
      </c>
      <c r="AX79" s="85">
        <v>0</v>
      </c>
      <c r="AY79" s="85">
        <v>248146.35</v>
      </c>
      <c r="AZ79" s="85">
        <v>42214.54</v>
      </c>
      <c r="BA79" s="85">
        <v>0</v>
      </c>
      <c r="BB79" s="85">
        <v>0</v>
      </c>
      <c r="BC79" s="57">
        <f t="shared" si="206"/>
        <v>745854.61</v>
      </c>
      <c r="BD79" s="57">
        <f t="shared" si="207"/>
        <v>1934089.85</v>
      </c>
      <c r="BE79" s="85">
        <v>205309.99</v>
      </c>
      <c r="BF79" s="85">
        <v>0</v>
      </c>
      <c r="BG79" s="85">
        <v>0</v>
      </c>
      <c r="BH79" s="85">
        <v>2221.8200000000002</v>
      </c>
      <c r="BI79" s="85">
        <v>367900.73</v>
      </c>
      <c r="BJ79" s="85">
        <v>59341.32</v>
      </c>
      <c r="BK79" s="85">
        <v>0</v>
      </c>
      <c r="BL79" s="85">
        <v>148976.46</v>
      </c>
      <c r="BM79" s="85">
        <v>0</v>
      </c>
      <c r="BN79" s="85">
        <v>0</v>
      </c>
      <c r="BO79" s="85">
        <v>0</v>
      </c>
      <c r="BP79" s="85">
        <v>97064.67</v>
      </c>
      <c r="BQ79" s="57">
        <f t="shared" si="208"/>
        <v>880814.99</v>
      </c>
      <c r="BR79" s="85">
        <v>0</v>
      </c>
      <c r="BS79" s="85">
        <v>0</v>
      </c>
      <c r="BT79" s="85">
        <v>254171.56</v>
      </c>
      <c r="BU79" s="85">
        <v>0</v>
      </c>
      <c r="BV79" s="85">
        <v>0</v>
      </c>
      <c r="BW79" s="85">
        <v>0</v>
      </c>
      <c r="BX79" s="85">
        <v>104123.08</v>
      </c>
      <c r="BY79" s="85">
        <v>0</v>
      </c>
      <c r="BZ79" s="85">
        <v>0</v>
      </c>
      <c r="CA79" s="85">
        <v>142937.32</v>
      </c>
      <c r="CB79" s="85">
        <v>0</v>
      </c>
      <c r="CC79" s="85">
        <v>0</v>
      </c>
      <c r="CD79" s="57">
        <f t="shared" si="209"/>
        <v>501231.96</v>
      </c>
      <c r="CE79" s="85">
        <v>173078.17</v>
      </c>
      <c r="CF79" s="85">
        <v>0</v>
      </c>
      <c r="CG79" s="85">
        <v>0</v>
      </c>
      <c r="CH79" s="85">
        <v>0</v>
      </c>
      <c r="CI79" s="85">
        <v>0</v>
      </c>
      <c r="CJ79" s="85">
        <v>0</v>
      </c>
      <c r="CK79" s="85">
        <v>191510.34</v>
      </c>
      <c r="CL79" s="85">
        <v>0</v>
      </c>
      <c r="CM79" s="85">
        <v>0</v>
      </c>
      <c r="CN79" s="85">
        <v>0</v>
      </c>
      <c r="CO79" s="84">
        <v>0</v>
      </c>
      <c r="CP79" s="84">
        <v>247769.65</v>
      </c>
      <c r="CQ79" s="57">
        <f>CE79+CF79+CG79+CH79+CI79+CJ79+CK79+CL79+CM79+CN79+CO79+CP79</f>
        <v>612358.16</v>
      </c>
      <c r="CR79" s="57">
        <f t="shared" si="175"/>
        <v>3928494.96</v>
      </c>
      <c r="CS79" s="179">
        <v>0</v>
      </c>
      <c r="CT79" s="84">
        <v>0</v>
      </c>
      <c r="CU79" s="84">
        <v>0</v>
      </c>
      <c r="CV79" s="84">
        <f t="shared" si="245"/>
        <v>0</v>
      </c>
      <c r="CW79" s="84">
        <v>0</v>
      </c>
      <c r="CX79" s="84">
        <f t="shared" si="210"/>
        <v>0</v>
      </c>
      <c r="CY79" s="191" t="str">
        <f t="shared" si="211"/>
        <v>nebija plānots</v>
      </c>
      <c r="CZ79" s="84">
        <f t="shared" si="212"/>
        <v>0</v>
      </c>
      <c r="DA79" s="84">
        <f t="shared" ref="DA79:FL79" si="821">DA80+DA81</f>
        <v>178216.67</v>
      </c>
      <c r="DB79" s="84">
        <v>0</v>
      </c>
      <c r="DC79" s="84">
        <f t="shared" si="214"/>
        <v>178216.67</v>
      </c>
      <c r="DD79" s="84">
        <v>0</v>
      </c>
      <c r="DE79" s="84">
        <f t="shared" si="176"/>
        <v>0</v>
      </c>
      <c r="DF79" s="191">
        <f t="shared" ref="DF79" si="822">IFERROR(DE79/DC79,"nebija plānots")</f>
        <v>0</v>
      </c>
      <c r="DG79" s="84">
        <f t="shared" ref="DG79" si="823">DE79-DC79</f>
        <v>-178216.67</v>
      </c>
      <c r="DH79" s="84">
        <f t="shared" si="821"/>
        <v>4766.07</v>
      </c>
      <c r="DI79" s="84">
        <v>172137.60000000001</v>
      </c>
      <c r="DJ79" s="84">
        <f t="shared" ref="DJ79" si="824">DC79+DH79</f>
        <v>182982.74000000002</v>
      </c>
      <c r="DK79" s="84">
        <v>0</v>
      </c>
      <c r="DL79" s="84">
        <f t="shared" si="177"/>
        <v>172137.60000000001</v>
      </c>
      <c r="DM79" s="191">
        <f t="shared" ref="DM79" si="825">IFERROR(DL79/DJ79,"nebija plānots")</f>
        <v>0.940731349852997</v>
      </c>
      <c r="DN79" s="84">
        <f t="shared" ref="DN79" si="826">DL79-DJ79</f>
        <v>-10845.140000000014</v>
      </c>
      <c r="DO79" s="84">
        <f t="shared" si="821"/>
        <v>0</v>
      </c>
      <c r="DP79" s="84">
        <v>7793.4599999999991</v>
      </c>
      <c r="DQ79" s="84">
        <f t="shared" ref="DQ79" si="827">DJ79+DO79</f>
        <v>182982.74000000002</v>
      </c>
      <c r="DR79" s="84">
        <v>0</v>
      </c>
      <c r="DS79" s="84">
        <f t="shared" si="178"/>
        <v>179931.06</v>
      </c>
      <c r="DT79" s="191">
        <f t="shared" ref="DT79" si="828">IFERROR(DS79/DQ79,"nebija plānots")</f>
        <v>0.98332258004224871</v>
      </c>
      <c r="DU79" s="84">
        <f t="shared" ref="DU79" si="829">DS79-DQ79</f>
        <v>-3051.6800000000221</v>
      </c>
      <c r="DV79" s="84">
        <f t="shared" si="821"/>
        <v>0</v>
      </c>
      <c r="DW79" s="84">
        <v>0</v>
      </c>
      <c r="DX79" s="84">
        <f t="shared" ref="DX79" si="830">DQ79+DV79</f>
        <v>182982.74000000002</v>
      </c>
      <c r="DY79" s="84">
        <v>0</v>
      </c>
      <c r="DZ79" s="84">
        <f t="shared" si="179"/>
        <v>179931.06</v>
      </c>
      <c r="EA79" s="191">
        <f t="shared" ref="EA79" si="831">IFERROR(DZ79/DX79,"nebija plānots")</f>
        <v>0.98332258004224871</v>
      </c>
      <c r="EB79" s="84">
        <f t="shared" ref="EB79" si="832">DZ79-DX79</f>
        <v>-3051.6800000000221</v>
      </c>
      <c r="EC79" s="84">
        <f t="shared" si="821"/>
        <v>193939.23</v>
      </c>
      <c r="ED79" s="84">
        <v>238581.52</v>
      </c>
      <c r="EE79" s="84">
        <f t="shared" ref="EE79" si="833">DX79+EC79</f>
        <v>376921.97000000003</v>
      </c>
      <c r="EF79" s="84">
        <v>0</v>
      </c>
      <c r="EG79" s="84">
        <f t="shared" si="180"/>
        <v>418512.57999999996</v>
      </c>
      <c r="EH79" s="191">
        <f t="shared" ref="EH79" si="834">IFERROR(EG79/EE79,"nebija plānots")</f>
        <v>1.1103427587412851</v>
      </c>
      <c r="EI79" s="84">
        <f t="shared" ref="EI79" si="835">EG79-EE79</f>
        <v>41590.609999999928</v>
      </c>
      <c r="EJ79" s="84">
        <f t="shared" si="821"/>
        <v>0</v>
      </c>
      <c r="EK79" s="84">
        <v>0</v>
      </c>
      <c r="EL79" s="84">
        <f t="shared" ref="EL79" si="836">EE79+EJ79</f>
        <v>376921.97000000003</v>
      </c>
      <c r="EM79" s="84">
        <v>0</v>
      </c>
      <c r="EN79" s="84">
        <f t="shared" si="181"/>
        <v>418512.57999999996</v>
      </c>
      <c r="EO79" s="191">
        <f t="shared" ref="EO79" si="837">IFERROR(EN79/EL79,"nebija plānots")</f>
        <v>1.1103427587412851</v>
      </c>
      <c r="EP79" s="84">
        <f t="shared" ref="EP79" si="838">EN79-EL79</f>
        <v>41590.609999999928</v>
      </c>
      <c r="EQ79" s="84">
        <f t="shared" si="821"/>
        <v>0</v>
      </c>
      <c r="ER79" s="84">
        <v>0</v>
      </c>
      <c r="ES79" s="84">
        <f t="shared" ref="ES79" si="839">EL79+EQ79</f>
        <v>376921.97000000003</v>
      </c>
      <c r="ET79" s="84">
        <v>0</v>
      </c>
      <c r="EU79" s="84">
        <f t="shared" si="182"/>
        <v>418512.57999999996</v>
      </c>
      <c r="EV79" s="191">
        <f t="shared" ref="EV79" si="840">IFERROR(EU79/ES79,"nebija plānots")</f>
        <v>1.1103427587412851</v>
      </c>
      <c r="EW79" s="84">
        <f t="shared" ref="EW79" si="841">EU79-ES79</f>
        <v>41590.609999999928</v>
      </c>
      <c r="EX79" s="84">
        <f t="shared" si="821"/>
        <v>0</v>
      </c>
      <c r="EY79" s="84">
        <v>0</v>
      </c>
      <c r="EZ79" s="84">
        <f t="shared" ref="EZ79" si="842">ES79+EX79</f>
        <v>376921.97000000003</v>
      </c>
      <c r="FA79" s="84">
        <v>0</v>
      </c>
      <c r="FB79" s="84">
        <f t="shared" si="183"/>
        <v>418512.57999999996</v>
      </c>
      <c r="FC79" s="191">
        <f t="shared" ref="FC79" si="843">IFERROR(FB79/EZ79,"nebija plānots")</f>
        <v>1.1103427587412851</v>
      </c>
      <c r="FD79" s="84">
        <f t="shared" ref="FD79" si="844">FB79-EZ79</f>
        <v>41590.609999999928</v>
      </c>
      <c r="FE79" s="84">
        <f t="shared" si="821"/>
        <v>211677.78</v>
      </c>
      <c r="FF79" s="84">
        <v>193207.1</v>
      </c>
      <c r="FG79" s="84">
        <f t="shared" ref="FG79" si="845">EZ79+FE79</f>
        <v>588599.75</v>
      </c>
      <c r="FH79" s="84">
        <v>0</v>
      </c>
      <c r="FI79" s="84">
        <f t="shared" si="184"/>
        <v>611719.67999999993</v>
      </c>
      <c r="FJ79" s="191">
        <f t="shared" ref="FJ79" si="846">IFERROR(FI79/FG79,"nebija plānots")</f>
        <v>1.039279544376293</v>
      </c>
      <c r="FK79" s="84">
        <f t="shared" ref="FK79" si="847">FI79-FG79</f>
        <v>23119.929999999935</v>
      </c>
      <c r="FL79" s="84">
        <f t="shared" si="821"/>
        <v>0</v>
      </c>
      <c r="FM79" s="84">
        <v>0</v>
      </c>
      <c r="FN79" s="84">
        <f t="shared" ref="FN79" si="848">FG79+FL79</f>
        <v>588599.75</v>
      </c>
      <c r="FO79" s="84">
        <v>0</v>
      </c>
      <c r="FP79" s="84">
        <f t="shared" si="185"/>
        <v>611719.67999999993</v>
      </c>
      <c r="FQ79" s="191">
        <f t="shared" ref="FQ79" si="849">IFERROR(FP79/FN79,"nebija plānots")</f>
        <v>1.039279544376293</v>
      </c>
      <c r="FR79" s="84">
        <f t="shared" ref="FR79" si="850">FP79-FN79</f>
        <v>23119.929999999935</v>
      </c>
      <c r="FS79" s="97">
        <f t="shared" si="244"/>
        <v>588599.75</v>
      </c>
      <c r="FT79" s="97">
        <f t="shared" si="186"/>
        <v>4540214.6399999997</v>
      </c>
      <c r="FU79" s="84">
        <v>220370.27</v>
      </c>
      <c r="FV79" s="84">
        <v>0</v>
      </c>
      <c r="FW79" s="84">
        <v>0</v>
      </c>
      <c r="FX79" s="84">
        <f t="shared" si="187"/>
        <v>0</v>
      </c>
      <c r="FY79" s="191">
        <f t="shared" si="188"/>
        <v>0</v>
      </c>
      <c r="FZ79" s="84">
        <f t="shared" si="189"/>
        <v>220370.27</v>
      </c>
      <c r="GA79" s="84">
        <v>244551.57</v>
      </c>
      <c r="GB79" s="84">
        <v>0</v>
      </c>
      <c r="GC79" s="84">
        <f t="shared" si="190"/>
        <v>244551.57</v>
      </c>
      <c r="GD79" s="84">
        <f t="shared" si="191"/>
        <v>0</v>
      </c>
      <c r="GE79" s="84">
        <f t="shared" si="192"/>
        <v>244551.57</v>
      </c>
      <c r="GF79" s="191">
        <f t="shared" si="193"/>
        <v>1.1097303188855738</v>
      </c>
      <c r="GG79" s="84">
        <f t="shared" si="194"/>
        <v>-24181.300000000017</v>
      </c>
      <c r="GH79" s="84">
        <v>0</v>
      </c>
      <c r="GI79" s="84">
        <v>0</v>
      </c>
      <c r="GJ79" s="84">
        <f t="shared" si="195"/>
        <v>0</v>
      </c>
      <c r="GK79" s="84">
        <f t="shared" si="196"/>
        <v>0</v>
      </c>
      <c r="GL79" s="84">
        <f t="shared" si="197"/>
        <v>244551.57</v>
      </c>
      <c r="GM79" s="191">
        <f t="shared" si="198"/>
        <v>1.1097303188855738</v>
      </c>
      <c r="GN79" s="84">
        <f t="shared" si="199"/>
        <v>-24181.300000000017</v>
      </c>
      <c r="GO79" s="84">
        <v>0</v>
      </c>
      <c r="GP79" s="84">
        <v>0</v>
      </c>
      <c r="GQ79" s="84">
        <f t="shared" si="168"/>
        <v>0</v>
      </c>
      <c r="GR79" s="84">
        <f t="shared" si="169"/>
        <v>0</v>
      </c>
      <c r="GS79" s="84">
        <f t="shared" si="170"/>
        <v>244551.57</v>
      </c>
      <c r="GT79" s="191">
        <f t="shared" si="200"/>
        <v>1.1097303188855738</v>
      </c>
      <c r="GU79" s="84">
        <f t="shared" si="171"/>
        <v>-24181.300000000017</v>
      </c>
      <c r="GV79" s="84">
        <v>0</v>
      </c>
      <c r="GW79" s="84">
        <v>0</v>
      </c>
      <c r="GX79" s="84">
        <f t="shared" si="201"/>
        <v>0</v>
      </c>
      <c r="GY79" s="84">
        <f t="shared" si="202"/>
        <v>0</v>
      </c>
      <c r="GZ79" s="84">
        <f t="shared" si="172"/>
        <v>244551.57</v>
      </c>
      <c r="HA79" s="191">
        <f t="shared" si="203"/>
        <v>1.1097303188855738</v>
      </c>
      <c r="HB79" s="84">
        <f t="shared" si="173"/>
        <v>-24181.300000000017</v>
      </c>
      <c r="HC79" s="57">
        <f>FU79+FS79+CQ79+CD79+BQ79+BC79+AP79</f>
        <v>4737464.9799999995</v>
      </c>
      <c r="HD79" s="57">
        <f>Q79-HC79</f>
        <v>63727.020000000484</v>
      </c>
      <c r="HE79" s="58" t="s">
        <v>833</v>
      </c>
      <c r="HF79" s="58"/>
      <c r="HG79" s="61"/>
      <c r="HH79" s="59"/>
      <c r="HI79" s="59"/>
    </row>
    <row r="80" spans="1:217" ht="75.400000000000006" hidden="1" customHeight="1" outlineLevel="1" x14ac:dyDescent="0.45">
      <c r="B80" s="9"/>
      <c r="C80" s="317" t="s">
        <v>45</v>
      </c>
      <c r="D80" s="1" t="s">
        <v>1471</v>
      </c>
      <c r="E80" s="35">
        <v>65</v>
      </c>
      <c r="F80" s="35">
        <v>1</v>
      </c>
      <c r="G80" s="36" t="s">
        <v>45</v>
      </c>
      <c r="H80" s="37" t="s">
        <v>46</v>
      </c>
      <c r="I80" s="37" t="s">
        <v>466</v>
      </c>
      <c r="J80" s="54">
        <v>0</v>
      </c>
      <c r="K80" s="38"/>
      <c r="L80" s="38"/>
      <c r="M80" s="39" t="s">
        <v>41</v>
      </c>
      <c r="N80" s="38"/>
      <c r="O80" s="38"/>
      <c r="P80" s="38" t="s">
        <v>456</v>
      </c>
      <c r="Q80" s="40"/>
      <c r="R80" s="40"/>
      <c r="S80" s="40"/>
      <c r="T80" s="98"/>
      <c r="U80" s="40"/>
      <c r="V80" s="40"/>
      <c r="W80" s="40"/>
      <c r="X80" s="85">
        <f t="shared" si="174"/>
        <v>0</v>
      </c>
      <c r="Y80" s="40"/>
      <c r="Z80" s="40"/>
      <c r="AA80" s="40"/>
      <c r="AB80" s="40"/>
      <c r="AC80" s="40"/>
      <c r="AD80" s="40"/>
      <c r="AE80" s="40"/>
      <c r="AF80" s="40"/>
      <c r="AG80" s="40"/>
      <c r="AH80" s="41"/>
      <c r="AI80" s="98"/>
      <c r="AJ80" s="40"/>
      <c r="AK80" s="41"/>
      <c r="AL80" s="98"/>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84">
        <v>0</v>
      </c>
      <c r="CP80" s="84">
        <v>0</v>
      </c>
      <c r="CQ80" s="40"/>
      <c r="CR80" s="57">
        <f t="shared" si="175"/>
        <v>0</v>
      </c>
      <c r="CS80" s="40"/>
      <c r="CT80" s="40"/>
      <c r="CU80" s="84"/>
      <c r="CV80" s="84"/>
      <c r="CW80" s="84"/>
      <c r="CX80" s="84"/>
      <c r="CY80" s="191"/>
      <c r="CZ80" s="84"/>
      <c r="DA80" s="40"/>
      <c r="DB80" s="84">
        <v>0</v>
      </c>
      <c r="DC80" s="84"/>
      <c r="DD80" s="84"/>
      <c r="DE80" s="84">
        <f t="shared" si="176"/>
        <v>0</v>
      </c>
      <c r="DF80" s="191"/>
      <c r="DG80" s="84"/>
      <c r="DH80" s="40"/>
      <c r="DI80" s="84">
        <v>0</v>
      </c>
      <c r="DJ80" s="84"/>
      <c r="DK80" s="84"/>
      <c r="DL80" s="84">
        <f t="shared" si="177"/>
        <v>0</v>
      </c>
      <c r="DM80" s="191"/>
      <c r="DN80" s="84"/>
      <c r="DO80" s="40"/>
      <c r="DP80" s="84">
        <v>0</v>
      </c>
      <c r="DQ80" s="84"/>
      <c r="DR80" s="84"/>
      <c r="DS80" s="84">
        <f t="shared" si="178"/>
        <v>0</v>
      </c>
      <c r="DT80" s="191"/>
      <c r="DU80" s="84"/>
      <c r="DV80" s="40"/>
      <c r="DW80" s="84">
        <v>0</v>
      </c>
      <c r="DX80" s="84"/>
      <c r="DY80" s="84"/>
      <c r="DZ80" s="84">
        <f t="shared" si="179"/>
        <v>0</v>
      </c>
      <c r="EA80" s="191"/>
      <c r="EB80" s="84"/>
      <c r="EC80" s="40"/>
      <c r="ED80" s="84">
        <v>0</v>
      </c>
      <c r="EE80" s="84"/>
      <c r="EF80" s="84"/>
      <c r="EG80" s="84">
        <f t="shared" si="180"/>
        <v>0</v>
      </c>
      <c r="EH80" s="191"/>
      <c r="EI80" s="84"/>
      <c r="EJ80" s="40"/>
      <c r="EK80" s="84">
        <v>0</v>
      </c>
      <c r="EL80" s="84"/>
      <c r="EM80" s="84"/>
      <c r="EN80" s="84">
        <f t="shared" si="181"/>
        <v>0</v>
      </c>
      <c r="EO80" s="191"/>
      <c r="EP80" s="84"/>
      <c r="EQ80" s="40"/>
      <c r="ER80" s="84">
        <v>0</v>
      </c>
      <c r="ES80" s="84"/>
      <c r="ET80" s="84"/>
      <c r="EU80" s="84">
        <f t="shared" si="182"/>
        <v>0</v>
      </c>
      <c r="EV80" s="191"/>
      <c r="EW80" s="84"/>
      <c r="EX80" s="40"/>
      <c r="EY80" s="84">
        <v>0</v>
      </c>
      <c r="EZ80" s="84"/>
      <c r="FA80" s="84"/>
      <c r="FB80" s="84">
        <f t="shared" si="183"/>
        <v>0</v>
      </c>
      <c r="FC80" s="191"/>
      <c r="FD80" s="84"/>
      <c r="FE80" s="40"/>
      <c r="FF80" s="84">
        <v>0</v>
      </c>
      <c r="FG80" s="84"/>
      <c r="FH80" s="84"/>
      <c r="FI80" s="84">
        <f t="shared" si="184"/>
        <v>0</v>
      </c>
      <c r="FJ80" s="191"/>
      <c r="FK80" s="84"/>
      <c r="FL80" s="40"/>
      <c r="FM80" s="84">
        <v>0</v>
      </c>
      <c r="FN80" s="84"/>
      <c r="FO80" s="84"/>
      <c r="FP80" s="84">
        <f t="shared" si="185"/>
        <v>0</v>
      </c>
      <c r="FQ80" s="191"/>
      <c r="FR80" s="84"/>
      <c r="FS80" s="40"/>
      <c r="FT80" s="97">
        <f t="shared" si="186"/>
        <v>0</v>
      </c>
      <c r="FU80" s="84">
        <v>0</v>
      </c>
      <c r="FV80" s="84">
        <v>0</v>
      </c>
      <c r="FW80" s="84">
        <v>0</v>
      </c>
      <c r="FX80" s="84">
        <f t="shared" si="187"/>
        <v>0</v>
      </c>
      <c r="FY80" s="191" t="str">
        <f t="shared" si="188"/>
        <v>nebija plānots</v>
      </c>
      <c r="FZ80" s="84">
        <f t="shared" si="189"/>
        <v>0</v>
      </c>
      <c r="GA80" s="84">
        <v>0</v>
      </c>
      <c r="GB80" s="84">
        <v>0</v>
      </c>
      <c r="GC80" s="84">
        <f t="shared" si="190"/>
        <v>0</v>
      </c>
      <c r="GD80" s="84">
        <f t="shared" si="191"/>
        <v>0</v>
      </c>
      <c r="GE80" s="84">
        <f t="shared" si="192"/>
        <v>0</v>
      </c>
      <c r="GF80" s="191" t="str">
        <f t="shared" si="193"/>
        <v>nebija plānots</v>
      </c>
      <c r="GG80" s="84">
        <f t="shared" si="194"/>
        <v>0</v>
      </c>
      <c r="GH80" s="84">
        <v>0</v>
      </c>
      <c r="GI80" s="84">
        <v>0</v>
      </c>
      <c r="GJ80" s="84">
        <f t="shared" si="195"/>
        <v>0</v>
      </c>
      <c r="GK80" s="84">
        <f t="shared" si="196"/>
        <v>0</v>
      </c>
      <c r="GL80" s="84">
        <f t="shared" si="197"/>
        <v>0</v>
      </c>
      <c r="GM80" s="191" t="str">
        <f t="shared" si="198"/>
        <v>nebija plānots</v>
      </c>
      <c r="GN80" s="84">
        <f t="shared" si="199"/>
        <v>0</v>
      </c>
      <c r="GO80" s="84">
        <v>0</v>
      </c>
      <c r="GP80" s="84">
        <v>0</v>
      </c>
      <c r="GQ80" s="84">
        <f t="shared" ref="GQ80:GQ143" si="851">GO80-GP80</f>
        <v>0</v>
      </c>
      <c r="GR80" s="84">
        <f t="shared" ref="GR80:GR143" si="852">GK80+GP80</f>
        <v>0</v>
      </c>
      <c r="GS80" s="84">
        <f t="shared" ref="GS80:GS143" si="853">GL80+GQ80</f>
        <v>0</v>
      </c>
      <c r="GT80" s="191" t="str">
        <f t="shared" si="200"/>
        <v>nebija plānots</v>
      </c>
      <c r="GU80" s="84">
        <f t="shared" ref="GU80:GU143" si="854">GN80-GQ80</f>
        <v>0</v>
      </c>
      <c r="GV80" s="84">
        <v>0</v>
      </c>
      <c r="GW80" s="84">
        <v>0</v>
      </c>
      <c r="GX80" s="84">
        <f t="shared" ref="GX80:GX143" si="855">GV80-GW80</f>
        <v>0</v>
      </c>
      <c r="GY80" s="84">
        <f t="shared" ref="GY80:GY143" si="856">GR80+GW80</f>
        <v>0</v>
      </c>
      <c r="GZ80" s="84">
        <f t="shared" ref="GZ80:GZ143" si="857">GS80+GX80</f>
        <v>0</v>
      </c>
      <c r="HA80" s="191" t="str">
        <f t="shared" si="203"/>
        <v>nebija plānots</v>
      </c>
      <c r="HB80" s="84">
        <f t="shared" ref="HB80:HB143" si="858">GU80-GX80</f>
        <v>0</v>
      </c>
      <c r="HC80" s="40"/>
      <c r="HD80" s="40"/>
      <c r="HE80" s="99"/>
      <c r="HF80" s="99"/>
      <c r="HG80" s="102"/>
      <c r="HH80" s="100"/>
      <c r="HI80" s="100"/>
    </row>
    <row r="81" spans="1:217" ht="100.5" hidden="1" customHeight="1" outlineLevel="1" x14ac:dyDescent="0.45">
      <c r="B81" s="9"/>
      <c r="C81" s="317" t="s">
        <v>45</v>
      </c>
      <c r="D81" s="1" t="s">
        <v>1471</v>
      </c>
      <c r="E81" s="35">
        <v>66</v>
      </c>
      <c r="F81" s="35">
        <v>1</v>
      </c>
      <c r="G81" s="36" t="s">
        <v>45</v>
      </c>
      <c r="H81" s="37" t="s">
        <v>46</v>
      </c>
      <c r="I81" s="37" t="s">
        <v>466</v>
      </c>
      <c r="J81" s="54">
        <v>0</v>
      </c>
      <c r="K81" s="38"/>
      <c r="L81" s="38"/>
      <c r="M81" s="39" t="s">
        <v>41</v>
      </c>
      <c r="N81" s="38"/>
      <c r="O81" s="38"/>
      <c r="P81" s="38" t="s">
        <v>457</v>
      </c>
      <c r="Q81" s="40"/>
      <c r="R81" s="40"/>
      <c r="S81" s="40"/>
      <c r="T81" s="98"/>
      <c r="U81" s="40"/>
      <c r="V81" s="40"/>
      <c r="W81" s="40"/>
      <c r="X81" s="85">
        <f t="shared" ref="X81:X144" si="859">N81</f>
        <v>0</v>
      </c>
      <c r="Y81" s="40"/>
      <c r="Z81" s="40"/>
      <c r="AA81" s="40"/>
      <c r="AB81" s="40"/>
      <c r="AC81" s="40"/>
      <c r="AD81" s="40"/>
      <c r="AE81" s="40"/>
      <c r="AF81" s="40"/>
      <c r="AG81" s="40"/>
      <c r="AH81" s="41"/>
      <c r="AI81" s="98"/>
      <c r="AJ81" s="40"/>
      <c r="AK81" s="41"/>
      <c r="AL81" s="98"/>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84">
        <v>0</v>
      </c>
      <c r="CP81" s="84">
        <v>0</v>
      </c>
      <c r="CQ81" s="40"/>
      <c r="CR81" s="57">
        <f t="shared" ref="CR81:CR144" si="860">BD81+BQ81+CD81+CQ81</f>
        <v>0</v>
      </c>
      <c r="CS81" s="40"/>
      <c r="CT81" s="40">
        <v>0</v>
      </c>
      <c r="CU81" s="84"/>
      <c r="CV81" s="84"/>
      <c r="CW81" s="84"/>
      <c r="CX81" s="84"/>
      <c r="CY81" s="191"/>
      <c r="CZ81" s="84"/>
      <c r="DA81" s="40">
        <v>178216.67</v>
      </c>
      <c r="DB81" s="84">
        <v>0</v>
      </c>
      <c r="DC81" s="84"/>
      <c r="DD81" s="84"/>
      <c r="DE81" s="84">
        <f t="shared" ref="DE81:DE144" si="861">CX81+DB81</f>
        <v>0</v>
      </c>
      <c r="DF81" s="191"/>
      <c r="DG81" s="84"/>
      <c r="DH81" s="40">
        <v>4766.07</v>
      </c>
      <c r="DI81" s="84">
        <v>0</v>
      </c>
      <c r="DJ81" s="84"/>
      <c r="DK81" s="84"/>
      <c r="DL81" s="84">
        <f t="shared" ref="DL81:DL144" si="862">DE81+DI81</f>
        <v>0</v>
      </c>
      <c r="DM81" s="191"/>
      <c r="DN81" s="84"/>
      <c r="DO81" s="40">
        <v>0</v>
      </c>
      <c r="DP81" s="84">
        <v>0</v>
      </c>
      <c r="DQ81" s="84"/>
      <c r="DR81" s="84"/>
      <c r="DS81" s="84">
        <f t="shared" ref="DS81:DS144" si="863">DL81+DP81</f>
        <v>0</v>
      </c>
      <c r="DT81" s="191"/>
      <c r="DU81" s="84"/>
      <c r="DV81" s="40">
        <v>0</v>
      </c>
      <c r="DW81" s="84">
        <v>0</v>
      </c>
      <c r="DX81" s="84"/>
      <c r="DY81" s="84"/>
      <c r="DZ81" s="84">
        <f t="shared" ref="DZ81:DZ144" si="864">DS81+DW81</f>
        <v>0</v>
      </c>
      <c r="EA81" s="191"/>
      <c r="EB81" s="84"/>
      <c r="EC81" s="40">
        <v>193939.23</v>
      </c>
      <c r="ED81" s="84">
        <v>0</v>
      </c>
      <c r="EE81" s="84"/>
      <c r="EF81" s="84"/>
      <c r="EG81" s="84">
        <f t="shared" ref="EG81:EG144" si="865">DZ81+ED81</f>
        <v>0</v>
      </c>
      <c r="EH81" s="191"/>
      <c r="EI81" s="84"/>
      <c r="EJ81" s="40">
        <v>0</v>
      </c>
      <c r="EK81" s="84">
        <v>0</v>
      </c>
      <c r="EL81" s="84"/>
      <c r="EM81" s="84"/>
      <c r="EN81" s="84">
        <f t="shared" ref="EN81:EN144" si="866">EG81+EK81</f>
        <v>0</v>
      </c>
      <c r="EO81" s="191"/>
      <c r="EP81" s="84"/>
      <c r="EQ81" s="40">
        <v>0</v>
      </c>
      <c r="ER81" s="84">
        <v>0</v>
      </c>
      <c r="ES81" s="84"/>
      <c r="ET81" s="84"/>
      <c r="EU81" s="84">
        <f t="shared" ref="EU81:EU144" si="867">EN81+ER81</f>
        <v>0</v>
      </c>
      <c r="EV81" s="191"/>
      <c r="EW81" s="84"/>
      <c r="EX81" s="40">
        <v>0</v>
      </c>
      <c r="EY81" s="84">
        <v>0</v>
      </c>
      <c r="EZ81" s="84"/>
      <c r="FA81" s="84"/>
      <c r="FB81" s="84">
        <f t="shared" ref="FB81:FB144" si="868">EU81+EY81</f>
        <v>0</v>
      </c>
      <c r="FC81" s="191"/>
      <c r="FD81" s="84"/>
      <c r="FE81" s="40">
        <v>211677.78</v>
      </c>
      <c r="FF81" s="84">
        <v>0</v>
      </c>
      <c r="FG81" s="84"/>
      <c r="FH81" s="84"/>
      <c r="FI81" s="84">
        <f t="shared" ref="FI81:FI144" si="869">FB81+FF81</f>
        <v>0</v>
      </c>
      <c r="FJ81" s="191"/>
      <c r="FK81" s="84"/>
      <c r="FL81" s="40">
        <v>0</v>
      </c>
      <c r="FM81" s="84">
        <v>0</v>
      </c>
      <c r="FN81" s="84"/>
      <c r="FO81" s="84"/>
      <c r="FP81" s="84">
        <f t="shared" ref="FP81:FP144" si="870">FI81+FM81</f>
        <v>0</v>
      </c>
      <c r="FQ81" s="191"/>
      <c r="FR81" s="84"/>
      <c r="FS81" s="40"/>
      <c r="FT81" s="97">
        <f t="shared" ref="FT81:FT144" si="871">FP81+CR81</f>
        <v>0</v>
      </c>
      <c r="FU81" s="84">
        <v>0</v>
      </c>
      <c r="FV81" s="84">
        <v>0</v>
      </c>
      <c r="FW81" s="84">
        <v>0</v>
      </c>
      <c r="FX81" s="84">
        <f t="shared" ref="FX81:FX144" si="872">FV81-FW81</f>
        <v>0</v>
      </c>
      <c r="FY81" s="191" t="str">
        <f t="shared" ref="FY81:FY144" si="873">IFERROR(FX81/FU81,"nebija plānots")</f>
        <v>nebija plānots</v>
      </c>
      <c r="FZ81" s="84">
        <f t="shared" ref="FZ81:FZ144" si="874">FU81-FX81</f>
        <v>0</v>
      </c>
      <c r="GA81" s="84">
        <v>0</v>
      </c>
      <c r="GB81" s="84">
        <v>0</v>
      </c>
      <c r="GC81" s="84">
        <f t="shared" ref="GC81:GC144" si="875">GA81-GB81</f>
        <v>0</v>
      </c>
      <c r="GD81" s="84">
        <f t="shared" ref="GD81:GD144" si="876">FW81+GB81</f>
        <v>0</v>
      </c>
      <c r="GE81" s="84">
        <f t="shared" ref="GE81:GE144" si="877">FX81+GC81</f>
        <v>0</v>
      </c>
      <c r="GF81" s="191" t="str">
        <f t="shared" ref="GF81:GF144" si="878">IFERROR(GE81/FU81,"nebija plānots")</f>
        <v>nebija plānots</v>
      </c>
      <c r="GG81" s="84">
        <f t="shared" ref="GG81:GG144" si="879">FZ81-GC81</f>
        <v>0</v>
      </c>
      <c r="GH81" s="84">
        <v>0</v>
      </c>
      <c r="GI81" s="84">
        <v>0</v>
      </c>
      <c r="GJ81" s="84">
        <f t="shared" ref="GJ81:GJ144" si="880">GH81-GI81</f>
        <v>0</v>
      </c>
      <c r="GK81" s="84">
        <f t="shared" ref="GK81:GK144" si="881">GD81+GI81</f>
        <v>0</v>
      </c>
      <c r="GL81" s="84">
        <f t="shared" ref="GL81:GL144" si="882">GE81+GJ81</f>
        <v>0</v>
      </c>
      <c r="GM81" s="191" t="str">
        <f t="shared" ref="GM81:GM144" si="883">IFERROR(GL81/FU81,"nebija plānots")</f>
        <v>nebija plānots</v>
      </c>
      <c r="GN81" s="84">
        <f t="shared" ref="GN81:GN144" si="884">GG81-GJ81</f>
        <v>0</v>
      </c>
      <c r="GO81" s="84">
        <v>0</v>
      </c>
      <c r="GP81" s="84">
        <v>0</v>
      </c>
      <c r="GQ81" s="84">
        <f t="shared" si="851"/>
        <v>0</v>
      </c>
      <c r="GR81" s="84">
        <f t="shared" si="852"/>
        <v>0</v>
      </c>
      <c r="GS81" s="84">
        <f t="shared" si="853"/>
        <v>0</v>
      </c>
      <c r="GT81" s="191" t="str">
        <f t="shared" ref="GT81:GT144" si="885">IFERROR(GS81/$FU81,"nebija plānots")</f>
        <v>nebija plānots</v>
      </c>
      <c r="GU81" s="84">
        <f t="shared" si="854"/>
        <v>0</v>
      </c>
      <c r="GV81" s="84">
        <v>0</v>
      </c>
      <c r="GW81" s="84">
        <v>0</v>
      </c>
      <c r="GX81" s="84">
        <f t="shared" si="855"/>
        <v>0</v>
      </c>
      <c r="GY81" s="84">
        <f t="shared" si="856"/>
        <v>0</v>
      </c>
      <c r="GZ81" s="84">
        <f t="shared" si="857"/>
        <v>0</v>
      </c>
      <c r="HA81" s="191" t="str">
        <f t="shared" ref="HA81:HA93" si="886">IFERROR(GZ81/$FU81,"nebija plānots")</f>
        <v>nebija plānots</v>
      </c>
      <c r="HB81" s="84">
        <f t="shared" si="858"/>
        <v>0</v>
      </c>
      <c r="HC81" s="40"/>
      <c r="HD81" s="40"/>
      <c r="HE81" s="99"/>
      <c r="HF81" s="153">
        <v>0.85</v>
      </c>
      <c r="HG81" s="102" t="s">
        <v>982</v>
      </c>
      <c r="HH81" s="100" t="s">
        <v>828</v>
      </c>
      <c r="HI81" s="100" t="s">
        <v>828</v>
      </c>
    </row>
    <row r="82" spans="1:217" ht="75.400000000000006" customHeight="1" collapsed="1" x14ac:dyDescent="0.45">
      <c r="A82" s="1" t="str">
        <f t="shared" si="204"/>
        <v>1.2.2.3.__</v>
      </c>
      <c r="B82" s="9" t="str">
        <f>C82&amp;J82&amp;"."&amp;D82</f>
        <v>1.2.2.3.K0.Nē</v>
      </c>
      <c r="C82" s="317" t="s">
        <v>47</v>
      </c>
      <c r="D82" s="1" t="s">
        <v>1471</v>
      </c>
      <c r="E82" s="35">
        <v>67</v>
      </c>
      <c r="F82" s="52">
        <v>1</v>
      </c>
      <c r="G82" s="53" t="s">
        <v>47</v>
      </c>
      <c r="H82" s="54" t="s">
        <v>237</v>
      </c>
      <c r="I82" s="54" t="str">
        <f t="shared" si="162"/>
        <v>1.2.2.3. IKT un netehnoloģiskām apmācības</v>
      </c>
      <c r="J82" s="54" t="s">
        <v>1472</v>
      </c>
      <c r="K82" s="55" t="s">
        <v>33</v>
      </c>
      <c r="L82" s="38" t="str">
        <f t="shared" si="163"/>
        <v>1.2.2.3.__</v>
      </c>
      <c r="M82" s="56" t="s">
        <v>41</v>
      </c>
      <c r="N82" s="55" t="s">
        <v>5</v>
      </c>
      <c r="O82" s="55" t="s">
        <v>222</v>
      </c>
      <c r="P82" s="55" t="s">
        <v>225</v>
      </c>
      <c r="Q82" s="57">
        <f t="shared" si="339"/>
        <v>4658242</v>
      </c>
      <c r="R82" s="57">
        <f t="shared" si="164"/>
        <v>4658242</v>
      </c>
      <c r="S82" s="80">
        <v>0</v>
      </c>
      <c r="T82" s="81">
        <v>4658242</v>
      </c>
      <c r="U82" s="80">
        <v>0</v>
      </c>
      <c r="V82" s="80">
        <v>0</v>
      </c>
      <c r="W82" s="80">
        <v>0</v>
      </c>
      <c r="X82" s="85" t="str">
        <f t="shared" si="859"/>
        <v>ERAF</v>
      </c>
      <c r="Y82" s="85">
        <v>0</v>
      </c>
      <c r="Z82" s="85">
        <v>281309.15999999997</v>
      </c>
      <c r="AA82" s="85">
        <v>18000</v>
      </c>
      <c r="AB82" s="85">
        <v>0</v>
      </c>
      <c r="AC82" s="85">
        <v>33284.589999999997</v>
      </c>
      <c r="AD82" s="85">
        <v>0</v>
      </c>
      <c r="AE82" s="85">
        <v>0</v>
      </c>
      <c r="AF82" s="85">
        <v>17803.34</v>
      </c>
      <c r="AG82" s="85">
        <v>22630.07</v>
      </c>
      <c r="AH82" s="85">
        <v>9000</v>
      </c>
      <c r="AI82" s="85">
        <v>60000</v>
      </c>
      <c r="AJ82" s="85">
        <v>6418.44</v>
      </c>
      <c r="AK82" s="85">
        <v>47691.41</v>
      </c>
      <c r="AL82" s="85">
        <v>67825.61</v>
      </c>
      <c r="AM82" s="85">
        <v>282653.46000000002</v>
      </c>
      <c r="AN82" s="85">
        <f t="shared" si="340"/>
        <v>563962.62</v>
      </c>
      <c r="AO82" s="85">
        <v>410994.62999999995</v>
      </c>
      <c r="AP82" s="57">
        <f t="shared" si="205"/>
        <v>974957.25</v>
      </c>
      <c r="AQ82" s="85">
        <v>0</v>
      </c>
      <c r="AR82" s="85">
        <v>66031.87000000001</v>
      </c>
      <c r="AS82" s="85">
        <v>17063.099999999999</v>
      </c>
      <c r="AT82" s="85">
        <v>42103.48</v>
      </c>
      <c r="AU82" s="85">
        <v>2742.37</v>
      </c>
      <c r="AV82" s="85">
        <v>0</v>
      </c>
      <c r="AW82" s="85">
        <v>151047.62</v>
      </c>
      <c r="AX82" s="85">
        <v>78519.64</v>
      </c>
      <c r="AY82" s="85">
        <v>2374.77</v>
      </c>
      <c r="AZ82" s="85">
        <v>17633.84</v>
      </c>
      <c r="BA82" s="85">
        <v>0</v>
      </c>
      <c r="BB82" s="85">
        <v>0</v>
      </c>
      <c r="BC82" s="57">
        <f t="shared" si="206"/>
        <v>377516.69000000006</v>
      </c>
      <c r="BD82" s="57">
        <f t="shared" si="207"/>
        <v>1352473.94</v>
      </c>
      <c r="BE82" s="85">
        <v>160001.35</v>
      </c>
      <c r="BF82" s="85">
        <v>0</v>
      </c>
      <c r="BG82" s="85">
        <v>257292.09000000003</v>
      </c>
      <c r="BH82" s="85">
        <v>0</v>
      </c>
      <c r="BI82" s="85">
        <v>5095.6499999999996</v>
      </c>
      <c r="BJ82" s="85">
        <v>0</v>
      </c>
      <c r="BK82" s="85">
        <v>0</v>
      </c>
      <c r="BL82" s="85">
        <v>71727.600000000006</v>
      </c>
      <c r="BM82" s="85">
        <v>0</v>
      </c>
      <c r="BN82" s="85">
        <v>8620.26</v>
      </c>
      <c r="BO82" s="85">
        <v>0</v>
      </c>
      <c r="BP82" s="85">
        <v>68631.100000000006</v>
      </c>
      <c r="BQ82" s="57">
        <f t="shared" si="208"/>
        <v>571368.05000000005</v>
      </c>
      <c r="BR82" s="85">
        <v>0</v>
      </c>
      <c r="BS82" s="85">
        <v>23092.68</v>
      </c>
      <c r="BT82" s="85">
        <v>58019</v>
      </c>
      <c r="BU82" s="85">
        <v>0</v>
      </c>
      <c r="BV82" s="85">
        <v>0</v>
      </c>
      <c r="BW82" s="85">
        <v>18967.689999999999</v>
      </c>
      <c r="BX82" s="85">
        <v>0</v>
      </c>
      <c r="BY82" s="85">
        <v>44171</v>
      </c>
      <c r="BZ82" s="85">
        <v>0</v>
      </c>
      <c r="CA82" s="85">
        <v>14533.48</v>
      </c>
      <c r="CB82" s="85">
        <v>0</v>
      </c>
      <c r="CC82" s="85">
        <v>0</v>
      </c>
      <c r="CD82" s="57">
        <f t="shared" si="209"/>
        <v>158783.85</v>
      </c>
      <c r="CE82" s="85">
        <v>53767.02</v>
      </c>
      <c r="CF82" s="85">
        <v>8780.76</v>
      </c>
      <c r="CG82" s="85">
        <v>41584.910000000003</v>
      </c>
      <c r="CH82" s="85">
        <v>0</v>
      </c>
      <c r="CI82" s="85">
        <v>0</v>
      </c>
      <c r="CJ82" s="85">
        <v>9676.9100000000035</v>
      </c>
      <c r="CK82" s="85">
        <v>0</v>
      </c>
      <c r="CL82" s="85">
        <v>69132.820000000007</v>
      </c>
      <c r="CM82" s="85">
        <v>-296</v>
      </c>
      <c r="CN82" s="85">
        <v>0</v>
      </c>
      <c r="CO82" s="84">
        <v>0</v>
      </c>
      <c r="CP82" s="84">
        <v>-646</v>
      </c>
      <c r="CQ82" s="57">
        <f>CE82+CF82+CG82+CH82+CI82+CJ82+CK82+CL82+CM82+CN82+CO82+CP82</f>
        <v>182000.42</v>
      </c>
      <c r="CR82" s="57">
        <f t="shared" si="860"/>
        <v>2264626.2600000002</v>
      </c>
      <c r="CS82" s="179">
        <v>109476</v>
      </c>
      <c r="CT82" s="84">
        <v>99295.71</v>
      </c>
      <c r="CU82" s="84">
        <v>10979.5</v>
      </c>
      <c r="CV82" s="84">
        <f t="shared" ref="CV82:CV142" si="887">CS82+CT82</f>
        <v>208771.71000000002</v>
      </c>
      <c r="CW82" s="84">
        <v>0</v>
      </c>
      <c r="CX82" s="84">
        <f t="shared" ref="CX82:CX142" si="888">CS82+CU82</f>
        <v>120455.5</v>
      </c>
      <c r="CY82" s="191">
        <f t="shared" ref="CY82:CY142" si="889">IFERROR(CX82/CV82,"nebija plānots")</f>
        <v>0.57697233020699978</v>
      </c>
      <c r="CZ82" s="84">
        <f t="shared" ref="CZ82:CZ142" si="890">CX82-CV82</f>
        <v>-88316.210000000021</v>
      </c>
      <c r="DA82" s="84">
        <f t="shared" ref="DA82:FL82" si="891">DA83+DA84</f>
        <v>95920.84</v>
      </c>
      <c r="DB82" s="84">
        <v>119732.28</v>
      </c>
      <c r="DC82" s="84">
        <f t="shared" ref="DC82:DC142" si="892">CV82+DA82</f>
        <v>304692.55000000005</v>
      </c>
      <c r="DD82" s="84">
        <v>10000</v>
      </c>
      <c r="DE82" s="84">
        <f t="shared" si="861"/>
        <v>240187.78</v>
      </c>
      <c r="DF82" s="191">
        <f t="shared" ref="DF82" si="893">IFERROR(DE82/DC82,"nebija plānots")</f>
        <v>0.78829554578869732</v>
      </c>
      <c r="DG82" s="84">
        <f t="shared" ref="DG82" si="894">DE82-DC82</f>
        <v>-64504.770000000048</v>
      </c>
      <c r="DH82" s="84">
        <f t="shared" si="891"/>
        <v>0</v>
      </c>
      <c r="DI82" s="84">
        <v>55037.31</v>
      </c>
      <c r="DJ82" s="84">
        <f t="shared" ref="DJ82" si="895">DC82+DH82</f>
        <v>304692.55000000005</v>
      </c>
      <c r="DK82" s="84">
        <v>10000</v>
      </c>
      <c r="DL82" s="84">
        <f t="shared" si="862"/>
        <v>295225.08999999997</v>
      </c>
      <c r="DM82" s="191">
        <f t="shared" ref="DM82" si="896">IFERROR(DL82/DJ82,"nebija plānots")</f>
        <v>0.96892782577060033</v>
      </c>
      <c r="DN82" s="84">
        <f t="shared" ref="DN82" si="897">DL82-DJ82</f>
        <v>-9467.4600000000792</v>
      </c>
      <c r="DO82" s="84">
        <f t="shared" si="891"/>
        <v>0</v>
      </c>
      <c r="DP82" s="84">
        <v>0</v>
      </c>
      <c r="DQ82" s="84">
        <f t="shared" ref="DQ82" si="898">DJ82+DO82</f>
        <v>304692.55000000005</v>
      </c>
      <c r="DR82" s="84">
        <v>10000</v>
      </c>
      <c r="DS82" s="84">
        <f t="shared" si="863"/>
        <v>295225.08999999997</v>
      </c>
      <c r="DT82" s="191">
        <f t="shared" ref="DT82" si="899">IFERROR(DS82/DQ82,"nebija plānots")</f>
        <v>0.96892782577060033</v>
      </c>
      <c r="DU82" s="84">
        <f t="shared" ref="DU82" si="900">DS82-DQ82</f>
        <v>-9467.4600000000792</v>
      </c>
      <c r="DV82" s="84">
        <f t="shared" si="891"/>
        <v>151957.51</v>
      </c>
      <c r="DW82" s="84">
        <v>2230.3300000000017</v>
      </c>
      <c r="DX82" s="84">
        <f t="shared" ref="DX82" si="901">DQ82+DV82</f>
        <v>456650.06000000006</v>
      </c>
      <c r="DY82" s="84">
        <v>25000</v>
      </c>
      <c r="DZ82" s="84">
        <f t="shared" si="864"/>
        <v>297455.42</v>
      </c>
      <c r="EA82" s="191">
        <f t="shared" ref="EA82" si="902">IFERROR(DZ82/DX82,"nebija plānots")</f>
        <v>0.65138592120189354</v>
      </c>
      <c r="EB82" s="84">
        <f t="shared" ref="EB82" si="903">DZ82-DX82</f>
        <v>-159194.64000000007</v>
      </c>
      <c r="EC82" s="84">
        <f t="shared" si="891"/>
        <v>0</v>
      </c>
      <c r="ED82" s="84">
        <v>0</v>
      </c>
      <c r="EE82" s="84">
        <f t="shared" ref="EE82" si="904">DX82+EC82</f>
        <v>456650.06000000006</v>
      </c>
      <c r="EF82" s="84">
        <v>25000</v>
      </c>
      <c r="EG82" s="84">
        <f t="shared" si="865"/>
        <v>297455.42</v>
      </c>
      <c r="EH82" s="191">
        <f t="shared" ref="EH82" si="905">IFERROR(EG82/EE82,"nebija plānots")</f>
        <v>0.65138592120189354</v>
      </c>
      <c r="EI82" s="84">
        <f t="shared" ref="EI82" si="906">EG82-EE82</f>
        <v>-159194.64000000007</v>
      </c>
      <c r="EJ82" s="84">
        <f t="shared" si="891"/>
        <v>42500</v>
      </c>
      <c r="EK82" s="84">
        <v>0</v>
      </c>
      <c r="EL82" s="84">
        <f t="shared" ref="EL82" si="907">EE82+EJ82</f>
        <v>499150.06000000006</v>
      </c>
      <c r="EM82" s="84">
        <v>25000</v>
      </c>
      <c r="EN82" s="84">
        <f t="shared" si="866"/>
        <v>297455.42</v>
      </c>
      <c r="EO82" s="191">
        <f t="shared" ref="EO82" si="908">IFERROR(EN82/EL82,"nebija plānots")</f>
        <v>0.59592383901546553</v>
      </c>
      <c r="EP82" s="84">
        <f t="shared" ref="EP82" si="909">EN82-EL82</f>
        <v>-201694.64000000007</v>
      </c>
      <c r="EQ82" s="84">
        <f t="shared" si="891"/>
        <v>0</v>
      </c>
      <c r="ER82" s="84">
        <v>109462.12</v>
      </c>
      <c r="ES82" s="84">
        <f t="shared" ref="ES82" si="910">EL82+EQ82</f>
        <v>499150.06000000006</v>
      </c>
      <c r="ET82" s="84">
        <v>100000</v>
      </c>
      <c r="EU82" s="84">
        <f t="shared" si="867"/>
        <v>406917.54</v>
      </c>
      <c r="EV82" s="191">
        <f t="shared" ref="EV82" si="911">IFERROR(EU82/ES82,"nebija plānots")</f>
        <v>0.81522085763147045</v>
      </c>
      <c r="EW82" s="84">
        <f t="shared" ref="EW82" si="912">EU82-ES82</f>
        <v>-92232.520000000077</v>
      </c>
      <c r="EX82" s="84">
        <f t="shared" si="891"/>
        <v>62154.26</v>
      </c>
      <c r="EY82" s="84">
        <v>0</v>
      </c>
      <c r="EZ82" s="84">
        <f t="shared" ref="EZ82" si="913">ES82+EX82</f>
        <v>561304.32000000007</v>
      </c>
      <c r="FA82" s="84">
        <v>100000</v>
      </c>
      <c r="FB82" s="84">
        <f t="shared" si="868"/>
        <v>406917.54</v>
      </c>
      <c r="FC82" s="191">
        <f t="shared" ref="FC82" si="914">IFERROR(FB82/EZ82,"nebija plānots")</f>
        <v>0.7249499522825692</v>
      </c>
      <c r="FD82" s="84">
        <f t="shared" ref="FD82" si="915">FB82-EZ82</f>
        <v>-154386.78000000009</v>
      </c>
      <c r="FE82" s="84">
        <f t="shared" si="891"/>
        <v>0</v>
      </c>
      <c r="FF82" s="84">
        <v>10327.11</v>
      </c>
      <c r="FG82" s="84">
        <f t="shared" ref="FG82" si="916">EZ82+FE82</f>
        <v>561304.32000000007</v>
      </c>
      <c r="FH82" s="84">
        <v>100000</v>
      </c>
      <c r="FI82" s="84">
        <f t="shared" si="869"/>
        <v>417244.64999999997</v>
      </c>
      <c r="FJ82" s="191">
        <f t="shared" ref="FJ82" si="917">IFERROR(FI82/FG82,"nebija plānots")</f>
        <v>0.74334836760208778</v>
      </c>
      <c r="FK82" s="84">
        <f t="shared" ref="FK82" si="918">FI82-FG82</f>
        <v>-144059.6700000001</v>
      </c>
      <c r="FL82" s="84">
        <f t="shared" si="891"/>
        <v>51000</v>
      </c>
      <c r="FM82" s="84">
        <v>112240.19</v>
      </c>
      <c r="FN82" s="84">
        <f t="shared" ref="FN82" si="919">FG82+FL82</f>
        <v>612304.32000000007</v>
      </c>
      <c r="FO82" s="84">
        <v>101000</v>
      </c>
      <c r="FP82" s="84">
        <f t="shared" si="870"/>
        <v>529484.84</v>
      </c>
      <c r="FQ82" s="191">
        <f t="shared" ref="FQ82" si="920">IFERROR(FP82/FN82,"nebija plānots")</f>
        <v>0.86474131033405077</v>
      </c>
      <c r="FR82" s="84">
        <f t="shared" ref="FR82" si="921">FP82-FN82</f>
        <v>-82819.480000000098</v>
      </c>
      <c r="FS82" s="97">
        <f t="shared" ref="FS82:FS145" si="922">CS82+CT82+DA82+DH82+DO82+DV82+EC82+EJ82+EQ82+EX82+FE82+FL82</f>
        <v>612304.32000000007</v>
      </c>
      <c r="FT82" s="97">
        <f t="shared" si="871"/>
        <v>2794111.1</v>
      </c>
      <c r="FU82" s="84">
        <v>259467.63</v>
      </c>
      <c r="FV82" s="84">
        <v>0</v>
      </c>
      <c r="FW82" s="84">
        <v>0</v>
      </c>
      <c r="FX82" s="84">
        <f t="shared" si="872"/>
        <v>0</v>
      </c>
      <c r="FY82" s="191">
        <f t="shared" si="873"/>
        <v>0</v>
      </c>
      <c r="FZ82" s="84">
        <f t="shared" si="874"/>
        <v>259467.63</v>
      </c>
      <c r="GA82" s="84">
        <v>0</v>
      </c>
      <c r="GB82" s="84">
        <v>0</v>
      </c>
      <c r="GC82" s="84">
        <f t="shared" si="875"/>
        <v>0</v>
      </c>
      <c r="GD82" s="84">
        <f t="shared" si="876"/>
        <v>0</v>
      </c>
      <c r="GE82" s="84">
        <f t="shared" si="877"/>
        <v>0</v>
      </c>
      <c r="GF82" s="191">
        <f t="shared" si="878"/>
        <v>0</v>
      </c>
      <c r="GG82" s="84">
        <f t="shared" si="879"/>
        <v>259467.63</v>
      </c>
      <c r="GH82" s="84">
        <v>234662.26</v>
      </c>
      <c r="GI82" s="84">
        <v>3000</v>
      </c>
      <c r="GJ82" s="84">
        <f t="shared" si="880"/>
        <v>231662.26</v>
      </c>
      <c r="GK82" s="84">
        <f t="shared" si="881"/>
        <v>3000</v>
      </c>
      <c r="GL82" s="84">
        <f t="shared" si="882"/>
        <v>231662.26</v>
      </c>
      <c r="GM82" s="191">
        <f t="shared" si="883"/>
        <v>0.89283684442641265</v>
      </c>
      <c r="GN82" s="84">
        <f t="shared" si="884"/>
        <v>27805.369999999995</v>
      </c>
      <c r="GO82" s="84">
        <v>24752.099999999977</v>
      </c>
      <c r="GP82" s="84">
        <v>0</v>
      </c>
      <c r="GQ82" s="84">
        <f t="shared" si="851"/>
        <v>24752.099999999977</v>
      </c>
      <c r="GR82" s="84">
        <f t="shared" si="852"/>
        <v>3000</v>
      </c>
      <c r="GS82" s="84">
        <f t="shared" si="853"/>
        <v>256414.36</v>
      </c>
      <c r="GT82" s="191">
        <f t="shared" si="885"/>
        <v>0.98823255910573504</v>
      </c>
      <c r="GU82" s="84">
        <f t="shared" si="854"/>
        <v>3053.2700000000186</v>
      </c>
      <c r="GV82" s="84">
        <v>0</v>
      </c>
      <c r="GW82" s="84">
        <v>0</v>
      </c>
      <c r="GX82" s="84">
        <f t="shared" si="855"/>
        <v>0</v>
      </c>
      <c r="GY82" s="84">
        <f t="shared" si="856"/>
        <v>3000</v>
      </c>
      <c r="GZ82" s="84">
        <f t="shared" si="857"/>
        <v>256414.36</v>
      </c>
      <c r="HA82" s="191">
        <f t="shared" si="886"/>
        <v>0.98823255910573504</v>
      </c>
      <c r="HB82" s="84">
        <f t="shared" si="858"/>
        <v>3053.2700000000186</v>
      </c>
      <c r="HC82" s="57">
        <f>FU82+FS82+CQ82+CD82+BQ82+BC82+AP82</f>
        <v>3136398.2100000004</v>
      </c>
      <c r="HD82" s="57">
        <f>Q82-HC82</f>
        <v>1521843.7899999996</v>
      </c>
      <c r="HE82" s="58" t="s">
        <v>761</v>
      </c>
      <c r="HF82" s="58"/>
      <c r="HG82" s="61"/>
      <c r="HH82" s="59"/>
      <c r="HI82" s="59"/>
    </row>
    <row r="83" spans="1:217" ht="75.400000000000006" hidden="1" customHeight="1" outlineLevel="1" x14ac:dyDescent="0.45">
      <c r="B83" s="9"/>
      <c r="C83" s="317" t="s">
        <v>47</v>
      </c>
      <c r="D83" s="1" t="s">
        <v>1471</v>
      </c>
      <c r="E83" s="35">
        <v>68</v>
      </c>
      <c r="F83" s="35">
        <v>1</v>
      </c>
      <c r="G83" s="36" t="s">
        <v>47</v>
      </c>
      <c r="H83" s="37" t="s">
        <v>237</v>
      </c>
      <c r="I83" s="37" t="s">
        <v>467</v>
      </c>
      <c r="J83" s="54">
        <v>0</v>
      </c>
      <c r="K83" s="38"/>
      <c r="L83" s="38"/>
      <c r="M83" s="39" t="s">
        <v>41</v>
      </c>
      <c r="N83" s="38"/>
      <c r="O83" s="38"/>
      <c r="P83" s="38" t="s">
        <v>456</v>
      </c>
      <c r="Q83" s="40"/>
      <c r="R83" s="40"/>
      <c r="S83" s="40"/>
      <c r="T83" s="98"/>
      <c r="U83" s="40"/>
      <c r="V83" s="40"/>
      <c r="W83" s="40"/>
      <c r="X83" s="85">
        <f t="shared" si="859"/>
        <v>0</v>
      </c>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84">
        <v>0</v>
      </c>
      <c r="CP83" s="84">
        <v>0</v>
      </c>
      <c r="CQ83" s="40"/>
      <c r="CR83" s="57">
        <f t="shared" si="860"/>
        <v>0</v>
      </c>
      <c r="CS83" s="40"/>
      <c r="CT83" s="40"/>
      <c r="CU83" s="84"/>
      <c r="CV83" s="84"/>
      <c r="CW83" s="84"/>
      <c r="CX83" s="84"/>
      <c r="CY83" s="191"/>
      <c r="CZ83" s="84"/>
      <c r="DA83" s="40"/>
      <c r="DB83" s="84">
        <v>0</v>
      </c>
      <c r="DC83" s="84"/>
      <c r="DD83" s="84"/>
      <c r="DE83" s="84">
        <f t="shared" si="861"/>
        <v>0</v>
      </c>
      <c r="DF83" s="191"/>
      <c r="DG83" s="84"/>
      <c r="DH83" s="40"/>
      <c r="DI83" s="84">
        <v>0</v>
      </c>
      <c r="DJ83" s="84"/>
      <c r="DK83" s="84"/>
      <c r="DL83" s="84">
        <f t="shared" si="862"/>
        <v>0</v>
      </c>
      <c r="DM83" s="191"/>
      <c r="DN83" s="84"/>
      <c r="DO83" s="40"/>
      <c r="DP83" s="84">
        <v>0</v>
      </c>
      <c r="DQ83" s="84"/>
      <c r="DR83" s="84"/>
      <c r="DS83" s="84">
        <f t="shared" si="863"/>
        <v>0</v>
      </c>
      <c r="DT83" s="191"/>
      <c r="DU83" s="84"/>
      <c r="DV83" s="40"/>
      <c r="DW83" s="84">
        <v>0</v>
      </c>
      <c r="DX83" s="84"/>
      <c r="DY83" s="84"/>
      <c r="DZ83" s="84">
        <f t="shared" si="864"/>
        <v>0</v>
      </c>
      <c r="EA83" s="191"/>
      <c r="EB83" s="84"/>
      <c r="EC83" s="40"/>
      <c r="ED83" s="84">
        <v>0</v>
      </c>
      <c r="EE83" s="84"/>
      <c r="EF83" s="84"/>
      <c r="EG83" s="84">
        <f t="shared" si="865"/>
        <v>0</v>
      </c>
      <c r="EH83" s="191"/>
      <c r="EI83" s="84"/>
      <c r="EJ83" s="40"/>
      <c r="EK83" s="84">
        <v>0</v>
      </c>
      <c r="EL83" s="84"/>
      <c r="EM83" s="84"/>
      <c r="EN83" s="84">
        <f t="shared" si="866"/>
        <v>0</v>
      </c>
      <c r="EO83" s="191"/>
      <c r="EP83" s="84"/>
      <c r="EQ83" s="40"/>
      <c r="ER83" s="84">
        <v>0</v>
      </c>
      <c r="ES83" s="84"/>
      <c r="ET83" s="84"/>
      <c r="EU83" s="84">
        <f t="shared" si="867"/>
        <v>0</v>
      </c>
      <c r="EV83" s="191"/>
      <c r="EW83" s="84"/>
      <c r="EX83" s="40"/>
      <c r="EY83" s="84">
        <v>0</v>
      </c>
      <c r="EZ83" s="84"/>
      <c r="FA83" s="84"/>
      <c r="FB83" s="84">
        <f t="shared" si="868"/>
        <v>0</v>
      </c>
      <c r="FC83" s="191"/>
      <c r="FD83" s="84"/>
      <c r="FE83" s="40"/>
      <c r="FF83" s="84">
        <v>0</v>
      </c>
      <c r="FG83" s="84"/>
      <c r="FH83" s="84"/>
      <c r="FI83" s="84">
        <f t="shared" si="869"/>
        <v>0</v>
      </c>
      <c r="FJ83" s="191"/>
      <c r="FK83" s="84"/>
      <c r="FL83" s="40"/>
      <c r="FM83" s="84">
        <v>0</v>
      </c>
      <c r="FN83" s="84"/>
      <c r="FO83" s="84"/>
      <c r="FP83" s="84">
        <f t="shared" si="870"/>
        <v>0</v>
      </c>
      <c r="FQ83" s="191"/>
      <c r="FR83" s="84"/>
      <c r="FS83" s="40"/>
      <c r="FT83" s="97">
        <f t="shared" si="871"/>
        <v>0</v>
      </c>
      <c r="FU83" s="84">
        <v>0</v>
      </c>
      <c r="FV83" s="84">
        <v>0</v>
      </c>
      <c r="FW83" s="84">
        <v>0</v>
      </c>
      <c r="FX83" s="84">
        <f t="shared" si="872"/>
        <v>0</v>
      </c>
      <c r="FY83" s="191" t="str">
        <f t="shared" si="873"/>
        <v>nebija plānots</v>
      </c>
      <c r="FZ83" s="84">
        <f t="shared" si="874"/>
        <v>0</v>
      </c>
      <c r="GA83" s="84">
        <v>0</v>
      </c>
      <c r="GB83" s="84">
        <v>0</v>
      </c>
      <c r="GC83" s="84">
        <f t="shared" si="875"/>
        <v>0</v>
      </c>
      <c r="GD83" s="84">
        <f t="shared" si="876"/>
        <v>0</v>
      </c>
      <c r="GE83" s="84">
        <f t="shared" si="877"/>
        <v>0</v>
      </c>
      <c r="GF83" s="191" t="str">
        <f t="shared" si="878"/>
        <v>nebija plānots</v>
      </c>
      <c r="GG83" s="84">
        <f t="shared" si="879"/>
        <v>0</v>
      </c>
      <c r="GH83" s="84">
        <v>0</v>
      </c>
      <c r="GI83" s="84">
        <v>0</v>
      </c>
      <c r="GJ83" s="84">
        <f t="shared" si="880"/>
        <v>0</v>
      </c>
      <c r="GK83" s="84">
        <f t="shared" si="881"/>
        <v>0</v>
      </c>
      <c r="GL83" s="84">
        <f t="shared" si="882"/>
        <v>0</v>
      </c>
      <c r="GM83" s="191" t="str">
        <f t="shared" si="883"/>
        <v>nebija plānots</v>
      </c>
      <c r="GN83" s="84">
        <f t="shared" si="884"/>
        <v>0</v>
      </c>
      <c r="GO83" s="84">
        <v>0</v>
      </c>
      <c r="GP83" s="84">
        <v>0</v>
      </c>
      <c r="GQ83" s="84">
        <f t="shared" si="851"/>
        <v>0</v>
      </c>
      <c r="GR83" s="84">
        <f t="shared" si="852"/>
        <v>0</v>
      </c>
      <c r="GS83" s="84">
        <f t="shared" si="853"/>
        <v>0</v>
      </c>
      <c r="GT83" s="191" t="str">
        <f t="shared" si="885"/>
        <v>nebija plānots</v>
      </c>
      <c r="GU83" s="84">
        <f t="shared" si="854"/>
        <v>0</v>
      </c>
      <c r="GV83" s="84">
        <v>0</v>
      </c>
      <c r="GW83" s="84">
        <v>0</v>
      </c>
      <c r="GX83" s="84">
        <f t="shared" si="855"/>
        <v>0</v>
      </c>
      <c r="GY83" s="84">
        <f t="shared" si="856"/>
        <v>0</v>
      </c>
      <c r="GZ83" s="84">
        <f t="shared" si="857"/>
        <v>0</v>
      </c>
      <c r="HA83" s="191" t="str">
        <f t="shared" si="886"/>
        <v>nebija plānots</v>
      </c>
      <c r="HB83" s="84">
        <f t="shared" si="858"/>
        <v>0</v>
      </c>
      <c r="HC83" s="40"/>
      <c r="HD83" s="40"/>
      <c r="HE83" s="99"/>
      <c r="HF83" s="99"/>
      <c r="HG83" s="102"/>
      <c r="HH83" s="100"/>
      <c r="HI83" s="100"/>
    </row>
    <row r="84" spans="1:217" ht="75.400000000000006" hidden="1" customHeight="1" outlineLevel="1" x14ac:dyDescent="0.45">
      <c r="B84" s="9"/>
      <c r="C84" s="317" t="s">
        <v>47</v>
      </c>
      <c r="D84" s="1" t="s">
        <v>1471</v>
      </c>
      <c r="E84" s="35">
        <v>69</v>
      </c>
      <c r="F84" s="35">
        <v>1</v>
      </c>
      <c r="G84" s="36" t="s">
        <v>47</v>
      </c>
      <c r="H84" s="37" t="s">
        <v>237</v>
      </c>
      <c r="I84" s="37" t="s">
        <v>467</v>
      </c>
      <c r="J84" s="54">
        <v>0</v>
      </c>
      <c r="K84" s="38"/>
      <c r="L84" s="38"/>
      <c r="M84" s="39" t="s">
        <v>41</v>
      </c>
      <c r="N84" s="38"/>
      <c r="O84" s="38"/>
      <c r="P84" s="38" t="s">
        <v>457</v>
      </c>
      <c r="Q84" s="40"/>
      <c r="R84" s="40"/>
      <c r="S84" s="40"/>
      <c r="T84" s="98"/>
      <c r="U84" s="40"/>
      <c r="V84" s="40"/>
      <c r="W84" s="40"/>
      <c r="X84" s="85">
        <f t="shared" si="859"/>
        <v>0</v>
      </c>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84">
        <v>0</v>
      </c>
      <c r="CP84" s="84">
        <v>0</v>
      </c>
      <c r="CQ84" s="40"/>
      <c r="CR84" s="57">
        <f t="shared" si="860"/>
        <v>0</v>
      </c>
      <c r="CS84" s="40"/>
      <c r="CT84" s="40">
        <v>99295.71</v>
      </c>
      <c r="CU84" s="84"/>
      <c r="CV84" s="84"/>
      <c r="CW84" s="84"/>
      <c r="CX84" s="84"/>
      <c r="CY84" s="191"/>
      <c r="CZ84" s="84"/>
      <c r="DA84" s="40">
        <v>95920.84</v>
      </c>
      <c r="DB84" s="84">
        <v>0</v>
      </c>
      <c r="DC84" s="84"/>
      <c r="DD84" s="84"/>
      <c r="DE84" s="84">
        <f t="shared" si="861"/>
        <v>0</v>
      </c>
      <c r="DF84" s="191"/>
      <c r="DG84" s="84"/>
      <c r="DH84" s="40">
        <v>0</v>
      </c>
      <c r="DI84" s="84">
        <v>0</v>
      </c>
      <c r="DJ84" s="84"/>
      <c r="DK84" s="84"/>
      <c r="DL84" s="84">
        <f t="shared" si="862"/>
        <v>0</v>
      </c>
      <c r="DM84" s="191"/>
      <c r="DN84" s="84"/>
      <c r="DO84" s="40">
        <v>0</v>
      </c>
      <c r="DP84" s="84">
        <v>0</v>
      </c>
      <c r="DQ84" s="84"/>
      <c r="DR84" s="84"/>
      <c r="DS84" s="84">
        <f t="shared" si="863"/>
        <v>0</v>
      </c>
      <c r="DT84" s="191"/>
      <c r="DU84" s="84"/>
      <c r="DV84" s="40">
        <v>151957.51</v>
      </c>
      <c r="DW84" s="84">
        <v>0</v>
      </c>
      <c r="DX84" s="84"/>
      <c r="DY84" s="84"/>
      <c r="DZ84" s="84">
        <f t="shared" si="864"/>
        <v>0</v>
      </c>
      <c r="EA84" s="191"/>
      <c r="EB84" s="84"/>
      <c r="EC84" s="40">
        <v>0</v>
      </c>
      <c r="ED84" s="84">
        <v>0</v>
      </c>
      <c r="EE84" s="84"/>
      <c r="EF84" s="84"/>
      <c r="EG84" s="84">
        <f t="shared" si="865"/>
        <v>0</v>
      </c>
      <c r="EH84" s="191"/>
      <c r="EI84" s="84"/>
      <c r="EJ84" s="40">
        <v>42500</v>
      </c>
      <c r="EK84" s="84">
        <v>0</v>
      </c>
      <c r="EL84" s="84"/>
      <c r="EM84" s="84"/>
      <c r="EN84" s="84">
        <f t="shared" si="866"/>
        <v>0</v>
      </c>
      <c r="EO84" s="191"/>
      <c r="EP84" s="84"/>
      <c r="EQ84" s="40">
        <v>0</v>
      </c>
      <c r="ER84" s="84">
        <v>0</v>
      </c>
      <c r="ES84" s="84"/>
      <c r="ET84" s="84"/>
      <c r="EU84" s="84">
        <f t="shared" si="867"/>
        <v>0</v>
      </c>
      <c r="EV84" s="191"/>
      <c r="EW84" s="84"/>
      <c r="EX84" s="40">
        <v>62154.26</v>
      </c>
      <c r="EY84" s="84">
        <v>0</v>
      </c>
      <c r="EZ84" s="84"/>
      <c r="FA84" s="84"/>
      <c r="FB84" s="84">
        <f t="shared" si="868"/>
        <v>0</v>
      </c>
      <c r="FC84" s="191"/>
      <c r="FD84" s="84"/>
      <c r="FE84" s="40">
        <v>0</v>
      </c>
      <c r="FF84" s="84">
        <v>0</v>
      </c>
      <c r="FG84" s="84"/>
      <c r="FH84" s="84"/>
      <c r="FI84" s="84">
        <f t="shared" si="869"/>
        <v>0</v>
      </c>
      <c r="FJ84" s="191"/>
      <c r="FK84" s="84"/>
      <c r="FL84" s="40">
        <v>51000</v>
      </c>
      <c r="FM84" s="84">
        <v>0</v>
      </c>
      <c r="FN84" s="84"/>
      <c r="FO84" s="84"/>
      <c r="FP84" s="84">
        <f t="shared" si="870"/>
        <v>0</v>
      </c>
      <c r="FQ84" s="191"/>
      <c r="FR84" s="84"/>
      <c r="FS84" s="40"/>
      <c r="FT84" s="97">
        <f t="shared" si="871"/>
        <v>0</v>
      </c>
      <c r="FU84" s="84">
        <v>0</v>
      </c>
      <c r="FV84" s="84">
        <v>0</v>
      </c>
      <c r="FW84" s="84">
        <v>0</v>
      </c>
      <c r="FX84" s="84">
        <f t="shared" si="872"/>
        <v>0</v>
      </c>
      <c r="FY84" s="191" t="str">
        <f t="shared" si="873"/>
        <v>nebija plānots</v>
      </c>
      <c r="FZ84" s="84">
        <f t="shared" si="874"/>
        <v>0</v>
      </c>
      <c r="GA84" s="84">
        <v>0</v>
      </c>
      <c r="GB84" s="84">
        <v>0</v>
      </c>
      <c r="GC84" s="84">
        <f t="shared" si="875"/>
        <v>0</v>
      </c>
      <c r="GD84" s="84">
        <f t="shared" si="876"/>
        <v>0</v>
      </c>
      <c r="GE84" s="84">
        <f t="shared" si="877"/>
        <v>0</v>
      </c>
      <c r="GF84" s="191" t="str">
        <f t="shared" si="878"/>
        <v>nebija plānots</v>
      </c>
      <c r="GG84" s="84">
        <f t="shared" si="879"/>
        <v>0</v>
      </c>
      <c r="GH84" s="84">
        <v>0</v>
      </c>
      <c r="GI84" s="84">
        <v>0</v>
      </c>
      <c r="GJ84" s="84">
        <f t="shared" si="880"/>
        <v>0</v>
      </c>
      <c r="GK84" s="84">
        <f t="shared" si="881"/>
        <v>0</v>
      </c>
      <c r="GL84" s="84">
        <f t="shared" si="882"/>
        <v>0</v>
      </c>
      <c r="GM84" s="191" t="str">
        <f t="shared" si="883"/>
        <v>nebija plānots</v>
      </c>
      <c r="GN84" s="84">
        <f t="shared" si="884"/>
        <v>0</v>
      </c>
      <c r="GO84" s="84">
        <v>0</v>
      </c>
      <c r="GP84" s="84">
        <v>0</v>
      </c>
      <c r="GQ84" s="84">
        <f t="shared" si="851"/>
        <v>0</v>
      </c>
      <c r="GR84" s="84">
        <f t="shared" si="852"/>
        <v>0</v>
      </c>
      <c r="GS84" s="84">
        <f t="shared" si="853"/>
        <v>0</v>
      </c>
      <c r="GT84" s="191" t="str">
        <f t="shared" si="885"/>
        <v>nebija plānots</v>
      </c>
      <c r="GU84" s="84">
        <f t="shared" si="854"/>
        <v>0</v>
      </c>
      <c r="GV84" s="84">
        <v>0</v>
      </c>
      <c r="GW84" s="84">
        <v>0</v>
      </c>
      <c r="GX84" s="84">
        <f t="shared" si="855"/>
        <v>0</v>
      </c>
      <c r="GY84" s="84">
        <f t="shared" si="856"/>
        <v>0</v>
      </c>
      <c r="GZ84" s="84">
        <f t="shared" si="857"/>
        <v>0</v>
      </c>
      <c r="HA84" s="191" t="str">
        <f t="shared" si="886"/>
        <v>nebija plānots</v>
      </c>
      <c r="HB84" s="84">
        <f t="shared" si="858"/>
        <v>0</v>
      </c>
      <c r="HC84" s="40"/>
      <c r="HD84" s="40"/>
      <c r="HE84" s="99"/>
      <c r="HF84" s="158">
        <v>0.6</v>
      </c>
      <c r="HG84" s="102" t="s">
        <v>880</v>
      </c>
      <c r="HH84" s="100"/>
      <c r="HI84" s="100"/>
    </row>
    <row r="85" spans="1:217" ht="75.400000000000006" customHeight="1" collapsed="1" x14ac:dyDescent="0.45">
      <c r="A85" s="1" t="str">
        <f t="shared" si="204"/>
        <v>2.1.1.1</v>
      </c>
      <c r="B85" s="9" t="str">
        <f>C85&amp;J85&amp;"."&amp;D85</f>
        <v>2.1.1.1.Nē</v>
      </c>
      <c r="C85" s="317" t="s">
        <v>131</v>
      </c>
      <c r="D85" s="1" t="s">
        <v>1471</v>
      </c>
      <c r="E85" s="35">
        <v>70</v>
      </c>
      <c r="F85" s="52">
        <v>2</v>
      </c>
      <c r="G85" s="62" t="s">
        <v>131</v>
      </c>
      <c r="H85" s="54" t="s">
        <v>238</v>
      </c>
      <c r="I85" s="54" t="str">
        <f t="shared" si="162"/>
        <v xml:space="preserve">2.1.1. Platjoslas infrastruktūras attīstība </v>
      </c>
      <c r="J85" s="54">
        <v>1</v>
      </c>
      <c r="K85" s="62">
        <v>1</v>
      </c>
      <c r="L85" s="38" t="str">
        <f t="shared" si="163"/>
        <v>2.1.1.1</v>
      </c>
      <c r="M85" s="63" t="s">
        <v>48</v>
      </c>
      <c r="N85" s="62" t="s">
        <v>5</v>
      </c>
      <c r="O85" s="55" t="s">
        <v>222</v>
      </c>
      <c r="P85" s="55" t="s">
        <v>225</v>
      </c>
      <c r="Q85" s="57">
        <f t="shared" si="339"/>
        <v>42274115</v>
      </c>
      <c r="R85" s="57">
        <f t="shared" si="164"/>
        <v>42274115</v>
      </c>
      <c r="S85" s="80">
        <v>0</v>
      </c>
      <c r="T85" s="81">
        <v>42274115</v>
      </c>
      <c r="U85" s="80">
        <v>0</v>
      </c>
      <c r="V85" s="80">
        <v>0</v>
      </c>
      <c r="W85" s="80">
        <v>0</v>
      </c>
      <c r="X85" s="85" t="str">
        <f t="shared" si="859"/>
        <v>ERAF</v>
      </c>
      <c r="Y85" s="85">
        <v>0</v>
      </c>
      <c r="Z85" s="85">
        <v>19992.78</v>
      </c>
      <c r="AA85" s="85">
        <v>0</v>
      </c>
      <c r="AB85" s="85">
        <v>28027.59</v>
      </c>
      <c r="AC85" s="85">
        <v>0</v>
      </c>
      <c r="AD85" s="85">
        <v>0</v>
      </c>
      <c r="AE85" s="85">
        <v>25180.07</v>
      </c>
      <c r="AF85" s="85">
        <v>0</v>
      </c>
      <c r="AG85" s="85">
        <v>0</v>
      </c>
      <c r="AH85" s="85">
        <v>75865.08</v>
      </c>
      <c r="AI85" s="85">
        <v>0</v>
      </c>
      <c r="AJ85" s="85">
        <v>0</v>
      </c>
      <c r="AK85" s="85">
        <v>118663.74</v>
      </c>
      <c r="AL85" s="85">
        <v>0</v>
      </c>
      <c r="AM85" s="85">
        <v>247736.48</v>
      </c>
      <c r="AN85" s="85">
        <f t="shared" si="340"/>
        <v>267729.26</v>
      </c>
      <c r="AO85" s="85">
        <v>1686953.2599999998</v>
      </c>
      <c r="AP85" s="57">
        <f t="shared" si="205"/>
        <v>1954682.5199999998</v>
      </c>
      <c r="AQ85" s="85">
        <v>0</v>
      </c>
      <c r="AR85" s="85">
        <v>0</v>
      </c>
      <c r="AS85" s="85">
        <v>0</v>
      </c>
      <c r="AT85" s="85">
        <v>0</v>
      </c>
      <c r="AU85" s="85">
        <v>0</v>
      </c>
      <c r="AV85" s="85">
        <v>0</v>
      </c>
      <c r="AW85" s="85">
        <v>0</v>
      </c>
      <c r="AX85" s="85">
        <v>0</v>
      </c>
      <c r="AY85" s="85">
        <v>0</v>
      </c>
      <c r="AZ85" s="85">
        <v>0</v>
      </c>
      <c r="BA85" s="85">
        <v>0</v>
      </c>
      <c r="BB85" s="85">
        <v>4932973.8000000007</v>
      </c>
      <c r="BC85" s="57">
        <f t="shared" si="206"/>
        <v>4932973.8000000007</v>
      </c>
      <c r="BD85" s="57">
        <f t="shared" si="207"/>
        <v>6887656.3200000003</v>
      </c>
      <c r="BE85" s="85">
        <v>0</v>
      </c>
      <c r="BF85" s="85">
        <v>6096863.1600000001</v>
      </c>
      <c r="BG85" s="85">
        <v>1153929.73</v>
      </c>
      <c r="BH85" s="85">
        <v>0</v>
      </c>
      <c r="BI85" s="85">
        <v>0</v>
      </c>
      <c r="BJ85" s="85">
        <v>0</v>
      </c>
      <c r="BK85" s="85">
        <v>0</v>
      </c>
      <c r="BL85" s="85">
        <v>3624033.29</v>
      </c>
      <c r="BM85" s="85">
        <v>0</v>
      </c>
      <c r="BN85" s="85">
        <v>2085887.22</v>
      </c>
      <c r="BO85" s="85">
        <v>1007010.43</v>
      </c>
      <c r="BP85" s="85">
        <v>0</v>
      </c>
      <c r="BQ85" s="57">
        <f t="shared" si="208"/>
        <v>13967723.83</v>
      </c>
      <c r="BR85" s="85">
        <v>0</v>
      </c>
      <c r="BS85" s="85">
        <v>0</v>
      </c>
      <c r="BT85" s="85">
        <v>3024278.53</v>
      </c>
      <c r="BU85" s="85">
        <v>0</v>
      </c>
      <c r="BV85" s="85">
        <v>0</v>
      </c>
      <c r="BW85" s="85">
        <v>2296448.15</v>
      </c>
      <c r="BX85" s="85">
        <v>0</v>
      </c>
      <c r="BY85" s="85">
        <v>0</v>
      </c>
      <c r="BZ85" s="85">
        <v>0</v>
      </c>
      <c r="CA85" s="85">
        <v>2181474.5500000003</v>
      </c>
      <c r="CB85" s="85">
        <v>0</v>
      </c>
      <c r="CC85" s="85">
        <v>0</v>
      </c>
      <c r="CD85" s="57">
        <f t="shared" si="209"/>
        <v>7502201.2300000004</v>
      </c>
      <c r="CE85" s="85">
        <v>517717.59</v>
      </c>
      <c r="CF85" s="85">
        <v>0</v>
      </c>
      <c r="CG85" s="85">
        <v>385515.43</v>
      </c>
      <c r="CH85" s="85">
        <v>0</v>
      </c>
      <c r="CI85" s="85">
        <v>0</v>
      </c>
      <c r="CJ85" s="85">
        <v>126078.13</v>
      </c>
      <c r="CK85" s="85">
        <v>0</v>
      </c>
      <c r="CL85" s="85">
        <v>0</v>
      </c>
      <c r="CM85" s="85">
        <v>0</v>
      </c>
      <c r="CN85" s="85">
        <v>0</v>
      </c>
      <c r="CO85" s="84">
        <v>0</v>
      </c>
      <c r="CP85" s="84">
        <v>307591.23</v>
      </c>
      <c r="CQ85" s="57">
        <f>CE85+CF85+CG85+CH85+CI85+CJ85+CK85+CL85+CM85+CN85+CO85+CP85</f>
        <v>1336902.3799999999</v>
      </c>
      <c r="CR85" s="57">
        <f t="shared" si="860"/>
        <v>29694483.759999998</v>
      </c>
      <c r="CS85" s="179">
        <v>0</v>
      </c>
      <c r="CT85" s="84">
        <v>0</v>
      </c>
      <c r="CU85" s="84">
        <v>0</v>
      </c>
      <c r="CV85" s="84">
        <f t="shared" si="887"/>
        <v>0</v>
      </c>
      <c r="CW85" s="84">
        <v>0</v>
      </c>
      <c r="CX85" s="84">
        <f t="shared" si="888"/>
        <v>0</v>
      </c>
      <c r="CY85" s="191" t="str">
        <f t="shared" si="889"/>
        <v>nebija plānots</v>
      </c>
      <c r="CZ85" s="84">
        <f t="shared" si="890"/>
        <v>0</v>
      </c>
      <c r="DA85" s="84">
        <f t="shared" ref="DA85:FL85" si="923">DA86+DA87</f>
        <v>0</v>
      </c>
      <c r="DB85" s="84">
        <v>0</v>
      </c>
      <c r="DC85" s="84">
        <f t="shared" si="892"/>
        <v>0</v>
      </c>
      <c r="DD85" s="84">
        <v>0</v>
      </c>
      <c r="DE85" s="84">
        <f t="shared" si="861"/>
        <v>0</v>
      </c>
      <c r="DF85" s="191" t="str">
        <f t="shared" ref="DF85" si="924">IFERROR(DE85/DC85,"nebija plānots")</f>
        <v>nebija plānots</v>
      </c>
      <c r="DG85" s="84">
        <f t="shared" ref="DG85" si="925">DE85-DC85</f>
        <v>0</v>
      </c>
      <c r="DH85" s="84">
        <f t="shared" si="923"/>
        <v>434606.16</v>
      </c>
      <c r="DI85" s="84">
        <v>400994.44</v>
      </c>
      <c r="DJ85" s="84">
        <f t="shared" ref="DJ85" si="926">DC85+DH85</f>
        <v>434606.16</v>
      </c>
      <c r="DK85" s="84">
        <v>0</v>
      </c>
      <c r="DL85" s="84">
        <f t="shared" si="862"/>
        <v>400994.44</v>
      </c>
      <c r="DM85" s="191">
        <f t="shared" ref="DM85" si="927">IFERROR(DL85/DJ85,"nebija plānots")</f>
        <v>0.92266165762583763</v>
      </c>
      <c r="DN85" s="84">
        <f t="shared" ref="DN85" si="928">DL85-DJ85</f>
        <v>-33611.719999999972</v>
      </c>
      <c r="DO85" s="84">
        <f t="shared" si="923"/>
        <v>0</v>
      </c>
      <c r="DP85" s="84">
        <v>19320.64</v>
      </c>
      <c r="DQ85" s="84">
        <f t="shared" ref="DQ85" si="929">DJ85+DO85</f>
        <v>434606.16</v>
      </c>
      <c r="DR85" s="84">
        <v>0</v>
      </c>
      <c r="DS85" s="84">
        <f t="shared" si="863"/>
        <v>420315.08</v>
      </c>
      <c r="DT85" s="191">
        <f t="shared" ref="DT85" si="930">IFERROR(DS85/DQ85,"nebija plānots")</f>
        <v>0.96711717109578021</v>
      </c>
      <c r="DU85" s="84">
        <f t="shared" ref="DU85" si="931">DS85-DQ85</f>
        <v>-14291.079999999958</v>
      </c>
      <c r="DV85" s="84">
        <f t="shared" si="923"/>
        <v>0</v>
      </c>
      <c r="DW85" s="84">
        <v>7915165.3000000007</v>
      </c>
      <c r="DX85" s="84">
        <f t="shared" ref="DX85" si="932">DQ85+DV85</f>
        <v>434606.16</v>
      </c>
      <c r="DY85" s="84">
        <v>0</v>
      </c>
      <c r="DZ85" s="84">
        <f t="shared" si="864"/>
        <v>8335480.3800000008</v>
      </c>
      <c r="EA85" s="191">
        <f t="shared" ref="EA85" si="933">IFERROR(DZ85/DX85,"nebija plānots")</f>
        <v>19.179388483587076</v>
      </c>
      <c r="EB85" s="84">
        <f t="shared" ref="EB85" si="934">DZ85-DX85</f>
        <v>7900874.2200000007</v>
      </c>
      <c r="EC85" s="84">
        <f t="shared" si="923"/>
        <v>17850</v>
      </c>
      <c r="ED85" s="84">
        <v>0</v>
      </c>
      <c r="EE85" s="84">
        <f t="shared" ref="EE85" si="935">DX85+EC85</f>
        <v>452456.16</v>
      </c>
      <c r="EF85" s="84">
        <v>0</v>
      </c>
      <c r="EG85" s="84">
        <f t="shared" si="865"/>
        <v>8335480.3800000008</v>
      </c>
      <c r="EH85" s="191">
        <f t="shared" ref="EH85" si="936">IFERROR(EG85/EE85,"nebija plānots")</f>
        <v>18.422735983968042</v>
      </c>
      <c r="EI85" s="84">
        <f t="shared" ref="EI85" si="937">EG85-EE85</f>
        <v>7883024.2200000007</v>
      </c>
      <c r="EJ85" s="84">
        <f t="shared" si="923"/>
        <v>0</v>
      </c>
      <c r="EK85" s="84">
        <v>0</v>
      </c>
      <c r="EL85" s="84">
        <f t="shared" ref="EL85" si="938">EE85+EJ85</f>
        <v>452456.16</v>
      </c>
      <c r="EM85" s="84">
        <v>0</v>
      </c>
      <c r="EN85" s="84">
        <f t="shared" si="866"/>
        <v>8335480.3800000008</v>
      </c>
      <c r="EO85" s="191">
        <f t="shared" ref="EO85" si="939">IFERROR(EN85/EL85,"nebija plānots")</f>
        <v>18.422735983968042</v>
      </c>
      <c r="EP85" s="84">
        <f t="shared" ref="EP85" si="940">EN85-EL85</f>
        <v>7883024.2200000007</v>
      </c>
      <c r="EQ85" s="84">
        <f t="shared" si="923"/>
        <v>0</v>
      </c>
      <c r="ER85" s="84">
        <v>0</v>
      </c>
      <c r="ES85" s="84">
        <f t="shared" ref="ES85" si="941">EL85+EQ85</f>
        <v>452456.16</v>
      </c>
      <c r="ET85" s="84">
        <v>0</v>
      </c>
      <c r="EU85" s="84">
        <f t="shared" si="867"/>
        <v>8335480.3800000008</v>
      </c>
      <c r="EV85" s="191">
        <f t="shared" ref="EV85" si="942">IFERROR(EU85/ES85,"nebija plānots")</f>
        <v>18.422735983968042</v>
      </c>
      <c r="EW85" s="84">
        <f t="shared" ref="EW85" si="943">EU85-ES85</f>
        <v>7883024.2200000007</v>
      </c>
      <c r="EX85" s="84">
        <f t="shared" si="923"/>
        <v>0</v>
      </c>
      <c r="EY85" s="84">
        <v>0</v>
      </c>
      <c r="EZ85" s="84">
        <f t="shared" ref="EZ85" si="944">ES85+EX85</f>
        <v>452456.16</v>
      </c>
      <c r="FA85" s="84">
        <v>0</v>
      </c>
      <c r="FB85" s="84">
        <f t="shared" si="868"/>
        <v>8335480.3800000008</v>
      </c>
      <c r="FC85" s="191">
        <f t="shared" ref="FC85" si="945">IFERROR(FB85/EZ85,"nebija plānots")</f>
        <v>18.422735983968042</v>
      </c>
      <c r="FD85" s="84">
        <f t="shared" ref="FD85" si="946">FB85-EZ85</f>
        <v>7883024.2200000007</v>
      </c>
      <c r="FE85" s="84">
        <f t="shared" si="923"/>
        <v>276238.2</v>
      </c>
      <c r="FF85" s="84">
        <v>0</v>
      </c>
      <c r="FG85" s="84">
        <f t="shared" ref="FG85" si="947">EZ85+FE85</f>
        <v>728694.36</v>
      </c>
      <c r="FH85" s="84">
        <v>0</v>
      </c>
      <c r="FI85" s="84">
        <f t="shared" si="869"/>
        <v>8335480.3800000008</v>
      </c>
      <c r="FJ85" s="191">
        <f t="shared" ref="FJ85" si="948">IFERROR(FI85/FG85,"nebija plānots")</f>
        <v>11.438925340385509</v>
      </c>
      <c r="FK85" s="84">
        <f t="shared" ref="FK85" si="949">FI85-FG85</f>
        <v>7606786.0200000005</v>
      </c>
      <c r="FL85" s="84">
        <f t="shared" si="923"/>
        <v>0</v>
      </c>
      <c r="FM85" s="84">
        <v>0</v>
      </c>
      <c r="FN85" s="84">
        <f t="shared" ref="FN85" si="950">FG85+FL85</f>
        <v>728694.36</v>
      </c>
      <c r="FO85" s="84">
        <v>0</v>
      </c>
      <c r="FP85" s="84">
        <f t="shared" si="870"/>
        <v>8335480.3800000008</v>
      </c>
      <c r="FQ85" s="191">
        <f t="shared" ref="FQ85" si="951">IFERROR(FP85/FN85,"nebija plānots")</f>
        <v>11.438925340385509</v>
      </c>
      <c r="FR85" s="84">
        <f t="shared" ref="FR85" si="952">FP85-FN85</f>
        <v>7606786.0200000005</v>
      </c>
      <c r="FS85" s="97">
        <f t="shared" si="922"/>
        <v>728694.36</v>
      </c>
      <c r="FT85" s="97">
        <f t="shared" si="871"/>
        <v>38029964.140000001</v>
      </c>
      <c r="FU85" s="84">
        <v>1496650.11</v>
      </c>
      <c r="FV85" s="84">
        <v>0</v>
      </c>
      <c r="FW85" s="84">
        <v>0</v>
      </c>
      <c r="FX85" s="84">
        <f t="shared" si="872"/>
        <v>0</v>
      </c>
      <c r="FY85" s="191">
        <f t="shared" si="873"/>
        <v>0</v>
      </c>
      <c r="FZ85" s="84">
        <f t="shared" si="874"/>
        <v>1496650.11</v>
      </c>
      <c r="GA85" s="84">
        <v>0</v>
      </c>
      <c r="GB85" s="84">
        <v>0</v>
      </c>
      <c r="GC85" s="84">
        <f t="shared" si="875"/>
        <v>0</v>
      </c>
      <c r="GD85" s="84">
        <f t="shared" si="876"/>
        <v>0</v>
      </c>
      <c r="GE85" s="84">
        <f t="shared" si="877"/>
        <v>0</v>
      </c>
      <c r="GF85" s="191">
        <f t="shared" si="878"/>
        <v>0</v>
      </c>
      <c r="GG85" s="84">
        <f t="shared" si="879"/>
        <v>1496650.11</v>
      </c>
      <c r="GH85" s="84">
        <v>1512289.46</v>
      </c>
      <c r="GI85" s="84">
        <v>0</v>
      </c>
      <c r="GJ85" s="84">
        <f t="shared" si="880"/>
        <v>1512289.46</v>
      </c>
      <c r="GK85" s="84">
        <f t="shared" si="881"/>
        <v>0</v>
      </c>
      <c r="GL85" s="84">
        <f t="shared" si="882"/>
        <v>1512289.46</v>
      </c>
      <c r="GM85" s="191">
        <f t="shared" si="883"/>
        <v>1.0104495699398972</v>
      </c>
      <c r="GN85" s="84">
        <f t="shared" si="884"/>
        <v>-15639.34999999986</v>
      </c>
      <c r="GO85" s="84">
        <v>0</v>
      </c>
      <c r="GP85" s="84">
        <v>0</v>
      </c>
      <c r="GQ85" s="84">
        <f t="shared" si="851"/>
        <v>0</v>
      </c>
      <c r="GR85" s="84">
        <f t="shared" si="852"/>
        <v>0</v>
      </c>
      <c r="GS85" s="84">
        <f t="shared" si="853"/>
        <v>1512289.46</v>
      </c>
      <c r="GT85" s="191">
        <f t="shared" si="885"/>
        <v>1.0104495699398972</v>
      </c>
      <c r="GU85" s="84">
        <f t="shared" si="854"/>
        <v>-15639.34999999986</v>
      </c>
      <c r="GV85" s="84">
        <v>0</v>
      </c>
      <c r="GW85" s="84">
        <v>0</v>
      </c>
      <c r="GX85" s="84">
        <f t="shared" si="855"/>
        <v>0</v>
      </c>
      <c r="GY85" s="84">
        <f t="shared" si="856"/>
        <v>0</v>
      </c>
      <c r="GZ85" s="84">
        <f t="shared" si="857"/>
        <v>1512289.46</v>
      </c>
      <c r="HA85" s="191">
        <f t="shared" si="886"/>
        <v>1.0104495699398972</v>
      </c>
      <c r="HB85" s="84">
        <f t="shared" si="858"/>
        <v>-15639.34999999986</v>
      </c>
      <c r="HC85" s="57">
        <f>FU85+FS85+CQ85+CD85+BQ85+BC85+AP85</f>
        <v>31919828.23</v>
      </c>
      <c r="HD85" s="57">
        <f>Q85-HC85</f>
        <v>10354286.77</v>
      </c>
      <c r="HE85" s="58" t="s">
        <v>671</v>
      </c>
      <c r="HF85" s="58"/>
      <c r="HG85" s="61"/>
      <c r="HH85" s="59"/>
      <c r="HI85" s="59"/>
    </row>
    <row r="86" spans="1:217" ht="75.400000000000006" hidden="1" customHeight="1" outlineLevel="1" x14ac:dyDescent="0.45">
      <c r="B86" s="9"/>
      <c r="C86" s="317" t="s">
        <v>131</v>
      </c>
      <c r="D86" s="1" t="s">
        <v>1471</v>
      </c>
      <c r="E86" s="35">
        <v>71</v>
      </c>
      <c r="F86" s="35">
        <v>2</v>
      </c>
      <c r="G86" s="41" t="s">
        <v>131</v>
      </c>
      <c r="H86" s="37" t="s">
        <v>238</v>
      </c>
      <c r="I86" s="37" t="s">
        <v>468</v>
      </c>
      <c r="J86" s="54">
        <v>0</v>
      </c>
      <c r="K86" s="41"/>
      <c r="L86" s="38"/>
      <c r="M86" s="42" t="s">
        <v>48</v>
      </c>
      <c r="N86" s="41"/>
      <c r="O86" s="38"/>
      <c r="P86" s="38" t="s">
        <v>456</v>
      </c>
      <c r="Q86" s="40"/>
      <c r="R86" s="40"/>
      <c r="S86" s="40"/>
      <c r="T86" s="98"/>
      <c r="U86" s="40"/>
      <c r="V86" s="40"/>
      <c r="W86" s="40"/>
      <c r="X86" s="85">
        <f t="shared" si="859"/>
        <v>0</v>
      </c>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84">
        <v>0</v>
      </c>
      <c r="CP86" s="84">
        <v>0</v>
      </c>
      <c r="CQ86" s="40"/>
      <c r="CR86" s="57">
        <f t="shared" si="860"/>
        <v>0</v>
      </c>
      <c r="CS86" s="40"/>
      <c r="CT86" s="40"/>
      <c r="CU86" s="84"/>
      <c r="CV86" s="84"/>
      <c r="CW86" s="84"/>
      <c r="CX86" s="84"/>
      <c r="CY86" s="191"/>
      <c r="CZ86" s="84"/>
      <c r="DA86" s="40"/>
      <c r="DB86" s="84">
        <v>0</v>
      </c>
      <c r="DC86" s="84"/>
      <c r="DD86" s="84"/>
      <c r="DE86" s="84">
        <f t="shared" si="861"/>
        <v>0</v>
      </c>
      <c r="DF86" s="191"/>
      <c r="DG86" s="84"/>
      <c r="DH86" s="40"/>
      <c r="DI86" s="84">
        <v>0</v>
      </c>
      <c r="DJ86" s="84"/>
      <c r="DK86" s="84"/>
      <c r="DL86" s="84">
        <f t="shared" si="862"/>
        <v>0</v>
      </c>
      <c r="DM86" s="191"/>
      <c r="DN86" s="84"/>
      <c r="DO86" s="40"/>
      <c r="DP86" s="84">
        <v>0</v>
      </c>
      <c r="DQ86" s="84"/>
      <c r="DR86" s="84"/>
      <c r="DS86" s="84">
        <f t="shared" si="863"/>
        <v>0</v>
      </c>
      <c r="DT86" s="191"/>
      <c r="DU86" s="84"/>
      <c r="DV86" s="40"/>
      <c r="DW86" s="84">
        <v>0</v>
      </c>
      <c r="DX86" s="84"/>
      <c r="DY86" s="84"/>
      <c r="DZ86" s="84">
        <f t="shared" si="864"/>
        <v>0</v>
      </c>
      <c r="EA86" s="191"/>
      <c r="EB86" s="84"/>
      <c r="EC86" s="40"/>
      <c r="ED86" s="84">
        <v>0</v>
      </c>
      <c r="EE86" s="84"/>
      <c r="EF86" s="84"/>
      <c r="EG86" s="84">
        <f t="shared" si="865"/>
        <v>0</v>
      </c>
      <c r="EH86" s="191"/>
      <c r="EI86" s="84"/>
      <c r="EJ86" s="40"/>
      <c r="EK86" s="84">
        <v>0</v>
      </c>
      <c r="EL86" s="84"/>
      <c r="EM86" s="84"/>
      <c r="EN86" s="84">
        <f t="shared" si="866"/>
        <v>0</v>
      </c>
      <c r="EO86" s="191"/>
      <c r="EP86" s="84"/>
      <c r="EQ86" s="40"/>
      <c r="ER86" s="84">
        <v>0</v>
      </c>
      <c r="ES86" s="84"/>
      <c r="ET86" s="84"/>
      <c r="EU86" s="84">
        <f t="shared" si="867"/>
        <v>0</v>
      </c>
      <c r="EV86" s="191"/>
      <c r="EW86" s="84"/>
      <c r="EX86" s="40"/>
      <c r="EY86" s="84">
        <v>0</v>
      </c>
      <c r="EZ86" s="84"/>
      <c r="FA86" s="84"/>
      <c r="FB86" s="84">
        <f t="shared" si="868"/>
        <v>0</v>
      </c>
      <c r="FC86" s="191"/>
      <c r="FD86" s="84"/>
      <c r="FE86" s="40"/>
      <c r="FF86" s="84">
        <v>0</v>
      </c>
      <c r="FG86" s="84"/>
      <c r="FH86" s="84"/>
      <c r="FI86" s="84">
        <f t="shared" si="869"/>
        <v>0</v>
      </c>
      <c r="FJ86" s="191"/>
      <c r="FK86" s="84"/>
      <c r="FL86" s="40"/>
      <c r="FM86" s="84">
        <v>0</v>
      </c>
      <c r="FN86" s="84"/>
      <c r="FO86" s="84"/>
      <c r="FP86" s="84">
        <f t="shared" si="870"/>
        <v>0</v>
      </c>
      <c r="FQ86" s="191"/>
      <c r="FR86" s="84"/>
      <c r="FS86" s="40"/>
      <c r="FT86" s="97">
        <f t="shared" si="871"/>
        <v>0</v>
      </c>
      <c r="FU86" s="84">
        <v>0</v>
      </c>
      <c r="FV86" s="84">
        <v>0</v>
      </c>
      <c r="FW86" s="84">
        <v>0</v>
      </c>
      <c r="FX86" s="84">
        <f t="shared" si="872"/>
        <v>0</v>
      </c>
      <c r="FY86" s="191" t="str">
        <f t="shared" si="873"/>
        <v>nebija plānots</v>
      </c>
      <c r="FZ86" s="84">
        <f t="shared" si="874"/>
        <v>0</v>
      </c>
      <c r="GA86" s="84">
        <v>0</v>
      </c>
      <c r="GB86" s="84">
        <v>0</v>
      </c>
      <c r="GC86" s="84">
        <f t="shared" si="875"/>
        <v>0</v>
      </c>
      <c r="GD86" s="84">
        <f t="shared" si="876"/>
        <v>0</v>
      </c>
      <c r="GE86" s="84">
        <f t="shared" si="877"/>
        <v>0</v>
      </c>
      <c r="GF86" s="191" t="str">
        <f t="shared" si="878"/>
        <v>nebija plānots</v>
      </c>
      <c r="GG86" s="84">
        <f t="shared" si="879"/>
        <v>0</v>
      </c>
      <c r="GH86" s="84">
        <v>0</v>
      </c>
      <c r="GI86" s="84">
        <v>0</v>
      </c>
      <c r="GJ86" s="84">
        <f t="shared" si="880"/>
        <v>0</v>
      </c>
      <c r="GK86" s="84">
        <f t="shared" si="881"/>
        <v>0</v>
      </c>
      <c r="GL86" s="84">
        <f t="shared" si="882"/>
        <v>0</v>
      </c>
      <c r="GM86" s="191" t="str">
        <f t="shared" si="883"/>
        <v>nebija plānots</v>
      </c>
      <c r="GN86" s="84">
        <f t="shared" si="884"/>
        <v>0</v>
      </c>
      <c r="GO86" s="84">
        <v>0</v>
      </c>
      <c r="GP86" s="84">
        <v>0</v>
      </c>
      <c r="GQ86" s="84">
        <f t="shared" si="851"/>
        <v>0</v>
      </c>
      <c r="GR86" s="84">
        <f t="shared" si="852"/>
        <v>0</v>
      </c>
      <c r="GS86" s="84">
        <f t="shared" si="853"/>
        <v>0</v>
      </c>
      <c r="GT86" s="191" t="str">
        <f t="shared" si="885"/>
        <v>nebija plānots</v>
      </c>
      <c r="GU86" s="84">
        <f t="shared" si="854"/>
        <v>0</v>
      </c>
      <c r="GV86" s="84">
        <v>0</v>
      </c>
      <c r="GW86" s="84">
        <v>0</v>
      </c>
      <c r="GX86" s="84">
        <f t="shared" si="855"/>
        <v>0</v>
      </c>
      <c r="GY86" s="84">
        <f t="shared" si="856"/>
        <v>0</v>
      </c>
      <c r="GZ86" s="84">
        <f t="shared" si="857"/>
        <v>0</v>
      </c>
      <c r="HA86" s="191" t="str">
        <f t="shared" si="886"/>
        <v>nebija plānots</v>
      </c>
      <c r="HB86" s="84">
        <f t="shared" si="858"/>
        <v>0</v>
      </c>
      <c r="HC86" s="40"/>
      <c r="HD86" s="40"/>
      <c r="HE86" s="99"/>
      <c r="HF86" s="99"/>
      <c r="HG86" s="102"/>
      <c r="HH86" s="100"/>
      <c r="HI86" s="100"/>
    </row>
    <row r="87" spans="1:217" ht="75.400000000000006" hidden="1" customHeight="1" outlineLevel="1" x14ac:dyDescent="0.45">
      <c r="B87" s="9"/>
      <c r="C87" s="317" t="s">
        <v>131</v>
      </c>
      <c r="D87" s="1" t="s">
        <v>1471</v>
      </c>
      <c r="E87" s="35">
        <v>72</v>
      </c>
      <c r="F87" s="35">
        <v>2</v>
      </c>
      <c r="G87" s="41" t="s">
        <v>131</v>
      </c>
      <c r="H87" s="37" t="s">
        <v>238</v>
      </c>
      <c r="I87" s="37" t="s">
        <v>468</v>
      </c>
      <c r="J87" s="54">
        <v>0</v>
      </c>
      <c r="K87" s="41"/>
      <c r="L87" s="38"/>
      <c r="M87" s="42" t="s">
        <v>48</v>
      </c>
      <c r="N87" s="41"/>
      <c r="O87" s="38"/>
      <c r="P87" s="38" t="s">
        <v>457</v>
      </c>
      <c r="Q87" s="40"/>
      <c r="R87" s="40"/>
      <c r="S87" s="40"/>
      <c r="T87" s="98"/>
      <c r="U87" s="40"/>
      <c r="V87" s="40"/>
      <c r="W87" s="40"/>
      <c r="X87" s="85">
        <f t="shared" si="859"/>
        <v>0</v>
      </c>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84">
        <v>0</v>
      </c>
      <c r="CP87" s="84">
        <v>0</v>
      </c>
      <c r="CQ87" s="40"/>
      <c r="CR87" s="57">
        <f t="shared" si="860"/>
        <v>0</v>
      </c>
      <c r="CS87" s="40"/>
      <c r="CT87" s="40">
        <v>0</v>
      </c>
      <c r="CU87" s="84"/>
      <c r="CV87" s="84"/>
      <c r="CW87" s="84"/>
      <c r="CX87" s="84"/>
      <c r="CY87" s="191"/>
      <c r="CZ87" s="84"/>
      <c r="DA87" s="40">
        <v>0</v>
      </c>
      <c r="DB87" s="84">
        <v>0</v>
      </c>
      <c r="DC87" s="84"/>
      <c r="DD87" s="84"/>
      <c r="DE87" s="84">
        <f t="shared" si="861"/>
        <v>0</v>
      </c>
      <c r="DF87" s="191"/>
      <c r="DG87" s="84"/>
      <c r="DH87" s="40">
        <v>434606.16</v>
      </c>
      <c r="DI87" s="84">
        <v>0</v>
      </c>
      <c r="DJ87" s="84"/>
      <c r="DK87" s="84"/>
      <c r="DL87" s="84">
        <f t="shared" si="862"/>
        <v>0</v>
      </c>
      <c r="DM87" s="191"/>
      <c r="DN87" s="84"/>
      <c r="DO87" s="40">
        <v>0</v>
      </c>
      <c r="DP87" s="84">
        <v>0</v>
      </c>
      <c r="DQ87" s="84"/>
      <c r="DR87" s="84"/>
      <c r="DS87" s="84">
        <f t="shared" si="863"/>
        <v>0</v>
      </c>
      <c r="DT87" s="191"/>
      <c r="DU87" s="84"/>
      <c r="DV87" s="40">
        <v>0</v>
      </c>
      <c r="DW87" s="84">
        <v>0</v>
      </c>
      <c r="DX87" s="84"/>
      <c r="DY87" s="84"/>
      <c r="DZ87" s="84">
        <f t="shared" si="864"/>
        <v>0</v>
      </c>
      <c r="EA87" s="191"/>
      <c r="EB87" s="84"/>
      <c r="EC87" s="40">
        <v>17850</v>
      </c>
      <c r="ED87" s="84">
        <v>0</v>
      </c>
      <c r="EE87" s="84"/>
      <c r="EF87" s="84"/>
      <c r="EG87" s="84">
        <f t="shared" si="865"/>
        <v>0</v>
      </c>
      <c r="EH87" s="191"/>
      <c r="EI87" s="84"/>
      <c r="EJ87" s="40">
        <v>0</v>
      </c>
      <c r="EK87" s="84">
        <v>0</v>
      </c>
      <c r="EL87" s="84"/>
      <c r="EM87" s="84"/>
      <c r="EN87" s="84">
        <f t="shared" si="866"/>
        <v>0</v>
      </c>
      <c r="EO87" s="191"/>
      <c r="EP87" s="84"/>
      <c r="EQ87" s="40">
        <v>0</v>
      </c>
      <c r="ER87" s="84">
        <v>0</v>
      </c>
      <c r="ES87" s="84"/>
      <c r="ET87" s="84"/>
      <c r="EU87" s="84">
        <f t="shared" si="867"/>
        <v>0</v>
      </c>
      <c r="EV87" s="191"/>
      <c r="EW87" s="84"/>
      <c r="EX87" s="40">
        <v>0</v>
      </c>
      <c r="EY87" s="84">
        <v>0</v>
      </c>
      <c r="EZ87" s="84"/>
      <c r="FA87" s="84"/>
      <c r="FB87" s="84">
        <f t="shared" si="868"/>
        <v>0</v>
      </c>
      <c r="FC87" s="191"/>
      <c r="FD87" s="84"/>
      <c r="FE87" s="40">
        <v>276238.2</v>
      </c>
      <c r="FF87" s="84">
        <v>0</v>
      </c>
      <c r="FG87" s="84"/>
      <c r="FH87" s="84"/>
      <c r="FI87" s="84">
        <f t="shared" si="869"/>
        <v>0</v>
      </c>
      <c r="FJ87" s="191"/>
      <c r="FK87" s="84"/>
      <c r="FL87" s="40">
        <v>0</v>
      </c>
      <c r="FM87" s="84">
        <v>0</v>
      </c>
      <c r="FN87" s="84"/>
      <c r="FO87" s="84"/>
      <c r="FP87" s="84">
        <f t="shared" si="870"/>
        <v>0</v>
      </c>
      <c r="FQ87" s="191"/>
      <c r="FR87" s="84"/>
      <c r="FS87" s="40"/>
      <c r="FT87" s="97">
        <f t="shared" si="871"/>
        <v>0</v>
      </c>
      <c r="FU87" s="84">
        <v>0</v>
      </c>
      <c r="FV87" s="84">
        <v>0</v>
      </c>
      <c r="FW87" s="84">
        <v>0</v>
      </c>
      <c r="FX87" s="84">
        <f t="shared" si="872"/>
        <v>0</v>
      </c>
      <c r="FY87" s="191" t="str">
        <f t="shared" si="873"/>
        <v>nebija plānots</v>
      </c>
      <c r="FZ87" s="84">
        <f t="shared" si="874"/>
        <v>0</v>
      </c>
      <c r="GA87" s="84">
        <v>0</v>
      </c>
      <c r="GB87" s="84">
        <v>0</v>
      </c>
      <c r="GC87" s="84">
        <f t="shared" si="875"/>
        <v>0</v>
      </c>
      <c r="GD87" s="84">
        <f t="shared" si="876"/>
        <v>0</v>
      </c>
      <c r="GE87" s="84">
        <f t="shared" si="877"/>
        <v>0</v>
      </c>
      <c r="GF87" s="191" t="str">
        <f t="shared" si="878"/>
        <v>nebija plānots</v>
      </c>
      <c r="GG87" s="84">
        <f t="shared" si="879"/>
        <v>0</v>
      </c>
      <c r="GH87" s="84">
        <v>0</v>
      </c>
      <c r="GI87" s="84">
        <v>0</v>
      </c>
      <c r="GJ87" s="84">
        <f t="shared" si="880"/>
        <v>0</v>
      </c>
      <c r="GK87" s="84">
        <f t="shared" si="881"/>
        <v>0</v>
      </c>
      <c r="GL87" s="84">
        <f t="shared" si="882"/>
        <v>0</v>
      </c>
      <c r="GM87" s="191" t="str">
        <f t="shared" si="883"/>
        <v>nebija plānots</v>
      </c>
      <c r="GN87" s="84">
        <f t="shared" si="884"/>
        <v>0</v>
      </c>
      <c r="GO87" s="84">
        <v>0</v>
      </c>
      <c r="GP87" s="84">
        <v>0</v>
      </c>
      <c r="GQ87" s="84">
        <f t="shared" si="851"/>
        <v>0</v>
      </c>
      <c r="GR87" s="84">
        <f t="shared" si="852"/>
        <v>0</v>
      </c>
      <c r="GS87" s="84">
        <f t="shared" si="853"/>
        <v>0</v>
      </c>
      <c r="GT87" s="191" t="str">
        <f t="shared" si="885"/>
        <v>nebija plānots</v>
      </c>
      <c r="GU87" s="84">
        <f t="shared" si="854"/>
        <v>0</v>
      </c>
      <c r="GV87" s="84">
        <v>0</v>
      </c>
      <c r="GW87" s="84">
        <v>0</v>
      </c>
      <c r="GX87" s="84">
        <f t="shared" si="855"/>
        <v>0</v>
      </c>
      <c r="GY87" s="84">
        <f t="shared" si="856"/>
        <v>0</v>
      </c>
      <c r="GZ87" s="84">
        <f t="shared" si="857"/>
        <v>0</v>
      </c>
      <c r="HA87" s="191" t="str">
        <f t="shared" si="886"/>
        <v>nebija plānots</v>
      </c>
      <c r="HB87" s="84">
        <f t="shared" si="858"/>
        <v>0</v>
      </c>
      <c r="HC87" s="40"/>
      <c r="HD87" s="40"/>
      <c r="HE87" s="99"/>
      <c r="HF87" s="99">
        <v>0.7</v>
      </c>
      <c r="HG87" s="102" t="s">
        <v>649</v>
      </c>
      <c r="HH87" s="100"/>
      <c r="HI87" s="100"/>
    </row>
    <row r="88" spans="1:217" ht="75.400000000000006" customHeight="1" collapsed="1" x14ac:dyDescent="0.45">
      <c r="A88" s="1" t="str">
        <f t="shared" si="204"/>
        <v>2.1.1.2</v>
      </c>
      <c r="B88" s="9" t="str">
        <f>C88&amp;J88&amp;"."&amp;D88</f>
        <v>2.1.1.2.Nē</v>
      </c>
      <c r="C88" s="317" t="s">
        <v>131</v>
      </c>
      <c r="D88" s="1" t="s">
        <v>1471</v>
      </c>
      <c r="E88" s="35">
        <v>73</v>
      </c>
      <c r="F88" s="52">
        <v>2</v>
      </c>
      <c r="G88" s="62" t="s">
        <v>131</v>
      </c>
      <c r="H88" s="54" t="s">
        <v>238</v>
      </c>
      <c r="I88" s="54" t="str">
        <f t="shared" si="162"/>
        <v xml:space="preserve">2.1.1. Platjoslas infrastruktūras attīstība </v>
      </c>
      <c r="J88" s="54">
        <v>2</v>
      </c>
      <c r="K88" s="62">
        <v>2</v>
      </c>
      <c r="L88" s="38" t="str">
        <f t="shared" si="163"/>
        <v>2.1.1.2</v>
      </c>
      <c r="M88" s="63" t="s">
        <v>48</v>
      </c>
      <c r="N88" s="62" t="s">
        <v>5</v>
      </c>
      <c r="O88" s="55" t="s">
        <v>222</v>
      </c>
      <c r="P88" s="55" t="s">
        <v>225</v>
      </c>
      <c r="Q88" s="57">
        <f t="shared" si="339"/>
        <v>0</v>
      </c>
      <c r="R88" s="57">
        <f t="shared" si="164"/>
        <v>0</v>
      </c>
      <c r="S88" s="80">
        <v>0</v>
      </c>
      <c r="T88" s="81">
        <v>0</v>
      </c>
      <c r="U88" s="80">
        <v>0</v>
      </c>
      <c r="V88" s="80">
        <v>0</v>
      </c>
      <c r="W88" s="80">
        <v>0</v>
      </c>
      <c r="X88" s="85" t="str">
        <f t="shared" si="859"/>
        <v>ERAF</v>
      </c>
      <c r="Y88" s="85">
        <v>0</v>
      </c>
      <c r="Z88" s="85">
        <v>0</v>
      </c>
      <c r="AA88" s="85">
        <v>0</v>
      </c>
      <c r="AB88" s="85">
        <v>0</v>
      </c>
      <c r="AC88" s="85">
        <v>0</v>
      </c>
      <c r="AD88" s="85">
        <v>0</v>
      </c>
      <c r="AE88" s="85">
        <v>0</v>
      </c>
      <c r="AF88" s="85">
        <v>0</v>
      </c>
      <c r="AG88" s="85">
        <v>0</v>
      </c>
      <c r="AH88" s="85">
        <v>0</v>
      </c>
      <c r="AI88" s="85">
        <v>0</v>
      </c>
      <c r="AJ88" s="85">
        <v>0</v>
      </c>
      <c r="AK88" s="85">
        <v>0</v>
      </c>
      <c r="AL88" s="85">
        <v>0</v>
      </c>
      <c r="AM88" s="85">
        <v>0</v>
      </c>
      <c r="AN88" s="85">
        <f t="shared" si="340"/>
        <v>0</v>
      </c>
      <c r="AO88" s="85">
        <v>0</v>
      </c>
      <c r="AP88" s="57">
        <f t="shared" si="205"/>
        <v>0</v>
      </c>
      <c r="AQ88" s="85">
        <v>0</v>
      </c>
      <c r="AR88" s="85">
        <v>0</v>
      </c>
      <c r="AS88" s="85">
        <v>0</v>
      </c>
      <c r="AT88" s="85">
        <v>0</v>
      </c>
      <c r="AU88" s="85">
        <v>0</v>
      </c>
      <c r="AV88" s="85">
        <v>0</v>
      </c>
      <c r="AW88" s="85">
        <v>0</v>
      </c>
      <c r="AX88" s="85">
        <v>0</v>
      </c>
      <c r="AY88" s="85">
        <v>0</v>
      </c>
      <c r="AZ88" s="85">
        <v>0</v>
      </c>
      <c r="BA88" s="85">
        <v>0</v>
      </c>
      <c r="BB88" s="85">
        <v>0</v>
      </c>
      <c r="BC88" s="57">
        <f t="shared" si="206"/>
        <v>0</v>
      </c>
      <c r="BD88" s="57">
        <f t="shared" si="207"/>
        <v>0</v>
      </c>
      <c r="BE88" s="85">
        <v>0</v>
      </c>
      <c r="BF88" s="85">
        <v>0</v>
      </c>
      <c r="BG88" s="85">
        <v>0</v>
      </c>
      <c r="BH88" s="85">
        <v>0</v>
      </c>
      <c r="BI88" s="85">
        <v>0</v>
      </c>
      <c r="BJ88" s="85">
        <v>0</v>
      </c>
      <c r="BK88" s="85">
        <v>0</v>
      </c>
      <c r="BL88" s="85">
        <v>0</v>
      </c>
      <c r="BM88" s="85">
        <v>0</v>
      </c>
      <c r="BN88" s="85">
        <v>0</v>
      </c>
      <c r="BO88" s="85">
        <v>0</v>
      </c>
      <c r="BP88" s="85">
        <v>0</v>
      </c>
      <c r="BQ88" s="57">
        <f t="shared" si="208"/>
        <v>0</v>
      </c>
      <c r="BR88" s="85">
        <v>0</v>
      </c>
      <c r="BS88" s="85">
        <v>0</v>
      </c>
      <c r="BT88" s="85">
        <v>0</v>
      </c>
      <c r="BU88" s="85">
        <v>0</v>
      </c>
      <c r="BV88" s="85">
        <v>0</v>
      </c>
      <c r="BW88" s="85">
        <v>0</v>
      </c>
      <c r="BX88" s="85">
        <v>0</v>
      </c>
      <c r="BY88" s="85">
        <v>0</v>
      </c>
      <c r="BZ88" s="85">
        <v>0</v>
      </c>
      <c r="CA88" s="85">
        <v>0</v>
      </c>
      <c r="CB88" s="85">
        <v>0</v>
      </c>
      <c r="CC88" s="85">
        <v>0</v>
      </c>
      <c r="CD88" s="57">
        <f t="shared" si="209"/>
        <v>0</v>
      </c>
      <c r="CE88" s="85">
        <v>0</v>
      </c>
      <c r="CF88" s="85">
        <v>0</v>
      </c>
      <c r="CG88" s="85">
        <v>0</v>
      </c>
      <c r="CH88" s="85">
        <v>0</v>
      </c>
      <c r="CI88" s="85">
        <v>0</v>
      </c>
      <c r="CJ88" s="85">
        <v>0</v>
      </c>
      <c r="CK88" s="85">
        <v>0</v>
      </c>
      <c r="CL88" s="85">
        <v>0</v>
      </c>
      <c r="CM88" s="85">
        <v>0</v>
      </c>
      <c r="CN88" s="85">
        <v>0</v>
      </c>
      <c r="CO88" s="84">
        <v>0</v>
      </c>
      <c r="CP88" s="84">
        <v>0</v>
      </c>
      <c r="CQ88" s="57">
        <f>CE88+CF88+CG88+CH88+CI88+CJ88+CK88+CL88+CM88+CN88+CO88+CP88</f>
        <v>0</v>
      </c>
      <c r="CR88" s="57">
        <f t="shared" si="860"/>
        <v>0</v>
      </c>
      <c r="CS88" s="179">
        <v>0</v>
      </c>
      <c r="CT88" s="84">
        <v>0</v>
      </c>
      <c r="CU88" s="84">
        <v>0</v>
      </c>
      <c r="CV88" s="84">
        <f t="shared" si="887"/>
        <v>0</v>
      </c>
      <c r="CW88" s="84">
        <v>0</v>
      </c>
      <c r="CX88" s="84">
        <f t="shared" si="888"/>
        <v>0</v>
      </c>
      <c r="CY88" s="191" t="str">
        <f t="shared" si="889"/>
        <v>nebija plānots</v>
      </c>
      <c r="CZ88" s="84">
        <f t="shared" si="890"/>
        <v>0</v>
      </c>
      <c r="DA88" s="84">
        <f t="shared" ref="DA88:FL88" si="953">DA89+DA90</f>
        <v>0</v>
      </c>
      <c r="DB88" s="84">
        <v>0</v>
      </c>
      <c r="DC88" s="84">
        <f t="shared" si="892"/>
        <v>0</v>
      </c>
      <c r="DD88" s="84">
        <v>0</v>
      </c>
      <c r="DE88" s="84">
        <f t="shared" si="861"/>
        <v>0</v>
      </c>
      <c r="DF88" s="191" t="str">
        <f t="shared" ref="DF88" si="954">IFERROR(DE88/DC88,"nebija plānots")</f>
        <v>nebija plānots</v>
      </c>
      <c r="DG88" s="84">
        <f t="shared" ref="DG88" si="955">DE88-DC88</f>
        <v>0</v>
      </c>
      <c r="DH88" s="84">
        <f t="shared" si="953"/>
        <v>0</v>
      </c>
      <c r="DI88" s="84">
        <v>0</v>
      </c>
      <c r="DJ88" s="84">
        <f t="shared" ref="DJ88" si="956">DC88+DH88</f>
        <v>0</v>
      </c>
      <c r="DK88" s="84">
        <v>0</v>
      </c>
      <c r="DL88" s="84">
        <f t="shared" si="862"/>
        <v>0</v>
      </c>
      <c r="DM88" s="191" t="str">
        <f t="shared" ref="DM88" si="957">IFERROR(DL88/DJ88,"nebija plānots")</f>
        <v>nebija plānots</v>
      </c>
      <c r="DN88" s="84">
        <f t="shared" ref="DN88" si="958">DL88-DJ88</f>
        <v>0</v>
      </c>
      <c r="DO88" s="84">
        <f t="shared" si="953"/>
        <v>0</v>
      </c>
      <c r="DP88" s="84">
        <v>0</v>
      </c>
      <c r="DQ88" s="84">
        <f t="shared" ref="DQ88" si="959">DJ88+DO88</f>
        <v>0</v>
      </c>
      <c r="DR88" s="84">
        <v>0</v>
      </c>
      <c r="DS88" s="84">
        <f t="shared" si="863"/>
        <v>0</v>
      </c>
      <c r="DT88" s="191" t="str">
        <f t="shared" ref="DT88" si="960">IFERROR(DS88/DQ88,"nebija plānots")</f>
        <v>nebija plānots</v>
      </c>
      <c r="DU88" s="84">
        <f t="shared" ref="DU88" si="961">DS88-DQ88</f>
        <v>0</v>
      </c>
      <c r="DV88" s="84">
        <f t="shared" si="953"/>
        <v>0</v>
      </c>
      <c r="DW88" s="84">
        <v>0</v>
      </c>
      <c r="DX88" s="84">
        <f t="shared" ref="DX88" si="962">DQ88+DV88</f>
        <v>0</v>
      </c>
      <c r="DY88" s="84">
        <v>0</v>
      </c>
      <c r="DZ88" s="84">
        <f t="shared" si="864"/>
        <v>0</v>
      </c>
      <c r="EA88" s="191" t="str">
        <f t="shared" ref="EA88" si="963">IFERROR(DZ88/DX88,"nebija plānots")</f>
        <v>nebija plānots</v>
      </c>
      <c r="EB88" s="84">
        <f t="shared" ref="EB88" si="964">DZ88-DX88</f>
        <v>0</v>
      </c>
      <c r="EC88" s="84">
        <f t="shared" si="953"/>
        <v>0</v>
      </c>
      <c r="ED88" s="84">
        <v>0</v>
      </c>
      <c r="EE88" s="84">
        <f t="shared" ref="EE88" si="965">DX88+EC88</f>
        <v>0</v>
      </c>
      <c r="EF88" s="84">
        <v>0</v>
      </c>
      <c r="EG88" s="84">
        <f t="shared" si="865"/>
        <v>0</v>
      </c>
      <c r="EH88" s="191" t="str">
        <f t="shared" ref="EH88" si="966">IFERROR(EG88/EE88,"nebija plānots")</f>
        <v>nebija plānots</v>
      </c>
      <c r="EI88" s="84">
        <f t="shared" ref="EI88" si="967">EG88-EE88</f>
        <v>0</v>
      </c>
      <c r="EJ88" s="84">
        <f t="shared" si="953"/>
        <v>0</v>
      </c>
      <c r="EK88" s="84">
        <v>0</v>
      </c>
      <c r="EL88" s="84">
        <f t="shared" ref="EL88" si="968">EE88+EJ88</f>
        <v>0</v>
      </c>
      <c r="EM88" s="84">
        <v>0</v>
      </c>
      <c r="EN88" s="84">
        <f t="shared" si="866"/>
        <v>0</v>
      </c>
      <c r="EO88" s="191" t="str">
        <f t="shared" ref="EO88" si="969">IFERROR(EN88/EL88,"nebija plānots")</f>
        <v>nebija plānots</v>
      </c>
      <c r="EP88" s="84">
        <f t="shared" ref="EP88" si="970">EN88-EL88</f>
        <v>0</v>
      </c>
      <c r="EQ88" s="84">
        <f t="shared" si="953"/>
        <v>0</v>
      </c>
      <c r="ER88" s="84">
        <v>0</v>
      </c>
      <c r="ES88" s="84">
        <f t="shared" ref="ES88" si="971">EL88+EQ88</f>
        <v>0</v>
      </c>
      <c r="ET88" s="84">
        <v>0</v>
      </c>
      <c r="EU88" s="84">
        <f t="shared" si="867"/>
        <v>0</v>
      </c>
      <c r="EV88" s="191" t="str">
        <f t="shared" ref="EV88" si="972">IFERROR(EU88/ES88,"nebija plānots")</f>
        <v>nebija plānots</v>
      </c>
      <c r="EW88" s="84">
        <f t="shared" ref="EW88" si="973">EU88-ES88</f>
        <v>0</v>
      </c>
      <c r="EX88" s="84">
        <f t="shared" si="953"/>
        <v>0</v>
      </c>
      <c r="EY88" s="84">
        <v>0</v>
      </c>
      <c r="EZ88" s="84">
        <f t="shared" ref="EZ88" si="974">ES88+EX88</f>
        <v>0</v>
      </c>
      <c r="FA88" s="84">
        <v>0</v>
      </c>
      <c r="FB88" s="84">
        <f t="shared" si="868"/>
        <v>0</v>
      </c>
      <c r="FC88" s="191" t="str">
        <f t="shared" ref="FC88" si="975">IFERROR(FB88/EZ88,"nebija plānots")</f>
        <v>nebija plānots</v>
      </c>
      <c r="FD88" s="84">
        <f t="shared" ref="FD88" si="976">FB88-EZ88</f>
        <v>0</v>
      </c>
      <c r="FE88" s="84">
        <f t="shared" si="953"/>
        <v>0</v>
      </c>
      <c r="FF88" s="84">
        <v>0</v>
      </c>
      <c r="FG88" s="84">
        <f t="shared" ref="FG88" si="977">EZ88+FE88</f>
        <v>0</v>
      </c>
      <c r="FH88" s="84">
        <v>0</v>
      </c>
      <c r="FI88" s="84">
        <f t="shared" si="869"/>
        <v>0</v>
      </c>
      <c r="FJ88" s="191" t="str">
        <f t="shared" ref="FJ88" si="978">IFERROR(FI88/FG88,"nebija plānots")</f>
        <v>nebija plānots</v>
      </c>
      <c r="FK88" s="84">
        <f t="shared" ref="FK88" si="979">FI88-FG88</f>
        <v>0</v>
      </c>
      <c r="FL88" s="84">
        <f t="shared" si="953"/>
        <v>0</v>
      </c>
      <c r="FM88" s="84">
        <v>0</v>
      </c>
      <c r="FN88" s="84">
        <f t="shared" ref="FN88" si="980">FG88+FL88</f>
        <v>0</v>
      </c>
      <c r="FO88" s="84">
        <v>0</v>
      </c>
      <c r="FP88" s="84">
        <f t="shared" si="870"/>
        <v>0</v>
      </c>
      <c r="FQ88" s="191" t="str">
        <f t="shared" ref="FQ88" si="981">IFERROR(FP88/FN88,"nebija plānots")</f>
        <v>nebija plānots</v>
      </c>
      <c r="FR88" s="84">
        <f t="shared" ref="FR88" si="982">FP88-FN88</f>
        <v>0</v>
      </c>
      <c r="FS88" s="97">
        <f t="shared" si="922"/>
        <v>0</v>
      </c>
      <c r="FT88" s="97">
        <f t="shared" si="871"/>
        <v>0</v>
      </c>
      <c r="FU88" s="84">
        <v>0</v>
      </c>
      <c r="FV88" s="84">
        <v>0</v>
      </c>
      <c r="FW88" s="84">
        <v>0</v>
      </c>
      <c r="FX88" s="84">
        <f t="shared" si="872"/>
        <v>0</v>
      </c>
      <c r="FY88" s="191" t="str">
        <f t="shared" si="873"/>
        <v>nebija plānots</v>
      </c>
      <c r="FZ88" s="84">
        <f t="shared" si="874"/>
        <v>0</v>
      </c>
      <c r="GA88" s="84">
        <v>0</v>
      </c>
      <c r="GB88" s="84">
        <v>0</v>
      </c>
      <c r="GC88" s="84">
        <f t="shared" si="875"/>
        <v>0</v>
      </c>
      <c r="GD88" s="84">
        <f t="shared" si="876"/>
        <v>0</v>
      </c>
      <c r="GE88" s="84">
        <f t="shared" si="877"/>
        <v>0</v>
      </c>
      <c r="GF88" s="191" t="str">
        <f t="shared" si="878"/>
        <v>nebija plānots</v>
      </c>
      <c r="GG88" s="84">
        <f t="shared" si="879"/>
        <v>0</v>
      </c>
      <c r="GH88" s="84">
        <v>0</v>
      </c>
      <c r="GI88" s="84">
        <v>0</v>
      </c>
      <c r="GJ88" s="84">
        <f t="shared" si="880"/>
        <v>0</v>
      </c>
      <c r="GK88" s="84">
        <f t="shared" si="881"/>
        <v>0</v>
      </c>
      <c r="GL88" s="84">
        <f t="shared" si="882"/>
        <v>0</v>
      </c>
      <c r="GM88" s="191" t="str">
        <f t="shared" si="883"/>
        <v>nebija plānots</v>
      </c>
      <c r="GN88" s="84">
        <f t="shared" si="884"/>
        <v>0</v>
      </c>
      <c r="GO88" s="84">
        <v>0</v>
      </c>
      <c r="GP88" s="84">
        <v>0</v>
      </c>
      <c r="GQ88" s="84">
        <f t="shared" si="851"/>
        <v>0</v>
      </c>
      <c r="GR88" s="84">
        <f t="shared" si="852"/>
        <v>0</v>
      </c>
      <c r="GS88" s="84">
        <f t="shared" si="853"/>
        <v>0</v>
      </c>
      <c r="GT88" s="191" t="str">
        <f t="shared" si="885"/>
        <v>nebija plānots</v>
      </c>
      <c r="GU88" s="84">
        <f t="shared" si="854"/>
        <v>0</v>
      </c>
      <c r="GV88" s="84">
        <v>0</v>
      </c>
      <c r="GW88" s="84">
        <v>0</v>
      </c>
      <c r="GX88" s="84">
        <f t="shared" si="855"/>
        <v>0</v>
      </c>
      <c r="GY88" s="84">
        <f t="shared" si="856"/>
        <v>0</v>
      </c>
      <c r="GZ88" s="84">
        <f t="shared" si="857"/>
        <v>0</v>
      </c>
      <c r="HA88" s="191" t="str">
        <f t="shared" si="886"/>
        <v>nebija plānots</v>
      </c>
      <c r="HB88" s="84">
        <f t="shared" si="858"/>
        <v>0</v>
      </c>
      <c r="HC88" s="57">
        <f>FU88+FS88+CQ88+CD88+BQ88+BC88+AP88</f>
        <v>0</v>
      </c>
      <c r="HD88" s="57">
        <f>Q88-HC88</f>
        <v>0</v>
      </c>
      <c r="HE88" s="58"/>
      <c r="HF88" s="58"/>
      <c r="HG88" s="59"/>
      <c r="HH88" s="59"/>
      <c r="HI88" s="59"/>
    </row>
    <row r="89" spans="1:217" ht="75.400000000000006" hidden="1" customHeight="1" outlineLevel="1" x14ac:dyDescent="0.45">
      <c r="B89" s="9"/>
      <c r="C89" s="317" t="s">
        <v>131</v>
      </c>
      <c r="D89" s="1" t="s">
        <v>1471</v>
      </c>
      <c r="E89" s="35">
        <v>74</v>
      </c>
      <c r="F89" s="35">
        <v>2</v>
      </c>
      <c r="G89" s="41" t="s">
        <v>131</v>
      </c>
      <c r="H89" s="37" t="s">
        <v>238</v>
      </c>
      <c r="I89" s="37" t="s">
        <v>468</v>
      </c>
      <c r="J89" s="54">
        <v>0</v>
      </c>
      <c r="K89" s="41"/>
      <c r="L89" s="38"/>
      <c r="M89" s="42" t="s">
        <v>48</v>
      </c>
      <c r="N89" s="41"/>
      <c r="O89" s="38"/>
      <c r="P89" s="38" t="s">
        <v>456</v>
      </c>
      <c r="Q89" s="40"/>
      <c r="R89" s="40"/>
      <c r="S89" s="40"/>
      <c r="T89" s="98"/>
      <c r="U89" s="40"/>
      <c r="V89" s="40"/>
      <c r="W89" s="40"/>
      <c r="X89" s="85">
        <f t="shared" si="859"/>
        <v>0</v>
      </c>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84">
        <v>0</v>
      </c>
      <c r="CP89" s="84">
        <v>0</v>
      </c>
      <c r="CQ89" s="40"/>
      <c r="CR89" s="57">
        <f t="shared" si="860"/>
        <v>0</v>
      </c>
      <c r="CS89" s="40"/>
      <c r="CT89" s="40"/>
      <c r="CU89" s="84"/>
      <c r="CV89" s="84"/>
      <c r="CW89" s="84"/>
      <c r="CX89" s="84"/>
      <c r="CY89" s="191"/>
      <c r="CZ89" s="84"/>
      <c r="DA89" s="40"/>
      <c r="DB89" s="84">
        <v>0</v>
      </c>
      <c r="DC89" s="84"/>
      <c r="DD89" s="84"/>
      <c r="DE89" s="84">
        <f t="shared" si="861"/>
        <v>0</v>
      </c>
      <c r="DF89" s="191"/>
      <c r="DG89" s="84"/>
      <c r="DH89" s="40"/>
      <c r="DI89" s="84">
        <v>0</v>
      </c>
      <c r="DJ89" s="84"/>
      <c r="DK89" s="84"/>
      <c r="DL89" s="84">
        <f t="shared" si="862"/>
        <v>0</v>
      </c>
      <c r="DM89" s="191"/>
      <c r="DN89" s="84"/>
      <c r="DO89" s="40"/>
      <c r="DP89" s="84">
        <v>0</v>
      </c>
      <c r="DQ89" s="84"/>
      <c r="DR89" s="84"/>
      <c r="DS89" s="84">
        <f t="shared" si="863"/>
        <v>0</v>
      </c>
      <c r="DT89" s="191"/>
      <c r="DU89" s="84"/>
      <c r="DV89" s="40"/>
      <c r="DW89" s="84">
        <v>0</v>
      </c>
      <c r="DX89" s="84"/>
      <c r="DY89" s="84"/>
      <c r="DZ89" s="84">
        <f t="shared" si="864"/>
        <v>0</v>
      </c>
      <c r="EA89" s="191"/>
      <c r="EB89" s="84"/>
      <c r="EC89" s="40"/>
      <c r="ED89" s="84">
        <v>0</v>
      </c>
      <c r="EE89" s="84"/>
      <c r="EF89" s="84"/>
      <c r="EG89" s="84">
        <f t="shared" si="865"/>
        <v>0</v>
      </c>
      <c r="EH89" s="191"/>
      <c r="EI89" s="84"/>
      <c r="EJ89" s="40"/>
      <c r="EK89" s="84">
        <v>0</v>
      </c>
      <c r="EL89" s="84"/>
      <c r="EM89" s="84"/>
      <c r="EN89" s="84">
        <f t="shared" si="866"/>
        <v>0</v>
      </c>
      <c r="EO89" s="191"/>
      <c r="EP89" s="84"/>
      <c r="EQ89" s="40"/>
      <c r="ER89" s="84">
        <v>0</v>
      </c>
      <c r="ES89" s="84"/>
      <c r="ET89" s="84"/>
      <c r="EU89" s="84">
        <f t="shared" si="867"/>
        <v>0</v>
      </c>
      <c r="EV89" s="191"/>
      <c r="EW89" s="84"/>
      <c r="EX89" s="40"/>
      <c r="EY89" s="84">
        <v>0</v>
      </c>
      <c r="EZ89" s="84"/>
      <c r="FA89" s="84"/>
      <c r="FB89" s="84">
        <f t="shared" si="868"/>
        <v>0</v>
      </c>
      <c r="FC89" s="191"/>
      <c r="FD89" s="84"/>
      <c r="FE89" s="40"/>
      <c r="FF89" s="84">
        <v>0</v>
      </c>
      <c r="FG89" s="84"/>
      <c r="FH89" s="84"/>
      <c r="FI89" s="84">
        <f t="shared" si="869"/>
        <v>0</v>
      </c>
      <c r="FJ89" s="191"/>
      <c r="FK89" s="84"/>
      <c r="FL89" s="40"/>
      <c r="FM89" s="84">
        <v>0</v>
      </c>
      <c r="FN89" s="84"/>
      <c r="FO89" s="84"/>
      <c r="FP89" s="84">
        <f t="shared" si="870"/>
        <v>0</v>
      </c>
      <c r="FQ89" s="191"/>
      <c r="FR89" s="84"/>
      <c r="FS89" s="40"/>
      <c r="FT89" s="97">
        <f t="shared" si="871"/>
        <v>0</v>
      </c>
      <c r="FU89" s="84">
        <v>0</v>
      </c>
      <c r="FV89" s="84">
        <v>0</v>
      </c>
      <c r="FW89" s="84">
        <v>0</v>
      </c>
      <c r="FX89" s="84">
        <f t="shared" si="872"/>
        <v>0</v>
      </c>
      <c r="FY89" s="191" t="str">
        <f t="shared" si="873"/>
        <v>nebija plānots</v>
      </c>
      <c r="FZ89" s="84">
        <f t="shared" si="874"/>
        <v>0</v>
      </c>
      <c r="GA89" s="84">
        <v>0</v>
      </c>
      <c r="GB89" s="84">
        <v>0</v>
      </c>
      <c r="GC89" s="84">
        <f t="shared" si="875"/>
        <v>0</v>
      </c>
      <c r="GD89" s="84">
        <f t="shared" si="876"/>
        <v>0</v>
      </c>
      <c r="GE89" s="84">
        <f t="shared" si="877"/>
        <v>0</v>
      </c>
      <c r="GF89" s="191" t="str">
        <f t="shared" si="878"/>
        <v>nebija plānots</v>
      </c>
      <c r="GG89" s="84">
        <f t="shared" si="879"/>
        <v>0</v>
      </c>
      <c r="GH89" s="84">
        <v>0</v>
      </c>
      <c r="GI89" s="84">
        <v>0</v>
      </c>
      <c r="GJ89" s="84">
        <f t="shared" si="880"/>
        <v>0</v>
      </c>
      <c r="GK89" s="84">
        <f t="shared" si="881"/>
        <v>0</v>
      </c>
      <c r="GL89" s="84">
        <f t="shared" si="882"/>
        <v>0</v>
      </c>
      <c r="GM89" s="191" t="str">
        <f t="shared" si="883"/>
        <v>nebija plānots</v>
      </c>
      <c r="GN89" s="84">
        <f t="shared" si="884"/>
        <v>0</v>
      </c>
      <c r="GO89" s="84">
        <v>0</v>
      </c>
      <c r="GP89" s="84">
        <v>0</v>
      </c>
      <c r="GQ89" s="84">
        <f t="shared" si="851"/>
        <v>0</v>
      </c>
      <c r="GR89" s="84">
        <f t="shared" si="852"/>
        <v>0</v>
      </c>
      <c r="GS89" s="84">
        <f t="shared" si="853"/>
        <v>0</v>
      </c>
      <c r="GT89" s="191" t="str">
        <f t="shared" si="885"/>
        <v>nebija plānots</v>
      </c>
      <c r="GU89" s="84">
        <f t="shared" si="854"/>
        <v>0</v>
      </c>
      <c r="GV89" s="84">
        <v>0</v>
      </c>
      <c r="GW89" s="84">
        <v>0</v>
      </c>
      <c r="GX89" s="84">
        <f t="shared" si="855"/>
        <v>0</v>
      </c>
      <c r="GY89" s="84">
        <f t="shared" si="856"/>
        <v>0</v>
      </c>
      <c r="GZ89" s="84">
        <f t="shared" si="857"/>
        <v>0</v>
      </c>
      <c r="HA89" s="191" t="str">
        <f t="shared" si="886"/>
        <v>nebija plānots</v>
      </c>
      <c r="HB89" s="84">
        <f t="shared" si="858"/>
        <v>0</v>
      </c>
      <c r="HC89" s="40"/>
      <c r="HD89" s="40"/>
      <c r="HE89" s="99"/>
      <c r="HF89" s="99"/>
      <c r="HG89" s="100"/>
      <c r="HH89" s="100"/>
      <c r="HI89" s="100"/>
    </row>
    <row r="90" spans="1:217" ht="75.400000000000006" hidden="1" customHeight="1" outlineLevel="1" x14ac:dyDescent="0.45">
      <c r="B90" s="9"/>
      <c r="C90" s="317" t="s">
        <v>131</v>
      </c>
      <c r="D90" s="1" t="s">
        <v>1471</v>
      </c>
      <c r="E90" s="35">
        <v>75</v>
      </c>
      <c r="F90" s="35">
        <v>2</v>
      </c>
      <c r="G90" s="41" t="s">
        <v>131</v>
      </c>
      <c r="H90" s="37" t="s">
        <v>238</v>
      </c>
      <c r="I90" s="37" t="s">
        <v>468</v>
      </c>
      <c r="J90" s="54">
        <v>0</v>
      </c>
      <c r="K90" s="41"/>
      <c r="L90" s="38"/>
      <c r="M90" s="42" t="s">
        <v>48</v>
      </c>
      <c r="N90" s="41"/>
      <c r="O90" s="38"/>
      <c r="P90" s="38" t="s">
        <v>457</v>
      </c>
      <c r="Q90" s="40"/>
      <c r="R90" s="40"/>
      <c r="S90" s="40"/>
      <c r="T90" s="98"/>
      <c r="U90" s="40"/>
      <c r="V90" s="40"/>
      <c r="W90" s="40"/>
      <c r="X90" s="85">
        <f t="shared" si="859"/>
        <v>0</v>
      </c>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84">
        <v>0</v>
      </c>
      <c r="CP90" s="84">
        <v>0</v>
      </c>
      <c r="CQ90" s="40"/>
      <c r="CR90" s="57">
        <f t="shared" si="860"/>
        <v>0</v>
      </c>
      <c r="CS90" s="40"/>
      <c r="CT90" s="40"/>
      <c r="CU90" s="84"/>
      <c r="CV90" s="84"/>
      <c r="CW90" s="84"/>
      <c r="CX90" s="84"/>
      <c r="CY90" s="191"/>
      <c r="CZ90" s="84"/>
      <c r="DA90" s="40"/>
      <c r="DB90" s="84">
        <v>0</v>
      </c>
      <c r="DC90" s="84"/>
      <c r="DD90" s="84"/>
      <c r="DE90" s="84">
        <f t="shared" si="861"/>
        <v>0</v>
      </c>
      <c r="DF90" s="191"/>
      <c r="DG90" s="84"/>
      <c r="DH90" s="40"/>
      <c r="DI90" s="84">
        <v>0</v>
      </c>
      <c r="DJ90" s="84"/>
      <c r="DK90" s="84"/>
      <c r="DL90" s="84">
        <f t="shared" si="862"/>
        <v>0</v>
      </c>
      <c r="DM90" s="191"/>
      <c r="DN90" s="84"/>
      <c r="DO90" s="40"/>
      <c r="DP90" s="84">
        <v>0</v>
      </c>
      <c r="DQ90" s="84"/>
      <c r="DR90" s="84"/>
      <c r="DS90" s="84">
        <f t="shared" si="863"/>
        <v>0</v>
      </c>
      <c r="DT90" s="191"/>
      <c r="DU90" s="84"/>
      <c r="DV90" s="40"/>
      <c r="DW90" s="84">
        <v>0</v>
      </c>
      <c r="DX90" s="84"/>
      <c r="DY90" s="84"/>
      <c r="DZ90" s="84">
        <f t="shared" si="864"/>
        <v>0</v>
      </c>
      <c r="EA90" s="191"/>
      <c r="EB90" s="84"/>
      <c r="EC90" s="40"/>
      <c r="ED90" s="84">
        <v>0</v>
      </c>
      <c r="EE90" s="84"/>
      <c r="EF90" s="84"/>
      <c r="EG90" s="84">
        <f t="shared" si="865"/>
        <v>0</v>
      </c>
      <c r="EH90" s="191"/>
      <c r="EI90" s="84"/>
      <c r="EJ90" s="40"/>
      <c r="EK90" s="84">
        <v>0</v>
      </c>
      <c r="EL90" s="84"/>
      <c r="EM90" s="84"/>
      <c r="EN90" s="84">
        <f t="shared" si="866"/>
        <v>0</v>
      </c>
      <c r="EO90" s="191"/>
      <c r="EP90" s="84"/>
      <c r="EQ90" s="40"/>
      <c r="ER90" s="84">
        <v>0</v>
      </c>
      <c r="ES90" s="84"/>
      <c r="ET90" s="84"/>
      <c r="EU90" s="84">
        <f t="shared" si="867"/>
        <v>0</v>
      </c>
      <c r="EV90" s="191"/>
      <c r="EW90" s="84"/>
      <c r="EX90" s="40"/>
      <c r="EY90" s="84">
        <v>0</v>
      </c>
      <c r="EZ90" s="84"/>
      <c r="FA90" s="84"/>
      <c r="FB90" s="84">
        <f t="shared" si="868"/>
        <v>0</v>
      </c>
      <c r="FC90" s="191"/>
      <c r="FD90" s="84"/>
      <c r="FE90" s="40"/>
      <c r="FF90" s="84">
        <v>0</v>
      </c>
      <c r="FG90" s="84"/>
      <c r="FH90" s="84"/>
      <c r="FI90" s="84">
        <f t="shared" si="869"/>
        <v>0</v>
      </c>
      <c r="FJ90" s="191"/>
      <c r="FK90" s="84"/>
      <c r="FL90" s="40"/>
      <c r="FM90" s="84">
        <v>0</v>
      </c>
      <c r="FN90" s="84"/>
      <c r="FO90" s="84"/>
      <c r="FP90" s="84">
        <f t="shared" si="870"/>
        <v>0</v>
      </c>
      <c r="FQ90" s="191"/>
      <c r="FR90" s="84"/>
      <c r="FS90" s="40"/>
      <c r="FT90" s="97">
        <f t="shared" si="871"/>
        <v>0</v>
      </c>
      <c r="FU90" s="84">
        <v>0</v>
      </c>
      <c r="FV90" s="84">
        <v>0</v>
      </c>
      <c r="FW90" s="84">
        <v>0</v>
      </c>
      <c r="FX90" s="84">
        <f t="shared" si="872"/>
        <v>0</v>
      </c>
      <c r="FY90" s="191" t="str">
        <f t="shared" si="873"/>
        <v>nebija plānots</v>
      </c>
      <c r="FZ90" s="84">
        <f t="shared" si="874"/>
        <v>0</v>
      </c>
      <c r="GA90" s="84">
        <v>0</v>
      </c>
      <c r="GB90" s="84">
        <v>0</v>
      </c>
      <c r="GC90" s="84">
        <f t="shared" si="875"/>
        <v>0</v>
      </c>
      <c r="GD90" s="84">
        <f t="shared" si="876"/>
        <v>0</v>
      </c>
      <c r="GE90" s="84">
        <f t="shared" si="877"/>
        <v>0</v>
      </c>
      <c r="GF90" s="191" t="str">
        <f t="shared" si="878"/>
        <v>nebija plānots</v>
      </c>
      <c r="GG90" s="84">
        <f t="shared" si="879"/>
        <v>0</v>
      </c>
      <c r="GH90" s="84">
        <v>0</v>
      </c>
      <c r="GI90" s="84">
        <v>0</v>
      </c>
      <c r="GJ90" s="84">
        <f t="shared" si="880"/>
        <v>0</v>
      </c>
      <c r="GK90" s="84">
        <f t="shared" si="881"/>
        <v>0</v>
      </c>
      <c r="GL90" s="84">
        <f t="shared" si="882"/>
        <v>0</v>
      </c>
      <c r="GM90" s="191" t="str">
        <f t="shared" si="883"/>
        <v>nebija plānots</v>
      </c>
      <c r="GN90" s="84">
        <f t="shared" si="884"/>
        <v>0</v>
      </c>
      <c r="GO90" s="84">
        <v>0</v>
      </c>
      <c r="GP90" s="84">
        <v>0</v>
      </c>
      <c r="GQ90" s="84">
        <f t="shared" si="851"/>
        <v>0</v>
      </c>
      <c r="GR90" s="84">
        <f t="shared" si="852"/>
        <v>0</v>
      </c>
      <c r="GS90" s="84">
        <f t="shared" si="853"/>
        <v>0</v>
      </c>
      <c r="GT90" s="191" t="str">
        <f t="shared" si="885"/>
        <v>nebija plānots</v>
      </c>
      <c r="GU90" s="84">
        <f t="shared" si="854"/>
        <v>0</v>
      </c>
      <c r="GV90" s="84">
        <v>0</v>
      </c>
      <c r="GW90" s="84">
        <v>0</v>
      </c>
      <c r="GX90" s="84">
        <f t="shared" si="855"/>
        <v>0</v>
      </c>
      <c r="GY90" s="84">
        <f t="shared" si="856"/>
        <v>0</v>
      </c>
      <c r="GZ90" s="84">
        <f t="shared" si="857"/>
        <v>0</v>
      </c>
      <c r="HA90" s="191" t="str">
        <f t="shared" si="886"/>
        <v>nebija plānots</v>
      </c>
      <c r="HB90" s="84">
        <f t="shared" si="858"/>
        <v>0</v>
      </c>
      <c r="HC90" s="40"/>
      <c r="HD90" s="40"/>
      <c r="HE90" s="99"/>
      <c r="HF90" s="99"/>
      <c r="HG90" s="100"/>
      <c r="HH90" s="100"/>
      <c r="HI90" s="100"/>
    </row>
    <row r="91" spans="1:217" ht="75.400000000000006" customHeight="1" collapsed="1" x14ac:dyDescent="0.45">
      <c r="A91" s="1" t="str">
        <f t="shared" si="204"/>
        <v>2.1.2.__</v>
      </c>
      <c r="B91" s="9" t="str">
        <f>C91&amp;J91&amp;"."&amp;D91</f>
        <v>2.1.2.K0.Nē</v>
      </c>
      <c r="C91" s="317" t="s">
        <v>425</v>
      </c>
      <c r="D91" s="1" t="s">
        <v>1471</v>
      </c>
      <c r="E91" s="35">
        <v>76</v>
      </c>
      <c r="F91" s="52">
        <v>2</v>
      </c>
      <c r="G91" s="62" t="s">
        <v>425</v>
      </c>
      <c r="H91" s="54" t="s">
        <v>426</v>
      </c>
      <c r="I91" s="54" t="str">
        <f t="shared" si="162"/>
        <v>2.1.2. Nodrišināt inovatīvu tehnoloģisko risinājumu ieviešanu ārējās robežas kontolē</v>
      </c>
      <c r="J91" s="54" t="s">
        <v>1472</v>
      </c>
      <c r="K91" s="55" t="s">
        <v>33</v>
      </c>
      <c r="L91" s="38"/>
      <c r="M91" s="63" t="s">
        <v>48</v>
      </c>
      <c r="N91" s="62" t="s">
        <v>5</v>
      </c>
      <c r="O91" s="55" t="s">
        <v>222</v>
      </c>
      <c r="P91" s="55" t="s">
        <v>225</v>
      </c>
      <c r="Q91" s="157">
        <f t="shared" si="339"/>
        <v>0</v>
      </c>
      <c r="R91" s="57">
        <f t="shared" si="164"/>
        <v>0</v>
      </c>
      <c r="S91" s="80">
        <v>0</v>
      </c>
      <c r="T91" s="164">
        <v>0</v>
      </c>
      <c r="U91" s="80">
        <v>0</v>
      </c>
      <c r="V91" s="80">
        <v>0</v>
      </c>
      <c r="W91" s="80">
        <v>0</v>
      </c>
      <c r="X91" s="85" t="str">
        <f t="shared" si="859"/>
        <v>ERAF</v>
      </c>
      <c r="Y91" s="85">
        <v>0</v>
      </c>
      <c r="Z91" s="85">
        <v>0</v>
      </c>
      <c r="AA91" s="85">
        <v>0</v>
      </c>
      <c r="AB91" s="85">
        <v>0</v>
      </c>
      <c r="AC91" s="85">
        <v>0</v>
      </c>
      <c r="AD91" s="85">
        <v>0</v>
      </c>
      <c r="AE91" s="85">
        <v>0</v>
      </c>
      <c r="AF91" s="85">
        <v>0</v>
      </c>
      <c r="AG91" s="85">
        <v>0</v>
      </c>
      <c r="AH91" s="85">
        <v>0</v>
      </c>
      <c r="AI91" s="85">
        <v>0</v>
      </c>
      <c r="AJ91" s="85">
        <v>0</v>
      </c>
      <c r="AK91" s="85">
        <v>0</v>
      </c>
      <c r="AL91" s="85">
        <v>0</v>
      </c>
      <c r="AM91" s="85">
        <v>0</v>
      </c>
      <c r="AN91" s="85">
        <f t="shared" ref="AN91" si="983">AM91+Z91+Y91</f>
        <v>0</v>
      </c>
      <c r="AO91" s="85">
        <v>0</v>
      </c>
      <c r="AP91" s="57">
        <f t="shared" ref="AP91" si="984">AO91+AN91</f>
        <v>0</v>
      </c>
      <c r="AQ91" s="85">
        <v>0</v>
      </c>
      <c r="AR91" s="85">
        <v>0</v>
      </c>
      <c r="AS91" s="85">
        <v>0</v>
      </c>
      <c r="AT91" s="85">
        <v>0</v>
      </c>
      <c r="AU91" s="85">
        <v>0</v>
      </c>
      <c r="AV91" s="85">
        <v>0</v>
      </c>
      <c r="AW91" s="85">
        <v>0</v>
      </c>
      <c r="AX91" s="85">
        <v>0</v>
      </c>
      <c r="AY91" s="85">
        <v>0</v>
      </c>
      <c r="AZ91" s="85">
        <v>0</v>
      </c>
      <c r="BA91" s="85">
        <v>0</v>
      </c>
      <c r="BB91" s="85">
        <v>0</v>
      </c>
      <c r="BC91" s="57">
        <f t="shared" ref="BC91" si="985">AQ91+AR91+AS91+AT91+AU91+AV91+AW91+AX91+AY91+AZ91+BA91+BB91</f>
        <v>0</v>
      </c>
      <c r="BD91" s="57">
        <f t="shared" ref="BD91" si="986">AP91+BC91</f>
        <v>0</v>
      </c>
      <c r="BE91" s="85">
        <v>0</v>
      </c>
      <c r="BF91" s="85">
        <v>0</v>
      </c>
      <c r="BG91" s="85">
        <v>0</v>
      </c>
      <c r="BH91" s="85">
        <v>0</v>
      </c>
      <c r="BI91" s="85">
        <v>0</v>
      </c>
      <c r="BJ91" s="85">
        <v>0</v>
      </c>
      <c r="BK91" s="85">
        <v>0</v>
      </c>
      <c r="BL91" s="85">
        <v>0</v>
      </c>
      <c r="BM91" s="85">
        <v>0</v>
      </c>
      <c r="BN91" s="85">
        <v>0</v>
      </c>
      <c r="BO91" s="85">
        <v>0</v>
      </c>
      <c r="BP91" s="85">
        <v>0</v>
      </c>
      <c r="BQ91" s="57">
        <f t="shared" ref="BQ91" si="987">BE91+BF91+BG91+BH91+BI91+BJ91+BK91+BL91+BM91+BN91+BO91+BP91</f>
        <v>0</v>
      </c>
      <c r="BR91" s="85">
        <v>0</v>
      </c>
      <c r="BS91" s="85">
        <v>0</v>
      </c>
      <c r="BT91" s="85">
        <v>0</v>
      </c>
      <c r="BU91" s="85">
        <v>0</v>
      </c>
      <c r="BV91" s="85">
        <v>0</v>
      </c>
      <c r="BW91" s="85">
        <v>0</v>
      </c>
      <c r="BX91" s="85">
        <v>0</v>
      </c>
      <c r="BY91" s="85">
        <v>0</v>
      </c>
      <c r="BZ91" s="85">
        <v>0</v>
      </c>
      <c r="CA91" s="85">
        <v>0</v>
      </c>
      <c r="CB91" s="85">
        <v>0</v>
      </c>
      <c r="CC91" s="85">
        <v>0</v>
      </c>
      <c r="CD91" s="57">
        <f t="shared" ref="CD91" si="988">BR91+BS91+BT91+BU91+BV91+BW91+BX91+BY91+BZ91+CA91+CB91+CC91</f>
        <v>0</v>
      </c>
      <c r="CE91" s="85">
        <v>0</v>
      </c>
      <c r="CF91" s="85">
        <v>0</v>
      </c>
      <c r="CG91" s="85">
        <v>0</v>
      </c>
      <c r="CH91" s="85">
        <v>0</v>
      </c>
      <c r="CI91" s="85">
        <v>0</v>
      </c>
      <c r="CJ91" s="85">
        <v>0</v>
      </c>
      <c r="CK91" s="85">
        <v>0</v>
      </c>
      <c r="CL91" s="85">
        <v>0</v>
      </c>
      <c r="CM91" s="85">
        <v>0</v>
      </c>
      <c r="CN91" s="85">
        <v>0</v>
      </c>
      <c r="CO91" s="84">
        <v>0</v>
      </c>
      <c r="CP91" s="84">
        <v>0</v>
      </c>
      <c r="CQ91" s="57">
        <f>CE91+CF91+CG91+CH91+CI91+CJ91+CK91+CL91+CM91+CN91+CO91+CP91</f>
        <v>0</v>
      </c>
      <c r="CR91" s="57">
        <f t="shared" si="860"/>
        <v>0</v>
      </c>
      <c r="CS91" s="179">
        <v>0</v>
      </c>
      <c r="CT91" s="84">
        <v>0</v>
      </c>
      <c r="CU91" s="84">
        <v>0</v>
      </c>
      <c r="CV91" s="84">
        <f t="shared" si="887"/>
        <v>0</v>
      </c>
      <c r="CW91" s="84">
        <v>0</v>
      </c>
      <c r="CX91" s="84">
        <f t="shared" si="888"/>
        <v>0</v>
      </c>
      <c r="CY91" s="191" t="str">
        <f t="shared" si="889"/>
        <v>nebija plānots</v>
      </c>
      <c r="CZ91" s="84">
        <f t="shared" si="890"/>
        <v>0</v>
      </c>
      <c r="DA91" s="84">
        <f t="shared" ref="DA91:FL91" si="989">DA92+DA93</f>
        <v>0</v>
      </c>
      <c r="DB91" s="84">
        <v>0</v>
      </c>
      <c r="DC91" s="84">
        <f t="shared" si="892"/>
        <v>0</v>
      </c>
      <c r="DD91" s="84">
        <v>0</v>
      </c>
      <c r="DE91" s="84">
        <f t="shared" si="861"/>
        <v>0</v>
      </c>
      <c r="DF91" s="191" t="str">
        <f t="shared" ref="DF91" si="990">IFERROR(DE91/DC91,"nebija plānots")</f>
        <v>nebija plānots</v>
      </c>
      <c r="DG91" s="84">
        <f t="shared" ref="DG91" si="991">DE91-DC91</f>
        <v>0</v>
      </c>
      <c r="DH91" s="84">
        <f t="shared" si="989"/>
        <v>0</v>
      </c>
      <c r="DI91" s="84">
        <v>0</v>
      </c>
      <c r="DJ91" s="84">
        <f t="shared" ref="DJ91" si="992">DC91+DH91</f>
        <v>0</v>
      </c>
      <c r="DK91" s="84">
        <v>0</v>
      </c>
      <c r="DL91" s="84">
        <f t="shared" si="862"/>
        <v>0</v>
      </c>
      <c r="DM91" s="191" t="str">
        <f t="shared" ref="DM91" si="993">IFERROR(DL91/DJ91,"nebija plānots")</f>
        <v>nebija plānots</v>
      </c>
      <c r="DN91" s="84">
        <f t="shared" ref="DN91" si="994">DL91-DJ91</f>
        <v>0</v>
      </c>
      <c r="DO91" s="84">
        <f t="shared" si="989"/>
        <v>0</v>
      </c>
      <c r="DP91" s="84">
        <v>0</v>
      </c>
      <c r="DQ91" s="84">
        <f t="shared" ref="DQ91" si="995">DJ91+DO91</f>
        <v>0</v>
      </c>
      <c r="DR91" s="84">
        <v>0</v>
      </c>
      <c r="DS91" s="84">
        <f t="shared" si="863"/>
        <v>0</v>
      </c>
      <c r="DT91" s="191" t="str">
        <f t="shared" ref="DT91" si="996">IFERROR(DS91/DQ91,"nebija plānots")</f>
        <v>nebija plānots</v>
      </c>
      <c r="DU91" s="84">
        <f t="shared" ref="DU91" si="997">DS91-DQ91</f>
        <v>0</v>
      </c>
      <c r="DV91" s="84">
        <f t="shared" si="989"/>
        <v>0</v>
      </c>
      <c r="DW91" s="84">
        <v>0</v>
      </c>
      <c r="DX91" s="84">
        <f t="shared" ref="DX91" si="998">DQ91+DV91</f>
        <v>0</v>
      </c>
      <c r="DY91" s="84">
        <v>0</v>
      </c>
      <c r="DZ91" s="84">
        <f t="shared" si="864"/>
        <v>0</v>
      </c>
      <c r="EA91" s="191" t="str">
        <f t="shared" ref="EA91" si="999">IFERROR(DZ91/DX91,"nebija plānots")</f>
        <v>nebija plānots</v>
      </c>
      <c r="EB91" s="84">
        <f t="shared" ref="EB91" si="1000">DZ91-DX91</f>
        <v>0</v>
      </c>
      <c r="EC91" s="84">
        <f t="shared" si="989"/>
        <v>0</v>
      </c>
      <c r="ED91" s="84">
        <v>0</v>
      </c>
      <c r="EE91" s="84">
        <f t="shared" ref="EE91" si="1001">DX91+EC91</f>
        <v>0</v>
      </c>
      <c r="EF91" s="84">
        <v>0</v>
      </c>
      <c r="EG91" s="84">
        <f t="shared" si="865"/>
        <v>0</v>
      </c>
      <c r="EH91" s="191" t="str">
        <f t="shared" ref="EH91" si="1002">IFERROR(EG91/EE91,"nebija plānots")</f>
        <v>nebija plānots</v>
      </c>
      <c r="EI91" s="84">
        <f t="shared" ref="EI91" si="1003">EG91-EE91</f>
        <v>0</v>
      </c>
      <c r="EJ91" s="84">
        <f t="shared" si="989"/>
        <v>0</v>
      </c>
      <c r="EK91" s="84">
        <v>0</v>
      </c>
      <c r="EL91" s="84">
        <f t="shared" ref="EL91" si="1004">EE91+EJ91</f>
        <v>0</v>
      </c>
      <c r="EM91" s="84">
        <v>0</v>
      </c>
      <c r="EN91" s="84">
        <f t="shared" si="866"/>
        <v>0</v>
      </c>
      <c r="EO91" s="191" t="str">
        <f t="shared" ref="EO91" si="1005">IFERROR(EN91/EL91,"nebija plānots")</f>
        <v>nebija plānots</v>
      </c>
      <c r="EP91" s="84">
        <f t="shared" ref="EP91" si="1006">EN91-EL91</f>
        <v>0</v>
      </c>
      <c r="EQ91" s="84">
        <f t="shared" si="989"/>
        <v>0</v>
      </c>
      <c r="ER91" s="84">
        <v>0</v>
      </c>
      <c r="ES91" s="84">
        <f t="shared" ref="ES91" si="1007">EL91+EQ91</f>
        <v>0</v>
      </c>
      <c r="ET91" s="84">
        <v>0</v>
      </c>
      <c r="EU91" s="84">
        <f t="shared" si="867"/>
        <v>0</v>
      </c>
      <c r="EV91" s="191" t="str">
        <f t="shared" ref="EV91" si="1008">IFERROR(EU91/ES91,"nebija plānots")</f>
        <v>nebija plānots</v>
      </c>
      <c r="EW91" s="84">
        <f t="shared" ref="EW91" si="1009">EU91-ES91</f>
        <v>0</v>
      </c>
      <c r="EX91" s="84">
        <f t="shared" si="989"/>
        <v>0</v>
      </c>
      <c r="EY91" s="84">
        <v>0</v>
      </c>
      <c r="EZ91" s="84">
        <f t="shared" ref="EZ91" si="1010">ES91+EX91</f>
        <v>0</v>
      </c>
      <c r="FA91" s="84">
        <v>0</v>
      </c>
      <c r="FB91" s="84">
        <f t="shared" si="868"/>
        <v>0</v>
      </c>
      <c r="FC91" s="191" t="str">
        <f t="shared" ref="FC91" si="1011">IFERROR(FB91/EZ91,"nebija plānots")</f>
        <v>nebija plānots</v>
      </c>
      <c r="FD91" s="84">
        <f t="shared" ref="FD91" si="1012">FB91-EZ91</f>
        <v>0</v>
      </c>
      <c r="FE91" s="84">
        <f t="shared" si="989"/>
        <v>0</v>
      </c>
      <c r="FF91" s="84">
        <v>0</v>
      </c>
      <c r="FG91" s="84">
        <f t="shared" ref="FG91" si="1013">EZ91+FE91</f>
        <v>0</v>
      </c>
      <c r="FH91" s="84">
        <v>0</v>
      </c>
      <c r="FI91" s="84">
        <f t="shared" si="869"/>
        <v>0</v>
      </c>
      <c r="FJ91" s="191" t="str">
        <f t="shared" ref="FJ91" si="1014">IFERROR(FI91/FG91,"nebija plānots")</f>
        <v>nebija plānots</v>
      </c>
      <c r="FK91" s="84">
        <f t="shared" ref="FK91" si="1015">FI91-FG91</f>
        <v>0</v>
      </c>
      <c r="FL91" s="84">
        <f t="shared" si="989"/>
        <v>0</v>
      </c>
      <c r="FM91" s="84">
        <v>0</v>
      </c>
      <c r="FN91" s="84">
        <f t="shared" ref="FN91" si="1016">FG91+FL91</f>
        <v>0</v>
      </c>
      <c r="FO91" s="84">
        <v>0</v>
      </c>
      <c r="FP91" s="84">
        <f t="shared" si="870"/>
        <v>0</v>
      </c>
      <c r="FQ91" s="191" t="str">
        <f t="shared" ref="FQ91" si="1017">IFERROR(FP91/FN91,"nebija plānots")</f>
        <v>nebija plānots</v>
      </c>
      <c r="FR91" s="84">
        <f t="shared" ref="FR91" si="1018">FP91-FN91</f>
        <v>0</v>
      </c>
      <c r="FS91" s="97">
        <f t="shared" si="922"/>
        <v>0</v>
      </c>
      <c r="FT91" s="97">
        <f t="shared" si="871"/>
        <v>0</v>
      </c>
      <c r="FU91" s="84">
        <v>0</v>
      </c>
      <c r="FV91" s="84">
        <v>0</v>
      </c>
      <c r="FW91" s="84">
        <v>0</v>
      </c>
      <c r="FX91" s="84">
        <f t="shared" si="872"/>
        <v>0</v>
      </c>
      <c r="FY91" s="191" t="str">
        <f t="shared" si="873"/>
        <v>nebija plānots</v>
      </c>
      <c r="FZ91" s="84">
        <f t="shared" si="874"/>
        <v>0</v>
      </c>
      <c r="GA91" s="84">
        <v>0</v>
      </c>
      <c r="GB91" s="84">
        <v>0</v>
      </c>
      <c r="GC91" s="84">
        <f t="shared" si="875"/>
        <v>0</v>
      </c>
      <c r="GD91" s="84">
        <f t="shared" si="876"/>
        <v>0</v>
      </c>
      <c r="GE91" s="84">
        <f t="shared" si="877"/>
        <v>0</v>
      </c>
      <c r="GF91" s="191" t="str">
        <f t="shared" si="878"/>
        <v>nebija plānots</v>
      </c>
      <c r="GG91" s="84">
        <f t="shared" si="879"/>
        <v>0</v>
      </c>
      <c r="GH91" s="84">
        <v>0</v>
      </c>
      <c r="GI91" s="84">
        <v>0</v>
      </c>
      <c r="GJ91" s="84">
        <f t="shared" si="880"/>
        <v>0</v>
      </c>
      <c r="GK91" s="84">
        <f t="shared" si="881"/>
        <v>0</v>
      </c>
      <c r="GL91" s="84">
        <f t="shared" si="882"/>
        <v>0</v>
      </c>
      <c r="GM91" s="191" t="str">
        <f t="shared" si="883"/>
        <v>nebija plānots</v>
      </c>
      <c r="GN91" s="84">
        <f t="shared" si="884"/>
        <v>0</v>
      </c>
      <c r="GO91" s="84">
        <v>0</v>
      </c>
      <c r="GP91" s="84">
        <v>0</v>
      </c>
      <c r="GQ91" s="84">
        <f t="shared" si="851"/>
        <v>0</v>
      </c>
      <c r="GR91" s="84">
        <f t="shared" si="852"/>
        <v>0</v>
      </c>
      <c r="GS91" s="84">
        <f t="shared" si="853"/>
        <v>0</v>
      </c>
      <c r="GT91" s="191" t="str">
        <f t="shared" si="885"/>
        <v>nebija plānots</v>
      </c>
      <c r="GU91" s="84">
        <f t="shared" si="854"/>
        <v>0</v>
      </c>
      <c r="GV91" s="84">
        <v>0</v>
      </c>
      <c r="GW91" s="84">
        <v>0</v>
      </c>
      <c r="GX91" s="84">
        <f t="shared" si="855"/>
        <v>0</v>
      </c>
      <c r="GY91" s="84">
        <f t="shared" si="856"/>
        <v>0</v>
      </c>
      <c r="GZ91" s="84">
        <f t="shared" si="857"/>
        <v>0</v>
      </c>
      <c r="HA91" s="191" t="str">
        <f t="shared" si="886"/>
        <v>nebija plānots</v>
      </c>
      <c r="HB91" s="84">
        <f t="shared" si="858"/>
        <v>0</v>
      </c>
      <c r="HC91" s="57">
        <f>FU91+FS91+CQ91+CD91+BQ91+BC91+AP91</f>
        <v>0</v>
      </c>
      <c r="HD91" s="57">
        <f>Q91-HC91</f>
        <v>0</v>
      </c>
      <c r="HE91" s="58"/>
      <c r="HF91" s="58"/>
      <c r="HG91" s="59"/>
      <c r="HH91" s="59"/>
      <c r="HI91" s="137" t="s">
        <v>710</v>
      </c>
    </row>
    <row r="92" spans="1:217" ht="75.400000000000006" hidden="1" customHeight="1" outlineLevel="1" x14ac:dyDescent="0.45">
      <c r="B92" s="9"/>
      <c r="C92" s="317" t="s">
        <v>425</v>
      </c>
      <c r="D92" s="1" t="s">
        <v>1471</v>
      </c>
      <c r="E92" s="35">
        <v>77</v>
      </c>
      <c r="F92" s="35">
        <v>2</v>
      </c>
      <c r="G92" s="41" t="s">
        <v>425</v>
      </c>
      <c r="H92" s="37" t="s">
        <v>426</v>
      </c>
      <c r="I92" s="37" t="s">
        <v>469</v>
      </c>
      <c r="J92" s="54">
        <v>0</v>
      </c>
      <c r="K92" s="38"/>
      <c r="L92" s="38"/>
      <c r="M92" s="42" t="s">
        <v>48</v>
      </c>
      <c r="N92" s="41"/>
      <c r="O92" s="38"/>
      <c r="P92" s="38" t="s">
        <v>456</v>
      </c>
      <c r="Q92" s="40"/>
      <c r="R92" s="40"/>
      <c r="S92" s="40"/>
      <c r="T92" s="98"/>
      <c r="U92" s="40"/>
      <c r="V92" s="40"/>
      <c r="W92" s="40"/>
      <c r="X92" s="85">
        <f t="shared" si="859"/>
        <v>0</v>
      </c>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84">
        <v>0</v>
      </c>
      <c r="CP92" s="84">
        <v>0</v>
      </c>
      <c r="CQ92" s="40"/>
      <c r="CR92" s="57">
        <f t="shared" si="860"/>
        <v>0</v>
      </c>
      <c r="CS92" s="40"/>
      <c r="CT92" s="40"/>
      <c r="CU92" s="84"/>
      <c r="CV92" s="84"/>
      <c r="CW92" s="84"/>
      <c r="CX92" s="84"/>
      <c r="CY92" s="191"/>
      <c r="CZ92" s="84"/>
      <c r="DA92" s="40"/>
      <c r="DB92" s="84">
        <v>0</v>
      </c>
      <c r="DC92" s="84"/>
      <c r="DD92" s="84"/>
      <c r="DE92" s="84">
        <f t="shared" si="861"/>
        <v>0</v>
      </c>
      <c r="DF92" s="191"/>
      <c r="DG92" s="84"/>
      <c r="DH92" s="40"/>
      <c r="DI92" s="84">
        <v>0</v>
      </c>
      <c r="DJ92" s="84"/>
      <c r="DK92" s="84"/>
      <c r="DL92" s="84">
        <f t="shared" si="862"/>
        <v>0</v>
      </c>
      <c r="DM92" s="191"/>
      <c r="DN92" s="84"/>
      <c r="DO92" s="40"/>
      <c r="DP92" s="84">
        <v>0</v>
      </c>
      <c r="DQ92" s="84"/>
      <c r="DR92" s="84"/>
      <c r="DS92" s="84">
        <f t="shared" si="863"/>
        <v>0</v>
      </c>
      <c r="DT92" s="191"/>
      <c r="DU92" s="84"/>
      <c r="DV92" s="40"/>
      <c r="DW92" s="84">
        <v>0</v>
      </c>
      <c r="DX92" s="84"/>
      <c r="DY92" s="84"/>
      <c r="DZ92" s="84">
        <f t="shared" si="864"/>
        <v>0</v>
      </c>
      <c r="EA92" s="191"/>
      <c r="EB92" s="84"/>
      <c r="EC92" s="40"/>
      <c r="ED92" s="84">
        <v>0</v>
      </c>
      <c r="EE92" s="84"/>
      <c r="EF92" s="84"/>
      <c r="EG92" s="84">
        <f t="shared" si="865"/>
        <v>0</v>
      </c>
      <c r="EH92" s="191"/>
      <c r="EI92" s="84"/>
      <c r="EJ92" s="40"/>
      <c r="EK92" s="84">
        <v>0</v>
      </c>
      <c r="EL92" s="84"/>
      <c r="EM92" s="84"/>
      <c r="EN92" s="84">
        <f t="shared" si="866"/>
        <v>0</v>
      </c>
      <c r="EO92" s="191"/>
      <c r="EP92" s="84"/>
      <c r="EQ92" s="40"/>
      <c r="ER92" s="84">
        <v>0</v>
      </c>
      <c r="ES92" s="84"/>
      <c r="ET92" s="84"/>
      <c r="EU92" s="84">
        <f t="shared" si="867"/>
        <v>0</v>
      </c>
      <c r="EV92" s="191"/>
      <c r="EW92" s="84"/>
      <c r="EX92" s="40"/>
      <c r="EY92" s="84">
        <v>0</v>
      </c>
      <c r="EZ92" s="84"/>
      <c r="FA92" s="84"/>
      <c r="FB92" s="84">
        <f t="shared" si="868"/>
        <v>0</v>
      </c>
      <c r="FC92" s="191"/>
      <c r="FD92" s="84"/>
      <c r="FE92" s="40"/>
      <c r="FF92" s="84">
        <v>0</v>
      </c>
      <c r="FG92" s="84"/>
      <c r="FH92" s="84"/>
      <c r="FI92" s="84">
        <f t="shared" si="869"/>
        <v>0</v>
      </c>
      <c r="FJ92" s="191"/>
      <c r="FK92" s="84"/>
      <c r="FL92" s="40"/>
      <c r="FM92" s="84">
        <v>0</v>
      </c>
      <c r="FN92" s="84"/>
      <c r="FO92" s="84"/>
      <c r="FP92" s="84">
        <f t="shared" si="870"/>
        <v>0</v>
      </c>
      <c r="FQ92" s="191"/>
      <c r="FR92" s="84"/>
      <c r="FS92" s="40"/>
      <c r="FT92" s="97">
        <f t="shared" si="871"/>
        <v>0</v>
      </c>
      <c r="FU92" s="84">
        <v>0</v>
      </c>
      <c r="FV92" s="84">
        <v>0</v>
      </c>
      <c r="FW92" s="84">
        <v>0</v>
      </c>
      <c r="FX92" s="84">
        <f t="shared" si="872"/>
        <v>0</v>
      </c>
      <c r="FY92" s="191" t="str">
        <f t="shared" si="873"/>
        <v>nebija plānots</v>
      </c>
      <c r="FZ92" s="84">
        <f t="shared" si="874"/>
        <v>0</v>
      </c>
      <c r="GA92" s="84">
        <v>0</v>
      </c>
      <c r="GB92" s="84">
        <v>0</v>
      </c>
      <c r="GC92" s="84">
        <f t="shared" si="875"/>
        <v>0</v>
      </c>
      <c r="GD92" s="84">
        <f t="shared" si="876"/>
        <v>0</v>
      </c>
      <c r="GE92" s="84">
        <f t="shared" si="877"/>
        <v>0</v>
      </c>
      <c r="GF92" s="191" t="str">
        <f t="shared" si="878"/>
        <v>nebija plānots</v>
      </c>
      <c r="GG92" s="84">
        <f t="shared" si="879"/>
        <v>0</v>
      </c>
      <c r="GH92" s="84">
        <v>0</v>
      </c>
      <c r="GI92" s="84">
        <v>0</v>
      </c>
      <c r="GJ92" s="84">
        <f t="shared" si="880"/>
        <v>0</v>
      </c>
      <c r="GK92" s="84">
        <f t="shared" si="881"/>
        <v>0</v>
      </c>
      <c r="GL92" s="84">
        <f t="shared" si="882"/>
        <v>0</v>
      </c>
      <c r="GM92" s="191" t="str">
        <f t="shared" si="883"/>
        <v>nebija plānots</v>
      </c>
      <c r="GN92" s="84">
        <f t="shared" si="884"/>
        <v>0</v>
      </c>
      <c r="GO92" s="84">
        <v>0</v>
      </c>
      <c r="GP92" s="84">
        <v>0</v>
      </c>
      <c r="GQ92" s="84">
        <f t="shared" si="851"/>
        <v>0</v>
      </c>
      <c r="GR92" s="84">
        <f t="shared" si="852"/>
        <v>0</v>
      </c>
      <c r="GS92" s="84">
        <f t="shared" si="853"/>
        <v>0</v>
      </c>
      <c r="GT92" s="191" t="str">
        <f t="shared" si="885"/>
        <v>nebija plānots</v>
      </c>
      <c r="GU92" s="84">
        <f t="shared" si="854"/>
        <v>0</v>
      </c>
      <c r="GV92" s="84">
        <v>0</v>
      </c>
      <c r="GW92" s="84">
        <v>0</v>
      </c>
      <c r="GX92" s="84">
        <f t="shared" si="855"/>
        <v>0</v>
      </c>
      <c r="GY92" s="84">
        <f t="shared" si="856"/>
        <v>0</v>
      </c>
      <c r="GZ92" s="84">
        <f t="shared" si="857"/>
        <v>0</v>
      </c>
      <c r="HA92" s="191" t="str">
        <f t="shared" si="886"/>
        <v>nebija plānots</v>
      </c>
      <c r="HB92" s="84">
        <f t="shared" si="858"/>
        <v>0</v>
      </c>
      <c r="HC92" s="40"/>
      <c r="HD92" s="40"/>
      <c r="HE92" s="99"/>
      <c r="HF92" s="99"/>
      <c r="HG92" s="100"/>
      <c r="HH92" s="100"/>
      <c r="HI92" s="100"/>
    </row>
    <row r="93" spans="1:217" ht="75.400000000000006" hidden="1" customHeight="1" outlineLevel="1" x14ac:dyDescent="0.45">
      <c r="B93" s="9"/>
      <c r="C93" s="317" t="s">
        <v>425</v>
      </c>
      <c r="D93" s="1" t="s">
        <v>1471</v>
      </c>
      <c r="E93" s="35">
        <v>78</v>
      </c>
      <c r="F93" s="35">
        <v>2</v>
      </c>
      <c r="G93" s="41" t="s">
        <v>425</v>
      </c>
      <c r="H93" s="37" t="s">
        <v>426</v>
      </c>
      <c r="I93" s="37" t="s">
        <v>469</v>
      </c>
      <c r="J93" s="54">
        <v>0</v>
      </c>
      <c r="K93" s="38"/>
      <c r="L93" s="38"/>
      <c r="M93" s="42" t="s">
        <v>48</v>
      </c>
      <c r="N93" s="41"/>
      <c r="O93" s="38"/>
      <c r="P93" s="38" t="s">
        <v>457</v>
      </c>
      <c r="Q93" s="40"/>
      <c r="R93" s="40"/>
      <c r="S93" s="40"/>
      <c r="T93" s="98"/>
      <c r="U93" s="40"/>
      <c r="V93" s="40"/>
      <c r="W93" s="40"/>
      <c r="X93" s="85">
        <f t="shared" si="859"/>
        <v>0</v>
      </c>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84">
        <v>0</v>
      </c>
      <c r="CP93" s="84">
        <v>0</v>
      </c>
      <c r="CQ93" s="40"/>
      <c r="CR93" s="57">
        <f t="shared" si="860"/>
        <v>0</v>
      </c>
      <c r="CS93" s="40"/>
      <c r="CT93" s="40">
        <v>0</v>
      </c>
      <c r="CU93" s="84"/>
      <c r="CV93" s="84"/>
      <c r="CW93" s="84"/>
      <c r="CX93" s="84"/>
      <c r="CY93" s="191"/>
      <c r="CZ93" s="84"/>
      <c r="DA93" s="40">
        <v>0</v>
      </c>
      <c r="DB93" s="84">
        <v>0</v>
      </c>
      <c r="DC93" s="84"/>
      <c r="DD93" s="84"/>
      <c r="DE93" s="84">
        <f t="shared" si="861"/>
        <v>0</v>
      </c>
      <c r="DF93" s="191"/>
      <c r="DG93" s="84"/>
      <c r="DH93" s="40">
        <v>0</v>
      </c>
      <c r="DI93" s="84">
        <v>0</v>
      </c>
      <c r="DJ93" s="84"/>
      <c r="DK93" s="84"/>
      <c r="DL93" s="84">
        <f t="shared" si="862"/>
        <v>0</v>
      </c>
      <c r="DM93" s="191"/>
      <c r="DN93" s="84"/>
      <c r="DO93" s="40">
        <v>0</v>
      </c>
      <c r="DP93" s="84">
        <v>0</v>
      </c>
      <c r="DQ93" s="84"/>
      <c r="DR93" s="84"/>
      <c r="DS93" s="84">
        <f t="shared" si="863"/>
        <v>0</v>
      </c>
      <c r="DT93" s="191"/>
      <c r="DU93" s="84"/>
      <c r="DV93" s="40">
        <v>0</v>
      </c>
      <c r="DW93" s="84">
        <v>0</v>
      </c>
      <c r="DX93" s="84"/>
      <c r="DY93" s="84"/>
      <c r="DZ93" s="84">
        <f t="shared" si="864"/>
        <v>0</v>
      </c>
      <c r="EA93" s="191"/>
      <c r="EB93" s="84"/>
      <c r="EC93" s="40">
        <v>0</v>
      </c>
      <c r="ED93" s="84">
        <v>0</v>
      </c>
      <c r="EE93" s="84"/>
      <c r="EF93" s="84"/>
      <c r="EG93" s="84">
        <f t="shared" si="865"/>
        <v>0</v>
      </c>
      <c r="EH93" s="191"/>
      <c r="EI93" s="84"/>
      <c r="EJ93" s="40">
        <v>0</v>
      </c>
      <c r="EK93" s="84">
        <v>0</v>
      </c>
      <c r="EL93" s="84"/>
      <c r="EM93" s="84"/>
      <c r="EN93" s="84">
        <f t="shared" si="866"/>
        <v>0</v>
      </c>
      <c r="EO93" s="191"/>
      <c r="EP93" s="84"/>
      <c r="EQ93" s="40">
        <v>0</v>
      </c>
      <c r="ER93" s="84">
        <v>0</v>
      </c>
      <c r="ES93" s="84"/>
      <c r="ET93" s="84"/>
      <c r="EU93" s="84">
        <f t="shared" si="867"/>
        <v>0</v>
      </c>
      <c r="EV93" s="191"/>
      <c r="EW93" s="84"/>
      <c r="EX93" s="40">
        <v>0</v>
      </c>
      <c r="EY93" s="84">
        <v>0</v>
      </c>
      <c r="EZ93" s="84"/>
      <c r="FA93" s="84"/>
      <c r="FB93" s="84">
        <f t="shared" si="868"/>
        <v>0</v>
      </c>
      <c r="FC93" s="191"/>
      <c r="FD93" s="84"/>
      <c r="FE93" s="40">
        <v>0</v>
      </c>
      <c r="FF93" s="84">
        <v>0</v>
      </c>
      <c r="FG93" s="84"/>
      <c r="FH93" s="84"/>
      <c r="FI93" s="84">
        <f t="shared" si="869"/>
        <v>0</v>
      </c>
      <c r="FJ93" s="191"/>
      <c r="FK93" s="84"/>
      <c r="FL93" s="40">
        <v>0</v>
      </c>
      <c r="FM93" s="84">
        <v>0</v>
      </c>
      <c r="FN93" s="84"/>
      <c r="FO93" s="84"/>
      <c r="FP93" s="84">
        <f t="shared" si="870"/>
        <v>0</v>
      </c>
      <c r="FQ93" s="191"/>
      <c r="FR93" s="84"/>
      <c r="FS93" s="40"/>
      <c r="FT93" s="97">
        <f t="shared" si="871"/>
        <v>0</v>
      </c>
      <c r="FU93" s="84">
        <v>0</v>
      </c>
      <c r="FV93" s="84">
        <v>0</v>
      </c>
      <c r="FW93" s="84">
        <v>0</v>
      </c>
      <c r="FX93" s="84">
        <f t="shared" si="872"/>
        <v>0</v>
      </c>
      <c r="FY93" s="191" t="str">
        <f t="shared" si="873"/>
        <v>nebija plānots</v>
      </c>
      <c r="FZ93" s="84">
        <f t="shared" si="874"/>
        <v>0</v>
      </c>
      <c r="GA93" s="84">
        <v>0</v>
      </c>
      <c r="GB93" s="84">
        <v>0</v>
      </c>
      <c r="GC93" s="84">
        <f t="shared" si="875"/>
        <v>0</v>
      </c>
      <c r="GD93" s="84">
        <f t="shared" si="876"/>
        <v>0</v>
      </c>
      <c r="GE93" s="84">
        <f t="shared" si="877"/>
        <v>0</v>
      </c>
      <c r="GF93" s="191" t="str">
        <f t="shared" si="878"/>
        <v>nebija plānots</v>
      </c>
      <c r="GG93" s="84">
        <f t="shared" si="879"/>
        <v>0</v>
      </c>
      <c r="GH93" s="84">
        <v>0</v>
      </c>
      <c r="GI93" s="84">
        <v>0</v>
      </c>
      <c r="GJ93" s="84">
        <f t="shared" si="880"/>
        <v>0</v>
      </c>
      <c r="GK93" s="84">
        <f t="shared" si="881"/>
        <v>0</v>
      </c>
      <c r="GL93" s="84">
        <f t="shared" si="882"/>
        <v>0</v>
      </c>
      <c r="GM93" s="191" t="str">
        <f t="shared" si="883"/>
        <v>nebija plānots</v>
      </c>
      <c r="GN93" s="84">
        <f t="shared" si="884"/>
        <v>0</v>
      </c>
      <c r="GO93" s="84">
        <v>0</v>
      </c>
      <c r="GP93" s="84">
        <v>0</v>
      </c>
      <c r="GQ93" s="84">
        <f t="shared" si="851"/>
        <v>0</v>
      </c>
      <c r="GR93" s="84">
        <f t="shared" si="852"/>
        <v>0</v>
      </c>
      <c r="GS93" s="84">
        <f t="shared" si="853"/>
        <v>0</v>
      </c>
      <c r="GT93" s="191" t="str">
        <f t="shared" si="885"/>
        <v>nebija plānots</v>
      </c>
      <c r="GU93" s="84">
        <f t="shared" si="854"/>
        <v>0</v>
      </c>
      <c r="GV93" s="84">
        <v>0</v>
      </c>
      <c r="GW93" s="84">
        <v>0</v>
      </c>
      <c r="GX93" s="84">
        <f t="shared" si="855"/>
        <v>0</v>
      </c>
      <c r="GY93" s="84">
        <f t="shared" si="856"/>
        <v>0</v>
      </c>
      <c r="GZ93" s="84">
        <f t="shared" si="857"/>
        <v>0</v>
      </c>
      <c r="HA93" s="191" t="str">
        <f t="shared" si="886"/>
        <v>nebija plānots</v>
      </c>
      <c r="HB93" s="84">
        <f t="shared" si="858"/>
        <v>0</v>
      </c>
      <c r="HC93" s="40"/>
      <c r="HD93" s="40"/>
      <c r="HE93" s="99"/>
      <c r="HF93" s="99"/>
      <c r="HG93" s="100"/>
      <c r="HH93" s="100"/>
      <c r="HI93" s="100"/>
    </row>
    <row r="94" spans="1:217" ht="75.400000000000006" customHeight="1" collapsed="1" x14ac:dyDescent="0.45">
      <c r="A94" s="1" t="str">
        <f t="shared" si="204"/>
        <v>2.2.1.1.__</v>
      </c>
      <c r="B94" s="9" t="str">
        <f>C94&amp;J94&amp;"."&amp;D94</f>
        <v>2.2.1.1.K0.Nē</v>
      </c>
      <c r="C94" s="317" t="s">
        <v>49</v>
      </c>
      <c r="D94" s="1" t="s">
        <v>1471</v>
      </c>
      <c r="E94" s="35">
        <v>79</v>
      </c>
      <c r="F94" s="52">
        <v>2</v>
      </c>
      <c r="G94" s="53" t="s">
        <v>49</v>
      </c>
      <c r="H94" s="54" t="s">
        <v>239</v>
      </c>
      <c r="I94" s="54" t="str">
        <f t="shared" si="162"/>
        <v xml:space="preserve">2.2.1.1. Ieguldījumi IKT
</v>
      </c>
      <c r="J94" s="54" t="s">
        <v>1472</v>
      </c>
      <c r="K94" s="55" t="s">
        <v>33</v>
      </c>
      <c r="L94" s="38" t="str">
        <f t="shared" si="163"/>
        <v>2.2.1.1.__</v>
      </c>
      <c r="M94" s="56" t="s">
        <v>50</v>
      </c>
      <c r="N94" s="55" t="s">
        <v>5</v>
      </c>
      <c r="O94" s="55" t="s">
        <v>222</v>
      </c>
      <c r="P94" s="55" t="s">
        <v>225</v>
      </c>
      <c r="Q94" s="57">
        <f t="shared" si="339"/>
        <v>118694714</v>
      </c>
      <c r="R94" s="57">
        <f t="shared" si="164"/>
        <v>118694714</v>
      </c>
      <c r="S94" s="80">
        <v>0</v>
      </c>
      <c r="T94" s="81">
        <v>118694714</v>
      </c>
      <c r="U94" s="80">
        <v>0</v>
      </c>
      <c r="V94" s="80">
        <v>0</v>
      </c>
      <c r="W94" s="80">
        <v>0</v>
      </c>
      <c r="X94" s="85" t="str">
        <f t="shared" si="859"/>
        <v>ERAF</v>
      </c>
      <c r="Y94" s="85">
        <v>0</v>
      </c>
      <c r="Z94" s="85">
        <v>0</v>
      </c>
      <c r="AA94" s="85">
        <v>0</v>
      </c>
      <c r="AB94" s="85">
        <v>0</v>
      </c>
      <c r="AC94" s="85">
        <v>20151.75</v>
      </c>
      <c r="AD94" s="85">
        <v>93116.85</v>
      </c>
      <c r="AE94" s="85">
        <v>87860.22</v>
      </c>
      <c r="AF94" s="85">
        <v>9289</v>
      </c>
      <c r="AG94" s="85">
        <v>580.96</v>
      </c>
      <c r="AH94" s="85">
        <v>453768.83</v>
      </c>
      <c r="AI94" s="85">
        <v>251964.38</v>
      </c>
      <c r="AJ94" s="85">
        <v>1281.8900000000001</v>
      </c>
      <c r="AK94" s="85">
        <v>173865.31</v>
      </c>
      <c r="AL94" s="85">
        <v>1969888.12</v>
      </c>
      <c r="AM94" s="85">
        <v>3061767.31</v>
      </c>
      <c r="AN94" s="85">
        <f t="shared" si="340"/>
        <v>3061767.31</v>
      </c>
      <c r="AO94" s="85">
        <v>10772699.110000001</v>
      </c>
      <c r="AP94" s="57">
        <f t="shared" si="205"/>
        <v>13834466.420000002</v>
      </c>
      <c r="AQ94" s="85">
        <v>2036521.67</v>
      </c>
      <c r="AR94" s="85">
        <v>3838051.7100000004</v>
      </c>
      <c r="AS94" s="85">
        <v>2654110.34</v>
      </c>
      <c r="AT94" s="85">
        <v>558913.69999999995</v>
      </c>
      <c r="AU94" s="85">
        <v>528716.96</v>
      </c>
      <c r="AV94" s="85">
        <v>648132.30999999994</v>
      </c>
      <c r="AW94" s="85">
        <v>586077.82999999996</v>
      </c>
      <c r="AX94" s="85">
        <v>988204.16999999993</v>
      </c>
      <c r="AY94" s="85">
        <v>1098635.0900000001</v>
      </c>
      <c r="AZ94" s="85">
        <v>1055433.6599999999</v>
      </c>
      <c r="BA94" s="85">
        <v>1029999.9000000001</v>
      </c>
      <c r="BB94" s="85">
        <v>967593.34000000008</v>
      </c>
      <c r="BC94" s="57">
        <f t="shared" si="206"/>
        <v>15990390.68</v>
      </c>
      <c r="BD94" s="57">
        <f t="shared" si="207"/>
        <v>29824857.100000001</v>
      </c>
      <c r="BE94" s="85">
        <v>1636309.21</v>
      </c>
      <c r="BF94" s="85">
        <v>2917794.5599999996</v>
      </c>
      <c r="BG94" s="85">
        <v>2248357.7999999998</v>
      </c>
      <c r="BH94" s="85">
        <v>940701.69</v>
      </c>
      <c r="BI94" s="85">
        <v>1697103.62</v>
      </c>
      <c r="BJ94" s="85">
        <v>1026495.62</v>
      </c>
      <c r="BK94" s="85">
        <v>2118741.1500000004</v>
      </c>
      <c r="BL94" s="85">
        <v>1886085.77</v>
      </c>
      <c r="BM94" s="85">
        <v>903341.38</v>
      </c>
      <c r="BN94" s="85">
        <v>246020.87</v>
      </c>
      <c r="BO94" s="85">
        <v>1229381.17</v>
      </c>
      <c r="BP94" s="85">
        <v>1886956.1500000001</v>
      </c>
      <c r="BQ94" s="57">
        <f t="shared" si="208"/>
        <v>18737288.989999995</v>
      </c>
      <c r="BR94" s="85">
        <v>1289014.33</v>
      </c>
      <c r="BS94" s="85">
        <v>2714982.11</v>
      </c>
      <c r="BT94" s="85">
        <v>2899764.62</v>
      </c>
      <c r="BU94" s="85">
        <v>587071.20000000007</v>
      </c>
      <c r="BV94" s="85">
        <v>2844558.1799999997</v>
      </c>
      <c r="BW94" s="85">
        <v>1688361.93</v>
      </c>
      <c r="BX94" s="85">
        <v>213205.62999999998</v>
      </c>
      <c r="BY94" s="85">
        <v>339829.01</v>
      </c>
      <c r="BZ94" s="85">
        <v>1915322.2900000003</v>
      </c>
      <c r="CA94" s="85">
        <v>257273.11</v>
      </c>
      <c r="CB94" s="85">
        <v>366766.45</v>
      </c>
      <c r="CC94" s="85">
        <v>2678741.8800000004</v>
      </c>
      <c r="CD94" s="57">
        <f t="shared" si="209"/>
        <v>17794890.740000002</v>
      </c>
      <c r="CE94" s="85">
        <v>483119.93000000005</v>
      </c>
      <c r="CF94" s="85">
        <v>4093289.9999999995</v>
      </c>
      <c r="CG94" s="85">
        <v>551879.22</v>
      </c>
      <c r="CH94" s="85">
        <v>708522.15999999992</v>
      </c>
      <c r="CI94" s="85">
        <v>2033470.0600000003</v>
      </c>
      <c r="CJ94" s="85">
        <v>503591.52000000048</v>
      </c>
      <c r="CK94" s="85">
        <v>495315.75</v>
      </c>
      <c r="CL94" s="85">
        <v>435692.58</v>
      </c>
      <c r="CM94" s="85">
        <v>1926442.06</v>
      </c>
      <c r="CN94" s="85">
        <v>570307.85</v>
      </c>
      <c r="CO94" s="84">
        <v>464289.07</v>
      </c>
      <c r="CP94" s="84">
        <v>1837705.27</v>
      </c>
      <c r="CQ94" s="57">
        <f>CE94+CF94+CG94+CH94+CI94+CJ94+CK94+CL94+CM94+CN94+CO94+CP94</f>
        <v>14103625.470000001</v>
      </c>
      <c r="CR94" s="57">
        <f t="shared" si="860"/>
        <v>80460662.299999997</v>
      </c>
      <c r="CS94" s="179">
        <v>322606.43</v>
      </c>
      <c r="CT94" s="84">
        <v>2624656.0499999998</v>
      </c>
      <c r="CU94" s="84">
        <v>3024002.17</v>
      </c>
      <c r="CV94" s="84">
        <f t="shared" si="887"/>
        <v>2947262.48</v>
      </c>
      <c r="CW94" s="84">
        <v>0</v>
      </c>
      <c r="CX94" s="84">
        <f t="shared" si="888"/>
        <v>3346608.6</v>
      </c>
      <c r="CY94" s="191">
        <f t="shared" si="889"/>
        <v>1.1354973039252345</v>
      </c>
      <c r="CZ94" s="84">
        <f t="shared" si="890"/>
        <v>399346.12000000011</v>
      </c>
      <c r="DA94" s="84">
        <f t="shared" ref="DA94:FL94" si="1019">DA95+DA96</f>
        <v>2053280.27</v>
      </c>
      <c r="DB94" s="84">
        <v>1876514.73</v>
      </c>
      <c r="DC94" s="84">
        <f t="shared" si="892"/>
        <v>5000542.75</v>
      </c>
      <c r="DD94" s="84">
        <v>0</v>
      </c>
      <c r="DE94" s="84">
        <f t="shared" si="861"/>
        <v>5223123.33</v>
      </c>
      <c r="DF94" s="191">
        <f t="shared" ref="DF94" si="1020">IFERROR(DE94/DC94,"nebija plānots")</f>
        <v>1.0445112843000892</v>
      </c>
      <c r="DG94" s="84">
        <f t="shared" ref="DG94" si="1021">DE94-DC94</f>
        <v>222580.58000000007</v>
      </c>
      <c r="DH94" s="84">
        <f t="shared" si="1019"/>
        <v>227565.85</v>
      </c>
      <c r="DI94" s="84">
        <v>6724.66</v>
      </c>
      <c r="DJ94" s="84">
        <f t="shared" ref="DJ94" si="1022">DC94+DH94</f>
        <v>5228108.5999999996</v>
      </c>
      <c r="DK94" s="84">
        <v>0</v>
      </c>
      <c r="DL94" s="84">
        <f t="shared" si="862"/>
        <v>5229847.99</v>
      </c>
      <c r="DM94" s="191">
        <f t="shared" ref="DM94" si="1023">IFERROR(DL94/DJ94,"nebija plānots")</f>
        <v>1.0003326996688631</v>
      </c>
      <c r="DN94" s="84">
        <f t="shared" ref="DN94" si="1024">DL94-DJ94</f>
        <v>1739.390000000596</v>
      </c>
      <c r="DO94" s="84">
        <f t="shared" si="1019"/>
        <v>444431.99</v>
      </c>
      <c r="DP94" s="84">
        <v>2644683.0499999998</v>
      </c>
      <c r="DQ94" s="84">
        <f t="shared" ref="DQ94" si="1025">DJ94+DO94</f>
        <v>5672540.5899999999</v>
      </c>
      <c r="DR94" s="84">
        <v>0</v>
      </c>
      <c r="DS94" s="84">
        <f t="shared" si="863"/>
        <v>7874531.04</v>
      </c>
      <c r="DT94" s="191">
        <f t="shared" ref="DT94" si="1026">IFERROR(DS94/DQ94,"nebija plānots")</f>
        <v>1.388184168110113</v>
      </c>
      <c r="DU94" s="84">
        <f t="shared" ref="DU94" si="1027">DS94-DQ94</f>
        <v>2201990.4500000002</v>
      </c>
      <c r="DV94" s="84">
        <f t="shared" si="1019"/>
        <v>6166.42</v>
      </c>
      <c r="DW94" s="84">
        <v>2829068.37</v>
      </c>
      <c r="DX94" s="84">
        <f t="shared" ref="DX94" si="1028">DQ94+DV94</f>
        <v>5678707.0099999998</v>
      </c>
      <c r="DY94" s="84">
        <v>0</v>
      </c>
      <c r="DZ94" s="84">
        <f t="shared" si="864"/>
        <v>10703599.41</v>
      </c>
      <c r="EA94" s="191">
        <f t="shared" ref="EA94" si="1029">IFERROR(DZ94/DX94,"nebija plānots")</f>
        <v>1.8848655849212408</v>
      </c>
      <c r="EB94" s="84">
        <f t="shared" ref="EB94" si="1030">DZ94-DX94</f>
        <v>5024892.4000000004</v>
      </c>
      <c r="EC94" s="84">
        <f t="shared" si="1019"/>
        <v>309709.96999999997</v>
      </c>
      <c r="ED94" s="84">
        <v>830509.44</v>
      </c>
      <c r="EE94" s="84">
        <f t="shared" ref="EE94" si="1031">DX94+EC94</f>
        <v>5988416.9799999995</v>
      </c>
      <c r="EF94" s="84">
        <v>0</v>
      </c>
      <c r="EG94" s="84">
        <f t="shared" si="865"/>
        <v>11534108.85</v>
      </c>
      <c r="EH94" s="191">
        <f t="shared" ref="EH94" si="1032">IFERROR(EG94/EE94,"nebija plānots")</f>
        <v>1.9260697590901561</v>
      </c>
      <c r="EI94" s="84">
        <f t="shared" ref="EI94" si="1033">EG94-EE94</f>
        <v>5545691.8700000001</v>
      </c>
      <c r="EJ94" s="84">
        <f t="shared" si="1019"/>
        <v>1447586.45</v>
      </c>
      <c r="EK94" s="84">
        <v>603672.85</v>
      </c>
      <c r="EL94" s="84">
        <f t="shared" ref="EL94" si="1034">EE94+EJ94</f>
        <v>7436003.4299999997</v>
      </c>
      <c r="EM94" s="84">
        <v>0</v>
      </c>
      <c r="EN94" s="84">
        <f t="shared" si="866"/>
        <v>12137781.699999999</v>
      </c>
      <c r="EO94" s="191">
        <f t="shared" ref="EO94" si="1035">IFERROR(EN94/EL94,"nebija plānots")</f>
        <v>1.632299099141217</v>
      </c>
      <c r="EP94" s="84">
        <f t="shared" ref="EP94" si="1036">EN94-EL94</f>
        <v>4701778.2699999996</v>
      </c>
      <c r="EQ94" s="84">
        <f t="shared" si="1019"/>
        <v>0</v>
      </c>
      <c r="ER94" s="84">
        <v>271275.05</v>
      </c>
      <c r="ES94" s="84">
        <f t="shared" ref="ES94" si="1037">EL94+EQ94</f>
        <v>7436003.4299999997</v>
      </c>
      <c r="ET94" s="84">
        <v>0</v>
      </c>
      <c r="EU94" s="84">
        <f t="shared" si="867"/>
        <v>12409056.75</v>
      </c>
      <c r="EV94" s="191">
        <f t="shared" ref="EV94" si="1038">IFERROR(EU94/ES94,"nebija plānots")</f>
        <v>1.6687803961919367</v>
      </c>
      <c r="EW94" s="84">
        <f t="shared" ref="EW94" si="1039">EU94-ES94</f>
        <v>4973053.32</v>
      </c>
      <c r="EX94" s="84">
        <f t="shared" si="1019"/>
        <v>224407.14</v>
      </c>
      <c r="EY94" s="84">
        <v>1284866.7999999998</v>
      </c>
      <c r="EZ94" s="84">
        <f t="shared" ref="EZ94" si="1040">ES94+EX94</f>
        <v>7660410.5699999994</v>
      </c>
      <c r="FA94" s="84">
        <v>0</v>
      </c>
      <c r="FB94" s="84">
        <f t="shared" si="868"/>
        <v>13693923.550000001</v>
      </c>
      <c r="FC94" s="191">
        <f t="shared" ref="FC94" si="1041">IFERROR(FB94/EZ94,"nebija plānots")</f>
        <v>1.7876226639377113</v>
      </c>
      <c r="FD94" s="84">
        <f t="shared" ref="FD94" si="1042">FB94-EZ94</f>
        <v>6033512.9800000014</v>
      </c>
      <c r="FE94" s="84">
        <f t="shared" si="1019"/>
        <v>400088.12</v>
      </c>
      <c r="FF94" s="84">
        <v>2080330.4100000001</v>
      </c>
      <c r="FG94" s="84">
        <f t="shared" ref="FG94" si="1043">EZ94+FE94</f>
        <v>8060498.6899999995</v>
      </c>
      <c r="FH94" s="84">
        <v>0</v>
      </c>
      <c r="FI94" s="84">
        <f t="shared" si="869"/>
        <v>15774253.960000001</v>
      </c>
      <c r="FJ94" s="191">
        <f t="shared" ref="FJ94" si="1044">IFERROR(FI94/FG94,"nebija plānots")</f>
        <v>1.9569823861605269</v>
      </c>
      <c r="FK94" s="84">
        <f t="shared" ref="FK94" si="1045">FI94-FG94</f>
        <v>7713755.2700000014</v>
      </c>
      <c r="FL94" s="84">
        <f t="shared" si="1019"/>
        <v>1228733.1399999999</v>
      </c>
      <c r="FM94" s="84">
        <v>2674951.12</v>
      </c>
      <c r="FN94" s="84">
        <f t="shared" ref="FN94" si="1046">FG94+FL94</f>
        <v>9289231.8300000001</v>
      </c>
      <c r="FO94" s="84">
        <v>0</v>
      </c>
      <c r="FP94" s="84">
        <f t="shared" si="870"/>
        <v>18449205.080000002</v>
      </c>
      <c r="FQ94" s="191">
        <f t="shared" ref="FQ94" si="1047">IFERROR(FP94/FN94,"nebija plānots")</f>
        <v>1.9860851163620923</v>
      </c>
      <c r="FR94" s="84">
        <f t="shared" ref="FR94" si="1048">FP94-FN94</f>
        <v>9159973.2500000019</v>
      </c>
      <c r="FS94" s="97">
        <f t="shared" si="922"/>
        <v>9289231.8300000001</v>
      </c>
      <c r="FT94" s="97">
        <f t="shared" si="871"/>
        <v>98909867.379999995</v>
      </c>
      <c r="FU94" s="84">
        <v>17076653.879999999</v>
      </c>
      <c r="FV94" s="84">
        <v>214885.94</v>
      </c>
      <c r="FW94" s="84">
        <v>0</v>
      </c>
      <c r="FX94" s="84">
        <f t="shared" si="872"/>
        <v>214885.94</v>
      </c>
      <c r="FY94" s="191">
        <f t="shared" si="873"/>
        <v>1.2583609266196593E-2</v>
      </c>
      <c r="FZ94" s="84">
        <f t="shared" si="874"/>
        <v>16861767.939999998</v>
      </c>
      <c r="GA94" s="84">
        <v>1563482.94</v>
      </c>
      <c r="GB94" s="84">
        <v>0</v>
      </c>
      <c r="GC94" s="84">
        <f t="shared" si="875"/>
        <v>1563482.94</v>
      </c>
      <c r="GD94" s="84">
        <f t="shared" si="876"/>
        <v>0</v>
      </c>
      <c r="GE94" s="84">
        <f t="shared" si="877"/>
        <v>1778368.88</v>
      </c>
      <c r="GF94" s="191">
        <f t="shared" si="878"/>
        <v>0.10414035984431395</v>
      </c>
      <c r="GG94" s="84">
        <f t="shared" si="879"/>
        <v>15298284.999999998</v>
      </c>
      <c r="GH94" s="84">
        <v>4072811.7200000007</v>
      </c>
      <c r="GI94" s="84">
        <v>0</v>
      </c>
      <c r="GJ94" s="84">
        <f t="shared" si="880"/>
        <v>4072811.7200000007</v>
      </c>
      <c r="GK94" s="84">
        <f t="shared" si="881"/>
        <v>0</v>
      </c>
      <c r="GL94" s="84">
        <f t="shared" si="882"/>
        <v>5851180.6000000006</v>
      </c>
      <c r="GM94" s="191">
        <f t="shared" si="883"/>
        <v>0.34264210313783094</v>
      </c>
      <c r="GN94" s="84">
        <f t="shared" si="884"/>
        <v>11225473.279999997</v>
      </c>
      <c r="GO94" s="84">
        <v>8666824.9299999997</v>
      </c>
      <c r="GP94" s="84">
        <v>0</v>
      </c>
      <c r="GQ94" s="84">
        <f t="shared" si="851"/>
        <v>8666824.9299999997</v>
      </c>
      <c r="GR94" s="84">
        <f t="shared" si="852"/>
        <v>0</v>
      </c>
      <c r="GS94" s="84">
        <f t="shared" si="853"/>
        <v>14518005.530000001</v>
      </c>
      <c r="GT94" s="191">
        <f>IFERROR(GS94/$FU94,"nebija plānots")</f>
        <v>0.85016687882884012</v>
      </c>
      <c r="GU94" s="84">
        <f t="shared" si="854"/>
        <v>2558648.3499999978</v>
      </c>
      <c r="GV94" s="84">
        <v>0</v>
      </c>
      <c r="GW94" s="84">
        <v>0</v>
      </c>
      <c r="GX94" s="84">
        <f t="shared" si="855"/>
        <v>0</v>
      </c>
      <c r="GY94" s="84">
        <f t="shared" si="856"/>
        <v>0</v>
      </c>
      <c r="GZ94" s="84">
        <f t="shared" si="857"/>
        <v>14518005.530000001</v>
      </c>
      <c r="HA94" s="191">
        <f>IFERROR(GZ94/$FU94,"nebija plānots")</f>
        <v>0.85016687882884012</v>
      </c>
      <c r="HB94" s="84">
        <f t="shared" si="858"/>
        <v>2558648.3499999978</v>
      </c>
      <c r="HC94" s="57">
        <f>FU94+FS94+CQ94+CD94+BQ94+BC94+AP94</f>
        <v>106826548.01000001</v>
      </c>
      <c r="HD94" s="57">
        <f>Q94-HC94</f>
        <v>11868165.989999995</v>
      </c>
      <c r="HE94" s="58" t="s">
        <v>714</v>
      </c>
      <c r="HF94" s="58"/>
      <c r="HG94" s="59"/>
      <c r="HH94" s="59"/>
      <c r="HI94" s="59"/>
    </row>
    <row r="95" spans="1:217" ht="75.400000000000006" hidden="1" customHeight="1" outlineLevel="1" x14ac:dyDescent="0.45">
      <c r="B95" s="9"/>
      <c r="C95" s="317" t="s">
        <v>49</v>
      </c>
      <c r="D95" s="1" t="s">
        <v>1471</v>
      </c>
      <c r="E95" s="35">
        <v>80</v>
      </c>
      <c r="F95" s="35">
        <v>2</v>
      </c>
      <c r="G95" s="36" t="s">
        <v>49</v>
      </c>
      <c r="H95" s="37" t="s">
        <v>239</v>
      </c>
      <c r="I95" s="37" t="s">
        <v>470</v>
      </c>
      <c r="J95" s="54">
        <v>0</v>
      </c>
      <c r="K95" s="38"/>
      <c r="L95" s="38"/>
      <c r="M95" s="39" t="s">
        <v>50</v>
      </c>
      <c r="N95" s="38"/>
      <c r="O95" s="38"/>
      <c r="P95" s="38" t="s">
        <v>456</v>
      </c>
      <c r="Q95" s="40"/>
      <c r="R95" s="40"/>
      <c r="S95" s="40"/>
      <c r="T95" s="98"/>
      <c r="U95" s="40"/>
      <c r="V95" s="40"/>
      <c r="W95" s="40"/>
      <c r="X95" s="85">
        <f t="shared" si="859"/>
        <v>0</v>
      </c>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84">
        <v>0</v>
      </c>
      <c r="CP95" s="84">
        <v>0</v>
      </c>
      <c r="CQ95" s="40"/>
      <c r="CR95" s="57">
        <f t="shared" si="860"/>
        <v>0</v>
      </c>
      <c r="CS95" s="40"/>
      <c r="CT95" s="40"/>
      <c r="CU95" s="84"/>
      <c r="CV95" s="84"/>
      <c r="CW95" s="84"/>
      <c r="CX95" s="84"/>
      <c r="CY95" s="191"/>
      <c r="CZ95" s="84"/>
      <c r="DA95" s="40"/>
      <c r="DB95" s="84">
        <v>0</v>
      </c>
      <c r="DC95" s="84"/>
      <c r="DD95" s="84"/>
      <c r="DE95" s="84">
        <f t="shared" si="861"/>
        <v>0</v>
      </c>
      <c r="DF95" s="191"/>
      <c r="DG95" s="84"/>
      <c r="DH95" s="40"/>
      <c r="DI95" s="84">
        <v>0</v>
      </c>
      <c r="DJ95" s="84"/>
      <c r="DK95" s="84"/>
      <c r="DL95" s="84">
        <f t="shared" si="862"/>
        <v>0</v>
      </c>
      <c r="DM95" s="191"/>
      <c r="DN95" s="84"/>
      <c r="DO95" s="40"/>
      <c r="DP95" s="84">
        <v>0</v>
      </c>
      <c r="DQ95" s="84"/>
      <c r="DR95" s="84"/>
      <c r="DS95" s="84">
        <f t="shared" si="863"/>
        <v>0</v>
      </c>
      <c r="DT95" s="191"/>
      <c r="DU95" s="84"/>
      <c r="DV95" s="40"/>
      <c r="DW95" s="84">
        <v>0</v>
      </c>
      <c r="DX95" s="84"/>
      <c r="DY95" s="84"/>
      <c r="DZ95" s="84">
        <f t="shared" si="864"/>
        <v>0</v>
      </c>
      <c r="EA95" s="191"/>
      <c r="EB95" s="84"/>
      <c r="EC95" s="40"/>
      <c r="ED95" s="84">
        <v>0</v>
      </c>
      <c r="EE95" s="84"/>
      <c r="EF95" s="84"/>
      <c r="EG95" s="84">
        <f t="shared" si="865"/>
        <v>0</v>
      </c>
      <c r="EH95" s="191"/>
      <c r="EI95" s="84"/>
      <c r="EJ95" s="40"/>
      <c r="EK95" s="84">
        <v>0</v>
      </c>
      <c r="EL95" s="84"/>
      <c r="EM95" s="84"/>
      <c r="EN95" s="84">
        <f t="shared" si="866"/>
        <v>0</v>
      </c>
      <c r="EO95" s="191"/>
      <c r="EP95" s="84"/>
      <c r="EQ95" s="40"/>
      <c r="ER95" s="84">
        <v>0</v>
      </c>
      <c r="ES95" s="84"/>
      <c r="ET95" s="84"/>
      <c r="EU95" s="84">
        <f t="shared" si="867"/>
        <v>0</v>
      </c>
      <c r="EV95" s="191"/>
      <c r="EW95" s="84"/>
      <c r="EX95" s="40"/>
      <c r="EY95" s="84">
        <v>0</v>
      </c>
      <c r="EZ95" s="84"/>
      <c r="FA95" s="84"/>
      <c r="FB95" s="84">
        <f t="shared" si="868"/>
        <v>0</v>
      </c>
      <c r="FC95" s="191"/>
      <c r="FD95" s="84"/>
      <c r="FE95" s="40"/>
      <c r="FF95" s="84">
        <v>0</v>
      </c>
      <c r="FG95" s="84"/>
      <c r="FH95" s="84"/>
      <c r="FI95" s="84">
        <f t="shared" si="869"/>
        <v>0</v>
      </c>
      <c r="FJ95" s="191"/>
      <c r="FK95" s="84"/>
      <c r="FL95" s="40"/>
      <c r="FM95" s="84">
        <v>0</v>
      </c>
      <c r="FN95" s="84"/>
      <c r="FO95" s="84"/>
      <c r="FP95" s="84">
        <f t="shared" si="870"/>
        <v>0</v>
      </c>
      <c r="FQ95" s="191"/>
      <c r="FR95" s="84"/>
      <c r="FS95" s="40"/>
      <c r="FT95" s="97">
        <f t="shared" si="871"/>
        <v>0</v>
      </c>
      <c r="FU95" s="84">
        <v>0</v>
      </c>
      <c r="FV95" s="84">
        <v>0</v>
      </c>
      <c r="FW95" s="84">
        <v>0</v>
      </c>
      <c r="FX95" s="84">
        <f t="shared" si="872"/>
        <v>0</v>
      </c>
      <c r="FY95" s="191" t="str">
        <f t="shared" si="873"/>
        <v>nebija plānots</v>
      </c>
      <c r="FZ95" s="84">
        <f t="shared" si="874"/>
        <v>0</v>
      </c>
      <c r="GA95" s="84">
        <v>0</v>
      </c>
      <c r="GB95" s="84">
        <v>0</v>
      </c>
      <c r="GC95" s="84">
        <f t="shared" si="875"/>
        <v>0</v>
      </c>
      <c r="GD95" s="84">
        <f t="shared" si="876"/>
        <v>0</v>
      </c>
      <c r="GE95" s="84">
        <f t="shared" si="877"/>
        <v>0</v>
      </c>
      <c r="GF95" s="191" t="str">
        <f t="shared" si="878"/>
        <v>nebija plānots</v>
      </c>
      <c r="GG95" s="84">
        <f t="shared" si="879"/>
        <v>0</v>
      </c>
      <c r="GH95" s="84">
        <v>0</v>
      </c>
      <c r="GI95" s="84">
        <v>0</v>
      </c>
      <c r="GJ95" s="84">
        <f t="shared" si="880"/>
        <v>0</v>
      </c>
      <c r="GK95" s="84">
        <f t="shared" si="881"/>
        <v>0</v>
      </c>
      <c r="GL95" s="84">
        <f t="shared" si="882"/>
        <v>0</v>
      </c>
      <c r="GM95" s="191" t="str">
        <f t="shared" si="883"/>
        <v>nebija plānots</v>
      </c>
      <c r="GN95" s="84">
        <f t="shared" si="884"/>
        <v>0</v>
      </c>
      <c r="GO95" s="84">
        <v>0</v>
      </c>
      <c r="GP95" s="84">
        <v>0</v>
      </c>
      <c r="GQ95" s="84">
        <f t="shared" si="851"/>
        <v>0</v>
      </c>
      <c r="GR95" s="84">
        <f t="shared" si="852"/>
        <v>0</v>
      </c>
      <c r="GS95" s="84">
        <f t="shared" si="853"/>
        <v>0</v>
      </c>
      <c r="GT95" s="191" t="str">
        <f t="shared" si="885"/>
        <v>nebija plānots</v>
      </c>
      <c r="GU95" s="84">
        <f t="shared" si="854"/>
        <v>0</v>
      </c>
      <c r="GV95" s="84">
        <v>0</v>
      </c>
      <c r="GW95" s="84">
        <v>0</v>
      </c>
      <c r="GX95" s="84">
        <f t="shared" si="855"/>
        <v>0</v>
      </c>
      <c r="GY95" s="84">
        <f t="shared" si="856"/>
        <v>0</v>
      </c>
      <c r="GZ95" s="84">
        <f t="shared" si="857"/>
        <v>0</v>
      </c>
      <c r="HA95" s="191" t="str">
        <f t="shared" ref="HA95:HA158" si="1049">IFERROR(GZ95/$FU95,"nebija plānots")</f>
        <v>nebija plānots</v>
      </c>
      <c r="HB95" s="84">
        <f t="shared" si="858"/>
        <v>0</v>
      </c>
      <c r="HC95" s="40"/>
      <c r="HD95" s="40"/>
      <c r="HE95" s="99"/>
      <c r="HF95" s="99"/>
      <c r="HG95" s="100"/>
      <c r="HH95" s="100"/>
      <c r="HI95" s="100"/>
    </row>
    <row r="96" spans="1:217" ht="75.400000000000006" hidden="1" customHeight="1" outlineLevel="1" x14ac:dyDescent="0.45">
      <c r="B96" s="9"/>
      <c r="C96" s="317" t="s">
        <v>49</v>
      </c>
      <c r="D96" s="1" t="s">
        <v>1471</v>
      </c>
      <c r="E96" s="35">
        <v>81</v>
      </c>
      <c r="F96" s="35">
        <v>2</v>
      </c>
      <c r="G96" s="36" t="s">
        <v>49</v>
      </c>
      <c r="H96" s="37" t="s">
        <v>239</v>
      </c>
      <c r="I96" s="37" t="s">
        <v>470</v>
      </c>
      <c r="J96" s="54">
        <v>0</v>
      </c>
      <c r="K96" s="38"/>
      <c r="L96" s="38"/>
      <c r="M96" s="39" t="s">
        <v>50</v>
      </c>
      <c r="N96" s="38"/>
      <c r="O96" s="38"/>
      <c r="P96" s="38" t="s">
        <v>457</v>
      </c>
      <c r="Q96" s="40"/>
      <c r="R96" s="40"/>
      <c r="S96" s="40"/>
      <c r="T96" s="98"/>
      <c r="U96" s="40"/>
      <c r="V96" s="40"/>
      <c r="W96" s="40"/>
      <c r="X96" s="85">
        <f t="shared" si="859"/>
        <v>0</v>
      </c>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84">
        <v>0</v>
      </c>
      <c r="CP96" s="84">
        <v>0</v>
      </c>
      <c r="CQ96" s="40"/>
      <c r="CR96" s="57">
        <f t="shared" si="860"/>
        <v>0</v>
      </c>
      <c r="CS96" s="40"/>
      <c r="CT96" s="40">
        <v>2624656.0499999998</v>
      </c>
      <c r="CU96" s="84"/>
      <c r="CV96" s="84"/>
      <c r="CW96" s="84"/>
      <c r="CX96" s="84"/>
      <c r="CY96" s="191"/>
      <c r="CZ96" s="84"/>
      <c r="DA96" s="40">
        <v>2053280.27</v>
      </c>
      <c r="DB96" s="84">
        <v>0</v>
      </c>
      <c r="DC96" s="84"/>
      <c r="DD96" s="84"/>
      <c r="DE96" s="84">
        <f t="shared" si="861"/>
        <v>0</v>
      </c>
      <c r="DF96" s="191"/>
      <c r="DG96" s="84"/>
      <c r="DH96" s="40">
        <v>227565.85</v>
      </c>
      <c r="DI96" s="84">
        <v>0</v>
      </c>
      <c r="DJ96" s="84"/>
      <c r="DK96" s="84"/>
      <c r="DL96" s="84">
        <f t="shared" si="862"/>
        <v>0</v>
      </c>
      <c r="DM96" s="191"/>
      <c r="DN96" s="84"/>
      <c r="DO96" s="40">
        <v>444431.99</v>
      </c>
      <c r="DP96" s="84">
        <v>0</v>
      </c>
      <c r="DQ96" s="84"/>
      <c r="DR96" s="84"/>
      <c r="DS96" s="84">
        <f t="shared" si="863"/>
        <v>0</v>
      </c>
      <c r="DT96" s="191"/>
      <c r="DU96" s="84"/>
      <c r="DV96" s="40">
        <v>6166.42</v>
      </c>
      <c r="DW96" s="84">
        <v>0</v>
      </c>
      <c r="DX96" s="84"/>
      <c r="DY96" s="84"/>
      <c r="DZ96" s="84">
        <f t="shared" si="864"/>
        <v>0</v>
      </c>
      <c r="EA96" s="191"/>
      <c r="EB96" s="84"/>
      <c r="EC96" s="40">
        <v>309709.96999999997</v>
      </c>
      <c r="ED96" s="84">
        <v>0</v>
      </c>
      <c r="EE96" s="84"/>
      <c r="EF96" s="84"/>
      <c r="EG96" s="84">
        <f t="shared" si="865"/>
        <v>0</v>
      </c>
      <c r="EH96" s="191"/>
      <c r="EI96" s="84"/>
      <c r="EJ96" s="40">
        <v>1447586.45</v>
      </c>
      <c r="EK96" s="84">
        <v>0</v>
      </c>
      <c r="EL96" s="84"/>
      <c r="EM96" s="84"/>
      <c r="EN96" s="84">
        <f t="shared" si="866"/>
        <v>0</v>
      </c>
      <c r="EO96" s="191"/>
      <c r="EP96" s="84"/>
      <c r="EQ96" s="40">
        <v>0</v>
      </c>
      <c r="ER96" s="84">
        <v>0</v>
      </c>
      <c r="ES96" s="84"/>
      <c r="ET96" s="84"/>
      <c r="EU96" s="84">
        <f t="shared" si="867"/>
        <v>0</v>
      </c>
      <c r="EV96" s="191"/>
      <c r="EW96" s="84"/>
      <c r="EX96" s="40">
        <v>224407.14</v>
      </c>
      <c r="EY96" s="84">
        <v>0</v>
      </c>
      <c r="EZ96" s="84"/>
      <c r="FA96" s="84"/>
      <c r="FB96" s="84">
        <f t="shared" si="868"/>
        <v>0</v>
      </c>
      <c r="FC96" s="191"/>
      <c r="FD96" s="84"/>
      <c r="FE96" s="40">
        <v>400088.12</v>
      </c>
      <c r="FF96" s="84">
        <v>0</v>
      </c>
      <c r="FG96" s="84"/>
      <c r="FH96" s="84"/>
      <c r="FI96" s="84">
        <f t="shared" si="869"/>
        <v>0</v>
      </c>
      <c r="FJ96" s="191"/>
      <c r="FK96" s="84"/>
      <c r="FL96" s="40">
        <v>1228733.1399999999</v>
      </c>
      <c r="FM96" s="84">
        <v>0</v>
      </c>
      <c r="FN96" s="84"/>
      <c r="FO96" s="84"/>
      <c r="FP96" s="84">
        <f t="shared" si="870"/>
        <v>0</v>
      </c>
      <c r="FQ96" s="191"/>
      <c r="FR96" s="84"/>
      <c r="FS96" s="40"/>
      <c r="FT96" s="97">
        <f t="shared" si="871"/>
        <v>0</v>
      </c>
      <c r="FU96" s="84">
        <v>0</v>
      </c>
      <c r="FV96" s="84">
        <v>0</v>
      </c>
      <c r="FW96" s="84">
        <v>0</v>
      </c>
      <c r="FX96" s="84">
        <f t="shared" si="872"/>
        <v>0</v>
      </c>
      <c r="FY96" s="191" t="str">
        <f t="shared" si="873"/>
        <v>nebija plānots</v>
      </c>
      <c r="FZ96" s="84">
        <f t="shared" si="874"/>
        <v>0</v>
      </c>
      <c r="GA96" s="84">
        <v>0</v>
      </c>
      <c r="GB96" s="84">
        <v>0</v>
      </c>
      <c r="GC96" s="84">
        <f t="shared" si="875"/>
        <v>0</v>
      </c>
      <c r="GD96" s="84">
        <f t="shared" si="876"/>
        <v>0</v>
      </c>
      <c r="GE96" s="84">
        <f t="shared" si="877"/>
        <v>0</v>
      </c>
      <c r="GF96" s="191" t="str">
        <f t="shared" si="878"/>
        <v>nebija plānots</v>
      </c>
      <c r="GG96" s="84">
        <f t="shared" si="879"/>
        <v>0</v>
      </c>
      <c r="GH96" s="84">
        <v>0</v>
      </c>
      <c r="GI96" s="84">
        <v>0</v>
      </c>
      <c r="GJ96" s="84">
        <f t="shared" si="880"/>
        <v>0</v>
      </c>
      <c r="GK96" s="84">
        <f t="shared" si="881"/>
        <v>0</v>
      </c>
      <c r="GL96" s="84">
        <f t="shared" si="882"/>
        <v>0</v>
      </c>
      <c r="GM96" s="191" t="str">
        <f t="shared" si="883"/>
        <v>nebija plānots</v>
      </c>
      <c r="GN96" s="84">
        <f t="shared" si="884"/>
        <v>0</v>
      </c>
      <c r="GO96" s="84">
        <v>0</v>
      </c>
      <c r="GP96" s="84">
        <v>0</v>
      </c>
      <c r="GQ96" s="84">
        <f t="shared" si="851"/>
        <v>0</v>
      </c>
      <c r="GR96" s="84">
        <f t="shared" si="852"/>
        <v>0</v>
      </c>
      <c r="GS96" s="84">
        <f t="shared" si="853"/>
        <v>0</v>
      </c>
      <c r="GT96" s="191" t="str">
        <f t="shared" si="885"/>
        <v>nebija plānots</v>
      </c>
      <c r="GU96" s="84">
        <f t="shared" si="854"/>
        <v>0</v>
      </c>
      <c r="GV96" s="84">
        <v>0</v>
      </c>
      <c r="GW96" s="84">
        <v>0</v>
      </c>
      <c r="GX96" s="84">
        <f t="shared" si="855"/>
        <v>0</v>
      </c>
      <c r="GY96" s="84">
        <f t="shared" si="856"/>
        <v>0</v>
      </c>
      <c r="GZ96" s="84">
        <f t="shared" si="857"/>
        <v>0</v>
      </c>
      <c r="HA96" s="191" t="str">
        <f t="shared" si="1049"/>
        <v>nebija plānots</v>
      </c>
      <c r="HB96" s="84">
        <f t="shared" si="858"/>
        <v>0</v>
      </c>
      <c r="HC96" s="40"/>
      <c r="HD96" s="40"/>
      <c r="HE96" s="99"/>
      <c r="HF96" s="158">
        <v>0.63</v>
      </c>
      <c r="HG96" s="100" t="s">
        <v>1004</v>
      </c>
      <c r="HH96" s="100"/>
      <c r="HI96" s="100"/>
    </row>
    <row r="97" spans="1:217" ht="75.400000000000006" customHeight="1" collapsed="1" x14ac:dyDescent="0.45">
      <c r="A97" s="1" t="str">
        <f t="shared" si="204"/>
        <v>2.2.1.2.__</v>
      </c>
      <c r="B97" s="9" t="str">
        <f>C97&amp;J97&amp;"."&amp;D97</f>
        <v>2.2.1.2.K0.Nē</v>
      </c>
      <c r="C97" s="317" t="s">
        <v>51</v>
      </c>
      <c r="D97" s="1" t="s">
        <v>1471</v>
      </c>
      <c r="E97" s="35">
        <v>82</v>
      </c>
      <c r="F97" s="52">
        <v>2</v>
      </c>
      <c r="G97" s="53" t="s">
        <v>51</v>
      </c>
      <c r="H97" s="54" t="s">
        <v>240</v>
      </c>
      <c r="I97" s="54" t="str">
        <f t="shared" si="162"/>
        <v>2.2.1.2. Kultūras mantojuma digitalizācija</v>
      </c>
      <c r="J97" s="54" t="s">
        <v>1472</v>
      </c>
      <c r="K97" s="55" t="s">
        <v>33</v>
      </c>
      <c r="L97" s="38" t="str">
        <f t="shared" si="163"/>
        <v>2.2.1.2.__</v>
      </c>
      <c r="M97" s="56" t="s">
        <v>50</v>
      </c>
      <c r="N97" s="55" t="s">
        <v>5</v>
      </c>
      <c r="O97" s="55" t="s">
        <v>222</v>
      </c>
      <c r="P97" s="55" t="s">
        <v>225</v>
      </c>
      <c r="Q97" s="57">
        <f t="shared" si="339"/>
        <v>10115000</v>
      </c>
      <c r="R97" s="57">
        <f t="shared" si="164"/>
        <v>10115000</v>
      </c>
      <c r="S97" s="80">
        <v>0</v>
      </c>
      <c r="T97" s="81">
        <v>10115000</v>
      </c>
      <c r="U97" s="80">
        <v>0</v>
      </c>
      <c r="V97" s="80">
        <v>0</v>
      </c>
      <c r="W97" s="80">
        <v>0</v>
      </c>
      <c r="X97" s="85" t="str">
        <f t="shared" si="859"/>
        <v>ERAF</v>
      </c>
      <c r="Y97" s="85">
        <v>0</v>
      </c>
      <c r="Z97" s="85">
        <v>0</v>
      </c>
      <c r="AA97" s="85">
        <v>0</v>
      </c>
      <c r="AB97" s="85">
        <v>0</v>
      </c>
      <c r="AC97" s="85">
        <v>0</v>
      </c>
      <c r="AD97" s="85">
        <v>0</v>
      </c>
      <c r="AE97" s="85">
        <v>0</v>
      </c>
      <c r="AF97" s="85">
        <v>0</v>
      </c>
      <c r="AG97" s="85">
        <v>0</v>
      </c>
      <c r="AH97" s="85">
        <v>0</v>
      </c>
      <c r="AI97" s="85">
        <v>0</v>
      </c>
      <c r="AJ97" s="85">
        <v>0</v>
      </c>
      <c r="AK97" s="85">
        <v>0</v>
      </c>
      <c r="AL97" s="85">
        <v>0</v>
      </c>
      <c r="AM97" s="85">
        <v>0</v>
      </c>
      <c r="AN97" s="85">
        <f t="shared" si="340"/>
        <v>0</v>
      </c>
      <c r="AO97" s="85">
        <v>2114333.5300000003</v>
      </c>
      <c r="AP97" s="57">
        <f t="shared" si="205"/>
        <v>2114333.5300000003</v>
      </c>
      <c r="AQ97" s="85">
        <v>0</v>
      </c>
      <c r="AR97" s="85">
        <v>885158.53</v>
      </c>
      <c r="AS97" s="85">
        <v>43142.73</v>
      </c>
      <c r="AT97" s="85">
        <v>0</v>
      </c>
      <c r="AU97" s="85">
        <v>752769.17</v>
      </c>
      <c r="AV97" s="85">
        <v>0</v>
      </c>
      <c r="AW97" s="85">
        <v>408781.68</v>
      </c>
      <c r="AX97" s="85">
        <v>69486.649999999994</v>
      </c>
      <c r="AY97" s="85">
        <v>0</v>
      </c>
      <c r="AZ97" s="85">
        <v>0</v>
      </c>
      <c r="BA97" s="85">
        <v>242270.69</v>
      </c>
      <c r="BB97" s="85">
        <v>52470.5</v>
      </c>
      <c r="BC97" s="57">
        <f t="shared" si="206"/>
        <v>2454079.9500000002</v>
      </c>
      <c r="BD97" s="57">
        <f t="shared" si="207"/>
        <v>4568413.4800000004</v>
      </c>
      <c r="BE97" s="85">
        <v>0</v>
      </c>
      <c r="BF97" s="85">
        <v>362577.19</v>
      </c>
      <c r="BG97" s="85">
        <v>0</v>
      </c>
      <c r="BH97" s="85">
        <v>286978.77</v>
      </c>
      <c r="BI97" s="85">
        <v>17337.79</v>
      </c>
      <c r="BJ97" s="85">
        <v>0</v>
      </c>
      <c r="BK97" s="85">
        <v>140803.79</v>
      </c>
      <c r="BL97" s="85">
        <v>57783.11</v>
      </c>
      <c r="BM97" s="85">
        <v>0</v>
      </c>
      <c r="BN97" s="85">
        <v>163340.51</v>
      </c>
      <c r="BO97" s="85">
        <v>0</v>
      </c>
      <c r="BP97" s="85">
        <v>116795.63</v>
      </c>
      <c r="BQ97" s="57">
        <f t="shared" si="208"/>
        <v>1145616.79</v>
      </c>
      <c r="BR97" s="85">
        <v>0</v>
      </c>
      <c r="BS97" s="85">
        <v>932226.37</v>
      </c>
      <c r="BT97" s="85">
        <v>0</v>
      </c>
      <c r="BU97" s="85">
        <v>207822.37</v>
      </c>
      <c r="BV97" s="85">
        <v>131396.6</v>
      </c>
      <c r="BW97" s="85">
        <v>0</v>
      </c>
      <c r="BX97" s="85">
        <v>103351.21</v>
      </c>
      <c r="BY97" s="85">
        <v>0</v>
      </c>
      <c r="BZ97" s="85">
        <v>261620.63</v>
      </c>
      <c r="CA97" s="85">
        <v>164895.95000000001</v>
      </c>
      <c r="CB97" s="85">
        <v>0</v>
      </c>
      <c r="CC97" s="85">
        <v>208021.38</v>
      </c>
      <c r="CD97" s="57">
        <f t="shared" si="209"/>
        <v>2009334.5100000002</v>
      </c>
      <c r="CE97" s="85">
        <v>0</v>
      </c>
      <c r="CF97" s="85">
        <v>0</v>
      </c>
      <c r="CG97" s="85">
        <v>0</v>
      </c>
      <c r="CH97" s="85">
        <v>0</v>
      </c>
      <c r="CI97" s="85">
        <v>0</v>
      </c>
      <c r="CJ97" s="85">
        <v>306364.90000000002</v>
      </c>
      <c r="CK97" s="85">
        <v>0</v>
      </c>
      <c r="CL97" s="85">
        <v>233143.78</v>
      </c>
      <c r="CM97" s="85">
        <v>234958.79</v>
      </c>
      <c r="CN97" s="85">
        <v>36334.42</v>
      </c>
      <c r="CO97" s="84">
        <v>0</v>
      </c>
      <c r="CP97" s="84">
        <v>271351.57</v>
      </c>
      <c r="CQ97" s="57">
        <f>CE97+CF97+CG97+CH97+CI97+CJ97+CK97+CL97+CM97+CN97+CO97+CP97</f>
        <v>1082153.4600000002</v>
      </c>
      <c r="CR97" s="57">
        <f t="shared" si="860"/>
        <v>8805518.2400000021</v>
      </c>
      <c r="CS97" s="179">
        <v>0</v>
      </c>
      <c r="CT97" s="84">
        <v>252608.54</v>
      </c>
      <c r="CU97" s="84">
        <v>252608.54</v>
      </c>
      <c r="CV97" s="84">
        <f t="shared" si="887"/>
        <v>252608.54</v>
      </c>
      <c r="CW97" s="84">
        <v>0</v>
      </c>
      <c r="CX97" s="84">
        <f t="shared" si="888"/>
        <v>252608.54</v>
      </c>
      <c r="CY97" s="191">
        <f t="shared" si="889"/>
        <v>1</v>
      </c>
      <c r="CZ97" s="84">
        <f t="shared" si="890"/>
        <v>0</v>
      </c>
      <c r="DA97" s="84">
        <f t="shared" ref="DA97:FL97" si="1050">DA98+DA99</f>
        <v>504817.58</v>
      </c>
      <c r="DB97" s="84">
        <v>450043.5</v>
      </c>
      <c r="DC97" s="84">
        <f t="shared" si="892"/>
        <v>757426.12</v>
      </c>
      <c r="DD97" s="84">
        <v>0</v>
      </c>
      <c r="DE97" s="84">
        <f t="shared" si="861"/>
        <v>702652.04</v>
      </c>
      <c r="DF97" s="191">
        <f t="shared" ref="DF97" si="1051">IFERROR(DE97/DC97,"nebija plānots")</f>
        <v>0.92768393041422981</v>
      </c>
      <c r="DG97" s="84">
        <f t="shared" ref="DG97" si="1052">DE97-DC97</f>
        <v>-54774.079999999958</v>
      </c>
      <c r="DH97" s="84">
        <f t="shared" si="1050"/>
        <v>373680.15</v>
      </c>
      <c r="DI97" s="84">
        <v>90665.11</v>
      </c>
      <c r="DJ97" s="84">
        <f t="shared" ref="DJ97" si="1053">DC97+DH97</f>
        <v>1131106.27</v>
      </c>
      <c r="DK97" s="84">
        <v>0</v>
      </c>
      <c r="DL97" s="84">
        <f t="shared" si="862"/>
        <v>793317.15</v>
      </c>
      <c r="DM97" s="191">
        <f t="shared" ref="DM97" si="1054">IFERROR(DL97/DJ97,"nebija plānots")</f>
        <v>0.70136393992405333</v>
      </c>
      <c r="DN97" s="84">
        <f t="shared" ref="DN97" si="1055">DL97-DJ97</f>
        <v>-337789.12</v>
      </c>
      <c r="DO97" s="84">
        <f t="shared" si="1050"/>
        <v>0</v>
      </c>
      <c r="DP97" s="84">
        <v>285534.83</v>
      </c>
      <c r="DQ97" s="84">
        <f t="shared" ref="DQ97" si="1056">DJ97+DO97</f>
        <v>1131106.27</v>
      </c>
      <c r="DR97" s="84">
        <v>0</v>
      </c>
      <c r="DS97" s="84">
        <f t="shared" si="863"/>
        <v>1078851.98</v>
      </c>
      <c r="DT97" s="191">
        <f t="shared" ref="DT97" si="1057">IFERROR(DS97/DQ97,"nebija plānots")</f>
        <v>0.9538024928462292</v>
      </c>
      <c r="DU97" s="84">
        <f t="shared" ref="DU97" si="1058">DS97-DQ97</f>
        <v>-52254.290000000037</v>
      </c>
      <c r="DV97" s="84">
        <f t="shared" si="1050"/>
        <v>0</v>
      </c>
      <c r="DW97" s="84">
        <v>0</v>
      </c>
      <c r="DX97" s="84">
        <f t="shared" ref="DX97" si="1059">DQ97+DV97</f>
        <v>1131106.27</v>
      </c>
      <c r="DY97" s="84">
        <v>0</v>
      </c>
      <c r="DZ97" s="84">
        <f t="shared" si="864"/>
        <v>1078851.98</v>
      </c>
      <c r="EA97" s="191">
        <f t="shared" ref="EA97" si="1060">IFERROR(DZ97/DX97,"nebija plānots")</f>
        <v>0.9538024928462292</v>
      </c>
      <c r="EB97" s="84">
        <f t="shared" ref="EB97" si="1061">DZ97-DX97</f>
        <v>-52254.290000000037</v>
      </c>
      <c r="EC97" s="84">
        <f t="shared" si="1050"/>
        <v>0</v>
      </c>
      <c r="ED97" s="84">
        <v>0</v>
      </c>
      <c r="EE97" s="84">
        <f t="shared" ref="EE97" si="1062">DX97+EC97</f>
        <v>1131106.27</v>
      </c>
      <c r="EF97" s="84">
        <v>0</v>
      </c>
      <c r="EG97" s="84">
        <f t="shared" si="865"/>
        <v>1078851.98</v>
      </c>
      <c r="EH97" s="191">
        <f t="shared" ref="EH97" si="1063">IFERROR(EG97/EE97,"nebija plānots")</f>
        <v>0.9538024928462292</v>
      </c>
      <c r="EI97" s="84">
        <f t="shared" ref="EI97" si="1064">EG97-EE97</f>
        <v>-52254.290000000037</v>
      </c>
      <c r="EJ97" s="84">
        <f t="shared" si="1050"/>
        <v>0</v>
      </c>
      <c r="EK97" s="84">
        <v>0</v>
      </c>
      <c r="EL97" s="84">
        <f t="shared" ref="EL97" si="1065">EE97+EJ97</f>
        <v>1131106.27</v>
      </c>
      <c r="EM97" s="84">
        <v>0</v>
      </c>
      <c r="EN97" s="84">
        <f t="shared" si="866"/>
        <v>1078851.98</v>
      </c>
      <c r="EO97" s="191">
        <f t="shared" ref="EO97" si="1066">IFERROR(EN97/EL97,"nebija plānots")</f>
        <v>0.9538024928462292</v>
      </c>
      <c r="EP97" s="84">
        <f t="shared" ref="EP97" si="1067">EN97-EL97</f>
        <v>-52254.290000000037</v>
      </c>
      <c r="EQ97" s="84">
        <f t="shared" si="1050"/>
        <v>0</v>
      </c>
      <c r="ER97" s="84">
        <v>0</v>
      </c>
      <c r="ES97" s="84">
        <f t="shared" ref="ES97" si="1068">EL97+EQ97</f>
        <v>1131106.27</v>
      </c>
      <c r="ET97" s="84">
        <v>0</v>
      </c>
      <c r="EU97" s="84">
        <f t="shared" si="867"/>
        <v>1078851.98</v>
      </c>
      <c r="EV97" s="191">
        <f t="shared" ref="EV97" si="1069">IFERROR(EU97/ES97,"nebija plānots")</f>
        <v>0.9538024928462292</v>
      </c>
      <c r="EW97" s="84">
        <f t="shared" ref="EW97" si="1070">EU97-ES97</f>
        <v>-52254.290000000037</v>
      </c>
      <c r="EX97" s="84">
        <f t="shared" si="1050"/>
        <v>0</v>
      </c>
      <c r="EY97" s="84">
        <v>0</v>
      </c>
      <c r="EZ97" s="84">
        <f t="shared" ref="EZ97" si="1071">ES97+EX97</f>
        <v>1131106.27</v>
      </c>
      <c r="FA97" s="84">
        <v>0</v>
      </c>
      <c r="FB97" s="84">
        <f t="shared" si="868"/>
        <v>1078851.98</v>
      </c>
      <c r="FC97" s="191">
        <f t="shared" ref="FC97" si="1072">IFERROR(FB97/EZ97,"nebija plānots")</f>
        <v>0.9538024928462292</v>
      </c>
      <c r="FD97" s="84">
        <f t="shared" ref="FD97" si="1073">FB97-EZ97</f>
        <v>-52254.290000000037</v>
      </c>
      <c r="FE97" s="84">
        <f t="shared" si="1050"/>
        <v>0</v>
      </c>
      <c r="FF97" s="84">
        <v>0</v>
      </c>
      <c r="FG97" s="84">
        <f t="shared" ref="FG97" si="1074">EZ97+FE97</f>
        <v>1131106.27</v>
      </c>
      <c r="FH97" s="84">
        <v>0</v>
      </c>
      <c r="FI97" s="84">
        <f t="shared" si="869"/>
        <v>1078851.98</v>
      </c>
      <c r="FJ97" s="191">
        <f t="shared" ref="FJ97" si="1075">IFERROR(FI97/FG97,"nebija plānots")</f>
        <v>0.9538024928462292</v>
      </c>
      <c r="FK97" s="84">
        <f t="shared" ref="FK97" si="1076">FI97-FG97</f>
        <v>-52254.290000000037</v>
      </c>
      <c r="FL97" s="84">
        <f t="shared" si="1050"/>
        <v>0</v>
      </c>
      <c r="FM97" s="84">
        <v>0</v>
      </c>
      <c r="FN97" s="84">
        <f t="shared" ref="FN97" si="1077">FG97+FL97</f>
        <v>1131106.27</v>
      </c>
      <c r="FO97" s="84">
        <v>0</v>
      </c>
      <c r="FP97" s="84">
        <f t="shared" si="870"/>
        <v>1078851.98</v>
      </c>
      <c r="FQ97" s="191">
        <f t="shared" ref="FQ97" si="1078">IFERROR(FP97/FN97,"nebija plānots")</f>
        <v>0.9538024928462292</v>
      </c>
      <c r="FR97" s="84">
        <f t="shared" ref="FR97" si="1079">FP97-FN97</f>
        <v>-52254.290000000037</v>
      </c>
      <c r="FS97" s="97">
        <f t="shared" si="922"/>
        <v>1131106.27</v>
      </c>
      <c r="FT97" s="97">
        <f t="shared" si="871"/>
        <v>9884370.2200000025</v>
      </c>
      <c r="FU97" s="84">
        <v>0</v>
      </c>
      <c r="FV97" s="84">
        <v>0</v>
      </c>
      <c r="FW97" s="84">
        <v>0</v>
      </c>
      <c r="FX97" s="84">
        <f t="shared" si="872"/>
        <v>0</v>
      </c>
      <c r="FY97" s="191" t="str">
        <f t="shared" si="873"/>
        <v>nebija plānots</v>
      </c>
      <c r="FZ97" s="84">
        <f t="shared" si="874"/>
        <v>0</v>
      </c>
      <c r="GA97" s="84">
        <v>0</v>
      </c>
      <c r="GB97" s="84">
        <v>0</v>
      </c>
      <c r="GC97" s="84">
        <f t="shared" si="875"/>
        <v>0</v>
      </c>
      <c r="GD97" s="84">
        <f t="shared" si="876"/>
        <v>0</v>
      </c>
      <c r="GE97" s="84">
        <f t="shared" si="877"/>
        <v>0</v>
      </c>
      <c r="GF97" s="191" t="str">
        <f t="shared" si="878"/>
        <v>nebija plānots</v>
      </c>
      <c r="GG97" s="84">
        <f t="shared" si="879"/>
        <v>0</v>
      </c>
      <c r="GH97" s="84">
        <v>0</v>
      </c>
      <c r="GI97" s="84">
        <v>0</v>
      </c>
      <c r="GJ97" s="84">
        <f t="shared" si="880"/>
        <v>0</v>
      </c>
      <c r="GK97" s="84">
        <f t="shared" si="881"/>
        <v>0</v>
      </c>
      <c r="GL97" s="84">
        <f t="shared" si="882"/>
        <v>0</v>
      </c>
      <c r="GM97" s="191" t="str">
        <f t="shared" si="883"/>
        <v>nebija plānots</v>
      </c>
      <c r="GN97" s="84">
        <f t="shared" si="884"/>
        <v>0</v>
      </c>
      <c r="GO97" s="84">
        <v>0</v>
      </c>
      <c r="GP97" s="84">
        <v>0</v>
      </c>
      <c r="GQ97" s="84">
        <f t="shared" si="851"/>
        <v>0</v>
      </c>
      <c r="GR97" s="84">
        <f t="shared" si="852"/>
        <v>0</v>
      </c>
      <c r="GS97" s="84">
        <f t="shared" si="853"/>
        <v>0</v>
      </c>
      <c r="GT97" s="191" t="str">
        <f t="shared" si="885"/>
        <v>nebija plānots</v>
      </c>
      <c r="GU97" s="84">
        <f t="shared" si="854"/>
        <v>0</v>
      </c>
      <c r="GV97" s="84">
        <v>0</v>
      </c>
      <c r="GW97" s="84">
        <v>0</v>
      </c>
      <c r="GX97" s="84">
        <f t="shared" si="855"/>
        <v>0</v>
      </c>
      <c r="GY97" s="84">
        <f t="shared" si="856"/>
        <v>0</v>
      </c>
      <c r="GZ97" s="84">
        <f t="shared" si="857"/>
        <v>0</v>
      </c>
      <c r="HA97" s="191" t="str">
        <f t="shared" si="1049"/>
        <v>nebija plānots</v>
      </c>
      <c r="HB97" s="84">
        <f t="shared" si="858"/>
        <v>0</v>
      </c>
      <c r="HC97" s="57">
        <f>FU97+FS97+CQ97+CD97+BQ97+BC97+AP97</f>
        <v>9936624.5100000016</v>
      </c>
      <c r="HD97" s="57">
        <f>Q97-HC97</f>
        <v>178375.48999999836</v>
      </c>
      <c r="HE97" s="58" t="s">
        <v>715</v>
      </c>
      <c r="HF97" s="58"/>
      <c r="HG97" s="59"/>
      <c r="HH97" s="59"/>
      <c r="HI97" s="59"/>
    </row>
    <row r="98" spans="1:217" ht="75.400000000000006" hidden="1" customHeight="1" outlineLevel="1" x14ac:dyDescent="0.45">
      <c r="B98" s="9"/>
      <c r="C98" s="317" t="s">
        <v>51</v>
      </c>
      <c r="D98" s="1" t="s">
        <v>1471</v>
      </c>
      <c r="E98" s="35">
        <v>83</v>
      </c>
      <c r="F98" s="35">
        <v>2</v>
      </c>
      <c r="G98" s="36" t="s">
        <v>51</v>
      </c>
      <c r="H98" s="37" t="s">
        <v>240</v>
      </c>
      <c r="I98" s="37" t="s">
        <v>471</v>
      </c>
      <c r="J98" s="54">
        <v>0</v>
      </c>
      <c r="K98" s="38"/>
      <c r="L98" s="38"/>
      <c r="M98" s="39" t="s">
        <v>50</v>
      </c>
      <c r="N98" s="38"/>
      <c r="O98" s="38"/>
      <c r="P98" s="38" t="s">
        <v>456</v>
      </c>
      <c r="Q98" s="40"/>
      <c r="R98" s="40"/>
      <c r="S98" s="40"/>
      <c r="T98" s="98"/>
      <c r="U98" s="40"/>
      <c r="V98" s="40"/>
      <c r="W98" s="40"/>
      <c r="X98" s="85">
        <f t="shared" si="859"/>
        <v>0</v>
      </c>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84">
        <v>0</v>
      </c>
      <c r="CP98" s="84">
        <v>0</v>
      </c>
      <c r="CQ98" s="40"/>
      <c r="CR98" s="57">
        <f t="shared" si="860"/>
        <v>0</v>
      </c>
      <c r="CS98" s="40"/>
      <c r="CT98" s="40"/>
      <c r="CU98" s="84"/>
      <c r="CV98" s="84"/>
      <c r="CW98" s="84"/>
      <c r="CX98" s="84"/>
      <c r="CY98" s="191"/>
      <c r="CZ98" s="84"/>
      <c r="DA98" s="40"/>
      <c r="DB98" s="84">
        <v>0</v>
      </c>
      <c r="DC98" s="84"/>
      <c r="DD98" s="84"/>
      <c r="DE98" s="84">
        <f t="shared" si="861"/>
        <v>0</v>
      </c>
      <c r="DF98" s="191"/>
      <c r="DG98" s="84"/>
      <c r="DH98" s="40"/>
      <c r="DI98" s="84">
        <v>0</v>
      </c>
      <c r="DJ98" s="84"/>
      <c r="DK98" s="84"/>
      <c r="DL98" s="84">
        <f t="shared" si="862"/>
        <v>0</v>
      </c>
      <c r="DM98" s="191"/>
      <c r="DN98" s="84"/>
      <c r="DO98" s="40"/>
      <c r="DP98" s="84">
        <v>0</v>
      </c>
      <c r="DQ98" s="84"/>
      <c r="DR98" s="84"/>
      <c r="DS98" s="84">
        <f t="shared" si="863"/>
        <v>0</v>
      </c>
      <c r="DT98" s="191"/>
      <c r="DU98" s="84"/>
      <c r="DV98" s="40"/>
      <c r="DW98" s="84">
        <v>0</v>
      </c>
      <c r="DX98" s="84"/>
      <c r="DY98" s="84"/>
      <c r="DZ98" s="84">
        <f t="shared" si="864"/>
        <v>0</v>
      </c>
      <c r="EA98" s="191"/>
      <c r="EB98" s="84"/>
      <c r="EC98" s="40"/>
      <c r="ED98" s="84">
        <v>0</v>
      </c>
      <c r="EE98" s="84"/>
      <c r="EF98" s="84"/>
      <c r="EG98" s="84">
        <f t="shared" si="865"/>
        <v>0</v>
      </c>
      <c r="EH98" s="191"/>
      <c r="EI98" s="84"/>
      <c r="EJ98" s="40"/>
      <c r="EK98" s="84">
        <v>0</v>
      </c>
      <c r="EL98" s="84"/>
      <c r="EM98" s="84"/>
      <c r="EN98" s="84">
        <f t="shared" si="866"/>
        <v>0</v>
      </c>
      <c r="EO98" s="191"/>
      <c r="EP98" s="84"/>
      <c r="EQ98" s="40"/>
      <c r="ER98" s="84">
        <v>0</v>
      </c>
      <c r="ES98" s="84"/>
      <c r="ET98" s="84"/>
      <c r="EU98" s="84">
        <f t="shared" si="867"/>
        <v>0</v>
      </c>
      <c r="EV98" s="191"/>
      <c r="EW98" s="84"/>
      <c r="EX98" s="40"/>
      <c r="EY98" s="84">
        <v>0</v>
      </c>
      <c r="EZ98" s="84"/>
      <c r="FA98" s="84"/>
      <c r="FB98" s="84">
        <f t="shared" si="868"/>
        <v>0</v>
      </c>
      <c r="FC98" s="191"/>
      <c r="FD98" s="84"/>
      <c r="FE98" s="40"/>
      <c r="FF98" s="84">
        <v>0</v>
      </c>
      <c r="FG98" s="84"/>
      <c r="FH98" s="84"/>
      <c r="FI98" s="84">
        <f t="shared" si="869"/>
        <v>0</v>
      </c>
      <c r="FJ98" s="191"/>
      <c r="FK98" s="84"/>
      <c r="FL98" s="40"/>
      <c r="FM98" s="84">
        <v>0</v>
      </c>
      <c r="FN98" s="84"/>
      <c r="FO98" s="84"/>
      <c r="FP98" s="84">
        <f t="shared" si="870"/>
        <v>0</v>
      </c>
      <c r="FQ98" s="191"/>
      <c r="FR98" s="84"/>
      <c r="FS98" s="40"/>
      <c r="FT98" s="97">
        <f t="shared" si="871"/>
        <v>0</v>
      </c>
      <c r="FU98" s="84">
        <v>0</v>
      </c>
      <c r="FV98" s="84">
        <v>0</v>
      </c>
      <c r="FW98" s="84">
        <v>0</v>
      </c>
      <c r="FX98" s="84">
        <f t="shared" si="872"/>
        <v>0</v>
      </c>
      <c r="FY98" s="191" t="str">
        <f t="shared" si="873"/>
        <v>nebija plānots</v>
      </c>
      <c r="FZ98" s="84">
        <f t="shared" si="874"/>
        <v>0</v>
      </c>
      <c r="GA98" s="84">
        <v>0</v>
      </c>
      <c r="GB98" s="84">
        <v>0</v>
      </c>
      <c r="GC98" s="84">
        <f t="shared" si="875"/>
        <v>0</v>
      </c>
      <c r="GD98" s="84">
        <f t="shared" si="876"/>
        <v>0</v>
      </c>
      <c r="GE98" s="84">
        <f t="shared" si="877"/>
        <v>0</v>
      </c>
      <c r="GF98" s="191" t="str">
        <f t="shared" si="878"/>
        <v>nebija plānots</v>
      </c>
      <c r="GG98" s="84">
        <f t="shared" si="879"/>
        <v>0</v>
      </c>
      <c r="GH98" s="84">
        <v>0</v>
      </c>
      <c r="GI98" s="84">
        <v>0</v>
      </c>
      <c r="GJ98" s="84">
        <f t="shared" si="880"/>
        <v>0</v>
      </c>
      <c r="GK98" s="84">
        <f t="shared" si="881"/>
        <v>0</v>
      </c>
      <c r="GL98" s="84">
        <f t="shared" si="882"/>
        <v>0</v>
      </c>
      <c r="GM98" s="191" t="str">
        <f t="shared" si="883"/>
        <v>nebija plānots</v>
      </c>
      <c r="GN98" s="84">
        <f t="shared" si="884"/>
        <v>0</v>
      </c>
      <c r="GO98" s="84">
        <v>0</v>
      </c>
      <c r="GP98" s="84">
        <v>0</v>
      </c>
      <c r="GQ98" s="84">
        <f t="shared" si="851"/>
        <v>0</v>
      </c>
      <c r="GR98" s="84">
        <f t="shared" si="852"/>
        <v>0</v>
      </c>
      <c r="GS98" s="84">
        <f t="shared" si="853"/>
        <v>0</v>
      </c>
      <c r="GT98" s="191" t="str">
        <f t="shared" si="885"/>
        <v>nebija plānots</v>
      </c>
      <c r="GU98" s="84">
        <f t="shared" si="854"/>
        <v>0</v>
      </c>
      <c r="GV98" s="84">
        <v>0</v>
      </c>
      <c r="GW98" s="84">
        <v>0</v>
      </c>
      <c r="GX98" s="84">
        <f t="shared" si="855"/>
        <v>0</v>
      </c>
      <c r="GY98" s="84">
        <f t="shared" si="856"/>
        <v>0</v>
      </c>
      <c r="GZ98" s="84">
        <f t="shared" si="857"/>
        <v>0</v>
      </c>
      <c r="HA98" s="191" t="str">
        <f t="shared" si="1049"/>
        <v>nebija plānots</v>
      </c>
      <c r="HB98" s="84">
        <f t="shared" si="858"/>
        <v>0</v>
      </c>
      <c r="HC98" s="40"/>
      <c r="HD98" s="40"/>
      <c r="HE98" s="99"/>
      <c r="HF98" s="99"/>
      <c r="HG98" s="100"/>
      <c r="HH98" s="100"/>
      <c r="HI98" s="100"/>
    </row>
    <row r="99" spans="1:217" ht="75.400000000000006" hidden="1" customHeight="1" outlineLevel="1" x14ac:dyDescent="0.45">
      <c r="B99" s="9"/>
      <c r="C99" s="317" t="s">
        <v>51</v>
      </c>
      <c r="D99" s="1" t="s">
        <v>1471</v>
      </c>
      <c r="E99" s="35">
        <v>84</v>
      </c>
      <c r="F99" s="35">
        <v>2</v>
      </c>
      <c r="G99" s="36" t="s">
        <v>51</v>
      </c>
      <c r="H99" s="37" t="s">
        <v>240</v>
      </c>
      <c r="I99" s="37" t="s">
        <v>471</v>
      </c>
      <c r="J99" s="54">
        <v>0</v>
      </c>
      <c r="K99" s="38"/>
      <c r="L99" s="38"/>
      <c r="M99" s="39" t="s">
        <v>50</v>
      </c>
      <c r="N99" s="38"/>
      <c r="O99" s="38"/>
      <c r="P99" s="38" t="s">
        <v>457</v>
      </c>
      <c r="Q99" s="40"/>
      <c r="R99" s="40"/>
      <c r="S99" s="40"/>
      <c r="T99" s="98"/>
      <c r="U99" s="40"/>
      <c r="V99" s="40"/>
      <c r="W99" s="40"/>
      <c r="X99" s="85">
        <f t="shared" si="859"/>
        <v>0</v>
      </c>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84">
        <v>0</v>
      </c>
      <c r="CP99" s="84">
        <v>0</v>
      </c>
      <c r="CQ99" s="40"/>
      <c r="CR99" s="57">
        <f t="shared" si="860"/>
        <v>0</v>
      </c>
      <c r="CS99" s="40"/>
      <c r="CT99" s="40">
        <v>252608.54</v>
      </c>
      <c r="CU99" s="84"/>
      <c r="CV99" s="84"/>
      <c r="CW99" s="84"/>
      <c r="CX99" s="84"/>
      <c r="CY99" s="191"/>
      <c r="CZ99" s="84"/>
      <c r="DA99" s="40">
        <v>504817.58</v>
      </c>
      <c r="DB99" s="84">
        <v>0</v>
      </c>
      <c r="DC99" s="84"/>
      <c r="DD99" s="84"/>
      <c r="DE99" s="84">
        <f t="shared" si="861"/>
        <v>0</v>
      </c>
      <c r="DF99" s="191"/>
      <c r="DG99" s="84"/>
      <c r="DH99" s="40">
        <v>373680.15</v>
      </c>
      <c r="DI99" s="84">
        <v>0</v>
      </c>
      <c r="DJ99" s="84"/>
      <c r="DK99" s="84"/>
      <c r="DL99" s="84">
        <f t="shared" si="862"/>
        <v>0</v>
      </c>
      <c r="DM99" s="191"/>
      <c r="DN99" s="84"/>
      <c r="DO99" s="40">
        <v>0</v>
      </c>
      <c r="DP99" s="84">
        <v>0</v>
      </c>
      <c r="DQ99" s="84"/>
      <c r="DR99" s="84"/>
      <c r="DS99" s="84">
        <f t="shared" si="863"/>
        <v>0</v>
      </c>
      <c r="DT99" s="191"/>
      <c r="DU99" s="84"/>
      <c r="DV99" s="40">
        <v>0</v>
      </c>
      <c r="DW99" s="84">
        <v>0</v>
      </c>
      <c r="DX99" s="84"/>
      <c r="DY99" s="84"/>
      <c r="DZ99" s="84">
        <f t="shared" si="864"/>
        <v>0</v>
      </c>
      <c r="EA99" s="191"/>
      <c r="EB99" s="84"/>
      <c r="EC99" s="40">
        <v>0</v>
      </c>
      <c r="ED99" s="84">
        <v>0</v>
      </c>
      <c r="EE99" s="84"/>
      <c r="EF99" s="84"/>
      <c r="EG99" s="84">
        <f t="shared" si="865"/>
        <v>0</v>
      </c>
      <c r="EH99" s="191"/>
      <c r="EI99" s="84"/>
      <c r="EJ99" s="40">
        <v>0</v>
      </c>
      <c r="EK99" s="84">
        <v>0</v>
      </c>
      <c r="EL99" s="84"/>
      <c r="EM99" s="84"/>
      <c r="EN99" s="84">
        <f t="shared" si="866"/>
        <v>0</v>
      </c>
      <c r="EO99" s="191"/>
      <c r="EP99" s="84"/>
      <c r="EQ99" s="40">
        <v>0</v>
      </c>
      <c r="ER99" s="84">
        <v>0</v>
      </c>
      <c r="ES99" s="84"/>
      <c r="ET99" s="84"/>
      <c r="EU99" s="84">
        <f t="shared" si="867"/>
        <v>0</v>
      </c>
      <c r="EV99" s="191"/>
      <c r="EW99" s="84"/>
      <c r="EX99" s="40">
        <v>0</v>
      </c>
      <c r="EY99" s="84">
        <v>0</v>
      </c>
      <c r="EZ99" s="84"/>
      <c r="FA99" s="84"/>
      <c r="FB99" s="84">
        <f t="shared" si="868"/>
        <v>0</v>
      </c>
      <c r="FC99" s="191"/>
      <c r="FD99" s="84"/>
      <c r="FE99" s="40">
        <v>0</v>
      </c>
      <c r="FF99" s="84">
        <v>0</v>
      </c>
      <c r="FG99" s="84"/>
      <c r="FH99" s="84"/>
      <c r="FI99" s="84">
        <f t="shared" si="869"/>
        <v>0</v>
      </c>
      <c r="FJ99" s="191"/>
      <c r="FK99" s="84"/>
      <c r="FL99" s="40">
        <v>0</v>
      </c>
      <c r="FM99" s="84">
        <v>0</v>
      </c>
      <c r="FN99" s="84"/>
      <c r="FO99" s="84"/>
      <c r="FP99" s="84">
        <f t="shared" si="870"/>
        <v>0</v>
      </c>
      <c r="FQ99" s="191"/>
      <c r="FR99" s="84"/>
      <c r="FS99" s="40"/>
      <c r="FT99" s="97">
        <f t="shared" si="871"/>
        <v>0</v>
      </c>
      <c r="FU99" s="84">
        <v>0</v>
      </c>
      <c r="FV99" s="84">
        <v>0</v>
      </c>
      <c r="FW99" s="84">
        <v>0</v>
      </c>
      <c r="FX99" s="84">
        <f t="shared" si="872"/>
        <v>0</v>
      </c>
      <c r="FY99" s="191" t="str">
        <f t="shared" si="873"/>
        <v>nebija plānots</v>
      </c>
      <c r="FZ99" s="84">
        <f t="shared" si="874"/>
        <v>0</v>
      </c>
      <c r="GA99" s="84">
        <v>0</v>
      </c>
      <c r="GB99" s="84">
        <v>0</v>
      </c>
      <c r="GC99" s="84">
        <f t="shared" si="875"/>
        <v>0</v>
      </c>
      <c r="GD99" s="84">
        <f t="shared" si="876"/>
        <v>0</v>
      </c>
      <c r="GE99" s="84">
        <f t="shared" si="877"/>
        <v>0</v>
      </c>
      <c r="GF99" s="191" t="str">
        <f t="shared" si="878"/>
        <v>nebija plānots</v>
      </c>
      <c r="GG99" s="84">
        <f t="shared" si="879"/>
        <v>0</v>
      </c>
      <c r="GH99" s="84">
        <v>0</v>
      </c>
      <c r="GI99" s="84">
        <v>0</v>
      </c>
      <c r="GJ99" s="84">
        <f t="shared" si="880"/>
        <v>0</v>
      </c>
      <c r="GK99" s="84">
        <f t="shared" si="881"/>
        <v>0</v>
      </c>
      <c r="GL99" s="84">
        <f t="shared" si="882"/>
        <v>0</v>
      </c>
      <c r="GM99" s="191" t="str">
        <f t="shared" si="883"/>
        <v>nebija plānots</v>
      </c>
      <c r="GN99" s="84">
        <f t="shared" si="884"/>
        <v>0</v>
      </c>
      <c r="GO99" s="84">
        <v>0</v>
      </c>
      <c r="GP99" s="84">
        <v>0</v>
      </c>
      <c r="GQ99" s="84">
        <f t="shared" si="851"/>
        <v>0</v>
      </c>
      <c r="GR99" s="84">
        <f t="shared" si="852"/>
        <v>0</v>
      </c>
      <c r="GS99" s="84">
        <f t="shared" si="853"/>
        <v>0</v>
      </c>
      <c r="GT99" s="191" t="str">
        <f t="shared" si="885"/>
        <v>nebija plānots</v>
      </c>
      <c r="GU99" s="84">
        <f t="shared" si="854"/>
        <v>0</v>
      </c>
      <c r="GV99" s="84">
        <v>0</v>
      </c>
      <c r="GW99" s="84">
        <v>0</v>
      </c>
      <c r="GX99" s="84">
        <f t="shared" si="855"/>
        <v>0</v>
      </c>
      <c r="GY99" s="84">
        <f t="shared" si="856"/>
        <v>0</v>
      </c>
      <c r="GZ99" s="84">
        <f t="shared" si="857"/>
        <v>0</v>
      </c>
      <c r="HA99" s="191" t="str">
        <f t="shared" si="1049"/>
        <v>nebija plānots</v>
      </c>
      <c r="HB99" s="84">
        <f t="shared" si="858"/>
        <v>0</v>
      </c>
      <c r="HC99" s="40"/>
      <c r="HD99" s="40"/>
      <c r="HE99" s="99"/>
      <c r="HF99" s="158">
        <v>0.65</v>
      </c>
      <c r="HG99" s="100" t="s">
        <v>716</v>
      </c>
      <c r="HH99" s="100"/>
      <c r="HI99" s="100"/>
    </row>
    <row r="100" spans="1:217" ht="195" collapsed="1" x14ac:dyDescent="0.45">
      <c r="A100" s="1" t="s">
        <v>1400</v>
      </c>
      <c r="B100" s="9" t="str">
        <f>C100&amp;J100&amp;"."&amp;D100</f>
        <v>3.1.1.1.K0.Nē</v>
      </c>
      <c r="C100" s="317" t="s">
        <v>52</v>
      </c>
      <c r="D100" s="1" t="s">
        <v>1471</v>
      </c>
      <c r="E100" s="35">
        <v>85</v>
      </c>
      <c r="F100" s="54">
        <v>3</v>
      </c>
      <c r="G100" s="54" t="s">
        <v>52</v>
      </c>
      <c r="H100" s="54" t="s">
        <v>53</v>
      </c>
      <c r="I100" s="54" t="str">
        <f t="shared" si="162"/>
        <v>3.1.1.1. Aizdevumu garantijas</v>
      </c>
      <c r="J100" s="54" t="s">
        <v>1472</v>
      </c>
      <c r="K100" s="55" t="s">
        <v>33</v>
      </c>
      <c r="L100" s="38" t="str">
        <f t="shared" si="163"/>
        <v>3.1.1.1.__</v>
      </c>
      <c r="M100" s="56" t="s">
        <v>41</v>
      </c>
      <c r="N100" s="55" t="s">
        <v>5</v>
      </c>
      <c r="O100" s="55" t="s">
        <v>222</v>
      </c>
      <c r="P100" s="55" t="s">
        <v>225</v>
      </c>
      <c r="Q100" s="57">
        <f t="shared" si="339"/>
        <v>43800000</v>
      </c>
      <c r="R100" s="57">
        <f t="shared" si="164"/>
        <v>43800000</v>
      </c>
      <c r="S100" s="80">
        <v>0</v>
      </c>
      <c r="T100" s="80">
        <v>43800000</v>
      </c>
      <c r="U100" s="80">
        <v>0</v>
      </c>
      <c r="V100" s="80">
        <v>0</v>
      </c>
      <c r="W100" s="80">
        <v>0</v>
      </c>
      <c r="X100" s="85" t="str">
        <f t="shared" si="859"/>
        <v>ERAF</v>
      </c>
      <c r="Y100" s="85">
        <v>0</v>
      </c>
      <c r="Z100" s="85">
        <v>12043070.552530259</v>
      </c>
      <c r="AA100" s="85">
        <v>0</v>
      </c>
      <c r="AB100" s="85">
        <v>0</v>
      </c>
      <c r="AC100" s="85">
        <v>0</v>
      </c>
      <c r="AD100" s="85">
        <v>0</v>
      </c>
      <c r="AE100" s="85">
        <v>0</v>
      </c>
      <c r="AF100" s="85">
        <v>0</v>
      </c>
      <c r="AG100" s="85">
        <v>0</v>
      </c>
      <c r="AH100" s="85">
        <v>0</v>
      </c>
      <c r="AI100" s="85">
        <v>0</v>
      </c>
      <c r="AJ100" s="85">
        <v>0</v>
      </c>
      <c r="AK100" s="85">
        <v>0</v>
      </c>
      <c r="AL100" s="85">
        <v>0</v>
      </c>
      <c r="AM100" s="85">
        <v>0</v>
      </c>
      <c r="AN100" s="85">
        <f t="shared" si="340"/>
        <v>12043070.552530259</v>
      </c>
      <c r="AO100" s="85">
        <v>9402998.1298217829</v>
      </c>
      <c r="AP100" s="57">
        <f t="shared" si="205"/>
        <v>21446068.682352044</v>
      </c>
      <c r="AQ100" s="85">
        <v>0</v>
      </c>
      <c r="AR100" s="85">
        <v>0</v>
      </c>
      <c r="AS100" s="85">
        <v>0</v>
      </c>
      <c r="AT100" s="85">
        <v>0</v>
      </c>
      <c r="AU100" s="85">
        <v>0</v>
      </c>
      <c r="AV100" s="85">
        <v>0</v>
      </c>
      <c r="AW100" s="85">
        <v>0</v>
      </c>
      <c r="AX100" s="85">
        <v>0</v>
      </c>
      <c r="AY100" s="85">
        <v>0</v>
      </c>
      <c r="AZ100" s="85">
        <v>0</v>
      </c>
      <c r="BA100" s="85">
        <v>0</v>
      </c>
      <c r="BB100" s="85">
        <v>0</v>
      </c>
      <c r="BC100" s="57">
        <f t="shared" si="206"/>
        <v>0</v>
      </c>
      <c r="BD100" s="57">
        <f t="shared" si="207"/>
        <v>21446068.682352044</v>
      </c>
      <c r="BE100" s="88">
        <v>0</v>
      </c>
      <c r="BF100" s="88">
        <v>0</v>
      </c>
      <c r="BG100" s="88">
        <v>23310985.219999999</v>
      </c>
      <c r="BH100" s="88">
        <v>0</v>
      </c>
      <c r="BI100" s="88">
        <v>0</v>
      </c>
      <c r="BJ100" s="88">
        <v>0</v>
      </c>
      <c r="BK100" s="88">
        <v>0</v>
      </c>
      <c r="BL100" s="88">
        <v>0</v>
      </c>
      <c r="BM100" s="88">
        <v>0</v>
      </c>
      <c r="BN100" s="88">
        <v>0</v>
      </c>
      <c r="BO100" s="85">
        <v>0</v>
      </c>
      <c r="BP100" s="85">
        <v>0</v>
      </c>
      <c r="BQ100" s="57">
        <f t="shared" si="208"/>
        <v>23310985.219999999</v>
      </c>
      <c r="BR100" s="85">
        <v>0</v>
      </c>
      <c r="BS100" s="85">
        <v>0</v>
      </c>
      <c r="BT100" s="85">
        <v>0</v>
      </c>
      <c r="BU100" s="85">
        <v>0</v>
      </c>
      <c r="BV100" s="85">
        <v>0</v>
      </c>
      <c r="BW100" s="85">
        <v>0</v>
      </c>
      <c r="BX100" s="85">
        <v>0</v>
      </c>
      <c r="BY100" s="85">
        <v>0</v>
      </c>
      <c r="BZ100" s="85">
        <v>32059251.140000001</v>
      </c>
      <c r="CA100" s="85">
        <v>0</v>
      </c>
      <c r="CB100" s="85">
        <v>0</v>
      </c>
      <c r="CC100" s="85">
        <v>0</v>
      </c>
      <c r="CD100" s="57">
        <f t="shared" si="209"/>
        <v>32059251.140000001</v>
      </c>
      <c r="CE100" s="85">
        <v>0</v>
      </c>
      <c r="CF100" s="85">
        <v>0</v>
      </c>
      <c r="CG100" s="85">
        <v>0</v>
      </c>
      <c r="CH100" s="85">
        <v>0</v>
      </c>
      <c r="CI100" s="85">
        <v>0</v>
      </c>
      <c r="CJ100" s="85">
        <v>0</v>
      </c>
      <c r="CK100" s="85">
        <v>0</v>
      </c>
      <c r="CL100" s="85">
        <v>0</v>
      </c>
      <c r="CM100" s="85">
        <v>15000000</v>
      </c>
      <c r="CN100" s="85">
        <v>0</v>
      </c>
      <c r="CO100" s="84">
        <v>0</v>
      </c>
      <c r="CP100" s="84">
        <v>0</v>
      </c>
      <c r="CQ100" s="57">
        <f>CE100+CF100+CG100+CH100+CI100+CJ100+CK100+CL100+CM100+CN100+CO100+CP100</f>
        <v>15000000</v>
      </c>
      <c r="CR100" s="57">
        <f t="shared" si="860"/>
        <v>91816305.042352051</v>
      </c>
      <c r="CS100" s="179">
        <v>0</v>
      </c>
      <c r="CT100" s="84">
        <v>0</v>
      </c>
      <c r="CU100" s="84">
        <v>0</v>
      </c>
      <c r="CV100" s="84">
        <f t="shared" si="887"/>
        <v>0</v>
      </c>
      <c r="CW100" s="84">
        <v>0</v>
      </c>
      <c r="CX100" s="84">
        <f t="shared" si="888"/>
        <v>0</v>
      </c>
      <c r="CY100" s="191" t="str">
        <f t="shared" si="889"/>
        <v>nebija plānots</v>
      </c>
      <c r="CZ100" s="84">
        <f t="shared" si="890"/>
        <v>0</v>
      </c>
      <c r="DA100" s="84">
        <f t="shared" ref="DA100:FL100" si="1080">DA101+DA102</f>
        <v>0</v>
      </c>
      <c r="DB100" s="84">
        <v>0</v>
      </c>
      <c r="DC100" s="84">
        <f t="shared" si="892"/>
        <v>0</v>
      </c>
      <c r="DD100" s="84">
        <v>0</v>
      </c>
      <c r="DE100" s="84">
        <f t="shared" si="861"/>
        <v>0</v>
      </c>
      <c r="DF100" s="191" t="str">
        <f t="shared" ref="DF100" si="1081">IFERROR(DE100/DC100,"nebija plānots")</f>
        <v>nebija plānots</v>
      </c>
      <c r="DG100" s="84">
        <f t="shared" ref="DG100" si="1082">DE100-DC100</f>
        <v>0</v>
      </c>
      <c r="DH100" s="84">
        <f t="shared" si="1080"/>
        <v>0</v>
      </c>
      <c r="DI100" s="84">
        <v>0</v>
      </c>
      <c r="DJ100" s="84">
        <f t="shared" ref="DJ100" si="1083">DC100+DH100</f>
        <v>0</v>
      </c>
      <c r="DK100" s="84">
        <v>0</v>
      </c>
      <c r="DL100" s="84">
        <f t="shared" si="862"/>
        <v>0</v>
      </c>
      <c r="DM100" s="191" t="str">
        <f t="shared" ref="DM100" si="1084">IFERROR(DL100/DJ100,"nebija plānots")</f>
        <v>nebija plānots</v>
      </c>
      <c r="DN100" s="84">
        <f t="shared" ref="DN100" si="1085">DL100-DJ100</f>
        <v>0</v>
      </c>
      <c r="DO100" s="84">
        <f t="shared" si="1080"/>
        <v>0</v>
      </c>
      <c r="DP100" s="84">
        <v>0</v>
      </c>
      <c r="DQ100" s="84">
        <f t="shared" ref="DQ100" si="1086">DJ100+DO100</f>
        <v>0</v>
      </c>
      <c r="DR100" s="84">
        <v>0</v>
      </c>
      <c r="DS100" s="84">
        <f t="shared" si="863"/>
        <v>0</v>
      </c>
      <c r="DT100" s="191" t="str">
        <f t="shared" ref="DT100" si="1087">IFERROR(DS100/DQ100,"nebija plānots")</f>
        <v>nebija plānots</v>
      </c>
      <c r="DU100" s="84">
        <f t="shared" ref="DU100" si="1088">DS100-DQ100</f>
        <v>0</v>
      </c>
      <c r="DV100" s="84">
        <f t="shared" si="1080"/>
        <v>0</v>
      </c>
      <c r="DW100" s="84">
        <v>0</v>
      </c>
      <c r="DX100" s="84">
        <f t="shared" ref="DX100" si="1089">DQ100+DV100</f>
        <v>0</v>
      </c>
      <c r="DY100" s="84">
        <v>0</v>
      </c>
      <c r="DZ100" s="84">
        <f t="shared" si="864"/>
        <v>0</v>
      </c>
      <c r="EA100" s="191" t="str">
        <f t="shared" ref="EA100" si="1090">IFERROR(DZ100/DX100,"nebija plānots")</f>
        <v>nebija plānots</v>
      </c>
      <c r="EB100" s="84">
        <f t="shared" ref="EB100" si="1091">DZ100-DX100</f>
        <v>0</v>
      </c>
      <c r="EC100" s="84">
        <f t="shared" si="1080"/>
        <v>0</v>
      </c>
      <c r="ED100" s="84">
        <v>0</v>
      </c>
      <c r="EE100" s="84">
        <f t="shared" ref="EE100" si="1092">DX100+EC100</f>
        <v>0</v>
      </c>
      <c r="EF100" s="84">
        <v>0</v>
      </c>
      <c r="EG100" s="84">
        <f t="shared" si="865"/>
        <v>0</v>
      </c>
      <c r="EH100" s="191" t="str">
        <f t="shared" ref="EH100" si="1093">IFERROR(EG100/EE100,"nebija plānots")</f>
        <v>nebija plānots</v>
      </c>
      <c r="EI100" s="84">
        <f t="shared" ref="EI100" si="1094">EG100-EE100</f>
        <v>0</v>
      </c>
      <c r="EJ100" s="84">
        <f t="shared" si="1080"/>
        <v>0</v>
      </c>
      <c r="EK100" s="84">
        <v>18962467.859999999</v>
      </c>
      <c r="EL100" s="84">
        <f t="shared" ref="EL100" si="1095">EE100+EJ100</f>
        <v>0</v>
      </c>
      <c r="EM100" s="84">
        <v>0</v>
      </c>
      <c r="EN100" s="84">
        <f t="shared" si="866"/>
        <v>18962467.859999999</v>
      </c>
      <c r="EO100" s="191" t="str">
        <f t="shared" ref="EO100" si="1096">IFERROR(EN100/EL100,"nebija plānots")</f>
        <v>nebija plānots</v>
      </c>
      <c r="EP100" s="84">
        <f t="shared" ref="EP100" si="1097">EN100-EL100</f>
        <v>18962467.859999999</v>
      </c>
      <c r="EQ100" s="84">
        <f t="shared" si="1080"/>
        <v>0</v>
      </c>
      <c r="ER100" s="84">
        <v>0</v>
      </c>
      <c r="ES100" s="84">
        <f t="shared" ref="ES100" si="1098">EL100+EQ100</f>
        <v>0</v>
      </c>
      <c r="ET100" s="84">
        <v>0</v>
      </c>
      <c r="EU100" s="84">
        <f t="shared" si="867"/>
        <v>18962467.859999999</v>
      </c>
      <c r="EV100" s="191" t="str">
        <f t="shared" ref="EV100" si="1099">IFERROR(EU100/ES100,"nebija plānots")</f>
        <v>nebija plānots</v>
      </c>
      <c r="EW100" s="84">
        <f t="shared" ref="EW100" si="1100">EU100-ES100</f>
        <v>18962467.859999999</v>
      </c>
      <c r="EX100" s="84">
        <f t="shared" si="1080"/>
        <v>18962467.859999999</v>
      </c>
      <c r="EY100" s="84">
        <v>0</v>
      </c>
      <c r="EZ100" s="84">
        <f t="shared" ref="EZ100" si="1101">ES100+EX100</f>
        <v>18962467.859999999</v>
      </c>
      <c r="FA100" s="84">
        <v>0</v>
      </c>
      <c r="FB100" s="84">
        <f t="shared" si="868"/>
        <v>18962467.859999999</v>
      </c>
      <c r="FC100" s="191">
        <f t="shared" ref="FC100" si="1102">IFERROR(FB100/EZ100,"nebija plānots")</f>
        <v>1</v>
      </c>
      <c r="FD100" s="84">
        <f t="shared" ref="FD100" si="1103">FB100-EZ100</f>
        <v>0</v>
      </c>
      <c r="FE100" s="84">
        <f t="shared" si="1080"/>
        <v>0</v>
      </c>
      <c r="FF100" s="84">
        <v>0</v>
      </c>
      <c r="FG100" s="84">
        <f t="shared" ref="FG100" si="1104">EZ100+FE100</f>
        <v>18962467.859999999</v>
      </c>
      <c r="FH100" s="84">
        <v>0</v>
      </c>
      <c r="FI100" s="84">
        <f t="shared" si="869"/>
        <v>18962467.859999999</v>
      </c>
      <c r="FJ100" s="191">
        <f t="shared" ref="FJ100" si="1105">IFERROR(FI100/FG100,"nebija plānots")</f>
        <v>1</v>
      </c>
      <c r="FK100" s="84">
        <f t="shared" ref="FK100" si="1106">FI100-FG100</f>
        <v>0</v>
      </c>
      <c r="FL100" s="84">
        <f t="shared" si="1080"/>
        <v>0</v>
      </c>
      <c r="FM100" s="84">
        <v>0</v>
      </c>
      <c r="FN100" s="84">
        <f t="shared" ref="FN100" si="1107">FG100+FL100</f>
        <v>18962467.859999999</v>
      </c>
      <c r="FO100" s="84">
        <v>0</v>
      </c>
      <c r="FP100" s="84">
        <f t="shared" si="870"/>
        <v>18962467.859999999</v>
      </c>
      <c r="FQ100" s="191">
        <f t="shared" ref="FQ100" si="1108">IFERROR(FP100/FN100,"nebija plānots")</f>
        <v>1</v>
      </c>
      <c r="FR100" s="84">
        <f t="shared" ref="FR100" si="1109">FP100-FN100</f>
        <v>0</v>
      </c>
      <c r="FS100" s="97">
        <f t="shared" si="922"/>
        <v>18962467.859999999</v>
      </c>
      <c r="FT100" s="97">
        <f t="shared" si="871"/>
        <v>110778772.90235205</v>
      </c>
      <c r="FU100" s="84">
        <v>0</v>
      </c>
      <c r="FV100" s="84">
        <v>0</v>
      </c>
      <c r="FW100" s="84">
        <v>0</v>
      </c>
      <c r="FX100" s="84">
        <f t="shared" si="872"/>
        <v>0</v>
      </c>
      <c r="FY100" s="191" t="str">
        <f t="shared" si="873"/>
        <v>nebija plānots</v>
      </c>
      <c r="FZ100" s="84">
        <f t="shared" si="874"/>
        <v>0</v>
      </c>
      <c r="GA100" s="84">
        <v>0</v>
      </c>
      <c r="GB100" s="84">
        <v>0</v>
      </c>
      <c r="GC100" s="84">
        <f t="shared" si="875"/>
        <v>0</v>
      </c>
      <c r="GD100" s="84">
        <f t="shared" si="876"/>
        <v>0</v>
      </c>
      <c r="GE100" s="84">
        <f t="shared" si="877"/>
        <v>0</v>
      </c>
      <c r="GF100" s="191" t="str">
        <f t="shared" si="878"/>
        <v>nebija plānots</v>
      </c>
      <c r="GG100" s="84">
        <f t="shared" si="879"/>
        <v>0</v>
      </c>
      <c r="GH100" s="84">
        <v>0</v>
      </c>
      <c r="GI100" s="84">
        <v>0</v>
      </c>
      <c r="GJ100" s="84">
        <f t="shared" si="880"/>
        <v>0</v>
      </c>
      <c r="GK100" s="84">
        <f t="shared" si="881"/>
        <v>0</v>
      </c>
      <c r="GL100" s="84">
        <f t="shared" si="882"/>
        <v>0</v>
      </c>
      <c r="GM100" s="191" t="str">
        <f t="shared" si="883"/>
        <v>nebija plānots</v>
      </c>
      <c r="GN100" s="84">
        <f t="shared" si="884"/>
        <v>0</v>
      </c>
      <c r="GO100" s="84">
        <v>0</v>
      </c>
      <c r="GP100" s="84">
        <v>0</v>
      </c>
      <c r="GQ100" s="84">
        <f t="shared" si="851"/>
        <v>0</v>
      </c>
      <c r="GR100" s="84">
        <f t="shared" si="852"/>
        <v>0</v>
      </c>
      <c r="GS100" s="84">
        <f t="shared" si="853"/>
        <v>0</v>
      </c>
      <c r="GT100" s="191" t="str">
        <f t="shared" si="885"/>
        <v>nebija plānots</v>
      </c>
      <c r="GU100" s="84">
        <f t="shared" si="854"/>
        <v>0</v>
      </c>
      <c r="GV100" s="84">
        <v>0</v>
      </c>
      <c r="GW100" s="84">
        <v>0</v>
      </c>
      <c r="GX100" s="84">
        <f t="shared" si="855"/>
        <v>0</v>
      </c>
      <c r="GY100" s="84">
        <f t="shared" si="856"/>
        <v>0</v>
      </c>
      <c r="GZ100" s="84">
        <f t="shared" si="857"/>
        <v>0</v>
      </c>
      <c r="HA100" s="191" t="str">
        <f t="shared" si="1049"/>
        <v>nebija plānots</v>
      </c>
      <c r="HB100" s="84">
        <f t="shared" si="858"/>
        <v>0</v>
      </c>
      <c r="HC100" s="57">
        <f>FU100+FS100+CQ100+CD100+BQ100+BC100+AP100</f>
        <v>110778772.90235204</v>
      </c>
      <c r="HD100" s="57">
        <f>Q100-HC100</f>
        <v>-66978772.902352035</v>
      </c>
      <c r="HE100" s="72"/>
      <c r="HF100" s="58">
        <v>1</v>
      </c>
      <c r="HG100" s="60" t="s">
        <v>885</v>
      </c>
      <c r="HH100" s="59"/>
      <c r="HI100" s="59"/>
    </row>
    <row r="101" spans="1:217" ht="75.400000000000006" hidden="1" customHeight="1" outlineLevel="1" x14ac:dyDescent="0.45">
      <c r="B101" s="9"/>
      <c r="C101" s="317" t="s">
        <v>52</v>
      </c>
      <c r="D101" s="1" t="s">
        <v>1471</v>
      </c>
      <c r="E101" s="35">
        <v>86</v>
      </c>
      <c r="F101" s="37">
        <v>3</v>
      </c>
      <c r="G101" s="37" t="s">
        <v>52</v>
      </c>
      <c r="H101" s="37" t="s">
        <v>53</v>
      </c>
      <c r="I101" s="37" t="s">
        <v>472</v>
      </c>
      <c r="J101" s="54">
        <v>0</v>
      </c>
      <c r="K101" s="38"/>
      <c r="L101" s="38"/>
      <c r="M101" s="39" t="s">
        <v>41</v>
      </c>
      <c r="N101" s="38"/>
      <c r="O101" s="38"/>
      <c r="P101" s="38" t="s">
        <v>456</v>
      </c>
      <c r="Q101" s="40"/>
      <c r="R101" s="40"/>
      <c r="S101" s="40"/>
      <c r="T101" s="40"/>
      <c r="U101" s="40"/>
      <c r="V101" s="40"/>
      <c r="W101" s="40"/>
      <c r="X101" s="85">
        <f t="shared" si="859"/>
        <v>0</v>
      </c>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103"/>
      <c r="BF101" s="103"/>
      <c r="BG101" s="103"/>
      <c r="BH101" s="103"/>
      <c r="BI101" s="103"/>
      <c r="BJ101" s="103"/>
      <c r="BK101" s="103"/>
      <c r="BL101" s="103"/>
      <c r="BM101" s="103"/>
      <c r="BN101" s="103"/>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84">
        <v>0</v>
      </c>
      <c r="CP101" s="84">
        <v>0</v>
      </c>
      <c r="CQ101" s="40"/>
      <c r="CR101" s="57">
        <f t="shared" si="860"/>
        <v>0</v>
      </c>
      <c r="CS101" s="40"/>
      <c r="CT101" s="40"/>
      <c r="CU101" s="84"/>
      <c r="CV101" s="84"/>
      <c r="CW101" s="84"/>
      <c r="CX101" s="84"/>
      <c r="CY101" s="191"/>
      <c r="CZ101" s="84"/>
      <c r="DA101" s="40"/>
      <c r="DB101" s="84">
        <v>0</v>
      </c>
      <c r="DC101" s="84"/>
      <c r="DD101" s="84"/>
      <c r="DE101" s="84">
        <f t="shared" si="861"/>
        <v>0</v>
      </c>
      <c r="DF101" s="191"/>
      <c r="DG101" s="84"/>
      <c r="DH101" s="40"/>
      <c r="DI101" s="84">
        <v>0</v>
      </c>
      <c r="DJ101" s="84"/>
      <c r="DK101" s="84"/>
      <c r="DL101" s="84">
        <f t="shared" si="862"/>
        <v>0</v>
      </c>
      <c r="DM101" s="191"/>
      <c r="DN101" s="84"/>
      <c r="DO101" s="40"/>
      <c r="DP101" s="84">
        <v>0</v>
      </c>
      <c r="DQ101" s="84"/>
      <c r="DR101" s="84"/>
      <c r="DS101" s="84">
        <f t="shared" si="863"/>
        <v>0</v>
      </c>
      <c r="DT101" s="191"/>
      <c r="DU101" s="84"/>
      <c r="DV101" s="40"/>
      <c r="DW101" s="84">
        <v>0</v>
      </c>
      <c r="DX101" s="84"/>
      <c r="DY101" s="84"/>
      <c r="DZ101" s="84">
        <f t="shared" si="864"/>
        <v>0</v>
      </c>
      <c r="EA101" s="191"/>
      <c r="EB101" s="84"/>
      <c r="EC101" s="40"/>
      <c r="ED101" s="84">
        <v>0</v>
      </c>
      <c r="EE101" s="84"/>
      <c r="EF101" s="84"/>
      <c r="EG101" s="84">
        <f t="shared" si="865"/>
        <v>0</v>
      </c>
      <c r="EH101" s="191"/>
      <c r="EI101" s="84"/>
      <c r="EJ101" s="40"/>
      <c r="EK101" s="84">
        <v>0</v>
      </c>
      <c r="EL101" s="84"/>
      <c r="EM101" s="84"/>
      <c r="EN101" s="84">
        <f t="shared" si="866"/>
        <v>0</v>
      </c>
      <c r="EO101" s="191"/>
      <c r="EP101" s="84"/>
      <c r="EQ101" s="40"/>
      <c r="ER101" s="84">
        <v>0</v>
      </c>
      <c r="ES101" s="84"/>
      <c r="ET101" s="84"/>
      <c r="EU101" s="84">
        <f t="shared" si="867"/>
        <v>0</v>
      </c>
      <c r="EV101" s="191"/>
      <c r="EW101" s="84"/>
      <c r="EX101" s="40"/>
      <c r="EY101" s="84">
        <v>0</v>
      </c>
      <c r="EZ101" s="84"/>
      <c r="FA101" s="84"/>
      <c r="FB101" s="84">
        <f t="shared" si="868"/>
        <v>0</v>
      </c>
      <c r="FC101" s="191"/>
      <c r="FD101" s="84"/>
      <c r="FE101" s="40"/>
      <c r="FF101" s="84">
        <v>0</v>
      </c>
      <c r="FG101" s="84"/>
      <c r="FH101" s="84"/>
      <c r="FI101" s="84">
        <f t="shared" si="869"/>
        <v>0</v>
      </c>
      <c r="FJ101" s="191"/>
      <c r="FK101" s="84"/>
      <c r="FL101" s="40"/>
      <c r="FM101" s="84">
        <v>0</v>
      </c>
      <c r="FN101" s="84"/>
      <c r="FO101" s="84"/>
      <c r="FP101" s="84">
        <f t="shared" si="870"/>
        <v>0</v>
      </c>
      <c r="FQ101" s="191"/>
      <c r="FR101" s="84"/>
      <c r="FS101" s="40"/>
      <c r="FT101" s="97">
        <f t="shared" si="871"/>
        <v>0</v>
      </c>
      <c r="FU101" s="84">
        <v>0</v>
      </c>
      <c r="FV101" s="84">
        <v>0</v>
      </c>
      <c r="FW101" s="84">
        <v>0</v>
      </c>
      <c r="FX101" s="84">
        <f t="shared" si="872"/>
        <v>0</v>
      </c>
      <c r="FY101" s="191" t="str">
        <f t="shared" si="873"/>
        <v>nebija plānots</v>
      </c>
      <c r="FZ101" s="84">
        <f t="shared" si="874"/>
        <v>0</v>
      </c>
      <c r="GA101" s="84">
        <v>0</v>
      </c>
      <c r="GB101" s="84">
        <v>0</v>
      </c>
      <c r="GC101" s="84">
        <f t="shared" si="875"/>
        <v>0</v>
      </c>
      <c r="GD101" s="84">
        <f t="shared" si="876"/>
        <v>0</v>
      </c>
      <c r="GE101" s="84">
        <f t="shared" si="877"/>
        <v>0</v>
      </c>
      <c r="GF101" s="191" t="str">
        <f t="shared" si="878"/>
        <v>nebija plānots</v>
      </c>
      <c r="GG101" s="84">
        <f t="shared" si="879"/>
        <v>0</v>
      </c>
      <c r="GH101" s="84">
        <v>0</v>
      </c>
      <c r="GI101" s="84">
        <v>0</v>
      </c>
      <c r="GJ101" s="84">
        <f t="shared" si="880"/>
        <v>0</v>
      </c>
      <c r="GK101" s="84">
        <f t="shared" si="881"/>
        <v>0</v>
      </c>
      <c r="GL101" s="84">
        <f t="shared" si="882"/>
        <v>0</v>
      </c>
      <c r="GM101" s="191" t="str">
        <f t="shared" si="883"/>
        <v>nebija plānots</v>
      </c>
      <c r="GN101" s="84">
        <f t="shared" si="884"/>
        <v>0</v>
      </c>
      <c r="GO101" s="84">
        <v>0</v>
      </c>
      <c r="GP101" s="84">
        <v>0</v>
      </c>
      <c r="GQ101" s="84">
        <f t="shared" si="851"/>
        <v>0</v>
      </c>
      <c r="GR101" s="84">
        <f t="shared" si="852"/>
        <v>0</v>
      </c>
      <c r="GS101" s="84">
        <f t="shared" si="853"/>
        <v>0</v>
      </c>
      <c r="GT101" s="191" t="str">
        <f t="shared" si="885"/>
        <v>nebija plānots</v>
      </c>
      <c r="GU101" s="84">
        <f t="shared" si="854"/>
        <v>0</v>
      </c>
      <c r="GV101" s="84">
        <v>0</v>
      </c>
      <c r="GW101" s="84">
        <v>0</v>
      </c>
      <c r="GX101" s="84">
        <f t="shared" si="855"/>
        <v>0</v>
      </c>
      <c r="GY101" s="84">
        <f t="shared" si="856"/>
        <v>0</v>
      </c>
      <c r="GZ101" s="84">
        <f t="shared" si="857"/>
        <v>0</v>
      </c>
      <c r="HA101" s="191" t="str">
        <f t="shared" si="1049"/>
        <v>nebija plānots</v>
      </c>
      <c r="HB101" s="84">
        <f t="shared" si="858"/>
        <v>0</v>
      </c>
      <c r="HC101" s="40"/>
      <c r="HD101" s="40"/>
      <c r="HE101" s="40"/>
      <c r="HF101" s="99"/>
      <c r="HG101" s="104"/>
      <c r="HH101" s="100"/>
      <c r="HI101" s="100"/>
    </row>
    <row r="102" spans="1:217" ht="75.400000000000006" hidden="1" customHeight="1" outlineLevel="1" x14ac:dyDescent="0.45">
      <c r="B102" s="9"/>
      <c r="C102" s="317" t="s">
        <v>52</v>
      </c>
      <c r="D102" s="1" t="s">
        <v>1471</v>
      </c>
      <c r="E102" s="35">
        <v>87</v>
      </c>
      <c r="F102" s="37">
        <v>3</v>
      </c>
      <c r="G102" s="37" t="s">
        <v>52</v>
      </c>
      <c r="H102" s="37" t="s">
        <v>53</v>
      </c>
      <c r="I102" s="37" t="s">
        <v>472</v>
      </c>
      <c r="J102" s="54">
        <v>0</v>
      </c>
      <c r="K102" s="38"/>
      <c r="L102" s="38"/>
      <c r="M102" s="39" t="s">
        <v>41</v>
      </c>
      <c r="N102" s="38"/>
      <c r="O102" s="38"/>
      <c r="P102" s="38" t="s">
        <v>457</v>
      </c>
      <c r="Q102" s="40"/>
      <c r="R102" s="40"/>
      <c r="S102" s="40"/>
      <c r="T102" s="40"/>
      <c r="U102" s="40"/>
      <c r="V102" s="40"/>
      <c r="W102" s="40"/>
      <c r="X102" s="85">
        <f t="shared" si="859"/>
        <v>0</v>
      </c>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103"/>
      <c r="BF102" s="103"/>
      <c r="BG102" s="103"/>
      <c r="BH102" s="103"/>
      <c r="BI102" s="103"/>
      <c r="BJ102" s="103"/>
      <c r="BK102" s="103"/>
      <c r="BL102" s="103"/>
      <c r="BM102" s="103"/>
      <c r="BN102" s="103"/>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84">
        <v>0</v>
      </c>
      <c r="CP102" s="84">
        <v>0</v>
      </c>
      <c r="CQ102" s="40"/>
      <c r="CR102" s="57">
        <f t="shared" si="860"/>
        <v>0</v>
      </c>
      <c r="CS102" s="40"/>
      <c r="CT102" s="172">
        <v>0</v>
      </c>
      <c r="CU102" s="84"/>
      <c r="CV102" s="84"/>
      <c r="CW102" s="84"/>
      <c r="CX102" s="84"/>
      <c r="CY102" s="191"/>
      <c r="CZ102" s="84"/>
      <c r="DA102" s="172">
        <v>0</v>
      </c>
      <c r="DB102" s="84">
        <v>0</v>
      </c>
      <c r="DC102" s="84"/>
      <c r="DD102" s="84"/>
      <c r="DE102" s="84">
        <f t="shared" si="861"/>
        <v>0</v>
      </c>
      <c r="DF102" s="191"/>
      <c r="DG102" s="84"/>
      <c r="DH102" s="172">
        <v>0</v>
      </c>
      <c r="DI102" s="84">
        <v>0</v>
      </c>
      <c r="DJ102" s="84"/>
      <c r="DK102" s="84"/>
      <c r="DL102" s="84">
        <f t="shared" si="862"/>
        <v>0</v>
      </c>
      <c r="DM102" s="191"/>
      <c r="DN102" s="84"/>
      <c r="DO102" s="172">
        <v>0</v>
      </c>
      <c r="DP102" s="84">
        <v>0</v>
      </c>
      <c r="DQ102" s="84"/>
      <c r="DR102" s="84"/>
      <c r="DS102" s="84">
        <f t="shared" si="863"/>
        <v>0</v>
      </c>
      <c r="DT102" s="191"/>
      <c r="DU102" s="84"/>
      <c r="DV102" s="172">
        <v>0</v>
      </c>
      <c r="DW102" s="84">
        <v>0</v>
      </c>
      <c r="DX102" s="84"/>
      <c r="DY102" s="84"/>
      <c r="DZ102" s="84">
        <f t="shared" si="864"/>
        <v>0</v>
      </c>
      <c r="EA102" s="191"/>
      <c r="EB102" s="84"/>
      <c r="EC102" s="172">
        <v>0</v>
      </c>
      <c r="ED102" s="84">
        <v>0</v>
      </c>
      <c r="EE102" s="84"/>
      <c r="EF102" s="84"/>
      <c r="EG102" s="84">
        <f t="shared" si="865"/>
        <v>0</v>
      </c>
      <c r="EH102" s="191"/>
      <c r="EI102" s="84"/>
      <c r="EJ102" s="172">
        <v>0</v>
      </c>
      <c r="EK102" s="84">
        <v>0</v>
      </c>
      <c r="EL102" s="84"/>
      <c r="EM102" s="84"/>
      <c r="EN102" s="84">
        <f t="shared" si="866"/>
        <v>0</v>
      </c>
      <c r="EO102" s="191"/>
      <c r="EP102" s="84"/>
      <c r="EQ102" s="172">
        <v>0</v>
      </c>
      <c r="ER102" s="84">
        <v>0</v>
      </c>
      <c r="ES102" s="84"/>
      <c r="ET102" s="84"/>
      <c r="EU102" s="84">
        <f t="shared" si="867"/>
        <v>0</v>
      </c>
      <c r="EV102" s="191"/>
      <c r="EW102" s="84"/>
      <c r="EX102" s="172">
        <v>18962467.859999999</v>
      </c>
      <c r="EY102" s="84">
        <v>0</v>
      </c>
      <c r="EZ102" s="84"/>
      <c r="FA102" s="84"/>
      <c r="FB102" s="84">
        <f t="shared" si="868"/>
        <v>0</v>
      </c>
      <c r="FC102" s="191"/>
      <c r="FD102" s="84"/>
      <c r="FE102" s="172">
        <v>0</v>
      </c>
      <c r="FF102" s="84">
        <v>0</v>
      </c>
      <c r="FG102" s="84"/>
      <c r="FH102" s="84"/>
      <c r="FI102" s="84">
        <f t="shared" si="869"/>
        <v>0</v>
      </c>
      <c r="FJ102" s="191"/>
      <c r="FK102" s="84"/>
      <c r="FL102" s="172">
        <v>0</v>
      </c>
      <c r="FM102" s="84">
        <v>0</v>
      </c>
      <c r="FN102" s="84"/>
      <c r="FO102" s="84"/>
      <c r="FP102" s="84">
        <f t="shared" si="870"/>
        <v>0</v>
      </c>
      <c r="FQ102" s="191"/>
      <c r="FR102" s="84"/>
      <c r="FS102" s="40"/>
      <c r="FT102" s="97">
        <f t="shared" si="871"/>
        <v>0</v>
      </c>
      <c r="FU102" s="84">
        <v>0</v>
      </c>
      <c r="FV102" s="84">
        <v>0</v>
      </c>
      <c r="FW102" s="84">
        <v>0</v>
      </c>
      <c r="FX102" s="84">
        <f t="shared" si="872"/>
        <v>0</v>
      </c>
      <c r="FY102" s="191" t="str">
        <f t="shared" si="873"/>
        <v>nebija plānots</v>
      </c>
      <c r="FZ102" s="84">
        <f t="shared" si="874"/>
        <v>0</v>
      </c>
      <c r="GA102" s="84">
        <v>0</v>
      </c>
      <c r="GB102" s="84">
        <v>0</v>
      </c>
      <c r="GC102" s="84">
        <f t="shared" si="875"/>
        <v>0</v>
      </c>
      <c r="GD102" s="84">
        <f t="shared" si="876"/>
        <v>0</v>
      </c>
      <c r="GE102" s="84">
        <f t="shared" si="877"/>
        <v>0</v>
      </c>
      <c r="GF102" s="191" t="str">
        <f t="shared" si="878"/>
        <v>nebija plānots</v>
      </c>
      <c r="GG102" s="84">
        <f t="shared" si="879"/>
        <v>0</v>
      </c>
      <c r="GH102" s="84">
        <v>0</v>
      </c>
      <c r="GI102" s="84">
        <v>0</v>
      </c>
      <c r="GJ102" s="84">
        <f t="shared" si="880"/>
        <v>0</v>
      </c>
      <c r="GK102" s="84">
        <f t="shared" si="881"/>
        <v>0</v>
      </c>
      <c r="GL102" s="84">
        <f t="shared" si="882"/>
        <v>0</v>
      </c>
      <c r="GM102" s="191" t="str">
        <f t="shared" si="883"/>
        <v>nebija plānots</v>
      </c>
      <c r="GN102" s="84">
        <f t="shared" si="884"/>
        <v>0</v>
      </c>
      <c r="GO102" s="84">
        <v>0</v>
      </c>
      <c r="GP102" s="84">
        <v>0</v>
      </c>
      <c r="GQ102" s="84">
        <f t="shared" si="851"/>
        <v>0</v>
      </c>
      <c r="GR102" s="84">
        <f t="shared" si="852"/>
        <v>0</v>
      </c>
      <c r="GS102" s="84">
        <f t="shared" si="853"/>
        <v>0</v>
      </c>
      <c r="GT102" s="191" t="str">
        <f t="shared" si="885"/>
        <v>nebija plānots</v>
      </c>
      <c r="GU102" s="84">
        <f t="shared" si="854"/>
        <v>0</v>
      </c>
      <c r="GV102" s="84">
        <v>0</v>
      </c>
      <c r="GW102" s="84">
        <v>0</v>
      </c>
      <c r="GX102" s="84">
        <f t="shared" si="855"/>
        <v>0</v>
      </c>
      <c r="GY102" s="84">
        <f t="shared" si="856"/>
        <v>0</v>
      </c>
      <c r="GZ102" s="84">
        <f t="shared" si="857"/>
        <v>0</v>
      </c>
      <c r="HA102" s="191" t="str">
        <f t="shared" si="1049"/>
        <v>nebija plānots</v>
      </c>
      <c r="HB102" s="84">
        <f t="shared" si="858"/>
        <v>0</v>
      </c>
      <c r="HC102" s="40"/>
      <c r="HD102" s="40"/>
      <c r="HE102" s="40"/>
      <c r="HF102" s="99" t="s">
        <v>828</v>
      </c>
      <c r="HG102" s="104" t="s">
        <v>877</v>
      </c>
      <c r="HH102" s="100" t="s">
        <v>828</v>
      </c>
      <c r="HI102" s="100" t="s">
        <v>828</v>
      </c>
    </row>
    <row r="103" spans="1:217" ht="75.400000000000006" customHeight="1" collapsed="1" x14ac:dyDescent="0.45">
      <c r="A103" s="1" t="str">
        <f t="shared" si="204"/>
        <v>3.1.1.2.__</v>
      </c>
      <c r="B103" s="9" t="str">
        <f>C103&amp;J103&amp;"."&amp;D103</f>
        <v>3.1.1.2.K0.Nē</v>
      </c>
      <c r="C103" s="317" t="s">
        <v>54</v>
      </c>
      <c r="D103" s="1" t="s">
        <v>1471</v>
      </c>
      <c r="E103" s="35">
        <v>88</v>
      </c>
      <c r="F103" s="54">
        <v>3</v>
      </c>
      <c r="G103" s="54" t="s">
        <v>54</v>
      </c>
      <c r="H103" s="54" t="s">
        <v>55</v>
      </c>
      <c r="I103" s="54" t="str">
        <f t="shared" si="162"/>
        <v>3.1.1.2. Mezanīna aizdevumi</v>
      </c>
      <c r="J103" s="54" t="s">
        <v>1472</v>
      </c>
      <c r="K103" s="55" t="s">
        <v>33</v>
      </c>
      <c r="L103" s="38" t="str">
        <f t="shared" si="163"/>
        <v>3.1.1.2.__</v>
      </c>
      <c r="M103" s="56" t="s">
        <v>41</v>
      </c>
      <c r="N103" s="55" t="s">
        <v>5</v>
      </c>
      <c r="O103" s="55" t="s">
        <v>222</v>
      </c>
      <c r="P103" s="55" t="s">
        <v>225</v>
      </c>
      <c r="Q103" s="57">
        <f t="shared" si="339"/>
        <v>7000000</v>
      </c>
      <c r="R103" s="57">
        <f t="shared" si="164"/>
        <v>7000000</v>
      </c>
      <c r="S103" s="80">
        <v>0</v>
      </c>
      <c r="T103" s="80">
        <v>7000000</v>
      </c>
      <c r="U103" s="80">
        <v>0</v>
      </c>
      <c r="V103" s="80">
        <v>0</v>
      </c>
      <c r="W103" s="80">
        <v>0</v>
      </c>
      <c r="X103" s="85" t="str">
        <f t="shared" si="859"/>
        <v>ERAF</v>
      </c>
      <c r="Y103" s="85">
        <v>0</v>
      </c>
      <c r="Z103" s="85">
        <v>0</v>
      </c>
      <c r="AA103" s="85">
        <v>0</v>
      </c>
      <c r="AB103" s="85">
        <v>0</v>
      </c>
      <c r="AC103" s="85">
        <v>0</v>
      </c>
      <c r="AD103" s="85">
        <v>0</v>
      </c>
      <c r="AE103" s="85">
        <v>0</v>
      </c>
      <c r="AF103" s="85">
        <v>0</v>
      </c>
      <c r="AG103" s="85">
        <v>0</v>
      </c>
      <c r="AH103" s="85">
        <v>0</v>
      </c>
      <c r="AI103" s="85">
        <v>0</v>
      </c>
      <c r="AJ103" s="85">
        <v>0</v>
      </c>
      <c r="AK103" s="85">
        <v>0</v>
      </c>
      <c r="AL103" s="85">
        <v>0</v>
      </c>
      <c r="AM103" s="85">
        <v>0</v>
      </c>
      <c r="AN103" s="85">
        <f t="shared" si="340"/>
        <v>0</v>
      </c>
      <c r="AO103" s="85">
        <v>0</v>
      </c>
      <c r="AP103" s="57">
        <f t="shared" si="205"/>
        <v>0</v>
      </c>
      <c r="AQ103" s="85">
        <v>0</v>
      </c>
      <c r="AR103" s="85">
        <v>0</v>
      </c>
      <c r="AS103" s="85">
        <v>0</v>
      </c>
      <c r="AT103" s="85">
        <v>0</v>
      </c>
      <c r="AU103" s="85">
        <v>0</v>
      </c>
      <c r="AV103" s="85">
        <v>0</v>
      </c>
      <c r="AW103" s="85">
        <v>0</v>
      </c>
      <c r="AX103" s="85">
        <v>0</v>
      </c>
      <c r="AY103" s="85">
        <v>0</v>
      </c>
      <c r="AZ103" s="85">
        <v>0</v>
      </c>
      <c r="BA103" s="85">
        <v>0</v>
      </c>
      <c r="BB103" s="85">
        <v>0</v>
      </c>
      <c r="BC103" s="57">
        <f t="shared" si="206"/>
        <v>0</v>
      </c>
      <c r="BD103" s="57">
        <f t="shared" si="207"/>
        <v>0</v>
      </c>
      <c r="BE103" s="88">
        <v>0</v>
      </c>
      <c r="BF103" s="88">
        <v>0</v>
      </c>
      <c r="BG103" s="88">
        <v>0</v>
      </c>
      <c r="BH103" s="88">
        <v>0</v>
      </c>
      <c r="BI103" s="88">
        <v>0</v>
      </c>
      <c r="BJ103" s="88">
        <v>0</v>
      </c>
      <c r="BK103" s="88">
        <v>0</v>
      </c>
      <c r="BL103" s="88">
        <v>0</v>
      </c>
      <c r="BM103" s="88">
        <v>0</v>
      </c>
      <c r="BN103" s="88">
        <v>0</v>
      </c>
      <c r="BO103" s="85">
        <v>0</v>
      </c>
      <c r="BP103" s="85">
        <v>0</v>
      </c>
      <c r="BQ103" s="57">
        <f t="shared" si="208"/>
        <v>0</v>
      </c>
      <c r="BR103" s="85">
        <v>0</v>
      </c>
      <c r="BS103" s="85">
        <v>0</v>
      </c>
      <c r="BT103" s="85">
        <v>0</v>
      </c>
      <c r="BU103" s="85">
        <v>0</v>
      </c>
      <c r="BV103" s="85">
        <v>0</v>
      </c>
      <c r="BW103" s="85">
        <v>0</v>
      </c>
      <c r="BX103" s="85">
        <v>0</v>
      </c>
      <c r="BY103" s="85">
        <v>0</v>
      </c>
      <c r="BZ103" s="85">
        <v>0</v>
      </c>
      <c r="CA103" s="85">
        <v>0</v>
      </c>
      <c r="CB103" s="85">
        <v>0</v>
      </c>
      <c r="CC103" s="85">
        <v>0</v>
      </c>
      <c r="CD103" s="57">
        <f t="shared" si="209"/>
        <v>0</v>
      </c>
      <c r="CE103" s="85">
        <v>0</v>
      </c>
      <c r="CF103" s="85">
        <v>0</v>
      </c>
      <c r="CG103" s="85">
        <v>0</v>
      </c>
      <c r="CH103" s="85">
        <v>0</v>
      </c>
      <c r="CI103" s="85">
        <v>0</v>
      </c>
      <c r="CJ103" s="85">
        <v>0</v>
      </c>
      <c r="CK103" s="85">
        <v>0</v>
      </c>
      <c r="CL103" s="85">
        <v>0</v>
      </c>
      <c r="CM103" s="85">
        <v>0</v>
      </c>
      <c r="CN103" s="85">
        <v>0</v>
      </c>
      <c r="CO103" s="84">
        <v>0</v>
      </c>
      <c r="CP103" s="84">
        <v>0</v>
      </c>
      <c r="CQ103" s="57">
        <f>CE103+CF103+CG103+CH103+CI103+CJ103+CK103+CL103+CM103+CN103+CO103+CP103</f>
        <v>0</v>
      </c>
      <c r="CR103" s="57">
        <f t="shared" si="860"/>
        <v>0</v>
      </c>
      <c r="CS103" s="179">
        <v>0</v>
      </c>
      <c r="CT103" s="84">
        <v>0</v>
      </c>
      <c r="CU103" s="84">
        <v>0</v>
      </c>
      <c r="CV103" s="84">
        <f t="shared" si="887"/>
        <v>0</v>
      </c>
      <c r="CW103" s="84">
        <v>0</v>
      </c>
      <c r="CX103" s="84">
        <f t="shared" si="888"/>
        <v>0</v>
      </c>
      <c r="CY103" s="191" t="str">
        <f t="shared" si="889"/>
        <v>nebija plānots</v>
      </c>
      <c r="CZ103" s="84">
        <f t="shared" si="890"/>
        <v>0</v>
      </c>
      <c r="DA103" s="84">
        <f t="shared" ref="DA103:FL103" si="1110">DA104+DA105</f>
        <v>0</v>
      </c>
      <c r="DB103" s="84">
        <v>0</v>
      </c>
      <c r="DC103" s="84">
        <f t="shared" si="892"/>
        <v>0</v>
      </c>
      <c r="DD103" s="84">
        <v>0</v>
      </c>
      <c r="DE103" s="84">
        <f t="shared" si="861"/>
        <v>0</v>
      </c>
      <c r="DF103" s="191" t="str">
        <f t="shared" ref="DF103" si="1111">IFERROR(DE103/DC103,"nebija plānots")</f>
        <v>nebija plānots</v>
      </c>
      <c r="DG103" s="84">
        <f t="shared" ref="DG103" si="1112">DE103-DC103</f>
        <v>0</v>
      </c>
      <c r="DH103" s="84">
        <f t="shared" si="1110"/>
        <v>0</v>
      </c>
      <c r="DI103" s="84">
        <v>0</v>
      </c>
      <c r="DJ103" s="84">
        <f t="shared" ref="DJ103" si="1113">DC103+DH103</f>
        <v>0</v>
      </c>
      <c r="DK103" s="84">
        <v>0</v>
      </c>
      <c r="DL103" s="84">
        <f t="shared" si="862"/>
        <v>0</v>
      </c>
      <c r="DM103" s="191" t="str">
        <f t="shared" ref="DM103" si="1114">IFERROR(DL103/DJ103,"nebija plānots")</f>
        <v>nebija plānots</v>
      </c>
      <c r="DN103" s="84">
        <f t="shared" ref="DN103" si="1115">DL103-DJ103</f>
        <v>0</v>
      </c>
      <c r="DO103" s="84">
        <f t="shared" si="1110"/>
        <v>0</v>
      </c>
      <c r="DP103" s="84">
        <v>0</v>
      </c>
      <c r="DQ103" s="84">
        <f t="shared" ref="DQ103" si="1116">DJ103+DO103</f>
        <v>0</v>
      </c>
      <c r="DR103" s="84">
        <v>0</v>
      </c>
      <c r="DS103" s="84">
        <f t="shared" si="863"/>
        <v>0</v>
      </c>
      <c r="DT103" s="191" t="str">
        <f t="shared" ref="DT103" si="1117">IFERROR(DS103/DQ103,"nebija plānots")</f>
        <v>nebija plānots</v>
      </c>
      <c r="DU103" s="84">
        <f t="shared" ref="DU103" si="1118">DS103-DQ103</f>
        <v>0</v>
      </c>
      <c r="DV103" s="84">
        <f t="shared" si="1110"/>
        <v>0</v>
      </c>
      <c r="DW103" s="84">
        <v>0</v>
      </c>
      <c r="DX103" s="84">
        <f t="shared" ref="DX103" si="1119">DQ103+DV103</f>
        <v>0</v>
      </c>
      <c r="DY103" s="84">
        <v>0</v>
      </c>
      <c r="DZ103" s="84">
        <f t="shared" si="864"/>
        <v>0</v>
      </c>
      <c r="EA103" s="191" t="str">
        <f t="shared" ref="EA103" si="1120">IFERROR(DZ103/DX103,"nebija plānots")</f>
        <v>nebija plānots</v>
      </c>
      <c r="EB103" s="84">
        <f t="shared" ref="EB103" si="1121">DZ103-DX103</f>
        <v>0</v>
      </c>
      <c r="EC103" s="84">
        <f t="shared" si="1110"/>
        <v>0</v>
      </c>
      <c r="ED103" s="84">
        <v>0</v>
      </c>
      <c r="EE103" s="84">
        <f t="shared" ref="EE103" si="1122">DX103+EC103</f>
        <v>0</v>
      </c>
      <c r="EF103" s="84">
        <v>0</v>
      </c>
      <c r="EG103" s="84">
        <f t="shared" si="865"/>
        <v>0</v>
      </c>
      <c r="EH103" s="191" t="str">
        <f t="shared" ref="EH103" si="1123">IFERROR(EG103/EE103,"nebija plānots")</f>
        <v>nebija plānots</v>
      </c>
      <c r="EI103" s="84">
        <f t="shared" ref="EI103" si="1124">EG103-EE103</f>
        <v>0</v>
      </c>
      <c r="EJ103" s="84">
        <f t="shared" si="1110"/>
        <v>0</v>
      </c>
      <c r="EK103" s="84">
        <v>0</v>
      </c>
      <c r="EL103" s="84">
        <f t="shared" ref="EL103" si="1125">EE103+EJ103</f>
        <v>0</v>
      </c>
      <c r="EM103" s="84">
        <v>0</v>
      </c>
      <c r="EN103" s="84">
        <f t="shared" si="866"/>
        <v>0</v>
      </c>
      <c r="EO103" s="191" t="str">
        <f t="shared" ref="EO103" si="1126">IFERROR(EN103/EL103,"nebija plānots")</f>
        <v>nebija plānots</v>
      </c>
      <c r="EP103" s="84">
        <f t="shared" ref="EP103" si="1127">EN103-EL103</f>
        <v>0</v>
      </c>
      <c r="EQ103" s="84">
        <f t="shared" si="1110"/>
        <v>0</v>
      </c>
      <c r="ER103" s="84">
        <v>0</v>
      </c>
      <c r="ES103" s="84">
        <f t="shared" ref="ES103" si="1128">EL103+EQ103</f>
        <v>0</v>
      </c>
      <c r="ET103" s="84">
        <v>0</v>
      </c>
      <c r="EU103" s="84">
        <f t="shared" si="867"/>
        <v>0</v>
      </c>
      <c r="EV103" s="191" t="str">
        <f t="shared" ref="EV103" si="1129">IFERROR(EU103/ES103,"nebija plānots")</f>
        <v>nebija plānots</v>
      </c>
      <c r="EW103" s="84">
        <f t="shared" ref="EW103" si="1130">EU103-ES103</f>
        <v>0</v>
      </c>
      <c r="EX103" s="84">
        <f t="shared" si="1110"/>
        <v>0</v>
      </c>
      <c r="EY103" s="84">
        <v>0</v>
      </c>
      <c r="EZ103" s="84">
        <f t="shared" ref="EZ103" si="1131">ES103+EX103</f>
        <v>0</v>
      </c>
      <c r="FA103" s="84">
        <v>0</v>
      </c>
      <c r="FB103" s="84">
        <f t="shared" si="868"/>
        <v>0</v>
      </c>
      <c r="FC103" s="191" t="str">
        <f t="shared" ref="FC103" si="1132">IFERROR(FB103/EZ103,"nebija plānots")</f>
        <v>nebija plānots</v>
      </c>
      <c r="FD103" s="84">
        <f t="shared" ref="FD103" si="1133">FB103-EZ103</f>
        <v>0</v>
      </c>
      <c r="FE103" s="84">
        <f t="shared" si="1110"/>
        <v>0</v>
      </c>
      <c r="FF103" s="84">
        <v>0</v>
      </c>
      <c r="FG103" s="84">
        <f t="shared" ref="FG103" si="1134">EZ103+FE103</f>
        <v>0</v>
      </c>
      <c r="FH103" s="84">
        <v>0</v>
      </c>
      <c r="FI103" s="84">
        <f t="shared" si="869"/>
        <v>0</v>
      </c>
      <c r="FJ103" s="191" t="str">
        <f t="shared" ref="FJ103" si="1135">IFERROR(FI103/FG103,"nebija plānots")</f>
        <v>nebija plānots</v>
      </c>
      <c r="FK103" s="84">
        <f t="shared" ref="FK103" si="1136">FI103-FG103</f>
        <v>0</v>
      </c>
      <c r="FL103" s="84">
        <f t="shared" si="1110"/>
        <v>0</v>
      </c>
      <c r="FM103" s="84">
        <v>0</v>
      </c>
      <c r="FN103" s="84">
        <f t="shared" ref="FN103" si="1137">FG103+FL103</f>
        <v>0</v>
      </c>
      <c r="FO103" s="84">
        <v>0</v>
      </c>
      <c r="FP103" s="84">
        <f t="shared" si="870"/>
        <v>0</v>
      </c>
      <c r="FQ103" s="191" t="str">
        <f t="shared" ref="FQ103" si="1138">IFERROR(FP103/FN103,"nebija plānots")</f>
        <v>nebija plānots</v>
      </c>
      <c r="FR103" s="84">
        <f t="shared" ref="FR103" si="1139">FP103-FN103</f>
        <v>0</v>
      </c>
      <c r="FS103" s="97">
        <f t="shared" si="922"/>
        <v>0</v>
      </c>
      <c r="FT103" s="97">
        <f t="shared" si="871"/>
        <v>0</v>
      </c>
      <c r="FU103" s="84">
        <v>0</v>
      </c>
      <c r="FV103" s="84">
        <v>0</v>
      </c>
      <c r="FW103" s="84">
        <v>0</v>
      </c>
      <c r="FX103" s="84">
        <f t="shared" si="872"/>
        <v>0</v>
      </c>
      <c r="FY103" s="191" t="str">
        <f t="shared" si="873"/>
        <v>nebija plānots</v>
      </c>
      <c r="FZ103" s="84">
        <f t="shared" si="874"/>
        <v>0</v>
      </c>
      <c r="GA103" s="84">
        <v>0</v>
      </c>
      <c r="GB103" s="84">
        <v>0</v>
      </c>
      <c r="GC103" s="84">
        <f t="shared" si="875"/>
        <v>0</v>
      </c>
      <c r="GD103" s="84">
        <f t="shared" si="876"/>
        <v>0</v>
      </c>
      <c r="GE103" s="84">
        <f t="shared" si="877"/>
        <v>0</v>
      </c>
      <c r="GF103" s="191" t="str">
        <f t="shared" si="878"/>
        <v>nebija plānots</v>
      </c>
      <c r="GG103" s="84">
        <f t="shared" si="879"/>
        <v>0</v>
      </c>
      <c r="GH103" s="84">
        <v>0</v>
      </c>
      <c r="GI103" s="84">
        <v>0</v>
      </c>
      <c r="GJ103" s="84">
        <f t="shared" si="880"/>
        <v>0</v>
      </c>
      <c r="GK103" s="84">
        <f t="shared" si="881"/>
        <v>0</v>
      </c>
      <c r="GL103" s="84">
        <f t="shared" si="882"/>
        <v>0</v>
      </c>
      <c r="GM103" s="191" t="str">
        <f t="shared" si="883"/>
        <v>nebija plānots</v>
      </c>
      <c r="GN103" s="84">
        <f t="shared" si="884"/>
        <v>0</v>
      </c>
      <c r="GO103" s="84">
        <v>0</v>
      </c>
      <c r="GP103" s="84">
        <v>0</v>
      </c>
      <c r="GQ103" s="84">
        <f t="shared" si="851"/>
        <v>0</v>
      </c>
      <c r="GR103" s="84">
        <f t="shared" si="852"/>
        <v>0</v>
      </c>
      <c r="GS103" s="84">
        <f t="shared" si="853"/>
        <v>0</v>
      </c>
      <c r="GT103" s="191" t="str">
        <f t="shared" si="885"/>
        <v>nebija plānots</v>
      </c>
      <c r="GU103" s="84">
        <f t="shared" si="854"/>
        <v>0</v>
      </c>
      <c r="GV103" s="84">
        <v>0</v>
      </c>
      <c r="GW103" s="84">
        <v>0</v>
      </c>
      <c r="GX103" s="84">
        <f t="shared" si="855"/>
        <v>0</v>
      </c>
      <c r="GY103" s="84">
        <f t="shared" si="856"/>
        <v>0</v>
      </c>
      <c r="GZ103" s="84">
        <f t="shared" si="857"/>
        <v>0</v>
      </c>
      <c r="HA103" s="191" t="str">
        <f t="shared" si="1049"/>
        <v>nebija plānots</v>
      </c>
      <c r="HB103" s="84">
        <f t="shared" si="858"/>
        <v>0</v>
      </c>
      <c r="HC103" s="57">
        <f>FU103+FS103+CQ103+CD103+BQ103+BC103+AP103</f>
        <v>0</v>
      </c>
      <c r="HD103" s="57">
        <f>Q103-HC103</f>
        <v>7000000</v>
      </c>
      <c r="HE103" s="72"/>
      <c r="HF103" s="58">
        <v>1</v>
      </c>
      <c r="HG103" s="77" t="s">
        <v>878</v>
      </c>
      <c r="HH103" s="59"/>
      <c r="HI103" s="59"/>
    </row>
    <row r="104" spans="1:217" ht="75.400000000000006" hidden="1" customHeight="1" outlineLevel="1" x14ac:dyDescent="0.45">
      <c r="B104" s="9"/>
      <c r="C104" s="317" t="s">
        <v>54</v>
      </c>
      <c r="D104" s="1" t="s">
        <v>1471</v>
      </c>
      <c r="E104" s="35">
        <v>89</v>
      </c>
      <c r="F104" s="37">
        <v>3</v>
      </c>
      <c r="G104" s="37" t="s">
        <v>54</v>
      </c>
      <c r="H104" s="37" t="s">
        <v>55</v>
      </c>
      <c r="I104" s="37" t="s">
        <v>473</v>
      </c>
      <c r="J104" s="54">
        <v>0</v>
      </c>
      <c r="K104" s="38"/>
      <c r="L104" s="38"/>
      <c r="M104" s="39" t="s">
        <v>41</v>
      </c>
      <c r="N104" s="38"/>
      <c r="O104" s="38"/>
      <c r="P104" s="38" t="s">
        <v>456</v>
      </c>
      <c r="Q104" s="40"/>
      <c r="R104" s="40"/>
      <c r="S104" s="40"/>
      <c r="T104" s="40"/>
      <c r="U104" s="40"/>
      <c r="V104" s="40"/>
      <c r="W104" s="40"/>
      <c r="X104" s="85">
        <f t="shared" si="859"/>
        <v>0</v>
      </c>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103"/>
      <c r="BF104" s="103"/>
      <c r="BG104" s="103"/>
      <c r="BH104" s="103"/>
      <c r="BI104" s="103"/>
      <c r="BJ104" s="103"/>
      <c r="BK104" s="103"/>
      <c r="BL104" s="103"/>
      <c r="BM104" s="103"/>
      <c r="BN104" s="103"/>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84">
        <v>0</v>
      </c>
      <c r="CP104" s="84">
        <v>0</v>
      </c>
      <c r="CQ104" s="40"/>
      <c r="CR104" s="57">
        <f t="shared" si="860"/>
        <v>0</v>
      </c>
      <c r="CS104" s="40"/>
      <c r="CT104" s="40"/>
      <c r="CU104" s="84"/>
      <c r="CV104" s="84"/>
      <c r="CW104" s="84"/>
      <c r="CX104" s="84"/>
      <c r="CY104" s="191"/>
      <c r="CZ104" s="84"/>
      <c r="DA104" s="40"/>
      <c r="DB104" s="84">
        <v>0</v>
      </c>
      <c r="DC104" s="84"/>
      <c r="DD104" s="84"/>
      <c r="DE104" s="84">
        <f t="shared" si="861"/>
        <v>0</v>
      </c>
      <c r="DF104" s="191"/>
      <c r="DG104" s="84"/>
      <c r="DH104" s="40"/>
      <c r="DI104" s="84">
        <v>0</v>
      </c>
      <c r="DJ104" s="84"/>
      <c r="DK104" s="84"/>
      <c r="DL104" s="84">
        <f t="shared" si="862"/>
        <v>0</v>
      </c>
      <c r="DM104" s="191"/>
      <c r="DN104" s="84"/>
      <c r="DO104" s="40"/>
      <c r="DP104" s="84">
        <v>0</v>
      </c>
      <c r="DQ104" s="84"/>
      <c r="DR104" s="84"/>
      <c r="DS104" s="84">
        <f t="shared" si="863"/>
        <v>0</v>
      </c>
      <c r="DT104" s="191"/>
      <c r="DU104" s="84"/>
      <c r="DV104" s="40"/>
      <c r="DW104" s="84">
        <v>0</v>
      </c>
      <c r="DX104" s="84"/>
      <c r="DY104" s="84"/>
      <c r="DZ104" s="84">
        <f t="shared" si="864"/>
        <v>0</v>
      </c>
      <c r="EA104" s="191"/>
      <c r="EB104" s="84"/>
      <c r="EC104" s="40"/>
      <c r="ED104" s="84">
        <v>0</v>
      </c>
      <c r="EE104" s="84"/>
      <c r="EF104" s="84"/>
      <c r="EG104" s="84">
        <f t="shared" si="865"/>
        <v>0</v>
      </c>
      <c r="EH104" s="191"/>
      <c r="EI104" s="84"/>
      <c r="EJ104" s="40"/>
      <c r="EK104" s="84">
        <v>0</v>
      </c>
      <c r="EL104" s="84"/>
      <c r="EM104" s="84"/>
      <c r="EN104" s="84">
        <f t="shared" si="866"/>
        <v>0</v>
      </c>
      <c r="EO104" s="191"/>
      <c r="EP104" s="84"/>
      <c r="EQ104" s="40"/>
      <c r="ER104" s="84">
        <v>0</v>
      </c>
      <c r="ES104" s="84"/>
      <c r="ET104" s="84"/>
      <c r="EU104" s="84">
        <f t="shared" si="867"/>
        <v>0</v>
      </c>
      <c r="EV104" s="191"/>
      <c r="EW104" s="84"/>
      <c r="EX104" s="40"/>
      <c r="EY104" s="84">
        <v>0</v>
      </c>
      <c r="EZ104" s="84"/>
      <c r="FA104" s="84"/>
      <c r="FB104" s="84">
        <f t="shared" si="868"/>
        <v>0</v>
      </c>
      <c r="FC104" s="191"/>
      <c r="FD104" s="84"/>
      <c r="FE104" s="40"/>
      <c r="FF104" s="84">
        <v>0</v>
      </c>
      <c r="FG104" s="84"/>
      <c r="FH104" s="84"/>
      <c r="FI104" s="84">
        <f t="shared" si="869"/>
        <v>0</v>
      </c>
      <c r="FJ104" s="191"/>
      <c r="FK104" s="84"/>
      <c r="FL104" s="40"/>
      <c r="FM104" s="84">
        <v>0</v>
      </c>
      <c r="FN104" s="84"/>
      <c r="FO104" s="84"/>
      <c r="FP104" s="84">
        <f t="shared" si="870"/>
        <v>0</v>
      </c>
      <c r="FQ104" s="191"/>
      <c r="FR104" s="84"/>
      <c r="FS104" s="40"/>
      <c r="FT104" s="97">
        <f t="shared" si="871"/>
        <v>0</v>
      </c>
      <c r="FU104" s="84">
        <v>0</v>
      </c>
      <c r="FV104" s="84">
        <v>0</v>
      </c>
      <c r="FW104" s="84">
        <v>0</v>
      </c>
      <c r="FX104" s="84">
        <f t="shared" si="872"/>
        <v>0</v>
      </c>
      <c r="FY104" s="191" t="str">
        <f t="shared" si="873"/>
        <v>nebija plānots</v>
      </c>
      <c r="FZ104" s="84">
        <f t="shared" si="874"/>
        <v>0</v>
      </c>
      <c r="GA104" s="84">
        <v>0</v>
      </c>
      <c r="GB104" s="84">
        <v>0</v>
      </c>
      <c r="GC104" s="84">
        <f t="shared" si="875"/>
        <v>0</v>
      </c>
      <c r="GD104" s="84">
        <f t="shared" si="876"/>
        <v>0</v>
      </c>
      <c r="GE104" s="84">
        <f t="shared" si="877"/>
        <v>0</v>
      </c>
      <c r="GF104" s="191" t="str">
        <f t="shared" si="878"/>
        <v>nebija plānots</v>
      </c>
      <c r="GG104" s="84">
        <f t="shared" si="879"/>
        <v>0</v>
      </c>
      <c r="GH104" s="84">
        <v>0</v>
      </c>
      <c r="GI104" s="84">
        <v>0</v>
      </c>
      <c r="GJ104" s="84">
        <f t="shared" si="880"/>
        <v>0</v>
      </c>
      <c r="GK104" s="84">
        <f t="shared" si="881"/>
        <v>0</v>
      </c>
      <c r="GL104" s="84">
        <f t="shared" si="882"/>
        <v>0</v>
      </c>
      <c r="GM104" s="191" t="str">
        <f t="shared" si="883"/>
        <v>nebija plānots</v>
      </c>
      <c r="GN104" s="84">
        <f t="shared" si="884"/>
        <v>0</v>
      </c>
      <c r="GO104" s="84">
        <v>0</v>
      </c>
      <c r="GP104" s="84">
        <v>0</v>
      </c>
      <c r="GQ104" s="84">
        <f t="shared" si="851"/>
        <v>0</v>
      </c>
      <c r="GR104" s="84">
        <f t="shared" si="852"/>
        <v>0</v>
      </c>
      <c r="GS104" s="84">
        <f t="shared" si="853"/>
        <v>0</v>
      </c>
      <c r="GT104" s="191" t="str">
        <f t="shared" si="885"/>
        <v>nebija plānots</v>
      </c>
      <c r="GU104" s="84">
        <f t="shared" si="854"/>
        <v>0</v>
      </c>
      <c r="GV104" s="84">
        <v>0</v>
      </c>
      <c r="GW104" s="84">
        <v>0</v>
      </c>
      <c r="GX104" s="84">
        <f t="shared" si="855"/>
        <v>0</v>
      </c>
      <c r="GY104" s="84">
        <f t="shared" si="856"/>
        <v>0</v>
      </c>
      <c r="GZ104" s="84">
        <f t="shared" si="857"/>
        <v>0</v>
      </c>
      <c r="HA104" s="191" t="str">
        <f t="shared" si="1049"/>
        <v>nebija plānots</v>
      </c>
      <c r="HB104" s="84">
        <f t="shared" si="858"/>
        <v>0</v>
      </c>
      <c r="HC104" s="40"/>
      <c r="HD104" s="40"/>
      <c r="HE104" s="40"/>
      <c r="HF104" s="99"/>
      <c r="HG104" s="104"/>
      <c r="HH104" s="100"/>
      <c r="HI104" s="100"/>
    </row>
    <row r="105" spans="1:217" ht="96" hidden="1" customHeight="1" outlineLevel="1" x14ac:dyDescent="0.45">
      <c r="B105" s="9"/>
      <c r="C105" s="317" t="s">
        <v>54</v>
      </c>
      <c r="D105" s="1" t="s">
        <v>1471</v>
      </c>
      <c r="E105" s="35">
        <v>90</v>
      </c>
      <c r="F105" s="37">
        <v>3</v>
      </c>
      <c r="G105" s="37" t="s">
        <v>54</v>
      </c>
      <c r="H105" s="37" t="s">
        <v>55</v>
      </c>
      <c r="I105" s="37" t="s">
        <v>473</v>
      </c>
      <c r="J105" s="54">
        <v>0</v>
      </c>
      <c r="K105" s="38"/>
      <c r="L105" s="38"/>
      <c r="M105" s="39" t="s">
        <v>41</v>
      </c>
      <c r="N105" s="38"/>
      <c r="O105" s="38"/>
      <c r="P105" s="38" t="s">
        <v>457</v>
      </c>
      <c r="Q105" s="40"/>
      <c r="R105" s="40"/>
      <c r="S105" s="40"/>
      <c r="T105" s="40"/>
      <c r="U105" s="40"/>
      <c r="V105" s="40"/>
      <c r="W105" s="40"/>
      <c r="X105" s="85">
        <f t="shared" si="859"/>
        <v>0</v>
      </c>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103"/>
      <c r="BF105" s="103"/>
      <c r="BG105" s="103"/>
      <c r="BH105" s="103"/>
      <c r="BI105" s="103"/>
      <c r="BJ105" s="103"/>
      <c r="BK105" s="103"/>
      <c r="BL105" s="103"/>
      <c r="BM105" s="103"/>
      <c r="BN105" s="103"/>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84">
        <v>0</v>
      </c>
      <c r="CP105" s="84">
        <v>0</v>
      </c>
      <c r="CQ105" s="40"/>
      <c r="CR105" s="57">
        <f t="shared" si="860"/>
        <v>0</v>
      </c>
      <c r="CS105" s="40"/>
      <c r="CT105" s="172"/>
      <c r="CU105" s="84"/>
      <c r="CV105" s="84"/>
      <c r="CW105" s="84"/>
      <c r="CX105" s="84"/>
      <c r="CY105" s="191"/>
      <c r="CZ105" s="84"/>
      <c r="DA105" s="172"/>
      <c r="DB105" s="84">
        <v>0</v>
      </c>
      <c r="DC105" s="84"/>
      <c r="DD105" s="84"/>
      <c r="DE105" s="84">
        <f t="shared" si="861"/>
        <v>0</v>
      </c>
      <c r="DF105" s="191"/>
      <c r="DG105" s="84"/>
      <c r="DH105" s="172"/>
      <c r="DI105" s="84">
        <v>0</v>
      </c>
      <c r="DJ105" s="84"/>
      <c r="DK105" s="84"/>
      <c r="DL105" s="84">
        <f t="shared" si="862"/>
        <v>0</v>
      </c>
      <c r="DM105" s="191"/>
      <c r="DN105" s="84"/>
      <c r="DO105" s="172"/>
      <c r="DP105" s="84">
        <v>0</v>
      </c>
      <c r="DQ105" s="84"/>
      <c r="DR105" s="84"/>
      <c r="DS105" s="84">
        <f t="shared" si="863"/>
        <v>0</v>
      </c>
      <c r="DT105" s="191"/>
      <c r="DU105" s="84"/>
      <c r="DV105" s="172"/>
      <c r="DW105" s="84">
        <v>0</v>
      </c>
      <c r="DX105" s="84"/>
      <c r="DY105" s="84"/>
      <c r="DZ105" s="84">
        <f t="shared" si="864"/>
        <v>0</v>
      </c>
      <c r="EA105" s="191"/>
      <c r="EB105" s="84"/>
      <c r="EC105" s="172"/>
      <c r="ED105" s="84">
        <v>0</v>
      </c>
      <c r="EE105" s="84"/>
      <c r="EF105" s="84"/>
      <c r="EG105" s="84">
        <f t="shared" si="865"/>
        <v>0</v>
      </c>
      <c r="EH105" s="191"/>
      <c r="EI105" s="84"/>
      <c r="EJ105" s="172"/>
      <c r="EK105" s="84">
        <v>0</v>
      </c>
      <c r="EL105" s="84"/>
      <c r="EM105" s="84"/>
      <c r="EN105" s="84">
        <f t="shared" si="866"/>
        <v>0</v>
      </c>
      <c r="EO105" s="191"/>
      <c r="EP105" s="84"/>
      <c r="EQ105" s="172"/>
      <c r="ER105" s="84">
        <v>0</v>
      </c>
      <c r="ES105" s="84"/>
      <c r="ET105" s="84"/>
      <c r="EU105" s="84">
        <f t="shared" si="867"/>
        <v>0</v>
      </c>
      <c r="EV105" s="191"/>
      <c r="EW105" s="84"/>
      <c r="EX105" s="172"/>
      <c r="EY105" s="84">
        <v>0</v>
      </c>
      <c r="EZ105" s="84"/>
      <c r="FA105" s="84"/>
      <c r="FB105" s="84">
        <f t="shared" si="868"/>
        <v>0</v>
      </c>
      <c r="FC105" s="191"/>
      <c r="FD105" s="84"/>
      <c r="FE105" s="172"/>
      <c r="FF105" s="84">
        <v>0</v>
      </c>
      <c r="FG105" s="84"/>
      <c r="FH105" s="84"/>
      <c r="FI105" s="84">
        <f t="shared" si="869"/>
        <v>0</v>
      </c>
      <c r="FJ105" s="191"/>
      <c r="FK105" s="84"/>
      <c r="FL105" s="172"/>
      <c r="FM105" s="84">
        <v>0</v>
      </c>
      <c r="FN105" s="84"/>
      <c r="FO105" s="84"/>
      <c r="FP105" s="84">
        <f t="shared" si="870"/>
        <v>0</v>
      </c>
      <c r="FQ105" s="191"/>
      <c r="FR105" s="84"/>
      <c r="FS105" s="40"/>
      <c r="FT105" s="97">
        <f t="shared" si="871"/>
        <v>0</v>
      </c>
      <c r="FU105" s="84">
        <v>0</v>
      </c>
      <c r="FV105" s="84">
        <v>0</v>
      </c>
      <c r="FW105" s="84">
        <v>0</v>
      </c>
      <c r="FX105" s="84">
        <f t="shared" si="872"/>
        <v>0</v>
      </c>
      <c r="FY105" s="191" t="str">
        <f t="shared" si="873"/>
        <v>nebija plānots</v>
      </c>
      <c r="FZ105" s="84">
        <f t="shared" si="874"/>
        <v>0</v>
      </c>
      <c r="GA105" s="84">
        <v>0</v>
      </c>
      <c r="GB105" s="84">
        <v>0</v>
      </c>
      <c r="GC105" s="84">
        <f t="shared" si="875"/>
        <v>0</v>
      </c>
      <c r="GD105" s="84">
        <f t="shared" si="876"/>
        <v>0</v>
      </c>
      <c r="GE105" s="84">
        <f t="shared" si="877"/>
        <v>0</v>
      </c>
      <c r="GF105" s="191" t="str">
        <f t="shared" si="878"/>
        <v>nebija plānots</v>
      </c>
      <c r="GG105" s="84">
        <f t="shared" si="879"/>
        <v>0</v>
      </c>
      <c r="GH105" s="84">
        <v>0</v>
      </c>
      <c r="GI105" s="84">
        <v>0</v>
      </c>
      <c r="GJ105" s="84">
        <f t="shared" si="880"/>
        <v>0</v>
      </c>
      <c r="GK105" s="84">
        <f t="shared" si="881"/>
        <v>0</v>
      </c>
      <c r="GL105" s="84">
        <f t="shared" si="882"/>
        <v>0</v>
      </c>
      <c r="GM105" s="191" t="str">
        <f t="shared" si="883"/>
        <v>nebija plānots</v>
      </c>
      <c r="GN105" s="84">
        <f t="shared" si="884"/>
        <v>0</v>
      </c>
      <c r="GO105" s="84">
        <v>0</v>
      </c>
      <c r="GP105" s="84">
        <v>0</v>
      </c>
      <c r="GQ105" s="84">
        <f t="shared" si="851"/>
        <v>0</v>
      </c>
      <c r="GR105" s="84">
        <f t="shared" si="852"/>
        <v>0</v>
      </c>
      <c r="GS105" s="84">
        <f t="shared" si="853"/>
        <v>0</v>
      </c>
      <c r="GT105" s="191" t="str">
        <f t="shared" si="885"/>
        <v>nebija plānots</v>
      </c>
      <c r="GU105" s="84">
        <f t="shared" si="854"/>
        <v>0</v>
      </c>
      <c r="GV105" s="84">
        <v>0</v>
      </c>
      <c r="GW105" s="84">
        <v>0</v>
      </c>
      <c r="GX105" s="84">
        <f t="shared" si="855"/>
        <v>0</v>
      </c>
      <c r="GY105" s="84">
        <f t="shared" si="856"/>
        <v>0</v>
      </c>
      <c r="GZ105" s="84">
        <f t="shared" si="857"/>
        <v>0</v>
      </c>
      <c r="HA105" s="191" t="str">
        <f t="shared" si="1049"/>
        <v>nebija plānots</v>
      </c>
      <c r="HB105" s="84">
        <f t="shared" si="858"/>
        <v>0</v>
      </c>
      <c r="HC105" s="40"/>
      <c r="HD105" s="40"/>
      <c r="HE105" s="40"/>
      <c r="HF105" s="99"/>
      <c r="HG105" s="104" t="s">
        <v>879</v>
      </c>
      <c r="HH105" s="100" t="s">
        <v>828</v>
      </c>
      <c r="HI105" s="100" t="s">
        <v>828</v>
      </c>
    </row>
    <row r="106" spans="1:217" ht="75.400000000000006" customHeight="1" collapsed="1" x14ac:dyDescent="0.45">
      <c r="A106" s="1" t="str">
        <f t="shared" si="204"/>
        <v>3.1.1.4.__</v>
      </c>
      <c r="B106" s="9" t="str">
        <f>C106&amp;J106&amp;"."&amp;D106</f>
        <v>3.1.1.4.K0.Nē</v>
      </c>
      <c r="C106" s="317" t="s">
        <v>57</v>
      </c>
      <c r="D106" s="1" t="s">
        <v>1471</v>
      </c>
      <c r="E106" s="35">
        <v>91</v>
      </c>
      <c r="F106" s="54">
        <v>3</v>
      </c>
      <c r="G106" s="54" t="s">
        <v>57</v>
      </c>
      <c r="H106" s="54" t="s">
        <v>241</v>
      </c>
      <c r="I106" s="54" t="str">
        <f t="shared" si="162"/>
        <v>3.1.1.4. Mikrokredīti un starta aizdevumi</v>
      </c>
      <c r="J106" s="54" t="s">
        <v>1472</v>
      </c>
      <c r="K106" s="55" t="s">
        <v>33</v>
      </c>
      <c r="L106" s="38" t="str">
        <f t="shared" si="163"/>
        <v>3.1.1.4.__</v>
      </c>
      <c r="M106" s="56" t="s">
        <v>41</v>
      </c>
      <c r="N106" s="55" t="s">
        <v>5</v>
      </c>
      <c r="O106" s="55" t="s">
        <v>222</v>
      </c>
      <c r="P106" s="55" t="s">
        <v>225</v>
      </c>
      <c r="Q106" s="57">
        <f t="shared" si="339"/>
        <v>15000000</v>
      </c>
      <c r="R106" s="57">
        <f t="shared" si="164"/>
        <v>15000000</v>
      </c>
      <c r="S106" s="80">
        <v>0</v>
      </c>
      <c r="T106" s="80">
        <v>15000000</v>
      </c>
      <c r="U106" s="80">
        <v>0</v>
      </c>
      <c r="V106" s="80">
        <v>0</v>
      </c>
      <c r="W106" s="80">
        <v>0</v>
      </c>
      <c r="X106" s="85" t="str">
        <f t="shared" si="859"/>
        <v>ERAF</v>
      </c>
      <c r="Y106" s="85">
        <v>0</v>
      </c>
      <c r="Z106" s="85">
        <v>0</v>
      </c>
      <c r="AA106" s="85">
        <v>0</v>
      </c>
      <c r="AB106" s="85">
        <v>0</v>
      </c>
      <c r="AC106" s="85">
        <v>0</v>
      </c>
      <c r="AD106" s="85">
        <v>0</v>
      </c>
      <c r="AE106" s="85">
        <v>0</v>
      </c>
      <c r="AF106" s="85">
        <v>0</v>
      </c>
      <c r="AG106" s="85">
        <v>0</v>
      </c>
      <c r="AH106" s="85">
        <v>0</v>
      </c>
      <c r="AI106" s="85">
        <v>0</v>
      </c>
      <c r="AJ106" s="85">
        <v>0</v>
      </c>
      <c r="AK106" s="85">
        <v>0</v>
      </c>
      <c r="AL106" s="85">
        <v>0</v>
      </c>
      <c r="AM106" s="85">
        <v>0</v>
      </c>
      <c r="AN106" s="85">
        <v>0</v>
      </c>
      <c r="AO106" s="85">
        <v>0</v>
      </c>
      <c r="AP106" s="57">
        <f t="shared" si="205"/>
        <v>0</v>
      </c>
      <c r="AQ106" s="85">
        <v>0</v>
      </c>
      <c r="AR106" s="85">
        <v>0</v>
      </c>
      <c r="AS106" s="85">
        <v>0</v>
      </c>
      <c r="AT106" s="85">
        <v>0</v>
      </c>
      <c r="AU106" s="85">
        <v>0</v>
      </c>
      <c r="AV106" s="85">
        <v>0</v>
      </c>
      <c r="AW106" s="85">
        <v>0</v>
      </c>
      <c r="AX106" s="85">
        <v>0</v>
      </c>
      <c r="AY106" s="85">
        <v>0</v>
      </c>
      <c r="AZ106" s="85">
        <v>0</v>
      </c>
      <c r="BA106" s="85">
        <v>0</v>
      </c>
      <c r="BB106" s="85">
        <v>0</v>
      </c>
      <c r="BC106" s="57">
        <f t="shared" si="206"/>
        <v>0</v>
      </c>
      <c r="BD106" s="57">
        <f t="shared" si="207"/>
        <v>0</v>
      </c>
      <c r="BE106" s="88">
        <v>0</v>
      </c>
      <c r="BF106" s="88">
        <v>0</v>
      </c>
      <c r="BG106" s="88">
        <v>0</v>
      </c>
      <c r="BH106" s="88">
        <v>0</v>
      </c>
      <c r="BI106" s="88">
        <v>0</v>
      </c>
      <c r="BJ106" s="88">
        <v>0</v>
      </c>
      <c r="BK106" s="88">
        <v>0</v>
      </c>
      <c r="BL106" s="88">
        <v>0</v>
      </c>
      <c r="BM106" s="88">
        <v>0</v>
      </c>
      <c r="BN106" s="88">
        <v>0</v>
      </c>
      <c r="BO106" s="85">
        <v>0</v>
      </c>
      <c r="BP106" s="85">
        <v>0</v>
      </c>
      <c r="BQ106" s="57">
        <f t="shared" si="208"/>
        <v>0</v>
      </c>
      <c r="BR106" s="85">
        <v>0</v>
      </c>
      <c r="BS106" s="85">
        <v>0</v>
      </c>
      <c r="BT106" s="85">
        <v>0</v>
      </c>
      <c r="BU106" s="85">
        <v>0</v>
      </c>
      <c r="BV106" s="85">
        <v>0</v>
      </c>
      <c r="BW106" s="85">
        <v>0</v>
      </c>
      <c r="BX106" s="85">
        <v>0</v>
      </c>
      <c r="BY106" s="85">
        <v>0</v>
      </c>
      <c r="BZ106" s="85">
        <v>0</v>
      </c>
      <c r="CA106" s="85">
        <v>0</v>
      </c>
      <c r="CB106" s="85">
        <v>0</v>
      </c>
      <c r="CC106" s="85">
        <v>0</v>
      </c>
      <c r="CD106" s="57">
        <f t="shared" si="209"/>
        <v>0</v>
      </c>
      <c r="CE106" s="85">
        <v>0</v>
      </c>
      <c r="CF106" s="85">
        <v>0</v>
      </c>
      <c r="CG106" s="85">
        <v>0</v>
      </c>
      <c r="CH106" s="85">
        <v>0</v>
      </c>
      <c r="CI106" s="85">
        <v>0</v>
      </c>
      <c r="CJ106" s="85">
        <v>0</v>
      </c>
      <c r="CK106" s="85">
        <v>0</v>
      </c>
      <c r="CL106" s="85">
        <v>0</v>
      </c>
      <c r="CM106" s="85">
        <v>0</v>
      </c>
      <c r="CN106" s="85">
        <v>0</v>
      </c>
      <c r="CO106" s="84">
        <v>0</v>
      </c>
      <c r="CP106" s="84">
        <v>0</v>
      </c>
      <c r="CQ106" s="57">
        <f>CE106+CF106+CG106+CH106+CI106+CJ106+CK106+CL106+CM106+CN106+CO106+CP106</f>
        <v>0</v>
      </c>
      <c r="CR106" s="57">
        <f t="shared" si="860"/>
        <v>0</v>
      </c>
      <c r="CS106" s="179">
        <v>0</v>
      </c>
      <c r="CT106" s="84">
        <v>0</v>
      </c>
      <c r="CU106" s="84">
        <v>0</v>
      </c>
      <c r="CV106" s="84">
        <f t="shared" si="887"/>
        <v>0</v>
      </c>
      <c r="CW106" s="84">
        <v>0</v>
      </c>
      <c r="CX106" s="84">
        <f t="shared" si="888"/>
        <v>0</v>
      </c>
      <c r="CY106" s="191" t="str">
        <f t="shared" si="889"/>
        <v>nebija plānots</v>
      </c>
      <c r="CZ106" s="84">
        <f t="shared" si="890"/>
        <v>0</v>
      </c>
      <c r="DA106" s="84">
        <f t="shared" ref="DA106:FL106" si="1140">DA107+DA108</f>
        <v>0</v>
      </c>
      <c r="DB106" s="84">
        <v>0</v>
      </c>
      <c r="DC106" s="84">
        <f t="shared" si="892"/>
        <v>0</v>
      </c>
      <c r="DD106" s="84">
        <v>0</v>
      </c>
      <c r="DE106" s="84">
        <f t="shared" si="861"/>
        <v>0</v>
      </c>
      <c r="DF106" s="191" t="str">
        <f t="shared" ref="DF106" si="1141">IFERROR(DE106/DC106,"nebija plānots")</f>
        <v>nebija plānots</v>
      </c>
      <c r="DG106" s="84">
        <f t="shared" ref="DG106" si="1142">DE106-DC106</f>
        <v>0</v>
      </c>
      <c r="DH106" s="84">
        <f t="shared" si="1140"/>
        <v>0</v>
      </c>
      <c r="DI106" s="84">
        <v>0</v>
      </c>
      <c r="DJ106" s="84">
        <f t="shared" ref="DJ106" si="1143">DC106+DH106</f>
        <v>0</v>
      </c>
      <c r="DK106" s="84">
        <v>0</v>
      </c>
      <c r="DL106" s="84">
        <f t="shared" si="862"/>
        <v>0</v>
      </c>
      <c r="DM106" s="191" t="str">
        <f t="shared" ref="DM106" si="1144">IFERROR(DL106/DJ106,"nebija plānots")</f>
        <v>nebija plānots</v>
      </c>
      <c r="DN106" s="84">
        <f t="shared" ref="DN106" si="1145">DL106-DJ106</f>
        <v>0</v>
      </c>
      <c r="DO106" s="84">
        <f t="shared" si="1140"/>
        <v>0</v>
      </c>
      <c r="DP106" s="84">
        <v>0</v>
      </c>
      <c r="DQ106" s="84">
        <f t="shared" ref="DQ106" si="1146">DJ106+DO106</f>
        <v>0</v>
      </c>
      <c r="DR106" s="84">
        <v>0</v>
      </c>
      <c r="DS106" s="84">
        <f t="shared" si="863"/>
        <v>0</v>
      </c>
      <c r="DT106" s="191" t="str">
        <f t="shared" ref="DT106" si="1147">IFERROR(DS106/DQ106,"nebija plānots")</f>
        <v>nebija plānots</v>
      </c>
      <c r="DU106" s="84">
        <f t="shared" ref="DU106" si="1148">DS106-DQ106</f>
        <v>0</v>
      </c>
      <c r="DV106" s="84">
        <f t="shared" si="1140"/>
        <v>0</v>
      </c>
      <c r="DW106" s="84">
        <v>0</v>
      </c>
      <c r="DX106" s="84">
        <f t="shared" ref="DX106" si="1149">DQ106+DV106</f>
        <v>0</v>
      </c>
      <c r="DY106" s="84">
        <v>0</v>
      </c>
      <c r="DZ106" s="84">
        <f t="shared" si="864"/>
        <v>0</v>
      </c>
      <c r="EA106" s="191" t="str">
        <f t="shared" ref="EA106" si="1150">IFERROR(DZ106/DX106,"nebija plānots")</f>
        <v>nebija plānots</v>
      </c>
      <c r="EB106" s="84">
        <f t="shared" ref="EB106" si="1151">DZ106-DX106</f>
        <v>0</v>
      </c>
      <c r="EC106" s="84">
        <f t="shared" si="1140"/>
        <v>0</v>
      </c>
      <c r="ED106" s="84">
        <v>0</v>
      </c>
      <c r="EE106" s="84">
        <f t="shared" ref="EE106" si="1152">DX106+EC106</f>
        <v>0</v>
      </c>
      <c r="EF106" s="84">
        <v>0</v>
      </c>
      <c r="EG106" s="84">
        <f t="shared" si="865"/>
        <v>0</v>
      </c>
      <c r="EH106" s="191" t="str">
        <f t="shared" ref="EH106" si="1153">IFERROR(EG106/EE106,"nebija plānots")</f>
        <v>nebija plānots</v>
      </c>
      <c r="EI106" s="84">
        <f t="shared" ref="EI106" si="1154">EG106-EE106</f>
        <v>0</v>
      </c>
      <c r="EJ106" s="84">
        <f t="shared" si="1140"/>
        <v>0</v>
      </c>
      <c r="EK106" s="84">
        <v>0</v>
      </c>
      <c r="EL106" s="84">
        <f t="shared" ref="EL106" si="1155">EE106+EJ106</f>
        <v>0</v>
      </c>
      <c r="EM106" s="84">
        <v>0</v>
      </c>
      <c r="EN106" s="84">
        <f t="shared" si="866"/>
        <v>0</v>
      </c>
      <c r="EO106" s="191" t="str">
        <f t="shared" ref="EO106" si="1156">IFERROR(EN106/EL106,"nebija plānots")</f>
        <v>nebija plānots</v>
      </c>
      <c r="EP106" s="84">
        <f t="shared" ref="EP106" si="1157">EN106-EL106</f>
        <v>0</v>
      </c>
      <c r="EQ106" s="84">
        <f t="shared" si="1140"/>
        <v>0</v>
      </c>
      <c r="ER106" s="84">
        <v>0</v>
      </c>
      <c r="ES106" s="84">
        <f t="shared" ref="ES106" si="1158">EL106+EQ106</f>
        <v>0</v>
      </c>
      <c r="ET106" s="84">
        <v>0</v>
      </c>
      <c r="EU106" s="84">
        <f t="shared" si="867"/>
        <v>0</v>
      </c>
      <c r="EV106" s="191" t="str">
        <f t="shared" ref="EV106" si="1159">IFERROR(EU106/ES106,"nebija plānots")</f>
        <v>nebija plānots</v>
      </c>
      <c r="EW106" s="84">
        <f t="shared" ref="EW106" si="1160">EU106-ES106</f>
        <v>0</v>
      </c>
      <c r="EX106" s="84">
        <f t="shared" si="1140"/>
        <v>0</v>
      </c>
      <c r="EY106" s="84">
        <v>0</v>
      </c>
      <c r="EZ106" s="84">
        <f t="shared" ref="EZ106" si="1161">ES106+EX106</f>
        <v>0</v>
      </c>
      <c r="FA106" s="84">
        <v>0</v>
      </c>
      <c r="FB106" s="84">
        <f t="shared" si="868"/>
        <v>0</v>
      </c>
      <c r="FC106" s="191" t="str">
        <f t="shared" ref="FC106" si="1162">IFERROR(FB106/EZ106,"nebija plānots")</f>
        <v>nebija plānots</v>
      </c>
      <c r="FD106" s="84">
        <f t="shared" ref="FD106" si="1163">FB106-EZ106</f>
        <v>0</v>
      </c>
      <c r="FE106" s="84">
        <f t="shared" si="1140"/>
        <v>0</v>
      </c>
      <c r="FF106" s="84">
        <v>0</v>
      </c>
      <c r="FG106" s="84">
        <f t="shared" ref="FG106" si="1164">EZ106+FE106</f>
        <v>0</v>
      </c>
      <c r="FH106" s="84">
        <v>0</v>
      </c>
      <c r="FI106" s="84">
        <f t="shared" si="869"/>
        <v>0</v>
      </c>
      <c r="FJ106" s="191" t="str">
        <f t="shared" ref="FJ106" si="1165">IFERROR(FI106/FG106,"nebija plānots")</f>
        <v>nebija plānots</v>
      </c>
      <c r="FK106" s="84">
        <f t="shared" ref="FK106" si="1166">FI106-FG106</f>
        <v>0</v>
      </c>
      <c r="FL106" s="84">
        <f t="shared" si="1140"/>
        <v>0</v>
      </c>
      <c r="FM106" s="84">
        <v>0</v>
      </c>
      <c r="FN106" s="84">
        <f t="shared" ref="FN106" si="1167">FG106+FL106</f>
        <v>0</v>
      </c>
      <c r="FO106" s="84">
        <v>0</v>
      </c>
      <c r="FP106" s="84">
        <f t="shared" si="870"/>
        <v>0</v>
      </c>
      <c r="FQ106" s="191" t="str">
        <f t="shared" ref="FQ106" si="1168">IFERROR(FP106/FN106,"nebija plānots")</f>
        <v>nebija plānots</v>
      </c>
      <c r="FR106" s="84">
        <f t="shared" ref="FR106" si="1169">FP106-FN106</f>
        <v>0</v>
      </c>
      <c r="FS106" s="97">
        <f t="shared" si="922"/>
        <v>0</v>
      </c>
      <c r="FT106" s="97">
        <f t="shared" si="871"/>
        <v>0</v>
      </c>
      <c r="FU106" s="84">
        <v>0</v>
      </c>
      <c r="FV106" s="84">
        <v>0</v>
      </c>
      <c r="FW106" s="84">
        <v>0</v>
      </c>
      <c r="FX106" s="84">
        <f t="shared" si="872"/>
        <v>0</v>
      </c>
      <c r="FY106" s="191" t="str">
        <f t="shared" si="873"/>
        <v>nebija plānots</v>
      </c>
      <c r="FZ106" s="84">
        <f t="shared" si="874"/>
        <v>0</v>
      </c>
      <c r="GA106" s="84">
        <v>0</v>
      </c>
      <c r="GB106" s="84">
        <v>0</v>
      </c>
      <c r="GC106" s="84">
        <f t="shared" si="875"/>
        <v>0</v>
      </c>
      <c r="GD106" s="84">
        <f t="shared" si="876"/>
        <v>0</v>
      </c>
      <c r="GE106" s="84">
        <f t="shared" si="877"/>
        <v>0</v>
      </c>
      <c r="GF106" s="191" t="str">
        <f t="shared" si="878"/>
        <v>nebija plānots</v>
      </c>
      <c r="GG106" s="84">
        <f t="shared" si="879"/>
        <v>0</v>
      </c>
      <c r="GH106" s="84">
        <v>0</v>
      </c>
      <c r="GI106" s="84">
        <v>0</v>
      </c>
      <c r="GJ106" s="84">
        <f t="shared" si="880"/>
        <v>0</v>
      </c>
      <c r="GK106" s="84">
        <f t="shared" si="881"/>
        <v>0</v>
      </c>
      <c r="GL106" s="84">
        <f t="shared" si="882"/>
        <v>0</v>
      </c>
      <c r="GM106" s="191" t="str">
        <f t="shared" si="883"/>
        <v>nebija plānots</v>
      </c>
      <c r="GN106" s="84">
        <f t="shared" si="884"/>
        <v>0</v>
      </c>
      <c r="GO106" s="84">
        <v>0</v>
      </c>
      <c r="GP106" s="84">
        <v>0</v>
      </c>
      <c r="GQ106" s="84">
        <f t="shared" si="851"/>
        <v>0</v>
      </c>
      <c r="GR106" s="84">
        <f t="shared" si="852"/>
        <v>0</v>
      </c>
      <c r="GS106" s="84">
        <f t="shared" si="853"/>
        <v>0</v>
      </c>
      <c r="GT106" s="191" t="str">
        <f t="shared" si="885"/>
        <v>nebija plānots</v>
      </c>
      <c r="GU106" s="84">
        <f t="shared" si="854"/>
        <v>0</v>
      </c>
      <c r="GV106" s="84">
        <v>0</v>
      </c>
      <c r="GW106" s="84">
        <v>0</v>
      </c>
      <c r="GX106" s="84">
        <f t="shared" si="855"/>
        <v>0</v>
      </c>
      <c r="GY106" s="84">
        <f t="shared" si="856"/>
        <v>0</v>
      </c>
      <c r="GZ106" s="84">
        <f t="shared" si="857"/>
        <v>0</v>
      </c>
      <c r="HA106" s="191" t="str">
        <f t="shared" si="1049"/>
        <v>nebija plānots</v>
      </c>
      <c r="HB106" s="84">
        <f t="shared" si="858"/>
        <v>0</v>
      </c>
      <c r="HC106" s="57">
        <f>FU106+FS106+CQ106+CD106+BQ106+BC106+AP106</f>
        <v>0</v>
      </c>
      <c r="HD106" s="57">
        <f>Q106-HC106</f>
        <v>15000000</v>
      </c>
      <c r="HE106" s="72"/>
      <c r="HF106" s="58">
        <v>1</v>
      </c>
      <c r="HG106" s="77" t="s">
        <v>878</v>
      </c>
      <c r="HH106" s="59"/>
      <c r="HI106" s="59"/>
    </row>
    <row r="107" spans="1:217" ht="75.400000000000006" hidden="1" customHeight="1" outlineLevel="1" x14ac:dyDescent="0.45">
      <c r="B107" s="9"/>
      <c r="C107" s="317" t="s">
        <v>57</v>
      </c>
      <c r="D107" s="1" t="s">
        <v>1471</v>
      </c>
      <c r="E107" s="35">
        <v>92</v>
      </c>
      <c r="F107" s="37">
        <v>3</v>
      </c>
      <c r="G107" s="37" t="s">
        <v>57</v>
      </c>
      <c r="H107" s="37" t="s">
        <v>241</v>
      </c>
      <c r="I107" s="37" t="s">
        <v>474</v>
      </c>
      <c r="J107" s="54">
        <v>0</v>
      </c>
      <c r="K107" s="38"/>
      <c r="L107" s="38"/>
      <c r="M107" s="39" t="s">
        <v>41</v>
      </c>
      <c r="N107" s="38"/>
      <c r="O107" s="38"/>
      <c r="P107" s="38" t="s">
        <v>456</v>
      </c>
      <c r="Q107" s="40"/>
      <c r="R107" s="40"/>
      <c r="S107" s="40"/>
      <c r="T107" s="40"/>
      <c r="U107" s="40"/>
      <c r="V107" s="40"/>
      <c r="W107" s="40"/>
      <c r="X107" s="85">
        <f t="shared" si="859"/>
        <v>0</v>
      </c>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103"/>
      <c r="BF107" s="103"/>
      <c r="BG107" s="103"/>
      <c r="BH107" s="103"/>
      <c r="BI107" s="103"/>
      <c r="BJ107" s="103"/>
      <c r="BK107" s="103"/>
      <c r="BL107" s="103"/>
      <c r="BM107" s="103"/>
      <c r="BN107" s="103"/>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84">
        <v>0</v>
      </c>
      <c r="CP107" s="84">
        <v>0</v>
      </c>
      <c r="CQ107" s="40"/>
      <c r="CR107" s="57">
        <f t="shared" si="860"/>
        <v>0</v>
      </c>
      <c r="CS107" s="40"/>
      <c r="CT107" s="40"/>
      <c r="CU107" s="84"/>
      <c r="CV107" s="84"/>
      <c r="CW107" s="84"/>
      <c r="CX107" s="84"/>
      <c r="CY107" s="191"/>
      <c r="CZ107" s="84"/>
      <c r="DA107" s="40"/>
      <c r="DB107" s="84">
        <v>0</v>
      </c>
      <c r="DC107" s="84"/>
      <c r="DD107" s="84"/>
      <c r="DE107" s="84">
        <f t="shared" si="861"/>
        <v>0</v>
      </c>
      <c r="DF107" s="191"/>
      <c r="DG107" s="84"/>
      <c r="DH107" s="40"/>
      <c r="DI107" s="84">
        <v>0</v>
      </c>
      <c r="DJ107" s="84"/>
      <c r="DK107" s="84"/>
      <c r="DL107" s="84">
        <f t="shared" si="862"/>
        <v>0</v>
      </c>
      <c r="DM107" s="191"/>
      <c r="DN107" s="84"/>
      <c r="DO107" s="40"/>
      <c r="DP107" s="84">
        <v>0</v>
      </c>
      <c r="DQ107" s="84"/>
      <c r="DR107" s="84"/>
      <c r="DS107" s="84">
        <f t="shared" si="863"/>
        <v>0</v>
      </c>
      <c r="DT107" s="191"/>
      <c r="DU107" s="84"/>
      <c r="DV107" s="40"/>
      <c r="DW107" s="84">
        <v>0</v>
      </c>
      <c r="DX107" s="84"/>
      <c r="DY107" s="84"/>
      <c r="DZ107" s="84">
        <f t="shared" si="864"/>
        <v>0</v>
      </c>
      <c r="EA107" s="191"/>
      <c r="EB107" s="84"/>
      <c r="EC107" s="40"/>
      <c r="ED107" s="84">
        <v>0</v>
      </c>
      <c r="EE107" s="84"/>
      <c r="EF107" s="84"/>
      <c r="EG107" s="84">
        <f t="shared" si="865"/>
        <v>0</v>
      </c>
      <c r="EH107" s="191"/>
      <c r="EI107" s="84"/>
      <c r="EJ107" s="40"/>
      <c r="EK107" s="84">
        <v>0</v>
      </c>
      <c r="EL107" s="84"/>
      <c r="EM107" s="84"/>
      <c r="EN107" s="84">
        <f t="shared" si="866"/>
        <v>0</v>
      </c>
      <c r="EO107" s="191"/>
      <c r="EP107" s="84"/>
      <c r="EQ107" s="40"/>
      <c r="ER107" s="84">
        <v>0</v>
      </c>
      <c r="ES107" s="84"/>
      <c r="ET107" s="84"/>
      <c r="EU107" s="84">
        <f t="shared" si="867"/>
        <v>0</v>
      </c>
      <c r="EV107" s="191"/>
      <c r="EW107" s="84"/>
      <c r="EX107" s="40"/>
      <c r="EY107" s="84">
        <v>0</v>
      </c>
      <c r="EZ107" s="84"/>
      <c r="FA107" s="84"/>
      <c r="FB107" s="84">
        <f t="shared" si="868"/>
        <v>0</v>
      </c>
      <c r="FC107" s="191"/>
      <c r="FD107" s="84"/>
      <c r="FE107" s="40"/>
      <c r="FF107" s="84">
        <v>0</v>
      </c>
      <c r="FG107" s="84"/>
      <c r="FH107" s="84"/>
      <c r="FI107" s="84">
        <f t="shared" si="869"/>
        <v>0</v>
      </c>
      <c r="FJ107" s="191"/>
      <c r="FK107" s="84"/>
      <c r="FL107" s="40"/>
      <c r="FM107" s="84">
        <v>0</v>
      </c>
      <c r="FN107" s="84"/>
      <c r="FO107" s="84"/>
      <c r="FP107" s="84">
        <f t="shared" si="870"/>
        <v>0</v>
      </c>
      <c r="FQ107" s="191"/>
      <c r="FR107" s="84"/>
      <c r="FS107" s="40"/>
      <c r="FT107" s="97">
        <f t="shared" si="871"/>
        <v>0</v>
      </c>
      <c r="FU107" s="84">
        <v>0</v>
      </c>
      <c r="FV107" s="84">
        <v>0</v>
      </c>
      <c r="FW107" s="84">
        <v>0</v>
      </c>
      <c r="FX107" s="84">
        <f t="shared" si="872"/>
        <v>0</v>
      </c>
      <c r="FY107" s="191" t="str">
        <f t="shared" si="873"/>
        <v>nebija plānots</v>
      </c>
      <c r="FZ107" s="84">
        <f t="shared" si="874"/>
        <v>0</v>
      </c>
      <c r="GA107" s="84">
        <v>0</v>
      </c>
      <c r="GB107" s="84">
        <v>0</v>
      </c>
      <c r="GC107" s="84">
        <f t="shared" si="875"/>
        <v>0</v>
      </c>
      <c r="GD107" s="84">
        <f t="shared" si="876"/>
        <v>0</v>
      </c>
      <c r="GE107" s="84">
        <f t="shared" si="877"/>
        <v>0</v>
      </c>
      <c r="GF107" s="191" t="str">
        <f t="shared" si="878"/>
        <v>nebija plānots</v>
      </c>
      <c r="GG107" s="84">
        <f t="shared" si="879"/>
        <v>0</v>
      </c>
      <c r="GH107" s="84">
        <v>0</v>
      </c>
      <c r="GI107" s="84">
        <v>0</v>
      </c>
      <c r="GJ107" s="84">
        <f t="shared" si="880"/>
        <v>0</v>
      </c>
      <c r="GK107" s="84">
        <f t="shared" si="881"/>
        <v>0</v>
      </c>
      <c r="GL107" s="84">
        <f t="shared" si="882"/>
        <v>0</v>
      </c>
      <c r="GM107" s="191" t="str">
        <f t="shared" si="883"/>
        <v>nebija plānots</v>
      </c>
      <c r="GN107" s="84">
        <f t="shared" si="884"/>
        <v>0</v>
      </c>
      <c r="GO107" s="84">
        <v>0</v>
      </c>
      <c r="GP107" s="84">
        <v>0</v>
      </c>
      <c r="GQ107" s="84">
        <f t="shared" si="851"/>
        <v>0</v>
      </c>
      <c r="GR107" s="84">
        <f t="shared" si="852"/>
        <v>0</v>
      </c>
      <c r="GS107" s="84">
        <f t="shared" si="853"/>
        <v>0</v>
      </c>
      <c r="GT107" s="191" t="str">
        <f t="shared" si="885"/>
        <v>nebija plānots</v>
      </c>
      <c r="GU107" s="84">
        <f t="shared" si="854"/>
        <v>0</v>
      </c>
      <c r="GV107" s="84">
        <v>0</v>
      </c>
      <c r="GW107" s="84">
        <v>0</v>
      </c>
      <c r="GX107" s="84">
        <f t="shared" si="855"/>
        <v>0</v>
      </c>
      <c r="GY107" s="84">
        <f t="shared" si="856"/>
        <v>0</v>
      </c>
      <c r="GZ107" s="84">
        <f t="shared" si="857"/>
        <v>0</v>
      </c>
      <c r="HA107" s="191" t="str">
        <f t="shared" si="1049"/>
        <v>nebija plānots</v>
      </c>
      <c r="HB107" s="84">
        <f t="shared" si="858"/>
        <v>0</v>
      </c>
      <c r="HC107" s="40"/>
      <c r="HD107" s="40"/>
      <c r="HE107" s="40"/>
      <c r="HF107" s="99"/>
      <c r="HG107" s="104"/>
      <c r="HH107" s="100"/>
      <c r="HI107" s="100"/>
    </row>
    <row r="108" spans="1:217" ht="75.400000000000006" hidden="1" customHeight="1" outlineLevel="1" x14ac:dyDescent="0.45">
      <c r="B108" s="9"/>
      <c r="C108" s="317" t="s">
        <v>57</v>
      </c>
      <c r="D108" s="1" t="s">
        <v>1471</v>
      </c>
      <c r="E108" s="35">
        <v>93</v>
      </c>
      <c r="F108" s="37">
        <v>3</v>
      </c>
      <c r="G108" s="37" t="s">
        <v>57</v>
      </c>
      <c r="H108" s="37" t="s">
        <v>241</v>
      </c>
      <c r="I108" s="37" t="s">
        <v>474</v>
      </c>
      <c r="J108" s="54">
        <v>0</v>
      </c>
      <c r="K108" s="38"/>
      <c r="L108" s="38"/>
      <c r="M108" s="39" t="s">
        <v>41</v>
      </c>
      <c r="N108" s="38"/>
      <c r="O108" s="38"/>
      <c r="P108" s="38" t="s">
        <v>457</v>
      </c>
      <c r="Q108" s="40"/>
      <c r="R108" s="40"/>
      <c r="S108" s="40"/>
      <c r="T108" s="40"/>
      <c r="U108" s="40"/>
      <c r="V108" s="40"/>
      <c r="W108" s="40"/>
      <c r="X108" s="85">
        <f t="shared" si="859"/>
        <v>0</v>
      </c>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103"/>
      <c r="BF108" s="103"/>
      <c r="BG108" s="103"/>
      <c r="BH108" s="103"/>
      <c r="BI108" s="103"/>
      <c r="BJ108" s="103"/>
      <c r="BK108" s="103"/>
      <c r="BL108" s="103"/>
      <c r="BM108" s="103"/>
      <c r="BN108" s="103"/>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84">
        <v>0</v>
      </c>
      <c r="CP108" s="84">
        <v>0</v>
      </c>
      <c r="CQ108" s="40"/>
      <c r="CR108" s="57">
        <f t="shared" si="860"/>
        <v>0</v>
      </c>
      <c r="CS108" s="40"/>
      <c r="CT108" s="172"/>
      <c r="CU108" s="84"/>
      <c r="CV108" s="84"/>
      <c r="CW108" s="84"/>
      <c r="CX108" s="84"/>
      <c r="CY108" s="191"/>
      <c r="CZ108" s="84"/>
      <c r="DA108" s="172"/>
      <c r="DB108" s="84">
        <v>0</v>
      </c>
      <c r="DC108" s="84"/>
      <c r="DD108" s="84"/>
      <c r="DE108" s="84">
        <f t="shared" si="861"/>
        <v>0</v>
      </c>
      <c r="DF108" s="191"/>
      <c r="DG108" s="84"/>
      <c r="DH108" s="172"/>
      <c r="DI108" s="84">
        <v>0</v>
      </c>
      <c r="DJ108" s="84"/>
      <c r="DK108" s="84"/>
      <c r="DL108" s="84">
        <f t="shared" si="862"/>
        <v>0</v>
      </c>
      <c r="DM108" s="191"/>
      <c r="DN108" s="84"/>
      <c r="DO108" s="172"/>
      <c r="DP108" s="84">
        <v>0</v>
      </c>
      <c r="DQ108" s="84"/>
      <c r="DR108" s="84"/>
      <c r="DS108" s="84">
        <f t="shared" si="863"/>
        <v>0</v>
      </c>
      <c r="DT108" s="191"/>
      <c r="DU108" s="84"/>
      <c r="DV108" s="172"/>
      <c r="DW108" s="84">
        <v>0</v>
      </c>
      <c r="DX108" s="84"/>
      <c r="DY108" s="84"/>
      <c r="DZ108" s="84">
        <f t="shared" si="864"/>
        <v>0</v>
      </c>
      <c r="EA108" s="191"/>
      <c r="EB108" s="84"/>
      <c r="EC108" s="172"/>
      <c r="ED108" s="84">
        <v>0</v>
      </c>
      <c r="EE108" s="84"/>
      <c r="EF108" s="84"/>
      <c r="EG108" s="84">
        <f t="shared" si="865"/>
        <v>0</v>
      </c>
      <c r="EH108" s="191"/>
      <c r="EI108" s="84"/>
      <c r="EJ108" s="172"/>
      <c r="EK108" s="84">
        <v>0</v>
      </c>
      <c r="EL108" s="84"/>
      <c r="EM108" s="84"/>
      <c r="EN108" s="84">
        <f t="shared" si="866"/>
        <v>0</v>
      </c>
      <c r="EO108" s="191"/>
      <c r="EP108" s="84"/>
      <c r="EQ108" s="172"/>
      <c r="ER108" s="84">
        <v>0</v>
      </c>
      <c r="ES108" s="84"/>
      <c r="ET108" s="84"/>
      <c r="EU108" s="84">
        <f t="shared" si="867"/>
        <v>0</v>
      </c>
      <c r="EV108" s="191"/>
      <c r="EW108" s="84"/>
      <c r="EX108" s="172"/>
      <c r="EY108" s="84">
        <v>0</v>
      </c>
      <c r="EZ108" s="84"/>
      <c r="FA108" s="84"/>
      <c r="FB108" s="84">
        <f t="shared" si="868"/>
        <v>0</v>
      </c>
      <c r="FC108" s="191"/>
      <c r="FD108" s="84"/>
      <c r="FE108" s="172"/>
      <c r="FF108" s="84">
        <v>0</v>
      </c>
      <c r="FG108" s="84"/>
      <c r="FH108" s="84"/>
      <c r="FI108" s="84">
        <f t="shared" si="869"/>
        <v>0</v>
      </c>
      <c r="FJ108" s="191"/>
      <c r="FK108" s="84"/>
      <c r="FL108" s="172"/>
      <c r="FM108" s="84">
        <v>0</v>
      </c>
      <c r="FN108" s="84"/>
      <c r="FO108" s="84"/>
      <c r="FP108" s="84">
        <f t="shared" si="870"/>
        <v>0</v>
      </c>
      <c r="FQ108" s="191"/>
      <c r="FR108" s="84"/>
      <c r="FS108" s="40"/>
      <c r="FT108" s="97">
        <f t="shared" si="871"/>
        <v>0</v>
      </c>
      <c r="FU108" s="84">
        <v>0</v>
      </c>
      <c r="FV108" s="84">
        <v>0</v>
      </c>
      <c r="FW108" s="84">
        <v>0</v>
      </c>
      <c r="FX108" s="84">
        <f t="shared" si="872"/>
        <v>0</v>
      </c>
      <c r="FY108" s="191" t="str">
        <f t="shared" si="873"/>
        <v>nebija plānots</v>
      </c>
      <c r="FZ108" s="84">
        <f t="shared" si="874"/>
        <v>0</v>
      </c>
      <c r="GA108" s="84">
        <v>0</v>
      </c>
      <c r="GB108" s="84">
        <v>0</v>
      </c>
      <c r="GC108" s="84">
        <f t="shared" si="875"/>
        <v>0</v>
      </c>
      <c r="GD108" s="84">
        <f t="shared" si="876"/>
        <v>0</v>
      </c>
      <c r="GE108" s="84">
        <f t="shared" si="877"/>
        <v>0</v>
      </c>
      <c r="GF108" s="191" t="str">
        <f t="shared" si="878"/>
        <v>nebija plānots</v>
      </c>
      <c r="GG108" s="84">
        <f t="shared" si="879"/>
        <v>0</v>
      </c>
      <c r="GH108" s="84">
        <v>0</v>
      </c>
      <c r="GI108" s="84">
        <v>0</v>
      </c>
      <c r="GJ108" s="84">
        <f t="shared" si="880"/>
        <v>0</v>
      </c>
      <c r="GK108" s="84">
        <f t="shared" si="881"/>
        <v>0</v>
      </c>
      <c r="GL108" s="84">
        <f t="shared" si="882"/>
        <v>0</v>
      </c>
      <c r="GM108" s="191" t="str">
        <f t="shared" si="883"/>
        <v>nebija plānots</v>
      </c>
      <c r="GN108" s="84">
        <f t="shared" si="884"/>
        <v>0</v>
      </c>
      <c r="GO108" s="84">
        <v>0</v>
      </c>
      <c r="GP108" s="84">
        <v>0</v>
      </c>
      <c r="GQ108" s="84">
        <f t="shared" si="851"/>
        <v>0</v>
      </c>
      <c r="GR108" s="84">
        <f t="shared" si="852"/>
        <v>0</v>
      </c>
      <c r="GS108" s="84">
        <f t="shared" si="853"/>
        <v>0</v>
      </c>
      <c r="GT108" s="191" t="str">
        <f t="shared" si="885"/>
        <v>nebija plānots</v>
      </c>
      <c r="GU108" s="84">
        <f t="shared" si="854"/>
        <v>0</v>
      </c>
      <c r="GV108" s="84">
        <v>0</v>
      </c>
      <c r="GW108" s="84">
        <v>0</v>
      </c>
      <c r="GX108" s="84">
        <f t="shared" si="855"/>
        <v>0</v>
      </c>
      <c r="GY108" s="84">
        <f t="shared" si="856"/>
        <v>0</v>
      </c>
      <c r="GZ108" s="84">
        <f t="shared" si="857"/>
        <v>0</v>
      </c>
      <c r="HA108" s="191" t="str">
        <f t="shared" si="1049"/>
        <v>nebija plānots</v>
      </c>
      <c r="HB108" s="84">
        <f t="shared" si="858"/>
        <v>0</v>
      </c>
      <c r="HC108" s="40"/>
      <c r="HD108" s="40"/>
      <c r="HE108" s="40"/>
      <c r="HF108" s="99"/>
      <c r="HG108" s="104" t="s">
        <v>879</v>
      </c>
      <c r="HH108" s="100" t="s">
        <v>828</v>
      </c>
      <c r="HI108" s="100" t="s">
        <v>828</v>
      </c>
    </row>
    <row r="109" spans="1:217" ht="75.400000000000006" customHeight="1" collapsed="1" x14ac:dyDescent="0.45">
      <c r="A109" s="1" t="str">
        <f t="shared" si="204"/>
        <v>3.1.2.1.__</v>
      </c>
      <c r="B109" s="9" t="str">
        <f>C109&amp;J109&amp;"."&amp;D109</f>
        <v>3.1.2.1.K0.Nē</v>
      </c>
      <c r="C109" s="317" t="s">
        <v>60</v>
      </c>
      <c r="D109" s="1" t="s">
        <v>1471</v>
      </c>
      <c r="E109" s="35">
        <v>94</v>
      </c>
      <c r="F109" s="54">
        <v>3</v>
      </c>
      <c r="G109" s="54" t="s">
        <v>60</v>
      </c>
      <c r="H109" s="54" t="s">
        <v>61</v>
      </c>
      <c r="I109" s="54" t="str">
        <f t="shared" si="162"/>
        <v>3.1.2.1. Riska kapitāls</v>
      </c>
      <c r="J109" s="54" t="s">
        <v>1472</v>
      </c>
      <c r="K109" s="55" t="s">
        <v>33</v>
      </c>
      <c r="L109" s="38" t="str">
        <f t="shared" si="163"/>
        <v>3.1.2.1.__</v>
      </c>
      <c r="M109" s="56" t="s">
        <v>41</v>
      </c>
      <c r="N109" s="55" t="s">
        <v>5</v>
      </c>
      <c r="O109" s="55" t="s">
        <v>222</v>
      </c>
      <c r="P109" s="55" t="s">
        <v>225</v>
      </c>
      <c r="Q109" s="57">
        <f t="shared" si="339"/>
        <v>29200000</v>
      </c>
      <c r="R109" s="57">
        <f t="shared" si="164"/>
        <v>29200000</v>
      </c>
      <c r="S109" s="80">
        <v>0</v>
      </c>
      <c r="T109" s="80">
        <v>29200000</v>
      </c>
      <c r="U109" s="80">
        <v>0</v>
      </c>
      <c r="V109" s="80">
        <v>0</v>
      </c>
      <c r="W109" s="80">
        <v>0</v>
      </c>
      <c r="X109" s="85" t="str">
        <f t="shared" si="859"/>
        <v>ERAF</v>
      </c>
      <c r="Y109" s="88">
        <v>0</v>
      </c>
      <c r="Z109" s="88">
        <v>17566929.447469752</v>
      </c>
      <c r="AA109" s="88">
        <v>0</v>
      </c>
      <c r="AB109" s="88">
        <v>0</v>
      </c>
      <c r="AC109" s="88">
        <v>0</v>
      </c>
      <c r="AD109" s="88">
        <v>0</v>
      </c>
      <c r="AE109" s="88">
        <v>0</v>
      </c>
      <c r="AF109" s="88">
        <v>0</v>
      </c>
      <c r="AG109" s="88">
        <v>0</v>
      </c>
      <c r="AH109" s="88">
        <v>0</v>
      </c>
      <c r="AI109" s="88">
        <v>0</v>
      </c>
      <c r="AJ109" s="88">
        <v>0</v>
      </c>
      <c r="AK109" s="88">
        <v>0</v>
      </c>
      <c r="AL109" s="88">
        <v>0</v>
      </c>
      <c r="AM109" s="88">
        <v>0</v>
      </c>
      <c r="AN109" s="88">
        <f>AM109+Z109+Y109</f>
        <v>17566929.447469752</v>
      </c>
      <c r="AO109" s="88">
        <v>7616765.5101782186</v>
      </c>
      <c r="AP109" s="57">
        <f t="shared" si="205"/>
        <v>25183694.957647972</v>
      </c>
      <c r="AQ109" s="88">
        <v>0</v>
      </c>
      <c r="AR109" s="88">
        <v>0</v>
      </c>
      <c r="AS109" s="88">
        <v>0</v>
      </c>
      <c r="AT109" s="88">
        <v>0</v>
      </c>
      <c r="AU109" s="88">
        <v>0</v>
      </c>
      <c r="AV109" s="88">
        <v>0</v>
      </c>
      <c r="AW109" s="88">
        <v>0</v>
      </c>
      <c r="AX109" s="88">
        <v>0</v>
      </c>
      <c r="AY109" s="88">
        <v>0</v>
      </c>
      <c r="AZ109" s="88">
        <v>0</v>
      </c>
      <c r="BA109" s="88">
        <v>0</v>
      </c>
      <c r="BB109" s="88">
        <v>0</v>
      </c>
      <c r="BC109" s="57">
        <f t="shared" si="206"/>
        <v>0</v>
      </c>
      <c r="BD109" s="57">
        <f t="shared" si="207"/>
        <v>25183694.957647972</v>
      </c>
      <c r="BE109" s="88">
        <v>0</v>
      </c>
      <c r="BF109" s="88">
        <v>0</v>
      </c>
      <c r="BG109" s="88">
        <v>0</v>
      </c>
      <c r="BH109" s="88">
        <v>0</v>
      </c>
      <c r="BI109" s="88">
        <v>0</v>
      </c>
      <c r="BJ109" s="88">
        <v>0</v>
      </c>
      <c r="BK109" s="88">
        <v>0</v>
      </c>
      <c r="BL109" s="88">
        <v>0</v>
      </c>
      <c r="BM109" s="88">
        <v>0</v>
      </c>
      <c r="BN109" s="88">
        <v>0</v>
      </c>
      <c r="BO109" s="85">
        <v>0</v>
      </c>
      <c r="BP109" s="85">
        <v>0</v>
      </c>
      <c r="BQ109" s="57">
        <f t="shared" si="208"/>
        <v>0</v>
      </c>
      <c r="BR109" s="85">
        <v>0</v>
      </c>
      <c r="BS109" s="85">
        <v>0</v>
      </c>
      <c r="BT109" s="85">
        <v>0</v>
      </c>
      <c r="BU109" s="85">
        <v>0</v>
      </c>
      <c r="BV109" s="85">
        <v>0</v>
      </c>
      <c r="BW109" s="85">
        <v>0</v>
      </c>
      <c r="BX109" s="85">
        <v>0</v>
      </c>
      <c r="BY109" s="85">
        <v>0</v>
      </c>
      <c r="BZ109" s="85">
        <v>0</v>
      </c>
      <c r="CA109" s="85">
        <v>0</v>
      </c>
      <c r="CB109" s="85">
        <v>0</v>
      </c>
      <c r="CC109" s="85">
        <v>0</v>
      </c>
      <c r="CD109" s="57">
        <f t="shared" si="209"/>
        <v>0</v>
      </c>
      <c r="CE109" s="85">
        <v>0</v>
      </c>
      <c r="CF109" s="85">
        <v>0</v>
      </c>
      <c r="CG109" s="85">
        <v>0</v>
      </c>
      <c r="CH109" s="85">
        <v>0</v>
      </c>
      <c r="CI109" s="85">
        <v>0</v>
      </c>
      <c r="CJ109" s="85">
        <v>0</v>
      </c>
      <c r="CK109" s="85">
        <v>0</v>
      </c>
      <c r="CL109" s="85">
        <v>0</v>
      </c>
      <c r="CM109" s="85">
        <v>0</v>
      </c>
      <c r="CN109" s="85">
        <v>0</v>
      </c>
      <c r="CO109" s="84">
        <v>0</v>
      </c>
      <c r="CP109" s="84">
        <v>0</v>
      </c>
      <c r="CQ109" s="57">
        <f>CE109+CF109+CG109+CH109+CI109+CJ109+CK109+CL109+CM109+CN109+CO109+CP109</f>
        <v>0</v>
      </c>
      <c r="CR109" s="57">
        <f t="shared" si="860"/>
        <v>25183694.957647972</v>
      </c>
      <c r="CS109" s="179">
        <v>0</v>
      </c>
      <c r="CT109" s="84">
        <v>0</v>
      </c>
      <c r="CU109" s="84">
        <v>0</v>
      </c>
      <c r="CV109" s="84">
        <f t="shared" si="887"/>
        <v>0</v>
      </c>
      <c r="CW109" s="84">
        <v>0</v>
      </c>
      <c r="CX109" s="84">
        <f t="shared" si="888"/>
        <v>0</v>
      </c>
      <c r="CY109" s="191" t="str">
        <f t="shared" si="889"/>
        <v>nebija plānots</v>
      </c>
      <c r="CZ109" s="84">
        <f t="shared" si="890"/>
        <v>0</v>
      </c>
      <c r="DA109" s="84">
        <f t="shared" ref="DA109:FL109" si="1170">DA110+DA111</f>
        <v>0</v>
      </c>
      <c r="DB109" s="84">
        <v>0</v>
      </c>
      <c r="DC109" s="84">
        <f t="shared" si="892"/>
        <v>0</v>
      </c>
      <c r="DD109" s="84">
        <v>0</v>
      </c>
      <c r="DE109" s="84">
        <f t="shared" si="861"/>
        <v>0</v>
      </c>
      <c r="DF109" s="191" t="str">
        <f t="shared" ref="DF109" si="1171">IFERROR(DE109/DC109,"nebija plānots")</f>
        <v>nebija plānots</v>
      </c>
      <c r="DG109" s="84">
        <f t="shared" ref="DG109" si="1172">DE109-DC109</f>
        <v>0</v>
      </c>
      <c r="DH109" s="84">
        <f t="shared" si="1170"/>
        <v>0</v>
      </c>
      <c r="DI109" s="84">
        <v>0</v>
      </c>
      <c r="DJ109" s="84">
        <f t="shared" ref="DJ109" si="1173">DC109+DH109</f>
        <v>0</v>
      </c>
      <c r="DK109" s="84">
        <v>0</v>
      </c>
      <c r="DL109" s="84">
        <f t="shared" si="862"/>
        <v>0</v>
      </c>
      <c r="DM109" s="191" t="str">
        <f t="shared" ref="DM109" si="1174">IFERROR(DL109/DJ109,"nebija plānots")</f>
        <v>nebija plānots</v>
      </c>
      <c r="DN109" s="84">
        <f t="shared" ref="DN109" si="1175">DL109-DJ109</f>
        <v>0</v>
      </c>
      <c r="DO109" s="84">
        <f t="shared" si="1170"/>
        <v>0</v>
      </c>
      <c r="DP109" s="84">
        <v>0</v>
      </c>
      <c r="DQ109" s="84">
        <f t="shared" ref="DQ109" si="1176">DJ109+DO109</f>
        <v>0</v>
      </c>
      <c r="DR109" s="84">
        <v>0</v>
      </c>
      <c r="DS109" s="84">
        <f t="shared" si="863"/>
        <v>0</v>
      </c>
      <c r="DT109" s="191" t="str">
        <f t="shared" ref="DT109" si="1177">IFERROR(DS109/DQ109,"nebija plānots")</f>
        <v>nebija plānots</v>
      </c>
      <c r="DU109" s="84">
        <f t="shared" ref="DU109" si="1178">DS109-DQ109</f>
        <v>0</v>
      </c>
      <c r="DV109" s="84">
        <f t="shared" si="1170"/>
        <v>0</v>
      </c>
      <c r="DW109" s="84">
        <v>0</v>
      </c>
      <c r="DX109" s="84">
        <f t="shared" ref="DX109" si="1179">DQ109+DV109</f>
        <v>0</v>
      </c>
      <c r="DY109" s="84">
        <v>0</v>
      </c>
      <c r="DZ109" s="84">
        <f t="shared" si="864"/>
        <v>0</v>
      </c>
      <c r="EA109" s="191" t="str">
        <f t="shared" ref="EA109" si="1180">IFERROR(DZ109/DX109,"nebija plānots")</f>
        <v>nebija plānots</v>
      </c>
      <c r="EB109" s="84">
        <f t="shared" ref="EB109" si="1181">DZ109-DX109</f>
        <v>0</v>
      </c>
      <c r="EC109" s="84">
        <f t="shared" si="1170"/>
        <v>0</v>
      </c>
      <c r="ED109" s="84">
        <v>0</v>
      </c>
      <c r="EE109" s="84">
        <f t="shared" ref="EE109" si="1182">DX109+EC109</f>
        <v>0</v>
      </c>
      <c r="EF109" s="84">
        <v>0</v>
      </c>
      <c r="EG109" s="84">
        <f t="shared" si="865"/>
        <v>0</v>
      </c>
      <c r="EH109" s="191" t="str">
        <f t="shared" ref="EH109" si="1183">IFERROR(EG109/EE109,"nebija plānots")</f>
        <v>nebija plānots</v>
      </c>
      <c r="EI109" s="84">
        <f t="shared" ref="EI109" si="1184">EG109-EE109</f>
        <v>0</v>
      </c>
      <c r="EJ109" s="84">
        <f t="shared" si="1170"/>
        <v>0</v>
      </c>
      <c r="EK109" s="84">
        <v>0</v>
      </c>
      <c r="EL109" s="84">
        <f t="shared" ref="EL109" si="1185">EE109+EJ109</f>
        <v>0</v>
      </c>
      <c r="EM109" s="84">
        <v>0</v>
      </c>
      <c r="EN109" s="84">
        <f t="shared" si="866"/>
        <v>0</v>
      </c>
      <c r="EO109" s="191" t="str">
        <f t="shared" ref="EO109" si="1186">IFERROR(EN109/EL109,"nebija plānots")</f>
        <v>nebija plānots</v>
      </c>
      <c r="EP109" s="84">
        <f t="shared" ref="EP109" si="1187">EN109-EL109</f>
        <v>0</v>
      </c>
      <c r="EQ109" s="84">
        <f t="shared" si="1170"/>
        <v>0</v>
      </c>
      <c r="ER109" s="84">
        <v>0</v>
      </c>
      <c r="ES109" s="84">
        <f t="shared" ref="ES109" si="1188">EL109+EQ109</f>
        <v>0</v>
      </c>
      <c r="ET109" s="84">
        <v>0</v>
      </c>
      <c r="EU109" s="84">
        <f t="shared" si="867"/>
        <v>0</v>
      </c>
      <c r="EV109" s="191" t="str">
        <f t="shared" ref="EV109" si="1189">IFERROR(EU109/ES109,"nebija plānots")</f>
        <v>nebija plānots</v>
      </c>
      <c r="EW109" s="84">
        <f t="shared" ref="EW109" si="1190">EU109-ES109</f>
        <v>0</v>
      </c>
      <c r="EX109" s="84">
        <f t="shared" si="1170"/>
        <v>0</v>
      </c>
      <c r="EY109" s="84">
        <v>0</v>
      </c>
      <c r="EZ109" s="84">
        <f t="shared" ref="EZ109" si="1191">ES109+EX109</f>
        <v>0</v>
      </c>
      <c r="FA109" s="84">
        <v>0</v>
      </c>
      <c r="FB109" s="84">
        <f t="shared" si="868"/>
        <v>0</v>
      </c>
      <c r="FC109" s="191" t="str">
        <f t="shared" ref="FC109" si="1192">IFERROR(FB109/EZ109,"nebija plānots")</f>
        <v>nebija plānots</v>
      </c>
      <c r="FD109" s="84">
        <f t="shared" ref="FD109" si="1193">FB109-EZ109</f>
        <v>0</v>
      </c>
      <c r="FE109" s="84">
        <f t="shared" si="1170"/>
        <v>0</v>
      </c>
      <c r="FF109" s="84">
        <v>0</v>
      </c>
      <c r="FG109" s="84">
        <f t="shared" ref="FG109" si="1194">EZ109+FE109</f>
        <v>0</v>
      </c>
      <c r="FH109" s="84">
        <v>0</v>
      </c>
      <c r="FI109" s="84">
        <f t="shared" si="869"/>
        <v>0</v>
      </c>
      <c r="FJ109" s="191" t="str">
        <f t="shared" ref="FJ109" si="1195">IFERROR(FI109/FG109,"nebija plānots")</f>
        <v>nebija plānots</v>
      </c>
      <c r="FK109" s="84">
        <f t="shared" ref="FK109" si="1196">FI109-FG109</f>
        <v>0</v>
      </c>
      <c r="FL109" s="84">
        <f t="shared" si="1170"/>
        <v>0</v>
      </c>
      <c r="FM109" s="84">
        <v>0</v>
      </c>
      <c r="FN109" s="84">
        <f t="shared" ref="FN109" si="1197">FG109+FL109</f>
        <v>0</v>
      </c>
      <c r="FO109" s="84">
        <v>0</v>
      </c>
      <c r="FP109" s="84">
        <f t="shared" si="870"/>
        <v>0</v>
      </c>
      <c r="FQ109" s="191" t="str">
        <f t="shared" ref="FQ109" si="1198">IFERROR(FP109/FN109,"nebija plānots")</f>
        <v>nebija plānots</v>
      </c>
      <c r="FR109" s="84">
        <f t="shared" ref="FR109" si="1199">FP109-FN109</f>
        <v>0</v>
      </c>
      <c r="FS109" s="97">
        <f t="shared" si="922"/>
        <v>0</v>
      </c>
      <c r="FT109" s="97">
        <f t="shared" si="871"/>
        <v>25183694.957647972</v>
      </c>
      <c r="FU109" s="84">
        <v>0</v>
      </c>
      <c r="FV109" s="84">
        <v>0</v>
      </c>
      <c r="FW109" s="84">
        <v>0</v>
      </c>
      <c r="FX109" s="84">
        <f t="shared" si="872"/>
        <v>0</v>
      </c>
      <c r="FY109" s="191" t="str">
        <f t="shared" si="873"/>
        <v>nebija plānots</v>
      </c>
      <c r="FZ109" s="84">
        <f t="shared" si="874"/>
        <v>0</v>
      </c>
      <c r="GA109" s="84">
        <v>0</v>
      </c>
      <c r="GB109" s="84">
        <v>0</v>
      </c>
      <c r="GC109" s="84">
        <f t="shared" si="875"/>
        <v>0</v>
      </c>
      <c r="GD109" s="84">
        <f t="shared" si="876"/>
        <v>0</v>
      </c>
      <c r="GE109" s="84">
        <f t="shared" si="877"/>
        <v>0</v>
      </c>
      <c r="GF109" s="191" t="str">
        <f t="shared" si="878"/>
        <v>nebija plānots</v>
      </c>
      <c r="GG109" s="84">
        <f t="shared" si="879"/>
        <v>0</v>
      </c>
      <c r="GH109" s="84">
        <v>0</v>
      </c>
      <c r="GI109" s="84">
        <v>0</v>
      </c>
      <c r="GJ109" s="84">
        <f t="shared" si="880"/>
        <v>0</v>
      </c>
      <c r="GK109" s="84">
        <f t="shared" si="881"/>
        <v>0</v>
      </c>
      <c r="GL109" s="84">
        <f t="shared" si="882"/>
        <v>0</v>
      </c>
      <c r="GM109" s="191" t="str">
        <f t="shared" si="883"/>
        <v>nebija plānots</v>
      </c>
      <c r="GN109" s="84">
        <f t="shared" si="884"/>
        <v>0</v>
      </c>
      <c r="GO109" s="84">
        <v>0</v>
      </c>
      <c r="GP109" s="84">
        <v>0</v>
      </c>
      <c r="GQ109" s="84">
        <f t="shared" si="851"/>
        <v>0</v>
      </c>
      <c r="GR109" s="84">
        <f t="shared" si="852"/>
        <v>0</v>
      </c>
      <c r="GS109" s="84">
        <f t="shared" si="853"/>
        <v>0</v>
      </c>
      <c r="GT109" s="191" t="str">
        <f t="shared" si="885"/>
        <v>nebija plānots</v>
      </c>
      <c r="GU109" s="84">
        <f t="shared" si="854"/>
        <v>0</v>
      </c>
      <c r="GV109" s="84">
        <v>0</v>
      </c>
      <c r="GW109" s="84">
        <v>0</v>
      </c>
      <c r="GX109" s="84">
        <f t="shared" si="855"/>
        <v>0</v>
      </c>
      <c r="GY109" s="84">
        <f t="shared" si="856"/>
        <v>0</v>
      </c>
      <c r="GZ109" s="84">
        <f t="shared" si="857"/>
        <v>0</v>
      </c>
      <c r="HA109" s="191" t="str">
        <f t="shared" si="1049"/>
        <v>nebija plānots</v>
      </c>
      <c r="HB109" s="84">
        <f t="shared" si="858"/>
        <v>0</v>
      </c>
      <c r="HC109" s="57">
        <f>FU109+FS109+CQ109+CD109+BQ109+BC109+AP109</f>
        <v>25183694.957647972</v>
      </c>
      <c r="HD109" s="57">
        <f>Q109-HC109</f>
        <v>4016305.0423520282</v>
      </c>
      <c r="HE109" s="72"/>
      <c r="HF109" s="58">
        <v>1</v>
      </c>
      <c r="HG109" s="77" t="s">
        <v>878</v>
      </c>
      <c r="HH109" s="59"/>
      <c r="HI109" s="59"/>
    </row>
    <row r="110" spans="1:217" ht="75.400000000000006" hidden="1" customHeight="1" outlineLevel="1" x14ac:dyDescent="0.45">
      <c r="B110" s="9"/>
      <c r="C110" s="317" t="s">
        <v>60</v>
      </c>
      <c r="D110" s="1" t="s">
        <v>1471</v>
      </c>
      <c r="E110" s="35">
        <v>95</v>
      </c>
      <c r="F110" s="37">
        <v>3</v>
      </c>
      <c r="G110" s="37" t="s">
        <v>60</v>
      </c>
      <c r="H110" s="37" t="s">
        <v>61</v>
      </c>
      <c r="I110" s="37" t="s">
        <v>475</v>
      </c>
      <c r="J110" s="54">
        <v>0</v>
      </c>
      <c r="K110" s="38"/>
      <c r="L110" s="38"/>
      <c r="M110" s="39" t="s">
        <v>41</v>
      </c>
      <c r="N110" s="38"/>
      <c r="O110" s="38"/>
      <c r="P110" s="38" t="s">
        <v>456</v>
      </c>
      <c r="Q110" s="40"/>
      <c r="R110" s="40"/>
      <c r="S110" s="40"/>
      <c r="T110" s="40"/>
      <c r="U110" s="40"/>
      <c r="V110" s="40"/>
      <c r="W110" s="40"/>
      <c r="X110" s="85">
        <f t="shared" si="859"/>
        <v>0</v>
      </c>
      <c r="Y110" s="103"/>
      <c r="Z110" s="103"/>
      <c r="AA110" s="103"/>
      <c r="AB110" s="103"/>
      <c r="AC110" s="103"/>
      <c r="AD110" s="103"/>
      <c r="AE110" s="103"/>
      <c r="AF110" s="103"/>
      <c r="AG110" s="103"/>
      <c r="AH110" s="103"/>
      <c r="AI110" s="103"/>
      <c r="AJ110" s="103"/>
      <c r="AK110" s="103"/>
      <c r="AL110" s="103"/>
      <c r="AM110" s="103"/>
      <c r="AN110" s="103"/>
      <c r="AO110" s="103"/>
      <c r="AP110" s="40"/>
      <c r="AQ110" s="103"/>
      <c r="AR110" s="103"/>
      <c r="AS110" s="103"/>
      <c r="AT110" s="103"/>
      <c r="AU110" s="103"/>
      <c r="AV110" s="103"/>
      <c r="AW110" s="103"/>
      <c r="AX110" s="103"/>
      <c r="AY110" s="103"/>
      <c r="AZ110" s="103"/>
      <c r="BA110" s="103"/>
      <c r="BB110" s="103"/>
      <c r="BC110" s="40"/>
      <c r="BD110" s="40"/>
      <c r="BE110" s="103"/>
      <c r="BF110" s="103"/>
      <c r="BG110" s="103"/>
      <c r="BH110" s="103"/>
      <c r="BI110" s="103"/>
      <c r="BJ110" s="103"/>
      <c r="BK110" s="103"/>
      <c r="BL110" s="103"/>
      <c r="BM110" s="103"/>
      <c r="BN110" s="103"/>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84">
        <v>0</v>
      </c>
      <c r="CP110" s="84">
        <v>0</v>
      </c>
      <c r="CQ110" s="40"/>
      <c r="CR110" s="57">
        <f t="shared" si="860"/>
        <v>0</v>
      </c>
      <c r="CS110" s="40"/>
      <c r="CT110" s="40"/>
      <c r="CU110" s="84"/>
      <c r="CV110" s="84"/>
      <c r="CW110" s="84"/>
      <c r="CX110" s="84"/>
      <c r="CY110" s="191"/>
      <c r="CZ110" s="84"/>
      <c r="DA110" s="40"/>
      <c r="DB110" s="84">
        <v>0</v>
      </c>
      <c r="DC110" s="84"/>
      <c r="DD110" s="84"/>
      <c r="DE110" s="84">
        <f t="shared" si="861"/>
        <v>0</v>
      </c>
      <c r="DF110" s="191"/>
      <c r="DG110" s="84"/>
      <c r="DH110" s="40"/>
      <c r="DI110" s="84">
        <v>0</v>
      </c>
      <c r="DJ110" s="84"/>
      <c r="DK110" s="84"/>
      <c r="DL110" s="84">
        <f t="shared" si="862"/>
        <v>0</v>
      </c>
      <c r="DM110" s="191"/>
      <c r="DN110" s="84"/>
      <c r="DO110" s="40"/>
      <c r="DP110" s="84">
        <v>0</v>
      </c>
      <c r="DQ110" s="84"/>
      <c r="DR110" s="84"/>
      <c r="DS110" s="84">
        <f t="shared" si="863"/>
        <v>0</v>
      </c>
      <c r="DT110" s="191"/>
      <c r="DU110" s="84"/>
      <c r="DV110" s="40"/>
      <c r="DW110" s="84">
        <v>0</v>
      </c>
      <c r="DX110" s="84"/>
      <c r="DY110" s="84"/>
      <c r="DZ110" s="84">
        <f t="shared" si="864"/>
        <v>0</v>
      </c>
      <c r="EA110" s="191"/>
      <c r="EB110" s="84"/>
      <c r="EC110" s="40"/>
      <c r="ED110" s="84">
        <v>0</v>
      </c>
      <c r="EE110" s="84"/>
      <c r="EF110" s="84"/>
      <c r="EG110" s="84">
        <f t="shared" si="865"/>
        <v>0</v>
      </c>
      <c r="EH110" s="191"/>
      <c r="EI110" s="84"/>
      <c r="EJ110" s="40"/>
      <c r="EK110" s="84">
        <v>0</v>
      </c>
      <c r="EL110" s="84"/>
      <c r="EM110" s="84"/>
      <c r="EN110" s="84">
        <f t="shared" si="866"/>
        <v>0</v>
      </c>
      <c r="EO110" s="191"/>
      <c r="EP110" s="84"/>
      <c r="EQ110" s="40"/>
      <c r="ER110" s="84">
        <v>0</v>
      </c>
      <c r="ES110" s="84"/>
      <c r="ET110" s="84"/>
      <c r="EU110" s="84">
        <f t="shared" si="867"/>
        <v>0</v>
      </c>
      <c r="EV110" s="191"/>
      <c r="EW110" s="84"/>
      <c r="EX110" s="40"/>
      <c r="EY110" s="84">
        <v>0</v>
      </c>
      <c r="EZ110" s="84"/>
      <c r="FA110" s="84"/>
      <c r="FB110" s="84">
        <f t="shared" si="868"/>
        <v>0</v>
      </c>
      <c r="FC110" s="191"/>
      <c r="FD110" s="84"/>
      <c r="FE110" s="40"/>
      <c r="FF110" s="84">
        <v>0</v>
      </c>
      <c r="FG110" s="84"/>
      <c r="FH110" s="84"/>
      <c r="FI110" s="84">
        <f t="shared" si="869"/>
        <v>0</v>
      </c>
      <c r="FJ110" s="191"/>
      <c r="FK110" s="84"/>
      <c r="FL110" s="40"/>
      <c r="FM110" s="84">
        <v>0</v>
      </c>
      <c r="FN110" s="84"/>
      <c r="FO110" s="84"/>
      <c r="FP110" s="84">
        <f t="shared" si="870"/>
        <v>0</v>
      </c>
      <c r="FQ110" s="191"/>
      <c r="FR110" s="84"/>
      <c r="FS110" s="40"/>
      <c r="FT110" s="97">
        <f t="shared" si="871"/>
        <v>0</v>
      </c>
      <c r="FU110" s="84">
        <v>0</v>
      </c>
      <c r="FV110" s="84">
        <v>0</v>
      </c>
      <c r="FW110" s="84">
        <v>0</v>
      </c>
      <c r="FX110" s="84">
        <f t="shared" si="872"/>
        <v>0</v>
      </c>
      <c r="FY110" s="191" t="str">
        <f t="shared" si="873"/>
        <v>nebija plānots</v>
      </c>
      <c r="FZ110" s="84">
        <f t="shared" si="874"/>
        <v>0</v>
      </c>
      <c r="GA110" s="84">
        <v>0</v>
      </c>
      <c r="GB110" s="84">
        <v>0</v>
      </c>
      <c r="GC110" s="84">
        <f t="shared" si="875"/>
        <v>0</v>
      </c>
      <c r="GD110" s="84">
        <f t="shared" si="876"/>
        <v>0</v>
      </c>
      <c r="GE110" s="84">
        <f t="shared" si="877"/>
        <v>0</v>
      </c>
      <c r="GF110" s="191" t="str">
        <f t="shared" si="878"/>
        <v>nebija plānots</v>
      </c>
      <c r="GG110" s="84">
        <f t="shared" si="879"/>
        <v>0</v>
      </c>
      <c r="GH110" s="84">
        <v>0</v>
      </c>
      <c r="GI110" s="84">
        <v>0</v>
      </c>
      <c r="GJ110" s="84">
        <f t="shared" si="880"/>
        <v>0</v>
      </c>
      <c r="GK110" s="84">
        <f t="shared" si="881"/>
        <v>0</v>
      </c>
      <c r="GL110" s="84">
        <f t="shared" si="882"/>
        <v>0</v>
      </c>
      <c r="GM110" s="191" t="str">
        <f t="shared" si="883"/>
        <v>nebija plānots</v>
      </c>
      <c r="GN110" s="84">
        <f t="shared" si="884"/>
        <v>0</v>
      </c>
      <c r="GO110" s="84">
        <v>0</v>
      </c>
      <c r="GP110" s="84">
        <v>0</v>
      </c>
      <c r="GQ110" s="84">
        <f t="shared" si="851"/>
        <v>0</v>
      </c>
      <c r="GR110" s="84">
        <f t="shared" si="852"/>
        <v>0</v>
      </c>
      <c r="GS110" s="84">
        <f t="shared" si="853"/>
        <v>0</v>
      </c>
      <c r="GT110" s="191" t="str">
        <f t="shared" si="885"/>
        <v>nebija plānots</v>
      </c>
      <c r="GU110" s="84">
        <f t="shared" si="854"/>
        <v>0</v>
      </c>
      <c r="GV110" s="84">
        <v>0</v>
      </c>
      <c r="GW110" s="84">
        <v>0</v>
      </c>
      <c r="GX110" s="84">
        <f t="shared" si="855"/>
        <v>0</v>
      </c>
      <c r="GY110" s="84">
        <f t="shared" si="856"/>
        <v>0</v>
      </c>
      <c r="GZ110" s="84">
        <f t="shared" si="857"/>
        <v>0</v>
      </c>
      <c r="HA110" s="191" t="str">
        <f t="shared" si="1049"/>
        <v>nebija plānots</v>
      </c>
      <c r="HB110" s="84">
        <f t="shared" si="858"/>
        <v>0</v>
      </c>
      <c r="HC110" s="40"/>
      <c r="HD110" s="40"/>
      <c r="HE110" s="103"/>
      <c r="HF110" s="99"/>
      <c r="HG110" s="105"/>
      <c r="HH110" s="100"/>
      <c r="HI110" s="100"/>
    </row>
    <row r="111" spans="1:217" ht="75.400000000000006" hidden="1" customHeight="1" outlineLevel="1" x14ac:dyDescent="0.45">
      <c r="B111" s="9"/>
      <c r="C111" s="317" t="s">
        <v>60</v>
      </c>
      <c r="D111" s="1" t="s">
        <v>1471</v>
      </c>
      <c r="E111" s="35">
        <v>96</v>
      </c>
      <c r="F111" s="37">
        <v>3</v>
      </c>
      <c r="G111" s="37" t="s">
        <v>60</v>
      </c>
      <c r="H111" s="37" t="s">
        <v>61</v>
      </c>
      <c r="I111" s="37" t="s">
        <v>475</v>
      </c>
      <c r="J111" s="54">
        <v>0</v>
      </c>
      <c r="K111" s="38"/>
      <c r="L111" s="38"/>
      <c r="M111" s="39" t="s">
        <v>41</v>
      </c>
      <c r="N111" s="38"/>
      <c r="O111" s="38"/>
      <c r="P111" s="38" t="s">
        <v>457</v>
      </c>
      <c r="Q111" s="40"/>
      <c r="R111" s="40"/>
      <c r="S111" s="40"/>
      <c r="T111" s="40"/>
      <c r="U111" s="40"/>
      <c r="V111" s="40"/>
      <c r="W111" s="40"/>
      <c r="X111" s="85">
        <f t="shared" si="859"/>
        <v>0</v>
      </c>
      <c r="Y111" s="103"/>
      <c r="Z111" s="103"/>
      <c r="AA111" s="103"/>
      <c r="AB111" s="103"/>
      <c r="AC111" s="103"/>
      <c r="AD111" s="103"/>
      <c r="AE111" s="103"/>
      <c r="AF111" s="103"/>
      <c r="AG111" s="103"/>
      <c r="AH111" s="103"/>
      <c r="AI111" s="103"/>
      <c r="AJ111" s="103"/>
      <c r="AK111" s="103"/>
      <c r="AL111" s="103"/>
      <c r="AM111" s="103"/>
      <c r="AN111" s="103"/>
      <c r="AO111" s="103"/>
      <c r="AP111" s="40"/>
      <c r="AQ111" s="103"/>
      <c r="AR111" s="103"/>
      <c r="AS111" s="103"/>
      <c r="AT111" s="103"/>
      <c r="AU111" s="103"/>
      <c r="AV111" s="103"/>
      <c r="AW111" s="103"/>
      <c r="AX111" s="103"/>
      <c r="AY111" s="103"/>
      <c r="AZ111" s="103"/>
      <c r="BA111" s="103"/>
      <c r="BB111" s="103"/>
      <c r="BC111" s="40"/>
      <c r="BD111" s="40"/>
      <c r="BE111" s="103"/>
      <c r="BF111" s="103"/>
      <c r="BG111" s="103"/>
      <c r="BH111" s="103"/>
      <c r="BI111" s="103"/>
      <c r="BJ111" s="103"/>
      <c r="BK111" s="103"/>
      <c r="BL111" s="103"/>
      <c r="BM111" s="103"/>
      <c r="BN111" s="103"/>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84">
        <v>0</v>
      </c>
      <c r="CP111" s="84">
        <v>0</v>
      </c>
      <c r="CQ111" s="40"/>
      <c r="CR111" s="57">
        <f t="shared" si="860"/>
        <v>0</v>
      </c>
      <c r="CS111" s="40"/>
      <c r="CT111" s="172"/>
      <c r="CU111" s="84"/>
      <c r="CV111" s="84"/>
      <c r="CW111" s="84"/>
      <c r="CX111" s="84"/>
      <c r="CY111" s="191"/>
      <c r="CZ111" s="84"/>
      <c r="DA111" s="172"/>
      <c r="DB111" s="84">
        <v>0</v>
      </c>
      <c r="DC111" s="84"/>
      <c r="DD111" s="84"/>
      <c r="DE111" s="84">
        <f t="shared" si="861"/>
        <v>0</v>
      </c>
      <c r="DF111" s="191"/>
      <c r="DG111" s="84"/>
      <c r="DH111" s="172"/>
      <c r="DI111" s="84">
        <v>0</v>
      </c>
      <c r="DJ111" s="84"/>
      <c r="DK111" s="84"/>
      <c r="DL111" s="84">
        <f t="shared" si="862"/>
        <v>0</v>
      </c>
      <c r="DM111" s="191"/>
      <c r="DN111" s="84"/>
      <c r="DO111" s="172"/>
      <c r="DP111" s="84">
        <v>0</v>
      </c>
      <c r="DQ111" s="84"/>
      <c r="DR111" s="84"/>
      <c r="DS111" s="84">
        <f t="shared" si="863"/>
        <v>0</v>
      </c>
      <c r="DT111" s="191"/>
      <c r="DU111" s="84"/>
      <c r="DV111" s="172"/>
      <c r="DW111" s="84">
        <v>0</v>
      </c>
      <c r="DX111" s="84"/>
      <c r="DY111" s="84"/>
      <c r="DZ111" s="84">
        <f t="shared" si="864"/>
        <v>0</v>
      </c>
      <c r="EA111" s="191"/>
      <c r="EB111" s="84"/>
      <c r="EC111" s="172"/>
      <c r="ED111" s="84">
        <v>0</v>
      </c>
      <c r="EE111" s="84"/>
      <c r="EF111" s="84"/>
      <c r="EG111" s="84">
        <f t="shared" si="865"/>
        <v>0</v>
      </c>
      <c r="EH111" s="191"/>
      <c r="EI111" s="84"/>
      <c r="EJ111" s="172"/>
      <c r="EK111" s="84">
        <v>0</v>
      </c>
      <c r="EL111" s="84"/>
      <c r="EM111" s="84"/>
      <c r="EN111" s="84">
        <f t="shared" si="866"/>
        <v>0</v>
      </c>
      <c r="EO111" s="191"/>
      <c r="EP111" s="84"/>
      <c r="EQ111" s="172"/>
      <c r="ER111" s="84">
        <v>0</v>
      </c>
      <c r="ES111" s="84"/>
      <c r="ET111" s="84"/>
      <c r="EU111" s="84">
        <f t="shared" si="867"/>
        <v>0</v>
      </c>
      <c r="EV111" s="191"/>
      <c r="EW111" s="84"/>
      <c r="EX111" s="172"/>
      <c r="EY111" s="84">
        <v>0</v>
      </c>
      <c r="EZ111" s="84"/>
      <c r="FA111" s="84"/>
      <c r="FB111" s="84">
        <f t="shared" si="868"/>
        <v>0</v>
      </c>
      <c r="FC111" s="191"/>
      <c r="FD111" s="84"/>
      <c r="FE111" s="172"/>
      <c r="FF111" s="84">
        <v>0</v>
      </c>
      <c r="FG111" s="84"/>
      <c r="FH111" s="84"/>
      <c r="FI111" s="84">
        <f t="shared" si="869"/>
        <v>0</v>
      </c>
      <c r="FJ111" s="191"/>
      <c r="FK111" s="84"/>
      <c r="FL111" s="172"/>
      <c r="FM111" s="84">
        <v>0</v>
      </c>
      <c r="FN111" s="84"/>
      <c r="FO111" s="84"/>
      <c r="FP111" s="84">
        <f t="shared" si="870"/>
        <v>0</v>
      </c>
      <c r="FQ111" s="191"/>
      <c r="FR111" s="84"/>
      <c r="FS111" s="40"/>
      <c r="FT111" s="97">
        <f t="shared" si="871"/>
        <v>0</v>
      </c>
      <c r="FU111" s="84">
        <v>0</v>
      </c>
      <c r="FV111" s="84">
        <v>0</v>
      </c>
      <c r="FW111" s="84">
        <v>0</v>
      </c>
      <c r="FX111" s="84">
        <f t="shared" si="872"/>
        <v>0</v>
      </c>
      <c r="FY111" s="191" t="str">
        <f t="shared" si="873"/>
        <v>nebija plānots</v>
      </c>
      <c r="FZ111" s="84">
        <f t="shared" si="874"/>
        <v>0</v>
      </c>
      <c r="GA111" s="84">
        <v>0</v>
      </c>
      <c r="GB111" s="84">
        <v>0</v>
      </c>
      <c r="GC111" s="84">
        <f t="shared" si="875"/>
        <v>0</v>
      </c>
      <c r="GD111" s="84">
        <f t="shared" si="876"/>
        <v>0</v>
      </c>
      <c r="GE111" s="84">
        <f t="shared" si="877"/>
        <v>0</v>
      </c>
      <c r="GF111" s="191" t="str">
        <f t="shared" si="878"/>
        <v>nebija plānots</v>
      </c>
      <c r="GG111" s="84">
        <f t="shared" si="879"/>
        <v>0</v>
      </c>
      <c r="GH111" s="84">
        <v>0</v>
      </c>
      <c r="GI111" s="84">
        <v>0</v>
      </c>
      <c r="GJ111" s="84">
        <f t="shared" si="880"/>
        <v>0</v>
      </c>
      <c r="GK111" s="84">
        <f t="shared" si="881"/>
        <v>0</v>
      </c>
      <c r="GL111" s="84">
        <f t="shared" si="882"/>
        <v>0</v>
      </c>
      <c r="GM111" s="191" t="str">
        <f t="shared" si="883"/>
        <v>nebija plānots</v>
      </c>
      <c r="GN111" s="84">
        <f t="shared" si="884"/>
        <v>0</v>
      </c>
      <c r="GO111" s="84">
        <v>0</v>
      </c>
      <c r="GP111" s="84">
        <v>0</v>
      </c>
      <c r="GQ111" s="84">
        <f t="shared" si="851"/>
        <v>0</v>
      </c>
      <c r="GR111" s="84">
        <f t="shared" si="852"/>
        <v>0</v>
      </c>
      <c r="GS111" s="84">
        <f t="shared" si="853"/>
        <v>0</v>
      </c>
      <c r="GT111" s="191" t="str">
        <f t="shared" si="885"/>
        <v>nebija plānots</v>
      </c>
      <c r="GU111" s="84">
        <f t="shared" si="854"/>
        <v>0</v>
      </c>
      <c r="GV111" s="84">
        <v>0</v>
      </c>
      <c r="GW111" s="84">
        <v>0</v>
      </c>
      <c r="GX111" s="84">
        <f t="shared" si="855"/>
        <v>0</v>
      </c>
      <c r="GY111" s="84">
        <f t="shared" si="856"/>
        <v>0</v>
      </c>
      <c r="GZ111" s="84">
        <f t="shared" si="857"/>
        <v>0</v>
      </c>
      <c r="HA111" s="191" t="str">
        <f t="shared" si="1049"/>
        <v>nebija plānots</v>
      </c>
      <c r="HB111" s="84">
        <f t="shared" si="858"/>
        <v>0</v>
      </c>
      <c r="HC111" s="40"/>
      <c r="HD111" s="40"/>
      <c r="HE111" s="103"/>
      <c r="HF111" s="99"/>
      <c r="HG111" s="104" t="s">
        <v>879</v>
      </c>
      <c r="HH111" s="100" t="s">
        <v>828</v>
      </c>
      <c r="HI111" s="100" t="s">
        <v>828</v>
      </c>
    </row>
    <row r="112" spans="1:217" ht="75.400000000000006" customHeight="1" collapsed="1" x14ac:dyDescent="0.45">
      <c r="A112" s="1" t="str">
        <f t="shared" si="204"/>
        <v>3.1.2.2.__</v>
      </c>
      <c r="B112" s="9" t="str">
        <f>C112&amp;J112&amp;"."&amp;D112</f>
        <v>3.1.2.2.K0.Nē</v>
      </c>
      <c r="C112" s="317" t="s">
        <v>62</v>
      </c>
      <c r="D112" s="1" t="s">
        <v>1471</v>
      </c>
      <c r="E112" s="35">
        <v>97</v>
      </c>
      <c r="F112" s="54">
        <v>3</v>
      </c>
      <c r="G112" s="54" t="s">
        <v>62</v>
      </c>
      <c r="H112" s="54" t="s">
        <v>63</v>
      </c>
      <c r="I112" s="54" t="str">
        <f t="shared" si="162"/>
        <v>3.1.2.2. Tehnoloģiju akselerators</v>
      </c>
      <c r="J112" s="54" t="s">
        <v>1472</v>
      </c>
      <c r="K112" s="55" t="s">
        <v>33</v>
      </c>
      <c r="L112" s="38" t="str">
        <f t="shared" si="163"/>
        <v>3.1.2.2.__</v>
      </c>
      <c r="M112" s="56" t="s">
        <v>41</v>
      </c>
      <c r="N112" s="55" t="s">
        <v>5</v>
      </c>
      <c r="O112" s="55" t="s">
        <v>222</v>
      </c>
      <c r="P112" s="55" t="s">
        <v>225</v>
      </c>
      <c r="Q112" s="57">
        <f t="shared" si="339"/>
        <v>16000000</v>
      </c>
      <c r="R112" s="57">
        <f t="shared" si="164"/>
        <v>16000000</v>
      </c>
      <c r="S112" s="80">
        <v>0</v>
      </c>
      <c r="T112" s="80">
        <v>16000000</v>
      </c>
      <c r="U112" s="80">
        <v>0</v>
      </c>
      <c r="V112" s="80">
        <v>0</v>
      </c>
      <c r="W112" s="80">
        <v>0</v>
      </c>
      <c r="X112" s="85" t="str">
        <f t="shared" si="859"/>
        <v>ERAF</v>
      </c>
      <c r="Y112" s="88">
        <v>0</v>
      </c>
      <c r="Z112" s="88">
        <v>0</v>
      </c>
      <c r="AA112" s="88">
        <v>0</v>
      </c>
      <c r="AB112" s="88">
        <v>0</v>
      </c>
      <c r="AC112" s="88">
        <v>0</v>
      </c>
      <c r="AD112" s="88">
        <v>0</v>
      </c>
      <c r="AE112" s="88">
        <v>0</v>
      </c>
      <c r="AF112" s="88">
        <v>0</v>
      </c>
      <c r="AG112" s="88">
        <v>0</v>
      </c>
      <c r="AH112" s="88">
        <v>0</v>
      </c>
      <c r="AI112" s="88">
        <v>0</v>
      </c>
      <c r="AJ112" s="88">
        <v>0</v>
      </c>
      <c r="AK112" s="88">
        <v>0</v>
      </c>
      <c r="AL112" s="88">
        <v>0</v>
      </c>
      <c r="AM112" s="88">
        <v>0</v>
      </c>
      <c r="AN112" s="88">
        <v>0</v>
      </c>
      <c r="AO112" s="88">
        <v>0</v>
      </c>
      <c r="AP112" s="57">
        <f t="shared" si="205"/>
        <v>0</v>
      </c>
      <c r="AQ112" s="88">
        <v>0</v>
      </c>
      <c r="AR112" s="88">
        <v>0</v>
      </c>
      <c r="AS112" s="88">
        <v>0</v>
      </c>
      <c r="AT112" s="88">
        <v>0</v>
      </c>
      <c r="AU112" s="88">
        <v>0</v>
      </c>
      <c r="AV112" s="88">
        <v>0</v>
      </c>
      <c r="AW112" s="88">
        <v>0</v>
      </c>
      <c r="AX112" s="88">
        <v>0</v>
      </c>
      <c r="AY112" s="88">
        <v>0</v>
      </c>
      <c r="AZ112" s="88">
        <v>0</v>
      </c>
      <c r="BA112" s="88">
        <v>0</v>
      </c>
      <c r="BB112" s="88">
        <v>0</v>
      </c>
      <c r="BC112" s="57">
        <f t="shared" si="206"/>
        <v>0</v>
      </c>
      <c r="BD112" s="57">
        <f t="shared" si="207"/>
        <v>0</v>
      </c>
      <c r="BE112" s="88">
        <v>0</v>
      </c>
      <c r="BF112" s="88">
        <v>0</v>
      </c>
      <c r="BG112" s="88">
        <v>0</v>
      </c>
      <c r="BH112" s="88">
        <v>0</v>
      </c>
      <c r="BI112" s="88">
        <v>0</v>
      </c>
      <c r="BJ112" s="88">
        <v>0</v>
      </c>
      <c r="BK112" s="88">
        <v>0</v>
      </c>
      <c r="BL112" s="88">
        <v>0</v>
      </c>
      <c r="BM112" s="88">
        <v>0</v>
      </c>
      <c r="BN112" s="88">
        <v>0</v>
      </c>
      <c r="BO112" s="85">
        <v>0</v>
      </c>
      <c r="BP112" s="85">
        <v>0</v>
      </c>
      <c r="BQ112" s="57">
        <f t="shared" si="208"/>
        <v>0</v>
      </c>
      <c r="BR112" s="85">
        <v>0</v>
      </c>
      <c r="BS112" s="85">
        <v>0</v>
      </c>
      <c r="BT112" s="85">
        <v>0</v>
      </c>
      <c r="BU112" s="85">
        <v>0</v>
      </c>
      <c r="BV112" s="85">
        <v>0</v>
      </c>
      <c r="BW112" s="85">
        <v>0</v>
      </c>
      <c r="BX112" s="85">
        <v>0</v>
      </c>
      <c r="BY112" s="85">
        <v>0</v>
      </c>
      <c r="BZ112" s="85">
        <v>0</v>
      </c>
      <c r="CA112" s="85">
        <v>0</v>
      </c>
      <c r="CB112" s="85">
        <v>0</v>
      </c>
      <c r="CC112" s="85">
        <v>0</v>
      </c>
      <c r="CD112" s="57">
        <f t="shared" si="209"/>
        <v>0</v>
      </c>
      <c r="CE112" s="85">
        <v>0</v>
      </c>
      <c r="CF112" s="85">
        <v>0</v>
      </c>
      <c r="CG112" s="85">
        <v>0</v>
      </c>
      <c r="CH112" s="85">
        <v>0</v>
      </c>
      <c r="CI112" s="85">
        <v>0</v>
      </c>
      <c r="CJ112" s="85">
        <v>0</v>
      </c>
      <c r="CK112" s="85">
        <v>0</v>
      </c>
      <c r="CL112" s="85">
        <v>0</v>
      </c>
      <c r="CM112" s="85">
        <v>0</v>
      </c>
      <c r="CN112" s="85">
        <v>0</v>
      </c>
      <c r="CO112" s="84">
        <v>0</v>
      </c>
      <c r="CP112" s="84">
        <v>0</v>
      </c>
      <c r="CQ112" s="57">
        <f>CE112+CF112+CG112+CH112+CI112+CJ112+CK112+CL112+CM112+CN112+CO112+CP112</f>
        <v>0</v>
      </c>
      <c r="CR112" s="57">
        <f t="shared" si="860"/>
        <v>0</v>
      </c>
      <c r="CS112" s="179">
        <v>0</v>
      </c>
      <c r="CT112" s="84">
        <v>0</v>
      </c>
      <c r="CU112" s="84">
        <v>0</v>
      </c>
      <c r="CV112" s="84">
        <f t="shared" si="887"/>
        <v>0</v>
      </c>
      <c r="CW112" s="84">
        <v>0</v>
      </c>
      <c r="CX112" s="84">
        <f t="shared" si="888"/>
        <v>0</v>
      </c>
      <c r="CY112" s="191" t="str">
        <f t="shared" si="889"/>
        <v>nebija plānots</v>
      </c>
      <c r="CZ112" s="84">
        <f t="shared" si="890"/>
        <v>0</v>
      </c>
      <c r="DA112" s="84">
        <f t="shared" ref="DA112:FL112" si="1200">DA113+DA114</f>
        <v>0</v>
      </c>
      <c r="DB112" s="84">
        <v>0</v>
      </c>
      <c r="DC112" s="84">
        <f t="shared" si="892"/>
        <v>0</v>
      </c>
      <c r="DD112" s="84">
        <v>0</v>
      </c>
      <c r="DE112" s="84">
        <f t="shared" si="861"/>
        <v>0</v>
      </c>
      <c r="DF112" s="191" t="str">
        <f t="shared" ref="DF112" si="1201">IFERROR(DE112/DC112,"nebija plānots")</f>
        <v>nebija plānots</v>
      </c>
      <c r="DG112" s="84">
        <f t="shared" ref="DG112" si="1202">DE112-DC112</f>
        <v>0</v>
      </c>
      <c r="DH112" s="84">
        <f t="shared" si="1200"/>
        <v>0</v>
      </c>
      <c r="DI112" s="84">
        <v>0</v>
      </c>
      <c r="DJ112" s="84">
        <f t="shared" ref="DJ112" si="1203">DC112+DH112</f>
        <v>0</v>
      </c>
      <c r="DK112" s="84">
        <v>0</v>
      </c>
      <c r="DL112" s="84">
        <f t="shared" si="862"/>
        <v>0</v>
      </c>
      <c r="DM112" s="191" t="str">
        <f t="shared" ref="DM112" si="1204">IFERROR(DL112/DJ112,"nebija plānots")</f>
        <v>nebija plānots</v>
      </c>
      <c r="DN112" s="84">
        <f t="shared" ref="DN112" si="1205">DL112-DJ112</f>
        <v>0</v>
      </c>
      <c r="DO112" s="84">
        <f t="shared" si="1200"/>
        <v>0</v>
      </c>
      <c r="DP112" s="84">
        <v>0</v>
      </c>
      <c r="DQ112" s="84">
        <f t="shared" ref="DQ112" si="1206">DJ112+DO112</f>
        <v>0</v>
      </c>
      <c r="DR112" s="84">
        <v>0</v>
      </c>
      <c r="DS112" s="84">
        <f t="shared" si="863"/>
        <v>0</v>
      </c>
      <c r="DT112" s="191" t="str">
        <f t="shared" ref="DT112" si="1207">IFERROR(DS112/DQ112,"nebija plānots")</f>
        <v>nebija plānots</v>
      </c>
      <c r="DU112" s="84">
        <f t="shared" ref="DU112" si="1208">DS112-DQ112</f>
        <v>0</v>
      </c>
      <c r="DV112" s="84">
        <f t="shared" si="1200"/>
        <v>0</v>
      </c>
      <c r="DW112" s="84">
        <v>0</v>
      </c>
      <c r="DX112" s="84">
        <f t="shared" ref="DX112" si="1209">DQ112+DV112</f>
        <v>0</v>
      </c>
      <c r="DY112" s="84">
        <v>0</v>
      </c>
      <c r="DZ112" s="84">
        <f t="shared" si="864"/>
        <v>0</v>
      </c>
      <c r="EA112" s="191" t="str">
        <f t="shared" ref="EA112" si="1210">IFERROR(DZ112/DX112,"nebija plānots")</f>
        <v>nebija plānots</v>
      </c>
      <c r="EB112" s="84">
        <f t="shared" ref="EB112" si="1211">DZ112-DX112</f>
        <v>0</v>
      </c>
      <c r="EC112" s="84">
        <f t="shared" si="1200"/>
        <v>0</v>
      </c>
      <c r="ED112" s="84">
        <v>0</v>
      </c>
      <c r="EE112" s="84">
        <f t="shared" ref="EE112" si="1212">DX112+EC112</f>
        <v>0</v>
      </c>
      <c r="EF112" s="84">
        <v>0</v>
      </c>
      <c r="EG112" s="84">
        <f t="shared" si="865"/>
        <v>0</v>
      </c>
      <c r="EH112" s="191" t="str">
        <f t="shared" ref="EH112" si="1213">IFERROR(EG112/EE112,"nebija plānots")</f>
        <v>nebija plānots</v>
      </c>
      <c r="EI112" s="84">
        <f t="shared" ref="EI112" si="1214">EG112-EE112</f>
        <v>0</v>
      </c>
      <c r="EJ112" s="84">
        <f t="shared" si="1200"/>
        <v>0</v>
      </c>
      <c r="EK112" s="84">
        <v>0</v>
      </c>
      <c r="EL112" s="84">
        <f t="shared" ref="EL112" si="1215">EE112+EJ112</f>
        <v>0</v>
      </c>
      <c r="EM112" s="84">
        <v>0</v>
      </c>
      <c r="EN112" s="84">
        <f t="shared" si="866"/>
        <v>0</v>
      </c>
      <c r="EO112" s="191" t="str">
        <f t="shared" ref="EO112" si="1216">IFERROR(EN112/EL112,"nebija plānots")</f>
        <v>nebija plānots</v>
      </c>
      <c r="EP112" s="84">
        <f t="shared" ref="EP112" si="1217">EN112-EL112</f>
        <v>0</v>
      </c>
      <c r="EQ112" s="84">
        <f t="shared" si="1200"/>
        <v>0</v>
      </c>
      <c r="ER112" s="84">
        <v>0</v>
      </c>
      <c r="ES112" s="84">
        <f t="shared" ref="ES112" si="1218">EL112+EQ112</f>
        <v>0</v>
      </c>
      <c r="ET112" s="84">
        <v>0</v>
      </c>
      <c r="EU112" s="84">
        <f t="shared" si="867"/>
        <v>0</v>
      </c>
      <c r="EV112" s="191" t="str">
        <f t="shared" ref="EV112" si="1219">IFERROR(EU112/ES112,"nebija plānots")</f>
        <v>nebija plānots</v>
      </c>
      <c r="EW112" s="84">
        <f t="shared" ref="EW112" si="1220">EU112-ES112</f>
        <v>0</v>
      </c>
      <c r="EX112" s="84">
        <f t="shared" si="1200"/>
        <v>0</v>
      </c>
      <c r="EY112" s="84">
        <v>0</v>
      </c>
      <c r="EZ112" s="84">
        <f t="shared" ref="EZ112" si="1221">ES112+EX112</f>
        <v>0</v>
      </c>
      <c r="FA112" s="84">
        <v>0</v>
      </c>
      <c r="FB112" s="84">
        <f t="shared" si="868"/>
        <v>0</v>
      </c>
      <c r="FC112" s="191" t="str">
        <f t="shared" ref="FC112" si="1222">IFERROR(FB112/EZ112,"nebija plānots")</f>
        <v>nebija plānots</v>
      </c>
      <c r="FD112" s="84">
        <f t="shared" ref="FD112" si="1223">FB112-EZ112</f>
        <v>0</v>
      </c>
      <c r="FE112" s="84">
        <f t="shared" si="1200"/>
        <v>0</v>
      </c>
      <c r="FF112" s="84">
        <v>0</v>
      </c>
      <c r="FG112" s="84">
        <f t="shared" ref="FG112" si="1224">EZ112+FE112</f>
        <v>0</v>
      </c>
      <c r="FH112" s="84">
        <v>0</v>
      </c>
      <c r="FI112" s="84">
        <f t="shared" si="869"/>
        <v>0</v>
      </c>
      <c r="FJ112" s="191" t="str">
        <f t="shared" ref="FJ112" si="1225">IFERROR(FI112/FG112,"nebija plānots")</f>
        <v>nebija plānots</v>
      </c>
      <c r="FK112" s="84">
        <f t="shared" ref="FK112" si="1226">FI112-FG112</f>
        <v>0</v>
      </c>
      <c r="FL112" s="84">
        <f t="shared" si="1200"/>
        <v>0</v>
      </c>
      <c r="FM112" s="84">
        <v>0</v>
      </c>
      <c r="FN112" s="84">
        <f t="shared" ref="FN112" si="1227">FG112+FL112</f>
        <v>0</v>
      </c>
      <c r="FO112" s="84">
        <v>0</v>
      </c>
      <c r="FP112" s="84">
        <f t="shared" si="870"/>
        <v>0</v>
      </c>
      <c r="FQ112" s="191" t="str">
        <f t="shared" ref="FQ112" si="1228">IFERROR(FP112/FN112,"nebija plānots")</f>
        <v>nebija plānots</v>
      </c>
      <c r="FR112" s="84">
        <f t="shared" ref="FR112" si="1229">FP112-FN112</f>
        <v>0</v>
      </c>
      <c r="FS112" s="97">
        <f t="shared" si="922"/>
        <v>0</v>
      </c>
      <c r="FT112" s="97">
        <f t="shared" si="871"/>
        <v>0</v>
      </c>
      <c r="FU112" s="84">
        <v>0</v>
      </c>
      <c r="FV112" s="84">
        <v>0</v>
      </c>
      <c r="FW112" s="84">
        <v>0</v>
      </c>
      <c r="FX112" s="84">
        <f t="shared" si="872"/>
        <v>0</v>
      </c>
      <c r="FY112" s="191" t="str">
        <f t="shared" si="873"/>
        <v>nebija plānots</v>
      </c>
      <c r="FZ112" s="84">
        <f t="shared" si="874"/>
        <v>0</v>
      </c>
      <c r="GA112" s="84">
        <v>0</v>
      </c>
      <c r="GB112" s="84">
        <v>0</v>
      </c>
      <c r="GC112" s="84">
        <f t="shared" si="875"/>
        <v>0</v>
      </c>
      <c r="GD112" s="84">
        <f t="shared" si="876"/>
        <v>0</v>
      </c>
      <c r="GE112" s="84">
        <f t="shared" si="877"/>
        <v>0</v>
      </c>
      <c r="GF112" s="191" t="str">
        <f t="shared" si="878"/>
        <v>nebija plānots</v>
      </c>
      <c r="GG112" s="84">
        <f t="shared" si="879"/>
        <v>0</v>
      </c>
      <c r="GH112" s="84">
        <v>0</v>
      </c>
      <c r="GI112" s="84">
        <v>0</v>
      </c>
      <c r="GJ112" s="84">
        <f t="shared" si="880"/>
        <v>0</v>
      </c>
      <c r="GK112" s="84">
        <f t="shared" si="881"/>
        <v>0</v>
      </c>
      <c r="GL112" s="84">
        <f t="shared" si="882"/>
        <v>0</v>
      </c>
      <c r="GM112" s="191" t="str">
        <f t="shared" si="883"/>
        <v>nebija plānots</v>
      </c>
      <c r="GN112" s="84">
        <f t="shared" si="884"/>
        <v>0</v>
      </c>
      <c r="GO112" s="84">
        <v>0</v>
      </c>
      <c r="GP112" s="84">
        <v>0</v>
      </c>
      <c r="GQ112" s="84">
        <f t="shared" si="851"/>
        <v>0</v>
      </c>
      <c r="GR112" s="84">
        <f t="shared" si="852"/>
        <v>0</v>
      </c>
      <c r="GS112" s="84">
        <f t="shared" si="853"/>
        <v>0</v>
      </c>
      <c r="GT112" s="191" t="str">
        <f t="shared" si="885"/>
        <v>nebija plānots</v>
      </c>
      <c r="GU112" s="84">
        <f t="shared" si="854"/>
        <v>0</v>
      </c>
      <c r="GV112" s="84">
        <v>0</v>
      </c>
      <c r="GW112" s="84">
        <v>0</v>
      </c>
      <c r="GX112" s="84">
        <f t="shared" si="855"/>
        <v>0</v>
      </c>
      <c r="GY112" s="84">
        <f t="shared" si="856"/>
        <v>0</v>
      </c>
      <c r="GZ112" s="84">
        <f t="shared" si="857"/>
        <v>0</v>
      </c>
      <c r="HA112" s="191" t="str">
        <f t="shared" si="1049"/>
        <v>nebija plānots</v>
      </c>
      <c r="HB112" s="84">
        <f t="shared" si="858"/>
        <v>0</v>
      </c>
      <c r="HC112" s="57">
        <f>FU112+FS112+CQ112+CD112+BQ112+BC112+AP112</f>
        <v>0</v>
      </c>
      <c r="HD112" s="57">
        <f>Q112-HC112</f>
        <v>16000000</v>
      </c>
      <c r="HE112" s="72"/>
      <c r="HF112" s="58">
        <v>1</v>
      </c>
      <c r="HG112" s="77" t="s">
        <v>878</v>
      </c>
      <c r="HH112" s="59"/>
      <c r="HI112" s="59"/>
    </row>
    <row r="113" spans="1:217" ht="75.400000000000006" hidden="1" customHeight="1" outlineLevel="1" x14ac:dyDescent="0.45">
      <c r="B113" s="9"/>
      <c r="C113" s="317" t="s">
        <v>62</v>
      </c>
      <c r="D113" s="1" t="s">
        <v>1471</v>
      </c>
      <c r="E113" s="35">
        <v>98</v>
      </c>
      <c r="F113" s="37">
        <v>3</v>
      </c>
      <c r="G113" s="37" t="s">
        <v>62</v>
      </c>
      <c r="H113" s="37" t="s">
        <v>63</v>
      </c>
      <c r="I113" s="37" t="s">
        <v>476</v>
      </c>
      <c r="J113" s="54">
        <v>0</v>
      </c>
      <c r="K113" s="38"/>
      <c r="L113" s="38"/>
      <c r="M113" s="39" t="s">
        <v>41</v>
      </c>
      <c r="N113" s="38"/>
      <c r="O113" s="38"/>
      <c r="P113" s="38" t="s">
        <v>456</v>
      </c>
      <c r="Q113" s="40"/>
      <c r="R113" s="40"/>
      <c r="S113" s="40"/>
      <c r="T113" s="40"/>
      <c r="U113" s="40"/>
      <c r="V113" s="40"/>
      <c r="W113" s="40"/>
      <c r="X113" s="85">
        <f t="shared" si="859"/>
        <v>0</v>
      </c>
      <c r="Y113" s="103"/>
      <c r="Z113" s="103"/>
      <c r="AA113" s="103"/>
      <c r="AB113" s="103"/>
      <c r="AC113" s="103"/>
      <c r="AD113" s="103"/>
      <c r="AE113" s="103"/>
      <c r="AF113" s="103"/>
      <c r="AG113" s="103"/>
      <c r="AH113" s="103"/>
      <c r="AI113" s="103"/>
      <c r="AJ113" s="103"/>
      <c r="AK113" s="103"/>
      <c r="AL113" s="103"/>
      <c r="AM113" s="103"/>
      <c r="AN113" s="103"/>
      <c r="AO113" s="103"/>
      <c r="AP113" s="40"/>
      <c r="AQ113" s="103"/>
      <c r="AR113" s="103"/>
      <c r="AS113" s="103"/>
      <c r="AT113" s="103"/>
      <c r="AU113" s="103"/>
      <c r="AV113" s="103"/>
      <c r="AW113" s="103"/>
      <c r="AX113" s="103"/>
      <c r="AY113" s="103"/>
      <c r="AZ113" s="103"/>
      <c r="BA113" s="103"/>
      <c r="BB113" s="103"/>
      <c r="BC113" s="40"/>
      <c r="BD113" s="40"/>
      <c r="BE113" s="103"/>
      <c r="BF113" s="103"/>
      <c r="BG113" s="103"/>
      <c r="BH113" s="103"/>
      <c r="BI113" s="103"/>
      <c r="BJ113" s="103"/>
      <c r="BK113" s="103"/>
      <c r="BL113" s="103"/>
      <c r="BM113" s="103"/>
      <c r="BN113" s="103"/>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84">
        <v>0</v>
      </c>
      <c r="CP113" s="84">
        <v>0</v>
      </c>
      <c r="CQ113" s="40"/>
      <c r="CR113" s="57">
        <f t="shared" si="860"/>
        <v>0</v>
      </c>
      <c r="CS113" s="40"/>
      <c r="CT113" s="40"/>
      <c r="CU113" s="84"/>
      <c r="CV113" s="84"/>
      <c r="CW113" s="84"/>
      <c r="CX113" s="84"/>
      <c r="CY113" s="191"/>
      <c r="CZ113" s="84"/>
      <c r="DA113" s="40"/>
      <c r="DB113" s="84">
        <v>0</v>
      </c>
      <c r="DC113" s="84"/>
      <c r="DD113" s="84"/>
      <c r="DE113" s="84">
        <f t="shared" si="861"/>
        <v>0</v>
      </c>
      <c r="DF113" s="191"/>
      <c r="DG113" s="84"/>
      <c r="DH113" s="40"/>
      <c r="DI113" s="84">
        <v>0</v>
      </c>
      <c r="DJ113" s="84"/>
      <c r="DK113" s="84"/>
      <c r="DL113" s="84">
        <f t="shared" si="862"/>
        <v>0</v>
      </c>
      <c r="DM113" s="191"/>
      <c r="DN113" s="84"/>
      <c r="DO113" s="40"/>
      <c r="DP113" s="84">
        <v>0</v>
      </c>
      <c r="DQ113" s="84"/>
      <c r="DR113" s="84"/>
      <c r="DS113" s="84">
        <f t="shared" si="863"/>
        <v>0</v>
      </c>
      <c r="DT113" s="191"/>
      <c r="DU113" s="84"/>
      <c r="DV113" s="40"/>
      <c r="DW113" s="84">
        <v>0</v>
      </c>
      <c r="DX113" s="84"/>
      <c r="DY113" s="84"/>
      <c r="DZ113" s="84">
        <f t="shared" si="864"/>
        <v>0</v>
      </c>
      <c r="EA113" s="191"/>
      <c r="EB113" s="84"/>
      <c r="EC113" s="40"/>
      <c r="ED113" s="84">
        <v>0</v>
      </c>
      <c r="EE113" s="84"/>
      <c r="EF113" s="84"/>
      <c r="EG113" s="84">
        <f t="shared" si="865"/>
        <v>0</v>
      </c>
      <c r="EH113" s="191"/>
      <c r="EI113" s="84"/>
      <c r="EJ113" s="40"/>
      <c r="EK113" s="84">
        <v>0</v>
      </c>
      <c r="EL113" s="84"/>
      <c r="EM113" s="84"/>
      <c r="EN113" s="84">
        <f t="shared" si="866"/>
        <v>0</v>
      </c>
      <c r="EO113" s="191"/>
      <c r="EP113" s="84"/>
      <c r="EQ113" s="40"/>
      <c r="ER113" s="84">
        <v>0</v>
      </c>
      <c r="ES113" s="84"/>
      <c r="ET113" s="84"/>
      <c r="EU113" s="84">
        <f t="shared" si="867"/>
        <v>0</v>
      </c>
      <c r="EV113" s="191"/>
      <c r="EW113" s="84"/>
      <c r="EX113" s="40"/>
      <c r="EY113" s="84">
        <v>0</v>
      </c>
      <c r="EZ113" s="84"/>
      <c r="FA113" s="84"/>
      <c r="FB113" s="84">
        <f t="shared" si="868"/>
        <v>0</v>
      </c>
      <c r="FC113" s="191"/>
      <c r="FD113" s="84"/>
      <c r="FE113" s="40"/>
      <c r="FF113" s="84">
        <v>0</v>
      </c>
      <c r="FG113" s="84"/>
      <c r="FH113" s="84"/>
      <c r="FI113" s="84">
        <f t="shared" si="869"/>
        <v>0</v>
      </c>
      <c r="FJ113" s="191"/>
      <c r="FK113" s="84"/>
      <c r="FL113" s="40"/>
      <c r="FM113" s="84">
        <v>0</v>
      </c>
      <c r="FN113" s="84"/>
      <c r="FO113" s="84"/>
      <c r="FP113" s="84">
        <f t="shared" si="870"/>
        <v>0</v>
      </c>
      <c r="FQ113" s="191"/>
      <c r="FR113" s="84"/>
      <c r="FS113" s="40"/>
      <c r="FT113" s="97">
        <f t="shared" si="871"/>
        <v>0</v>
      </c>
      <c r="FU113" s="84">
        <v>0</v>
      </c>
      <c r="FV113" s="84">
        <v>0</v>
      </c>
      <c r="FW113" s="84">
        <v>0</v>
      </c>
      <c r="FX113" s="84">
        <f t="shared" si="872"/>
        <v>0</v>
      </c>
      <c r="FY113" s="191" t="str">
        <f t="shared" si="873"/>
        <v>nebija plānots</v>
      </c>
      <c r="FZ113" s="84">
        <f t="shared" si="874"/>
        <v>0</v>
      </c>
      <c r="GA113" s="84">
        <v>0</v>
      </c>
      <c r="GB113" s="84">
        <v>0</v>
      </c>
      <c r="GC113" s="84">
        <f t="shared" si="875"/>
        <v>0</v>
      </c>
      <c r="GD113" s="84">
        <f t="shared" si="876"/>
        <v>0</v>
      </c>
      <c r="GE113" s="84">
        <f t="shared" si="877"/>
        <v>0</v>
      </c>
      <c r="GF113" s="191" t="str">
        <f t="shared" si="878"/>
        <v>nebija plānots</v>
      </c>
      <c r="GG113" s="84">
        <f t="shared" si="879"/>
        <v>0</v>
      </c>
      <c r="GH113" s="84">
        <v>0</v>
      </c>
      <c r="GI113" s="84">
        <v>0</v>
      </c>
      <c r="GJ113" s="84">
        <f t="shared" si="880"/>
        <v>0</v>
      </c>
      <c r="GK113" s="84">
        <f t="shared" si="881"/>
        <v>0</v>
      </c>
      <c r="GL113" s="84">
        <f t="shared" si="882"/>
        <v>0</v>
      </c>
      <c r="GM113" s="191" t="str">
        <f t="shared" si="883"/>
        <v>nebija plānots</v>
      </c>
      <c r="GN113" s="84">
        <f t="shared" si="884"/>
        <v>0</v>
      </c>
      <c r="GO113" s="84">
        <v>0</v>
      </c>
      <c r="GP113" s="84">
        <v>0</v>
      </c>
      <c r="GQ113" s="84">
        <f t="shared" si="851"/>
        <v>0</v>
      </c>
      <c r="GR113" s="84">
        <f t="shared" si="852"/>
        <v>0</v>
      </c>
      <c r="GS113" s="84">
        <f t="shared" si="853"/>
        <v>0</v>
      </c>
      <c r="GT113" s="191" t="str">
        <f t="shared" si="885"/>
        <v>nebija plānots</v>
      </c>
      <c r="GU113" s="84">
        <f t="shared" si="854"/>
        <v>0</v>
      </c>
      <c r="GV113" s="84">
        <v>0</v>
      </c>
      <c r="GW113" s="84">
        <v>0</v>
      </c>
      <c r="GX113" s="84">
        <f t="shared" si="855"/>
        <v>0</v>
      </c>
      <c r="GY113" s="84">
        <f t="shared" si="856"/>
        <v>0</v>
      </c>
      <c r="GZ113" s="84">
        <f t="shared" si="857"/>
        <v>0</v>
      </c>
      <c r="HA113" s="191" t="str">
        <f t="shared" si="1049"/>
        <v>nebija plānots</v>
      </c>
      <c r="HB113" s="84">
        <f t="shared" si="858"/>
        <v>0</v>
      </c>
      <c r="HC113" s="40"/>
      <c r="HD113" s="40"/>
      <c r="HE113" s="103"/>
      <c r="HF113" s="99"/>
      <c r="HG113" s="105"/>
      <c r="HH113" s="100"/>
      <c r="HI113" s="100"/>
    </row>
    <row r="114" spans="1:217" ht="75.400000000000006" hidden="1" customHeight="1" outlineLevel="1" x14ac:dyDescent="0.45">
      <c r="B114" s="9"/>
      <c r="C114" s="317" t="s">
        <v>62</v>
      </c>
      <c r="D114" s="1" t="s">
        <v>1471</v>
      </c>
      <c r="E114" s="35">
        <v>99</v>
      </c>
      <c r="F114" s="37">
        <v>3</v>
      </c>
      <c r="G114" s="37" t="s">
        <v>62</v>
      </c>
      <c r="H114" s="37" t="s">
        <v>63</v>
      </c>
      <c r="I114" s="37" t="s">
        <v>476</v>
      </c>
      <c r="J114" s="54">
        <v>0</v>
      </c>
      <c r="K114" s="38"/>
      <c r="L114" s="38"/>
      <c r="M114" s="39" t="s">
        <v>41</v>
      </c>
      <c r="N114" s="38"/>
      <c r="O114" s="38"/>
      <c r="P114" s="38" t="s">
        <v>457</v>
      </c>
      <c r="Q114" s="40"/>
      <c r="R114" s="40"/>
      <c r="S114" s="40"/>
      <c r="T114" s="40"/>
      <c r="U114" s="40"/>
      <c r="V114" s="40"/>
      <c r="W114" s="40"/>
      <c r="X114" s="85">
        <f t="shared" si="859"/>
        <v>0</v>
      </c>
      <c r="Y114" s="103"/>
      <c r="Z114" s="103"/>
      <c r="AA114" s="103"/>
      <c r="AB114" s="103"/>
      <c r="AC114" s="103"/>
      <c r="AD114" s="103"/>
      <c r="AE114" s="103"/>
      <c r="AF114" s="103"/>
      <c r="AG114" s="103"/>
      <c r="AH114" s="103"/>
      <c r="AI114" s="103"/>
      <c r="AJ114" s="103"/>
      <c r="AK114" s="103"/>
      <c r="AL114" s="103"/>
      <c r="AM114" s="103"/>
      <c r="AN114" s="103"/>
      <c r="AO114" s="103"/>
      <c r="AP114" s="40"/>
      <c r="AQ114" s="103"/>
      <c r="AR114" s="103"/>
      <c r="AS114" s="103"/>
      <c r="AT114" s="103"/>
      <c r="AU114" s="103"/>
      <c r="AV114" s="103"/>
      <c r="AW114" s="103"/>
      <c r="AX114" s="103"/>
      <c r="AY114" s="103"/>
      <c r="AZ114" s="103"/>
      <c r="BA114" s="103"/>
      <c r="BB114" s="103"/>
      <c r="BC114" s="40"/>
      <c r="BD114" s="40"/>
      <c r="BE114" s="103"/>
      <c r="BF114" s="103"/>
      <c r="BG114" s="103"/>
      <c r="BH114" s="103"/>
      <c r="BI114" s="103"/>
      <c r="BJ114" s="103"/>
      <c r="BK114" s="103"/>
      <c r="BL114" s="103"/>
      <c r="BM114" s="103"/>
      <c r="BN114" s="103"/>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84">
        <v>0</v>
      </c>
      <c r="CP114" s="84">
        <v>0</v>
      </c>
      <c r="CQ114" s="40"/>
      <c r="CR114" s="57">
        <f t="shared" si="860"/>
        <v>0</v>
      </c>
      <c r="CS114" s="40"/>
      <c r="CT114" s="172"/>
      <c r="CU114" s="84"/>
      <c r="CV114" s="84"/>
      <c r="CW114" s="84"/>
      <c r="CX114" s="84"/>
      <c r="CY114" s="191"/>
      <c r="CZ114" s="84"/>
      <c r="DA114" s="172"/>
      <c r="DB114" s="84">
        <v>0</v>
      </c>
      <c r="DC114" s="84"/>
      <c r="DD114" s="84"/>
      <c r="DE114" s="84">
        <f t="shared" si="861"/>
        <v>0</v>
      </c>
      <c r="DF114" s="191"/>
      <c r="DG114" s="84"/>
      <c r="DH114" s="172"/>
      <c r="DI114" s="84">
        <v>0</v>
      </c>
      <c r="DJ114" s="84"/>
      <c r="DK114" s="84"/>
      <c r="DL114" s="84">
        <f t="shared" si="862"/>
        <v>0</v>
      </c>
      <c r="DM114" s="191"/>
      <c r="DN114" s="84"/>
      <c r="DO114" s="172"/>
      <c r="DP114" s="84">
        <v>0</v>
      </c>
      <c r="DQ114" s="84"/>
      <c r="DR114" s="84"/>
      <c r="DS114" s="84">
        <f t="shared" si="863"/>
        <v>0</v>
      </c>
      <c r="DT114" s="191"/>
      <c r="DU114" s="84"/>
      <c r="DV114" s="172"/>
      <c r="DW114" s="84">
        <v>0</v>
      </c>
      <c r="DX114" s="84"/>
      <c r="DY114" s="84"/>
      <c r="DZ114" s="84">
        <f t="shared" si="864"/>
        <v>0</v>
      </c>
      <c r="EA114" s="191"/>
      <c r="EB114" s="84"/>
      <c r="EC114" s="172"/>
      <c r="ED114" s="84">
        <v>0</v>
      </c>
      <c r="EE114" s="84"/>
      <c r="EF114" s="84"/>
      <c r="EG114" s="84">
        <f t="shared" si="865"/>
        <v>0</v>
      </c>
      <c r="EH114" s="191"/>
      <c r="EI114" s="84"/>
      <c r="EJ114" s="172"/>
      <c r="EK114" s="84">
        <v>0</v>
      </c>
      <c r="EL114" s="84"/>
      <c r="EM114" s="84"/>
      <c r="EN114" s="84">
        <f t="shared" si="866"/>
        <v>0</v>
      </c>
      <c r="EO114" s="191"/>
      <c r="EP114" s="84"/>
      <c r="EQ114" s="172"/>
      <c r="ER114" s="84">
        <v>0</v>
      </c>
      <c r="ES114" s="84"/>
      <c r="ET114" s="84"/>
      <c r="EU114" s="84">
        <f t="shared" si="867"/>
        <v>0</v>
      </c>
      <c r="EV114" s="191"/>
      <c r="EW114" s="84"/>
      <c r="EX114" s="172"/>
      <c r="EY114" s="84">
        <v>0</v>
      </c>
      <c r="EZ114" s="84"/>
      <c r="FA114" s="84"/>
      <c r="FB114" s="84">
        <f t="shared" si="868"/>
        <v>0</v>
      </c>
      <c r="FC114" s="191"/>
      <c r="FD114" s="84"/>
      <c r="FE114" s="172"/>
      <c r="FF114" s="84">
        <v>0</v>
      </c>
      <c r="FG114" s="84"/>
      <c r="FH114" s="84"/>
      <c r="FI114" s="84">
        <f t="shared" si="869"/>
        <v>0</v>
      </c>
      <c r="FJ114" s="191"/>
      <c r="FK114" s="84"/>
      <c r="FL114" s="172"/>
      <c r="FM114" s="84">
        <v>0</v>
      </c>
      <c r="FN114" s="84"/>
      <c r="FO114" s="84"/>
      <c r="FP114" s="84">
        <f t="shared" si="870"/>
        <v>0</v>
      </c>
      <c r="FQ114" s="191"/>
      <c r="FR114" s="84"/>
      <c r="FS114" s="40"/>
      <c r="FT114" s="97">
        <f t="shared" si="871"/>
        <v>0</v>
      </c>
      <c r="FU114" s="84">
        <v>0</v>
      </c>
      <c r="FV114" s="84">
        <v>0</v>
      </c>
      <c r="FW114" s="84">
        <v>0</v>
      </c>
      <c r="FX114" s="84">
        <f t="shared" si="872"/>
        <v>0</v>
      </c>
      <c r="FY114" s="191" t="str">
        <f t="shared" si="873"/>
        <v>nebija plānots</v>
      </c>
      <c r="FZ114" s="84">
        <f t="shared" si="874"/>
        <v>0</v>
      </c>
      <c r="GA114" s="84">
        <v>0</v>
      </c>
      <c r="GB114" s="84">
        <v>0</v>
      </c>
      <c r="GC114" s="84">
        <f t="shared" si="875"/>
        <v>0</v>
      </c>
      <c r="GD114" s="84">
        <f t="shared" si="876"/>
        <v>0</v>
      </c>
      <c r="GE114" s="84">
        <f t="shared" si="877"/>
        <v>0</v>
      </c>
      <c r="GF114" s="191" t="str">
        <f t="shared" si="878"/>
        <v>nebija plānots</v>
      </c>
      <c r="GG114" s="84">
        <f t="shared" si="879"/>
        <v>0</v>
      </c>
      <c r="GH114" s="84">
        <v>0</v>
      </c>
      <c r="GI114" s="84">
        <v>0</v>
      </c>
      <c r="GJ114" s="84">
        <f t="shared" si="880"/>
        <v>0</v>
      </c>
      <c r="GK114" s="84">
        <f t="shared" si="881"/>
        <v>0</v>
      </c>
      <c r="GL114" s="84">
        <f t="shared" si="882"/>
        <v>0</v>
      </c>
      <c r="GM114" s="191" t="str">
        <f t="shared" si="883"/>
        <v>nebija plānots</v>
      </c>
      <c r="GN114" s="84">
        <f t="shared" si="884"/>
        <v>0</v>
      </c>
      <c r="GO114" s="84">
        <v>0</v>
      </c>
      <c r="GP114" s="84">
        <v>0</v>
      </c>
      <c r="GQ114" s="84">
        <f t="shared" si="851"/>
        <v>0</v>
      </c>
      <c r="GR114" s="84">
        <f t="shared" si="852"/>
        <v>0</v>
      </c>
      <c r="GS114" s="84">
        <f t="shared" si="853"/>
        <v>0</v>
      </c>
      <c r="GT114" s="191" t="str">
        <f t="shared" si="885"/>
        <v>nebija plānots</v>
      </c>
      <c r="GU114" s="84">
        <f t="shared" si="854"/>
        <v>0</v>
      </c>
      <c r="GV114" s="84">
        <v>0</v>
      </c>
      <c r="GW114" s="84">
        <v>0</v>
      </c>
      <c r="GX114" s="84">
        <f t="shared" si="855"/>
        <v>0</v>
      </c>
      <c r="GY114" s="84">
        <f t="shared" si="856"/>
        <v>0</v>
      </c>
      <c r="GZ114" s="84">
        <f t="shared" si="857"/>
        <v>0</v>
      </c>
      <c r="HA114" s="191" t="str">
        <f t="shared" si="1049"/>
        <v>nebija plānots</v>
      </c>
      <c r="HB114" s="84">
        <f t="shared" si="858"/>
        <v>0</v>
      </c>
      <c r="HC114" s="40"/>
      <c r="HD114" s="40"/>
      <c r="HE114" s="103"/>
      <c r="HF114" s="99"/>
      <c r="HG114" s="104" t="s">
        <v>879</v>
      </c>
      <c r="HH114" s="100" t="s">
        <v>828</v>
      </c>
      <c r="HI114" s="100" t="s">
        <v>828</v>
      </c>
    </row>
    <row r="115" spans="1:217" ht="75.400000000000006" customHeight="1" collapsed="1" x14ac:dyDescent="0.45">
      <c r="A115" s="1" t="str">
        <f t="shared" si="204"/>
        <v>3.1.1.3.1</v>
      </c>
      <c r="B115" s="9" t="str">
        <f>C115&amp;J115&amp;"."&amp;D115</f>
        <v>3.1.1.3.1.Nē</v>
      </c>
      <c r="C115" s="317" t="s">
        <v>56</v>
      </c>
      <c r="D115" s="1" t="s">
        <v>1471</v>
      </c>
      <c r="E115" s="35">
        <v>100</v>
      </c>
      <c r="F115" s="54">
        <v>3</v>
      </c>
      <c r="G115" s="54" t="s">
        <v>56</v>
      </c>
      <c r="H115" s="54" t="s">
        <v>394</v>
      </c>
      <c r="I115" s="54" t="str">
        <f t="shared" si="162"/>
        <v>3.1.1.3. Atbalsts mazo, vidējo komersantu finansējuma piesaistei kapitāla tirgos</v>
      </c>
      <c r="J115" s="54">
        <v>1</v>
      </c>
      <c r="K115" s="55">
        <v>1</v>
      </c>
      <c r="L115" s="38" t="str">
        <f t="shared" si="163"/>
        <v>3.1.1.3.1</v>
      </c>
      <c r="M115" s="56" t="s">
        <v>41</v>
      </c>
      <c r="N115" s="55" t="s">
        <v>5</v>
      </c>
      <c r="O115" s="55" t="s">
        <v>222</v>
      </c>
      <c r="P115" s="55" t="s">
        <v>225</v>
      </c>
      <c r="Q115" s="57">
        <f t="shared" ref="Q115:Q220" si="1230">S115+T115+U115+V115+W115</f>
        <v>263050</v>
      </c>
      <c r="R115" s="57">
        <f t="shared" ref="R115:R220" si="1231">S115+T115+U115+V115</f>
        <v>263050</v>
      </c>
      <c r="S115" s="80">
        <v>0</v>
      </c>
      <c r="T115" s="80">
        <v>263050</v>
      </c>
      <c r="U115" s="80">
        <v>0</v>
      </c>
      <c r="V115" s="80">
        <v>0</v>
      </c>
      <c r="W115" s="80">
        <v>0</v>
      </c>
      <c r="X115" s="85" t="str">
        <f t="shared" si="859"/>
        <v>ERAF</v>
      </c>
      <c r="Y115" s="88">
        <v>0</v>
      </c>
      <c r="Z115" s="88">
        <v>0</v>
      </c>
      <c r="AA115" s="88">
        <v>0</v>
      </c>
      <c r="AB115" s="88">
        <v>0</v>
      </c>
      <c r="AC115" s="88">
        <v>0</v>
      </c>
      <c r="AD115" s="88">
        <v>0</v>
      </c>
      <c r="AE115" s="88">
        <v>0</v>
      </c>
      <c r="AF115" s="88">
        <v>0</v>
      </c>
      <c r="AG115" s="88">
        <v>0</v>
      </c>
      <c r="AH115" s="88">
        <v>0</v>
      </c>
      <c r="AI115" s="88">
        <v>0</v>
      </c>
      <c r="AJ115" s="88">
        <v>0</v>
      </c>
      <c r="AK115" s="88">
        <v>0</v>
      </c>
      <c r="AL115" s="88">
        <v>0</v>
      </c>
      <c r="AM115" s="88">
        <v>0</v>
      </c>
      <c r="AN115" s="88">
        <v>0</v>
      </c>
      <c r="AO115" s="88">
        <v>0</v>
      </c>
      <c r="AP115" s="57">
        <f t="shared" si="205"/>
        <v>0</v>
      </c>
      <c r="AQ115" s="88">
        <v>0</v>
      </c>
      <c r="AR115" s="88">
        <v>0</v>
      </c>
      <c r="AS115" s="88">
        <v>0</v>
      </c>
      <c r="AT115" s="88">
        <v>0</v>
      </c>
      <c r="AU115" s="88">
        <v>0</v>
      </c>
      <c r="AV115" s="88">
        <v>0</v>
      </c>
      <c r="AW115" s="88">
        <v>0</v>
      </c>
      <c r="AX115" s="88">
        <v>0</v>
      </c>
      <c r="AY115" s="88">
        <v>0</v>
      </c>
      <c r="AZ115" s="88">
        <v>0</v>
      </c>
      <c r="BA115" s="88">
        <v>0</v>
      </c>
      <c r="BB115" s="88">
        <v>0</v>
      </c>
      <c r="BC115" s="57">
        <f t="shared" si="206"/>
        <v>0</v>
      </c>
      <c r="BD115" s="57">
        <f t="shared" si="207"/>
        <v>0</v>
      </c>
      <c r="BE115" s="85">
        <v>0</v>
      </c>
      <c r="BF115" s="85">
        <v>0</v>
      </c>
      <c r="BG115" s="85">
        <v>0</v>
      </c>
      <c r="BH115" s="85">
        <v>0</v>
      </c>
      <c r="BI115" s="85">
        <v>0</v>
      </c>
      <c r="BJ115" s="85">
        <v>0</v>
      </c>
      <c r="BK115" s="85">
        <v>0</v>
      </c>
      <c r="BL115" s="85">
        <v>0</v>
      </c>
      <c r="BM115" s="85">
        <v>0</v>
      </c>
      <c r="BN115" s="85">
        <v>0</v>
      </c>
      <c r="BO115" s="85">
        <v>0</v>
      </c>
      <c r="BP115" s="85">
        <v>0</v>
      </c>
      <c r="BQ115" s="57">
        <f t="shared" si="208"/>
        <v>0</v>
      </c>
      <c r="BR115" s="85">
        <v>0</v>
      </c>
      <c r="BS115" s="85">
        <v>0</v>
      </c>
      <c r="BT115" s="85">
        <v>0</v>
      </c>
      <c r="BU115" s="85">
        <v>0</v>
      </c>
      <c r="BV115" s="85">
        <v>0</v>
      </c>
      <c r="BW115" s="85">
        <v>0</v>
      </c>
      <c r="BX115" s="85">
        <v>0</v>
      </c>
      <c r="BY115" s="85">
        <v>0</v>
      </c>
      <c r="BZ115" s="85">
        <v>0</v>
      </c>
      <c r="CA115" s="85">
        <v>0</v>
      </c>
      <c r="CB115" s="85">
        <v>0</v>
      </c>
      <c r="CC115" s="85">
        <v>0</v>
      </c>
      <c r="CD115" s="57">
        <f t="shared" si="209"/>
        <v>0</v>
      </c>
      <c r="CE115" s="85">
        <v>0</v>
      </c>
      <c r="CF115" s="85">
        <v>0</v>
      </c>
      <c r="CG115" s="85">
        <v>0</v>
      </c>
      <c r="CH115" s="85">
        <v>0</v>
      </c>
      <c r="CI115" s="85">
        <v>0</v>
      </c>
      <c r="CJ115" s="85">
        <v>0</v>
      </c>
      <c r="CK115" s="85">
        <v>0</v>
      </c>
      <c r="CL115" s="85">
        <v>0</v>
      </c>
      <c r="CM115" s="85">
        <v>0</v>
      </c>
      <c r="CN115" s="85">
        <v>0</v>
      </c>
      <c r="CO115" s="84">
        <v>0</v>
      </c>
      <c r="CP115" s="84">
        <v>0</v>
      </c>
      <c r="CQ115" s="57">
        <f>CE115+CF115+CG115+CH115+CI115+CJ115+CK115+CL115+CM115+CN115+CO115+CP115</f>
        <v>0</v>
      </c>
      <c r="CR115" s="57">
        <f t="shared" si="860"/>
        <v>0</v>
      </c>
      <c r="CS115" s="179">
        <v>0</v>
      </c>
      <c r="CT115" s="84">
        <v>0</v>
      </c>
      <c r="CU115" s="84">
        <v>0</v>
      </c>
      <c r="CV115" s="84">
        <f t="shared" si="887"/>
        <v>0</v>
      </c>
      <c r="CW115" s="84">
        <v>0</v>
      </c>
      <c r="CX115" s="84">
        <f t="shared" si="888"/>
        <v>0</v>
      </c>
      <c r="CY115" s="191" t="str">
        <f t="shared" si="889"/>
        <v>nebija plānots</v>
      </c>
      <c r="CZ115" s="84">
        <f t="shared" si="890"/>
        <v>0</v>
      </c>
      <c r="DA115" s="84">
        <f t="shared" ref="DA115:FL115" si="1232">DA116+DA117</f>
        <v>0</v>
      </c>
      <c r="DB115" s="84">
        <v>0</v>
      </c>
      <c r="DC115" s="84">
        <f t="shared" si="892"/>
        <v>0</v>
      </c>
      <c r="DD115" s="84">
        <v>0</v>
      </c>
      <c r="DE115" s="84">
        <f t="shared" si="861"/>
        <v>0</v>
      </c>
      <c r="DF115" s="191" t="str">
        <f t="shared" ref="DF115" si="1233">IFERROR(DE115/DC115,"nebija plānots")</f>
        <v>nebija plānots</v>
      </c>
      <c r="DG115" s="84">
        <f t="shared" ref="DG115" si="1234">DE115-DC115</f>
        <v>0</v>
      </c>
      <c r="DH115" s="84">
        <f t="shared" si="1232"/>
        <v>0</v>
      </c>
      <c r="DI115" s="84">
        <v>0</v>
      </c>
      <c r="DJ115" s="84">
        <f t="shared" ref="DJ115" si="1235">DC115+DH115</f>
        <v>0</v>
      </c>
      <c r="DK115" s="84">
        <v>0</v>
      </c>
      <c r="DL115" s="84">
        <f t="shared" si="862"/>
        <v>0</v>
      </c>
      <c r="DM115" s="191" t="str">
        <f t="shared" ref="DM115" si="1236">IFERROR(DL115/DJ115,"nebija plānots")</f>
        <v>nebija plānots</v>
      </c>
      <c r="DN115" s="84">
        <f t="shared" ref="DN115" si="1237">DL115-DJ115</f>
        <v>0</v>
      </c>
      <c r="DO115" s="84">
        <f t="shared" si="1232"/>
        <v>0</v>
      </c>
      <c r="DP115" s="84">
        <v>0</v>
      </c>
      <c r="DQ115" s="84">
        <f t="shared" ref="DQ115" si="1238">DJ115+DO115</f>
        <v>0</v>
      </c>
      <c r="DR115" s="84">
        <v>0</v>
      </c>
      <c r="DS115" s="84">
        <f t="shared" si="863"/>
        <v>0</v>
      </c>
      <c r="DT115" s="191" t="str">
        <f t="shared" ref="DT115" si="1239">IFERROR(DS115/DQ115,"nebija plānots")</f>
        <v>nebija plānots</v>
      </c>
      <c r="DU115" s="84">
        <f t="shared" ref="DU115" si="1240">DS115-DQ115</f>
        <v>0</v>
      </c>
      <c r="DV115" s="84">
        <f t="shared" si="1232"/>
        <v>0</v>
      </c>
      <c r="DW115" s="84">
        <v>0</v>
      </c>
      <c r="DX115" s="84">
        <f t="shared" ref="DX115" si="1241">DQ115+DV115</f>
        <v>0</v>
      </c>
      <c r="DY115" s="84">
        <v>0</v>
      </c>
      <c r="DZ115" s="84">
        <f t="shared" si="864"/>
        <v>0</v>
      </c>
      <c r="EA115" s="191" t="str">
        <f t="shared" ref="EA115" si="1242">IFERROR(DZ115/DX115,"nebija plānots")</f>
        <v>nebija plānots</v>
      </c>
      <c r="EB115" s="84">
        <f t="shared" ref="EB115" si="1243">DZ115-DX115</f>
        <v>0</v>
      </c>
      <c r="EC115" s="84">
        <f t="shared" si="1232"/>
        <v>0</v>
      </c>
      <c r="ED115" s="84">
        <v>0</v>
      </c>
      <c r="EE115" s="84">
        <f t="shared" ref="EE115" si="1244">DX115+EC115</f>
        <v>0</v>
      </c>
      <c r="EF115" s="84">
        <v>0</v>
      </c>
      <c r="EG115" s="84">
        <f t="shared" si="865"/>
        <v>0</v>
      </c>
      <c r="EH115" s="191" t="str">
        <f t="shared" ref="EH115" si="1245">IFERROR(EG115/EE115,"nebija plānots")</f>
        <v>nebija plānots</v>
      </c>
      <c r="EI115" s="84">
        <f t="shared" ref="EI115" si="1246">EG115-EE115</f>
        <v>0</v>
      </c>
      <c r="EJ115" s="84">
        <f t="shared" si="1232"/>
        <v>0</v>
      </c>
      <c r="EK115" s="84">
        <v>0</v>
      </c>
      <c r="EL115" s="84">
        <f t="shared" ref="EL115" si="1247">EE115+EJ115</f>
        <v>0</v>
      </c>
      <c r="EM115" s="84">
        <v>0</v>
      </c>
      <c r="EN115" s="84">
        <f t="shared" si="866"/>
        <v>0</v>
      </c>
      <c r="EO115" s="191" t="str">
        <f t="shared" ref="EO115" si="1248">IFERROR(EN115/EL115,"nebija plānots")</f>
        <v>nebija plānots</v>
      </c>
      <c r="EP115" s="84">
        <f t="shared" ref="EP115" si="1249">EN115-EL115</f>
        <v>0</v>
      </c>
      <c r="EQ115" s="84">
        <f t="shared" si="1232"/>
        <v>0</v>
      </c>
      <c r="ER115" s="84">
        <v>0</v>
      </c>
      <c r="ES115" s="84">
        <f t="shared" ref="ES115" si="1250">EL115+EQ115</f>
        <v>0</v>
      </c>
      <c r="ET115" s="84">
        <v>0</v>
      </c>
      <c r="EU115" s="84">
        <f t="shared" si="867"/>
        <v>0</v>
      </c>
      <c r="EV115" s="191" t="str">
        <f t="shared" ref="EV115" si="1251">IFERROR(EU115/ES115,"nebija plānots")</f>
        <v>nebija plānots</v>
      </c>
      <c r="EW115" s="84">
        <f t="shared" ref="EW115" si="1252">EU115-ES115</f>
        <v>0</v>
      </c>
      <c r="EX115" s="84">
        <f t="shared" si="1232"/>
        <v>0</v>
      </c>
      <c r="EY115" s="84">
        <v>0</v>
      </c>
      <c r="EZ115" s="84">
        <f t="shared" ref="EZ115" si="1253">ES115+EX115</f>
        <v>0</v>
      </c>
      <c r="FA115" s="84">
        <v>0</v>
      </c>
      <c r="FB115" s="84">
        <f t="shared" si="868"/>
        <v>0</v>
      </c>
      <c r="FC115" s="191" t="str">
        <f t="shared" ref="FC115" si="1254">IFERROR(FB115/EZ115,"nebija plānots")</f>
        <v>nebija plānots</v>
      </c>
      <c r="FD115" s="84">
        <f t="shared" ref="FD115" si="1255">FB115-EZ115</f>
        <v>0</v>
      </c>
      <c r="FE115" s="84">
        <f t="shared" si="1232"/>
        <v>0</v>
      </c>
      <c r="FF115" s="84">
        <v>0</v>
      </c>
      <c r="FG115" s="84">
        <f t="shared" ref="FG115" si="1256">EZ115+FE115</f>
        <v>0</v>
      </c>
      <c r="FH115" s="84">
        <v>0</v>
      </c>
      <c r="FI115" s="84">
        <f t="shared" si="869"/>
        <v>0</v>
      </c>
      <c r="FJ115" s="191" t="str">
        <f t="shared" ref="FJ115" si="1257">IFERROR(FI115/FG115,"nebija plānots")</f>
        <v>nebija plānots</v>
      </c>
      <c r="FK115" s="84">
        <f t="shared" ref="FK115" si="1258">FI115-FG115</f>
        <v>0</v>
      </c>
      <c r="FL115" s="84">
        <f t="shared" si="1232"/>
        <v>0</v>
      </c>
      <c r="FM115" s="84">
        <v>0</v>
      </c>
      <c r="FN115" s="84">
        <f t="shared" ref="FN115" si="1259">FG115+FL115</f>
        <v>0</v>
      </c>
      <c r="FO115" s="84">
        <v>0</v>
      </c>
      <c r="FP115" s="84">
        <f t="shared" si="870"/>
        <v>0</v>
      </c>
      <c r="FQ115" s="191" t="str">
        <f t="shared" ref="FQ115" si="1260">IFERROR(FP115/FN115,"nebija plānots")</f>
        <v>nebija plānots</v>
      </c>
      <c r="FR115" s="84">
        <f t="shared" ref="FR115" si="1261">FP115-FN115</f>
        <v>0</v>
      </c>
      <c r="FS115" s="97">
        <f t="shared" si="922"/>
        <v>0</v>
      </c>
      <c r="FT115" s="97">
        <f t="shared" si="871"/>
        <v>0</v>
      </c>
      <c r="FU115" s="84">
        <v>0</v>
      </c>
      <c r="FV115" s="84">
        <v>0</v>
      </c>
      <c r="FW115" s="84">
        <v>0</v>
      </c>
      <c r="FX115" s="84">
        <f t="shared" si="872"/>
        <v>0</v>
      </c>
      <c r="FY115" s="191" t="str">
        <f t="shared" si="873"/>
        <v>nebija plānots</v>
      </c>
      <c r="FZ115" s="84">
        <f t="shared" si="874"/>
        <v>0</v>
      </c>
      <c r="GA115" s="84">
        <v>0</v>
      </c>
      <c r="GB115" s="84">
        <v>0</v>
      </c>
      <c r="GC115" s="84">
        <f t="shared" si="875"/>
        <v>0</v>
      </c>
      <c r="GD115" s="84">
        <f t="shared" si="876"/>
        <v>0</v>
      </c>
      <c r="GE115" s="84">
        <f t="shared" si="877"/>
        <v>0</v>
      </c>
      <c r="GF115" s="191" t="str">
        <f t="shared" si="878"/>
        <v>nebija plānots</v>
      </c>
      <c r="GG115" s="84">
        <f t="shared" si="879"/>
        <v>0</v>
      </c>
      <c r="GH115" s="84">
        <v>0</v>
      </c>
      <c r="GI115" s="84">
        <v>0</v>
      </c>
      <c r="GJ115" s="84">
        <f t="shared" si="880"/>
        <v>0</v>
      </c>
      <c r="GK115" s="84">
        <f t="shared" si="881"/>
        <v>0</v>
      </c>
      <c r="GL115" s="84">
        <f t="shared" si="882"/>
        <v>0</v>
      </c>
      <c r="GM115" s="191" t="str">
        <f t="shared" si="883"/>
        <v>nebija plānots</v>
      </c>
      <c r="GN115" s="84">
        <f t="shared" si="884"/>
        <v>0</v>
      </c>
      <c r="GO115" s="84">
        <v>0</v>
      </c>
      <c r="GP115" s="84">
        <v>0</v>
      </c>
      <c r="GQ115" s="84">
        <f t="shared" si="851"/>
        <v>0</v>
      </c>
      <c r="GR115" s="84">
        <f t="shared" si="852"/>
        <v>0</v>
      </c>
      <c r="GS115" s="84">
        <f t="shared" si="853"/>
        <v>0</v>
      </c>
      <c r="GT115" s="191" t="str">
        <f t="shared" si="885"/>
        <v>nebija plānots</v>
      </c>
      <c r="GU115" s="84">
        <f t="shared" si="854"/>
        <v>0</v>
      </c>
      <c r="GV115" s="84">
        <v>0</v>
      </c>
      <c r="GW115" s="84">
        <v>0</v>
      </c>
      <c r="GX115" s="84">
        <f t="shared" si="855"/>
        <v>0</v>
      </c>
      <c r="GY115" s="84">
        <f t="shared" si="856"/>
        <v>0</v>
      </c>
      <c r="GZ115" s="84">
        <f t="shared" si="857"/>
        <v>0</v>
      </c>
      <c r="HA115" s="191" t="str">
        <f t="shared" si="1049"/>
        <v>nebija plānots</v>
      </c>
      <c r="HB115" s="84">
        <f t="shared" si="858"/>
        <v>0</v>
      </c>
      <c r="HC115" s="57">
        <f>FU115+FS115+CQ115+CD115+BQ115+BC115+AP115</f>
        <v>0</v>
      </c>
      <c r="HD115" s="57">
        <f>Q115-HC115</f>
        <v>263050</v>
      </c>
      <c r="HE115" s="60" t="s">
        <v>893</v>
      </c>
      <c r="HF115" s="58"/>
      <c r="HG115" s="77"/>
      <c r="HH115" s="59"/>
      <c r="HI115" s="59"/>
    </row>
    <row r="116" spans="1:217" ht="75.400000000000006" hidden="1" customHeight="1" outlineLevel="1" x14ac:dyDescent="0.45">
      <c r="B116" s="9"/>
      <c r="C116" s="317" t="s">
        <v>56</v>
      </c>
      <c r="D116" s="1" t="s">
        <v>1471</v>
      </c>
      <c r="E116" s="35">
        <v>101</v>
      </c>
      <c r="F116" s="37">
        <v>3</v>
      </c>
      <c r="G116" s="37" t="s">
        <v>56</v>
      </c>
      <c r="H116" s="37" t="s">
        <v>394</v>
      </c>
      <c r="I116" s="37" t="s">
        <v>477</v>
      </c>
      <c r="J116" s="54">
        <v>0</v>
      </c>
      <c r="K116" s="38"/>
      <c r="L116" s="38"/>
      <c r="M116" s="39" t="s">
        <v>41</v>
      </c>
      <c r="N116" s="38"/>
      <c r="O116" s="38"/>
      <c r="P116" s="38" t="s">
        <v>456</v>
      </c>
      <c r="Q116" s="40"/>
      <c r="R116" s="40"/>
      <c r="S116" s="40"/>
      <c r="T116" s="40"/>
      <c r="U116" s="40"/>
      <c r="V116" s="40"/>
      <c r="W116" s="40"/>
      <c r="X116" s="85">
        <f t="shared" si="859"/>
        <v>0</v>
      </c>
      <c r="Y116" s="103"/>
      <c r="Z116" s="103"/>
      <c r="AA116" s="103"/>
      <c r="AB116" s="103"/>
      <c r="AC116" s="103"/>
      <c r="AD116" s="103"/>
      <c r="AE116" s="103"/>
      <c r="AF116" s="103"/>
      <c r="AG116" s="103"/>
      <c r="AH116" s="103"/>
      <c r="AI116" s="103"/>
      <c r="AJ116" s="103"/>
      <c r="AK116" s="103"/>
      <c r="AL116" s="103"/>
      <c r="AM116" s="103"/>
      <c r="AN116" s="103"/>
      <c r="AO116" s="103"/>
      <c r="AP116" s="40"/>
      <c r="AQ116" s="103"/>
      <c r="AR116" s="103"/>
      <c r="AS116" s="103"/>
      <c r="AT116" s="103"/>
      <c r="AU116" s="103"/>
      <c r="AV116" s="103"/>
      <c r="AW116" s="103"/>
      <c r="AX116" s="103"/>
      <c r="AY116" s="103"/>
      <c r="AZ116" s="103"/>
      <c r="BA116" s="103"/>
      <c r="BB116" s="103"/>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84">
        <v>0</v>
      </c>
      <c r="CP116" s="84">
        <v>0</v>
      </c>
      <c r="CQ116" s="40"/>
      <c r="CR116" s="57">
        <f t="shared" si="860"/>
        <v>0</v>
      </c>
      <c r="CS116" s="40"/>
      <c r="CT116" s="40"/>
      <c r="CU116" s="84"/>
      <c r="CV116" s="84"/>
      <c r="CW116" s="84"/>
      <c r="CX116" s="84"/>
      <c r="CY116" s="191"/>
      <c r="CZ116" s="84"/>
      <c r="DA116" s="40"/>
      <c r="DB116" s="84">
        <v>0</v>
      </c>
      <c r="DC116" s="84"/>
      <c r="DD116" s="84"/>
      <c r="DE116" s="84">
        <f t="shared" si="861"/>
        <v>0</v>
      </c>
      <c r="DF116" s="191"/>
      <c r="DG116" s="84"/>
      <c r="DH116" s="40"/>
      <c r="DI116" s="84">
        <v>0</v>
      </c>
      <c r="DJ116" s="84"/>
      <c r="DK116" s="84"/>
      <c r="DL116" s="84">
        <f t="shared" si="862"/>
        <v>0</v>
      </c>
      <c r="DM116" s="191"/>
      <c r="DN116" s="84"/>
      <c r="DO116" s="40"/>
      <c r="DP116" s="84">
        <v>0</v>
      </c>
      <c r="DQ116" s="84"/>
      <c r="DR116" s="84"/>
      <c r="DS116" s="84">
        <f t="shared" si="863"/>
        <v>0</v>
      </c>
      <c r="DT116" s="191"/>
      <c r="DU116" s="84"/>
      <c r="DV116" s="40"/>
      <c r="DW116" s="84">
        <v>0</v>
      </c>
      <c r="DX116" s="84"/>
      <c r="DY116" s="84"/>
      <c r="DZ116" s="84">
        <f t="shared" si="864"/>
        <v>0</v>
      </c>
      <c r="EA116" s="191"/>
      <c r="EB116" s="84"/>
      <c r="EC116" s="40"/>
      <c r="ED116" s="84">
        <v>0</v>
      </c>
      <c r="EE116" s="84"/>
      <c r="EF116" s="84"/>
      <c r="EG116" s="84">
        <f t="shared" si="865"/>
        <v>0</v>
      </c>
      <c r="EH116" s="191"/>
      <c r="EI116" s="84"/>
      <c r="EJ116" s="40"/>
      <c r="EK116" s="84">
        <v>0</v>
      </c>
      <c r="EL116" s="84"/>
      <c r="EM116" s="84"/>
      <c r="EN116" s="84">
        <f t="shared" si="866"/>
        <v>0</v>
      </c>
      <c r="EO116" s="191"/>
      <c r="EP116" s="84"/>
      <c r="EQ116" s="40"/>
      <c r="ER116" s="84">
        <v>0</v>
      </c>
      <c r="ES116" s="84"/>
      <c r="ET116" s="84"/>
      <c r="EU116" s="84">
        <f t="shared" si="867"/>
        <v>0</v>
      </c>
      <c r="EV116" s="191"/>
      <c r="EW116" s="84"/>
      <c r="EX116" s="40"/>
      <c r="EY116" s="84">
        <v>0</v>
      </c>
      <c r="EZ116" s="84"/>
      <c r="FA116" s="84"/>
      <c r="FB116" s="84">
        <f t="shared" si="868"/>
        <v>0</v>
      </c>
      <c r="FC116" s="191"/>
      <c r="FD116" s="84"/>
      <c r="FE116" s="40"/>
      <c r="FF116" s="84">
        <v>0</v>
      </c>
      <c r="FG116" s="84"/>
      <c r="FH116" s="84"/>
      <c r="FI116" s="84">
        <f t="shared" si="869"/>
        <v>0</v>
      </c>
      <c r="FJ116" s="191"/>
      <c r="FK116" s="84"/>
      <c r="FL116" s="40"/>
      <c r="FM116" s="84">
        <v>0</v>
      </c>
      <c r="FN116" s="84"/>
      <c r="FO116" s="84"/>
      <c r="FP116" s="84">
        <f t="shared" si="870"/>
        <v>0</v>
      </c>
      <c r="FQ116" s="191"/>
      <c r="FR116" s="84"/>
      <c r="FS116" s="40"/>
      <c r="FT116" s="97">
        <f t="shared" si="871"/>
        <v>0</v>
      </c>
      <c r="FU116" s="84">
        <v>0</v>
      </c>
      <c r="FV116" s="84">
        <v>0</v>
      </c>
      <c r="FW116" s="84">
        <v>0</v>
      </c>
      <c r="FX116" s="84">
        <f t="shared" si="872"/>
        <v>0</v>
      </c>
      <c r="FY116" s="191" t="str">
        <f t="shared" si="873"/>
        <v>nebija plānots</v>
      </c>
      <c r="FZ116" s="84">
        <f t="shared" si="874"/>
        <v>0</v>
      </c>
      <c r="GA116" s="84">
        <v>0</v>
      </c>
      <c r="GB116" s="84">
        <v>0</v>
      </c>
      <c r="GC116" s="84">
        <f t="shared" si="875"/>
        <v>0</v>
      </c>
      <c r="GD116" s="84">
        <f t="shared" si="876"/>
        <v>0</v>
      </c>
      <c r="GE116" s="84">
        <f t="shared" si="877"/>
        <v>0</v>
      </c>
      <c r="GF116" s="191" t="str">
        <f t="shared" si="878"/>
        <v>nebija plānots</v>
      </c>
      <c r="GG116" s="84">
        <f t="shared" si="879"/>
        <v>0</v>
      </c>
      <c r="GH116" s="84">
        <v>0</v>
      </c>
      <c r="GI116" s="84">
        <v>0</v>
      </c>
      <c r="GJ116" s="84">
        <f t="shared" si="880"/>
        <v>0</v>
      </c>
      <c r="GK116" s="84">
        <f t="shared" si="881"/>
        <v>0</v>
      </c>
      <c r="GL116" s="84">
        <f t="shared" si="882"/>
        <v>0</v>
      </c>
      <c r="GM116" s="191" t="str">
        <f t="shared" si="883"/>
        <v>nebija plānots</v>
      </c>
      <c r="GN116" s="84">
        <f t="shared" si="884"/>
        <v>0</v>
      </c>
      <c r="GO116" s="84">
        <v>0</v>
      </c>
      <c r="GP116" s="84">
        <v>0</v>
      </c>
      <c r="GQ116" s="84">
        <f t="shared" si="851"/>
        <v>0</v>
      </c>
      <c r="GR116" s="84">
        <f t="shared" si="852"/>
        <v>0</v>
      </c>
      <c r="GS116" s="84">
        <f t="shared" si="853"/>
        <v>0</v>
      </c>
      <c r="GT116" s="191" t="str">
        <f t="shared" si="885"/>
        <v>nebija plānots</v>
      </c>
      <c r="GU116" s="84">
        <f t="shared" si="854"/>
        <v>0</v>
      </c>
      <c r="GV116" s="84">
        <v>0</v>
      </c>
      <c r="GW116" s="84">
        <v>0</v>
      </c>
      <c r="GX116" s="84">
        <f t="shared" si="855"/>
        <v>0</v>
      </c>
      <c r="GY116" s="84">
        <f t="shared" si="856"/>
        <v>0</v>
      </c>
      <c r="GZ116" s="84">
        <f t="shared" si="857"/>
        <v>0</v>
      </c>
      <c r="HA116" s="191" t="str">
        <f t="shared" si="1049"/>
        <v>nebija plānots</v>
      </c>
      <c r="HB116" s="84">
        <f t="shared" si="858"/>
        <v>0</v>
      </c>
      <c r="HC116" s="40"/>
      <c r="HD116" s="40"/>
      <c r="HE116" s="40"/>
      <c r="HF116" s="99"/>
      <c r="HG116" s="104"/>
      <c r="HH116" s="100"/>
      <c r="HI116" s="100"/>
    </row>
    <row r="117" spans="1:217" ht="75.400000000000006" hidden="1" customHeight="1" outlineLevel="1" x14ac:dyDescent="0.45">
      <c r="B117" s="9"/>
      <c r="C117" s="317" t="s">
        <v>56</v>
      </c>
      <c r="D117" s="1" t="s">
        <v>1471</v>
      </c>
      <c r="E117" s="35">
        <v>102</v>
      </c>
      <c r="F117" s="37">
        <v>3</v>
      </c>
      <c r="G117" s="37" t="s">
        <v>56</v>
      </c>
      <c r="H117" s="37" t="s">
        <v>394</v>
      </c>
      <c r="I117" s="37" t="s">
        <v>477</v>
      </c>
      <c r="J117" s="54">
        <v>0</v>
      </c>
      <c r="K117" s="38"/>
      <c r="L117" s="38"/>
      <c r="M117" s="39" t="s">
        <v>41</v>
      </c>
      <c r="N117" s="38"/>
      <c r="O117" s="38"/>
      <c r="P117" s="38" t="s">
        <v>457</v>
      </c>
      <c r="Q117" s="40"/>
      <c r="R117" s="40"/>
      <c r="S117" s="40"/>
      <c r="T117" s="40"/>
      <c r="U117" s="40"/>
      <c r="V117" s="40"/>
      <c r="W117" s="40"/>
      <c r="X117" s="85">
        <f t="shared" si="859"/>
        <v>0</v>
      </c>
      <c r="Y117" s="103"/>
      <c r="Z117" s="103"/>
      <c r="AA117" s="103"/>
      <c r="AB117" s="103"/>
      <c r="AC117" s="103"/>
      <c r="AD117" s="103"/>
      <c r="AE117" s="103"/>
      <c r="AF117" s="103"/>
      <c r="AG117" s="103"/>
      <c r="AH117" s="103"/>
      <c r="AI117" s="103"/>
      <c r="AJ117" s="103"/>
      <c r="AK117" s="103"/>
      <c r="AL117" s="103"/>
      <c r="AM117" s="103"/>
      <c r="AN117" s="103"/>
      <c r="AO117" s="103"/>
      <c r="AP117" s="40"/>
      <c r="AQ117" s="103"/>
      <c r="AR117" s="103"/>
      <c r="AS117" s="103"/>
      <c r="AT117" s="103"/>
      <c r="AU117" s="103"/>
      <c r="AV117" s="103"/>
      <c r="AW117" s="103"/>
      <c r="AX117" s="103"/>
      <c r="AY117" s="103"/>
      <c r="AZ117" s="103"/>
      <c r="BA117" s="103"/>
      <c r="BB117" s="103"/>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84">
        <v>0</v>
      </c>
      <c r="CP117" s="84">
        <v>0</v>
      </c>
      <c r="CQ117" s="40"/>
      <c r="CR117" s="57">
        <f t="shared" si="860"/>
        <v>0</v>
      </c>
      <c r="CS117" s="40"/>
      <c r="CT117" s="40">
        <v>0</v>
      </c>
      <c r="CU117" s="84"/>
      <c r="CV117" s="84"/>
      <c r="CW117" s="84"/>
      <c r="CX117" s="84"/>
      <c r="CY117" s="191"/>
      <c r="CZ117" s="84"/>
      <c r="DA117" s="40">
        <v>0</v>
      </c>
      <c r="DB117" s="84">
        <v>0</v>
      </c>
      <c r="DC117" s="84"/>
      <c r="DD117" s="84"/>
      <c r="DE117" s="84">
        <f t="shared" si="861"/>
        <v>0</v>
      </c>
      <c r="DF117" s="191"/>
      <c r="DG117" s="84"/>
      <c r="DH117" s="40">
        <v>0</v>
      </c>
      <c r="DI117" s="84">
        <v>0</v>
      </c>
      <c r="DJ117" s="84"/>
      <c r="DK117" s="84"/>
      <c r="DL117" s="84">
        <f t="shared" si="862"/>
        <v>0</v>
      </c>
      <c r="DM117" s="191"/>
      <c r="DN117" s="84"/>
      <c r="DO117" s="40">
        <v>0</v>
      </c>
      <c r="DP117" s="84">
        <v>0</v>
      </c>
      <c r="DQ117" s="84"/>
      <c r="DR117" s="84"/>
      <c r="DS117" s="84">
        <f t="shared" si="863"/>
        <v>0</v>
      </c>
      <c r="DT117" s="191"/>
      <c r="DU117" s="84"/>
      <c r="DV117" s="40">
        <v>0</v>
      </c>
      <c r="DW117" s="84">
        <v>0</v>
      </c>
      <c r="DX117" s="84"/>
      <c r="DY117" s="84"/>
      <c r="DZ117" s="84">
        <f t="shared" si="864"/>
        <v>0</v>
      </c>
      <c r="EA117" s="191"/>
      <c r="EB117" s="84"/>
      <c r="EC117" s="40">
        <v>0</v>
      </c>
      <c r="ED117" s="84">
        <v>0</v>
      </c>
      <c r="EE117" s="84"/>
      <c r="EF117" s="84"/>
      <c r="EG117" s="84">
        <f t="shared" si="865"/>
        <v>0</v>
      </c>
      <c r="EH117" s="191"/>
      <c r="EI117" s="84"/>
      <c r="EJ117" s="40">
        <v>0</v>
      </c>
      <c r="EK117" s="84">
        <v>0</v>
      </c>
      <c r="EL117" s="84"/>
      <c r="EM117" s="84"/>
      <c r="EN117" s="84">
        <f t="shared" si="866"/>
        <v>0</v>
      </c>
      <c r="EO117" s="191"/>
      <c r="EP117" s="84"/>
      <c r="EQ117" s="40">
        <v>0</v>
      </c>
      <c r="ER117" s="84">
        <v>0</v>
      </c>
      <c r="ES117" s="84"/>
      <c r="ET117" s="84"/>
      <c r="EU117" s="84">
        <f t="shared" si="867"/>
        <v>0</v>
      </c>
      <c r="EV117" s="191"/>
      <c r="EW117" s="84"/>
      <c r="EX117" s="40">
        <v>0</v>
      </c>
      <c r="EY117" s="84">
        <v>0</v>
      </c>
      <c r="EZ117" s="84"/>
      <c r="FA117" s="84"/>
      <c r="FB117" s="84">
        <f t="shared" si="868"/>
        <v>0</v>
      </c>
      <c r="FC117" s="191"/>
      <c r="FD117" s="84"/>
      <c r="FE117" s="40">
        <v>0</v>
      </c>
      <c r="FF117" s="84">
        <v>0</v>
      </c>
      <c r="FG117" s="84"/>
      <c r="FH117" s="84"/>
      <c r="FI117" s="84">
        <f t="shared" si="869"/>
        <v>0</v>
      </c>
      <c r="FJ117" s="191"/>
      <c r="FK117" s="84"/>
      <c r="FL117" s="40">
        <v>0</v>
      </c>
      <c r="FM117" s="84">
        <v>0</v>
      </c>
      <c r="FN117" s="84"/>
      <c r="FO117" s="84"/>
      <c r="FP117" s="84">
        <f t="shared" si="870"/>
        <v>0</v>
      </c>
      <c r="FQ117" s="191"/>
      <c r="FR117" s="84"/>
      <c r="FS117" s="40"/>
      <c r="FT117" s="97">
        <f t="shared" si="871"/>
        <v>0</v>
      </c>
      <c r="FU117" s="84">
        <v>0</v>
      </c>
      <c r="FV117" s="84">
        <v>0</v>
      </c>
      <c r="FW117" s="84">
        <v>0</v>
      </c>
      <c r="FX117" s="84">
        <f t="shared" si="872"/>
        <v>0</v>
      </c>
      <c r="FY117" s="191" t="str">
        <f t="shared" si="873"/>
        <v>nebija plānots</v>
      </c>
      <c r="FZ117" s="84">
        <f t="shared" si="874"/>
        <v>0</v>
      </c>
      <c r="GA117" s="84">
        <v>0</v>
      </c>
      <c r="GB117" s="84">
        <v>0</v>
      </c>
      <c r="GC117" s="84">
        <f t="shared" si="875"/>
        <v>0</v>
      </c>
      <c r="GD117" s="84">
        <f t="shared" si="876"/>
        <v>0</v>
      </c>
      <c r="GE117" s="84">
        <f t="shared" si="877"/>
        <v>0</v>
      </c>
      <c r="GF117" s="191" t="str">
        <f t="shared" si="878"/>
        <v>nebija plānots</v>
      </c>
      <c r="GG117" s="84">
        <f t="shared" si="879"/>
        <v>0</v>
      </c>
      <c r="GH117" s="84">
        <v>0</v>
      </c>
      <c r="GI117" s="84">
        <v>0</v>
      </c>
      <c r="GJ117" s="84">
        <f t="shared" si="880"/>
        <v>0</v>
      </c>
      <c r="GK117" s="84">
        <f t="shared" si="881"/>
        <v>0</v>
      </c>
      <c r="GL117" s="84">
        <f t="shared" si="882"/>
        <v>0</v>
      </c>
      <c r="GM117" s="191" t="str">
        <f t="shared" si="883"/>
        <v>nebija plānots</v>
      </c>
      <c r="GN117" s="84">
        <f t="shared" si="884"/>
        <v>0</v>
      </c>
      <c r="GO117" s="84">
        <v>0</v>
      </c>
      <c r="GP117" s="84">
        <v>0</v>
      </c>
      <c r="GQ117" s="84">
        <f t="shared" si="851"/>
        <v>0</v>
      </c>
      <c r="GR117" s="84">
        <f t="shared" si="852"/>
        <v>0</v>
      </c>
      <c r="GS117" s="84">
        <f t="shared" si="853"/>
        <v>0</v>
      </c>
      <c r="GT117" s="191" t="str">
        <f t="shared" si="885"/>
        <v>nebija plānots</v>
      </c>
      <c r="GU117" s="84">
        <f t="shared" si="854"/>
        <v>0</v>
      </c>
      <c r="GV117" s="84">
        <v>0</v>
      </c>
      <c r="GW117" s="84">
        <v>0</v>
      </c>
      <c r="GX117" s="84">
        <f t="shared" si="855"/>
        <v>0</v>
      </c>
      <c r="GY117" s="84">
        <f t="shared" si="856"/>
        <v>0</v>
      </c>
      <c r="GZ117" s="84">
        <f t="shared" si="857"/>
        <v>0</v>
      </c>
      <c r="HA117" s="191" t="str">
        <f t="shared" si="1049"/>
        <v>nebija plānots</v>
      </c>
      <c r="HB117" s="84">
        <f t="shared" si="858"/>
        <v>0</v>
      </c>
      <c r="HC117" s="40"/>
      <c r="HD117" s="40"/>
      <c r="HE117" s="40"/>
      <c r="HF117" s="153" t="e">
        <v>#DIV/0!</v>
      </c>
      <c r="HG117" s="104" t="s">
        <v>914</v>
      </c>
      <c r="HH117" s="100"/>
      <c r="HI117" s="100"/>
    </row>
    <row r="118" spans="1:217" ht="75.400000000000006" customHeight="1" collapsed="1" x14ac:dyDescent="0.45">
      <c r="A118" s="1" t="str">
        <f t="shared" si="204"/>
        <v>3.1.1.3.2</v>
      </c>
      <c r="B118" s="9" t="str">
        <f>C118&amp;J118&amp;"."&amp;D118</f>
        <v>3.1.1.3.2.Nē</v>
      </c>
      <c r="C118" s="317" t="s">
        <v>56</v>
      </c>
      <c r="D118" s="1" t="s">
        <v>1471</v>
      </c>
      <c r="E118" s="35">
        <v>103</v>
      </c>
      <c r="F118" s="54">
        <v>3</v>
      </c>
      <c r="G118" s="54" t="s">
        <v>56</v>
      </c>
      <c r="H118" s="54" t="s">
        <v>394</v>
      </c>
      <c r="I118" s="54" t="str">
        <f t="shared" si="162"/>
        <v>3.1.1.3. Atbalsts mazo, vidējo komersantu finansējuma piesaistei kapitāla tirgos</v>
      </c>
      <c r="J118" s="54">
        <v>2</v>
      </c>
      <c r="K118" s="55">
        <v>2</v>
      </c>
      <c r="L118" s="38" t="str">
        <f t="shared" si="163"/>
        <v>3.1.1.3.2</v>
      </c>
      <c r="M118" s="56" t="s">
        <v>41</v>
      </c>
      <c r="N118" s="55" t="s">
        <v>5</v>
      </c>
      <c r="O118" s="55" t="s">
        <v>222</v>
      </c>
      <c r="P118" s="55" t="s">
        <v>225</v>
      </c>
      <c r="Q118" s="57">
        <f t="shared" si="1230"/>
        <v>76800</v>
      </c>
      <c r="R118" s="57">
        <f t="shared" si="1231"/>
        <v>76800</v>
      </c>
      <c r="S118" s="80">
        <v>0</v>
      </c>
      <c r="T118" s="80">
        <v>76800</v>
      </c>
      <c r="U118" s="80">
        <v>0</v>
      </c>
      <c r="V118" s="80">
        <v>0</v>
      </c>
      <c r="W118" s="80">
        <v>0</v>
      </c>
      <c r="X118" s="85" t="str">
        <f t="shared" si="859"/>
        <v>ERAF</v>
      </c>
      <c r="Y118" s="88">
        <v>0</v>
      </c>
      <c r="Z118" s="88">
        <v>0</v>
      </c>
      <c r="AA118" s="88">
        <v>0</v>
      </c>
      <c r="AB118" s="88">
        <v>0</v>
      </c>
      <c r="AC118" s="88">
        <v>0</v>
      </c>
      <c r="AD118" s="88">
        <v>0</v>
      </c>
      <c r="AE118" s="88">
        <v>0</v>
      </c>
      <c r="AF118" s="88">
        <v>0</v>
      </c>
      <c r="AG118" s="88">
        <v>0</v>
      </c>
      <c r="AH118" s="88">
        <v>0</v>
      </c>
      <c r="AI118" s="88">
        <v>0</v>
      </c>
      <c r="AJ118" s="88">
        <v>0</v>
      </c>
      <c r="AK118" s="88">
        <v>0</v>
      </c>
      <c r="AL118" s="88">
        <v>0</v>
      </c>
      <c r="AM118" s="88">
        <v>0</v>
      </c>
      <c r="AN118" s="88">
        <v>0</v>
      </c>
      <c r="AO118" s="88">
        <v>0</v>
      </c>
      <c r="AP118" s="57">
        <f t="shared" si="205"/>
        <v>0</v>
      </c>
      <c r="AQ118" s="88">
        <v>0</v>
      </c>
      <c r="AR118" s="88">
        <v>0</v>
      </c>
      <c r="AS118" s="88">
        <v>0</v>
      </c>
      <c r="AT118" s="88">
        <v>0</v>
      </c>
      <c r="AU118" s="88">
        <v>0</v>
      </c>
      <c r="AV118" s="88">
        <v>0</v>
      </c>
      <c r="AW118" s="88">
        <v>0</v>
      </c>
      <c r="AX118" s="88">
        <v>0</v>
      </c>
      <c r="AY118" s="88">
        <v>0</v>
      </c>
      <c r="AZ118" s="88">
        <v>0</v>
      </c>
      <c r="BA118" s="88">
        <v>0</v>
      </c>
      <c r="BB118" s="88">
        <v>0</v>
      </c>
      <c r="BC118" s="57">
        <f t="shared" si="206"/>
        <v>0</v>
      </c>
      <c r="BD118" s="57">
        <f t="shared" si="207"/>
        <v>0</v>
      </c>
      <c r="BE118" s="85">
        <v>0</v>
      </c>
      <c r="BF118" s="85">
        <v>0</v>
      </c>
      <c r="BG118" s="85">
        <v>0</v>
      </c>
      <c r="BH118" s="85">
        <v>0</v>
      </c>
      <c r="BI118" s="85">
        <v>0</v>
      </c>
      <c r="BJ118" s="85">
        <v>0</v>
      </c>
      <c r="BK118" s="85">
        <v>0</v>
      </c>
      <c r="BL118" s="85">
        <v>0</v>
      </c>
      <c r="BM118" s="85">
        <v>0</v>
      </c>
      <c r="BN118" s="85">
        <v>0</v>
      </c>
      <c r="BO118" s="85">
        <v>0</v>
      </c>
      <c r="BP118" s="85">
        <v>0</v>
      </c>
      <c r="BQ118" s="57">
        <f t="shared" si="208"/>
        <v>0</v>
      </c>
      <c r="BR118" s="85">
        <v>0</v>
      </c>
      <c r="BS118" s="85">
        <v>0</v>
      </c>
      <c r="BT118" s="85">
        <v>0</v>
      </c>
      <c r="BU118" s="85">
        <v>0</v>
      </c>
      <c r="BV118" s="85">
        <v>0</v>
      </c>
      <c r="BW118" s="85">
        <v>0</v>
      </c>
      <c r="BX118" s="85">
        <v>0</v>
      </c>
      <c r="BY118" s="85">
        <v>0</v>
      </c>
      <c r="BZ118" s="85">
        <v>0</v>
      </c>
      <c r="CA118" s="85">
        <v>0</v>
      </c>
      <c r="CB118" s="85">
        <v>0</v>
      </c>
      <c r="CC118" s="85">
        <v>0</v>
      </c>
      <c r="CD118" s="57">
        <f t="shared" si="209"/>
        <v>0</v>
      </c>
      <c r="CE118" s="85">
        <v>0</v>
      </c>
      <c r="CF118" s="85">
        <v>0</v>
      </c>
      <c r="CG118" s="85">
        <v>0</v>
      </c>
      <c r="CH118" s="85">
        <v>0</v>
      </c>
      <c r="CI118" s="85">
        <v>0</v>
      </c>
      <c r="CJ118" s="85">
        <v>0</v>
      </c>
      <c r="CK118" s="85">
        <v>0</v>
      </c>
      <c r="CL118" s="85">
        <v>0</v>
      </c>
      <c r="CM118" s="85">
        <v>0</v>
      </c>
      <c r="CN118" s="85">
        <v>0</v>
      </c>
      <c r="CO118" s="84">
        <v>0</v>
      </c>
      <c r="CP118" s="84">
        <v>0</v>
      </c>
      <c r="CQ118" s="57">
        <f>CE118+CF118+CG118+CH118+CI118+CJ118+CK118+CL118+CM118+CN118+CO118+CP118</f>
        <v>0</v>
      </c>
      <c r="CR118" s="57">
        <f t="shared" si="860"/>
        <v>0</v>
      </c>
      <c r="CS118" s="179">
        <v>0</v>
      </c>
      <c r="CT118" s="84">
        <v>0</v>
      </c>
      <c r="CU118" s="84">
        <v>0</v>
      </c>
      <c r="CV118" s="84">
        <f t="shared" si="887"/>
        <v>0</v>
      </c>
      <c r="CW118" s="84">
        <v>0</v>
      </c>
      <c r="CX118" s="84">
        <f t="shared" si="888"/>
        <v>0</v>
      </c>
      <c r="CY118" s="191" t="str">
        <f t="shared" si="889"/>
        <v>nebija plānots</v>
      </c>
      <c r="CZ118" s="84">
        <f t="shared" si="890"/>
        <v>0</v>
      </c>
      <c r="DA118" s="84">
        <f t="shared" ref="DA118:FL118" si="1262">DA119+DA120</f>
        <v>0</v>
      </c>
      <c r="DB118" s="84">
        <v>0</v>
      </c>
      <c r="DC118" s="84">
        <f t="shared" si="892"/>
        <v>0</v>
      </c>
      <c r="DD118" s="84">
        <v>0</v>
      </c>
      <c r="DE118" s="84">
        <f t="shared" si="861"/>
        <v>0</v>
      </c>
      <c r="DF118" s="191" t="str">
        <f t="shared" ref="DF118" si="1263">IFERROR(DE118/DC118,"nebija plānots")</f>
        <v>nebija plānots</v>
      </c>
      <c r="DG118" s="84">
        <f t="shared" ref="DG118" si="1264">DE118-DC118</f>
        <v>0</v>
      </c>
      <c r="DH118" s="84">
        <f t="shared" si="1262"/>
        <v>0</v>
      </c>
      <c r="DI118" s="84">
        <v>0</v>
      </c>
      <c r="DJ118" s="84">
        <f t="shared" ref="DJ118" si="1265">DC118+DH118</f>
        <v>0</v>
      </c>
      <c r="DK118" s="84">
        <v>0</v>
      </c>
      <c r="DL118" s="84">
        <f t="shared" si="862"/>
        <v>0</v>
      </c>
      <c r="DM118" s="191" t="str">
        <f t="shared" ref="DM118" si="1266">IFERROR(DL118/DJ118,"nebija plānots")</f>
        <v>nebija plānots</v>
      </c>
      <c r="DN118" s="84">
        <f t="shared" ref="DN118" si="1267">DL118-DJ118</f>
        <v>0</v>
      </c>
      <c r="DO118" s="84">
        <f t="shared" si="1262"/>
        <v>0</v>
      </c>
      <c r="DP118" s="84">
        <v>0</v>
      </c>
      <c r="DQ118" s="84">
        <f t="shared" ref="DQ118" si="1268">DJ118+DO118</f>
        <v>0</v>
      </c>
      <c r="DR118" s="84">
        <v>0</v>
      </c>
      <c r="DS118" s="84">
        <f t="shared" si="863"/>
        <v>0</v>
      </c>
      <c r="DT118" s="191" t="str">
        <f t="shared" ref="DT118" si="1269">IFERROR(DS118/DQ118,"nebija plānots")</f>
        <v>nebija plānots</v>
      </c>
      <c r="DU118" s="84">
        <f t="shared" ref="DU118" si="1270">DS118-DQ118</f>
        <v>0</v>
      </c>
      <c r="DV118" s="84">
        <f t="shared" si="1262"/>
        <v>0</v>
      </c>
      <c r="DW118" s="84">
        <v>0</v>
      </c>
      <c r="DX118" s="84">
        <f t="shared" ref="DX118" si="1271">DQ118+DV118</f>
        <v>0</v>
      </c>
      <c r="DY118" s="84">
        <v>0</v>
      </c>
      <c r="DZ118" s="84">
        <f t="shared" si="864"/>
        <v>0</v>
      </c>
      <c r="EA118" s="191" t="str">
        <f t="shared" ref="EA118" si="1272">IFERROR(DZ118/DX118,"nebija plānots")</f>
        <v>nebija plānots</v>
      </c>
      <c r="EB118" s="84">
        <f t="shared" ref="EB118" si="1273">DZ118-DX118</f>
        <v>0</v>
      </c>
      <c r="EC118" s="84">
        <f t="shared" si="1262"/>
        <v>0</v>
      </c>
      <c r="ED118" s="84">
        <v>0</v>
      </c>
      <c r="EE118" s="84">
        <f t="shared" ref="EE118" si="1274">DX118+EC118</f>
        <v>0</v>
      </c>
      <c r="EF118" s="84">
        <v>0</v>
      </c>
      <c r="EG118" s="84">
        <f t="shared" si="865"/>
        <v>0</v>
      </c>
      <c r="EH118" s="191" t="str">
        <f t="shared" ref="EH118" si="1275">IFERROR(EG118/EE118,"nebija plānots")</f>
        <v>nebija plānots</v>
      </c>
      <c r="EI118" s="84">
        <f t="shared" ref="EI118" si="1276">EG118-EE118</f>
        <v>0</v>
      </c>
      <c r="EJ118" s="84">
        <f t="shared" si="1262"/>
        <v>76800</v>
      </c>
      <c r="EK118" s="84">
        <v>0</v>
      </c>
      <c r="EL118" s="84">
        <f t="shared" ref="EL118" si="1277">EE118+EJ118</f>
        <v>76800</v>
      </c>
      <c r="EM118" s="84">
        <v>0</v>
      </c>
      <c r="EN118" s="84">
        <f t="shared" si="866"/>
        <v>0</v>
      </c>
      <c r="EO118" s="191">
        <f t="shared" ref="EO118" si="1278">IFERROR(EN118/EL118,"nebija plānots")</f>
        <v>0</v>
      </c>
      <c r="EP118" s="84">
        <f t="shared" ref="EP118" si="1279">EN118-EL118</f>
        <v>-76800</v>
      </c>
      <c r="EQ118" s="84">
        <f t="shared" si="1262"/>
        <v>0</v>
      </c>
      <c r="ER118" s="84">
        <v>0</v>
      </c>
      <c r="ES118" s="84">
        <f t="shared" ref="ES118" si="1280">EL118+EQ118</f>
        <v>76800</v>
      </c>
      <c r="ET118" s="84">
        <v>0</v>
      </c>
      <c r="EU118" s="84">
        <f t="shared" si="867"/>
        <v>0</v>
      </c>
      <c r="EV118" s="191">
        <f t="shared" ref="EV118" si="1281">IFERROR(EU118/ES118,"nebija plānots")</f>
        <v>0</v>
      </c>
      <c r="EW118" s="84">
        <f t="shared" ref="EW118" si="1282">EU118-ES118</f>
        <v>-76800</v>
      </c>
      <c r="EX118" s="84">
        <f t="shared" si="1262"/>
        <v>0</v>
      </c>
      <c r="EY118" s="84">
        <v>0</v>
      </c>
      <c r="EZ118" s="84">
        <f t="shared" ref="EZ118" si="1283">ES118+EX118</f>
        <v>76800</v>
      </c>
      <c r="FA118" s="84">
        <v>0</v>
      </c>
      <c r="FB118" s="84">
        <f t="shared" si="868"/>
        <v>0</v>
      </c>
      <c r="FC118" s="191">
        <f t="shared" ref="FC118" si="1284">IFERROR(FB118/EZ118,"nebija plānots")</f>
        <v>0</v>
      </c>
      <c r="FD118" s="84">
        <f t="shared" ref="FD118" si="1285">FB118-EZ118</f>
        <v>-76800</v>
      </c>
      <c r="FE118" s="84">
        <f t="shared" si="1262"/>
        <v>0</v>
      </c>
      <c r="FF118" s="84">
        <v>0</v>
      </c>
      <c r="FG118" s="84">
        <f t="shared" ref="FG118" si="1286">EZ118+FE118</f>
        <v>76800</v>
      </c>
      <c r="FH118" s="84">
        <v>0</v>
      </c>
      <c r="FI118" s="84">
        <f t="shared" si="869"/>
        <v>0</v>
      </c>
      <c r="FJ118" s="191">
        <f t="shared" ref="FJ118" si="1287">IFERROR(FI118/FG118,"nebija plānots")</f>
        <v>0</v>
      </c>
      <c r="FK118" s="84">
        <f t="shared" ref="FK118" si="1288">FI118-FG118</f>
        <v>-76800</v>
      </c>
      <c r="FL118" s="84">
        <f t="shared" si="1262"/>
        <v>0</v>
      </c>
      <c r="FM118" s="84">
        <v>56200</v>
      </c>
      <c r="FN118" s="84">
        <f t="shared" ref="FN118" si="1289">FG118+FL118</f>
        <v>76800</v>
      </c>
      <c r="FO118" s="84">
        <v>0</v>
      </c>
      <c r="FP118" s="84">
        <f t="shared" si="870"/>
        <v>56200</v>
      </c>
      <c r="FQ118" s="191">
        <f t="shared" ref="FQ118" si="1290">IFERROR(FP118/FN118,"nebija plānots")</f>
        <v>0.73177083333333337</v>
      </c>
      <c r="FR118" s="84">
        <f t="shared" ref="FR118" si="1291">FP118-FN118</f>
        <v>-20600</v>
      </c>
      <c r="FS118" s="97">
        <f t="shared" si="922"/>
        <v>76800</v>
      </c>
      <c r="FT118" s="97">
        <f t="shared" si="871"/>
        <v>56200</v>
      </c>
      <c r="FU118" s="84">
        <v>0</v>
      </c>
      <c r="FV118" s="84">
        <v>0</v>
      </c>
      <c r="FW118" s="84">
        <v>0</v>
      </c>
      <c r="FX118" s="84">
        <f t="shared" si="872"/>
        <v>0</v>
      </c>
      <c r="FY118" s="191" t="str">
        <f t="shared" si="873"/>
        <v>nebija plānots</v>
      </c>
      <c r="FZ118" s="84">
        <f t="shared" si="874"/>
        <v>0</v>
      </c>
      <c r="GA118" s="84">
        <v>0</v>
      </c>
      <c r="GB118" s="84">
        <v>0</v>
      </c>
      <c r="GC118" s="84">
        <f t="shared" si="875"/>
        <v>0</v>
      </c>
      <c r="GD118" s="84">
        <f t="shared" si="876"/>
        <v>0</v>
      </c>
      <c r="GE118" s="84">
        <f t="shared" si="877"/>
        <v>0</v>
      </c>
      <c r="GF118" s="191" t="str">
        <f t="shared" si="878"/>
        <v>nebija plānots</v>
      </c>
      <c r="GG118" s="84">
        <f t="shared" si="879"/>
        <v>0</v>
      </c>
      <c r="GH118" s="84">
        <v>0</v>
      </c>
      <c r="GI118" s="84">
        <v>0</v>
      </c>
      <c r="GJ118" s="84">
        <f t="shared" si="880"/>
        <v>0</v>
      </c>
      <c r="GK118" s="84">
        <f t="shared" si="881"/>
        <v>0</v>
      </c>
      <c r="GL118" s="84">
        <f t="shared" si="882"/>
        <v>0</v>
      </c>
      <c r="GM118" s="191" t="str">
        <f t="shared" si="883"/>
        <v>nebija plānots</v>
      </c>
      <c r="GN118" s="84">
        <f t="shared" si="884"/>
        <v>0</v>
      </c>
      <c r="GO118" s="84">
        <v>0</v>
      </c>
      <c r="GP118" s="84">
        <v>0</v>
      </c>
      <c r="GQ118" s="84">
        <f t="shared" si="851"/>
        <v>0</v>
      </c>
      <c r="GR118" s="84">
        <f t="shared" si="852"/>
        <v>0</v>
      </c>
      <c r="GS118" s="84">
        <f t="shared" si="853"/>
        <v>0</v>
      </c>
      <c r="GT118" s="191" t="str">
        <f t="shared" si="885"/>
        <v>nebija plānots</v>
      </c>
      <c r="GU118" s="84">
        <f t="shared" si="854"/>
        <v>0</v>
      </c>
      <c r="GV118" s="84">
        <v>0</v>
      </c>
      <c r="GW118" s="84">
        <v>0</v>
      </c>
      <c r="GX118" s="84">
        <f t="shared" si="855"/>
        <v>0</v>
      </c>
      <c r="GY118" s="84">
        <f t="shared" si="856"/>
        <v>0</v>
      </c>
      <c r="GZ118" s="84">
        <f t="shared" si="857"/>
        <v>0</v>
      </c>
      <c r="HA118" s="191" t="str">
        <f t="shared" si="1049"/>
        <v>nebija plānots</v>
      </c>
      <c r="HB118" s="84">
        <f t="shared" si="858"/>
        <v>0</v>
      </c>
      <c r="HC118" s="57">
        <f>FU118+FS118+CQ118+CD118+BQ118+BC118+AP118</f>
        <v>76800</v>
      </c>
      <c r="HD118" s="57">
        <f>Q118-HC118</f>
        <v>0</v>
      </c>
      <c r="HE118" s="57"/>
      <c r="HF118" s="58"/>
      <c r="HG118" s="77"/>
      <c r="HH118" s="59"/>
      <c r="HI118" s="59"/>
    </row>
    <row r="119" spans="1:217" ht="75.400000000000006" hidden="1" customHeight="1" outlineLevel="1" x14ac:dyDescent="0.45">
      <c r="B119" s="9"/>
      <c r="C119" s="317" t="s">
        <v>56</v>
      </c>
      <c r="D119" s="1" t="s">
        <v>1471</v>
      </c>
      <c r="E119" s="35">
        <v>104</v>
      </c>
      <c r="F119" s="37">
        <v>3</v>
      </c>
      <c r="G119" s="37" t="s">
        <v>56</v>
      </c>
      <c r="H119" s="37" t="s">
        <v>394</v>
      </c>
      <c r="I119" s="37" t="s">
        <v>477</v>
      </c>
      <c r="J119" s="54">
        <v>0</v>
      </c>
      <c r="K119" s="38"/>
      <c r="L119" s="38"/>
      <c r="M119" s="39" t="s">
        <v>41</v>
      </c>
      <c r="N119" s="38"/>
      <c r="O119" s="38"/>
      <c r="P119" s="38" t="s">
        <v>456</v>
      </c>
      <c r="Q119" s="40"/>
      <c r="R119" s="40"/>
      <c r="S119" s="40"/>
      <c r="T119" s="40"/>
      <c r="U119" s="40"/>
      <c r="V119" s="40"/>
      <c r="W119" s="40"/>
      <c r="X119" s="85">
        <f t="shared" si="859"/>
        <v>0</v>
      </c>
      <c r="Y119" s="103"/>
      <c r="Z119" s="103"/>
      <c r="AA119" s="103"/>
      <c r="AB119" s="103"/>
      <c r="AC119" s="103"/>
      <c r="AD119" s="103"/>
      <c r="AE119" s="103"/>
      <c r="AF119" s="103"/>
      <c r="AG119" s="103"/>
      <c r="AH119" s="103"/>
      <c r="AI119" s="103"/>
      <c r="AJ119" s="103"/>
      <c r="AK119" s="103"/>
      <c r="AL119" s="103"/>
      <c r="AM119" s="103"/>
      <c r="AN119" s="103"/>
      <c r="AO119" s="103"/>
      <c r="AP119" s="40"/>
      <c r="AQ119" s="103"/>
      <c r="AR119" s="103"/>
      <c r="AS119" s="103"/>
      <c r="AT119" s="103"/>
      <c r="AU119" s="103"/>
      <c r="AV119" s="103"/>
      <c r="AW119" s="103"/>
      <c r="AX119" s="103"/>
      <c r="AY119" s="103"/>
      <c r="AZ119" s="103"/>
      <c r="BA119" s="103"/>
      <c r="BB119" s="103"/>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84">
        <v>0</v>
      </c>
      <c r="CP119" s="84">
        <v>0</v>
      </c>
      <c r="CQ119" s="40"/>
      <c r="CR119" s="57">
        <f t="shared" si="860"/>
        <v>0</v>
      </c>
      <c r="CS119" s="40"/>
      <c r="CT119" s="40"/>
      <c r="CU119" s="84"/>
      <c r="CV119" s="84"/>
      <c r="CW119" s="84"/>
      <c r="CX119" s="84"/>
      <c r="CY119" s="191"/>
      <c r="CZ119" s="84"/>
      <c r="DA119" s="40"/>
      <c r="DB119" s="84">
        <v>0</v>
      </c>
      <c r="DC119" s="84"/>
      <c r="DD119" s="84"/>
      <c r="DE119" s="84">
        <f t="shared" si="861"/>
        <v>0</v>
      </c>
      <c r="DF119" s="191"/>
      <c r="DG119" s="84"/>
      <c r="DH119" s="40"/>
      <c r="DI119" s="84">
        <v>0</v>
      </c>
      <c r="DJ119" s="84"/>
      <c r="DK119" s="84"/>
      <c r="DL119" s="84">
        <f t="shared" si="862"/>
        <v>0</v>
      </c>
      <c r="DM119" s="191"/>
      <c r="DN119" s="84"/>
      <c r="DO119" s="40"/>
      <c r="DP119" s="84">
        <v>0</v>
      </c>
      <c r="DQ119" s="84"/>
      <c r="DR119" s="84"/>
      <c r="DS119" s="84">
        <f t="shared" si="863"/>
        <v>0</v>
      </c>
      <c r="DT119" s="191"/>
      <c r="DU119" s="84"/>
      <c r="DV119" s="40"/>
      <c r="DW119" s="84">
        <v>0</v>
      </c>
      <c r="DX119" s="84"/>
      <c r="DY119" s="84"/>
      <c r="DZ119" s="84">
        <f t="shared" si="864"/>
        <v>0</v>
      </c>
      <c r="EA119" s="191"/>
      <c r="EB119" s="84"/>
      <c r="EC119" s="40"/>
      <c r="ED119" s="84">
        <v>0</v>
      </c>
      <c r="EE119" s="84"/>
      <c r="EF119" s="84"/>
      <c r="EG119" s="84">
        <f t="shared" si="865"/>
        <v>0</v>
      </c>
      <c r="EH119" s="191"/>
      <c r="EI119" s="84"/>
      <c r="EJ119" s="40"/>
      <c r="EK119" s="84">
        <v>0</v>
      </c>
      <c r="EL119" s="84"/>
      <c r="EM119" s="84"/>
      <c r="EN119" s="84">
        <f t="shared" si="866"/>
        <v>0</v>
      </c>
      <c r="EO119" s="191"/>
      <c r="EP119" s="84"/>
      <c r="EQ119" s="40"/>
      <c r="ER119" s="84">
        <v>0</v>
      </c>
      <c r="ES119" s="84"/>
      <c r="ET119" s="84"/>
      <c r="EU119" s="84">
        <f t="shared" si="867"/>
        <v>0</v>
      </c>
      <c r="EV119" s="191"/>
      <c r="EW119" s="84"/>
      <c r="EX119" s="40"/>
      <c r="EY119" s="84">
        <v>0</v>
      </c>
      <c r="EZ119" s="84"/>
      <c r="FA119" s="84"/>
      <c r="FB119" s="84">
        <f t="shared" si="868"/>
        <v>0</v>
      </c>
      <c r="FC119" s="191"/>
      <c r="FD119" s="84"/>
      <c r="FE119" s="40"/>
      <c r="FF119" s="84">
        <v>0</v>
      </c>
      <c r="FG119" s="84"/>
      <c r="FH119" s="84"/>
      <c r="FI119" s="84">
        <f t="shared" si="869"/>
        <v>0</v>
      </c>
      <c r="FJ119" s="191"/>
      <c r="FK119" s="84"/>
      <c r="FL119" s="40"/>
      <c r="FM119" s="84">
        <v>0</v>
      </c>
      <c r="FN119" s="84"/>
      <c r="FO119" s="84"/>
      <c r="FP119" s="84">
        <f t="shared" si="870"/>
        <v>0</v>
      </c>
      <c r="FQ119" s="191"/>
      <c r="FR119" s="84"/>
      <c r="FS119" s="40"/>
      <c r="FT119" s="97">
        <f t="shared" si="871"/>
        <v>0</v>
      </c>
      <c r="FU119" s="84">
        <v>0</v>
      </c>
      <c r="FV119" s="84">
        <v>0</v>
      </c>
      <c r="FW119" s="84">
        <v>0</v>
      </c>
      <c r="FX119" s="84">
        <f t="shared" si="872"/>
        <v>0</v>
      </c>
      <c r="FY119" s="191" t="str">
        <f t="shared" si="873"/>
        <v>nebija plānots</v>
      </c>
      <c r="FZ119" s="84">
        <f t="shared" si="874"/>
        <v>0</v>
      </c>
      <c r="GA119" s="84">
        <v>0</v>
      </c>
      <c r="GB119" s="84">
        <v>0</v>
      </c>
      <c r="GC119" s="84">
        <f t="shared" si="875"/>
        <v>0</v>
      </c>
      <c r="GD119" s="84">
        <f t="shared" si="876"/>
        <v>0</v>
      </c>
      <c r="GE119" s="84">
        <f t="shared" si="877"/>
        <v>0</v>
      </c>
      <c r="GF119" s="191" t="str">
        <f t="shared" si="878"/>
        <v>nebija plānots</v>
      </c>
      <c r="GG119" s="84">
        <f t="shared" si="879"/>
        <v>0</v>
      </c>
      <c r="GH119" s="84">
        <v>0</v>
      </c>
      <c r="GI119" s="84">
        <v>0</v>
      </c>
      <c r="GJ119" s="84">
        <f t="shared" si="880"/>
        <v>0</v>
      </c>
      <c r="GK119" s="84">
        <f t="shared" si="881"/>
        <v>0</v>
      </c>
      <c r="GL119" s="84">
        <f t="shared" si="882"/>
        <v>0</v>
      </c>
      <c r="GM119" s="191" t="str">
        <f t="shared" si="883"/>
        <v>nebija plānots</v>
      </c>
      <c r="GN119" s="84">
        <f t="shared" si="884"/>
        <v>0</v>
      </c>
      <c r="GO119" s="84">
        <v>0</v>
      </c>
      <c r="GP119" s="84">
        <v>0</v>
      </c>
      <c r="GQ119" s="84">
        <f t="shared" si="851"/>
        <v>0</v>
      </c>
      <c r="GR119" s="84">
        <f t="shared" si="852"/>
        <v>0</v>
      </c>
      <c r="GS119" s="84">
        <f t="shared" si="853"/>
        <v>0</v>
      </c>
      <c r="GT119" s="191" t="str">
        <f t="shared" si="885"/>
        <v>nebija plānots</v>
      </c>
      <c r="GU119" s="84">
        <f t="shared" si="854"/>
        <v>0</v>
      </c>
      <c r="GV119" s="84">
        <v>0</v>
      </c>
      <c r="GW119" s="84">
        <v>0</v>
      </c>
      <c r="GX119" s="84">
        <f t="shared" si="855"/>
        <v>0</v>
      </c>
      <c r="GY119" s="84">
        <f t="shared" si="856"/>
        <v>0</v>
      </c>
      <c r="GZ119" s="84">
        <f t="shared" si="857"/>
        <v>0</v>
      </c>
      <c r="HA119" s="191" t="str">
        <f t="shared" si="1049"/>
        <v>nebija plānots</v>
      </c>
      <c r="HB119" s="84">
        <f t="shared" si="858"/>
        <v>0</v>
      </c>
      <c r="HC119" s="40"/>
      <c r="HD119" s="40"/>
      <c r="HE119" s="40"/>
      <c r="HF119" s="99"/>
      <c r="HG119" s="104"/>
      <c r="HH119" s="100"/>
      <c r="HI119" s="100"/>
    </row>
    <row r="120" spans="1:217" ht="75.400000000000006" hidden="1" customHeight="1" outlineLevel="1" x14ac:dyDescent="0.45">
      <c r="B120" s="9"/>
      <c r="C120" s="317" t="s">
        <v>56</v>
      </c>
      <c r="D120" s="1" t="s">
        <v>1471</v>
      </c>
      <c r="E120" s="35">
        <v>105</v>
      </c>
      <c r="F120" s="37">
        <v>3</v>
      </c>
      <c r="G120" s="37" t="s">
        <v>56</v>
      </c>
      <c r="H120" s="37" t="s">
        <v>394</v>
      </c>
      <c r="I120" s="37" t="s">
        <v>477</v>
      </c>
      <c r="J120" s="54">
        <v>0</v>
      </c>
      <c r="K120" s="38"/>
      <c r="L120" s="38"/>
      <c r="M120" s="39" t="s">
        <v>41</v>
      </c>
      <c r="N120" s="38"/>
      <c r="O120" s="38"/>
      <c r="P120" s="38" t="s">
        <v>457</v>
      </c>
      <c r="Q120" s="40"/>
      <c r="R120" s="40"/>
      <c r="S120" s="40"/>
      <c r="T120" s="40"/>
      <c r="U120" s="40"/>
      <c r="V120" s="40"/>
      <c r="W120" s="40"/>
      <c r="X120" s="85">
        <f t="shared" si="859"/>
        <v>0</v>
      </c>
      <c r="Y120" s="103"/>
      <c r="Z120" s="103"/>
      <c r="AA120" s="103"/>
      <c r="AB120" s="103"/>
      <c r="AC120" s="103"/>
      <c r="AD120" s="103"/>
      <c r="AE120" s="103"/>
      <c r="AF120" s="103"/>
      <c r="AG120" s="103"/>
      <c r="AH120" s="103"/>
      <c r="AI120" s="103"/>
      <c r="AJ120" s="103"/>
      <c r="AK120" s="103"/>
      <c r="AL120" s="103"/>
      <c r="AM120" s="103"/>
      <c r="AN120" s="103"/>
      <c r="AO120" s="103"/>
      <c r="AP120" s="40"/>
      <c r="AQ120" s="103"/>
      <c r="AR120" s="103"/>
      <c r="AS120" s="103"/>
      <c r="AT120" s="103"/>
      <c r="AU120" s="103"/>
      <c r="AV120" s="103"/>
      <c r="AW120" s="103"/>
      <c r="AX120" s="103"/>
      <c r="AY120" s="103"/>
      <c r="AZ120" s="103"/>
      <c r="BA120" s="103"/>
      <c r="BB120" s="103"/>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84">
        <v>0</v>
      </c>
      <c r="CP120" s="84">
        <v>0</v>
      </c>
      <c r="CQ120" s="40"/>
      <c r="CR120" s="57">
        <f t="shared" si="860"/>
        <v>0</v>
      </c>
      <c r="CS120" s="40"/>
      <c r="CT120" s="40">
        <v>0</v>
      </c>
      <c r="CU120" s="84"/>
      <c r="CV120" s="84"/>
      <c r="CW120" s="84"/>
      <c r="CX120" s="84"/>
      <c r="CY120" s="191"/>
      <c r="CZ120" s="84"/>
      <c r="DA120" s="40">
        <v>0</v>
      </c>
      <c r="DB120" s="84">
        <v>0</v>
      </c>
      <c r="DC120" s="84"/>
      <c r="DD120" s="84"/>
      <c r="DE120" s="84">
        <f t="shared" si="861"/>
        <v>0</v>
      </c>
      <c r="DF120" s="191"/>
      <c r="DG120" s="84"/>
      <c r="DH120" s="40">
        <v>0</v>
      </c>
      <c r="DI120" s="84">
        <v>0</v>
      </c>
      <c r="DJ120" s="84"/>
      <c r="DK120" s="84"/>
      <c r="DL120" s="84">
        <f t="shared" si="862"/>
        <v>0</v>
      </c>
      <c r="DM120" s="191"/>
      <c r="DN120" s="84"/>
      <c r="DO120" s="40">
        <v>0</v>
      </c>
      <c r="DP120" s="84">
        <v>0</v>
      </c>
      <c r="DQ120" s="84"/>
      <c r="DR120" s="84"/>
      <c r="DS120" s="84">
        <f t="shared" si="863"/>
        <v>0</v>
      </c>
      <c r="DT120" s="191"/>
      <c r="DU120" s="84"/>
      <c r="DV120" s="40">
        <v>0</v>
      </c>
      <c r="DW120" s="84">
        <v>0</v>
      </c>
      <c r="DX120" s="84"/>
      <c r="DY120" s="84"/>
      <c r="DZ120" s="84">
        <f t="shared" si="864"/>
        <v>0</v>
      </c>
      <c r="EA120" s="191"/>
      <c r="EB120" s="84"/>
      <c r="EC120" s="40">
        <v>0</v>
      </c>
      <c r="ED120" s="84">
        <v>0</v>
      </c>
      <c r="EE120" s="84"/>
      <c r="EF120" s="84"/>
      <c r="EG120" s="84">
        <f t="shared" si="865"/>
        <v>0</v>
      </c>
      <c r="EH120" s="191"/>
      <c r="EI120" s="84"/>
      <c r="EJ120" s="40">
        <v>76800</v>
      </c>
      <c r="EK120" s="84">
        <v>0</v>
      </c>
      <c r="EL120" s="84"/>
      <c r="EM120" s="84"/>
      <c r="EN120" s="84">
        <f t="shared" si="866"/>
        <v>0</v>
      </c>
      <c r="EO120" s="191"/>
      <c r="EP120" s="84"/>
      <c r="EQ120" s="40">
        <v>0</v>
      </c>
      <c r="ER120" s="84">
        <v>0</v>
      </c>
      <c r="ES120" s="84"/>
      <c r="ET120" s="84"/>
      <c r="EU120" s="84">
        <f t="shared" si="867"/>
        <v>0</v>
      </c>
      <c r="EV120" s="191"/>
      <c r="EW120" s="84"/>
      <c r="EX120" s="40">
        <v>0</v>
      </c>
      <c r="EY120" s="84">
        <v>0</v>
      </c>
      <c r="EZ120" s="84"/>
      <c r="FA120" s="84"/>
      <c r="FB120" s="84">
        <f t="shared" si="868"/>
        <v>0</v>
      </c>
      <c r="FC120" s="191"/>
      <c r="FD120" s="84"/>
      <c r="FE120" s="40">
        <v>0</v>
      </c>
      <c r="FF120" s="84">
        <v>0</v>
      </c>
      <c r="FG120" s="84"/>
      <c r="FH120" s="84"/>
      <c r="FI120" s="84">
        <f t="shared" si="869"/>
        <v>0</v>
      </c>
      <c r="FJ120" s="191"/>
      <c r="FK120" s="84"/>
      <c r="FL120" s="40">
        <v>0</v>
      </c>
      <c r="FM120" s="84">
        <v>0</v>
      </c>
      <c r="FN120" s="84"/>
      <c r="FO120" s="84"/>
      <c r="FP120" s="84">
        <f t="shared" si="870"/>
        <v>0</v>
      </c>
      <c r="FQ120" s="191"/>
      <c r="FR120" s="84"/>
      <c r="FS120" s="40"/>
      <c r="FT120" s="97">
        <f t="shared" si="871"/>
        <v>0</v>
      </c>
      <c r="FU120" s="84">
        <v>0</v>
      </c>
      <c r="FV120" s="84">
        <v>0</v>
      </c>
      <c r="FW120" s="84">
        <v>0</v>
      </c>
      <c r="FX120" s="84">
        <f t="shared" si="872"/>
        <v>0</v>
      </c>
      <c r="FY120" s="191" t="str">
        <f t="shared" si="873"/>
        <v>nebija plānots</v>
      </c>
      <c r="FZ120" s="84">
        <f t="shared" si="874"/>
        <v>0</v>
      </c>
      <c r="GA120" s="84">
        <v>0</v>
      </c>
      <c r="GB120" s="84">
        <v>0</v>
      </c>
      <c r="GC120" s="84">
        <f t="shared" si="875"/>
        <v>0</v>
      </c>
      <c r="GD120" s="84">
        <f t="shared" si="876"/>
        <v>0</v>
      </c>
      <c r="GE120" s="84">
        <f t="shared" si="877"/>
        <v>0</v>
      </c>
      <c r="GF120" s="191" t="str">
        <f t="shared" si="878"/>
        <v>nebija plānots</v>
      </c>
      <c r="GG120" s="84">
        <f t="shared" si="879"/>
        <v>0</v>
      </c>
      <c r="GH120" s="84">
        <v>0</v>
      </c>
      <c r="GI120" s="84">
        <v>0</v>
      </c>
      <c r="GJ120" s="84">
        <f t="shared" si="880"/>
        <v>0</v>
      </c>
      <c r="GK120" s="84">
        <f t="shared" si="881"/>
        <v>0</v>
      </c>
      <c r="GL120" s="84">
        <f t="shared" si="882"/>
        <v>0</v>
      </c>
      <c r="GM120" s="191" t="str">
        <f t="shared" si="883"/>
        <v>nebija plānots</v>
      </c>
      <c r="GN120" s="84">
        <f t="shared" si="884"/>
        <v>0</v>
      </c>
      <c r="GO120" s="84">
        <v>0</v>
      </c>
      <c r="GP120" s="84">
        <v>0</v>
      </c>
      <c r="GQ120" s="84">
        <f t="shared" si="851"/>
        <v>0</v>
      </c>
      <c r="GR120" s="84">
        <f t="shared" si="852"/>
        <v>0</v>
      </c>
      <c r="GS120" s="84">
        <f t="shared" si="853"/>
        <v>0</v>
      </c>
      <c r="GT120" s="191" t="str">
        <f t="shared" si="885"/>
        <v>nebija plānots</v>
      </c>
      <c r="GU120" s="84">
        <f t="shared" si="854"/>
        <v>0</v>
      </c>
      <c r="GV120" s="84">
        <v>0</v>
      </c>
      <c r="GW120" s="84">
        <v>0</v>
      </c>
      <c r="GX120" s="84">
        <f t="shared" si="855"/>
        <v>0</v>
      </c>
      <c r="GY120" s="84">
        <f t="shared" si="856"/>
        <v>0</v>
      </c>
      <c r="GZ120" s="84">
        <f t="shared" si="857"/>
        <v>0</v>
      </c>
      <c r="HA120" s="191" t="str">
        <f t="shared" si="1049"/>
        <v>nebija plānots</v>
      </c>
      <c r="HB120" s="84">
        <f t="shared" si="858"/>
        <v>0</v>
      </c>
      <c r="HC120" s="40"/>
      <c r="HD120" s="40"/>
      <c r="HE120" s="40"/>
      <c r="HF120" s="153">
        <v>1</v>
      </c>
      <c r="HG120" s="104" t="s">
        <v>915</v>
      </c>
      <c r="HH120" s="100"/>
      <c r="HI120" s="100"/>
    </row>
    <row r="121" spans="1:217" ht="75.400000000000006" customHeight="1" collapsed="1" x14ac:dyDescent="0.45">
      <c r="A121" s="1" t="str">
        <f t="shared" si="204"/>
        <v>3.1.1.3.3</v>
      </c>
      <c r="B121" s="9" t="str">
        <f>C121&amp;J121&amp;"."&amp;D121</f>
        <v>3.1.1.3.3.Nē</v>
      </c>
      <c r="C121" s="317" t="s">
        <v>56</v>
      </c>
      <c r="D121" s="1" t="s">
        <v>1471</v>
      </c>
      <c r="E121" s="35">
        <v>106</v>
      </c>
      <c r="F121" s="54">
        <v>3</v>
      </c>
      <c r="G121" s="54" t="s">
        <v>56</v>
      </c>
      <c r="H121" s="54" t="s">
        <v>394</v>
      </c>
      <c r="I121" s="54" t="str">
        <f t="shared" si="162"/>
        <v>3.1.1.3. Atbalsts mazo, vidējo komersantu finansējuma piesaistei kapitāla tirgos</v>
      </c>
      <c r="J121" s="54">
        <v>3</v>
      </c>
      <c r="K121" s="55">
        <v>3</v>
      </c>
      <c r="L121" s="38" t="str">
        <f t="shared" si="163"/>
        <v>3.1.1.3.3</v>
      </c>
      <c r="M121" s="56" t="s">
        <v>41</v>
      </c>
      <c r="N121" s="55" t="s">
        <v>5</v>
      </c>
      <c r="O121" s="55" t="s">
        <v>222</v>
      </c>
      <c r="P121" s="55" t="s">
        <v>225</v>
      </c>
      <c r="Q121" s="57">
        <f t="shared" si="1230"/>
        <v>284775</v>
      </c>
      <c r="R121" s="57">
        <f t="shared" si="1231"/>
        <v>284775</v>
      </c>
      <c r="S121" s="80">
        <v>0</v>
      </c>
      <c r="T121" s="80">
        <v>284775</v>
      </c>
      <c r="U121" s="80">
        <v>0</v>
      </c>
      <c r="V121" s="80">
        <v>0</v>
      </c>
      <c r="W121" s="80">
        <v>0</v>
      </c>
      <c r="X121" s="85" t="str">
        <f t="shared" si="859"/>
        <v>ERAF</v>
      </c>
      <c r="Y121" s="88">
        <v>0</v>
      </c>
      <c r="Z121" s="88">
        <v>0</v>
      </c>
      <c r="AA121" s="88">
        <v>0</v>
      </c>
      <c r="AB121" s="88">
        <v>0</v>
      </c>
      <c r="AC121" s="88">
        <v>0</v>
      </c>
      <c r="AD121" s="88">
        <v>0</v>
      </c>
      <c r="AE121" s="88">
        <v>0</v>
      </c>
      <c r="AF121" s="88">
        <v>0</v>
      </c>
      <c r="AG121" s="88">
        <v>0</v>
      </c>
      <c r="AH121" s="88">
        <v>0</v>
      </c>
      <c r="AI121" s="88">
        <v>0</v>
      </c>
      <c r="AJ121" s="88">
        <v>0</v>
      </c>
      <c r="AK121" s="88">
        <v>0</v>
      </c>
      <c r="AL121" s="88">
        <v>0</v>
      </c>
      <c r="AM121" s="88">
        <v>0</v>
      </c>
      <c r="AN121" s="88">
        <v>0</v>
      </c>
      <c r="AO121" s="88">
        <v>0</v>
      </c>
      <c r="AP121" s="57">
        <f t="shared" si="205"/>
        <v>0</v>
      </c>
      <c r="AQ121" s="88">
        <v>0</v>
      </c>
      <c r="AR121" s="88">
        <v>0</v>
      </c>
      <c r="AS121" s="88">
        <v>0</v>
      </c>
      <c r="AT121" s="88">
        <v>0</v>
      </c>
      <c r="AU121" s="88">
        <v>0</v>
      </c>
      <c r="AV121" s="88">
        <v>0</v>
      </c>
      <c r="AW121" s="88">
        <v>0</v>
      </c>
      <c r="AX121" s="88">
        <v>0</v>
      </c>
      <c r="AY121" s="88">
        <v>0</v>
      </c>
      <c r="AZ121" s="88">
        <v>0</v>
      </c>
      <c r="BA121" s="88">
        <v>0</v>
      </c>
      <c r="BB121" s="88">
        <v>0</v>
      </c>
      <c r="BC121" s="57">
        <f t="shared" si="206"/>
        <v>0</v>
      </c>
      <c r="BD121" s="57">
        <f t="shared" si="207"/>
        <v>0</v>
      </c>
      <c r="BE121" s="85">
        <v>0</v>
      </c>
      <c r="BF121" s="85">
        <v>0</v>
      </c>
      <c r="BG121" s="85">
        <v>0</v>
      </c>
      <c r="BH121" s="85">
        <v>0</v>
      </c>
      <c r="BI121" s="85">
        <v>0</v>
      </c>
      <c r="BJ121" s="85">
        <v>0</v>
      </c>
      <c r="BK121" s="85">
        <v>0</v>
      </c>
      <c r="BL121" s="85">
        <v>0</v>
      </c>
      <c r="BM121" s="85">
        <v>0</v>
      </c>
      <c r="BN121" s="85">
        <v>0</v>
      </c>
      <c r="BO121" s="85">
        <v>0</v>
      </c>
      <c r="BP121" s="85">
        <v>0</v>
      </c>
      <c r="BQ121" s="57">
        <f t="shared" si="208"/>
        <v>0</v>
      </c>
      <c r="BR121" s="85">
        <v>0</v>
      </c>
      <c r="BS121" s="85">
        <v>0</v>
      </c>
      <c r="BT121" s="85">
        <v>0</v>
      </c>
      <c r="BU121" s="85">
        <v>0</v>
      </c>
      <c r="BV121" s="85">
        <v>0</v>
      </c>
      <c r="BW121" s="85">
        <v>0</v>
      </c>
      <c r="BX121" s="85">
        <v>0</v>
      </c>
      <c r="BY121" s="85">
        <v>0</v>
      </c>
      <c r="BZ121" s="85">
        <v>0</v>
      </c>
      <c r="CA121" s="85">
        <v>0</v>
      </c>
      <c r="CB121" s="85">
        <v>0</v>
      </c>
      <c r="CC121" s="85">
        <v>0</v>
      </c>
      <c r="CD121" s="57">
        <f t="shared" si="209"/>
        <v>0</v>
      </c>
      <c r="CE121" s="85">
        <v>0</v>
      </c>
      <c r="CF121" s="85">
        <v>0</v>
      </c>
      <c r="CG121" s="85">
        <v>0</v>
      </c>
      <c r="CH121" s="85">
        <v>0</v>
      </c>
      <c r="CI121" s="85">
        <v>0</v>
      </c>
      <c r="CJ121" s="85">
        <v>0</v>
      </c>
      <c r="CK121" s="85">
        <v>0</v>
      </c>
      <c r="CL121" s="85">
        <v>0</v>
      </c>
      <c r="CM121" s="85">
        <v>0</v>
      </c>
      <c r="CN121" s="85">
        <v>0</v>
      </c>
      <c r="CO121" s="84">
        <v>0</v>
      </c>
      <c r="CP121" s="84">
        <v>0</v>
      </c>
      <c r="CQ121" s="57">
        <f>CE121+CF121+CG121+CH121+CI121+CJ121+CK121+CL121+CM121+CN121+CO121+CP121</f>
        <v>0</v>
      </c>
      <c r="CR121" s="57">
        <f t="shared" si="860"/>
        <v>0</v>
      </c>
      <c r="CS121" s="179">
        <v>0</v>
      </c>
      <c r="CT121" s="84">
        <v>0</v>
      </c>
      <c r="CU121" s="84">
        <v>0</v>
      </c>
      <c r="CV121" s="84">
        <f t="shared" si="887"/>
        <v>0</v>
      </c>
      <c r="CW121" s="84">
        <v>0</v>
      </c>
      <c r="CX121" s="84">
        <f t="shared" si="888"/>
        <v>0</v>
      </c>
      <c r="CY121" s="191" t="str">
        <f t="shared" si="889"/>
        <v>nebija plānots</v>
      </c>
      <c r="CZ121" s="84">
        <f t="shared" si="890"/>
        <v>0</v>
      </c>
      <c r="DA121" s="84">
        <f t="shared" ref="DA121:FL121" si="1292">DA122+DA123</f>
        <v>0</v>
      </c>
      <c r="DB121" s="84">
        <v>0</v>
      </c>
      <c r="DC121" s="84">
        <f t="shared" si="892"/>
        <v>0</v>
      </c>
      <c r="DD121" s="84">
        <v>0</v>
      </c>
      <c r="DE121" s="84">
        <f t="shared" si="861"/>
        <v>0</v>
      </c>
      <c r="DF121" s="191" t="str">
        <f t="shared" ref="DF121" si="1293">IFERROR(DE121/DC121,"nebija plānots")</f>
        <v>nebija plānots</v>
      </c>
      <c r="DG121" s="84">
        <f t="shared" ref="DG121" si="1294">DE121-DC121</f>
        <v>0</v>
      </c>
      <c r="DH121" s="84">
        <f t="shared" si="1292"/>
        <v>0</v>
      </c>
      <c r="DI121" s="84">
        <v>0</v>
      </c>
      <c r="DJ121" s="84">
        <f t="shared" ref="DJ121" si="1295">DC121+DH121</f>
        <v>0</v>
      </c>
      <c r="DK121" s="84">
        <v>0</v>
      </c>
      <c r="DL121" s="84">
        <f t="shared" si="862"/>
        <v>0</v>
      </c>
      <c r="DM121" s="191" t="str">
        <f t="shared" ref="DM121" si="1296">IFERROR(DL121/DJ121,"nebija plānots")</f>
        <v>nebija plānots</v>
      </c>
      <c r="DN121" s="84">
        <f t="shared" ref="DN121" si="1297">DL121-DJ121</f>
        <v>0</v>
      </c>
      <c r="DO121" s="84">
        <f t="shared" si="1292"/>
        <v>0</v>
      </c>
      <c r="DP121" s="84">
        <v>0</v>
      </c>
      <c r="DQ121" s="84">
        <f t="shared" ref="DQ121" si="1298">DJ121+DO121</f>
        <v>0</v>
      </c>
      <c r="DR121" s="84">
        <v>0</v>
      </c>
      <c r="DS121" s="84">
        <f t="shared" si="863"/>
        <v>0</v>
      </c>
      <c r="DT121" s="191" t="str">
        <f t="shared" ref="DT121" si="1299">IFERROR(DS121/DQ121,"nebija plānots")</f>
        <v>nebija plānots</v>
      </c>
      <c r="DU121" s="84">
        <f t="shared" ref="DU121" si="1300">DS121-DQ121</f>
        <v>0</v>
      </c>
      <c r="DV121" s="84">
        <f t="shared" si="1292"/>
        <v>0</v>
      </c>
      <c r="DW121" s="84">
        <v>0</v>
      </c>
      <c r="DX121" s="84">
        <f t="shared" ref="DX121" si="1301">DQ121+DV121</f>
        <v>0</v>
      </c>
      <c r="DY121" s="84">
        <v>0</v>
      </c>
      <c r="DZ121" s="84">
        <f t="shared" si="864"/>
        <v>0</v>
      </c>
      <c r="EA121" s="191" t="str">
        <f t="shared" ref="EA121" si="1302">IFERROR(DZ121/DX121,"nebija plānots")</f>
        <v>nebija plānots</v>
      </c>
      <c r="EB121" s="84">
        <f t="shared" ref="EB121" si="1303">DZ121-DX121</f>
        <v>0</v>
      </c>
      <c r="EC121" s="84">
        <f t="shared" si="1292"/>
        <v>0</v>
      </c>
      <c r="ED121" s="84">
        <v>0</v>
      </c>
      <c r="EE121" s="84">
        <f t="shared" ref="EE121" si="1304">DX121+EC121</f>
        <v>0</v>
      </c>
      <c r="EF121" s="84">
        <v>0</v>
      </c>
      <c r="EG121" s="84">
        <f t="shared" si="865"/>
        <v>0</v>
      </c>
      <c r="EH121" s="191" t="str">
        <f t="shared" ref="EH121" si="1305">IFERROR(EG121/EE121,"nebija plānots")</f>
        <v>nebija plānots</v>
      </c>
      <c r="EI121" s="84">
        <f t="shared" ref="EI121" si="1306">EG121-EE121</f>
        <v>0</v>
      </c>
      <c r="EJ121" s="84">
        <f t="shared" si="1292"/>
        <v>0</v>
      </c>
      <c r="EK121" s="84">
        <v>0</v>
      </c>
      <c r="EL121" s="84">
        <f t="shared" ref="EL121" si="1307">EE121+EJ121</f>
        <v>0</v>
      </c>
      <c r="EM121" s="84">
        <v>0</v>
      </c>
      <c r="EN121" s="84">
        <f t="shared" si="866"/>
        <v>0</v>
      </c>
      <c r="EO121" s="191" t="str">
        <f t="shared" ref="EO121" si="1308">IFERROR(EN121/EL121,"nebija plānots")</f>
        <v>nebija plānots</v>
      </c>
      <c r="EP121" s="84">
        <f t="shared" ref="EP121" si="1309">EN121-EL121</f>
        <v>0</v>
      </c>
      <c r="EQ121" s="84">
        <f t="shared" si="1292"/>
        <v>0</v>
      </c>
      <c r="ER121" s="84">
        <v>0</v>
      </c>
      <c r="ES121" s="84">
        <f t="shared" ref="ES121" si="1310">EL121+EQ121</f>
        <v>0</v>
      </c>
      <c r="ET121" s="84">
        <v>0</v>
      </c>
      <c r="EU121" s="84">
        <f t="shared" si="867"/>
        <v>0</v>
      </c>
      <c r="EV121" s="191" t="str">
        <f t="shared" ref="EV121" si="1311">IFERROR(EU121/ES121,"nebija plānots")</f>
        <v>nebija plānots</v>
      </c>
      <c r="EW121" s="84">
        <f t="shared" ref="EW121" si="1312">EU121-ES121</f>
        <v>0</v>
      </c>
      <c r="EX121" s="84">
        <f t="shared" si="1292"/>
        <v>0</v>
      </c>
      <c r="EY121" s="84">
        <v>0</v>
      </c>
      <c r="EZ121" s="84">
        <f t="shared" ref="EZ121" si="1313">ES121+EX121</f>
        <v>0</v>
      </c>
      <c r="FA121" s="84">
        <v>0</v>
      </c>
      <c r="FB121" s="84">
        <f t="shared" si="868"/>
        <v>0</v>
      </c>
      <c r="FC121" s="191" t="str">
        <f t="shared" ref="FC121" si="1314">IFERROR(FB121/EZ121,"nebija plānots")</f>
        <v>nebija plānots</v>
      </c>
      <c r="FD121" s="84">
        <f t="shared" ref="FD121" si="1315">FB121-EZ121</f>
        <v>0</v>
      </c>
      <c r="FE121" s="84">
        <f t="shared" si="1292"/>
        <v>0</v>
      </c>
      <c r="FF121" s="84">
        <v>0</v>
      </c>
      <c r="FG121" s="84">
        <f t="shared" ref="FG121" si="1316">EZ121+FE121</f>
        <v>0</v>
      </c>
      <c r="FH121" s="84">
        <v>0</v>
      </c>
      <c r="FI121" s="84">
        <f t="shared" si="869"/>
        <v>0</v>
      </c>
      <c r="FJ121" s="191" t="str">
        <f t="shared" ref="FJ121" si="1317">IFERROR(FI121/FG121,"nebija plānots")</f>
        <v>nebija plānots</v>
      </c>
      <c r="FK121" s="84">
        <f t="shared" ref="FK121" si="1318">FI121-FG121</f>
        <v>0</v>
      </c>
      <c r="FL121" s="84">
        <f t="shared" si="1292"/>
        <v>0</v>
      </c>
      <c r="FM121" s="84">
        <v>0</v>
      </c>
      <c r="FN121" s="84">
        <f t="shared" ref="FN121" si="1319">FG121+FL121</f>
        <v>0</v>
      </c>
      <c r="FO121" s="84">
        <v>0</v>
      </c>
      <c r="FP121" s="84">
        <f t="shared" si="870"/>
        <v>0</v>
      </c>
      <c r="FQ121" s="191" t="str">
        <f t="shared" ref="FQ121" si="1320">IFERROR(FP121/FN121,"nebija plānots")</f>
        <v>nebija plānots</v>
      </c>
      <c r="FR121" s="84">
        <f t="shared" ref="FR121" si="1321">FP121-FN121</f>
        <v>0</v>
      </c>
      <c r="FS121" s="97">
        <f t="shared" si="922"/>
        <v>0</v>
      </c>
      <c r="FT121" s="97">
        <f t="shared" si="871"/>
        <v>0</v>
      </c>
      <c r="FU121" s="84">
        <v>0</v>
      </c>
      <c r="FV121" s="84">
        <v>0</v>
      </c>
      <c r="FW121" s="84">
        <v>0</v>
      </c>
      <c r="FX121" s="84">
        <f t="shared" si="872"/>
        <v>0</v>
      </c>
      <c r="FY121" s="191" t="str">
        <f t="shared" si="873"/>
        <v>nebija plānots</v>
      </c>
      <c r="FZ121" s="84">
        <f t="shared" si="874"/>
        <v>0</v>
      </c>
      <c r="GA121" s="84">
        <v>0</v>
      </c>
      <c r="GB121" s="84">
        <v>0</v>
      </c>
      <c r="GC121" s="84">
        <f t="shared" si="875"/>
        <v>0</v>
      </c>
      <c r="GD121" s="84">
        <f t="shared" si="876"/>
        <v>0</v>
      </c>
      <c r="GE121" s="84">
        <f t="shared" si="877"/>
        <v>0</v>
      </c>
      <c r="GF121" s="191" t="str">
        <f t="shared" si="878"/>
        <v>nebija plānots</v>
      </c>
      <c r="GG121" s="84">
        <f t="shared" si="879"/>
        <v>0</v>
      </c>
      <c r="GH121" s="84">
        <v>0</v>
      </c>
      <c r="GI121" s="84">
        <v>0</v>
      </c>
      <c r="GJ121" s="84">
        <f t="shared" si="880"/>
        <v>0</v>
      </c>
      <c r="GK121" s="84">
        <f t="shared" si="881"/>
        <v>0</v>
      </c>
      <c r="GL121" s="84">
        <f t="shared" si="882"/>
        <v>0</v>
      </c>
      <c r="GM121" s="191" t="str">
        <f t="shared" si="883"/>
        <v>nebija plānots</v>
      </c>
      <c r="GN121" s="84">
        <f t="shared" si="884"/>
        <v>0</v>
      </c>
      <c r="GO121" s="84">
        <v>0</v>
      </c>
      <c r="GP121" s="84">
        <v>0</v>
      </c>
      <c r="GQ121" s="84">
        <f t="shared" si="851"/>
        <v>0</v>
      </c>
      <c r="GR121" s="84">
        <f t="shared" si="852"/>
        <v>0</v>
      </c>
      <c r="GS121" s="84">
        <f t="shared" si="853"/>
        <v>0</v>
      </c>
      <c r="GT121" s="191" t="str">
        <f t="shared" si="885"/>
        <v>nebija plānots</v>
      </c>
      <c r="GU121" s="84">
        <f t="shared" si="854"/>
        <v>0</v>
      </c>
      <c r="GV121" s="84">
        <v>0</v>
      </c>
      <c r="GW121" s="84">
        <v>0</v>
      </c>
      <c r="GX121" s="84">
        <f t="shared" si="855"/>
        <v>0</v>
      </c>
      <c r="GY121" s="84">
        <f t="shared" si="856"/>
        <v>0</v>
      </c>
      <c r="GZ121" s="84">
        <f t="shared" si="857"/>
        <v>0</v>
      </c>
      <c r="HA121" s="191" t="str">
        <f t="shared" si="1049"/>
        <v>nebija plānots</v>
      </c>
      <c r="HB121" s="84">
        <f t="shared" si="858"/>
        <v>0</v>
      </c>
      <c r="HC121" s="57">
        <f>FU121+FS121+CQ121+CD121+BQ121+BC121+AP121</f>
        <v>0</v>
      </c>
      <c r="HD121" s="57">
        <f>Q121-HC121</f>
        <v>284775</v>
      </c>
      <c r="HE121" s="60" t="s">
        <v>929</v>
      </c>
      <c r="HF121" s="58"/>
      <c r="HG121" s="77"/>
      <c r="HH121" s="59"/>
      <c r="HI121" s="59"/>
    </row>
    <row r="122" spans="1:217" ht="75.400000000000006" hidden="1" customHeight="1" outlineLevel="1" x14ac:dyDescent="0.45">
      <c r="B122" s="9"/>
      <c r="C122" s="317" t="s">
        <v>56</v>
      </c>
      <c r="D122" s="1" t="s">
        <v>1471</v>
      </c>
      <c r="E122" s="35">
        <v>107</v>
      </c>
      <c r="F122" s="37">
        <v>3</v>
      </c>
      <c r="G122" s="37" t="s">
        <v>56</v>
      </c>
      <c r="H122" s="37" t="s">
        <v>394</v>
      </c>
      <c r="I122" s="37" t="s">
        <v>477</v>
      </c>
      <c r="J122" s="54">
        <v>0</v>
      </c>
      <c r="K122" s="38"/>
      <c r="L122" s="38"/>
      <c r="M122" s="39" t="s">
        <v>41</v>
      </c>
      <c r="N122" s="38"/>
      <c r="O122" s="38"/>
      <c r="P122" s="38" t="s">
        <v>456</v>
      </c>
      <c r="Q122" s="40"/>
      <c r="R122" s="40"/>
      <c r="S122" s="40"/>
      <c r="T122" s="40"/>
      <c r="U122" s="40"/>
      <c r="V122" s="40"/>
      <c r="W122" s="40"/>
      <c r="X122" s="85">
        <f t="shared" si="859"/>
        <v>0</v>
      </c>
      <c r="Y122" s="103"/>
      <c r="Z122" s="103"/>
      <c r="AA122" s="103"/>
      <c r="AB122" s="103"/>
      <c r="AC122" s="103"/>
      <c r="AD122" s="103"/>
      <c r="AE122" s="103"/>
      <c r="AF122" s="103"/>
      <c r="AG122" s="103"/>
      <c r="AH122" s="103"/>
      <c r="AI122" s="103"/>
      <c r="AJ122" s="103"/>
      <c r="AK122" s="103"/>
      <c r="AL122" s="103"/>
      <c r="AM122" s="103"/>
      <c r="AN122" s="103"/>
      <c r="AO122" s="103"/>
      <c r="AP122" s="40"/>
      <c r="AQ122" s="103"/>
      <c r="AR122" s="103"/>
      <c r="AS122" s="103"/>
      <c r="AT122" s="103"/>
      <c r="AU122" s="103"/>
      <c r="AV122" s="103"/>
      <c r="AW122" s="103"/>
      <c r="AX122" s="103"/>
      <c r="AY122" s="103"/>
      <c r="AZ122" s="103"/>
      <c r="BA122" s="103"/>
      <c r="BB122" s="103"/>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84">
        <v>0</v>
      </c>
      <c r="CP122" s="84">
        <v>0</v>
      </c>
      <c r="CQ122" s="40"/>
      <c r="CR122" s="57">
        <f t="shared" si="860"/>
        <v>0</v>
      </c>
      <c r="CS122" s="40"/>
      <c r="CT122" s="40"/>
      <c r="CU122" s="84"/>
      <c r="CV122" s="84"/>
      <c r="CW122" s="84"/>
      <c r="CX122" s="84"/>
      <c r="CY122" s="191"/>
      <c r="CZ122" s="84"/>
      <c r="DA122" s="40"/>
      <c r="DB122" s="84">
        <v>0</v>
      </c>
      <c r="DC122" s="84"/>
      <c r="DD122" s="84"/>
      <c r="DE122" s="84">
        <f t="shared" si="861"/>
        <v>0</v>
      </c>
      <c r="DF122" s="191"/>
      <c r="DG122" s="84"/>
      <c r="DH122" s="40"/>
      <c r="DI122" s="84">
        <v>0</v>
      </c>
      <c r="DJ122" s="84"/>
      <c r="DK122" s="84"/>
      <c r="DL122" s="84">
        <f t="shared" si="862"/>
        <v>0</v>
      </c>
      <c r="DM122" s="191"/>
      <c r="DN122" s="84"/>
      <c r="DO122" s="40"/>
      <c r="DP122" s="84">
        <v>0</v>
      </c>
      <c r="DQ122" s="84"/>
      <c r="DR122" s="84"/>
      <c r="DS122" s="84">
        <f t="shared" si="863"/>
        <v>0</v>
      </c>
      <c r="DT122" s="191"/>
      <c r="DU122" s="84"/>
      <c r="DV122" s="40"/>
      <c r="DW122" s="84">
        <v>0</v>
      </c>
      <c r="DX122" s="84"/>
      <c r="DY122" s="84"/>
      <c r="DZ122" s="84">
        <f t="shared" si="864"/>
        <v>0</v>
      </c>
      <c r="EA122" s="191"/>
      <c r="EB122" s="84"/>
      <c r="EC122" s="40"/>
      <c r="ED122" s="84">
        <v>0</v>
      </c>
      <c r="EE122" s="84"/>
      <c r="EF122" s="84"/>
      <c r="EG122" s="84">
        <f t="shared" si="865"/>
        <v>0</v>
      </c>
      <c r="EH122" s="191"/>
      <c r="EI122" s="84"/>
      <c r="EJ122" s="40"/>
      <c r="EK122" s="84">
        <v>0</v>
      </c>
      <c r="EL122" s="84"/>
      <c r="EM122" s="84"/>
      <c r="EN122" s="84">
        <f t="shared" si="866"/>
        <v>0</v>
      </c>
      <c r="EO122" s="191"/>
      <c r="EP122" s="84"/>
      <c r="EQ122" s="40"/>
      <c r="ER122" s="84">
        <v>0</v>
      </c>
      <c r="ES122" s="84"/>
      <c r="ET122" s="84"/>
      <c r="EU122" s="84">
        <f t="shared" si="867"/>
        <v>0</v>
      </c>
      <c r="EV122" s="191"/>
      <c r="EW122" s="84"/>
      <c r="EX122" s="40"/>
      <c r="EY122" s="84">
        <v>0</v>
      </c>
      <c r="EZ122" s="84"/>
      <c r="FA122" s="84"/>
      <c r="FB122" s="84">
        <f t="shared" si="868"/>
        <v>0</v>
      </c>
      <c r="FC122" s="191"/>
      <c r="FD122" s="84"/>
      <c r="FE122" s="40"/>
      <c r="FF122" s="84">
        <v>0</v>
      </c>
      <c r="FG122" s="84"/>
      <c r="FH122" s="84"/>
      <c r="FI122" s="84">
        <f t="shared" si="869"/>
        <v>0</v>
      </c>
      <c r="FJ122" s="191"/>
      <c r="FK122" s="84"/>
      <c r="FL122" s="40"/>
      <c r="FM122" s="84">
        <v>0</v>
      </c>
      <c r="FN122" s="84"/>
      <c r="FO122" s="84"/>
      <c r="FP122" s="84">
        <f t="shared" si="870"/>
        <v>0</v>
      </c>
      <c r="FQ122" s="191"/>
      <c r="FR122" s="84"/>
      <c r="FS122" s="40"/>
      <c r="FT122" s="97">
        <f t="shared" si="871"/>
        <v>0</v>
      </c>
      <c r="FU122" s="84">
        <v>0</v>
      </c>
      <c r="FV122" s="84">
        <v>0</v>
      </c>
      <c r="FW122" s="84">
        <v>0</v>
      </c>
      <c r="FX122" s="84">
        <f t="shared" si="872"/>
        <v>0</v>
      </c>
      <c r="FY122" s="191" t="str">
        <f t="shared" si="873"/>
        <v>nebija plānots</v>
      </c>
      <c r="FZ122" s="84">
        <f t="shared" si="874"/>
        <v>0</v>
      </c>
      <c r="GA122" s="84">
        <v>0</v>
      </c>
      <c r="GB122" s="84">
        <v>0</v>
      </c>
      <c r="GC122" s="84">
        <f t="shared" si="875"/>
        <v>0</v>
      </c>
      <c r="GD122" s="84">
        <f t="shared" si="876"/>
        <v>0</v>
      </c>
      <c r="GE122" s="84">
        <f t="shared" si="877"/>
        <v>0</v>
      </c>
      <c r="GF122" s="191" t="str">
        <f t="shared" si="878"/>
        <v>nebija plānots</v>
      </c>
      <c r="GG122" s="84">
        <f t="shared" si="879"/>
        <v>0</v>
      </c>
      <c r="GH122" s="84">
        <v>0</v>
      </c>
      <c r="GI122" s="84">
        <v>0</v>
      </c>
      <c r="GJ122" s="84">
        <f t="shared" si="880"/>
        <v>0</v>
      </c>
      <c r="GK122" s="84">
        <f t="shared" si="881"/>
        <v>0</v>
      </c>
      <c r="GL122" s="84">
        <f t="shared" si="882"/>
        <v>0</v>
      </c>
      <c r="GM122" s="191" t="str">
        <f t="shared" si="883"/>
        <v>nebija plānots</v>
      </c>
      <c r="GN122" s="84">
        <f t="shared" si="884"/>
        <v>0</v>
      </c>
      <c r="GO122" s="84">
        <v>0</v>
      </c>
      <c r="GP122" s="84">
        <v>0</v>
      </c>
      <c r="GQ122" s="84">
        <f t="shared" si="851"/>
        <v>0</v>
      </c>
      <c r="GR122" s="84">
        <f t="shared" si="852"/>
        <v>0</v>
      </c>
      <c r="GS122" s="84">
        <f t="shared" si="853"/>
        <v>0</v>
      </c>
      <c r="GT122" s="191" t="str">
        <f t="shared" si="885"/>
        <v>nebija plānots</v>
      </c>
      <c r="GU122" s="84">
        <f t="shared" si="854"/>
        <v>0</v>
      </c>
      <c r="GV122" s="84">
        <v>0</v>
      </c>
      <c r="GW122" s="84">
        <v>0</v>
      </c>
      <c r="GX122" s="84">
        <f t="shared" si="855"/>
        <v>0</v>
      </c>
      <c r="GY122" s="84">
        <f t="shared" si="856"/>
        <v>0</v>
      </c>
      <c r="GZ122" s="84">
        <f t="shared" si="857"/>
        <v>0</v>
      </c>
      <c r="HA122" s="191" t="str">
        <f t="shared" si="1049"/>
        <v>nebija plānots</v>
      </c>
      <c r="HB122" s="84">
        <f t="shared" si="858"/>
        <v>0</v>
      </c>
      <c r="HC122" s="40"/>
      <c r="HD122" s="40"/>
      <c r="HE122" s="40"/>
      <c r="HF122" s="99"/>
      <c r="HG122" s="104"/>
      <c r="HH122" s="100"/>
      <c r="HI122" s="100"/>
    </row>
    <row r="123" spans="1:217" ht="75.400000000000006" hidden="1" customHeight="1" outlineLevel="1" x14ac:dyDescent="0.45">
      <c r="B123" s="9"/>
      <c r="C123" s="317" t="s">
        <v>56</v>
      </c>
      <c r="D123" s="1" t="s">
        <v>1471</v>
      </c>
      <c r="E123" s="35">
        <v>108</v>
      </c>
      <c r="F123" s="37">
        <v>3</v>
      </c>
      <c r="G123" s="37" t="s">
        <v>56</v>
      </c>
      <c r="H123" s="37" t="s">
        <v>394</v>
      </c>
      <c r="I123" s="37" t="s">
        <v>477</v>
      </c>
      <c r="J123" s="54">
        <v>0</v>
      </c>
      <c r="K123" s="38"/>
      <c r="L123" s="38"/>
      <c r="M123" s="39" t="s">
        <v>41</v>
      </c>
      <c r="N123" s="38"/>
      <c r="O123" s="38"/>
      <c r="P123" s="38" t="s">
        <v>457</v>
      </c>
      <c r="Q123" s="40"/>
      <c r="R123" s="40"/>
      <c r="S123" s="40"/>
      <c r="T123" s="40"/>
      <c r="U123" s="40"/>
      <c r="V123" s="40"/>
      <c r="W123" s="40"/>
      <c r="X123" s="85">
        <f t="shared" si="859"/>
        <v>0</v>
      </c>
      <c r="Y123" s="103"/>
      <c r="Z123" s="103"/>
      <c r="AA123" s="103"/>
      <c r="AB123" s="103"/>
      <c r="AC123" s="103"/>
      <c r="AD123" s="103"/>
      <c r="AE123" s="103"/>
      <c r="AF123" s="103"/>
      <c r="AG123" s="103"/>
      <c r="AH123" s="103"/>
      <c r="AI123" s="103"/>
      <c r="AJ123" s="103"/>
      <c r="AK123" s="103"/>
      <c r="AL123" s="103"/>
      <c r="AM123" s="103"/>
      <c r="AN123" s="103"/>
      <c r="AO123" s="103"/>
      <c r="AP123" s="40"/>
      <c r="AQ123" s="103"/>
      <c r="AR123" s="103"/>
      <c r="AS123" s="103"/>
      <c r="AT123" s="103"/>
      <c r="AU123" s="103"/>
      <c r="AV123" s="103"/>
      <c r="AW123" s="103"/>
      <c r="AX123" s="103"/>
      <c r="AY123" s="103"/>
      <c r="AZ123" s="103"/>
      <c r="BA123" s="103"/>
      <c r="BB123" s="103"/>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84">
        <v>0</v>
      </c>
      <c r="CP123" s="84">
        <v>0</v>
      </c>
      <c r="CQ123" s="40"/>
      <c r="CR123" s="57">
        <f t="shared" si="860"/>
        <v>0</v>
      </c>
      <c r="CS123" s="40"/>
      <c r="CT123" s="40">
        <v>0</v>
      </c>
      <c r="CU123" s="84"/>
      <c r="CV123" s="84"/>
      <c r="CW123" s="84"/>
      <c r="CX123" s="84"/>
      <c r="CY123" s="191"/>
      <c r="CZ123" s="84"/>
      <c r="DA123" s="40">
        <v>0</v>
      </c>
      <c r="DB123" s="84">
        <v>0</v>
      </c>
      <c r="DC123" s="84"/>
      <c r="DD123" s="84"/>
      <c r="DE123" s="84">
        <f t="shared" si="861"/>
        <v>0</v>
      </c>
      <c r="DF123" s="191"/>
      <c r="DG123" s="84"/>
      <c r="DH123" s="40">
        <v>0</v>
      </c>
      <c r="DI123" s="84">
        <v>0</v>
      </c>
      <c r="DJ123" s="84"/>
      <c r="DK123" s="84"/>
      <c r="DL123" s="84">
        <f t="shared" si="862"/>
        <v>0</v>
      </c>
      <c r="DM123" s="191"/>
      <c r="DN123" s="84"/>
      <c r="DO123" s="40">
        <v>0</v>
      </c>
      <c r="DP123" s="84">
        <v>0</v>
      </c>
      <c r="DQ123" s="84"/>
      <c r="DR123" s="84"/>
      <c r="DS123" s="84">
        <f t="shared" si="863"/>
        <v>0</v>
      </c>
      <c r="DT123" s="191"/>
      <c r="DU123" s="84"/>
      <c r="DV123" s="40">
        <v>0</v>
      </c>
      <c r="DW123" s="84">
        <v>0</v>
      </c>
      <c r="DX123" s="84"/>
      <c r="DY123" s="84"/>
      <c r="DZ123" s="84">
        <f t="shared" si="864"/>
        <v>0</v>
      </c>
      <c r="EA123" s="191"/>
      <c r="EB123" s="84"/>
      <c r="EC123" s="40">
        <v>0</v>
      </c>
      <c r="ED123" s="84">
        <v>0</v>
      </c>
      <c r="EE123" s="84"/>
      <c r="EF123" s="84"/>
      <c r="EG123" s="84">
        <f t="shared" si="865"/>
        <v>0</v>
      </c>
      <c r="EH123" s="191"/>
      <c r="EI123" s="84"/>
      <c r="EJ123" s="40">
        <v>0</v>
      </c>
      <c r="EK123" s="84">
        <v>0</v>
      </c>
      <c r="EL123" s="84"/>
      <c r="EM123" s="84"/>
      <c r="EN123" s="84">
        <f t="shared" si="866"/>
        <v>0</v>
      </c>
      <c r="EO123" s="191"/>
      <c r="EP123" s="84"/>
      <c r="EQ123" s="40">
        <v>0</v>
      </c>
      <c r="ER123" s="84">
        <v>0</v>
      </c>
      <c r="ES123" s="84"/>
      <c r="ET123" s="84"/>
      <c r="EU123" s="84">
        <f t="shared" si="867"/>
        <v>0</v>
      </c>
      <c r="EV123" s="191"/>
      <c r="EW123" s="84"/>
      <c r="EX123" s="40">
        <v>0</v>
      </c>
      <c r="EY123" s="84">
        <v>0</v>
      </c>
      <c r="EZ123" s="84"/>
      <c r="FA123" s="84"/>
      <c r="FB123" s="84">
        <f t="shared" si="868"/>
        <v>0</v>
      </c>
      <c r="FC123" s="191"/>
      <c r="FD123" s="84"/>
      <c r="FE123" s="40">
        <v>0</v>
      </c>
      <c r="FF123" s="84">
        <v>0</v>
      </c>
      <c r="FG123" s="84"/>
      <c r="FH123" s="84"/>
      <c r="FI123" s="84">
        <f t="shared" si="869"/>
        <v>0</v>
      </c>
      <c r="FJ123" s="191"/>
      <c r="FK123" s="84"/>
      <c r="FL123" s="40">
        <v>0</v>
      </c>
      <c r="FM123" s="84">
        <v>0</v>
      </c>
      <c r="FN123" s="84"/>
      <c r="FO123" s="84"/>
      <c r="FP123" s="84">
        <f t="shared" si="870"/>
        <v>0</v>
      </c>
      <c r="FQ123" s="191"/>
      <c r="FR123" s="84"/>
      <c r="FS123" s="40"/>
      <c r="FT123" s="97">
        <f t="shared" si="871"/>
        <v>0</v>
      </c>
      <c r="FU123" s="84">
        <v>0</v>
      </c>
      <c r="FV123" s="84">
        <v>0</v>
      </c>
      <c r="FW123" s="84">
        <v>0</v>
      </c>
      <c r="FX123" s="84">
        <f t="shared" si="872"/>
        <v>0</v>
      </c>
      <c r="FY123" s="191" t="str">
        <f t="shared" si="873"/>
        <v>nebija plānots</v>
      </c>
      <c r="FZ123" s="84">
        <f t="shared" si="874"/>
        <v>0</v>
      </c>
      <c r="GA123" s="84">
        <v>0</v>
      </c>
      <c r="GB123" s="84">
        <v>0</v>
      </c>
      <c r="GC123" s="84">
        <f t="shared" si="875"/>
        <v>0</v>
      </c>
      <c r="GD123" s="84">
        <f t="shared" si="876"/>
        <v>0</v>
      </c>
      <c r="GE123" s="84">
        <f t="shared" si="877"/>
        <v>0</v>
      </c>
      <c r="GF123" s="191" t="str">
        <f t="shared" si="878"/>
        <v>nebija plānots</v>
      </c>
      <c r="GG123" s="84">
        <f t="shared" si="879"/>
        <v>0</v>
      </c>
      <c r="GH123" s="84">
        <v>0</v>
      </c>
      <c r="GI123" s="84">
        <v>0</v>
      </c>
      <c r="GJ123" s="84">
        <f t="shared" si="880"/>
        <v>0</v>
      </c>
      <c r="GK123" s="84">
        <f t="shared" si="881"/>
        <v>0</v>
      </c>
      <c r="GL123" s="84">
        <f t="shared" si="882"/>
        <v>0</v>
      </c>
      <c r="GM123" s="191" t="str">
        <f t="shared" si="883"/>
        <v>nebija plānots</v>
      </c>
      <c r="GN123" s="84">
        <f t="shared" si="884"/>
        <v>0</v>
      </c>
      <c r="GO123" s="84">
        <v>0</v>
      </c>
      <c r="GP123" s="84">
        <v>0</v>
      </c>
      <c r="GQ123" s="84">
        <f t="shared" si="851"/>
        <v>0</v>
      </c>
      <c r="GR123" s="84">
        <f t="shared" si="852"/>
        <v>0</v>
      </c>
      <c r="GS123" s="84">
        <f t="shared" si="853"/>
        <v>0</v>
      </c>
      <c r="GT123" s="191" t="str">
        <f t="shared" si="885"/>
        <v>nebija plānots</v>
      </c>
      <c r="GU123" s="84">
        <f t="shared" si="854"/>
        <v>0</v>
      </c>
      <c r="GV123" s="84">
        <v>0</v>
      </c>
      <c r="GW123" s="84">
        <v>0</v>
      </c>
      <c r="GX123" s="84">
        <f t="shared" si="855"/>
        <v>0</v>
      </c>
      <c r="GY123" s="84">
        <f t="shared" si="856"/>
        <v>0</v>
      </c>
      <c r="GZ123" s="84">
        <f t="shared" si="857"/>
        <v>0</v>
      </c>
      <c r="HA123" s="191" t="str">
        <f t="shared" si="1049"/>
        <v>nebija plānots</v>
      </c>
      <c r="HB123" s="84">
        <f t="shared" si="858"/>
        <v>0</v>
      </c>
      <c r="HC123" s="40"/>
      <c r="HD123" s="40"/>
      <c r="HE123" s="40"/>
      <c r="HF123" s="153">
        <v>1</v>
      </c>
      <c r="HG123" s="104" t="s">
        <v>916</v>
      </c>
      <c r="HH123" s="100"/>
      <c r="HI123" s="100"/>
    </row>
    <row r="124" spans="1:217" ht="75.400000000000006" customHeight="1" collapsed="1" x14ac:dyDescent="0.45">
      <c r="A124" s="1" t="str">
        <f t="shared" ref="A124" si="1322">G124&amp;K124</f>
        <v>3.1.1.3.4</v>
      </c>
      <c r="B124" s="9" t="str">
        <f>C124&amp;J124&amp;"."&amp;D124</f>
        <v>3.1.1.3.4.Nē</v>
      </c>
      <c r="C124" s="317" t="s">
        <v>56</v>
      </c>
      <c r="D124" s="1" t="s">
        <v>1471</v>
      </c>
      <c r="E124" s="35">
        <v>109</v>
      </c>
      <c r="F124" s="54">
        <v>3</v>
      </c>
      <c r="G124" s="54" t="s">
        <v>56</v>
      </c>
      <c r="H124" s="54" t="s">
        <v>394</v>
      </c>
      <c r="I124" s="54" t="str">
        <f t="shared" ref="I124" si="1323">CONCATENATE(G124," ",H124)</f>
        <v>3.1.1.3. Atbalsts mazo, vidējo komersantu finansējuma piesaistei kapitāla tirgos</v>
      </c>
      <c r="J124" s="54">
        <v>4</v>
      </c>
      <c r="K124" s="55">
        <v>4</v>
      </c>
      <c r="L124" s="38" t="str">
        <f t="shared" ref="L124" si="1324">G124&amp;K124</f>
        <v>3.1.1.3.4</v>
      </c>
      <c r="M124" s="56" t="s">
        <v>41</v>
      </c>
      <c r="N124" s="55" t="s">
        <v>5</v>
      </c>
      <c r="O124" s="55" t="s">
        <v>222</v>
      </c>
      <c r="P124" s="55" t="s">
        <v>225</v>
      </c>
      <c r="Q124" s="57">
        <f t="shared" ref="Q124" si="1325">S124+T124+U124+V124+W124</f>
        <v>375375</v>
      </c>
      <c r="R124" s="57">
        <f t="shared" ref="R124" si="1326">S124+T124+U124+V124</f>
        <v>375375</v>
      </c>
      <c r="S124" s="80">
        <v>0</v>
      </c>
      <c r="T124" s="80">
        <v>375375</v>
      </c>
      <c r="U124" s="80">
        <v>0</v>
      </c>
      <c r="V124" s="80">
        <v>0</v>
      </c>
      <c r="W124" s="80">
        <v>0</v>
      </c>
      <c r="X124" s="85" t="str">
        <f t="shared" si="859"/>
        <v>ERAF</v>
      </c>
      <c r="Y124" s="88">
        <v>0</v>
      </c>
      <c r="Z124" s="88">
        <v>0</v>
      </c>
      <c r="AA124" s="88">
        <v>0</v>
      </c>
      <c r="AB124" s="88">
        <v>0</v>
      </c>
      <c r="AC124" s="88">
        <v>0</v>
      </c>
      <c r="AD124" s="88">
        <v>0</v>
      </c>
      <c r="AE124" s="88">
        <v>0</v>
      </c>
      <c r="AF124" s="88">
        <v>0</v>
      </c>
      <c r="AG124" s="88">
        <v>0</v>
      </c>
      <c r="AH124" s="88">
        <v>0</v>
      </c>
      <c r="AI124" s="88">
        <v>0</v>
      </c>
      <c r="AJ124" s="88">
        <v>0</v>
      </c>
      <c r="AK124" s="88">
        <v>0</v>
      </c>
      <c r="AL124" s="88">
        <v>0</v>
      </c>
      <c r="AM124" s="88">
        <v>0</v>
      </c>
      <c r="AN124" s="88">
        <v>0</v>
      </c>
      <c r="AO124" s="88">
        <v>0</v>
      </c>
      <c r="AP124" s="57">
        <f t="shared" ref="AP124" si="1327">AO124+AN124</f>
        <v>0</v>
      </c>
      <c r="AQ124" s="88">
        <v>0</v>
      </c>
      <c r="AR124" s="88">
        <v>0</v>
      </c>
      <c r="AS124" s="88">
        <v>0</v>
      </c>
      <c r="AT124" s="88">
        <v>0</v>
      </c>
      <c r="AU124" s="88">
        <v>0</v>
      </c>
      <c r="AV124" s="88">
        <v>0</v>
      </c>
      <c r="AW124" s="88">
        <v>0</v>
      </c>
      <c r="AX124" s="88">
        <v>0</v>
      </c>
      <c r="AY124" s="88">
        <v>0</v>
      </c>
      <c r="AZ124" s="88">
        <v>0</v>
      </c>
      <c r="BA124" s="88">
        <v>0</v>
      </c>
      <c r="BB124" s="88">
        <v>0</v>
      </c>
      <c r="BC124" s="57">
        <f t="shared" ref="BC124" si="1328">AQ124+AR124+AS124+AT124+AU124+AV124+AW124+AX124+AY124+AZ124+BA124+BB124</f>
        <v>0</v>
      </c>
      <c r="BD124" s="57">
        <f t="shared" ref="BD124" si="1329">AP124+BC124</f>
        <v>0</v>
      </c>
      <c r="BE124" s="85">
        <v>0</v>
      </c>
      <c r="BF124" s="85">
        <v>0</v>
      </c>
      <c r="BG124" s="85">
        <v>0</v>
      </c>
      <c r="BH124" s="85">
        <v>0</v>
      </c>
      <c r="BI124" s="85">
        <v>0</v>
      </c>
      <c r="BJ124" s="85">
        <v>0</v>
      </c>
      <c r="BK124" s="85">
        <v>0</v>
      </c>
      <c r="BL124" s="85">
        <v>0</v>
      </c>
      <c r="BM124" s="85">
        <v>0</v>
      </c>
      <c r="BN124" s="85">
        <v>0</v>
      </c>
      <c r="BO124" s="85">
        <v>0</v>
      </c>
      <c r="BP124" s="85">
        <v>0</v>
      </c>
      <c r="BQ124" s="57">
        <f t="shared" ref="BQ124" si="1330">BE124+BF124+BG124+BH124+BI124+BJ124+BK124+BL124+BM124+BN124+BO124+BP124</f>
        <v>0</v>
      </c>
      <c r="BR124" s="85">
        <v>0</v>
      </c>
      <c r="BS124" s="85">
        <v>0</v>
      </c>
      <c r="BT124" s="85">
        <v>0</v>
      </c>
      <c r="BU124" s="85">
        <v>0</v>
      </c>
      <c r="BV124" s="85">
        <v>0</v>
      </c>
      <c r="BW124" s="85">
        <v>0</v>
      </c>
      <c r="BX124" s="85">
        <v>0</v>
      </c>
      <c r="BY124" s="85">
        <v>0</v>
      </c>
      <c r="BZ124" s="85">
        <v>0</v>
      </c>
      <c r="CA124" s="85">
        <v>0</v>
      </c>
      <c r="CB124" s="85">
        <v>0</v>
      </c>
      <c r="CC124" s="85">
        <v>0</v>
      </c>
      <c r="CD124" s="57">
        <f t="shared" ref="CD124" si="1331">BR124+BS124+BT124+BU124+BV124+BW124+BX124+BY124+BZ124+CA124+CB124+CC124</f>
        <v>0</v>
      </c>
      <c r="CE124" s="85">
        <v>0</v>
      </c>
      <c r="CF124" s="85">
        <v>0</v>
      </c>
      <c r="CG124" s="85">
        <v>0</v>
      </c>
      <c r="CH124" s="85">
        <v>0</v>
      </c>
      <c r="CI124" s="85">
        <v>0</v>
      </c>
      <c r="CJ124" s="85">
        <v>0</v>
      </c>
      <c r="CK124" s="85">
        <v>0</v>
      </c>
      <c r="CL124" s="85">
        <v>0</v>
      </c>
      <c r="CM124" s="85">
        <v>0</v>
      </c>
      <c r="CN124" s="85">
        <v>0</v>
      </c>
      <c r="CO124" s="84">
        <v>0</v>
      </c>
      <c r="CP124" s="84">
        <v>0</v>
      </c>
      <c r="CQ124" s="57">
        <f>CE124+CF124+CG124+CH124+CI124+CJ124+CK124+CL124+CM124+CN124+CO124+CP124</f>
        <v>0</v>
      </c>
      <c r="CR124" s="57">
        <f t="shared" si="860"/>
        <v>0</v>
      </c>
      <c r="CS124" s="179">
        <v>0</v>
      </c>
      <c r="CT124" s="84">
        <v>0</v>
      </c>
      <c r="CU124" s="84">
        <v>0</v>
      </c>
      <c r="CV124" s="84">
        <f t="shared" si="887"/>
        <v>0</v>
      </c>
      <c r="CW124" s="84">
        <v>0</v>
      </c>
      <c r="CX124" s="84">
        <f t="shared" si="888"/>
        <v>0</v>
      </c>
      <c r="CY124" s="191" t="str">
        <f t="shared" si="889"/>
        <v>nebija plānots</v>
      </c>
      <c r="CZ124" s="84">
        <f t="shared" si="890"/>
        <v>0</v>
      </c>
      <c r="DA124" s="84">
        <f t="shared" ref="DA124:FL124" si="1332">DA125+DA126</f>
        <v>0</v>
      </c>
      <c r="DB124" s="84">
        <v>0</v>
      </c>
      <c r="DC124" s="84">
        <f t="shared" si="892"/>
        <v>0</v>
      </c>
      <c r="DD124" s="84">
        <v>0</v>
      </c>
      <c r="DE124" s="84">
        <f t="shared" si="861"/>
        <v>0</v>
      </c>
      <c r="DF124" s="191" t="str">
        <f t="shared" ref="DF124" si="1333">IFERROR(DE124/DC124,"nebija plānots")</f>
        <v>nebija plānots</v>
      </c>
      <c r="DG124" s="84">
        <f t="shared" ref="DG124" si="1334">DE124-DC124</f>
        <v>0</v>
      </c>
      <c r="DH124" s="84">
        <f t="shared" si="1332"/>
        <v>0</v>
      </c>
      <c r="DI124" s="84">
        <v>0</v>
      </c>
      <c r="DJ124" s="84">
        <f t="shared" ref="DJ124" si="1335">DC124+DH124</f>
        <v>0</v>
      </c>
      <c r="DK124" s="84">
        <v>0</v>
      </c>
      <c r="DL124" s="84">
        <f t="shared" si="862"/>
        <v>0</v>
      </c>
      <c r="DM124" s="191" t="str">
        <f t="shared" ref="DM124" si="1336">IFERROR(DL124/DJ124,"nebija plānots")</f>
        <v>nebija plānots</v>
      </c>
      <c r="DN124" s="84">
        <f t="shared" ref="DN124" si="1337">DL124-DJ124</f>
        <v>0</v>
      </c>
      <c r="DO124" s="84">
        <f t="shared" si="1332"/>
        <v>0</v>
      </c>
      <c r="DP124" s="84">
        <v>0</v>
      </c>
      <c r="DQ124" s="84">
        <f t="shared" ref="DQ124" si="1338">DJ124+DO124</f>
        <v>0</v>
      </c>
      <c r="DR124" s="84">
        <v>0</v>
      </c>
      <c r="DS124" s="84">
        <f t="shared" si="863"/>
        <v>0</v>
      </c>
      <c r="DT124" s="191" t="str">
        <f t="shared" ref="DT124" si="1339">IFERROR(DS124/DQ124,"nebija plānots")</f>
        <v>nebija plānots</v>
      </c>
      <c r="DU124" s="84">
        <f t="shared" ref="DU124" si="1340">DS124-DQ124</f>
        <v>0</v>
      </c>
      <c r="DV124" s="84">
        <f t="shared" si="1332"/>
        <v>0</v>
      </c>
      <c r="DW124" s="84">
        <v>0</v>
      </c>
      <c r="DX124" s="84">
        <f t="shared" ref="DX124" si="1341">DQ124+DV124</f>
        <v>0</v>
      </c>
      <c r="DY124" s="84">
        <v>0</v>
      </c>
      <c r="DZ124" s="84">
        <f t="shared" si="864"/>
        <v>0</v>
      </c>
      <c r="EA124" s="191" t="str">
        <f t="shared" ref="EA124" si="1342">IFERROR(DZ124/DX124,"nebija plānots")</f>
        <v>nebija plānots</v>
      </c>
      <c r="EB124" s="84">
        <f t="shared" ref="EB124" si="1343">DZ124-DX124</f>
        <v>0</v>
      </c>
      <c r="EC124" s="84">
        <f t="shared" si="1332"/>
        <v>0</v>
      </c>
      <c r="ED124" s="84">
        <v>0</v>
      </c>
      <c r="EE124" s="84">
        <f t="shared" ref="EE124" si="1344">DX124+EC124</f>
        <v>0</v>
      </c>
      <c r="EF124" s="84">
        <v>0</v>
      </c>
      <c r="EG124" s="84">
        <f t="shared" si="865"/>
        <v>0</v>
      </c>
      <c r="EH124" s="191" t="str">
        <f t="shared" ref="EH124" si="1345">IFERROR(EG124/EE124,"nebija plānots")</f>
        <v>nebija plānots</v>
      </c>
      <c r="EI124" s="84">
        <f t="shared" ref="EI124" si="1346">EG124-EE124</f>
        <v>0</v>
      </c>
      <c r="EJ124" s="84">
        <f t="shared" si="1332"/>
        <v>0</v>
      </c>
      <c r="EK124" s="84">
        <v>0</v>
      </c>
      <c r="EL124" s="84">
        <f t="shared" ref="EL124" si="1347">EE124+EJ124</f>
        <v>0</v>
      </c>
      <c r="EM124" s="84">
        <v>0</v>
      </c>
      <c r="EN124" s="84">
        <f t="shared" si="866"/>
        <v>0</v>
      </c>
      <c r="EO124" s="191" t="str">
        <f t="shared" ref="EO124" si="1348">IFERROR(EN124/EL124,"nebija plānots")</f>
        <v>nebija plānots</v>
      </c>
      <c r="EP124" s="84">
        <f t="shared" ref="EP124" si="1349">EN124-EL124</f>
        <v>0</v>
      </c>
      <c r="EQ124" s="84">
        <f t="shared" si="1332"/>
        <v>0</v>
      </c>
      <c r="ER124" s="84">
        <v>0</v>
      </c>
      <c r="ES124" s="84">
        <f t="shared" ref="ES124" si="1350">EL124+EQ124</f>
        <v>0</v>
      </c>
      <c r="ET124" s="84">
        <v>0</v>
      </c>
      <c r="EU124" s="84">
        <f t="shared" si="867"/>
        <v>0</v>
      </c>
      <c r="EV124" s="191" t="str">
        <f t="shared" ref="EV124" si="1351">IFERROR(EU124/ES124,"nebija plānots")</f>
        <v>nebija plānots</v>
      </c>
      <c r="EW124" s="84">
        <f t="shared" ref="EW124" si="1352">EU124-ES124</f>
        <v>0</v>
      </c>
      <c r="EX124" s="84">
        <f t="shared" si="1332"/>
        <v>0</v>
      </c>
      <c r="EY124" s="84">
        <v>0</v>
      </c>
      <c r="EZ124" s="84">
        <f t="shared" ref="EZ124" si="1353">ES124+EX124</f>
        <v>0</v>
      </c>
      <c r="FA124" s="84">
        <v>0</v>
      </c>
      <c r="FB124" s="84">
        <f t="shared" si="868"/>
        <v>0</v>
      </c>
      <c r="FC124" s="191" t="str">
        <f t="shared" ref="FC124" si="1354">IFERROR(FB124/EZ124,"nebija plānots")</f>
        <v>nebija plānots</v>
      </c>
      <c r="FD124" s="84">
        <f t="shared" ref="FD124" si="1355">FB124-EZ124</f>
        <v>0</v>
      </c>
      <c r="FE124" s="84">
        <f t="shared" si="1332"/>
        <v>0</v>
      </c>
      <c r="FF124" s="84">
        <v>0</v>
      </c>
      <c r="FG124" s="84">
        <f t="shared" ref="FG124" si="1356">EZ124+FE124</f>
        <v>0</v>
      </c>
      <c r="FH124" s="84">
        <v>0</v>
      </c>
      <c r="FI124" s="84">
        <f t="shared" si="869"/>
        <v>0</v>
      </c>
      <c r="FJ124" s="191" t="str">
        <f t="shared" ref="FJ124" si="1357">IFERROR(FI124/FG124,"nebija plānots")</f>
        <v>nebija plānots</v>
      </c>
      <c r="FK124" s="84">
        <f t="shared" ref="FK124" si="1358">FI124-FG124</f>
        <v>0</v>
      </c>
      <c r="FL124" s="84">
        <f t="shared" si="1332"/>
        <v>0</v>
      </c>
      <c r="FM124" s="84">
        <v>0</v>
      </c>
      <c r="FN124" s="84">
        <f t="shared" ref="FN124" si="1359">FG124+FL124</f>
        <v>0</v>
      </c>
      <c r="FO124" s="84">
        <v>0</v>
      </c>
      <c r="FP124" s="84">
        <f t="shared" si="870"/>
        <v>0</v>
      </c>
      <c r="FQ124" s="191" t="str">
        <f t="shared" ref="FQ124" si="1360">IFERROR(FP124/FN124,"nebija plānots")</f>
        <v>nebija plānots</v>
      </c>
      <c r="FR124" s="84">
        <f t="shared" ref="FR124" si="1361">FP124-FN124</f>
        <v>0</v>
      </c>
      <c r="FS124" s="97">
        <f t="shared" ref="FS124" si="1362">CS124+CT124+DA124+DH124+DO124+DV124+EC124+EJ124+EQ124+EX124+FE124+FL124</f>
        <v>0</v>
      </c>
      <c r="FT124" s="97">
        <f t="shared" si="871"/>
        <v>0</v>
      </c>
      <c r="FU124" s="84">
        <v>0</v>
      </c>
      <c r="FV124" s="84">
        <v>0</v>
      </c>
      <c r="FW124" s="84">
        <v>0</v>
      </c>
      <c r="FX124" s="84">
        <f t="shared" si="872"/>
        <v>0</v>
      </c>
      <c r="FY124" s="191" t="str">
        <f t="shared" si="873"/>
        <v>nebija plānots</v>
      </c>
      <c r="FZ124" s="84">
        <f t="shared" si="874"/>
        <v>0</v>
      </c>
      <c r="GA124" s="84">
        <v>0</v>
      </c>
      <c r="GB124" s="84">
        <v>0</v>
      </c>
      <c r="GC124" s="84">
        <f t="shared" si="875"/>
        <v>0</v>
      </c>
      <c r="GD124" s="84">
        <f t="shared" si="876"/>
        <v>0</v>
      </c>
      <c r="GE124" s="84">
        <f t="shared" si="877"/>
        <v>0</v>
      </c>
      <c r="GF124" s="191" t="str">
        <f t="shared" si="878"/>
        <v>nebija plānots</v>
      </c>
      <c r="GG124" s="84">
        <f t="shared" si="879"/>
        <v>0</v>
      </c>
      <c r="GH124" s="84">
        <v>0</v>
      </c>
      <c r="GI124" s="84">
        <v>0</v>
      </c>
      <c r="GJ124" s="84">
        <f t="shared" si="880"/>
        <v>0</v>
      </c>
      <c r="GK124" s="84">
        <f t="shared" si="881"/>
        <v>0</v>
      </c>
      <c r="GL124" s="84">
        <f t="shared" si="882"/>
        <v>0</v>
      </c>
      <c r="GM124" s="191" t="str">
        <f t="shared" si="883"/>
        <v>nebija plānots</v>
      </c>
      <c r="GN124" s="84">
        <f t="shared" si="884"/>
        <v>0</v>
      </c>
      <c r="GO124" s="84">
        <v>0</v>
      </c>
      <c r="GP124" s="84">
        <v>0</v>
      </c>
      <c r="GQ124" s="84">
        <f t="shared" si="851"/>
        <v>0</v>
      </c>
      <c r="GR124" s="84">
        <f t="shared" si="852"/>
        <v>0</v>
      </c>
      <c r="GS124" s="84">
        <f t="shared" si="853"/>
        <v>0</v>
      </c>
      <c r="GT124" s="191" t="str">
        <f t="shared" si="885"/>
        <v>nebija plānots</v>
      </c>
      <c r="GU124" s="84">
        <f t="shared" si="854"/>
        <v>0</v>
      </c>
      <c r="GV124" s="84">
        <v>0</v>
      </c>
      <c r="GW124" s="84">
        <v>0</v>
      </c>
      <c r="GX124" s="84">
        <f t="shared" si="855"/>
        <v>0</v>
      </c>
      <c r="GY124" s="84">
        <f t="shared" si="856"/>
        <v>0</v>
      </c>
      <c r="GZ124" s="84">
        <f t="shared" si="857"/>
        <v>0</v>
      </c>
      <c r="HA124" s="191" t="str">
        <f t="shared" si="1049"/>
        <v>nebija plānots</v>
      </c>
      <c r="HB124" s="84">
        <f t="shared" si="858"/>
        <v>0</v>
      </c>
      <c r="HC124" s="57">
        <f>FU124+FS124+CQ124+CD124+BQ124+BC124+AP124</f>
        <v>0</v>
      </c>
      <c r="HD124" s="57">
        <f>Q124-HC124</f>
        <v>375375</v>
      </c>
      <c r="HE124" s="60" t="s">
        <v>929</v>
      </c>
      <c r="HF124" s="58"/>
      <c r="HG124" s="77"/>
      <c r="HH124" s="59"/>
      <c r="HI124" s="59"/>
    </row>
    <row r="125" spans="1:217" ht="75.400000000000006" hidden="1" customHeight="1" outlineLevel="1" x14ac:dyDescent="0.45">
      <c r="B125" s="9"/>
      <c r="C125" s="317" t="s">
        <v>56</v>
      </c>
      <c r="D125" s="1" t="s">
        <v>1471</v>
      </c>
      <c r="E125" s="35">
        <v>110</v>
      </c>
      <c r="F125" s="37">
        <v>3</v>
      </c>
      <c r="G125" s="37" t="s">
        <v>56</v>
      </c>
      <c r="H125" s="37" t="s">
        <v>394</v>
      </c>
      <c r="I125" s="37" t="s">
        <v>477</v>
      </c>
      <c r="J125" s="54">
        <v>0</v>
      </c>
      <c r="K125" s="38"/>
      <c r="L125" s="38"/>
      <c r="M125" s="39" t="s">
        <v>41</v>
      </c>
      <c r="N125" s="38"/>
      <c r="O125" s="38"/>
      <c r="P125" s="38" t="s">
        <v>456</v>
      </c>
      <c r="Q125" s="40"/>
      <c r="R125" s="40"/>
      <c r="S125" s="40"/>
      <c r="T125" s="40"/>
      <c r="U125" s="40"/>
      <c r="V125" s="40"/>
      <c r="W125" s="40"/>
      <c r="X125" s="85">
        <f t="shared" si="859"/>
        <v>0</v>
      </c>
      <c r="Y125" s="103"/>
      <c r="Z125" s="103"/>
      <c r="AA125" s="103"/>
      <c r="AB125" s="103"/>
      <c r="AC125" s="103"/>
      <c r="AD125" s="103"/>
      <c r="AE125" s="103"/>
      <c r="AF125" s="103"/>
      <c r="AG125" s="103"/>
      <c r="AH125" s="103"/>
      <c r="AI125" s="103"/>
      <c r="AJ125" s="103"/>
      <c r="AK125" s="103"/>
      <c r="AL125" s="103"/>
      <c r="AM125" s="103"/>
      <c r="AN125" s="103"/>
      <c r="AO125" s="103"/>
      <c r="AP125" s="40"/>
      <c r="AQ125" s="103"/>
      <c r="AR125" s="103"/>
      <c r="AS125" s="103"/>
      <c r="AT125" s="103"/>
      <c r="AU125" s="103"/>
      <c r="AV125" s="103"/>
      <c r="AW125" s="103"/>
      <c r="AX125" s="103"/>
      <c r="AY125" s="103"/>
      <c r="AZ125" s="103"/>
      <c r="BA125" s="103"/>
      <c r="BB125" s="103"/>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84">
        <v>0</v>
      </c>
      <c r="CP125" s="84">
        <v>0</v>
      </c>
      <c r="CQ125" s="40"/>
      <c r="CR125" s="57">
        <f t="shared" si="860"/>
        <v>0</v>
      </c>
      <c r="CS125" s="40"/>
      <c r="CT125" s="40"/>
      <c r="CU125" s="84"/>
      <c r="CV125" s="84"/>
      <c r="CW125" s="84"/>
      <c r="CX125" s="84"/>
      <c r="CY125" s="191"/>
      <c r="CZ125" s="84"/>
      <c r="DA125" s="40"/>
      <c r="DB125" s="84">
        <v>0</v>
      </c>
      <c r="DC125" s="84"/>
      <c r="DD125" s="84"/>
      <c r="DE125" s="84">
        <f t="shared" si="861"/>
        <v>0</v>
      </c>
      <c r="DF125" s="191"/>
      <c r="DG125" s="84"/>
      <c r="DH125" s="40"/>
      <c r="DI125" s="84">
        <v>0</v>
      </c>
      <c r="DJ125" s="84"/>
      <c r="DK125" s="84"/>
      <c r="DL125" s="84">
        <f t="shared" si="862"/>
        <v>0</v>
      </c>
      <c r="DM125" s="191"/>
      <c r="DN125" s="84"/>
      <c r="DO125" s="40"/>
      <c r="DP125" s="84">
        <v>0</v>
      </c>
      <c r="DQ125" s="84"/>
      <c r="DR125" s="84"/>
      <c r="DS125" s="84">
        <f t="shared" si="863"/>
        <v>0</v>
      </c>
      <c r="DT125" s="191"/>
      <c r="DU125" s="84"/>
      <c r="DV125" s="40"/>
      <c r="DW125" s="84">
        <v>0</v>
      </c>
      <c r="DX125" s="84"/>
      <c r="DY125" s="84"/>
      <c r="DZ125" s="84">
        <f t="shared" si="864"/>
        <v>0</v>
      </c>
      <c r="EA125" s="191"/>
      <c r="EB125" s="84"/>
      <c r="EC125" s="40"/>
      <c r="ED125" s="84">
        <v>0</v>
      </c>
      <c r="EE125" s="84"/>
      <c r="EF125" s="84"/>
      <c r="EG125" s="84">
        <f t="shared" si="865"/>
        <v>0</v>
      </c>
      <c r="EH125" s="191"/>
      <c r="EI125" s="84"/>
      <c r="EJ125" s="40"/>
      <c r="EK125" s="84">
        <v>0</v>
      </c>
      <c r="EL125" s="84"/>
      <c r="EM125" s="84"/>
      <c r="EN125" s="84">
        <f t="shared" si="866"/>
        <v>0</v>
      </c>
      <c r="EO125" s="191"/>
      <c r="EP125" s="84"/>
      <c r="EQ125" s="40"/>
      <c r="ER125" s="84">
        <v>0</v>
      </c>
      <c r="ES125" s="84"/>
      <c r="ET125" s="84"/>
      <c r="EU125" s="84">
        <f t="shared" si="867"/>
        <v>0</v>
      </c>
      <c r="EV125" s="191"/>
      <c r="EW125" s="84"/>
      <c r="EX125" s="40"/>
      <c r="EY125" s="84">
        <v>0</v>
      </c>
      <c r="EZ125" s="84"/>
      <c r="FA125" s="84"/>
      <c r="FB125" s="84">
        <f t="shared" si="868"/>
        <v>0</v>
      </c>
      <c r="FC125" s="191"/>
      <c r="FD125" s="84"/>
      <c r="FE125" s="40"/>
      <c r="FF125" s="84">
        <v>0</v>
      </c>
      <c r="FG125" s="84"/>
      <c r="FH125" s="84"/>
      <c r="FI125" s="84">
        <f t="shared" si="869"/>
        <v>0</v>
      </c>
      <c r="FJ125" s="191"/>
      <c r="FK125" s="84"/>
      <c r="FL125" s="40"/>
      <c r="FM125" s="84">
        <v>0</v>
      </c>
      <c r="FN125" s="84"/>
      <c r="FO125" s="84"/>
      <c r="FP125" s="84">
        <f t="shared" si="870"/>
        <v>0</v>
      </c>
      <c r="FQ125" s="191"/>
      <c r="FR125" s="84"/>
      <c r="FS125" s="40"/>
      <c r="FT125" s="97">
        <f t="shared" si="871"/>
        <v>0</v>
      </c>
      <c r="FU125" s="84">
        <v>0</v>
      </c>
      <c r="FV125" s="84">
        <v>0</v>
      </c>
      <c r="FW125" s="84">
        <v>0</v>
      </c>
      <c r="FX125" s="84">
        <f t="shared" si="872"/>
        <v>0</v>
      </c>
      <c r="FY125" s="191" t="str">
        <f t="shared" si="873"/>
        <v>nebija plānots</v>
      </c>
      <c r="FZ125" s="84">
        <f t="shared" si="874"/>
        <v>0</v>
      </c>
      <c r="GA125" s="84">
        <v>0</v>
      </c>
      <c r="GB125" s="84">
        <v>0</v>
      </c>
      <c r="GC125" s="84">
        <f t="shared" si="875"/>
        <v>0</v>
      </c>
      <c r="GD125" s="84">
        <f t="shared" si="876"/>
        <v>0</v>
      </c>
      <c r="GE125" s="84">
        <f t="shared" si="877"/>
        <v>0</v>
      </c>
      <c r="GF125" s="191" t="str">
        <f t="shared" si="878"/>
        <v>nebija plānots</v>
      </c>
      <c r="GG125" s="84">
        <f t="shared" si="879"/>
        <v>0</v>
      </c>
      <c r="GH125" s="84">
        <v>0</v>
      </c>
      <c r="GI125" s="84">
        <v>0</v>
      </c>
      <c r="GJ125" s="84">
        <f t="shared" si="880"/>
        <v>0</v>
      </c>
      <c r="GK125" s="84">
        <f t="shared" si="881"/>
        <v>0</v>
      </c>
      <c r="GL125" s="84">
        <f t="shared" si="882"/>
        <v>0</v>
      </c>
      <c r="GM125" s="191" t="str">
        <f t="shared" si="883"/>
        <v>nebija plānots</v>
      </c>
      <c r="GN125" s="84">
        <f t="shared" si="884"/>
        <v>0</v>
      </c>
      <c r="GO125" s="84">
        <v>0</v>
      </c>
      <c r="GP125" s="84">
        <v>0</v>
      </c>
      <c r="GQ125" s="84">
        <f t="shared" si="851"/>
        <v>0</v>
      </c>
      <c r="GR125" s="84">
        <f t="shared" si="852"/>
        <v>0</v>
      </c>
      <c r="GS125" s="84">
        <f t="shared" si="853"/>
        <v>0</v>
      </c>
      <c r="GT125" s="191" t="str">
        <f t="shared" si="885"/>
        <v>nebija plānots</v>
      </c>
      <c r="GU125" s="84">
        <f t="shared" si="854"/>
        <v>0</v>
      </c>
      <c r="GV125" s="84">
        <v>0</v>
      </c>
      <c r="GW125" s="84">
        <v>0</v>
      </c>
      <c r="GX125" s="84">
        <f t="shared" si="855"/>
        <v>0</v>
      </c>
      <c r="GY125" s="84">
        <f t="shared" si="856"/>
        <v>0</v>
      </c>
      <c r="GZ125" s="84">
        <f t="shared" si="857"/>
        <v>0</v>
      </c>
      <c r="HA125" s="191" t="str">
        <f t="shared" si="1049"/>
        <v>nebija plānots</v>
      </c>
      <c r="HB125" s="84">
        <f t="shared" si="858"/>
        <v>0</v>
      </c>
      <c r="HC125" s="40"/>
      <c r="HD125" s="40"/>
      <c r="HE125" s="40"/>
      <c r="HF125" s="99"/>
      <c r="HG125" s="104"/>
      <c r="HH125" s="100"/>
      <c r="HI125" s="100"/>
    </row>
    <row r="126" spans="1:217" ht="75.400000000000006" hidden="1" customHeight="1" outlineLevel="1" x14ac:dyDescent="0.45">
      <c r="B126" s="9"/>
      <c r="C126" s="317" t="s">
        <v>56</v>
      </c>
      <c r="D126" s="1" t="s">
        <v>1471</v>
      </c>
      <c r="E126" s="35">
        <v>111</v>
      </c>
      <c r="F126" s="37">
        <v>3</v>
      </c>
      <c r="G126" s="37" t="s">
        <v>56</v>
      </c>
      <c r="H126" s="37" t="s">
        <v>394</v>
      </c>
      <c r="I126" s="37" t="s">
        <v>477</v>
      </c>
      <c r="J126" s="54">
        <v>0</v>
      </c>
      <c r="K126" s="38"/>
      <c r="L126" s="38"/>
      <c r="M126" s="39" t="s">
        <v>41</v>
      </c>
      <c r="N126" s="38"/>
      <c r="O126" s="38"/>
      <c r="P126" s="38" t="s">
        <v>457</v>
      </c>
      <c r="Q126" s="40"/>
      <c r="R126" s="40"/>
      <c r="S126" s="40"/>
      <c r="T126" s="40"/>
      <c r="U126" s="40"/>
      <c r="V126" s="40"/>
      <c r="W126" s="40"/>
      <c r="X126" s="85">
        <f t="shared" si="859"/>
        <v>0</v>
      </c>
      <c r="Y126" s="103"/>
      <c r="Z126" s="103"/>
      <c r="AA126" s="103"/>
      <c r="AB126" s="103"/>
      <c r="AC126" s="103"/>
      <c r="AD126" s="103"/>
      <c r="AE126" s="103"/>
      <c r="AF126" s="103"/>
      <c r="AG126" s="103"/>
      <c r="AH126" s="103"/>
      <c r="AI126" s="103"/>
      <c r="AJ126" s="103"/>
      <c r="AK126" s="103"/>
      <c r="AL126" s="103"/>
      <c r="AM126" s="103"/>
      <c r="AN126" s="103"/>
      <c r="AO126" s="103"/>
      <c r="AP126" s="40"/>
      <c r="AQ126" s="103"/>
      <c r="AR126" s="103"/>
      <c r="AS126" s="103"/>
      <c r="AT126" s="103"/>
      <c r="AU126" s="103"/>
      <c r="AV126" s="103"/>
      <c r="AW126" s="103"/>
      <c r="AX126" s="103"/>
      <c r="AY126" s="103"/>
      <c r="AZ126" s="103"/>
      <c r="BA126" s="103"/>
      <c r="BB126" s="103"/>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84">
        <v>0</v>
      </c>
      <c r="CP126" s="84">
        <v>0</v>
      </c>
      <c r="CQ126" s="40"/>
      <c r="CR126" s="57">
        <f t="shared" si="860"/>
        <v>0</v>
      </c>
      <c r="CS126" s="40"/>
      <c r="CT126" s="40">
        <v>0</v>
      </c>
      <c r="CU126" s="84"/>
      <c r="CV126" s="84"/>
      <c r="CW126" s="84"/>
      <c r="CX126" s="84"/>
      <c r="CY126" s="191"/>
      <c r="CZ126" s="84"/>
      <c r="DA126" s="40">
        <v>0</v>
      </c>
      <c r="DB126" s="84">
        <v>0</v>
      </c>
      <c r="DC126" s="84"/>
      <c r="DD126" s="84"/>
      <c r="DE126" s="84">
        <f t="shared" si="861"/>
        <v>0</v>
      </c>
      <c r="DF126" s="191"/>
      <c r="DG126" s="84"/>
      <c r="DH126" s="40">
        <v>0</v>
      </c>
      <c r="DI126" s="84">
        <v>0</v>
      </c>
      <c r="DJ126" s="84"/>
      <c r="DK126" s="84"/>
      <c r="DL126" s="84">
        <f t="shared" si="862"/>
        <v>0</v>
      </c>
      <c r="DM126" s="191"/>
      <c r="DN126" s="84"/>
      <c r="DO126" s="40">
        <v>0</v>
      </c>
      <c r="DP126" s="84">
        <v>0</v>
      </c>
      <c r="DQ126" s="84"/>
      <c r="DR126" s="84"/>
      <c r="DS126" s="84">
        <f t="shared" si="863"/>
        <v>0</v>
      </c>
      <c r="DT126" s="191"/>
      <c r="DU126" s="84"/>
      <c r="DV126" s="40">
        <v>0</v>
      </c>
      <c r="DW126" s="84">
        <v>0</v>
      </c>
      <c r="DX126" s="84"/>
      <c r="DY126" s="84"/>
      <c r="DZ126" s="84">
        <f t="shared" si="864"/>
        <v>0</v>
      </c>
      <c r="EA126" s="191"/>
      <c r="EB126" s="84"/>
      <c r="EC126" s="40">
        <v>0</v>
      </c>
      <c r="ED126" s="84">
        <v>0</v>
      </c>
      <c r="EE126" s="84"/>
      <c r="EF126" s="84"/>
      <c r="EG126" s="84">
        <f t="shared" si="865"/>
        <v>0</v>
      </c>
      <c r="EH126" s="191"/>
      <c r="EI126" s="84"/>
      <c r="EJ126" s="40">
        <v>0</v>
      </c>
      <c r="EK126" s="84">
        <v>0</v>
      </c>
      <c r="EL126" s="84"/>
      <c r="EM126" s="84"/>
      <c r="EN126" s="84">
        <f t="shared" si="866"/>
        <v>0</v>
      </c>
      <c r="EO126" s="191"/>
      <c r="EP126" s="84"/>
      <c r="EQ126" s="40">
        <v>0</v>
      </c>
      <c r="ER126" s="84">
        <v>0</v>
      </c>
      <c r="ES126" s="84"/>
      <c r="ET126" s="84"/>
      <c r="EU126" s="84">
        <f t="shared" si="867"/>
        <v>0</v>
      </c>
      <c r="EV126" s="191"/>
      <c r="EW126" s="84"/>
      <c r="EX126" s="40">
        <v>0</v>
      </c>
      <c r="EY126" s="84">
        <v>0</v>
      </c>
      <c r="EZ126" s="84"/>
      <c r="FA126" s="84"/>
      <c r="FB126" s="84">
        <f t="shared" si="868"/>
        <v>0</v>
      </c>
      <c r="FC126" s="191"/>
      <c r="FD126" s="84"/>
      <c r="FE126" s="40">
        <v>0</v>
      </c>
      <c r="FF126" s="84">
        <v>0</v>
      </c>
      <c r="FG126" s="84"/>
      <c r="FH126" s="84"/>
      <c r="FI126" s="84">
        <f t="shared" si="869"/>
        <v>0</v>
      </c>
      <c r="FJ126" s="191"/>
      <c r="FK126" s="84"/>
      <c r="FL126" s="40">
        <v>0</v>
      </c>
      <c r="FM126" s="84">
        <v>0</v>
      </c>
      <c r="FN126" s="84"/>
      <c r="FO126" s="84"/>
      <c r="FP126" s="84">
        <f t="shared" si="870"/>
        <v>0</v>
      </c>
      <c r="FQ126" s="191"/>
      <c r="FR126" s="84"/>
      <c r="FS126" s="40"/>
      <c r="FT126" s="97">
        <f t="shared" si="871"/>
        <v>0</v>
      </c>
      <c r="FU126" s="84">
        <v>0</v>
      </c>
      <c r="FV126" s="84">
        <v>0</v>
      </c>
      <c r="FW126" s="84">
        <v>0</v>
      </c>
      <c r="FX126" s="84">
        <f t="shared" si="872"/>
        <v>0</v>
      </c>
      <c r="FY126" s="191" t="str">
        <f t="shared" si="873"/>
        <v>nebija plānots</v>
      </c>
      <c r="FZ126" s="84">
        <f t="shared" si="874"/>
        <v>0</v>
      </c>
      <c r="GA126" s="84">
        <v>0</v>
      </c>
      <c r="GB126" s="84">
        <v>0</v>
      </c>
      <c r="GC126" s="84">
        <f t="shared" si="875"/>
        <v>0</v>
      </c>
      <c r="GD126" s="84">
        <f t="shared" si="876"/>
        <v>0</v>
      </c>
      <c r="GE126" s="84">
        <f t="shared" si="877"/>
        <v>0</v>
      </c>
      <c r="GF126" s="191" t="str">
        <f t="shared" si="878"/>
        <v>nebija plānots</v>
      </c>
      <c r="GG126" s="84">
        <f t="shared" si="879"/>
        <v>0</v>
      </c>
      <c r="GH126" s="84">
        <v>0</v>
      </c>
      <c r="GI126" s="84">
        <v>0</v>
      </c>
      <c r="GJ126" s="84">
        <f t="shared" si="880"/>
        <v>0</v>
      </c>
      <c r="GK126" s="84">
        <f t="shared" si="881"/>
        <v>0</v>
      </c>
      <c r="GL126" s="84">
        <f t="shared" si="882"/>
        <v>0</v>
      </c>
      <c r="GM126" s="191" t="str">
        <f t="shared" si="883"/>
        <v>nebija plānots</v>
      </c>
      <c r="GN126" s="84">
        <f t="shared" si="884"/>
        <v>0</v>
      </c>
      <c r="GO126" s="84">
        <v>0</v>
      </c>
      <c r="GP126" s="84">
        <v>0</v>
      </c>
      <c r="GQ126" s="84">
        <f t="shared" si="851"/>
        <v>0</v>
      </c>
      <c r="GR126" s="84">
        <f t="shared" si="852"/>
        <v>0</v>
      </c>
      <c r="GS126" s="84">
        <f t="shared" si="853"/>
        <v>0</v>
      </c>
      <c r="GT126" s="191" t="str">
        <f t="shared" si="885"/>
        <v>nebija plānots</v>
      </c>
      <c r="GU126" s="84">
        <f t="shared" si="854"/>
        <v>0</v>
      </c>
      <c r="GV126" s="84">
        <v>0</v>
      </c>
      <c r="GW126" s="84">
        <v>0</v>
      </c>
      <c r="GX126" s="84">
        <f t="shared" si="855"/>
        <v>0</v>
      </c>
      <c r="GY126" s="84">
        <f t="shared" si="856"/>
        <v>0</v>
      </c>
      <c r="GZ126" s="84">
        <f t="shared" si="857"/>
        <v>0</v>
      </c>
      <c r="HA126" s="191" t="str">
        <f t="shared" si="1049"/>
        <v>nebija plānots</v>
      </c>
      <c r="HB126" s="84">
        <f t="shared" si="858"/>
        <v>0</v>
      </c>
      <c r="HC126" s="40"/>
      <c r="HD126" s="40"/>
      <c r="HE126" s="40"/>
      <c r="HF126" s="153">
        <v>1</v>
      </c>
      <c r="HG126" s="104" t="s">
        <v>917</v>
      </c>
      <c r="HH126" s="100"/>
      <c r="HI126" s="100"/>
    </row>
    <row r="127" spans="1:217" ht="146.15" customHeight="1" collapsed="1" x14ac:dyDescent="0.45">
      <c r="A127" s="1" t="str">
        <f t="shared" si="204"/>
        <v>3.1.1.5.1</v>
      </c>
      <c r="B127" s="9" t="str">
        <f>C127&amp;J127&amp;"."&amp;D127</f>
        <v>3.1.1.5.1.Nē</v>
      </c>
      <c r="C127" s="317" t="s">
        <v>58</v>
      </c>
      <c r="D127" s="1" t="s">
        <v>1471</v>
      </c>
      <c r="E127" s="35">
        <v>112</v>
      </c>
      <c r="F127" s="54">
        <v>3</v>
      </c>
      <c r="G127" s="54" t="s">
        <v>58</v>
      </c>
      <c r="H127" s="54" t="s">
        <v>242</v>
      </c>
      <c r="I127" s="54" t="str">
        <f t="shared" si="162"/>
        <v>3.1.1.5. Ražošanas telpas</v>
      </c>
      <c r="J127" s="54">
        <v>1</v>
      </c>
      <c r="K127" s="55">
        <v>1</v>
      </c>
      <c r="L127" s="38" t="str">
        <f t="shared" si="163"/>
        <v>3.1.1.5.1</v>
      </c>
      <c r="M127" s="56" t="s">
        <v>41</v>
      </c>
      <c r="N127" s="55" t="s">
        <v>5</v>
      </c>
      <c r="O127" s="55" t="s">
        <v>221</v>
      </c>
      <c r="P127" s="55" t="s">
        <v>225</v>
      </c>
      <c r="Q127" s="57">
        <f t="shared" si="1230"/>
        <v>20042822</v>
      </c>
      <c r="R127" s="57">
        <f t="shared" si="1231"/>
        <v>20042822</v>
      </c>
      <c r="S127" s="80">
        <v>0</v>
      </c>
      <c r="T127" s="80">
        <v>20042822</v>
      </c>
      <c r="U127" s="80">
        <v>0</v>
      </c>
      <c r="V127" s="80">
        <v>0</v>
      </c>
      <c r="W127" s="80">
        <v>0</v>
      </c>
      <c r="X127" s="85" t="str">
        <f t="shared" si="859"/>
        <v>ERAF</v>
      </c>
      <c r="Y127" s="85">
        <v>0</v>
      </c>
      <c r="Z127" s="85">
        <v>0</v>
      </c>
      <c r="AA127" s="85">
        <v>0</v>
      </c>
      <c r="AB127" s="85">
        <v>151772.41</v>
      </c>
      <c r="AC127" s="85">
        <v>86407.23000000001</v>
      </c>
      <c r="AD127" s="85">
        <v>35000</v>
      </c>
      <c r="AE127" s="85">
        <v>359915.46</v>
      </c>
      <c r="AF127" s="85">
        <v>577073.19999999995</v>
      </c>
      <c r="AG127" s="85">
        <v>218401.23</v>
      </c>
      <c r="AH127" s="85">
        <v>484529.6</v>
      </c>
      <c r="AI127" s="85">
        <v>241834.37</v>
      </c>
      <c r="AJ127" s="85">
        <v>388157.18</v>
      </c>
      <c r="AK127" s="85">
        <v>617987.87999999989</v>
      </c>
      <c r="AL127" s="85">
        <v>338933.55000000005</v>
      </c>
      <c r="AM127" s="85">
        <v>3500012.1100000003</v>
      </c>
      <c r="AN127" s="85">
        <f>AM127+Z127+Y127</f>
        <v>3500012.1100000003</v>
      </c>
      <c r="AO127" s="85">
        <v>4918898.45</v>
      </c>
      <c r="AP127" s="57">
        <f t="shared" si="205"/>
        <v>8418910.5600000005</v>
      </c>
      <c r="AQ127" s="85">
        <v>81987.100000000006</v>
      </c>
      <c r="AR127" s="85">
        <v>241180.66999999998</v>
      </c>
      <c r="AS127" s="85">
        <v>1708775.71</v>
      </c>
      <c r="AT127" s="85">
        <v>25310.47</v>
      </c>
      <c r="AU127" s="85">
        <v>152103.46</v>
      </c>
      <c r="AV127" s="85">
        <v>442576.56</v>
      </c>
      <c r="AW127" s="85">
        <v>50440.98</v>
      </c>
      <c r="AX127" s="85">
        <v>-182550.06</v>
      </c>
      <c r="AY127" s="85">
        <v>124291.04000000001</v>
      </c>
      <c r="AZ127" s="85">
        <v>38645.42</v>
      </c>
      <c r="BA127" s="85">
        <v>48330.35</v>
      </c>
      <c r="BB127" s="85">
        <v>0</v>
      </c>
      <c r="BC127" s="57">
        <f t="shared" si="206"/>
        <v>2731091.7</v>
      </c>
      <c r="BD127" s="57">
        <f t="shared" si="207"/>
        <v>11150002.260000002</v>
      </c>
      <c r="BE127" s="85">
        <v>29986.62</v>
      </c>
      <c r="BF127" s="85">
        <v>0</v>
      </c>
      <c r="BG127" s="85">
        <v>181972.68</v>
      </c>
      <c r="BH127" s="85">
        <v>0</v>
      </c>
      <c r="BI127" s="85">
        <v>73498.009999999995</v>
      </c>
      <c r="BJ127" s="85">
        <v>107768.17</v>
      </c>
      <c r="BK127" s="85">
        <v>40282.75</v>
      </c>
      <c r="BL127" s="85">
        <v>0</v>
      </c>
      <c r="BM127" s="85">
        <v>0</v>
      </c>
      <c r="BN127" s="85">
        <v>319370.28999999998</v>
      </c>
      <c r="BO127" s="85">
        <v>0</v>
      </c>
      <c r="BP127" s="85">
        <v>0</v>
      </c>
      <c r="BQ127" s="57">
        <f t="shared" si="208"/>
        <v>752878.52</v>
      </c>
      <c r="BR127" s="85">
        <v>0</v>
      </c>
      <c r="BS127" s="85">
        <v>0</v>
      </c>
      <c r="BT127" s="85">
        <v>0</v>
      </c>
      <c r="BU127" s="85">
        <v>0</v>
      </c>
      <c r="BV127" s="85">
        <v>66022.850000000006</v>
      </c>
      <c r="BW127" s="85">
        <v>1107895.74</v>
      </c>
      <c r="BX127" s="85">
        <v>0</v>
      </c>
      <c r="BY127" s="85">
        <v>211380.48000000001</v>
      </c>
      <c r="BZ127" s="85">
        <v>0</v>
      </c>
      <c r="CA127" s="85">
        <v>0</v>
      </c>
      <c r="CB127" s="85">
        <v>319457.81999999995</v>
      </c>
      <c r="CC127" s="85">
        <v>199806.77</v>
      </c>
      <c r="CD127" s="57">
        <f t="shared" si="209"/>
        <v>1904563.6600000001</v>
      </c>
      <c r="CE127" s="85">
        <v>-5804.28</v>
      </c>
      <c r="CF127" s="85">
        <v>0</v>
      </c>
      <c r="CG127" s="85">
        <v>0</v>
      </c>
      <c r="CH127" s="85">
        <v>-659309.76</v>
      </c>
      <c r="CI127" s="85">
        <v>0</v>
      </c>
      <c r="CJ127" s="85">
        <v>151867.06000000006</v>
      </c>
      <c r="CK127" s="85">
        <v>862335.45</v>
      </c>
      <c r="CL127" s="85">
        <v>0</v>
      </c>
      <c r="CM127" s="85">
        <v>0</v>
      </c>
      <c r="CN127" s="85">
        <v>0</v>
      </c>
      <c r="CO127" s="84">
        <v>0</v>
      </c>
      <c r="CP127" s="84">
        <v>0</v>
      </c>
      <c r="CQ127" s="57">
        <f>CE127+CF127+CG127+CH127+CI127+CJ127+CK127+CL127+CM127+CN127+CO127+CP127</f>
        <v>349088.47</v>
      </c>
      <c r="CR127" s="57">
        <f t="shared" si="860"/>
        <v>14156532.910000002</v>
      </c>
      <c r="CS127" s="179">
        <v>0</v>
      </c>
      <c r="CT127" s="84">
        <v>1149120.74</v>
      </c>
      <c r="CU127" s="84">
        <v>0</v>
      </c>
      <c r="CV127" s="84">
        <f t="shared" si="887"/>
        <v>1149120.74</v>
      </c>
      <c r="CW127" s="84">
        <v>0</v>
      </c>
      <c r="CX127" s="84">
        <f t="shared" si="888"/>
        <v>0</v>
      </c>
      <c r="CY127" s="191">
        <f t="shared" si="889"/>
        <v>0</v>
      </c>
      <c r="CZ127" s="84">
        <f t="shared" si="890"/>
        <v>-1149120.74</v>
      </c>
      <c r="DA127" s="84">
        <f t="shared" ref="DA127:FL127" si="1363">DA128+DA129</f>
        <v>0</v>
      </c>
      <c r="DB127" s="84">
        <v>1142356.6200000001</v>
      </c>
      <c r="DC127" s="84">
        <f t="shared" si="892"/>
        <v>1149120.74</v>
      </c>
      <c r="DD127" s="84">
        <v>0</v>
      </c>
      <c r="DE127" s="84">
        <f t="shared" si="861"/>
        <v>1142356.6200000001</v>
      </c>
      <c r="DF127" s="191">
        <f t="shared" ref="DF127" si="1364">IFERROR(DE127/DC127,"nebija plānots")</f>
        <v>0.9941136559766558</v>
      </c>
      <c r="DG127" s="84">
        <f t="shared" ref="DG127" si="1365">DE127-DC127</f>
        <v>-6764.1199999998789</v>
      </c>
      <c r="DH127" s="84">
        <f t="shared" si="1363"/>
        <v>0</v>
      </c>
      <c r="DI127" s="84">
        <v>0</v>
      </c>
      <c r="DJ127" s="84">
        <f t="shared" ref="DJ127" si="1366">DC127+DH127</f>
        <v>1149120.74</v>
      </c>
      <c r="DK127" s="84">
        <v>0</v>
      </c>
      <c r="DL127" s="84">
        <f t="shared" si="862"/>
        <v>1142356.6200000001</v>
      </c>
      <c r="DM127" s="191">
        <f t="shared" ref="DM127" si="1367">IFERROR(DL127/DJ127,"nebija plānots")</f>
        <v>0.9941136559766558</v>
      </c>
      <c r="DN127" s="84">
        <f t="shared" ref="DN127" si="1368">DL127-DJ127</f>
        <v>-6764.1199999998789</v>
      </c>
      <c r="DO127" s="84">
        <f t="shared" si="1363"/>
        <v>239863.97</v>
      </c>
      <c r="DP127" s="84">
        <v>0</v>
      </c>
      <c r="DQ127" s="84">
        <f t="shared" ref="DQ127" si="1369">DJ127+DO127</f>
        <v>1388984.71</v>
      </c>
      <c r="DR127" s="84">
        <v>0</v>
      </c>
      <c r="DS127" s="84">
        <f t="shared" si="863"/>
        <v>1142356.6200000001</v>
      </c>
      <c r="DT127" s="191">
        <f t="shared" ref="DT127" si="1370">IFERROR(DS127/DQ127,"nebija plānots")</f>
        <v>0.82244002527572835</v>
      </c>
      <c r="DU127" s="84">
        <f t="shared" ref="DU127" si="1371">DS127-DQ127</f>
        <v>-246628.08999999985</v>
      </c>
      <c r="DV127" s="84">
        <f t="shared" si="1363"/>
        <v>862781.76</v>
      </c>
      <c r="DW127" s="84">
        <v>0</v>
      </c>
      <c r="DX127" s="84">
        <f t="shared" ref="DX127" si="1372">DQ127+DV127</f>
        <v>2251766.4699999997</v>
      </c>
      <c r="DY127" s="84">
        <v>0</v>
      </c>
      <c r="DZ127" s="84">
        <f t="shared" si="864"/>
        <v>1142356.6200000001</v>
      </c>
      <c r="EA127" s="191">
        <f t="shared" ref="EA127" si="1373">IFERROR(DZ127/DX127,"nebija plānots")</f>
        <v>0.50731576085685304</v>
      </c>
      <c r="EB127" s="84">
        <f t="shared" ref="EB127" si="1374">DZ127-DX127</f>
        <v>-1109409.8499999996</v>
      </c>
      <c r="EC127" s="84">
        <f t="shared" si="1363"/>
        <v>0</v>
      </c>
      <c r="ED127" s="84">
        <v>127465.36</v>
      </c>
      <c r="EE127" s="84">
        <f t="shared" ref="EE127" si="1375">DX127+EC127</f>
        <v>2251766.4699999997</v>
      </c>
      <c r="EF127" s="84">
        <v>0</v>
      </c>
      <c r="EG127" s="84">
        <f t="shared" si="865"/>
        <v>1269821.9800000002</v>
      </c>
      <c r="EH127" s="191">
        <f t="shared" ref="EH127" si="1376">IFERROR(EG127/EE127,"nebija plānots")</f>
        <v>0.5639225900721403</v>
      </c>
      <c r="EI127" s="84">
        <f t="shared" ref="EI127" si="1377">EG127-EE127</f>
        <v>-981944.48999999953</v>
      </c>
      <c r="EJ127" s="84">
        <f t="shared" si="1363"/>
        <v>0</v>
      </c>
      <c r="EK127" s="84">
        <v>319818.64</v>
      </c>
      <c r="EL127" s="84">
        <f t="shared" ref="EL127" si="1378">EE127+EJ127</f>
        <v>2251766.4699999997</v>
      </c>
      <c r="EM127" s="84">
        <v>0</v>
      </c>
      <c r="EN127" s="84">
        <f t="shared" si="866"/>
        <v>1589640.62</v>
      </c>
      <c r="EO127" s="191">
        <f t="shared" ref="EO127" si="1379">IFERROR(EN127/EL127,"nebija plānots")</f>
        <v>0.70595270032598023</v>
      </c>
      <c r="EP127" s="84">
        <f t="shared" ref="EP127" si="1380">EN127-EL127</f>
        <v>-662125.84999999963</v>
      </c>
      <c r="EQ127" s="84">
        <f t="shared" si="1363"/>
        <v>0</v>
      </c>
      <c r="ER127" s="84">
        <v>0</v>
      </c>
      <c r="ES127" s="84">
        <f t="shared" ref="ES127" si="1381">EL127+EQ127</f>
        <v>2251766.4699999997</v>
      </c>
      <c r="ET127" s="84">
        <v>0</v>
      </c>
      <c r="EU127" s="84">
        <f t="shared" si="867"/>
        <v>1589640.62</v>
      </c>
      <c r="EV127" s="191">
        <f t="shared" ref="EV127" si="1382">IFERROR(EU127/ES127,"nebija plānots")</f>
        <v>0.70595270032598023</v>
      </c>
      <c r="EW127" s="84">
        <f t="shared" ref="EW127" si="1383">EU127-ES127</f>
        <v>-662125.84999999963</v>
      </c>
      <c r="EX127" s="84">
        <f t="shared" si="1363"/>
        <v>218034.7</v>
      </c>
      <c r="EY127" s="84">
        <v>290712.92</v>
      </c>
      <c r="EZ127" s="84">
        <f t="shared" ref="EZ127" si="1384">ES127+EX127</f>
        <v>2469801.17</v>
      </c>
      <c r="FA127" s="84">
        <v>0</v>
      </c>
      <c r="FB127" s="84">
        <f t="shared" si="868"/>
        <v>1880353.54</v>
      </c>
      <c r="FC127" s="191">
        <f t="shared" ref="FC127" si="1385">IFERROR(FB127/EZ127,"nebija plānots")</f>
        <v>0.76133802301178766</v>
      </c>
      <c r="FD127" s="84">
        <f t="shared" ref="FD127" si="1386">FB127-EZ127</f>
        <v>-589447.62999999989</v>
      </c>
      <c r="FE127" s="84">
        <f t="shared" si="1363"/>
        <v>177175.9</v>
      </c>
      <c r="FF127" s="84">
        <v>0</v>
      </c>
      <c r="FG127" s="84">
        <f t="shared" ref="FG127" si="1387">EZ127+FE127</f>
        <v>2646977.0699999998</v>
      </c>
      <c r="FH127" s="84">
        <v>0</v>
      </c>
      <c r="FI127" s="84">
        <f t="shared" si="869"/>
        <v>1880353.54</v>
      </c>
      <c r="FJ127" s="191">
        <f t="shared" ref="FJ127" si="1388">IFERROR(FI127/FG127,"nebija plānots")</f>
        <v>0.71037772155691559</v>
      </c>
      <c r="FK127" s="84">
        <f t="shared" ref="FK127" si="1389">FI127-FG127</f>
        <v>-766623.5299999998</v>
      </c>
      <c r="FL127" s="84">
        <f t="shared" si="1363"/>
        <v>221115.57</v>
      </c>
      <c r="FM127" s="84">
        <v>0</v>
      </c>
      <c r="FN127" s="84">
        <f t="shared" ref="FN127" si="1390">FG127+FL127</f>
        <v>2868092.6399999997</v>
      </c>
      <c r="FO127" s="84">
        <v>0</v>
      </c>
      <c r="FP127" s="84">
        <f t="shared" si="870"/>
        <v>1880353.54</v>
      </c>
      <c r="FQ127" s="191">
        <f t="shared" ref="FQ127" si="1391">IFERROR(FP127/FN127,"nebija plānots")</f>
        <v>0.65561115905935319</v>
      </c>
      <c r="FR127" s="84">
        <f t="shared" ref="FR127" si="1392">FP127-FN127</f>
        <v>-987739.09999999963</v>
      </c>
      <c r="FS127" s="97">
        <f t="shared" si="922"/>
        <v>2868092.6399999997</v>
      </c>
      <c r="FT127" s="97">
        <f t="shared" si="871"/>
        <v>16036886.450000003</v>
      </c>
      <c r="FU127" s="84">
        <v>291450.71000000002</v>
      </c>
      <c r="FV127" s="84">
        <v>0</v>
      </c>
      <c r="FW127" s="84">
        <v>0</v>
      </c>
      <c r="FX127" s="84">
        <f t="shared" si="872"/>
        <v>0</v>
      </c>
      <c r="FY127" s="191">
        <f t="shared" si="873"/>
        <v>0</v>
      </c>
      <c r="FZ127" s="84">
        <f t="shared" si="874"/>
        <v>291450.71000000002</v>
      </c>
      <c r="GA127" s="84">
        <v>291450.70999999996</v>
      </c>
      <c r="GB127" s="84">
        <v>0</v>
      </c>
      <c r="GC127" s="84">
        <f t="shared" si="875"/>
        <v>291450.70999999996</v>
      </c>
      <c r="GD127" s="84">
        <f t="shared" si="876"/>
        <v>0</v>
      </c>
      <c r="GE127" s="84">
        <f t="shared" si="877"/>
        <v>291450.70999999996</v>
      </c>
      <c r="GF127" s="191">
        <f t="shared" si="878"/>
        <v>0.99999999999999978</v>
      </c>
      <c r="GG127" s="84">
        <f t="shared" si="879"/>
        <v>0</v>
      </c>
      <c r="GH127" s="84">
        <v>0</v>
      </c>
      <c r="GI127" s="84">
        <v>0</v>
      </c>
      <c r="GJ127" s="84">
        <f t="shared" si="880"/>
        <v>0</v>
      </c>
      <c r="GK127" s="84">
        <f t="shared" si="881"/>
        <v>0</v>
      </c>
      <c r="GL127" s="84">
        <f t="shared" si="882"/>
        <v>291450.70999999996</v>
      </c>
      <c r="GM127" s="191">
        <f t="shared" si="883"/>
        <v>0.99999999999999978</v>
      </c>
      <c r="GN127" s="84">
        <f t="shared" si="884"/>
        <v>0</v>
      </c>
      <c r="GO127" s="84">
        <v>0</v>
      </c>
      <c r="GP127" s="84">
        <v>399000</v>
      </c>
      <c r="GQ127" s="84">
        <f t="shared" si="851"/>
        <v>-399000</v>
      </c>
      <c r="GR127" s="84">
        <f t="shared" si="852"/>
        <v>399000</v>
      </c>
      <c r="GS127" s="84">
        <f t="shared" si="853"/>
        <v>-107549.29000000004</v>
      </c>
      <c r="GT127" s="191">
        <f t="shared" si="885"/>
        <v>-0.36901364899745837</v>
      </c>
      <c r="GU127" s="84">
        <f t="shared" si="854"/>
        <v>399000</v>
      </c>
      <c r="GV127" s="84">
        <v>0</v>
      </c>
      <c r="GW127" s="84">
        <v>0</v>
      </c>
      <c r="GX127" s="84">
        <f t="shared" si="855"/>
        <v>0</v>
      </c>
      <c r="GY127" s="84">
        <f t="shared" si="856"/>
        <v>399000</v>
      </c>
      <c r="GZ127" s="84">
        <f t="shared" si="857"/>
        <v>-107549.29000000004</v>
      </c>
      <c r="HA127" s="191">
        <f t="shared" si="1049"/>
        <v>-0.36901364899745837</v>
      </c>
      <c r="HB127" s="84">
        <f t="shared" si="858"/>
        <v>399000</v>
      </c>
      <c r="HC127" s="57">
        <f>FU127+FS127+CQ127+CD127+BQ127+BC127+AP127</f>
        <v>17316076.259999998</v>
      </c>
      <c r="HD127" s="57">
        <f>Q127-HC127</f>
        <v>2726745.7400000021</v>
      </c>
      <c r="HE127" s="58" t="s">
        <v>752</v>
      </c>
      <c r="HF127" s="58"/>
      <c r="HG127" s="59"/>
      <c r="HH127" s="59"/>
      <c r="HI127" s="59"/>
    </row>
    <row r="128" spans="1:217" ht="75.400000000000006" hidden="1" customHeight="1" outlineLevel="1" x14ac:dyDescent="0.45">
      <c r="B128" s="9"/>
      <c r="C128" s="317" t="s">
        <v>58</v>
      </c>
      <c r="D128" s="1" t="s">
        <v>1471</v>
      </c>
      <c r="E128" s="35">
        <v>113</v>
      </c>
      <c r="F128" s="37">
        <v>3</v>
      </c>
      <c r="G128" s="37" t="s">
        <v>58</v>
      </c>
      <c r="H128" s="37" t="s">
        <v>242</v>
      </c>
      <c r="I128" s="37" t="s">
        <v>478</v>
      </c>
      <c r="J128" s="54">
        <v>0</v>
      </c>
      <c r="K128" s="38"/>
      <c r="L128" s="38"/>
      <c r="M128" s="39" t="s">
        <v>41</v>
      </c>
      <c r="N128" s="38"/>
      <c r="O128" s="38"/>
      <c r="P128" s="38" t="s">
        <v>456</v>
      </c>
      <c r="Q128" s="40"/>
      <c r="R128" s="40"/>
      <c r="S128" s="40"/>
      <c r="T128" s="40"/>
      <c r="U128" s="40"/>
      <c r="V128" s="40"/>
      <c r="W128" s="40"/>
      <c r="X128" s="85">
        <f t="shared" si="859"/>
        <v>0</v>
      </c>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84">
        <v>0</v>
      </c>
      <c r="CP128" s="84">
        <v>0</v>
      </c>
      <c r="CQ128" s="40"/>
      <c r="CR128" s="57">
        <f t="shared" si="860"/>
        <v>0</v>
      </c>
      <c r="CS128" s="40"/>
      <c r="CT128" s="40"/>
      <c r="CU128" s="84"/>
      <c r="CV128" s="84"/>
      <c r="CW128" s="84"/>
      <c r="CX128" s="84"/>
      <c r="CY128" s="191"/>
      <c r="CZ128" s="84"/>
      <c r="DA128" s="40"/>
      <c r="DB128" s="84">
        <v>0</v>
      </c>
      <c r="DC128" s="84"/>
      <c r="DD128" s="84"/>
      <c r="DE128" s="84">
        <f t="shared" si="861"/>
        <v>0</v>
      </c>
      <c r="DF128" s="191"/>
      <c r="DG128" s="84"/>
      <c r="DH128" s="40"/>
      <c r="DI128" s="84">
        <v>0</v>
      </c>
      <c r="DJ128" s="84"/>
      <c r="DK128" s="84"/>
      <c r="DL128" s="84">
        <f t="shared" si="862"/>
        <v>0</v>
      </c>
      <c r="DM128" s="191"/>
      <c r="DN128" s="84"/>
      <c r="DO128" s="40"/>
      <c r="DP128" s="84">
        <v>0</v>
      </c>
      <c r="DQ128" s="84"/>
      <c r="DR128" s="84"/>
      <c r="DS128" s="84">
        <f t="shared" si="863"/>
        <v>0</v>
      </c>
      <c r="DT128" s="191"/>
      <c r="DU128" s="84"/>
      <c r="DV128" s="40"/>
      <c r="DW128" s="84">
        <v>0</v>
      </c>
      <c r="DX128" s="84"/>
      <c r="DY128" s="84"/>
      <c r="DZ128" s="84">
        <f t="shared" si="864"/>
        <v>0</v>
      </c>
      <c r="EA128" s="191"/>
      <c r="EB128" s="84"/>
      <c r="EC128" s="40"/>
      <c r="ED128" s="84">
        <v>0</v>
      </c>
      <c r="EE128" s="84"/>
      <c r="EF128" s="84"/>
      <c r="EG128" s="84">
        <f t="shared" si="865"/>
        <v>0</v>
      </c>
      <c r="EH128" s="191"/>
      <c r="EI128" s="84"/>
      <c r="EJ128" s="40"/>
      <c r="EK128" s="84">
        <v>0</v>
      </c>
      <c r="EL128" s="84"/>
      <c r="EM128" s="84"/>
      <c r="EN128" s="84">
        <f t="shared" si="866"/>
        <v>0</v>
      </c>
      <c r="EO128" s="191"/>
      <c r="EP128" s="84"/>
      <c r="EQ128" s="40"/>
      <c r="ER128" s="84">
        <v>0</v>
      </c>
      <c r="ES128" s="84"/>
      <c r="ET128" s="84"/>
      <c r="EU128" s="84">
        <f t="shared" si="867"/>
        <v>0</v>
      </c>
      <c r="EV128" s="191"/>
      <c r="EW128" s="84"/>
      <c r="EX128" s="40"/>
      <c r="EY128" s="84">
        <v>0</v>
      </c>
      <c r="EZ128" s="84"/>
      <c r="FA128" s="84"/>
      <c r="FB128" s="84">
        <f t="shared" si="868"/>
        <v>0</v>
      </c>
      <c r="FC128" s="191"/>
      <c r="FD128" s="84"/>
      <c r="FE128" s="40"/>
      <c r="FF128" s="84">
        <v>0</v>
      </c>
      <c r="FG128" s="84"/>
      <c r="FH128" s="84"/>
      <c r="FI128" s="84">
        <f t="shared" si="869"/>
        <v>0</v>
      </c>
      <c r="FJ128" s="191"/>
      <c r="FK128" s="84"/>
      <c r="FL128" s="40"/>
      <c r="FM128" s="84">
        <v>0</v>
      </c>
      <c r="FN128" s="84"/>
      <c r="FO128" s="84"/>
      <c r="FP128" s="84">
        <f t="shared" si="870"/>
        <v>0</v>
      </c>
      <c r="FQ128" s="191"/>
      <c r="FR128" s="84"/>
      <c r="FS128" s="40"/>
      <c r="FT128" s="97">
        <f t="shared" si="871"/>
        <v>0</v>
      </c>
      <c r="FU128" s="84">
        <v>0</v>
      </c>
      <c r="FV128" s="84">
        <v>0</v>
      </c>
      <c r="FW128" s="84">
        <v>0</v>
      </c>
      <c r="FX128" s="84">
        <f t="shared" si="872"/>
        <v>0</v>
      </c>
      <c r="FY128" s="191" t="str">
        <f t="shared" si="873"/>
        <v>nebija plānots</v>
      </c>
      <c r="FZ128" s="84">
        <f t="shared" si="874"/>
        <v>0</v>
      </c>
      <c r="GA128" s="84">
        <v>0</v>
      </c>
      <c r="GB128" s="84">
        <v>0</v>
      </c>
      <c r="GC128" s="84">
        <f t="shared" si="875"/>
        <v>0</v>
      </c>
      <c r="GD128" s="84">
        <f t="shared" si="876"/>
        <v>0</v>
      </c>
      <c r="GE128" s="84">
        <f t="shared" si="877"/>
        <v>0</v>
      </c>
      <c r="GF128" s="191" t="str">
        <f t="shared" si="878"/>
        <v>nebija plānots</v>
      </c>
      <c r="GG128" s="84">
        <f t="shared" si="879"/>
        <v>0</v>
      </c>
      <c r="GH128" s="84">
        <v>0</v>
      </c>
      <c r="GI128" s="84">
        <v>0</v>
      </c>
      <c r="GJ128" s="84">
        <f t="shared" si="880"/>
        <v>0</v>
      </c>
      <c r="GK128" s="84">
        <f t="shared" si="881"/>
        <v>0</v>
      </c>
      <c r="GL128" s="84">
        <f t="shared" si="882"/>
        <v>0</v>
      </c>
      <c r="GM128" s="191" t="str">
        <f t="shared" si="883"/>
        <v>nebija plānots</v>
      </c>
      <c r="GN128" s="84">
        <f t="shared" si="884"/>
        <v>0</v>
      </c>
      <c r="GO128" s="84">
        <v>0</v>
      </c>
      <c r="GP128" s="84">
        <v>0</v>
      </c>
      <c r="GQ128" s="84">
        <f t="shared" si="851"/>
        <v>0</v>
      </c>
      <c r="GR128" s="84">
        <f t="shared" si="852"/>
        <v>0</v>
      </c>
      <c r="GS128" s="84">
        <f t="shared" si="853"/>
        <v>0</v>
      </c>
      <c r="GT128" s="191" t="str">
        <f t="shared" si="885"/>
        <v>nebija plānots</v>
      </c>
      <c r="GU128" s="84">
        <f t="shared" si="854"/>
        <v>0</v>
      </c>
      <c r="GV128" s="84">
        <v>0</v>
      </c>
      <c r="GW128" s="84">
        <v>0</v>
      </c>
      <c r="GX128" s="84">
        <f t="shared" si="855"/>
        <v>0</v>
      </c>
      <c r="GY128" s="84">
        <f t="shared" si="856"/>
        <v>0</v>
      </c>
      <c r="GZ128" s="84">
        <f t="shared" si="857"/>
        <v>0</v>
      </c>
      <c r="HA128" s="191" t="str">
        <f t="shared" si="1049"/>
        <v>nebija plānots</v>
      </c>
      <c r="HB128" s="84">
        <f t="shared" si="858"/>
        <v>0</v>
      </c>
      <c r="HC128" s="40"/>
      <c r="HD128" s="40"/>
      <c r="HE128" s="99"/>
      <c r="HF128" s="99"/>
      <c r="HG128" s="100"/>
      <c r="HH128" s="100"/>
      <c r="HI128" s="100"/>
    </row>
    <row r="129" spans="1:217" ht="75.400000000000006" hidden="1" customHeight="1" outlineLevel="1" x14ac:dyDescent="0.45">
      <c r="B129" s="9"/>
      <c r="C129" s="317" t="s">
        <v>58</v>
      </c>
      <c r="D129" s="1" t="s">
        <v>1471</v>
      </c>
      <c r="E129" s="35">
        <v>114</v>
      </c>
      <c r="F129" s="37">
        <v>3</v>
      </c>
      <c r="G129" s="37" t="s">
        <v>58</v>
      </c>
      <c r="H129" s="37" t="s">
        <v>242</v>
      </c>
      <c r="I129" s="37" t="s">
        <v>478</v>
      </c>
      <c r="J129" s="54">
        <v>0</v>
      </c>
      <c r="K129" s="38"/>
      <c r="L129" s="38"/>
      <c r="M129" s="39" t="s">
        <v>41</v>
      </c>
      <c r="N129" s="38"/>
      <c r="O129" s="38"/>
      <c r="P129" s="38" t="s">
        <v>457</v>
      </c>
      <c r="Q129" s="40"/>
      <c r="R129" s="40"/>
      <c r="S129" s="40"/>
      <c r="T129" s="40"/>
      <c r="U129" s="40"/>
      <c r="V129" s="40"/>
      <c r="W129" s="40"/>
      <c r="X129" s="85">
        <f t="shared" si="859"/>
        <v>0</v>
      </c>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84">
        <v>0</v>
      </c>
      <c r="CP129" s="84">
        <v>0</v>
      </c>
      <c r="CQ129" s="40"/>
      <c r="CR129" s="57">
        <f t="shared" si="860"/>
        <v>0</v>
      </c>
      <c r="CS129" s="40"/>
      <c r="CT129" s="40">
        <v>1149120.74</v>
      </c>
      <c r="CU129" s="84"/>
      <c r="CV129" s="84"/>
      <c r="CW129" s="84"/>
      <c r="CX129" s="84"/>
      <c r="CY129" s="191"/>
      <c r="CZ129" s="84"/>
      <c r="DA129" s="40">
        <v>0</v>
      </c>
      <c r="DB129" s="84">
        <v>0</v>
      </c>
      <c r="DC129" s="84"/>
      <c r="DD129" s="84"/>
      <c r="DE129" s="84">
        <f t="shared" si="861"/>
        <v>0</v>
      </c>
      <c r="DF129" s="191"/>
      <c r="DG129" s="84"/>
      <c r="DH129" s="40">
        <v>0</v>
      </c>
      <c r="DI129" s="84">
        <v>0</v>
      </c>
      <c r="DJ129" s="84"/>
      <c r="DK129" s="84"/>
      <c r="DL129" s="84">
        <f t="shared" si="862"/>
        <v>0</v>
      </c>
      <c r="DM129" s="191"/>
      <c r="DN129" s="84"/>
      <c r="DO129" s="40">
        <v>239863.97</v>
      </c>
      <c r="DP129" s="84">
        <v>0</v>
      </c>
      <c r="DQ129" s="84"/>
      <c r="DR129" s="84"/>
      <c r="DS129" s="84">
        <f t="shared" si="863"/>
        <v>0</v>
      </c>
      <c r="DT129" s="191"/>
      <c r="DU129" s="84"/>
      <c r="DV129" s="40">
        <v>862781.76</v>
      </c>
      <c r="DW129" s="84">
        <v>0</v>
      </c>
      <c r="DX129" s="84"/>
      <c r="DY129" s="84"/>
      <c r="DZ129" s="84">
        <f t="shared" si="864"/>
        <v>0</v>
      </c>
      <c r="EA129" s="191"/>
      <c r="EB129" s="84"/>
      <c r="EC129" s="40">
        <v>0</v>
      </c>
      <c r="ED129" s="84">
        <v>0</v>
      </c>
      <c r="EE129" s="84"/>
      <c r="EF129" s="84"/>
      <c r="EG129" s="84">
        <f t="shared" si="865"/>
        <v>0</v>
      </c>
      <c r="EH129" s="191"/>
      <c r="EI129" s="84"/>
      <c r="EJ129" s="40">
        <v>0</v>
      </c>
      <c r="EK129" s="84">
        <v>0</v>
      </c>
      <c r="EL129" s="84"/>
      <c r="EM129" s="84"/>
      <c r="EN129" s="84">
        <f t="shared" si="866"/>
        <v>0</v>
      </c>
      <c r="EO129" s="191"/>
      <c r="EP129" s="84"/>
      <c r="EQ129" s="40">
        <v>0</v>
      </c>
      <c r="ER129" s="84">
        <v>0</v>
      </c>
      <c r="ES129" s="84"/>
      <c r="ET129" s="84"/>
      <c r="EU129" s="84">
        <f t="shared" si="867"/>
        <v>0</v>
      </c>
      <c r="EV129" s="191"/>
      <c r="EW129" s="84"/>
      <c r="EX129" s="40">
        <v>218034.7</v>
      </c>
      <c r="EY129" s="84">
        <v>0</v>
      </c>
      <c r="EZ129" s="84"/>
      <c r="FA129" s="84"/>
      <c r="FB129" s="84">
        <f t="shared" si="868"/>
        <v>0</v>
      </c>
      <c r="FC129" s="191"/>
      <c r="FD129" s="84"/>
      <c r="FE129" s="40">
        <v>177175.9</v>
      </c>
      <c r="FF129" s="84">
        <v>0</v>
      </c>
      <c r="FG129" s="84"/>
      <c r="FH129" s="84"/>
      <c r="FI129" s="84">
        <f t="shared" si="869"/>
        <v>0</v>
      </c>
      <c r="FJ129" s="191"/>
      <c r="FK129" s="84"/>
      <c r="FL129" s="40">
        <v>221115.57</v>
      </c>
      <c r="FM129" s="84">
        <v>0</v>
      </c>
      <c r="FN129" s="84"/>
      <c r="FO129" s="84"/>
      <c r="FP129" s="84">
        <f t="shared" si="870"/>
        <v>0</v>
      </c>
      <c r="FQ129" s="191"/>
      <c r="FR129" s="84"/>
      <c r="FS129" s="40"/>
      <c r="FT129" s="97">
        <f t="shared" si="871"/>
        <v>0</v>
      </c>
      <c r="FU129" s="84">
        <v>0</v>
      </c>
      <c r="FV129" s="84">
        <v>0</v>
      </c>
      <c r="FW129" s="84">
        <v>0</v>
      </c>
      <c r="FX129" s="84">
        <f t="shared" si="872"/>
        <v>0</v>
      </c>
      <c r="FY129" s="191" t="str">
        <f t="shared" si="873"/>
        <v>nebija plānots</v>
      </c>
      <c r="FZ129" s="84">
        <f t="shared" si="874"/>
        <v>0</v>
      </c>
      <c r="GA129" s="84">
        <v>0</v>
      </c>
      <c r="GB129" s="84">
        <v>0</v>
      </c>
      <c r="GC129" s="84">
        <f t="shared" si="875"/>
        <v>0</v>
      </c>
      <c r="GD129" s="84">
        <f t="shared" si="876"/>
        <v>0</v>
      </c>
      <c r="GE129" s="84">
        <f t="shared" si="877"/>
        <v>0</v>
      </c>
      <c r="GF129" s="191" t="str">
        <f t="shared" si="878"/>
        <v>nebija plānots</v>
      </c>
      <c r="GG129" s="84">
        <f t="shared" si="879"/>
        <v>0</v>
      </c>
      <c r="GH129" s="84">
        <v>0</v>
      </c>
      <c r="GI129" s="84">
        <v>0</v>
      </c>
      <c r="GJ129" s="84">
        <f t="shared" si="880"/>
        <v>0</v>
      </c>
      <c r="GK129" s="84">
        <f t="shared" si="881"/>
        <v>0</v>
      </c>
      <c r="GL129" s="84">
        <f t="shared" si="882"/>
        <v>0</v>
      </c>
      <c r="GM129" s="191" t="str">
        <f t="shared" si="883"/>
        <v>nebija plānots</v>
      </c>
      <c r="GN129" s="84">
        <f t="shared" si="884"/>
        <v>0</v>
      </c>
      <c r="GO129" s="84">
        <v>0</v>
      </c>
      <c r="GP129" s="84">
        <v>0</v>
      </c>
      <c r="GQ129" s="84">
        <f t="shared" si="851"/>
        <v>0</v>
      </c>
      <c r="GR129" s="84">
        <f t="shared" si="852"/>
        <v>0</v>
      </c>
      <c r="GS129" s="84">
        <f t="shared" si="853"/>
        <v>0</v>
      </c>
      <c r="GT129" s="191" t="str">
        <f t="shared" si="885"/>
        <v>nebija plānots</v>
      </c>
      <c r="GU129" s="84">
        <f t="shared" si="854"/>
        <v>0</v>
      </c>
      <c r="GV129" s="84">
        <v>0</v>
      </c>
      <c r="GW129" s="84">
        <v>0</v>
      </c>
      <c r="GX129" s="84">
        <f t="shared" si="855"/>
        <v>0</v>
      </c>
      <c r="GY129" s="84">
        <f t="shared" si="856"/>
        <v>0</v>
      </c>
      <c r="GZ129" s="84">
        <f t="shared" si="857"/>
        <v>0</v>
      </c>
      <c r="HA129" s="191" t="str">
        <f t="shared" si="1049"/>
        <v>nebija plānots</v>
      </c>
      <c r="HB129" s="84">
        <f t="shared" si="858"/>
        <v>0</v>
      </c>
      <c r="HC129" s="40"/>
      <c r="HD129" s="40"/>
      <c r="HE129" s="99"/>
      <c r="HF129" s="158">
        <v>0.85</v>
      </c>
      <c r="HG129" s="100" t="s">
        <v>750</v>
      </c>
      <c r="HH129" s="100" t="s">
        <v>651</v>
      </c>
      <c r="HI129" s="100" t="s">
        <v>751</v>
      </c>
    </row>
    <row r="130" spans="1:217" ht="75.400000000000006" customHeight="1" collapsed="1" x14ac:dyDescent="0.45">
      <c r="A130" s="1" t="str">
        <f t="shared" si="204"/>
        <v>3.1.1.5.2</v>
      </c>
      <c r="B130" s="9" t="str">
        <f>C130&amp;J130&amp;"."&amp;D130</f>
        <v>3.1.1.5.2.Nē</v>
      </c>
      <c r="C130" s="317" t="s">
        <v>58</v>
      </c>
      <c r="D130" s="1" t="s">
        <v>1471</v>
      </c>
      <c r="E130" s="35">
        <v>115</v>
      </c>
      <c r="F130" s="54">
        <v>3</v>
      </c>
      <c r="G130" s="54" t="s">
        <v>58</v>
      </c>
      <c r="H130" s="54" t="s">
        <v>242</v>
      </c>
      <c r="I130" s="54" t="str">
        <f t="shared" si="162"/>
        <v>3.1.1.5. Ražošanas telpas</v>
      </c>
      <c r="J130" s="54">
        <v>2</v>
      </c>
      <c r="K130" s="55">
        <v>2</v>
      </c>
      <c r="L130" s="38" t="str">
        <f t="shared" si="163"/>
        <v>3.1.1.5.2</v>
      </c>
      <c r="M130" s="56" t="s">
        <v>41</v>
      </c>
      <c r="N130" s="55" t="s">
        <v>5</v>
      </c>
      <c r="O130" s="55" t="s">
        <v>221</v>
      </c>
      <c r="P130" s="55" t="s">
        <v>225</v>
      </c>
      <c r="Q130" s="57">
        <f t="shared" si="1230"/>
        <v>21106790</v>
      </c>
      <c r="R130" s="57">
        <f t="shared" si="1231"/>
        <v>21106790</v>
      </c>
      <c r="S130" s="80">
        <v>0</v>
      </c>
      <c r="T130" s="80">
        <v>21106790</v>
      </c>
      <c r="U130" s="80">
        <v>0</v>
      </c>
      <c r="V130" s="80">
        <v>0</v>
      </c>
      <c r="W130" s="80">
        <v>0</v>
      </c>
      <c r="X130" s="85" t="str">
        <f t="shared" si="859"/>
        <v>ERAF</v>
      </c>
      <c r="Y130" s="85">
        <v>0</v>
      </c>
      <c r="Z130" s="85">
        <v>0</v>
      </c>
      <c r="AA130" s="85">
        <v>0</v>
      </c>
      <c r="AB130" s="85">
        <v>0</v>
      </c>
      <c r="AC130" s="85">
        <v>0</v>
      </c>
      <c r="AD130" s="85">
        <v>0</v>
      </c>
      <c r="AE130" s="85">
        <v>0</v>
      </c>
      <c r="AF130" s="85">
        <v>0</v>
      </c>
      <c r="AG130" s="85">
        <v>0</v>
      </c>
      <c r="AH130" s="85">
        <v>0</v>
      </c>
      <c r="AI130" s="85">
        <v>0</v>
      </c>
      <c r="AJ130" s="85">
        <v>0</v>
      </c>
      <c r="AK130" s="85">
        <v>0</v>
      </c>
      <c r="AL130" s="85">
        <v>0</v>
      </c>
      <c r="AM130" s="85">
        <v>0</v>
      </c>
      <c r="AN130" s="85">
        <f>AM130+Z130+Y130</f>
        <v>0</v>
      </c>
      <c r="AO130" s="85">
        <v>0</v>
      </c>
      <c r="AP130" s="57">
        <f t="shared" si="205"/>
        <v>0</v>
      </c>
      <c r="AQ130" s="85">
        <v>0</v>
      </c>
      <c r="AR130" s="85">
        <v>0</v>
      </c>
      <c r="AS130" s="85">
        <v>0</v>
      </c>
      <c r="AT130" s="85">
        <v>0</v>
      </c>
      <c r="AU130" s="85">
        <v>0</v>
      </c>
      <c r="AV130" s="85">
        <v>0</v>
      </c>
      <c r="AW130" s="85">
        <v>0</v>
      </c>
      <c r="AX130" s="85">
        <v>0</v>
      </c>
      <c r="AY130" s="85">
        <v>0</v>
      </c>
      <c r="AZ130" s="85">
        <v>475885</v>
      </c>
      <c r="BA130" s="85">
        <v>350680.74</v>
      </c>
      <c r="BB130" s="85">
        <v>0</v>
      </c>
      <c r="BC130" s="57">
        <f t="shared" si="206"/>
        <v>826565.74</v>
      </c>
      <c r="BD130" s="57">
        <f t="shared" si="207"/>
        <v>826565.74</v>
      </c>
      <c r="BE130" s="85">
        <v>0</v>
      </c>
      <c r="BF130" s="85">
        <v>55762.67</v>
      </c>
      <c r="BG130" s="85">
        <v>120000</v>
      </c>
      <c r="BH130" s="85">
        <v>114581.47</v>
      </c>
      <c r="BI130" s="85">
        <v>233787.17</v>
      </c>
      <c r="BJ130" s="85">
        <v>301190.41000000003</v>
      </c>
      <c r="BK130" s="85">
        <v>166658.25</v>
      </c>
      <c r="BL130" s="85">
        <v>11137.5</v>
      </c>
      <c r="BM130" s="85">
        <v>51072.4</v>
      </c>
      <c r="BN130" s="85">
        <v>0</v>
      </c>
      <c r="BO130" s="85">
        <v>698595.32</v>
      </c>
      <c r="BP130" s="85">
        <v>0</v>
      </c>
      <c r="BQ130" s="57">
        <f t="shared" si="208"/>
        <v>1752785.19</v>
      </c>
      <c r="BR130" s="85">
        <v>0</v>
      </c>
      <c r="BS130" s="85">
        <v>95900</v>
      </c>
      <c r="BT130" s="85">
        <v>178102.39</v>
      </c>
      <c r="BU130" s="85">
        <v>128350.39</v>
      </c>
      <c r="BV130" s="85">
        <v>198826.38</v>
      </c>
      <c r="BW130" s="85">
        <v>1347416.83</v>
      </c>
      <c r="BX130" s="85">
        <v>198687.57</v>
      </c>
      <c r="BY130" s="85">
        <v>47358.36</v>
      </c>
      <c r="BZ130" s="85">
        <v>0</v>
      </c>
      <c r="CA130" s="85">
        <v>0</v>
      </c>
      <c r="CB130" s="85">
        <v>644873.87</v>
      </c>
      <c r="CC130" s="85">
        <v>1151042.7300000002</v>
      </c>
      <c r="CD130" s="57">
        <f t="shared" si="209"/>
        <v>3990558.5200000005</v>
      </c>
      <c r="CE130" s="85">
        <v>0</v>
      </c>
      <c r="CF130" s="85">
        <v>648697.76</v>
      </c>
      <c r="CG130" s="85">
        <v>403181.5</v>
      </c>
      <c r="CH130" s="85">
        <v>673586.16999999993</v>
      </c>
      <c r="CI130" s="85">
        <v>102327.45</v>
      </c>
      <c r="CJ130" s="85">
        <v>912688.60999999987</v>
      </c>
      <c r="CK130" s="85">
        <v>0</v>
      </c>
      <c r="CL130" s="85">
        <v>275852.96000000002</v>
      </c>
      <c r="CM130" s="85">
        <v>0</v>
      </c>
      <c r="CN130" s="85">
        <v>568804.23</v>
      </c>
      <c r="CO130" s="84">
        <v>0</v>
      </c>
      <c r="CP130" s="84">
        <v>371636.29</v>
      </c>
      <c r="CQ130" s="57">
        <f>CE130+CF130+CG130+CH130+CI130+CJ130+CK130+CL130+CM130+CN130+CO130+CP130</f>
        <v>3956774.9699999997</v>
      </c>
      <c r="CR130" s="57">
        <f t="shared" si="860"/>
        <v>10526684.42</v>
      </c>
      <c r="CS130" s="179">
        <v>0</v>
      </c>
      <c r="CT130" s="84">
        <v>84300.25</v>
      </c>
      <c r="CU130" s="84">
        <v>0</v>
      </c>
      <c r="CV130" s="84">
        <f t="shared" si="887"/>
        <v>84300.25</v>
      </c>
      <c r="CW130" s="84">
        <v>0</v>
      </c>
      <c r="CX130" s="84">
        <f t="shared" si="888"/>
        <v>0</v>
      </c>
      <c r="CY130" s="191">
        <f t="shared" si="889"/>
        <v>0</v>
      </c>
      <c r="CZ130" s="84">
        <f t="shared" si="890"/>
        <v>-84300.25</v>
      </c>
      <c r="DA130" s="84">
        <f t="shared" ref="DA130:FL130" si="1393">DA131+DA132</f>
        <v>469119.61</v>
      </c>
      <c r="DB130" s="84">
        <v>0</v>
      </c>
      <c r="DC130" s="84">
        <f t="shared" si="892"/>
        <v>553419.86</v>
      </c>
      <c r="DD130" s="84">
        <v>0</v>
      </c>
      <c r="DE130" s="84">
        <f t="shared" si="861"/>
        <v>0</v>
      </c>
      <c r="DF130" s="191">
        <f t="shared" ref="DF130" si="1394">IFERROR(DE130/DC130,"nebija plānots")</f>
        <v>0</v>
      </c>
      <c r="DG130" s="84">
        <f t="shared" ref="DG130" si="1395">DE130-DC130</f>
        <v>-553419.86</v>
      </c>
      <c r="DH130" s="84">
        <f t="shared" si="1393"/>
        <v>140125.84</v>
      </c>
      <c r="DI130" s="84">
        <v>0</v>
      </c>
      <c r="DJ130" s="84">
        <f t="shared" ref="DJ130" si="1396">DC130+DH130</f>
        <v>693545.7</v>
      </c>
      <c r="DK130" s="84">
        <v>0</v>
      </c>
      <c r="DL130" s="84">
        <f t="shared" si="862"/>
        <v>0</v>
      </c>
      <c r="DM130" s="191">
        <f t="shared" ref="DM130" si="1397">IFERROR(DL130/DJ130,"nebija plānots")</f>
        <v>0</v>
      </c>
      <c r="DN130" s="84">
        <f t="shared" ref="DN130" si="1398">DL130-DJ130</f>
        <v>-693545.7</v>
      </c>
      <c r="DO130" s="84">
        <f t="shared" si="1393"/>
        <v>737002.56</v>
      </c>
      <c r="DP130" s="84">
        <v>477182.27</v>
      </c>
      <c r="DQ130" s="84">
        <f t="shared" ref="DQ130" si="1399">DJ130+DO130</f>
        <v>1430548.26</v>
      </c>
      <c r="DR130" s="84">
        <v>0</v>
      </c>
      <c r="DS130" s="84">
        <f t="shared" si="863"/>
        <v>477182.27</v>
      </c>
      <c r="DT130" s="191">
        <f t="shared" ref="DT130" si="1400">IFERROR(DS130/DQ130,"nebija plānots")</f>
        <v>0.33356600636458084</v>
      </c>
      <c r="DU130" s="84">
        <f t="shared" ref="DU130" si="1401">DS130-DQ130</f>
        <v>-953365.99</v>
      </c>
      <c r="DV130" s="84">
        <f t="shared" si="1393"/>
        <v>354140.23</v>
      </c>
      <c r="DW130" s="84">
        <v>169836.47</v>
      </c>
      <c r="DX130" s="84">
        <f t="shared" ref="DX130" si="1402">DQ130+DV130</f>
        <v>1784688.49</v>
      </c>
      <c r="DY130" s="84">
        <v>0</v>
      </c>
      <c r="DZ130" s="84">
        <f t="shared" si="864"/>
        <v>647018.74</v>
      </c>
      <c r="EA130" s="191">
        <f t="shared" ref="EA130" si="1403">IFERROR(DZ130/DX130,"nebija plānots")</f>
        <v>0.36253875319160039</v>
      </c>
      <c r="EB130" s="84">
        <f t="shared" ref="EB130" si="1404">DZ130-DX130</f>
        <v>-1137669.75</v>
      </c>
      <c r="EC130" s="84">
        <f t="shared" si="1393"/>
        <v>31009.81</v>
      </c>
      <c r="ED130" s="84">
        <v>11282.120000000003</v>
      </c>
      <c r="EE130" s="84">
        <f t="shared" ref="EE130" si="1405">DX130+EC130</f>
        <v>1815698.3</v>
      </c>
      <c r="EF130" s="84">
        <v>47358.36</v>
      </c>
      <c r="EG130" s="84">
        <f t="shared" si="865"/>
        <v>658300.86</v>
      </c>
      <c r="EH130" s="191">
        <f t="shared" ref="EH130" si="1406">IFERROR(EG130/EE130,"nebija plānots")</f>
        <v>0.3625607073598075</v>
      </c>
      <c r="EI130" s="84">
        <f t="shared" ref="EI130" si="1407">EG130-EE130</f>
        <v>-1157397.44</v>
      </c>
      <c r="EJ130" s="84">
        <f t="shared" si="1393"/>
        <v>244600.73</v>
      </c>
      <c r="EK130" s="84">
        <v>420732.65</v>
      </c>
      <c r="EL130" s="84">
        <f t="shared" ref="EL130" si="1408">EE130+EJ130</f>
        <v>2060299.03</v>
      </c>
      <c r="EM130" s="84">
        <v>47358.36</v>
      </c>
      <c r="EN130" s="84">
        <f t="shared" si="866"/>
        <v>1079033.51</v>
      </c>
      <c r="EO130" s="191">
        <f t="shared" ref="EO130" si="1409">IFERROR(EN130/EL130,"nebija plānots")</f>
        <v>0.52372665049500122</v>
      </c>
      <c r="EP130" s="84">
        <f t="shared" ref="EP130" si="1410">EN130-EL130</f>
        <v>-981265.52</v>
      </c>
      <c r="EQ130" s="84">
        <f t="shared" si="1393"/>
        <v>452778.85</v>
      </c>
      <c r="ER130" s="84">
        <v>0</v>
      </c>
      <c r="ES130" s="84">
        <f t="shared" ref="ES130" si="1411">EL130+EQ130</f>
        <v>2513077.88</v>
      </c>
      <c r="ET130" s="84">
        <v>47358.36</v>
      </c>
      <c r="EU130" s="84">
        <f t="shared" si="867"/>
        <v>1079033.51</v>
      </c>
      <c r="EV130" s="191">
        <f t="shared" ref="EV130" si="1412">IFERROR(EU130/ES130,"nebija plānots")</f>
        <v>0.42936731829417085</v>
      </c>
      <c r="EW130" s="84">
        <f t="shared" ref="EW130" si="1413">EU130-ES130</f>
        <v>-1434044.3699999999</v>
      </c>
      <c r="EX130" s="84">
        <f t="shared" si="1393"/>
        <v>0</v>
      </c>
      <c r="EY130" s="84">
        <v>481225.83999999997</v>
      </c>
      <c r="EZ130" s="84">
        <f t="shared" ref="EZ130" si="1414">ES130+EX130</f>
        <v>2513077.88</v>
      </c>
      <c r="FA130" s="84">
        <v>47358.36</v>
      </c>
      <c r="FB130" s="84">
        <f t="shared" si="868"/>
        <v>1560259.35</v>
      </c>
      <c r="FC130" s="191">
        <f t="shared" ref="FC130" si="1415">IFERROR(FB130/EZ130,"nebija plānots")</f>
        <v>0.62085594816504464</v>
      </c>
      <c r="FD130" s="84">
        <f t="shared" ref="FD130" si="1416">FB130-EZ130</f>
        <v>-952818.5299999998</v>
      </c>
      <c r="FE130" s="84">
        <f t="shared" si="1393"/>
        <v>484455.59</v>
      </c>
      <c r="FF130" s="84">
        <v>202930.93</v>
      </c>
      <c r="FG130" s="84">
        <f t="shared" ref="FG130" si="1417">EZ130+FE130</f>
        <v>2997533.4699999997</v>
      </c>
      <c r="FH130" s="84">
        <v>47358.36</v>
      </c>
      <c r="FI130" s="84">
        <f t="shared" si="869"/>
        <v>1763190.28</v>
      </c>
      <c r="FJ130" s="191">
        <f t="shared" ref="FJ130" si="1418">IFERROR(FI130/FG130,"nebija plānots")</f>
        <v>0.58821370891982072</v>
      </c>
      <c r="FK130" s="84">
        <f t="shared" ref="FK130" si="1419">FI130-FG130</f>
        <v>-1234343.1899999997</v>
      </c>
      <c r="FL130" s="84">
        <f t="shared" si="1393"/>
        <v>437530.92</v>
      </c>
      <c r="FM130" s="84">
        <v>819369.61</v>
      </c>
      <c r="FN130" s="84">
        <f t="shared" ref="FN130" si="1420">FG130+FL130</f>
        <v>3435064.3899999997</v>
      </c>
      <c r="FO130" s="84">
        <v>47358.36</v>
      </c>
      <c r="FP130" s="84">
        <f t="shared" si="870"/>
        <v>2582559.89</v>
      </c>
      <c r="FQ130" s="191">
        <f t="shared" ref="FQ130" si="1421">IFERROR(FP130/FN130,"nebija plānots")</f>
        <v>0.75182284719850634</v>
      </c>
      <c r="FR130" s="84">
        <f t="shared" ref="FR130" si="1422">FP130-FN130</f>
        <v>-852504.49999999953</v>
      </c>
      <c r="FS130" s="97">
        <f t="shared" si="922"/>
        <v>3435064.3899999997</v>
      </c>
      <c r="FT130" s="97">
        <f t="shared" si="871"/>
        <v>13109244.310000001</v>
      </c>
      <c r="FU130" s="84">
        <v>933061.08</v>
      </c>
      <c r="FV130" s="84">
        <v>0</v>
      </c>
      <c r="FW130" s="84">
        <v>0</v>
      </c>
      <c r="FX130" s="84">
        <f t="shared" si="872"/>
        <v>0</v>
      </c>
      <c r="FY130" s="191">
        <f t="shared" si="873"/>
        <v>0</v>
      </c>
      <c r="FZ130" s="84">
        <f t="shared" si="874"/>
        <v>933061.08</v>
      </c>
      <c r="GA130" s="84">
        <v>0</v>
      </c>
      <c r="GB130" s="84">
        <v>0</v>
      </c>
      <c r="GC130" s="84">
        <f t="shared" si="875"/>
        <v>0</v>
      </c>
      <c r="GD130" s="84">
        <f t="shared" si="876"/>
        <v>0</v>
      </c>
      <c r="GE130" s="84">
        <f t="shared" si="877"/>
        <v>0</v>
      </c>
      <c r="GF130" s="191">
        <f t="shared" si="878"/>
        <v>0</v>
      </c>
      <c r="GG130" s="84">
        <f t="shared" si="879"/>
        <v>933061.08</v>
      </c>
      <c r="GH130" s="84">
        <v>678774.5</v>
      </c>
      <c r="GI130" s="84">
        <v>0</v>
      </c>
      <c r="GJ130" s="84">
        <f t="shared" si="880"/>
        <v>678774.5</v>
      </c>
      <c r="GK130" s="84">
        <f t="shared" si="881"/>
        <v>0</v>
      </c>
      <c r="GL130" s="84">
        <f t="shared" si="882"/>
        <v>678774.5</v>
      </c>
      <c r="GM130" s="191">
        <f t="shared" si="883"/>
        <v>0.72747059603000486</v>
      </c>
      <c r="GN130" s="84">
        <f t="shared" si="884"/>
        <v>254286.57999999996</v>
      </c>
      <c r="GO130" s="84">
        <v>254286.58</v>
      </c>
      <c r="GP130" s="84">
        <v>0</v>
      </c>
      <c r="GQ130" s="84">
        <f t="shared" si="851"/>
        <v>254286.58</v>
      </c>
      <c r="GR130" s="84">
        <f t="shared" si="852"/>
        <v>0</v>
      </c>
      <c r="GS130" s="84">
        <f t="shared" si="853"/>
        <v>933061.08</v>
      </c>
      <c r="GT130" s="191">
        <f t="shared" si="885"/>
        <v>1</v>
      </c>
      <c r="GU130" s="84">
        <f t="shared" si="854"/>
        <v>0</v>
      </c>
      <c r="GV130" s="84">
        <v>0</v>
      </c>
      <c r="GW130" s="84">
        <v>0</v>
      </c>
      <c r="GX130" s="84">
        <f t="shared" si="855"/>
        <v>0</v>
      </c>
      <c r="GY130" s="84">
        <f t="shared" si="856"/>
        <v>0</v>
      </c>
      <c r="GZ130" s="84">
        <f t="shared" si="857"/>
        <v>933061.08</v>
      </c>
      <c r="HA130" s="191">
        <f t="shared" si="1049"/>
        <v>1</v>
      </c>
      <c r="HB130" s="84">
        <f t="shared" si="858"/>
        <v>0</v>
      </c>
      <c r="HC130" s="57">
        <f>FU130+FS130+CQ130+CD130+BQ130+BC130+AP130</f>
        <v>14894809.890000001</v>
      </c>
      <c r="HD130" s="57">
        <f>Q130-HC130</f>
        <v>6211980.1099999994</v>
      </c>
      <c r="HE130" s="58" t="s">
        <v>753</v>
      </c>
      <c r="HF130" s="58"/>
      <c r="HG130" s="59"/>
      <c r="HH130" s="59"/>
      <c r="HI130" s="59"/>
    </row>
    <row r="131" spans="1:217" ht="75.400000000000006" hidden="1" customHeight="1" outlineLevel="1" x14ac:dyDescent="0.45">
      <c r="B131" s="9"/>
      <c r="C131" s="317" t="s">
        <v>58</v>
      </c>
      <c r="D131" s="1" t="s">
        <v>1471</v>
      </c>
      <c r="E131" s="35">
        <v>116</v>
      </c>
      <c r="F131" s="37">
        <v>3</v>
      </c>
      <c r="G131" s="37" t="s">
        <v>58</v>
      </c>
      <c r="H131" s="37" t="s">
        <v>242</v>
      </c>
      <c r="I131" s="37" t="s">
        <v>478</v>
      </c>
      <c r="J131" s="54">
        <v>0</v>
      </c>
      <c r="K131" s="38"/>
      <c r="L131" s="38"/>
      <c r="M131" s="39" t="s">
        <v>41</v>
      </c>
      <c r="N131" s="38"/>
      <c r="O131" s="38"/>
      <c r="P131" s="38" t="s">
        <v>456</v>
      </c>
      <c r="Q131" s="40"/>
      <c r="R131" s="40"/>
      <c r="S131" s="40"/>
      <c r="T131" s="40"/>
      <c r="U131" s="40"/>
      <c r="V131" s="40"/>
      <c r="W131" s="40"/>
      <c r="X131" s="85">
        <f t="shared" si="859"/>
        <v>0</v>
      </c>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84">
        <v>0</v>
      </c>
      <c r="CP131" s="84">
        <v>0</v>
      </c>
      <c r="CQ131" s="40"/>
      <c r="CR131" s="57">
        <f t="shared" si="860"/>
        <v>0</v>
      </c>
      <c r="CS131" s="40"/>
      <c r="CT131" s="40"/>
      <c r="CU131" s="84"/>
      <c r="CV131" s="84"/>
      <c r="CW131" s="84"/>
      <c r="CX131" s="84"/>
      <c r="CY131" s="191"/>
      <c r="CZ131" s="84"/>
      <c r="DA131" s="40"/>
      <c r="DB131" s="84">
        <v>0</v>
      </c>
      <c r="DC131" s="84"/>
      <c r="DD131" s="84"/>
      <c r="DE131" s="84">
        <f t="shared" si="861"/>
        <v>0</v>
      </c>
      <c r="DF131" s="191"/>
      <c r="DG131" s="84"/>
      <c r="DH131" s="40"/>
      <c r="DI131" s="84">
        <v>0</v>
      </c>
      <c r="DJ131" s="84"/>
      <c r="DK131" s="84"/>
      <c r="DL131" s="84">
        <f t="shared" si="862"/>
        <v>0</v>
      </c>
      <c r="DM131" s="191"/>
      <c r="DN131" s="84"/>
      <c r="DO131" s="40"/>
      <c r="DP131" s="84">
        <v>0</v>
      </c>
      <c r="DQ131" s="84"/>
      <c r="DR131" s="84"/>
      <c r="DS131" s="84">
        <f t="shared" si="863"/>
        <v>0</v>
      </c>
      <c r="DT131" s="191"/>
      <c r="DU131" s="84"/>
      <c r="DV131" s="40"/>
      <c r="DW131" s="84">
        <v>0</v>
      </c>
      <c r="DX131" s="84"/>
      <c r="DY131" s="84"/>
      <c r="DZ131" s="84">
        <f t="shared" si="864"/>
        <v>0</v>
      </c>
      <c r="EA131" s="191"/>
      <c r="EB131" s="84"/>
      <c r="EC131" s="40"/>
      <c r="ED131" s="84">
        <v>0</v>
      </c>
      <c r="EE131" s="84"/>
      <c r="EF131" s="84"/>
      <c r="EG131" s="84">
        <f t="shared" si="865"/>
        <v>0</v>
      </c>
      <c r="EH131" s="191"/>
      <c r="EI131" s="84"/>
      <c r="EJ131" s="40"/>
      <c r="EK131" s="84">
        <v>0</v>
      </c>
      <c r="EL131" s="84"/>
      <c r="EM131" s="84"/>
      <c r="EN131" s="84">
        <f t="shared" si="866"/>
        <v>0</v>
      </c>
      <c r="EO131" s="191"/>
      <c r="EP131" s="84"/>
      <c r="EQ131" s="40"/>
      <c r="ER131" s="84">
        <v>0</v>
      </c>
      <c r="ES131" s="84"/>
      <c r="ET131" s="84"/>
      <c r="EU131" s="84">
        <f t="shared" si="867"/>
        <v>0</v>
      </c>
      <c r="EV131" s="191"/>
      <c r="EW131" s="84"/>
      <c r="EX131" s="40"/>
      <c r="EY131" s="84">
        <v>0</v>
      </c>
      <c r="EZ131" s="84"/>
      <c r="FA131" s="84"/>
      <c r="FB131" s="84">
        <f t="shared" si="868"/>
        <v>0</v>
      </c>
      <c r="FC131" s="191"/>
      <c r="FD131" s="84"/>
      <c r="FE131" s="40"/>
      <c r="FF131" s="84">
        <v>0</v>
      </c>
      <c r="FG131" s="84"/>
      <c r="FH131" s="84"/>
      <c r="FI131" s="84">
        <f t="shared" si="869"/>
        <v>0</v>
      </c>
      <c r="FJ131" s="191"/>
      <c r="FK131" s="84"/>
      <c r="FL131" s="40"/>
      <c r="FM131" s="84">
        <v>0</v>
      </c>
      <c r="FN131" s="84"/>
      <c r="FO131" s="84"/>
      <c r="FP131" s="84">
        <f t="shared" si="870"/>
        <v>0</v>
      </c>
      <c r="FQ131" s="191"/>
      <c r="FR131" s="84"/>
      <c r="FS131" s="40"/>
      <c r="FT131" s="97">
        <f t="shared" si="871"/>
        <v>0</v>
      </c>
      <c r="FU131" s="84">
        <v>0</v>
      </c>
      <c r="FV131" s="84">
        <v>0</v>
      </c>
      <c r="FW131" s="84">
        <v>0</v>
      </c>
      <c r="FX131" s="84">
        <f t="shared" si="872"/>
        <v>0</v>
      </c>
      <c r="FY131" s="191" t="str">
        <f t="shared" si="873"/>
        <v>nebija plānots</v>
      </c>
      <c r="FZ131" s="84">
        <f t="shared" si="874"/>
        <v>0</v>
      </c>
      <c r="GA131" s="84">
        <v>0</v>
      </c>
      <c r="GB131" s="84">
        <v>0</v>
      </c>
      <c r="GC131" s="84">
        <f t="shared" si="875"/>
        <v>0</v>
      </c>
      <c r="GD131" s="84">
        <f t="shared" si="876"/>
        <v>0</v>
      </c>
      <c r="GE131" s="84">
        <f t="shared" si="877"/>
        <v>0</v>
      </c>
      <c r="GF131" s="191" t="str">
        <f t="shared" si="878"/>
        <v>nebija plānots</v>
      </c>
      <c r="GG131" s="84">
        <f t="shared" si="879"/>
        <v>0</v>
      </c>
      <c r="GH131" s="84">
        <v>0</v>
      </c>
      <c r="GI131" s="84">
        <v>0</v>
      </c>
      <c r="GJ131" s="84">
        <f t="shared" si="880"/>
        <v>0</v>
      </c>
      <c r="GK131" s="84">
        <f t="shared" si="881"/>
        <v>0</v>
      </c>
      <c r="GL131" s="84">
        <f t="shared" si="882"/>
        <v>0</v>
      </c>
      <c r="GM131" s="191" t="str">
        <f t="shared" si="883"/>
        <v>nebija plānots</v>
      </c>
      <c r="GN131" s="84">
        <f t="shared" si="884"/>
        <v>0</v>
      </c>
      <c r="GO131" s="84">
        <v>0</v>
      </c>
      <c r="GP131" s="84">
        <v>0</v>
      </c>
      <c r="GQ131" s="84">
        <f t="shared" si="851"/>
        <v>0</v>
      </c>
      <c r="GR131" s="84">
        <f t="shared" si="852"/>
        <v>0</v>
      </c>
      <c r="GS131" s="84">
        <f t="shared" si="853"/>
        <v>0</v>
      </c>
      <c r="GT131" s="191" t="str">
        <f t="shared" si="885"/>
        <v>nebija plānots</v>
      </c>
      <c r="GU131" s="84">
        <f t="shared" si="854"/>
        <v>0</v>
      </c>
      <c r="GV131" s="84">
        <v>0</v>
      </c>
      <c r="GW131" s="84">
        <v>0</v>
      </c>
      <c r="GX131" s="84">
        <f t="shared" si="855"/>
        <v>0</v>
      </c>
      <c r="GY131" s="84">
        <f t="shared" si="856"/>
        <v>0</v>
      </c>
      <c r="GZ131" s="84">
        <f t="shared" si="857"/>
        <v>0</v>
      </c>
      <c r="HA131" s="191" t="str">
        <f t="shared" si="1049"/>
        <v>nebija plānots</v>
      </c>
      <c r="HB131" s="84">
        <f t="shared" si="858"/>
        <v>0</v>
      </c>
      <c r="HC131" s="40"/>
      <c r="HD131" s="40"/>
      <c r="HE131" s="99"/>
      <c r="HF131" s="99"/>
      <c r="HG131" s="100"/>
      <c r="HH131" s="100"/>
      <c r="HI131" s="100"/>
    </row>
    <row r="132" spans="1:217" ht="75.400000000000006" hidden="1" customHeight="1" outlineLevel="1" x14ac:dyDescent="0.45">
      <c r="B132" s="9"/>
      <c r="C132" s="317" t="s">
        <v>58</v>
      </c>
      <c r="D132" s="1" t="s">
        <v>1471</v>
      </c>
      <c r="E132" s="35">
        <v>117</v>
      </c>
      <c r="F132" s="37">
        <v>3</v>
      </c>
      <c r="G132" s="37" t="s">
        <v>58</v>
      </c>
      <c r="H132" s="37" t="s">
        <v>242</v>
      </c>
      <c r="I132" s="37" t="s">
        <v>478</v>
      </c>
      <c r="J132" s="54">
        <v>0</v>
      </c>
      <c r="K132" s="38"/>
      <c r="L132" s="38"/>
      <c r="M132" s="39" t="s">
        <v>41</v>
      </c>
      <c r="N132" s="38"/>
      <c r="O132" s="38"/>
      <c r="P132" s="38" t="s">
        <v>457</v>
      </c>
      <c r="Q132" s="40"/>
      <c r="R132" s="40"/>
      <c r="S132" s="40"/>
      <c r="T132" s="40"/>
      <c r="U132" s="40"/>
      <c r="V132" s="40"/>
      <c r="W132" s="40"/>
      <c r="X132" s="85">
        <f t="shared" si="859"/>
        <v>0</v>
      </c>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84">
        <v>0</v>
      </c>
      <c r="CP132" s="84">
        <v>0</v>
      </c>
      <c r="CQ132" s="40"/>
      <c r="CR132" s="57">
        <f t="shared" si="860"/>
        <v>0</v>
      </c>
      <c r="CS132" s="40"/>
      <c r="CT132" s="40">
        <v>84300.25</v>
      </c>
      <c r="CU132" s="84"/>
      <c r="CV132" s="84"/>
      <c r="CW132" s="84"/>
      <c r="CX132" s="84"/>
      <c r="CY132" s="191"/>
      <c r="CZ132" s="84"/>
      <c r="DA132" s="40">
        <v>469119.61</v>
      </c>
      <c r="DB132" s="84">
        <v>0</v>
      </c>
      <c r="DC132" s="84"/>
      <c r="DD132" s="84"/>
      <c r="DE132" s="84">
        <f t="shared" si="861"/>
        <v>0</v>
      </c>
      <c r="DF132" s="191"/>
      <c r="DG132" s="84"/>
      <c r="DH132" s="40">
        <v>140125.84</v>
      </c>
      <c r="DI132" s="84">
        <v>0</v>
      </c>
      <c r="DJ132" s="84"/>
      <c r="DK132" s="84"/>
      <c r="DL132" s="84">
        <f t="shared" si="862"/>
        <v>0</v>
      </c>
      <c r="DM132" s="191"/>
      <c r="DN132" s="84"/>
      <c r="DO132" s="40">
        <v>737002.56</v>
      </c>
      <c r="DP132" s="84">
        <v>0</v>
      </c>
      <c r="DQ132" s="84"/>
      <c r="DR132" s="84"/>
      <c r="DS132" s="84">
        <f t="shared" si="863"/>
        <v>0</v>
      </c>
      <c r="DT132" s="191"/>
      <c r="DU132" s="84"/>
      <c r="DV132" s="40">
        <v>354140.23</v>
      </c>
      <c r="DW132" s="84">
        <v>0</v>
      </c>
      <c r="DX132" s="84"/>
      <c r="DY132" s="84"/>
      <c r="DZ132" s="84">
        <f t="shared" si="864"/>
        <v>0</v>
      </c>
      <c r="EA132" s="191"/>
      <c r="EB132" s="84"/>
      <c r="EC132" s="40">
        <v>31009.81</v>
      </c>
      <c r="ED132" s="84">
        <v>0</v>
      </c>
      <c r="EE132" s="84"/>
      <c r="EF132" s="84"/>
      <c r="EG132" s="84">
        <f t="shared" si="865"/>
        <v>0</v>
      </c>
      <c r="EH132" s="191"/>
      <c r="EI132" s="84"/>
      <c r="EJ132" s="40">
        <v>244600.73</v>
      </c>
      <c r="EK132" s="84">
        <v>0</v>
      </c>
      <c r="EL132" s="84"/>
      <c r="EM132" s="84"/>
      <c r="EN132" s="84">
        <f t="shared" si="866"/>
        <v>0</v>
      </c>
      <c r="EO132" s="191"/>
      <c r="EP132" s="84"/>
      <c r="EQ132" s="40">
        <v>452778.85</v>
      </c>
      <c r="ER132" s="84">
        <v>0</v>
      </c>
      <c r="ES132" s="84"/>
      <c r="ET132" s="84"/>
      <c r="EU132" s="84">
        <f t="shared" si="867"/>
        <v>0</v>
      </c>
      <c r="EV132" s="191"/>
      <c r="EW132" s="84"/>
      <c r="EX132" s="40">
        <v>0</v>
      </c>
      <c r="EY132" s="84">
        <v>0</v>
      </c>
      <c r="EZ132" s="84"/>
      <c r="FA132" s="84"/>
      <c r="FB132" s="84">
        <f t="shared" si="868"/>
        <v>0</v>
      </c>
      <c r="FC132" s="191"/>
      <c r="FD132" s="84"/>
      <c r="FE132" s="40">
        <v>484455.59</v>
      </c>
      <c r="FF132" s="84">
        <v>0</v>
      </c>
      <c r="FG132" s="84"/>
      <c r="FH132" s="84"/>
      <c r="FI132" s="84">
        <f t="shared" si="869"/>
        <v>0</v>
      </c>
      <c r="FJ132" s="191"/>
      <c r="FK132" s="84"/>
      <c r="FL132" s="40">
        <v>437530.92</v>
      </c>
      <c r="FM132" s="84">
        <v>0</v>
      </c>
      <c r="FN132" s="84"/>
      <c r="FO132" s="84"/>
      <c r="FP132" s="84">
        <f t="shared" si="870"/>
        <v>0</v>
      </c>
      <c r="FQ132" s="191"/>
      <c r="FR132" s="84"/>
      <c r="FS132" s="40"/>
      <c r="FT132" s="97">
        <f t="shared" si="871"/>
        <v>0</v>
      </c>
      <c r="FU132" s="84">
        <v>0</v>
      </c>
      <c r="FV132" s="84">
        <v>0</v>
      </c>
      <c r="FW132" s="84">
        <v>0</v>
      </c>
      <c r="FX132" s="84">
        <f t="shared" si="872"/>
        <v>0</v>
      </c>
      <c r="FY132" s="191" t="str">
        <f t="shared" si="873"/>
        <v>nebija plānots</v>
      </c>
      <c r="FZ132" s="84">
        <f t="shared" si="874"/>
        <v>0</v>
      </c>
      <c r="GA132" s="84">
        <v>0</v>
      </c>
      <c r="GB132" s="84">
        <v>0</v>
      </c>
      <c r="GC132" s="84">
        <f t="shared" si="875"/>
        <v>0</v>
      </c>
      <c r="GD132" s="84">
        <f t="shared" si="876"/>
        <v>0</v>
      </c>
      <c r="GE132" s="84">
        <f t="shared" si="877"/>
        <v>0</v>
      </c>
      <c r="GF132" s="191" t="str">
        <f t="shared" si="878"/>
        <v>nebija plānots</v>
      </c>
      <c r="GG132" s="84">
        <f t="shared" si="879"/>
        <v>0</v>
      </c>
      <c r="GH132" s="84">
        <v>0</v>
      </c>
      <c r="GI132" s="84">
        <v>0</v>
      </c>
      <c r="GJ132" s="84">
        <f t="shared" si="880"/>
        <v>0</v>
      </c>
      <c r="GK132" s="84">
        <f t="shared" si="881"/>
        <v>0</v>
      </c>
      <c r="GL132" s="84">
        <f t="shared" si="882"/>
        <v>0</v>
      </c>
      <c r="GM132" s="191" t="str">
        <f t="shared" si="883"/>
        <v>nebija plānots</v>
      </c>
      <c r="GN132" s="84">
        <f t="shared" si="884"/>
        <v>0</v>
      </c>
      <c r="GO132" s="84">
        <v>0</v>
      </c>
      <c r="GP132" s="84">
        <v>0</v>
      </c>
      <c r="GQ132" s="84">
        <f t="shared" si="851"/>
        <v>0</v>
      </c>
      <c r="GR132" s="84">
        <f t="shared" si="852"/>
        <v>0</v>
      </c>
      <c r="GS132" s="84">
        <f t="shared" si="853"/>
        <v>0</v>
      </c>
      <c r="GT132" s="191" t="str">
        <f t="shared" si="885"/>
        <v>nebija plānots</v>
      </c>
      <c r="GU132" s="84">
        <f t="shared" si="854"/>
        <v>0</v>
      </c>
      <c r="GV132" s="84">
        <v>0</v>
      </c>
      <c r="GW132" s="84">
        <v>0</v>
      </c>
      <c r="GX132" s="84">
        <f t="shared" si="855"/>
        <v>0</v>
      </c>
      <c r="GY132" s="84">
        <f t="shared" si="856"/>
        <v>0</v>
      </c>
      <c r="GZ132" s="84">
        <f t="shared" si="857"/>
        <v>0</v>
      </c>
      <c r="HA132" s="191" t="str">
        <f t="shared" si="1049"/>
        <v>nebija plānots</v>
      </c>
      <c r="HB132" s="84">
        <f t="shared" si="858"/>
        <v>0</v>
      </c>
      <c r="HC132" s="40"/>
      <c r="HD132" s="40"/>
      <c r="HE132" s="99"/>
      <c r="HF132" s="153">
        <v>0.49</v>
      </c>
      <c r="HG132" s="100" t="s">
        <v>650</v>
      </c>
      <c r="HH132" s="100" t="s">
        <v>651</v>
      </c>
      <c r="HI132" s="100" t="s">
        <v>652</v>
      </c>
    </row>
    <row r="133" spans="1:217" ht="75.400000000000006" customHeight="1" collapsed="1" x14ac:dyDescent="0.45">
      <c r="A133" s="1" t="str">
        <f t="shared" si="204"/>
        <v>3.1.1.6.__</v>
      </c>
      <c r="B133" s="9" t="str">
        <f>C133&amp;J133&amp;"."&amp;D133</f>
        <v>3.1.1.6.K0.Nē</v>
      </c>
      <c r="C133" s="317" t="s">
        <v>59</v>
      </c>
      <c r="D133" s="1" t="s">
        <v>1471</v>
      </c>
      <c r="E133" s="35">
        <v>118</v>
      </c>
      <c r="F133" s="54">
        <v>3</v>
      </c>
      <c r="G133" s="54" t="s">
        <v>59</v>
      </c>
      <c r="H133" s="54" t="s">
        <v>243</v>
      </c>
      <c r="I133" s="54" t="str">
        <f t="shared" si="162"/>
        <v>3.1.1.6. Biznesa inkubatori</v>
      </c>
      <c r="J133" s="54" t="s">
        <v>1472</v>
      </c>
      <c r="K133" s="55" t="s">
        <v>33</v>
      </c>
      <c r="L133" s="38" t="str">
        <f t="shared" si="163"/>
        <v>3.1.1.6.__</v>
      </c>
      <c r="M133" s="56" t="s">
        <v>41</v>
      </c>
      <c r="N133" s="55" t="s">
        <v>5</v>
      </c>
      <c r="O133" s="55" t="s">
        <v>221</v>
      </c>
      <c r="P133" s="55" t="s">
        <v>225</v>
      </c>
      <c r="Q133" s="57">
        <f t="shared" si="1230"/>
        <v>31764738</v>
      </c>
      <c r="R133" s="57">
        <f t="shared" si="1231"/>
        <v>31764738</v>
      </c>
      <c r="S133" s="80">
        <v>0</v>
      </c>
      <c r="T133" s="80">
        <v>31764738</v>
      </c>
      <c r="U133" s="80">
        <v>0</v>
      </c>
      <c r="V133" s="80">
        <v>0</v>
      </c>
      <c r="W133" s="80">
        <v>0</v>
      </c>
      <c r="X133" s="85" t="str">
        <f t="shared" si="859"/>
        <v>ERAF</v>
      </c>
      <c r="Y133" s="85">
        <v>0</v>
      </c>
      <c r="Z133" s="85">
        <v>0</v>
      </c>
      <c r="AA133" s="85">
        <v>0</v>
      </c>
      <c r="AB133" s="85">
        <v>91066.98</v>
      </c>
      <c r="AC133" s="85">
        <v>0</v>
      </c>
      <c r="AD133" s="85">
        <v>0</v>
      </c>
      <c r="AE133" s="85">
        <v>0</v>
      </c>
      <c r="AF133" s="85">
        <v>349922.11</v>
      </c>
      <c r="AG133" s="85">
        <v>275763.40999999997</v>
      </c>
      <c r="AH133" s="85">
        <v>0</v>
      </c>
      <c r="AI133" s="85">
        <v>0</v>
      </c>
      <c r="AJ133" s="85">
        <v>401633.86</v>
      </c>
      <c r="AK133" s="85">
        <v>0</v>
      </c>
      <c r="AL133" s="85">
        <v>0</v>
      </c>
      <c r="AM133" s="85">
        <v>1118386.3599999999</v>
      </c>
      <c r="AN133" s="85">
        <f>AM133+Z133+Y133</f>
        <v>1118386.3599999999</v>
      </c>
      <c r="AO133" s="85">
        <v>1944381.0999999999</v>
      </c>
      <c r="AP133" s="57">
        <f t="shared" si="205"/>
        <v>3062767.46</v>
      </c>
      <c r="AQ133" s="85">
        <v>766912.79</v>
      </c>
      <c r="AR133" s="85">
        <v>0</v>
      </c>
      <c r="AS133" s="85">
        <v>0</v>
      </c>
      <c r="AT133" s="85">
        <v>827125.07</v>
      </c>
      <c r="AU133" s="85">
        <v>0</v>
      </c>
      <c r="AV133" s="85">
        <v>0</v>
      </c>
      <c r="AW133" s="85">
        <v>747927.25</v>
      </c>
      <c r="AX133" s="85">
        <v>0</v>
      </c>
      <c r="AY133" s="85">
        <v>0</v>
      </c>
      <c r="AZ133" s="85">
        <v>847432.07</v>
      </c>
      <c r="BA133" s="85">
        <v>0</v>
      </c>
      <c r="BB133" s="85">
        <v>0</v>
      </c>
      <c r="BC133" s="57">
        <f t="shared" si="206"/>
        <v>3189397.1799999997</v>
      </c>
      <c r="BD133" s="57">
        <f t="shared" si="207"/>
        <v>6252164.6399999997</v>
      </c>
      <c r="BE133" s="85">
        <v>0</v>
      </c>
      <c r="BF133" s="85">
        <v>1055918.1399999999</v>
      </c>
      <c r="BG133" s="85">
        <v>0</v>
      </c>
      <c r="BH133" s="85">
        <v>1023628.79</v>
      </c>
      <c r="BI133" s="85">
        <v>0</v>
      </c>
      <c r="BJ133" s="85">
        <v>0</v>
      </c>
      <c r="BK133" s="85">
        <v>0</v>
      </c>
      <c r="BL133" s="85">
        <v>1000038.42</v>
      </c>
      <c r="BM133" s="85">
        <v>0</v>
      </c>
      <c r="BN133" s="85">
        <v>1058155.79</v>
      </c>
      <c r="BO133" s="85">
        <v>0</v>
      </c>
      <c r="BP133" s="85">
        <v>0</v>
      </c>
      <c r="BQ133" s="57">
        <f t="shared" si="208"/>
        <v>4137741.14</v>
      </c>
      <c r="BR133" s="85">
        <v>0</v>
      </c>
      <c r="BS133" s="85">
        <v>1102626.3700000001</v>
      </c>
      <c r="BT133" s="85">
        <v>0</v>
      </c>
      <c r="BU133" s="85">
        <v>0</v>
      </c>
      <c r="BV133" s="85">
        <v>1321673.3700000001</v>
      </c>
      <c r="BW133" s="85">
        <v>0</v>
      </c>
      <c r="BX133" s="85">
        <v>1534177.69</v>
      </c>
      <c r="BY133" s="85">
        <v>0</v>
      </c>
      <c r="BZ133" s="85">
        <v>0</v>
      </c>
      <c r="CA133" s="85">
        <v>0</v>
      </c>
      <c r="CB133" s="85">
        <v>0</v>
      </c>
      <c r="CC133" s="85">
        <v>1562057.43</v>
      </c>
      <c r="CD133" s="57">
        <f t="shared" si="209"/>
        <v>5520534.8600000003</v>
      </c>
      <c r="CE133" s="85">
        <v>0</v>
      </c>
      <c r="CF133" s="85">
        <v>1490812.44</v>
      </c>
      <c r="CG133" s="85">
        <v>0</v>
      </c>
      <c r="CH133" s="85">
        <v>0</v>
      </c>
      <c r="CI133" s="85">
        <v>1354723.63</v>
      </c>
      <c r="CJ133" s="85">
        <v>0</v>
      </c>
      <c r="CK133" s="85">
        <v>1031192.42</v>
      </c>
      <c r="CL133" s="85">
        <v>0</v>
      </c>
      <c r="CM133" s="85">
        <v>0</v>
      </c>
      <c r="CN133" s="85">
        <v>0</v>
      </c>
      <c r="CO133" s="84">
        <v>0</v>
      </c>
      <c r="CP133" s="84">
        <v>1371043.64</v>
      </c>
      <c r="CQ133" s="57">
        <f>CE133+CF133+CG133+CH133+CI133+CJ133+CK133+CL133+CM133+CN133+CO133+CP133</f>
        <v>5247772.13</v>
      </c>
      <c r="CR133" s="57">
        <f t="shared" si="860"/>
        <v>21158212.77</v>
      </c>
      <c r="CS133" s="179">
        <v>16861.13</v>
      </c>
      <c r="CT133" s="84">
        <v>0</v>
      </c>
      <c r="CU133" s="84">
        <v>9963.3799999999992</v>
      </c>
      <c r="CV133" s="84">
        <f t="shared" si="887"/>
        <v>16861.13</v>
      </c>
      <c r="CW133" s="84">
        <v>0</v>
      </c>
      <c r="CX133" s="84">
        <f t="shared" si="888"/>
        <v>26824.510000000002</v>
      </c>
      <c r="CY133" s="191">
        <f t="shared" si="889"/>
        <v>1.5909082012890001</v>
      </c>
      <c r="CZ133" s="84">
        <f t="shared" si="890"/>
        <v>9963.380000000001</v>
      </c>
      <c r="DA133" s="84">
        <f t="shared" ref="DA133:FL133" si="1423">DA134+DA135</f>
        <v>20171.849999999999</v>
      </c>
      <c r="DB133" s="84">
        <v>1170463.0999999999</v>
      </c>
      <c r="DC133" s="84">
        <f t="shared" si="892"/>
        <v>37032.979999999996</v>
      </c>
      <c r="DD133" s="84">
        <v>0</v>
      </c>
      <c r="DE133" s="84">
        <f t="shared" si="861"/>
        <v>1197287.6099999999</v>
      </c>
      <c r="DF133" s="191">
        <f t="shared" ref="DF133" si="1424">IFERROR(DE133/DC133,"nebija plānots")</f>
        <v>32.330306931821312</v>
      </c>
      <c r="DG133" s="84">
        <f t="shared" ref="DG133" si="1425">DE133-DC133</f>
        <v>1160254.6299999999</v>
      </c>
      <c r="DH133" s="84">
        <f t="shared" si="1423"/>
        <v>829643.84</v>
      </c>
      <c r="DI133" s="84">
        <v>0</v>
      </c>
      <c r="DJ133" s="84">
        <f t="shared" ref="DJ133" si="1426">DC133+DH133</f>
        <v>866676.82</v>
      </c>
      <c r="DK133" s="84">
        <v>0</v>
      </c>
      <c r="DL133" s="84">
        <f t="shared" si="862"/>
        <v>1197287.6099999999</v>
      </c>
      <c r="DM133" s="191">
        <f t="shared" ref="DM133" si="1427">IFERROR(DL133/DJ133,"nebija plānots")</f>
        <v>1.3814695193993995</v>
      </c>
      <c r="DN133" s="84">
        <f t="shared" ref="DN133" si="1428">DL133-DJ133</f>
        <v>330610.78999999992</v>
      </c>
      <c r="DO133" s="84">
        <f t="shared" si="1423"/>
        <v>0</v>
      </c>
      <c r="DP133" s="84">
        <v>1194958.18</v>
      </c>
      <c r="DQ133" s="84">
        <f t="shared" ref="DQ133" si="1429">DJ133+DO133</f>
        <v>866676.82</v>
      </c>
      <c r="DR133" s="84">
        <v>0</v>
      </c>
      <c r="DS133" s="84">
        <f t="shared" si="863"/>
        <v>2392245.79</v>
      </c>
      <c r="DT133" s="191">
        <f t="shared" ref="DT133" si="1430">IFERROR(DS133/DQ133,"nebija plānots")</f>
        <v>2.7602512664409327</v>
      </c>
      <c r="DU133" s="84">
        <f t="shared" ref="DU133" si="1431">DS133-DQ133</f>
        <v>1525568.9700000002</v>
      </c>
      <c r="DV133" s="84">
        <f t="shared" si="1423"/>
        <v>1595800.02</v>
      </c>
      <c r="DW133" s="84">
        <v>0</v>
      </c>
      <c r="DX133" s="84">
        <f t="shared" ref="DX133" si="1432">DQ133+DV133</f>
        <v>2462476.84</v>
      </c>
      <c r="DY133" s="84">
        <v>0</v>
      </c>
      <c r="DZ133" s="84">
        <f t="shared" si="864"/>
        <v>2392245.79</v>
      </c>
      <c r="EA133" s="191">
        <f t="shared" ref="EA133" si="1433">IFERROR(DZ133/DX133,"nebija plānots")</f>
        <v>0.97147950841235131</v>
      </c>
      <c r="EB133" s="84">
        <f t="shared" ref="EB133" si="1434">DZ133-DX133</f>
        <v>-70231.049999999814</v>
      </c>
      <c r="EC133" s="84">
        <f t="shared" si="1423"/>
        <v>0</v>
      </c>
      <c r="ED133" s="84">
        <v>1097888.05</v>
      </c>
      <c r="EE133" s="84">
        <f t="shared" ref="EE133" si="1435">DX133+EC133</f>
        <v>2462476.84</v>
      </c>
      <c r="EF133" s="84">
        <v>0</v>
      </c>
      <c r="EG133" s="84">
        <f t="shared" si="865"/>
        <v>3490133.84</v>
      </c>
      <c r="EH133" s="191">
        <f t="shared" ref="EH133" si="1436">IFERROR(EG133/EE133,"nebija plānots")</f>
        <v>1.4173265645820248</v>
      </c>
      <c r="EI133" s="84">
        <f t="shared" ref="EI133" si="1437">EG133-EE133</f>
        <v>1027657</v>
      </c>
      <c r="EJ133" s="84">
        <f t="shared" si="1423"/>
        <v>1620425.59</v>
      </c>
      <c r="EK133" s="84">
        <v>0</v>
      </c>
      <c r="EL133" s="84">
        <f t="shared" ref="EL133" si="1438">EE133+EJ133</f>
        <v>4082902.4299999997</v>
      </c>
      <c r="EM133" s="84">
        <v>0</v>
      </c>
      <c r="EN133" s="84">
        <f t="shared" si="866"/>
        <v>3490133.84</v>
      </c>
      <c r="EO133" s="191">
        <f t="shared" ref="EO133" si="1439">IFERROR(EN133/EL133,"nebija plānots")</f>
        <v>0.85481686124936374</v>
      </c>
      <c r="EP133" s="84">
        <f t="shared" ref="EP133" si="1440">EN133-EL133</f>
        <v>-592768.58999999985</v>
      </c>
      <c r="EQ133" s="84">
        <f t="shared" si="1423"/>
        <v>0</v>
      </c>
      <c r="ER133" s="84">
        <v>0</v>
      </c>
      <c r="ES133" s="84">
        <f t="shared" ref="ES133" si="1441">EL133+EQ133</f>
        <v>4082902.4299999997</v>
      </c>
      <c r="ET133" s="84">
        <v>0</v>
      </c>
      <c r="EU133" s="84">
        <f t="shared" si="867"/>
        <v>3490133.84</v>
      </c>
      <c r="EV133" s="191">
        <f t="shared" ref="EV133" si="1442">IFERROR(EU133/ES133,"nebija plānots")</f>
        <v>0.85481686124936374</v>
      </c>
      <c r="EW133" s="84">
        <f t="shared" ref="EW133" si="1443">EU133-ES133</f>
        <v>-592768.58999999985</v>
      </c>
      <c r="EX133" s="84">
        <f t="shared" si="1423"/>
        <v>1202857.98</v>
      </c>
      <c r="EY133" s="84">
        <v>1449742.34</v>
      </c>
      <c r="EZ133" s="84">
        <f t="shared" ref="EZ133" si="1444">ES133+EX133</f>
        <v>5285760.41</v>
      </c>
      <c r="FA133" s="84">
        <v>0</v>
      </c>
      <c r="FB133" s="84">
        <f t="shared" si="868"/>
        <v>4939876.18</v>
      </c>
      <c r="FC133" s="191">
        <f t="shared" ref="FC133" si="1445">IFERROR(FB133/EZ133,"nebija plānots")</f>
        <v>0.93456301399026132</v>
      </c>
      <c r="FD133" s="84">
        <f t="shared" ref="FD133" si="1446">FB133-EZ133</f>
        <v>-345884.23000000045</v>
      </c>
      <c r="FE133" s="84">
        <f t="shared" si="1423"/>
        <v>0</v>
      </c>
      <c r="FF133" s="84">
        <v>0</v>
      </c>
      <c r="FG133" s="84">
        <f t="shared" ref="FG133" si="1447">EZ133+FE133</f>
        <v>5285760.41</v>
      </c>
      <c r="FH133" s="84">
        <v>0</v>
      </c>
      <c r="FI133" s="84">
        <f t="shared" si="869"/>
        <v>4939876.18</v>
      </c>
      <c r="FJ133" s="191">
        <f t="shared" ref="FJ133" si="1448">IFERROR(FI133/FG133,"nebija plānots")</f>
        <v>0.93456301399026132</v>
      </c>
      <c r="FK133" s="84">
        <f t="shared" ref="FK133" si="1449">FI133-FG133</f>
        <v>-345884.23000000045</v>
      </c>
      <c r="FL133" s="84">
        <f t="shared" si="1423"/>
        <v>0</v>
      </c>
      <c r="FM133" s="84">
        <v>1461695.37</v>
      </c>
      <c r="FN133" s="84">
        <f t="shared" ref="FN133" si="1450">FG133+FL133</f>
        <v>5285760.41</v>
      </c>
      <c r="FO133" s="84">
        <v>0</v>
      </c>
      <c r="FP133" s="84">
        <f t="shared" si="870"/>
        <v>6401571.5499999998</v>
      </c>
      <c r="FQ133" s="191">
        <f t="shared" ref="FQ133" si="1451">IFERROR(FP133/FN133,"nebija plānots")</f>
        <v>1.2110975627818892</v>
      </c>
      <c r="FR133" s="84">
        <f t="shared" ref="FR133" si="1452">FP133-FN133</f>
        <v>1115811.1399999997</v>
      </c>
      <c r="FS133" s="97">
        <f t="shared" si="922"/>
        <v>5285760.41</v>
      </c>
      <c r="FT133" s="97">
        <f t="shared" si="871"/>
        <v>27559784.32</v>
      </c>
      <c r="FU133" s="84">
        <v>1451040.88</v>
      </c>
      <c r="FV133" s="84">
        <v>0</v>
      </c>
      <c r="FW133" s="84">
        <v>0</v>
      </c>
      <c r="FX133" s="84">
        <f t="shared" si="872"/>
        <v>0</v>
      </c>
      <c r="FY133" s="191">
        <f t="shared" si="873"/>
        <v>0</v>
      </c>
      <c r="FZ133" s="84">
        <f t="shared" si="874"/>
        <v>1451040.88</v>
      </c>
      <c r="GA133" s="84">
        <v>0</v>
      </c>
      <c r="GB133" s="84">
        <v>0</v>
      </c>
      <c r="GC133" s="84">
        <f t="shared" si="875"/>
        <v>0</v>
      </c>
      <c r="GD133" s="84">
        <f t="shared" si="876"/>
        <v>0</v>
      </c>
      <c r="GE133" s="84">
        <f t="shared" si="877"/>
        <v>0</v>
      </c>
      <c r="GF133" s="191">
        <f t="shared" si="878"/>
        <v>0</v>
      </c>
      <c r="GG133" s="84">
        <f t="shared" si="879"/>
        <v>1451040.88</v>
      </c>
      <c r="GH133" s="84">
        <v>1531347.3</v>
      </c>
      <c r="GI133" s="84">
        <v>0</v>
      </c>
      <c r="GJ133" s="84">
        <f t="shared" si="880"/>
        <v>1531347.3</v>
      </c>
      <c r="GK133" s="84">
        <f t="shared" si="881"/>
        <v>0</v>
      </c>
      <c r="GL133" s="84">
        <f t="shared" si="882"/>
        <v>1531347.3</v>
      </c>
      <c r="GM133" s="191">
        <f t="shared" si="883"/>
        <v>1.0553440093293582</v>
      </c>
      <c r="GN133" s="84">
        <f t="shared" si="884"/>
        <v>-80306.420000000158</v>
      </c>
      <c r="GO133" s="84">
        <v>0</v>
      </c>
      <c r="GP133" s="84">
        <v>0</v>
      </c>
      <c r="GQ133" s="84">
        <f t="shared" si="851"/>
        <v>0</v>
      </c>
      <c r="GR133" s="84">
        <f t="shared" si="852"/>
        <v>0</v>
      </c>
      <c r="GS133" s="84">
        <f t="shared" si="853"/>
        <v>1531347.3</v>
      </c>
      <c r="GT133" s="191">
        <f t="shared" si="885"/>
        <v>1.0553440093293582</v>
      </c>
      <c r="GU133" s="84">
        <f t="shared" si="854"/>
        <v>-80306.420000000158</v>
      </c>
      <c r="GV133" s="84">
        <v>0</v>
      </c>
      <c r="GW133" s="84">
        <v>0</v>
      </c>
      <c r="GX133" s="84">
        <f t="shared" si="855"/>
        <v>0</v>
      </c>
      <c r="GY133" s="84">
        <f t="shared" si="856"/>
        <v>0</v>
      </c>
      <c r="GZ133" s="84">
        <f t="shared" si="857"/>
        <v>1531347.3</v>
      </c>
      <c r="HA133" s="191">
        <f t="shared" si="1049"/>
        <v>1.0553440093293582</v>
      </c>
      <c r="HB133" s="84">
        <f t="shared" si="858"/>
        <v>-80306.420000000158</v>
      </c>
      <c r="HC133" s="57">
        <f>FU133+FS133+CQ133+CD133+BQ133+BC133+AP133</f>
        <v>27895014.060000002</v>
      </c>
      <c r="HD133" s="57">
        <f>Q133-HC133</f>
        <v>3869723.9399999976</v>
      </c>
      <c r="HE133" s="58" t="s">
        <v>657</v>
      </c>
      <c r="HF133" s="58"/>
      <c r="HG133" s="59"/>
      <c r="HH133" s="59"/>
      <c r="HI133" s="59"/>
    </row>
    <row r="134" spans="1:217" ht="75.400000000000006" hidden="1" customHeight="1" outlineLevel="1" x14ac:dyDescent="0.45">
      <c r="B134" s="9"/>
      <c r="C134" s="317" t="s">
        <v>59</v>
      </c>
      <c r="D134" s="1" t="s">
        <v>1471</v>
      </c>
      <c r="E134" s="35">
        <v>119</v>
      </c>
      <c r="F134" s="37">
        <v>3</v>
      </c>
      <c r="G134" s="37" t="s">
        <v>59</v>
      </c>
      <c r="H134" s="37" t="s">
        <v>243</v>
      </c>
      <c r="I134" s="37" t="s">
        <v>479</v>
      </c>
      <c r="J134" s="54">
        <v>0</v>
      </c>
      <c r="K134" s="38"/>
      <c r="L134" s="38"/>
      <c r="M134" s="39" t="s">
        <v>41</v>
      </c>
      <c r="N134" s="38"/>
      <c r="O134" s="38"/>
      <c r="P134" s="38" t="s">
        <v>456</v>
      </c>
      <c r="Q134" s="40"/>
      <c r="R134" s="40"/>
      <c r="S134" s="40"/>
      <c r="T134" s="40"/>
      <c r="U134" s="40"/>
      <c r="V134" s="40"/>
      <c r="W134" s="40"/>
      <c r="X134" s="85">
        <f t="shared" si="859"/>
        <v>0</v>
      </c>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84">
        <v>0</v>
      </c>
      <c r="CP134" s="84">
        <v>0</v>
      </c>
      <c r="CQ134" s="40"/>
      <c r="CR134" s="57">
        <f t="shared" si="860"/>
        <v>0</v>
      </c>
      <c r="CS134" s="40"/>
      <c r="CT134" s="40"/>
      <c r="CU134" s="84"/>
      <c r="CV134" s="84"/>
      <c r="CW134" s="84"/>
      <c r="CX134" s="84"/>
      <c r="CY134" s="191"/>
      <c r="CZ134" s="84"/>
      <c r="DA134" s="40"/>
      <c r="DB134" s="84">
        <v>0</v>
      </c>
      <c r="DC134" s="84"/>
      <c r="DD134" s="84"/>
      <c r="DE134" s="84">
        <f t="shared" si="861"/>
        <v>0</v>
      </c>
      <c r="DF134" s="191"/>
      <c r="DG134" s="84"/>
      <c r="DH134" s="40"/>
      <c r="DI134" s="84">
        <v>0</v>
      </c>
      <c r="DJ134" s="84"/>
      <c r="DK134" s="84"/>
      <c r="DL134" s="84">
        <f t="shared" si="862"/>
        <v>0</v>
      </c>
      <c r="DM134" s="191"/>
      <c r="DN134" s="84"/>
      <c r="DO134" s="40"/>
      <c r="DP134" s="84">
        <v>0</v>
      </c>
      <c r="DQ134" s="84"/>
      <c r="DR134" s="84"/>
      <c r="DS134" s="84">
        <f t="shared" si="863"/>
        <v>0</v>
      </c>
      <c r="DT134" s="191"/>
      <c r="DU134" s="84"/>
      <c r="DV134" s="40"/>
      <c r="DW134" s="84">
        <v>0</v>
      </c>
      <c r="DX134" s="84"/>
      <c r="DY134" s="84"/>
      <c r="DZ134" s="84">
        <f t="shared" si="864"/>
        <v>0</v>
      </c>
      <c r="EA134" s="191"/>
      <c r="EB134" s="84"/>
      <c r="EC134" s="40"/>
      <c r="ED134" s="84">
        <v>0</v>
      </c>
      <c r="EE134" s="84"/>
      <c r="EF134" s="84"/>
      <c r="EG134" s="84">
        <f t="shared" si="865"/>
        <v>0</v>
      </c>
      <c r="EH134" s="191"/>
      <c r="EI134" s="84"/>
      <c r="EJ134" s="40"/>
      <c r="EK134" s="84">
        <v>0</v>
      </c>
      <c r="EL134" s="84"/>
      <c r="EM134" s="84"/>
      <c r="EN134" s="84">
        <f t="shared" si="866"/>
        <v>0</v>
      </c>
      <c r="EO134" s="191"/>
      <c r="EP134" s="84"/>
      <c r="EQ134" s="40"/>
      <c r="ER134" s="84">
        <v>0</v>
      </c>
      <c r="ES134" s="84"/>
      <c r="ET134" s="84"/>
      <c r="EU134" s="84">
        <f t="shared" si="867"/>
        <v>0</v>
      </c>
      <c r="EV134" s="191"/>
      <c r="EW134" s="84"/>
      <c r="EX134" s="40"/>
      <c r="EY134" s="84">
        <v>0</v>
      </c>
      <c r="EZ134" s="84"/>
      <c r="FA134" s="84"/>
      <c r="FB134" s="84">
        <f t="shared" si="868"/>
        <v>0</v>
      </c>
      <c r="FC134" s="191"/>
      <c r="FD134" s="84"/>
      <c r="FE134" s="40"/>
      <c r="FF134" s="84">
        <v>0</v>
      </c>
      <c r="FG134" s="84"/>
      <c r="FH134" s="84"/>
      <c r="FI134" s="84">
        <f t="shared" si="869"/>
        <v>0</v>
      </c>
      <c r="FJ134" s="191"/>
      <c r="FK134" s="84"/>
      <c r="FL134" s="40"/>
      <c r="FM134" s="84">
        <v>0</v>
      </c>
      <c r="FN134" s="84"/>
      <c r="FO134" s="84"/>
      <c r="FP134" s="84">
        <f t="shared" si="870"/>
        <v>0</v>
      </c>
      <c r="FQ134" s="191"/>
      <c r="FR134" s="84"/>
      <c r="FS134" s="40"/>
      <c r="FT134" s="97">
        <f t="shared" si="871"/>
        <v>0</v>
      </c>
      <c r="FU134" s="84">
        <v>0</v>
      </c>
      <c r="FV134" s="84">
        <v>0</v>
      </c>
      <c r="FW134" s="84">
        <v>0</v>
      </c>
      <c r="FX134" s="84">
        <f t="shared" si="872"/>
        <v>0</v>
      </c>
      <c r="FY134" s="191" t="str">
        <f t="shared" si="873"/>
        <v>nebija plānots</v>
      </c>
      <c r="FZ134" s="84">
        <f t="shared" si="874"/>
        <v>0</v>
      </c>
      <c r="GA134" s="84">
        <v>0</v>
      </c>
      <c r="GB134" s="84">
        <v>0</v>
      </c>
      <c r="GC134" s="84">
        <f t="shared" si="875"/>
        <v>0</v>
      </c>
      <c r="GD134" s="84">
        <f t="shared" si="876"/>
        <v>0</v>
      </c>
      <c r="GE134" s="84">
        <f t="shared" si="877"/>
        <v>0</v>
      </c>
      <c r="GF134" s="191" t="str">
        <f t="shared" si="878"/>
        <v>nebija plānots</v>
      </c>
      <c r="GG134" s="84">
        <f t="shared" si="879"/>
        <v>0</v>
      </c>
      <c r="GH134" s="84">
        <v>0</v>
      </c>
      <c r="GI134" s="84">
        <v>0</v>
      </c>
      <c r="GJ134" s="84">
        <f t="shared" si="880"/>
        <v>0</v>
      </c>
      <c r="GK134" s="84">
        <f t="shared" si="881"/>
        <v>0</v>
      </c>
      <c r="GL134" s="84">
        <f t="shared" si="882"/>
        <v>0</v>
      </c>
      <c r="GM134" s="191" t="str">
        <f t="shared" si="883"/>
        <v>nebija plānots</v>
      </c>
      <c r="GN134" s="84">
        <f t="shared" si="884"/>
        <v>0</v>
      </c>
      <c r="GO134" s="84">
        <v>0</v>
      </c>
      <c r="GP134" s="84">
        <v>0</v>
      </c>
      <c r="GQ134" s="84">
        <f t="shared" si="851"/>
        <v>0</v>
      </c>
      <c r="GR134" s="84">
        <f t="shared" si="852"/>
        <v>0</v>
      </c>
      <c r="GS134" s="84">
        <f t="shared" si="853"/>
        <v>0</v>
      </c>
      <c r="GT134" s="191" t="str">
        <f t="shared" si="885"/>
        <v>nebija plānots</v>
      </c>
      <c r="GU134" s="84">
        <f t="shared" si="854"/>
        <v>0</v>
      </c>
      <c r="GV134" s="84">
        <v>0</v>
      </c>
      <c r="GW134" s="84">
        <v>0</v>
      </c>
      <c r="GX134" s="84">
        <f t="shared" si="855"/>
        <v>0</v>
      </c>
      <c r="GY134" s="84">
        <f t="shared" si="856"/>
        <v>0</v>
      </c>
      <c r="GZ134" s="84">
        <f t="shared" si="857"/>
        <v>0</v>
      </c>
      <c r="HA134" s="191" t="str">
        <f t="shared" si="1049"/>
        <v>nebija plānots</v>
      </c>
      <c r="HB134" s="84">
        <f t="shared" si="858"/>
        <v>0</v>
      </c>
      <c r="HC134" s="40"/>
      <c r="HD134" s="154"/>
      <c r="HE134" s="99"/>
      <c r="HF134" s="99"/>
      <c r="HG134" s="100"/>
      <c r="HH134" s="100"/>
      <c r="HI134" s="100"/>
    </row>
    <row r="135" spans="1:217" ht="75.400000000000006" hidden="1" customHeight="1" outlineLevel="1" x14ac:dyDescent="0.45">
      <c r="B135" s="9"/>
      <c r="C135" s="317" t="s">
        <v>59</v>
      </c>
      <c r="D135" s="1" t="s">
        <v>1471</v>
      </c>
      <c r="E135" s="35">
        <v>120</v>
      </c>
      <c r="F135" s="37">
        <v>3</v>
      </c>
      <c r="G135" s="37" t="s">
        <v>59</v>
      </c>
      <c r="H135" s="37" t="s">
        <v>243</v>
      </c>
      <c r="I135" s="37" t="s">
        <v>479</v>
      </c>
      <c r="J135" s="54">
        <v>0</v>
      </c>
      <c r="K135" s="38"/>
      <c r="L135" s="38"/>
      <c r="M135" s="39" t="s">
        <v>41</v>
      </c>
      <c r="N135" s="38"/>
      <c r="O135" s="38"/>
      <c r="P135" s="38" t="s">
        <v>457</v>
      </c>
      <c r="Q135" s="40"/>
      <c r="R135" s="40"/>
      <c r="S135" s="40"/>
      <c r="T135" s="40"/>
      <c r="U135" s="40"/>
      <c r="V135" s="40"/>
      <c r="W135" s="40"/>
      <c r="X135" s="85">
        <f t="shared" si="859"/>
        <v>0</v>
      </c>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84">
        <v>0</v>
      </c>
      <c r="CP135" s="84">
        <v>0</v>
      </c>
      <c r="CQ135" s="40"/>
      <c r="CR135" s="57">
        <f t="shared" si="860"/>
        <v>0</v>
      </c>
      <c r="CS135" s="40"/>
      <c r="CT135" s="40">
        <v>0</v>
      </c>
      <c r="CU135" s="84"/>
      <c r="CV135" s="84"/>
      <c r="CW135" s="84"/>
      <c r="CX135" s="84"/>
      <c r="CY135" s="191"/>
      <c r="CZ135" s="84"/>
      <c r="DA135" s="40">
        <v>20171.849999999999</v>
      </c>
      <c r="DB135" s="84">
        <v>0</v>
      </c>
      <c r="DC135" s="84"/>
      <c r="DD135" s="84"/>
      <c r="DE135" s="84">
        <f t="shared" si="861"/>
        <v>0</v>
      </c>
      <c r="DF135" s="191"/>
      <c r="DG135" s="84"/>
      <c r="DH135" s="40">
        <v>829643.84</v>
      </c>
      <c r="DI135" s="84">
        <v>0</v>
      </c>
      <c r="DJ135" s="84"/>
      <c r="DK135" s="84"/>
      <c r="DL135" s="84">
        <f t="shared" si="862"/>
        <v>0</v>
      </c>
      <c r="DM135" s="191"/>
      <c r="DN135" s="84"/>
      <c r="DO135" s="40">
        <v>0</v>
      </c>
      <c r="DP135" s="84">
        <v>0</v>
      </c>
      <c r="DQ135" s="84"/>
      <c r="DR135" s="84"/>
      <c r="DS135" s="84">
        <f t="shared" si="863"/>
        <v>0</v>
      </c>
      <c r="DT135" s="191"/>
      <c r="DU135" s="84"/>
      <c r="DV135" s="40">
        <v>1595800.02</v>
      </c>
      <c r="DW135" s="84">
        <v>0</v>
      </c>
      <c r="DX135" s="84"/>
      <c r="DY135" s="84"/>
      <c r="DZ135" s="84">
        <f t="shared" si="864"/>
        <v>0</v>
      </c>
      <c r="EA135" s="191"/>
      <c r="EB135" s="84"/>
      <c r="EC135" s="40">
        <v>0</v>
      </c>
      <c r="ED135" s="84">
        <v>0</v>
      </c>
      <c r="EE135" s="84"/>
      <c r="EF135" s="84"/>
      <c r="EG135" s="84">
        <f t="shared" si="865"/>
        <v>0</v>
      </c>
      <c r="EH135" s="191"/>
      <c r="EI135" s="84"/>
      <c r="EJ135" s="40">
        <v>1620425.59</v>
      </c>
      <c r="EK135" s="84">
        <v>0</v>
      </c>
      <c r="EL135" s="84"/>
      <c r="EM135" s="84"/>
      <c r="EN135" s="84">
        <f t="shared" si="866"/>
        <v>0</v>
      </c>
      <c r="EO135" s="191"/>
      <c r="EP135" s="84"/>
      <c r="EQ135" s="40">
        <v>0</v>
      </c>
      <c r="ER135" s="84">
        <v>0</v>
      </c>
      <c r="ES135" s="84"/>
      <c r="ET135" s="84"/>
      <c r="EU135" s="84">
        <f t="shared" si="867"/>
        <v>0</v>
      </c>
      <c r="EV135" s="191"/>
      <c r="EW135" s="84"/>
      <c r="EX135" s="40">
        <v>1202857.98</v>
      </c>
      <c r="EY135" s="84">
        <v>0</v>
      </c>
      <c r="EZ135" s="84"/>
      <c r="FA135" s="84"/>
      <c r="FB135" s="84">
        <f t="shared" si="868"/>
        <v>0</v>
      </c>
      <c r="FC135" s="191"/>
      <c r="FD135" s="84"/>
      <c r="FE135" s="40">
        <v>0</v>
      </c>
      <c r="FF135" s="84">
        <v>0</v>
      </c>
      <c r="FG135" s="84"/>
      <c r="FH135" s="84"/>
      <c r="FI135" s="84">
        <f t="shared" si="869"/>
        <v>0</v>
      </c>
      <c r="FJ135" s="191"/>
      <c r="FK135" s="84"/>
      <c r="FL135" s="40">
        <v>0</v>
      </c>
      <c r="FM135" s="84">
        <v>0</v>
      </c>
      <c r="FN135" s="84"/>
      <c r="FO135" s="84"/>
      <c r="FP135" s="84">
        <f t="shared" si="870"/>
        <v>0</v>
      </c>
      <c r="FQ135" s="191"/>
      <c r="FR135" s="84"/>
      <c r="FS135" s="40"/>
      <c r="FT135" s="97">
        <f t="shared" si="871"/>
        <v>0</v>
      </c>
      <c r="FU135" s="84">
        <v>0</v>
      </c>
      <c r="FV135" s="84">
        <v>0</v>
      </c>
      <c r="FW135" s="84">
        <v>0</v>
      </c>
      <c r="FX135" s="84">
        <f t="shared" si="872"/>
        <v>0</v>
      </c>
      <c r="FY135" s="191" t="str">
        <f t="shared" si="873"/>
        <v>nebija plānots</v>
      </c>
      <c r="FZ135" s="84">
        <f t="shared" si="874"/>
        <v>0</v>
      </c>
      <c r="GA135" s="84">
        <v>0</v>
      </c>
      <c r="GB135" s="84">
        <v>0</v>
      </c>
      <c r="GC135" s="84">
        <f t="shared" si="875"/>
        <v>0</v>
      </c>
      <c r="GD135" s="84">
        <f t="shared" si="876"/>
        <v>0</v>
      </c>
      <c r="GE135" s="84">
        <f t="shared" si="877"/>
        <v>0</v>
      </c>
      <c r="GF135" s="191" t="str">
        <f t="shared" si="878"/>
        <v>nebija plānots</v>
      </c>
      <c r="GG135" s="84">
        <f t="shared" si="879"/>
        <v>0</v>
      </c>
      <c r="GH135" s="84">
        <v>0</v>
      </c>
      <c r="GI135" s="84">
        <v>0</v>
      </c>
      <c r="GJ135" s="84">
        <f t="shared" si="880"/>
        <v>0</v>
      </c>
      <c r="GK135" s="84">
        <f t="shared" si="881"/>
        <v>0</v>
      </c>
      <c r="GL135" s="84">
        <f t="shared" si="882"/>
        <v>0</v>
      </c>
      <c r="GM135" s="191" t="str">
        <f t="shared" si="883"/>
        <v>nebija plānots</v>
      </c>
      <c r="GN135" s="84">
        <f t="shared" si="884"/>
        <v>0</v>
      </c>
      <c r="GO135" s="84">
        <v>0</v>
      </c>
      <c r="GP135" s="84">
        <v>0</v>
      </c>
      <c r="GQ135" s="84">
        <f t="shared" si="851"/>
        <v>0</v>
      </c>
      <c r="GR135" s="84">
        <f t="shared" si="852"/>
        <v>0</v>
      </c>
      <c r="GS135" s="84">
        <f t="shared" si="853"/>
        <v>0</v>
      </c>
      <c r="GT135" s="191" t="str">
        <f t="shared" si="885"/>
        <v>nebija plānots</v>
      </c>
      <c r="GU135" s="84">
        <f t="shared" si="854"/>
        <v>0</v>
      </c>
      <c r="GV135" s="84">
        <v>0</v>
      </c>
      <c r="GW135" s="84">
        <v>0</v>
      </c>
      <c r="GX135" s="84">
        <f t="shared" si="855"/>
        <v>0</v>
      </c>
      <c r="GY135" s="84">
        <f t="shared" si="856"/>
        <v>0</v>
      </c>
      <c r="GZ135" s="84">
        <f t="shared" si="857"/>
        <v>0</v>
      </c>
      <c r="HA135" s="191" t="str">
        <f t="shared" si="1049"/>
        <v>nebija plānots</v>
      </c>
      <c r="HB135" s="84">
        <f t="shared" si="858"/>
        <v>0</v>
      </c>
      <c r="HC135" s="40"/>
      <c r="HD135" s="40"/>
      <c r="HE135" s="99" t="s">
        <v>658</v>
      </c>
      <c r="HF135" s="153">
        <v>0.7</v>
      </c>
      <c r="HG135" s="100" t="s">
        <v>718</v>
      </c>
      <c r="HH135" s="100"/>
      <c r="HI135" s="100"/>
    </row>
    <row r="136" spans="1:217" ht="75.400000000000006" customHeight="1" collapsed="1" x14ac:dyDescent="0.45">
      <c r="A136" s="1" t="str">
        <f t="shared" si="204"/>
        <v>3.1.1.7.__</v>
      </c>
      <c r="B136" s="9" t="str">
        <f>C136&amp;J136&amp;"."&amp;D136</f>
        <v>3.1.1.7.K0.Nē</v>
      </c>
      <c r="C136" s="317" t="s">
        <v>427</v>
      </c>
      <c r="D136" s="1" t="s">
        <v>1471</v>
      </c>
      <c r="E136" s="35">
        <v>121</v>
      </c>
      <c r="F136" s="54">
        <v>3</v>
      </c>
      <c r="G136" s="54" t="s">
        <v>427</v>
      </c>
      <c r="H136" s="54" t="s">
        <v>428</v>
      </c>
      <c r="I136" s="54" t="str">
        <f t="shared" si="162"/>
        <v>3.1.1.7. Aizdevumi MVK</v>
      </c>
      <c r="J136" s="54" t="s">
        <v>1472</v>
      </c>
      <c r="K136" s="55" t="s">
        <v>33</v>
      </c>
      <c r="L136" s="38"/>
      <c r="M136" s="56" t="s">
        <v>41</v>
      </c>
      <c r="N136" s="55" t="s">
        <v>5</v>
      </c>
      <c r="O136" s="55" t="s">
        <v>221</v>
      </c>
      <c r="P136" s="55" t="s">
        <v>225</v>
      </c>
      <c r="Q136" s="57">
        <f t="shared" ref="Q136" si="1453">S136+T136+U136+V136+W136</f>
        <v>25000000</v>
      </c>
      <c r="R136" s="57">
        <f t="shared" ref="R136" si="1454">S136+T136+U136+V136</f>
        <v>25000000</v>
      </c>
      <c r="S136" s="80">
        <v>0</v>
      </c>
      <c r="T136" s="80">
        <v>25000000</v>
      </c>
      <c r="U136" s="80">
        <v>0</v>
      </c>
      <c r="V136" s="80">
        <v>0</v>
      </c>
      <c r="W136" s="80">
        <v>0</v>
      </c>
      <c r="X136" s="85" t="str">
        <f t="shared" si="859"/>
        <v>ERAF</v>
      </c>
      <c r="Y136" s="85">
        <v>0</v>
      </c>
      <c r="Z136" s="85">
        <v>0</v>
      </c>
      <c r="AA136" s="85">
        <v>0</v>
      </c>
      <c r="AB136" s="85">
        <v>0</v>
      </c>
      <c r="AC136" s="85">
        <v>0</v>
      </c>
      <c r="AD136" s="85">
        <v>0</v>
      </c>
      <c r="AE136" s="85">
        <v>0</v>
      </c>
      <c r="AF136" s="85">
        <v>0</v>
      </c>
      <c r="AG136" s="85">
        <v>0</v>
      </c>
      <c r="AH136" s="85">
        <v>0</v>
      </c>
      <c r="AI136" s="85">
        <v>0</v>
      </c>
      <c r="AJ136" s="85">
        <v>0</v>
      </c>
      <c r="AK136" s="85">
        <v>0</v>
      </c>
      <c r="AL136" s="85">
        <v>0</v>
      </c>
      <c r="AM136" s="85">
        <v>0</v>
      </c>
      <c r="AN136" s="85">
        <v>0</v>
      </c>
      <c r="AO136" s="85">
        <v>0</v>
      </c>
      <c r="AP136" s="57">
        <f t="shared" si="205"/>
        <v>0</v>
      </c>
      <c r="AQ136" s="85">
        <v>0</v>
      </c>
      <c r="AR136" s="85">
        <v>0</v>
      </c>
      <c r="AS136" s="85">
        <v>0</v>
      </c>
      <c r="AT136" s="85">
        <v>0</v>
      </c>
      <c r="AU136" s="85">
        <v>0</v>
      </c>
      <c r="AV136" s="85">
        <v>0</v>
      </c>
      <c r="AW136" s="85">
        <v>0</v>
      </c>
      <c r="AX136" s="85">
        <v>0</v>
      </c>
      <c r="AY136" s="85">
        <v>0</v>
      </c>
      <c r="AZ136" s="85">
        <v>0</v>
      </c>
      <c r="BA136" s="85">
        <v>0</v>
      </c>
      <c r="BB136" s="85">
        <v>0</v>
      </c>
      <c r="BC136" s="57">
        <f t="shared" si="206"/>
        <v>0</v>
      </c>
      <c r="BD136" s="57">
        <f t="shared" si="207"/>
        <v>0</v>
      </c>
      <c r="BE136" s="85">
        <v>0</v>
      </c>
      <c r="BF136" s="85">
        <v>0</v>
      </c>
      <c r="BG136" s="85">
        <v>0</v>
      </c>
      <c r="BH136" s="85">
        <v>0</v>
      </c>
      <c r="BI136" s="85">
        <v>0</v>
      </c>
      <c r="BJ136" s="85">
        <v>0</v>
      </c>
      <c r="BK136" s="85">
        <v>0</v>
      </c>
      <c r="BL136" s="85">
        <v>0</v>
      </c>
      <c r="BM136" s="85">
        <v>0</v>
      </c>
      <c r="BN136" s="85">
        <v>0</v>
      </c>
      <c r="BO136" s="85">
        <v>0</v>
      </c>
      <c r="BP136" s="85">
        <v>0</v>
      </c>
      <c r="BQ136" s="57">
        <f t="shared" si="208"/>
        <v>0</v>
      </c>
      <c r="BR136" s="85">
        <v>0</v>
      </c>
      <c r="BS136" s="85">
        <v>0</v>
      </c>
      <c r="BT136" s="85">
        <v>0</v>
      </c>
      <c r="BU136" s="85">
        <v>0</v>
      </c>
      <c r="BV136" s="85">
        <v>0</v>
      </c>
      <c r="BW136" s="85">
        <v>0</v>
      </c>
      <c r="BX136" s="85">
        <v>0</v>
      </c>
      <c r="BY136" s="85">
        <v>0</v>
      </c>
      <c r="BZ136" s="85">
        <v>0</v>
      </c>
      <c r="CA136" s="85">
        <v>0</v>
      </c>
      <c r="CB136" s="85">
        <v>0</v>
      </c>
      <c r="CC136" s="85">
        <v>0</v>
      </c>
      <c r="CD136" s="57">
        <f t="shared" si="209"/>
        <v>0</v>
      </c>
      <c r="CE136" s="85">
        <v>0</v>
      </c>
      <c r="CF136" s="85">
        <v>0</v>
      </c>
      <c r="CG136" s="85">
        <v>0</v>
      </c>
      <c r="CH136" s="85">
        <v>0</v>
      </c>
      <c r="CI136" s="85">
        <v>0</v>
      </c>
      <c r="CJ136" s="85">
        <v>0</v>
      </c>
      <c r="CK136" s="85">
        <v>0</v>
      </c>
      <c r="CL136" s="85">
        <v>0</v>
      </c>
      <c r="CM136" s="85">
        <v>0</v>
      </c>
      <c r="CN136" s="85">
        <v>0</v>
      </c>
      <c r="CO136" s="84">
        <v>0</v>
      </c>
      <c r="CP136" s="84">
        <v>0</v>
      </c>
      <c r="CQ136" s="57">
        <f>CE136+CF136+CG136+CH136+CI136+CJ136+CK136+CL136+CM136+CN136+CO136+CP136</f>
        <v>0</v>
      </c>
      <c r="CR136" s="57">
        <f t="shared" si="860"/>
        <v>0</v>
      </c>
      <c r="CS136" s="179">
        <v>0</v>
      </c>
      <c r="CT136" s="84">
        <v>0</v>
      </c>
      <c r="CU136" s="84">
        <v>0</v>
      </c>
      <c r="CV136" s="84">
        <f t="shared" si="887"/>
        <v>0</v>
      </c>
      <c r="CW136" s="84">
        <v>0</v>
      </c>
      <c r="CX136" s="84">
        <f t="shared" si="888"/>
        <v>0</v>
      </c>
      <c r="CY136" s="191" t="str">
        <f t="shared" si="889"/>
        <v>nebija plānots</v>
      </c>
      <c r="CZ136" s="84">
        <f t="shared" si="890"/>
        <v>0</v>
      </c>
      <c r="DA136" s="84">
        <f t="shared" ref="DA136:FL136" si="1455">DA137+DA138</f>
        <v>0</v>
      </c>
      <c r="DB136" s="84">
        <v>0</v>
      </c>
      <c r="DC136" s="84">
        <f t="shared" si="892"/>
        <v>0</v>
      </c>
      <c r="DD136" s="84">
        <v>0</v>
      </c>
      <c r="DE136" s="84">
        <f t="shared" si="861"/>
        <v>0</v>
      </c>
      <c r="DF136" s="191" t="str">
        <f t="shared" ref="DF136" si="1456">IFERROR(DE136/DC136,"nebija plānots")</f>
        <v>nebija plānots</v>
      </c>
      <c r="DG136" s="84">
        <f t="shared" ref="DG136" si="1457">DE136-DC136</f>
        <v>0</v>
      </c>
      <c r="DH136" s="84">
        <f t="shared" si="1455"/>
        <v>0</v>
      </c>
      <c r="DI136" s="84">
        <v>0</v>
      </c>
      <c r="DJ136" s="84">
        <f t="shared" ref="DJ136" si="1458">DC136+DH136</f>
        <v>0</v>
      </c>
      <c r="DK136" s="84">
        <v>0</v>
      </c>
      <c r="DL136" s="84">
        <f t="shared" si="862"/>
        <v>0</v>
      </c>
      <c r="DM136" s="191" t="str">
        <f t="shared" ref="DM136" si="1459">IFERROR(DL136/DJ136,"nebija plānots")</f>
        <v>nebija plānots</v>
      </c>
      <c r="DN136" s="84">
        <f t="shared" ref="DN136" si="1460">DL136-DJ136</f>
        <v>0</v>
      </c>
      <c r="DO136" s="84">
        <f t="shared" si="1455"/>
        <v>0</v>
      </c>
      <c r="DP136" s="84">
        <v>0</v>
      </c>
      <c r="DQ136" s="84">
        <f t="shared" ref="DQ136" si="1461">DJ136+DO136</f>
        <v>0</v>
      </c>
      <c r="DR136" s="84">
        <v>0</v>
      </c>
      <c r="DS136" s="84">
        <f t="shared" si="863"/>
        <v>0</v>
      </c>
      <c r="DT136" s="191" t="str">
        <f t="shared" ref="DT136" si="1462">IFERROR(DS136/DQ136,"nebija plānots")</f>
        <v>nebija plānots</v>
      </c>
      <c r="DU136" s="84">
        <f t="shared" ref="DU136" si="1463">DS136-DQ136</f>
        <v>0</v>
      </c>
      <c r="DV136" s="84">
        <f t="shared" si="1455"/>
        <v>0</v>
      </c>
      <c r="DW136" s="84">
        <v>0</v>
      </c>
      <c r="DX136" s="84">
        <f t="shared" ref="DX136" si="1464">DQ136+DV136</f>
        <v>0</v>
      </c>
      <c r="DY136" s="84">
        <v>0</v>
      </c>
      <c r="DZ136" s="84">
        <f t="shared" si="864"/>
        <v>0</v>
      </c>
      <c r="EA136" s="191" t="str">
        <f t="shared" ref="EA136" si="1465">IFERROR(DZ136/DX136,"nebija plānots")</f>
        <v>nebija plānots</v>
      </c>
      <c r="EB136" s="84">
        <f t="shared" ref="EB136" si="1466">DZ136-DX136</f>
        <v>0</v>
      </c>
      <c r="EC136" s="84">
        <f t="shared" si="1455"/>
        <v>0</v>
      </c>
      <c r="ED136" s="84">
        <v>0</v>
      </c>
      <c r="EE136" s="84">
        <f t="shared" ref="EE136" si="1467">DX136+EC136</f>
        <v>0</v>
      </c>
      <c r="EF136" s="84">
        <v>0</v>
      </c>
      <c r="EG136" s="84">
        <f t="shared" si="865"/>
        <v>0</v>
      </c>
      <c r="EH136" s="191" t="str">
        <f t="shared" ref="EH136" si="1468">IFERROR(EG136/EE136,"nebija plānots")</f>
        <v>nebija plānots</v>
      </c>
      <c r="EI136" s="84">
        <f t="shared" ref="EI136" si="1469">EG136-EE136</f>
        <v>0</v>
      </c>
      <c r="EJ136" s="84">
        <f t="shared" si="1455"/>
        <v>0</v>
      </c>
      <c r="EK136" s="84">
        <v>0</v>
      </c>
      <c r="EL136" s="84">
        <f t="shared" ref="EL136" si="1470">EE136+EJ136</f>
        <v>0</v>
      </c>
      <c r="EM136" s="84">
        <v>0</v>
      </c>
      <c r="EN136" s="84">
        <f t="shared" si="866"/>
        <v>0</v>
      </c>
      <c r="EO136" s="191" t="str">
        <f t="shared" ref="EO136" si="1471">IFERROR(EN136/EL136,"nebija plānots")</f>
        <v>nebija plānots</v>
      </c>
      <c r="EP136" s="84">
        <f t="shared" ref="EP136" si="1472">EN136-EL136</f>
        <v>0</v>
      </c>
      <c r="EQ136" s="84">
        <f t="shared" si="1455"/>
        <v>0</v>
      </c>
      <c r="ER136" s="84">
        <v>0</v>
      </c>
      <c r="ES136" s="84">
        <f t="shared" ref="ES136" si="1473">EL136+EQ136</f>
        <v>0</v>
      </c>
      <c r="ET136" s="84">
        <v>0</v>
      </c>
      <c r="EU136" s="84">
        <f t="shared" si="867"/>
        <v>0</v>
      </c>
      <c r="EV136" s="191" t="str">
        <f t="shared" ref="EV136" si="1474">IFERROR(EU136/ES136,"nebija plānots")</f>
        <v>nebija plānots</v>
      </c>
      <c r="EW136" s="84">
        <f t="shared" ref="EW136" si="1475">EU136-ES136</f>
        <v>0</v>
      </c>
      <c r="EX136" s="84">
        <f t="shared" si="1455"/>
        <v>0</v>
      </c>
      <c r="EY136" s="84">
        <v>0</v>
      </c>
      <c r="EZ136" s="84">
        <f t="shared" ref="EZ136" si="1476">ES136+EX136</f>
        <v>0</v>
      </c>
      <c r="FA136" s="84">
        <v>0</v>
      </c>
      <c r="FB136" s="84">
        <f t="shared" si="868"/>
        <v>0</v>
      </c>
      <c r="FC136" s="191" t="str">
        <f t="shared" ref="FC136" si="1477">IFERROR(FB136/EZ136,"nebija plānots")</f>
        <v>nebija plānots</v>
      </c>
      <c r="FD136" s="84">
        <f t="shared" ref="FD136" si="1478">FB136-EZ136</f>
        <v>0</v>
      </c>
      <c r="FE136" s="84">
        <f t="shared" si="1455"/>
        <v>0</v>
      </c>
      <c r="FF136" s="84">
        <v>0</v>
      </c>
      <c r="FG136" s="84">
        <f t="shared" ref="FG136" si="1479">EZ136+FE136</f>
        <v>0</v>
      </c>
      <c r="FH136" s="84">
        <v>0</v>
      </c>
      <c r="FI136" s="84">
        <f t="shared" si="869"/>
        <v>0</v>
      </c>
      <c r="FJ136" s="191" t="str">
        <f t="shared" ref="FJ136" si="1480">IFERROR(FI136/FG136,"nebija plānots")</f>
        <v>nebija plānots</v>
      </c>
      <c r="FK136" s="84">
        <f t="shared" ref="FK136" si="1481">FI136-FG136</f>
        <v>0</v>
      </c>
      <c r="FL136" s="84">
        <f t="shared" si="1455"/>
        <v>0</v>
      </c>
      <c r="FM136" s="84">
        <v>0</v>
      </c>
      <c r="FN136" s="84">
        <f t="shared" ref="FN136" si="1482">FG136+FL136</f>
        <v>0</v>
      </c>
      <c r="FO136" s="84">
        <v>0</v>
      </c>
      <c r="FP136" s="84">
        <f t="shared" si="870"/>
        <v>0</v>
      </c>
      <c r="FQ136" s="191" t="str">
        <f t="shared" ref="FQ136" si="1483">IFERROR(FP136/FN136,"nebija plānots")</f>
        <v>nebija plānots</v>
      </c>
      <c r="FR136" s="84">
        <f t="shared" ref="FR136" si="1484">FP136-FN136</f>
        <v>0</v>
      </c>
      <c r="FS136" s="97">
        <f t="shared" si="922"/>
        <v>0</v>
      </c>
      <c r="FT136" s="97">
        <f t="shared" si="871"/>
        <v>0</v>
      </c>
      <c r="FU136" s="84">
        <v>0</v>
      </c>
      <c r="FV136" s="84">
        <v>0</v>
      </c>
      <c r="FW136" s="84">
        <v>0</v>
      </c>
      <c r="FX136" s="84">
        <f t="shared" si="872"/>
        <v>0</v>
      </c>
      <c r="FY136" s="191" t="str">
        <f t="shared" si="873"/>
        <v>nebija plānots</v>
      </c>
      <c r="FZ136" s="84">
        <f t="shared" si="874"/>
        <v>0</v>
      </c>
      <c r="GA136" s="84">
        <v>0</v>
      </c>
      <c r="GB136" s="84">
        <v>0</v>
      </c>
      <c r="GC136" s="84">
        <f t="shared" si="875"/>
        <v>0</v>
      </c>
      <c r="GD136" s="84">
        <f t="shared" si="876"/>
        <v>0</v>
      </c>
      <c r="GE136" s="84">
        <f t="shared" si="877"/>
        <v>0</v>
      </c>
      <c r="GF136" s="191" t="str">
        <f t="shared" si="878"/>
        <v>nebija plānots</v>
      </c>
      <c r="GG136" s="84">
        <f t="shared" si="879"/>
        <v>0</v>
      </c>
      <c r="GH136" s="84">
        <v>0</v>
      </c>
      <c r="GI136" s="84">
        <v>0</v>
      </c>
      <c r="GJ136" s="84">
        <f t="shared" si="880"/>
        <v>0</v>
      </c>
      <c r="GK136" s="84">
        <f t="shared" si="881"/>
        <v>0</v>
      </c>
      <c r="GL136" s="84">
        <f t="shared" si="882"/>
        <v>0</v>
      </c>
      <c r="GM136" s="191" t="str">
        <f t="shared" si="883"/>
        <v>nebija plānots</v>
      </c>
      <c r="GN136" s="84">
        <f t="shared" si="884"/>
        <v>0</v>
      </c>
      <c r="GO136" s="84">
        <v>0</v>
      </c>
      <c r="GP136" s="84">
        <v>0</v>
      </c>
      <c r="GQ136" s="84">
        <f t="shared" si="851"/>
        <v>0</v>
      </c>
      <c r="GR136" s="84">
        <f t="shared" si="852"/>
        <v>0</v>
      </c>
      <c r="GS136" s="84">
        <f t="shared" si="853"/>
        <v>0</v>
      </c>
      <c r="GT136" s="191" t="str">
        <f t="shared" si="885"/>
        <v>nebija plānots</v>
      </c>
      <c r="GU136" s="84">
        <f t="shared" si="854"/>
        <v>0</v>
      </c>
      <c r="GV136" s="84">
        <v>0</v>
      </c>
      <c r="GW136" s="84">
        <v>0</v>
      </c>
      <c r="GX136" s="84">
        <f t="shared" si="855"/>
        <v>0</v>
      </c>
      <c r="GY136" s="84">
        <f t="shared" si="856"/>
        <v>0</v>
      </c>
      <c r="GZ136" s="84">
        <f t="shared" si="857"/>
        <v>0</v>
      </c>
      <c r="HA136" s="191" t="str">
        <f t="shared" si="1049"/>
        <v>nebija plānots</v>
      </c>
      <c r="HB136" s="84">
        <f t="shared" si="858"/>
        <v>0</v>
      </c>
      <c r="HC136" s="57">
        <f>FU136+FS136+CQ136+CD136+BQ136+BC136+AP136</f>
        <v>0</v>
      </c>
      <c r="HD136" s="57">
        <f>Q136-HC136</f>
        <v>25000000</v>
      </c>
      <c r="HE136" s="72"/>
      <c r="HF136" s="58">
        <v>1</v>
      </c>
      <c r="HG136" s="59" t="s">
        <v>878</v>
      </c>
      <c r="HH136" s="59"/>
      <c r="HI136" s="59"/>
    </row>
    <row r="137" spans="1:217" ht="75.400000000000006" hidden="1" customHeight="1" outlineLevel="1" x14ac:dyDescent="0.45">
      <c r="B137" s="9"/>
      <c r="C137" s="317" t="s">
        <v>427</v>
      </c>
      <c r="D137" s="1" t="s">
        <v>1471</v>
      </c>
      <c r="E137" s="35">
        <v>122</v>
      </c>
      <c r="F137" s="37">
        <v>3</v>
      </c>
      <c r="G137" s="37" t="s">
        <v>427</v>
      </c>
      <c r="H137" s="37" t="s">
        <v>428</v>
      </c>
      <c r="I137" s="37" t="s">
        <v>480</v>
      </c>
      <c r="J137" s="54">
        <v>0</v>
      </c>
      <c r="K137" s="38"/>
      <c r="L137" s="38"/>
      <c r="M137" s="39" t="s">
        <v>41</v>
      </c>
      <c r="N137" s="38"/>
      <c r="O137" s="38"/>
      <c r="P137" s="38" t="s">
        <v>456</v>
      </c>
      <c r="Q137" s="40"/>
      <c r="R137" s="40"/>
      <c r="S137" s="40"/>
      <c r="T137" s="40"/>
      <c r="U137" s="40"/>
      <c r="V137" s="40"/>
      <c r="W137" s="40"/>
      <c r="X137" s="85">
        <f t="shared" si="859"/>
        <v>0</v>
      </c>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84">
        <v>0</v>
      </c>
      <c r="CP137" s="84">
        <v>0</v>
      </c>
      <c r="CQ137" s="40"/>
      <c r="CR137" s="57">
        <f t="shared" si="860"/>
        <v>0</v>
      </c>
      <c r="CS137" s="40"/>
      <c r="CT137" s="40"/>
      <c r="CU137" s="84"/>
      <c r="CV137" s="84"/>
      <c r="CW137" s="84"/>
      <c r="CX137" s="84"/>
      <c r="CY137" s="191"/>
      <c r="CZ137" s="84"/>
      <c r="DA137" s="40"/>
      <c r="DB137" s="84">
        <v>0</v>
      </c>
      <c r="DC137" s="84"/>
      <c r="DD137" s="84"/>
      <c r="DE137" s="84">
        <f t="shared" si="861"/>
        <v>0</v>
      </c>
      <c r="DF137" s="191"/>
      <c r="DG137" s="84"/>
      <c r="DH137" s="40"/>
      <c r="DI137" s="84">
        <v>0</v>
      </c>
      <c r="DJ137" s="84"/>
      <c r="DK137" s="84"/>
      <c r="DL137" s="84">
        <f t="shared" si="862"/>
        <v>0</v>
      </c>
      <c r="DM137" s="191"/>
      <c r="DN137" s="84"/>
      <c r="DO137" s="40"/>
      <c r="DP137" s="84">
        <v>0</v>
      </c>
      <c r="DQ137" s="84"/>
      <c r="DR137" s="84"/>
      <c r="DS137" s="84">
        <f t="shared" si="863"/>
        <v>0</v>
      </c>
      <c r="DT137" s="191"/>
      <c r="DU137" s="84"/>
      <c r="DV137" s="40"/>
      <c r="DW137" s="84">
        <v>0</v>
      </c>
      <c r="DX137" s="84"/>
      <c r="DY137" s="84"/>
      <c r="DZ137" s="84">
        <f t="shared" si="864"/>
        <v>0</v>
      </c>
      <c r="EA137" s="191"/>
      <c r="EB137" s="84"/>
      <c r="EC137" s="40"/>
      <c r="ED137" s="84">
        <v>0</v>
      </c>
      <c r="EE137" s="84"/>
      <c r="EF137" s="84"/>
      <c r="EG137" s="84">
        <f t="shared" si="865"/>
        <v>0</v>
      </c>
      <c r="EH137" s="191"/>
      <c r="EI137" s="84"/>
      <c r="EJ137" s="40"/>
      <c r="EK137" s="84">
        <v>0</v>
      </c>
      <c r="EL137" s="84"/>
      <c r="EM137" s="84"/>
      <c r="EN137" s="84">
        <f t="shared" si="866"/>
        <v>0</v>
      </c>
      <c r="EO137" s="191"/>
      <c r="EP137" s="84"/>
      <c r="EQ137" s="40"/>
      <c r="ER137" s="84">
        <v>0</v>
      </c>
      <c r="ES137" s="84"/>
      <c r="ET137" s="84"/>
      <c r="EU137" s="84">
        <f t="shared" si="867"/>
        <v>0</v>
      </c>
      <c r="EV137" s="191"/>
      <c r="EW137" s="84"/>
      <c r="EX137" s="40"/>
      <c r="EY137" s="84">
        <v>0</v>
      </c>
      <c r="EZ137" s="84"/>
      <c r="FA137" s="84"/>
      <c r="FB137" s="84">
        <f t="shared" si="868"/>
        <v>0</v>
      </c>
      <c r="FC137" s="191"/>
      <c r="FD137" s="84"/>
      <c r="FE137" s="40"/>
      <c r="FF137" s="84">
        <v>0</v>
      </c>
      <c r="FG137" s="84"/>
      <c r="FH137" s="84"/>
      <c r="FI137" s="84">
        <f t="shared" si="869"/>
        <v>0</v>
      </c>
      <c r="FJ137" s="191"/>
      <c r="FK137" s="84"/>
      <c r="FL137" s="40"/>
      <c r="FM137" s="84">
        <v>0</v>
      </c>
      <c r="FN137" s="84"/>
      <c r="FO137" s="84"/>
      <c r="FP137" s="84">
        <f t="shared" si="870"/>
        <v>0</v>
      </c>
      <c r="FQ137" s="191"/>
      <c r="FR137" s="84"/>
      <c r="FS137" s="40"/>
      <c r="FT137" s="97">
        <f t="shared" si="871"/>
        <v>0</v>
      </c>
      <c r="FU137" s="84">
        <v>0</v>
      </c>
      <c r="FV137" s="84">
        <v>0</v>
      </c>
      <c r="FW137" s="84">
        <v>0</v>
      </c>
      <c r="FX137" s="84">
        <f t="shared" si="872"/>
        <v>0</v>
      </c>
      <c r="FY137" s="191" t="str">
        <f t="shared" si="873"/>
        <v>nebija plānots</v>
      </c>
      <c r="FZ137" s="84">
        <f t="shared" si="874"/>
        <v>0</v>
      </c>
      <c r="GA137" s="84">
        <v>0</v>
      </c>
      <c r="GB137" s="84">
        <v>0</v>
      </c>
      <c r="GC137" s="84">
        <f t="shared" si="875"/>
        <v>0</v>
      </c>
      <c r="GD137" s="84">
        <f t="shared" si="876"/>
        <v>0</v>
      </c>
      <c r="GE137" s="84">
        <f t="shared" si="877"/>
        <v>0</v>
      </c>
      <c r="GF137" s="191" t="str">
        <f t="shared" si="878"/>
        <v>nebija plānots</v>
      </c>
      <c r="GG137" s="84">
        <f t="shared" si="879"/>
        <v>0</v>
      </c>
      <c r="GH137" s="84">
        <v>0</v>
      </c>
      <c r="GI137" s="84">
        <v>0</v>
      </c>
      <c r="GJ137" s="84">
        <f t="shared" si="880"/>
        <v>0</v>
      </c>
      <c r="GK137" s="84">
        <f t="shared" si="881"/>
        <v>0</v>
      </c>
      <c r="GL137" s="84">
        <f t="shared" si="882"/>
        <v>0</v>
      </c>
      <c r="GM137" s="191" t="str">
        <f t="shared" si="883"/>
        <v>nebija plānots</v>
      </c>
      <c r="GN137" s="84">
        <f t="shared" si="884"/>
        <v>0</v>
      </c>
      <c r="GO137" s="84">
        <v>0</v>
      </c>
      <c r="GP137" s="84">
        <v>0</v>
      </c>
      <c r="GQ137" s="84">
        <f t="shared" si="851"/>
        <v>0</v>
      </c>
      <c r="GR137" s="84">
        <f t="shared" si="852"/>
        <v>0</v>
      </c>
      <c r="GS137" s="84">
        <f t="shared" si="853"/>
        <v>0</v>
      </c>
      <c r="GT137" s="191" t="str">
        <f t="shared" si="885"/>
        <v>nebija plānots</v>
      </c>
      <c r="GU137" s="84">
        <f t="shared" si="854"/>
        <v>0</v>
      </c>
      <c r="GV137" s="84">
        <v>0</v>
      </c>
      <c r="GW137" s="84">
        <v>0</v>
      </c>
      <c r="GX137" s="84">
        <f t="shared" si="855"/>
        <v>0</v>
      </c>
      <c r="GY137" s="84">
        <f t="shared" si="856"/>
        <v>0</v>
      </c>
      <c r="GZ137" s="84">
        <f t="shared" si="857"/>
        <v>0</v>
      </c>
      <c r="HA137" s="191" t="str">
        <f t="shared" si="1049"/>
        <v>nebija plānots</v>
      </c>
      <c r="HB137" s="84">
        <f t="shared" si="858"/>
        <v>0</v>
      </c>
      <c r="HC137" s="40"/>
      <c r="HD137" s="40"/>
      <c r="HE137" s="99"/>
      <c r="HF137" s="99"/>
      <c r="HG137" s="100"/>
      <c r="HH137" s="100"/>
      <c r="HI137" s="100"/>
    </row>
    <row r="138" spans="1:217" ht="75.400000000000006" hidden="1" customHeight="1" outlineLevel="1" x14ac:dyDescent="0.45">
      <c r="B138" s="9"/>
      <c r="C138" s="317" t="s">
        <v>427</v>
      </c>
      <c r="D138" s="1" t="s">
        <v>1471</v>
      </c>
      <c r="E138" s="35">
        <v>123</v>
      </c>
      <c r="F138" s="37">
        <v>3</v>
      </c>
      <c r="G138" s="37" t="s">
        <v>427</v>
      </c>
      <c r="H138" s="37" t="s">
        <v>428</v>
      </c>
      <c r="I138" s="37" t="s">
        <v>480</v>
      </c>
      <c r="J138" s="54">
        <v>0</v>
      </c>
      <c r="K138" s="38"/>
      <c r="L138" s="38"/>
      <c r="M138" s="39" t="s">
        <v>41</v>
      </c>
      <c r="N138" s="38"/>
      <c r="O138" s="38"/>
      <c r="P138" s="38" t="s">
        <v>457</v>
      </c>
      <c r="Q138" s="40"/>
      <c r="R138" s="40"/>
      <c r="S138" s="40"/>
      <c r="T138" s="40"/>
      <c r="U138" s="40"/>
      <c r="V138" s="40"/>
      <c r="W138" s="40"/>
      <c r="X138" s="85">
        <f t="shared" si="859"/>
        <v>0</v>
      </c>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84">
        <v>0</v>
      </c>
      <c r="CP138" s="84">
        <v>0</v>
      </c>
      <c r="CQ138" s="40"/>
      <c r="CR138" s="57">
        <f t="shared" si="860"/>
        <v>0</v>
      </c>
      <c r="CS138" s="40"/>
      <c r="CT138" s="172"/>
      <c r="CU138" s="84"/>
      <c r="CV138" s="84"/>
      <c r="CW138" s="84"/>
      <c r="CX138" s="84"/>
      <c r="CY138" s="191"/>
      <c r="CZ138" s="84"/>
      <c r="DA138" s="172"/>
      <c r="DB138" s="84">
        <v>0</v>
      </c>
      <c r="DC138" s="84"/>
      <c r="DD138" s="84"/>
      <c r="DE138" s="84">
        <f t="shared" si="861"/>
        <v>0</v>
      </c>
      <c r="DF138" s="191"/>
      <c r="DG138" s="84"/>
      <c r="DH138" s="172"/>
      <c r="DI138" s="84">
        <v>0</v>
      </c>
      <c r="DJ138" s="84"/>
      <c r="DK138" s="84"/>
      <c r="DL138" s="84">
        <f t="shared" si="862"/>
        <v>0</v>
      </c>
      <c r="DM138" s="191"/>
      <c r="DN138" s="84"/>
      <c r="DO138" s="172"/>
      <c r="DP138" s="84">
        <v>0</v>
      </c>
      <c r="DQ138" s="84"/>
      <c r="DR138" s="84"/>
      <c r="DS138" s="84">
        <f t="shared" si="863"/>
        <v>0</v>
      </c>
      <c r="DT138" s="191"/>
      <c r="DU138" s="84"/>
      <c r="DV138" s="172"/>
      <c r="DW138" s="84">
        <v>0</v>
      </c>
      <c r="DX138" s="84"/>
      <c r="DY138" s="84"/>
      <c r="DZ138" s="84">
        <f t="shared" si="864"/>
        <v>0</v>
      </c>
      <c r="EA138" s="191"/>
      <c r="EB138" s="84"/>
      <c r="EC138" s="172"/>
      <c r="ED138" s="84">
        <v>0</v>
      </c>
      <c r="EE138" s="84"/>
      <c r="EF138" s="84"/>
      <c r="EG138" s="84">
        <f t="shared" si="865"/>
        <v>0</v>
      </c>
      <c r="EH138" s="191"/>
      <c r="EI138" s="84"/>
      <c r="EJ138" s="172"/>
      <c r="EK138" s="84">
        <v>0</v>
      </c>
      <c r="EL138" s="84"/>
      <c r="EM138" s="84"/>
      <c r="EN138" s="84">
        <f t="shared" si="866"/>
        <v>0</v>
      </c>
      <c r="EO138" s="191"/>
      <c r="EP138" s="84"/>
      <c r="EQ138" s="172"/>
      <c r="ER138" s="84">
        <v>0</v>
      </c>
      <c r="ES138" s="84"/>
      <c r="ET138" s="84"/>
      <c r="EU138" s="84">
        <f t="shared" si="867"/>
        <v>0</v>
      </c>
      <c r="EV138" s="191"/>
      <c r="EW138" s="84"/>
      <c r="EX138" s="172"/>
      <c r="EY138" s="84">
        <v>0</v>
      </c>
      <c r="EZ138" s="84"/>
      <c r="FA138" s="84"/>
      <c r="FB138" s="84">
        <f t="shared" si="868"/>
        <v>0</v>
      </c>
      <c r="FC138" s="191"/>
      <c r="FD138" s="84"/>
      <c r="FE138" s="172"/>
      <c r="FF138" s="84">
        <v>0</v>
      </c>
      <c r="FG138" s="84"/>
      <c r="FH138" s="84"/>
      <c r="FI138" s="84">
        <f t="shared" si="869"/>
        <v>0</v>
      </c>
      <c r="FJ138" s="191"/>
      <c r="FK138" s="84"/>
      <c r="FL138" s="172"/>
      <c r="FM138" s="84">
        <v>0</v>
      </c>
      <c r="FN138" s="84"/>
      <c r="FO138" s="84"/>
      <c r="FP138" s="84">
        <f t="shared" si="870"/>
        <v>0</v>
      </c>
      <c r="FQ138" s="191"/>
      <c r="FR138" s="84"/>
      <c r="FS138" s="40"/>
      <c r="FT138" s="97">
        <f t="shared" si="871"/>
        <v>0</v>
      </c>
      <c r="FU138" s="84">
        <v>0</v>
      </c>
      <c r="FV138" s="84">
        <v>0</v>
      </c>
      <c r="FW138" s="84">
        <v>0</v>
      </c>
      <c r="FX138" s="84">
        <f t="shared" si="872"/>
        <v>0</v>
      </c>
      <c r="FY138" s="191" t="str">
        <f t="shared" si="873"/>
        <v>nebija plānots</v>
      </c>
      <c r="FZ138" s="84">
        <f t="shared" si="874"/>
        <v>0</v>
      </c>
      <c r="GA138" s="84">
        <v>0</v>
      </c>
      <c r="GB138" s="84">
        <v>0</v>
      </c>
      <c r="GC138" s="84">
        <f t="shared" si="875"/>
        <v>0</v>
      </c>
      <c r="GD138" s="84">
        <f t="shared" si="876"/>
        <v>0</v>
      </c>
      <c r="GE138" s="84">
        <f t="shared" si="877"/>
        <v>0</v>
      </c>
      <c r="GF138" s="191" t="str">
        <f t="shared" si="878"/>
        <v>nebija plānots</v>
      </c>
      <c r="GG138" s="84">
        <f t="shared" si="879"/>
        <v>0</v>
      </c>
      <c r="GH138" s="84">
        <v>0</v>
      </c>
      <c r="GI138" s="84">
        <v>0</v>
      </c>
      <c r="GJ138" s="84">
        <f t="shared" si="880"/>
        <v>0</v>
      </c>
      <c r="GK138" s="84">
        <f t="shared" si="881"/>
        <v>0</v>
      </c>
      <c r="GL138" s="84">
        <f t="shared" si="882"/>
        <v>0</v>
      </c>
      <c r="GM138" s="191" t="str">
        <f t="shared" si="883"/>
        <v>nebija plānots</v>
      </c>
      <c r="GN138" s="84">
        <f t="shared" si="884"/>
        <v>0</v>
      </c>
      <c r="GO138" s="84">
        <v>0</v>
      </c>
      <c r="GP138" s="84">
        <v>0</v>
      </c>
      <c r="GQ138" s="84">
        <f t="shared" si="851"/>
        <v>0</v>
      </c>
      <c r="GR138" s="84">
        <f t="shared" si="852"/>
        <v>0</v>
      </c>
      <c r="GS138" s="84">
        <f t="shared" si="853"/>
        <v>0</v>
      </c>
      <c r="GT138" s="191" t="str">
        <f t="shared" si="885"/>
        <v>nebija plānots</v>
      </c>
      <c r="GU138" s="84">
        <f t="shared" si="854"/>
        <v>0</v>
      </c>
      <c r="GV138" s="84">
        <v>0</v>
      </c>
      <c r="GW138" s="84">
        <v>0</v>
      </c>
      <c r="GX138" s="84">
        <f t="shared" si="855"/>
        <v>0</v>
      </c>
      <c r="GY138" s="84">
        <f t="shared" si="856"/>
        <v>0</v>
      </c>
      <c r="GZ138" s="84">
        <f t="shared" si="857"/>
        <v>0</v>
      </c>
      <c r="HA138" s="191" t="str">
        <f t="shared" si="1049"/>
        <v>nebija plānots</v>
      </c>
      <c r="HB138" s="84">
        <f t="shared" si="858"/>
        <v>0</v>
      </c>
      <c r="HC138" s="40"/>
      <c r="HD138" s="40"/>
      <c r="HE138" s="99"/>
      <c r="HF138" s="99"/>
      <c r="HG138" s="104" t="s">
        <v>879</v>
      </c>
      <c r="HH138" s="100" t="s">
        <v>828</v>
      </c>
      <c r="HI138" s="100" t="s">
        <v>828</v>
      </c>
    </row>
    <row r="139" spans="1:217" ht="75.400000000000006" customHeight="1" collapsed="1" x14ac:dyDescent="0.45">
      <c r="A139" s="1" t="str">
        <f t="shared" si="204"/>
        <v>3.2.1.1.1</v>
      </c>
      <c r="B139" s="9" t="str">
        <f>C139&amp;J139&amp;"."&amp;D139</f>
        <v>3.2.1.1.1.Nē</v>
      </c>
      <c r="C139" s="317" t="s">
        <v>64</v>
      </c>
      <c r="D139" s="1" t="s">
        <v>1471</v>
      </c>
      <c r="E139" s="35">
        <v>124</v>
      </c>
      <c r="F139" s="54">
        <v>3</v>
      </c>
      <c r="G139" s="54" t="s">
        <v>64</v>
      </c>
      <c r="H139" s="54" t="s">
        <v>65</v>
      </c>
      <c r="I139" s="54" t="str">
        <f t="shared" si="162"/>
        <v>3.2.1.1. Klasteru programma</v>
      </c>
      <c r="J139" s="54">
        <v>1</v>
      </c>
      <c r="K139" s="55">
        <v>1</v>
      </c>
      <c r="L139" s="38" t="str">
        <f t="shared" si="163"/>
        <v>3.2.1.1.1</v>
      </c>
      <c r="M139" s="56" t="s">
        <v>41</v>
      </c>
      <c r="N139" s="55" t="s">
        <v>5</v>
      </c>
      <c r="O139" s="55" t="s">
        <v>221</v>
      </c>
      <c r="P139" s="55" t="s">
        <v>225</v>
      </c>
      <c r="Q139" s="57">
        <f t="shared" si="1230"/>
        <v>6732853</v>
      </c>
      <c r="R139" s="57">
        <f t="shared" si="1231"/>
        <v>6732853</v>
      </c>
      <c r="S139" s="80">
        <v>0</v>
      </c>
      <c r="T139" s="80">
        <v>6732853</v>
      </c>
      <c r="U139" s="80">
        <v>0</v>
      </c>
      <c r="V139" s="80">
        <v>0</v>
      </c>
      <c r="W139" s="80">
        <v>0</v>
      </c>
      <c r="X139" s="85" t="str">
        <f t="shared" si="859"/>
        <v>ERAF</v>
      </c>
      <c r="Y139" s="85">
        <v>0</v>
      </c>
      <c r="Z139" s="85">
        <v>0</v>
      </c>
      <c r="AA139" s="85">
        <v>0</v>
      </c>
      <c r="AB139" s="85">
        <v>138304.35999999999</v>
      </c>
      <c r="AC139" s="85">
        <v>72624.800000000003</v>
      </c>
      <c r="AD139" s="85">
        <v>137518.39000000001</v>
      </c>
      <c r="AE139" s="85">
        <v>82406.789999999994</v>
      </c>
      <c r="AF139" s="85">
        <v>129528.44</v>
      </c>
      <c r="AG139" s="85">
        <v>0</v>
      </c>
      <c r="AH139" s="85">
        <v>68016.960000000006</v>
      </c>
      <c r="AI139" s="85">
        <v>92139.72</v>
      </c>
      <c r="AJ139" s="85">
        <v>186969.46999999977</v>
      </c>
      <c r="AK139" s="85">
        <v>95033.67</v>
      </c>
      <c r="AL139" s="85">
        <v>225914.82</v>
      </c>
      <c r="AM139" s="85">
        <v>1228457.4199999997</v>
      </c>
      <c r="AN139" s="85">
        <f>AM139+Z139+Y139</f>
        <v>1228457.4199999997</v>
      </c>
      <c r="AO139" s="85">
        <v>1320182.71</v>
      </c>
      <c r="AP139" s="57">
        <f t="shared" si="205"/>
        <v>2548640.13</v>
      </c>
      <c r="AQ139" s="85">
        <v>71004.399999999994</v>
      </c>
      <c r="AR139" s="85">
        <v>77833.61</v>
      </c>
      <c r="AS139" s="85">
        <v>164856.94999999998</v>
      </c>
      <c r="AT139" s="85">
        <v>181852.29</v>
      </c>
      <c r="AU139" s="85">
        <v>64237.569999999992</v>
      </c>
      <c r="AV139" s="85">
        <v>123164.2</v>
      </c>
      <c r="AW139" s="85">
        <v>167295.79999999999</v>
      </c>
      <c r="AX139" s="85">
        <v>209104.87</v>
      </c>
      <c r="AY139" s="85">
        <v>95762.530000000013</v>
      </c>
      <c r="AZ139" s="85">
        <v>175902.87999999998</v>
      </c>
      <c r="BA139" s="85">
        <v>23437.81</v>
      </c>
      <c r="BB139" s="85">
        <v>169633.63</v>
      </c>
      <c r="BC139" s="57">
        <f t="shared" si="206"/>
        <v>1524086.54</v>
      </c>
      <c r="BD139" s="57">
        <f t="shared" si="207"/>
        <v>4072726.67</v>
      </c>
      <c r="BE139" s="85">
        <v>70025.2</v>
      </c>
      <c r="BF139" s="85">
        <v>126786.87000000001</v>
      </c>
      <c r="BG139" s="85">
        <v>75983.44</v>
      </c>
      <c r="BH139" s="85">
        <v>94982.47</v>
      </c>
      <c r="BI139" s="85">
        <v>72909.149999999994</v>
      </c>
      <c r="BJ139" s="85">
        <v>38788.67</v>
      </c>
      <c r="BK139" s="85">
        <v>73767.09</v>
      </c>
      <c r="BL139" s="85">
        <v>7340.12</v>
      </c>
      <c r="BM139" s="85">
        <v>106888.17000000001</v>
      </c>
      <c r="BN139" s="85">
        <v>5050.3599999999997</v>
      </c>
      <c r="BO139" s="85">
        <v>3915.55</v>
      </c>
      <c r="BP139" s="85">
        <v>53466.15</v>
      </c>
      <c r="BQ139" s="57">
        <f t="shared" si="208"/>
        <v>729903.24000000011</v>
      </c>
      <c r="BR139" s="85">
        <v>15660.71</v>
      </c>
      <c r="BS139" s="85">
        <v>49279.83</v>
      </c>
      <c r="BT139" s="85">
        <v>152709.66</v>
      </c>
      <c r="BU139" s="85">
        <v>13236.93</v>
      </c>
      <c r="BV139" s="85">
        <v>91456.07</v>
      </c>
      <c r="BW139" s="85">
        <v>76102.399999999994</v>
      </c>
      <c r="BX139" s="85">
        <v>26005.620000000003</v>
      </c>
      <c r="BY139" s="85">
        <v>20961.400000000001</v>
      </c>
      <c r="BZ139" s="85">
        <v>139205.68</v>
      </c>
      <c r="CA139" s="85">
        <v>32156.170000000002</v>
      </c>
      <c r="CB139" s="85">
        <v>53575.91</v>
      </c>
      <c r="CC139" s="85">
        <v>76294.509999999995</v>
      </c>
      <c r="CD139" s="57">
        <f t="shared" si="209"/>
        <v>746644.89000000013</v>
      </c>
      <c r="CE139" s="85">
        <v>60985.170000000006</v>
      </c>
      <c r="CF139" s="85">
        <v>77002.76999999999</v>
      </c>
      <c r="CG139" s="85">
        <v>76856.320000000007</v>
      </c>
      <c r="CH139" s="85">
        <v>38029.599999999999</v>
      </c>
      <c r="CI139" s="85">
        <v>143380.78</v>
      </c>
      <c r="CJ139" s="85">
        <v>9593.539999999979</v>
      </c>
      <c r="CK139" s="85">
        <v>42978.559999999998</v>
      </c>
      <c r="CL139" s="85">
        <v>7938.96</v>
      </c>
      <c r="CM139" s="85">
        <v>75224.73</v>
      </c>
      <c r="CN139" s="85">
        <v>0</v>
      </c>
      <c r="CO139" s="84">
        <v>50794.01</v>
      </c>
      <c r="CP139" s="84">
        <v>92015.700000000012</v>
      </c>
      <c r="CQ139" s="57">
        <f>CE139+CF139+CG139+CH139+CI139+CJ139+CK139+CL139+CM139+CN139+CO139+CP139</f>
        <v>674800.14000000013</v>
      </c>
      <c r="CR139" s="57">
        <f t="shared" si="860"/>
        <v>6224074.9400000013</v>
      </c>
      <c r="CS139" s="179">
        <v>49907.630000000005</v>
      </c>
      <c r="CT139" s="84">
        <v>74726.27</v>
      </c>
      <c r="CU139" s="84">
        <v>74726.26999999999</v>
      </c>
      <c r="CV139" s="84">
        <f t="shared" si="887"/>
        <v>124633.90000000001</v>
      </c>
      <c r="CW139" s="84">
        <v>0</v>
      </c>
      <c r="CX139" s="84">
        <f t="shared" si="888"/>
        <v>124633.9</v>
      </c>
      <c r="CY139" s="191">
        <f t="shared" si="889"/>
        <v>0.99999999999999989</v>
      </c>
      <c r="CZ139" s="84">
        <f t="shared" si="890"/>
        <v>0</v>
      </c>
      <c r="DA139" s="84">
        <f t="shared" ref="DA139:FL139" si="1485">DA140+DA141</f>
        <v>77458.69</v>
      </c>
      <c r="DB139" s="84">
        <v>132424.73000000001</v>
      </c>
      <c r="DC139" s="84">
        <f t="shared" si="892"/>
        <v>202092.59000000003</v>
      </c>
      <c r="DD139" s="84">
        <v>0</v>
      </c>
      <c r="DE139" s="84">
        <f t="shared" si="861"/>
        <v>257058.63</v>
      </c>
      <c r="DF139" s="191">
        <f t="shared" ref="DF139" si="1486">IFERROR(DE139/DC139,"nebija plānots")</f>
        <v>1.2719844403993237</v>
      </c>
      <c r="DG139" s="84">
        <f t="shared" ref="DG139" si="1487">DE139-DC139</f>
        <v>54966.039999999979</v>
      </c>
      <c r="DH139" s="84">
        <f t="shared" si="1485"/>
        <v>100107.85</v>
      </c>
      <c r="DI139" s="84">
        <v>24775.07</v>
      </c>
      <c r="DJ139" s="84">
        <f t="shared" ref="DJ139" si="1488">DC139+DH139</f>
        <v>302200.44000000006</v>
      </c>
      <c r="DK139" s="84">
        <v>0</v>
      </c>
      <c r="DL139" s="84">
        <f t="shared" si="862"/>
        <v>281833.7</v>
      </c>
      <c r="DM139" s="191">
        <f t="shared" ref="DM139" si="1489">IFERROR(DL139/DJ139,"nebija plānots")</f>
        <v>0.93260519408906206</v>
      </c>
      <c r="DN139" s="84">
        <f t="shared" ref="DN139" si="1490">DL139-DJ139</f>
        <v>-20366.740000000049</v>
      </c>
      <c r="DO139" s="84">
        <f t="shared" si="1485"/>
        <v>0</v>
      </c>
      <c r="DP139" s="84">
        <v>6635.78</v>
      </c>
      <c r="DQ139" s="84">
        <f t="shared" ref="DQ139" si="1491">DJ139+DO139</f>
        <v>302200.44000000006</v>
      </c>
      <c r="DR139" s="84">
        <v>0</v>
      </c>
      <c r="DS139" s="84">
        <f t="shared" si="863"/>
        <v>288469.48000000004</v>
      </c>
      <c r="DT139" s="191">
        <f t="shared" ref="DT139" si="1492">IFERROR(DS139/DQ139,"nebija plānots")</f>
        <v>0.95456340169458387</v>
      </c>
      <c r="DU139" s="84">
        <f t="shared" ref="DU139" si="1493">DS139-DQ139</f>
        <v>-13730.960000000021</v>
      </c>
      <c r="DV139" s="84">
        <f t="shared" si="1485"/>
        <v>0</v>
      </c>
      <c r="DW139" s="84">
        <v>18568.57</v>
      </c>
      <c r="DX139" s="84">
        <f t="shared" ref="DX139" si="1494">DQ139+DV139</f>
        <v>302200.44000000006</v>
      </c>
      <c r="DY139" s="84">
        <v>0</v>
      </c>
      <c r="DZ139" s="84">
        <f t="shared" si="864"/>
        <v>307038.05000000005</v>
      </c>
      <c r="EA139" s="191">
        <f t="shared" ref="EA139" si="1495">IFERROR(DZ139/DX139,"nebija plānots")</f>
        <v>1.016007951543684</v>
      </c>
      <c r="EB139" s="84">
        <f t="shared" ref="EB139" si="1496">DZ139-DX139</f>
        <v>4837.609999999986</v>
      </c>
      <c r="EC139" s="84">
        <f t="shared" si="1485"/>
        <v>0</v>
      </c>
      <c r="ED139" s="84">
        <v>0</v>
      </c>
      <c r="EE139" s="84">
        <f t="shared" ref="EE139" si="1497">DX139+EC139</f>
        <v>302200.44000000006</v>
      </c>
      <c r="EF139" s="84">
        <v>0</v>
      </c>
      <c r="EG139" s="84">
        <f t="shared" si="865"/>
        <v>307038.05000000005</v>
      </c>
      <c r="EH139" s="191">
        <f t="shared" ref="EH139" si="1498">IFERROR(EG139/EE139,"nebija plānots")</f>
        <v>1.016007951543684</v>
      </c>
      <c r="EI139" s="84">
        <f t="shared" ref="EI139" si="1499">EG139-EE139</f>
        <v>4837.609999999986</v>
      </c>
      <c r="EJ139" s="84">
        <f t="shared" si="1485"/>
        <v>0</v>
      </c>
      <c r="EK139" s="84">
        <v>21359.97</v>
      </c>
      <c r="EL139" s="84">
        <f t="shared" ref="EL139" si="1500">EE139+EJ139</f>
        <v>302200.44000000006</v>
      </c>
      <c r="EM139" s="84">
        <v>0</v>
      </c>
      <c r="EN139" s="84">
        <f t="shared" si="866"/>
        <v>328398.02</v>
      </c>
      <c r="EO139" s="191">
        <f t="shared" ref="EO139" si="1501">IFERROR(EN139/EL139,"nebija plānots")</f>
        <v>1.0866894171299022</v>
      </c>
      <c r="EP139" s="84">
        <f t="shared" ref="EP139" si="1502">EN139-EL139</f>
        <v>26197.579999999958</v>
      </c>
      <c r="EQ139" s="84">
        <f t="shared" si="1485"/>
        <v>0</v>
      </c>
      <c r="ER139" s="84">
        <v>0</v>
      </c>
      <c r="ES139" s="84">
        <f t="shared" ref="ES139" si="1503">EL139+EQ139</f>
        <v>302200.44000000006</v>
      </c>
      <c r="ET139" s="84">
        <v>0</v>
      </c>
      <c r="EU139" s="84">
        <f t="shared" si="867"/>
        <v>328398.02</v>
      </c>
      <c r="EV139" s="191">
        <f t="shared" ref="EV139" si="1504">IFERROR(EU139/ES139,"nebija plānots")</f>
        <v>1.0866894171299022</v>
      </c>
      <c r="EW139" s="84">
        <f t="shared" ref="EW139" si="1505">EU139-ES139</f>
        <v>26197.579999999958</v>
      </c>
      <c r="EX139" s="84">
        <f t="shared" si="1485"/>
        <v>0</v>
      </c>
      <c r="EY139" s="84">
        <v>0</v>
      </c>
      <c r="EZ139" s="84">
        <f t="shared" ref="EZ139" si="1506">ES139+EX139</f>
        <v>302200.44000000006</v>
      </c>
      <c r="FA139" s="84">
        <v>0</v>
      </c>
      <c r="FB139" s="84">
        <f t="shared" si="868"/>
        <v>328398.02</v>
      </c>
      <c r="FC139" s="191">
        <f t="shared" ref="FC139" si="1507">IFERROR(FB139/EZ139,"nebija plānots")</f>
        <v>1.0866894171299022</v>
      </c>
      <c r="FD139" s="84">
        <f t="shared" ref="FD139" si="1508">FB139-EZ139</f>
        <v>26197.579999999958</v>
      </c>
      <c r="FE139" s="84">
        <f t="shared" si="1485"/>
        <v>0</v>
      </c>
      <c r="FF139" s="84">
        <v>0</v>
      </c>
      <c r="FG139" s="84">
        <f t="shared" ref="FG139" si="1509">EZ139+FE139</f>
        <v>302200.44000000006</v>
      </c>
      <c r="FH139" s="84">
        <v>0</v>
      </c>
      <c r="FI139" s="84">
        <f t="shared" si="869"/>
        <v>328398.02</v>
      </c>
      <c r="FJ139" s="191">
        <f t="shared" ref="FJ139" si="1510">IFERROR(FI139/FG139,"nebija plānots")</f>
        <v>1.0866894171299022</v>
      </c>
      <c r="FK139" s="84">
        <f t="shared" ref="FK139" si="1511">FI139-FG139</f>
        <v>26197.579999999958</v>
      </c>
      <c r="FL139" s="84">
        <f t="shared" si="1485"/>
        <v>0</v>
      </c>
      <c r="FM139" s="84">
        <v>0</v>
      </c>
      <c r="FN139" s="84">
        <f t="shared" ref="FN139" si="1512">FG139+FL139</f>
        <v>302200.44000000006</v>
      </c>
      <c r="FO139" s="84">
        <v>0</v>
      </c>
      <c r="FP139" s="84">
        <f t="shared" si="870"/>
        <v>328398.02</v>
      </c>
      <c r="FQ139" s="191">
        <f t="shared" ref="FQ139" si="1513">IFERROR(FP139/FN139,"nebija plānots")</f>
        <v>1.0866894171299022</v>
      </c>
      <c r="FR139" s="84">
        <f t="shared" ref="FR139" si="1514">FP139-FN139</f>
        <v>26197.579999999958</v>
      </c>
      <c r="FS139" s="97">
        <f t="shared" si="922"/>
        <v>302200.44000000006</v>
      </c>
      <c r="FT139" s="97">
        <f t="shared" si="871"/>
        <v>6552472.9600000009</v>
      </c>
      <c r="FU139" s="84">
        <v>0</v>
      </c>
      <c r="FV139" s="84">
        <v>0</v>
      </c>
      <c r="FW139" s="84">
        <v>0</v>
      </c>
      <c r="FX139" s="84">
        <f t="shared" si="872"/>
        <v>0</v>
      </c>
      <c r="FY139" s="191" t="str">
        <f t="shared" si="873"/>
        <v>nebija plānots</v>
      </c>
      <c r="FZ139" s="84">
        <f t="shared" si="874"/>
        <v>0</v>
      </c>
      <c r="GA139" s="84">
        <v>0</v>
      </c>
      <c r="GB139" s="84">
        <v>0</v>
      </c>
      <c r="GC139" s="84">
        <f t="shared" si="875"/>
        <v>0</v>
      </c>
      <c r="GD139" s="84">
        <f t="shared" si="876"/>
        <v>0</v>
      </c>
      <c r="GE139" s="84">
        <f t="shared" si="877"/>
        <v>0</v>
      </c>
      <c r="GF139" s="191" t="str">
        <f t="shared" si="878"/>
        <v>nebija plānots</v>
      </c>
      <c r="GG139" s="84">
        <f t="shared" si="879"/>
        <v>0</v>
      </c>
      <c r="GH139" s="84">
        <v>0</v>
      </c>
      <c r="GI139" s="84">
        <v>0</v>
      </c>
      <c r="GJ139" s="84">
        <f t="shared" si="880"/>
        <v>0</v>
      </c>
      <c r="GK139" s="84">
        <f t="shared" si="881"/>
        <v>0</v>
      </c>
      <c r="GL139" s="84">
        <f t="shared" si="882"/>
        <v>0</v>
      </c>
      <c r="GM139" s="191" t="str">
        <f t="shared" si="883"/>
        <v>nebija plānots</v>
      </c>
      <c r="GN139" s="84">
        <f t="shared" si="884"/>
        <v>0</v>
      </c>
      <c r="GO139" s="84">
        <v>0</v>
      </c>
      <c r="GP139" s="84">
        <v>0</v>
      </c>
      <c r="GQ139" s="84">
        <f t="shared" si="851"/>
        <v>0</v>
      </c>
      <c r="GR139" s="84">
        <f t="shared" si="852"/>
        <v>0</v>
      </c>
      <c r="GS139" s="84">
        <f t="shared" si="853"/>
        <v>0</v>
      </c>
      <c r="GT139" s="191" t="str">
        <f t="shared" si="885"/>
        <v>nebija plānots</v>
      </c>
      <c r="GU139" s="84">
        <f t="shared" si="854"/>
        <v>0</v>
      </c>
      <c r="GV139" s="84">
        <v>0</v>
      </c>
      <c r="GW139" s="84">
        <v>0</v>
      </c>
      <c r="GX139" s="84">
        <f t="shared" si="855"/>
        <v>0</v>
      </c>
      <c r="GY139" s="84">
        <f t="shared" si="856"/>
        <v>0</v>
      </c>
      <c r="GZ139" s="84">
        <f t="shared" si="857"/>
        <v>0</v>
      </c>
      <c r="HA139" s="191" t="str">
        <f t="shared" si="1049"/>
        <v>nebija plānots</v>
      </c>
      <c r="HB139" s="84">
        <f t="shared" si="858"/>
        <v>0</v>
      </c>
      <c r="HC139" s="57">
        <f>FU139+FS139+CQ139+CD139+BQ139+BC139+AP139</f>
        <v>6526275.3800000008</v>
      </c>
      <c r="HD139" s="57">
        <f>Q139-HC139</f>
        <v>206577.61999999918</v>
      </c>
      <c r="HE139" s="58" t="s">
        <v>715</v>
      </c>
      <c r="HF139" s="58"/>
      <c r="HG139" s="61"/>
      <c r="HH139" s="59"/>
      <c r="HI139" s="59"/>
    </row>
    <row r="140" spans="1:217" ht="75.400000000000006" hidden="1" customHeight="1" outlineLevel="1" x14ac:dyDescent="0.45">
      <c r="B140" s="9"/>
      <c r="C140" s="317" t="s">
        <v>64</v>
      </c>
      <c r="D140" s="1" t="s">
        <v>1471</v>
      </c>
      <c r="E140" s="35">
        <v>125</v>
      </c>
      <c r="F140" s="37">
        <v>3</v>
      </c>
      <c r="G140" s="37" t="s">
        <v>64</v>
      </c>
      <c r="H140" s="37" t="s">
        <v>65</v>
      </c>
      <c r="I140" s="37" t="s">
        <v>481</v>
      </c>
      <c r="J140" s="54">
        <v>0</v>
      </c>
      <c r="K140" s="38"/>
      <c r="L140" s="38"/>
      <c r="M140" s="39" t="s">
        <v>41</v>
      </c>
      <c r="N140" s="38"/>
      <c r="O140" s="38"/>
      <c r="P140" s="38" t="s">
        <v>456</v>
      </c>
      <c r="Q140" s="40"/>
      <c r="R140" s="40"/>
      <c r="S140" s="40"/>
      <c r="T140" s="40"/>
      <c r="U140" s="40"/>
      <c r="V140" s="40"/>
      <c r="W140" s="40"/>
      <c r="X140" s="85">
        <f t="shared" si="859"/>
        <v>0</v>
      </c>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84">
        <v>0</v>
      </c>
      <c r="CP140" s="84">
        <v>0</v>
      </c>
      <c r="CQ140" s="40"/>
      <c r="CR140" s="57">
        <f t="shared" si="860"/>
        <v>0</v>
      </c>
      <c r="CS140" s="40"/>
      <c r="CT140" s="40"/>
      <c r="CU140" s="84"/>
      <c r="CV140" s="84"/>
      <c r="CW140" s="84"/>
      <c r="CX140" s="84"/>
      <c r="CY140" s="191"/>
      <c r="CZ140" s="84"/>
      <c r="DA140" s="40"/>
      <c r="DB140" s="84">
        <v>0</v>
      </c>
      <c r="DC140" s="84"/>
      <c r="DD140" s="84"/>
      <c r="DE140" s="84">
        <f t="shared" si="861"/>
        <v>0</v>
      </c>
      <c r="DF140" s="191"/>
      <c r="DG140" s="84"/>
      <c r="DH140" s="40"/>
      <c r="DI140" s="84">
        <v>0</v>
      </c>
      <c r="DJ140" s="84"/>
      <c r="DK140" s="84"/>
      <c r="DL140" s="84">
        <f t="shared" si="862"/>
        <v>0</v>
      </c>
      <c r="DM140" s="191"/>
      <c r="DN140" s="84"/>
      <c r="DO140" s="40"/>
      <c r="DP140" s="84">
        <v>0</v>
      </c>
      <c r="DQ140" s="84"/>
      <c r="DR140" s="84"/>
      <c r="DS140" s="84">
        <f t="shared" si="863"/>
        <v>0</v>
      </c>
      <c r="DT140" s="191"/>
      <c r="DU140" s="84"/>
      <c r="DV140" s="40"/>
      <c r="DW140" s="84">
        <v>0</v>
      </c>
      <c r="DX140" s="84"/>
      <c r="DY140" s="84"/>
      <c r="DZ140" s="84">
        <f t="shared" si="864"/>
        <v>0</v>
      </c>
      <c r="EA140" s="191"/>
      <c r="EB140" s="84"/>
      <c r="EC140" s="40"/>
      <c r="ED140" s="84">
        <v>0</v>
      </c>
      <c r="EE140" s="84"/>
      <c r="EF140" s="84"/>
      <c r="EG140" s="84">
        <f t="shared" si="865"/>
        <v>0</v>
      </c>
      <c r="EH140" s="191"/>
      <c r="EI140" s="84"/>
      <c r="EJ140" s="40"/>
      <c r="EK140" s="84">
        <v>0</v>
      </c>
      <c r="EL140" s="84"/>
      <c r="EM140" s="84"/>
      <c r="EN140" s="84">
        <f t="shared" si="866"/>
        <v>0</v>
      </c>
      <c r="EO140" s="191"/>
      <c r="EP140" s="84"/>
      <c r="EQ140" s="40"/>
      <c r="ER140" s="84">
        <v>0</v>
      </c>
      <c r="ES140" s="84"/>
      <c r="ET140" s="84"/>
      <c r="EU140" s="84">
        <f t="shared" si="867"/>
        <v>0</v>
      </c>
      <c r="EV140" s="191"/>
      <c r="EW140" s="84"/>
      <c r="EX140" s="40"/>
      <c r="EY140" s="84">
        <v>0</v>
      </c>
      <c r="EZ140" s="84"/>
      <c r="FA140" s="84"/>
      <c r="FB140" s="84">
        <f t="shared" si="868"/>
        <v>0</v>
      </c>
      <c r="FC140" s="191"/>
      <c r="FD140" s="84"/>
      <c r="FE140" s="40"/>
      <c r="FF140" s="84">
        <v>0</v>
      </c>
      <c r="FG140" s="84"/>
      <c r="FH140" s="84"/>
      <c r="FI140" s="84">
        <f t="shared" si="869"/>
        <v>0</v>
      </c>
      <c r="FJ140" s="191"/>
      <c r="FK140" s="84"/>
      <c r="FL140" s="40"/>
      <c r="FM140" s="84">
        <v>0</v>
      </c>
      <c r="FN140" s="84"/>
      <c r="FO140" s="84"/>
      <c r="FP140" s="84">
        <f t="shared" si="870"/>
        <v>0</v>
      </c>
      <c r="FQ140" s="191"/>
      <c r="FR140" s="84"/>
      <c r="FS140" s="40"/>
      <c r="FT140" s="97">
        <f t="shared" si="871"/>
        <v>0</v>
      </c>
      <c r="FU140" s="84">
        <v>0</v>
      </c>
      <c r="FV140" s="84">
        <v>0</v>
      </c>
      <c r="FW140" s="84">
        <v>0</v>
      </c>
      <c r="FX140" s="84">
        <f t="shared" si="872"/>
        <v>0</v>
      </c>
      <c r="FY140" s="191" t="str">
        <f t="shared" si="873"/>
        <v>nebija plānots</v>
      </c>
      <c r="FZ140" s="84">
        <f t="shared" si="874"/>
        <v>0</v>
      </c>
      <c r="GA140" s="84">
        <v>0</v>
      </c>
      <c r="GB140" s="84">
        <v>0</v>
      </c>
      <c r="GC140" s="84">
        <f t="shared" si="875"/>
        <v>0</v>
      </c>
      <c r="GD140" s="84">
        <f t="shared" si="876"/>
        <v>0</v>
      </c>
      <c r="GE140" s="84">
        <f t="shared" si="877"/>
        <v>0</v>
      </c>
      <c r="GF140" s="191" t="str">
        <f t="shared" si="878"/>
        <v>nebija plānots</v>
      </c>
      <c r="GG140" s="84">
        <f t="shared" si="879"/>
        <v>0</v>
      </c>
      <c r="GH140" s="84">
        <v>0</v>
      </c>
      <c r="GI140" s="84">
        <v>0</v>
      </c>
      <c r="GJ140" s="84">
        <f t="shared" si="880"/>
        <v>0</v>
      </c>
      <c r="GK140" s="84">
        <f t="shared" si="881"/>
        <v>0</v>
      </c>
      <c r="GL140" s="84">
        <f t="shared" si="882"/>
        <v>0</v>
      </c>
      <c r="GM140" s="191" t="str">
        <f t="shared" si="883"/>
        <v>nebija plānots</v>
      </c>
      <c r="GN140" s="84">
        <f t="shared" si="884"/>
        <v>0</v>
      </c>
      <c r="GO140" s="84">
        <v>0</v>
      </c>
      <c r="GP140" s="84">
        <v>0</v>
      </c>
      <c r="GQ140" s="84">
        <f t="shared" si="851"/>
        <v>0</v>
      </c>
      <c r="GR140" s="84">
        <f t="shared" si="852"/>
        <v>0</v>
      </c>
      <c r="GS140" s="84">
        <f t="shared" si="853"/>
        <v>0</v>
      </c>
      <c r="GT140" s="191" t="str">
        <f t="shared" si="885"/>
        <v>nebija plānots</v>
      </c>
      <c r="GU140" s="84">
        <f t="shared" si="854"/>
        <v>0</v>
      </c>
      <c r="GV140" s="84">
        <v>0</v>
      </c>
      <c r="GW140" s="84">
        <v>0</v>
      </c>
      <c r="GX140" s="84">
        <f t="shared" si="855"/>
        <v>0</v>
      </c>
      <c r="GY140" s="84">
        <f t="shared" si="856"/>
        <v>0</v>
      </c>
      <c r="GZ140" s="84">
        <f t="shared" si="857"/>
        <v>0</v>
      </c>
      <c r="HA140" s="191" t="str">
        <f t="shared" si="1049"/>
        <v>nebija plānots</v>
      </c>
      <c r="HB140" s="84">
        <f t="shared" si="858"/>
        <v>0</v>
      </c>
      <c r="HC140" s="40"/>
      <c r="HD140" s="40"/>
      <c r="HE140" s="99"/>
      <c r="HF140" s="99"/>
      <c r="HG140" s="102"/>
      <c r="HH140" s="100"/>
      <c r="HI140" s="100"/>
    </row>
    <row r="141" spans="1:217" ht="75.400000000000006" hidden="1" customHeight="1" outlineLevel="1" x14ac:dyDescent="0.45">
      <c r="B141" s="9"/>
      <c r="C141" s="317" t="s">
        <v>64</v>
      </c>
      <c r="D141" s="1" t="s">
        <v>1471</v>
      </c>
      <c r="E141" s="35">
        <v>126</v>
      </c>
      <c r="F141" s="37">
        <v>3</v>
      </c>
      <c r="G141" s="37" t="s">
        <v>64</v>
      </c>
      <c r="H141" s="37" t="s">
        <v>65</v>
      </c>
      <c r="I141" s="37" t="s">
        <v>481</v>
      </c>
      <c r="J141" s="54">
        <v>0</v>
      </c>
      <c r="K141" s="38"/>
      <c r="L141" s="38"/>
      <c r="M141" s="39" t="s">
        <v>41</v>
      </c>
      <c r="N141" s="38"/>
      <c r="O141" s="38"/>
      <c r="P141" s="38" t="s">
        <v>457</v>
      </c>
      <c r="Q141" s="40"/>
      <c r="R141" s="40"/>
      <c r="S141" s="40"/>
      <c r="T141" s="40"/>
      <c r="U141" s="40"/>
      <c r="V141" s="40"/>
      <c r="W141" s="40"/>
      <c r="X141" s="85">
        <f t="shared" si="859"/>
        <v>0</v>
      </c>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84">
        <v>0</v>
      </c>
      <c r="CP141" s="84">
        <v>0</v>
      </c>
      <c r="CQ141" s="40"/>
      <c r="CR141" s="57">
        <f t="shared" si="860"/>
        <v>0</v>
      </c>
      <c r="CS141" s="40"/>
      <c r="CT141" s="40">
        <v>74726.27</v>
      </c>
      <c r="CU141" s="84"/>
      <c r="CV141" s="84"/>
      <c r="CW141" s="84"/>
      <c r="CX141" s="84"/>
      <c r="CY141" s="191"/>
      <c r="CZ141" s="84"/>
      <c r="DA141" s="40">
        <v>77458.69</v>
      </c>
      <c r="DB141" s="84">
        <v>0</v>
      </c>
      <c r="DC141" s="84"/>
      <c r="DD141" s="84"/>
      <c r="DE141" s="84">
        <f t="shared" si="861"/>
        <v>0</v>
      </c>
      <c r="DF141" s="191"/>
      <c r="DG141" s="84"/>
      <c r="DH141" s="40">
        <v>100107.85</v>
      </c>
      <c r="DI141" s="84">
        <v>0</v>
      </c>
      <c r="DJ141" s="84"/>
      <c r="DK141" s="84"/>
      <c r="DL141" s="84">
        <f t="shared" si="862"/>
        <v>0</v>
      </c>
      <c r="DM141" s="191"/>
      <c r="DN141" s="84"/>
      <c r="DO141" s="40">
        <v>0</v>
      </c>
      <c r="DP141" s="84">
        <v>0</v>
      </c>
      <c r="DQ141" s="84"/>
      <c r="DR141" s="84"/>
      <c r="DS141" s="84">
        <f t="shared" si="863"/>
        <v>0</v>
      </c>
      <c r="DT141" s="191"/>
      <c r="DU141" s="84"/>
      <c r="DV141" s="40">
        <v>0</v>
      </c>
      <c r="DW141" s="84">
        <v>0</v>
      </c>
      <c r="DX141" s="84"/>
      <c r="DY141" s="84"/>
      <c r="DZ141" s="84">
        <f t="shared" si="864"/>
        <v>0</v>
      </c>
      <c r="EA141" s="191"/>
      <c r="EB141" s="84"/>
      <c r="EC141" s="40">
        <v>0</v>
      </c>
      <c r="ED141" s="84">
        <v>0</v>
      </c>
      <c r="EE141" s="84"/>
      <c r="EF141" s="84"/>
      <c r="EG141" s="84">
        <f t="shared" si="865"/>
        <v>0</v>
      </c>
      <c r="EH141" s="191"/>
      <c r="EI141" s="84"/>
      <c r="EJ141" s="40">
        <v>0</v>
      </c>
      <c r="EK141" s="84">
        <v>0</v>
      </c>
      <c r="EL141" s="84"/>
      <c r="EM141" s="84"/>
      <c r="EN141" s="84">
        <f t="shared" si="866"/>
        <v>0</v>
      </c>
      <c r="EO141" s="191"/>
      <c r="EP141" s="84"/>
      <c r="EQ141" s="40">
        <v>0</v>
      </c>
      <c r="ER141" s="84">
        <v>0</v>
      </c>
      <c r="ES141" s="84"/>
      <c r="ET141" s="84"/>
      <c r="EU141" s="84">
        <f t="shared" si="867"/>
        <v>0</v>
      </c>
      <c r="EV141" s="191"/>
      <c r="EW141" s="84"/>
      <c r="EX141" s="40">
        <v>0</v>
      </c>
      <c r="EY141" s="84">
        <v>0</v>
      </c>
      <c r="EZ141" s="84"/>
      <c r="FA141" s="84"/>
      <c r="FB141" s="84">
        <f t="shared" si="868"/>
        <v>0</v>
      </c>
      <c r="FC141" s="191"/>
      <c r="FD141" s="84"/>
      <c r="FE141" s="40">
        <v>0</v>
      </c>
      <c r="FF141" s="84">
        <v>0</v>
      </c>
      <c r="FG141" s="84"/>
      <c r="FH141" s="84"/>
      <c r="FI141" s="84">
        <f t="shared" si="869"/>
        <v>0</v>
      </c>
      <c r="FJ141" s="191"/>
      <c r="FK141" s="84"/>
      <c r="FL141" s="40">
        <v>0</v>
      </c>
      <c r="FM141" s="84">
        <v>0</v>
      </c>
      <c r="FN141" s="84"/>
      <c r="FO141" s="84"/>
      <c r="FP141" s="84">
        <f t="shared" si="870"/>
        <v>0</v>
      </c>
      <c r="FQ141" s="191"/>
      <c r="FR141" s="84"/>
      <c r="FS141" s="40"/>
      <c r="FT141" s="97">
        <f t="shared" si="871"/>
        <v>0</v>
      </c>
      <c r="FU141" s="84">
        <v>0</v>
      </c>
      <c r="FV141" s="84">
        <v>0</v>
      </c>
      <c r="FW141" s="84">
        <v>0</v>
      </c>
      <c r="FX141" s="84">
        <f t="shared" si="872"/>
        <v>0</v>
      </c>
      <c r="FY141" s="191" t="str">
        <f t="shared" si="873"/>
        <v>nebija plānots</v>
      </c>
      <c r="FZ141" s="84">
        <f t="shared" si="874"/>
        <v>0</v>
      </c>
      <c r="GA141" s="84">
        <v>0</v>
      </c>
      <c r="GB141" s="84">
        <v>0</v>
      </c>
      <c r="GC141" s="84">
        <f t="shared" si="875"/>
        <v>0</v>
      </c>
      <c r="GD141" s="84">
        <f t="shared" si="876"/>
        <v>0</v>
      </c>
      <c r="GE141" s="84">
        <f t="shared" si="877"/>
        <v>0</v>
      </c>
      <c r="GF141" s="191" t="str">
        <f t="shared" si="878"/>
        <v>nebija plānots</v>
      </c>
      <c r="GG141" s="84">
        <f t="shared" si="879"/>
        <v>0</v>
      </c>
      <c r="GH141" s="84">
        <v>0</v>
      </c>
      <c r="GI141" s="84">
        <v>0</v>
      </c>
      <c r="GJ141" s="84">
        <f t="shared" si="880"/>
        <v>0</v>
      </c>
      <c r="GK141" s="84">
        <f t="shared" si="881"/>
        <v>0</v>
      </c>
      <c r="GL141" s="84">
        <f t="shared" si="882"/>
        <v>0</v>
      </c>
      <c r="GM141" s="191" t="str">
        <f t="shared" si="883"/>
        <v>nebija plānots</v>
      </c>
      <c r="GN141" s="84">
        <f t="shared" si="884"/>
        <v>0</v>
      </c>
      <c r="GO141" s="84">
        <v>0</v>
      </c>
      <c r="GP141" s="84">
        <v>0</v>
      </c>
      <c r="GQ141" s="84">
        <f t="shared" si="851"/>
        <v>0</v>
      </c>
      <c r="GR141" s="84">
        <f t="shared" si="852"/>
        <v>0</v>
      </c>
      <c r="GS141" s="84">
        <f t="shared" si="853"/>
        <v>0</v>
      </c>
      <c r="GT141" s="191" t="str">
        <f t="shared" si="885"/>
        <v>nebija plānots</v>
      </c>
      <c r="GU141" s="84">
        <f t="shared" si="854"/>
        <v>0</v>
      </c>
      <c r="GV141" s="84">
        <v>0</v>
      </c>
      <c r="GW141" s="84">
        <v>0</v>
      </c>
      <c r="GX141" s="84">
        <f t="shared" si="855"/>
        <v>0</v>
      </c>
      <c r="GY141" s="84">
        <f t="shared" si="856"/>
        <v>0</v>
      </c>
      <c r="GZ141" s="84">
        <f t="shared" si="857"/>
        <v>0</v>
      </c>
      <c r="HA141" s="191" t="str">
        <f t="shared" si="1049"/>
        <v>nebija plānots</v>
      </c>
      <c r="HB141" s="84">
        <f t="shared" si="858"/>
        <v>0</v>
      </c>
      <c r="HC141" s="40"/>
      <c r="HD141" s="40"/>
      <c r="HE141" s="99"/>
      <c r="HF141" s="158">
        <v>0.95</v>
      </c>
      <c r="HG141" s="183" t="s">
        <v>1014</v>
      </c>
      <c r="HH141" s="100"/>
      <c r="HI141" s="100"/>
    </row>
    <row r="142" spans="1:217" ht="75.400000000000006" customHeight="1" collapsed="1" x14ac:dyDescent="0.45">
      <c r="A142" s="1" t="str">
        <f t="shared" si="204"/>
        <v>3.2.1.1.2</v>
      </c>
      <c r="B142" s="9" t="str">
        <f>C142&amp;J142&amp;"."&amp;D142</f>
        <v>3.2.1.1.2.Nē</v>
      </c>
      <c r="C142" s="317" t="s">
        <v>64</v>
      </c>
      <c r="D142" s="1" t="s">
        <v>1471</v>
      </c>
      <c r="E142" s="35">
        <v>127</v>
      </c>
      <c r="F142" s="54">
        <v>3</v>
      </c>
      <c r="G142" s="54" t="s">
        <v>64</v>
      </c>
      <c r="H142" s="54" t="s">
        <v>65</v>
      </c>
      <c r="I142" s="54" t="str">
        <f t="shared" si="162"/>
        <v>3.2.1.1. Klasteru programma</v>
      </c>
      <c r="J142" s="54">
        <v>2</v>
      </c>
      <c r="K142" s="55">
        <v>2</v>
      </c>
      <c r="L142" s="38" t="str">
        <f t="shared" si="163"/>
        <v>3.2.1.1.2</v>
      </c>
      <c r="M142" s="56" t="s">
        <v>41</v>
      </c>
      <c r="N142" s="55" t="s">
        <v>5</v>
      </c>
      <c r="O142" s="55"/>
      <c r="P142" s="55" t="s">
        <v>225</v>
      </c>
      <c r="Q142" s="57">
        <f t="shared" si="1230"/>
        <v>0</v>
      </c>
      <c r="R142" s="57">
        <f t="shared" si="1231"/>
        <v>0</v>
      </c>
      <c r="S142" s="80">
        <v>0</v>
      </c>
      <c r="T142" s="80">
        <v>0</v>
      </c>
      <c r="U142" s="80">
        <v>0</v>
      </c>
      <c r="V142" s="80">
        <v>0</v>
      </c>
      <c r="W142" s="80">
        <v>0</v>
      </c>
      <c r="X142" s="85" t="str">
        <f t="shared" si="859"/>
        <v>ERAF</v>
      </c>
      <c r="Y142" s="85">
        <v>0</v>
      </c>
      <c r="Z142" s="85">
        <v>0</v>
      </c>
      <c r="AA142" s="85">
        <v>0</v>
      </c>
      <c r="AB142" s="85">
        <v>0</v>
      </c>
      <c r="AC142" s="85">
        <v>0</v>
      </c>
      <c r="AD142" s="85">
        <v>0</v>
      </c>
      <c r="AE142" s="85">
        <v>0</v>
      </c>
      <c r="AF142" s="85">
        <v>0</v>
      </c>
      <c r="AG142" s="85">
        <v>0</v>
      </c>
      <c r="AH142" s="85">
        <v>0</v>
      </c>
      <c r="AI142" s="85">
        <v>0</v>
      </c>
      <c r="AJ142" s="85">
        <v>0</v>
      </c>
      <c r="AK142" s="85">
        <v>0</v>
      </c>
      <c r="AL142" s="85">
        <v>0</v>
      </c>
      <c r="AM142" s="85">
        <v>0</v>
      </c>
      <c r="AN142" s="85">
        <v>0</v>
      </c>
      <c r="AO142" s="85">
        <v>0</v>
      </c>
      <c r="AP142" s="57">
        <f t="shared" si="205"/>
        <v>0</v>
      </c>
      <c r="AQ142" s="85">
        <v>0</v>
      </c>
      <c r="AR142" s="85">
        <v>0</v>
      </c>
      <c r="AS142" s="85">
        <v>0</v>
      </c>
      <c r="AT142" s="85">
        <v>0</v>
      </c>
      <c r="AU142" s="85">
        <v>0</v>
      </c>
      <c r="AV142" s="85">
        <v>0</v>
      </c>
      <c r="AW142" s="85">
        <v>0</v>
      </c>
      <c r="AX142" s="85">
        <v>0</v>
      </c>
      <c r="AY142" s="85">
        <v>0</v>
      </c>
      <c r="AZ142" s="85">
        <v>0</v>
      </c>
      <c r="BA142" s="85">
        <v>0</v>
      </c>
      <c r="BB142" s="85">
        <v>0</v>
      </c>
      <c r="BC142" s="57">
        <f t="shared" si="206"/>
        <v>0</v>
      </c>
      <c r="BD142" s="57">
        <f t="shared" si="207"/>
        <v>0</v>
      </c>
      <c r="BE142" s="85">
        <v>0</v>
      </c>
      <c r="BF142" s="85">
        <v>0</v>
      </c>
      <c r="BG142" s="85">
        <v>0</v>
      </c>
      <c r="BH142" s="85">
        <v>0</v>
      </c>
      <c r="BI142" s="85">
        <v>0</v>
      </c>
      <c r="BJ142" s="85">
        <v>0</v>
      </c>
      <c r="BK142" s="85">
        <v>0</v>
      </c>
      <c r="BL142" s="85">
        <v>0</v>
      </c>
      <c r="BM142" s="85">
        <v>0</v>
      </c>
      <c r="BN142" s="85">
        <v>0</v>
      </c>
      <c r="BO142" s="85">
        <v>0</v>
      </c>
      <c r="BP142" s="85">
        <v>0</v>
      </c>
      <c r="BQ142" s="57">
        <f t="shared" si="208"/>
        <v>0</v>
      </c>
      <c r="BR142" s="85">
        <v>0</v>
      </c>
      <c r="BS142" s="85">
        <v>0</v>
      </c>
      <c r="BT142" s="85">
        <v>0</v>
      </c>
      <c r="BU142" s="85">
        <v>0</v>
      </c>
      <c r="BV142" s="85">
        <v>0</v>
      </c>
      <c r="BW142" s="85">
        <v>0</v>
      </c>
      <c r="BX142" s="85">
        <v>0</v>
      </c>
      <c r="BY142" s="85">
        <v>0</v>
      </c>
      <c r="BZ142" s="85">
        <v>0</v>
      </c>
      <c r="CA142" s="85">
        <v>0</v>
      </c>
      <c r="CB142" s="85">
        <v>0</v>
      </c>
      <c r="CC142" s="85">
        <v>0</v>
      </c>
      <c r="CD142" s="57">
        <f t="shared" si="209"/>
        <v>0</v>
      </c>
      <c r="CE142" s="85">
        <v>0</v>
      </c>
      <c r="CF142" s="85">
        <v>0</v>
      </c>
      <c r="CG142" s="85">
        <v>0</v>
      </c>
      <c r="CH142" s="85">
        <v>0</v>
      </c>
      <c r="CI142" s="85">
        <v>0</v>
      </c>
      <c r="CJ142" s="85">
        <v>0</v>
      </c>
      <c r="CK142" s="85">
        <v>0</v>
      </c>
      <c r="CL142" s="85">
        <v>0</v>
      </c>
      <c r="CM142" s="85">
        <v>0</v>
      </c>
      <c r="CN142" s="85">
        <v>0</v>
      </c>
      <c r="CO142" s="84">
        <v>0</v>
      </c>
      <c r="CP142" s="84">
        <v>0</v>
      </c>
      <c r="CQ142" s="57">
        <f>CE142+CF142+CG142+CH142+CI142+CJ142+CK142+CL142+CM142+CN142+CO142+CP142</f>
        <v>0</v>
      </c>
      <c r="CR142" s="57">
        <f t="shared" si="860"/>
        <v>0</v>
      </c>
      <c r="CS142" s="179">
        <v>0</v>
      </c>
      <c r="CT142" s="84">
        <v>0</v>
      </c>
      <c r="CU142" s="84">
        <v>0</v>
      </c>
      <c r="CV142" s="84">
        <f t="shared" si="887"/>
        <v>0</v>
      </c>
      <c r="CW142" s="84">
        <v>0</v>
      </c>
      <c r="CX142" s="84">
        <f t="shared" si="888"/>
        <v>0</v>
      </c>
      <c r="CY142" s="191" t="str">
        <f t="shared" si="889"/>
        <v>nebija plānots</v>
      </c>
      <c r="CZ142" s="84">
        <f t="shared" si="890"/>
        <v>0</v>
      </c>
      <c r="DA142" s="84">
        <f t="shared" ref="DA142:FL142" si="1515">DA143+DA144</f>
        <v>0</v>
      </c>
      <c r="DB142" s="84">
        <v>0</v>
      </c>
      <c r="DC142" s="84">
        <f t="shared" si="892"/>
        <v>0</v>
      </c>
      <c r="DD142" s="84">
        <v>0</v>
      </c>
      <c r="DE142" s="84">
        <f t="shared" si="861"/>
        <v>0</v>
      </c>
      <c r="DF142" s="191" t="str">
        <f t="shared" ref="DF142" si="1516">IFERROR(DE142/DC142,"nebija plānots")</f>
        <v>nebija plānots</v>
      </c>
      <c r="DG142" s="84">
        <f t="shared" ref="DG142" si="1517">DE142-DC142</f>
        <v>0</v>
      </c>
      <c r="DH142" s="84">
        <f t="shared" si="1515"/>
        <v>0</v>
      </c>
      <c r="DI142" s="84">
        <v>0</v>
      </c>
      <c r="DJ142" s="84">
        <f t="shared" ref="DJ142" si="1518">DC142+DH142</f>
        <v>0</v>
      </c>
      <c r="DK142" s="84">
        <v>0</v>
      </c>
      <c r="DL142" s="84">
        <f t="shared" si="862"/>
        <v>0</v>
      </c>
      <c r="DM142" s="191" t="str">
        <f t="shared" ref="DM142" si="1519">IFERROR(DL142/DJ142,"nebija plānots")</f>
        <v>nebija plānots</v>
      </c>
      <c r="DN142" s="84">
        <f t="shared" ref="DN142" si="1520">DL142-DJ142</f>
        <v>0</v>
      </c>
      <c r="DO142" s="84">
        <f t="shared" si="1515"/>
        <v>0</v>
      </c>
      <c r="DP142" s="84">
        <v>0</v>
      </c>
      <c r="DQ142" s="84">
        <f t="shared" ref="DQ142" si="1521">DJ142+DO142</f>
        <v>0</v>
      </c>
      <c r="DR142" s="84">
        <v>0</v>
      </c>
      <c r="DS142" s="84">
        <f t="shared" si="863"/>
        <v>0</v>
      </c>
      <c r="DT142" s="191" t="str">
        <f t="shared" ref="DT142" si="1522">IFERROR(DS142/DQ142,"nebija plānots")</f>
        <v>nebija plānots</v>
      </c>
      <c r="DU142" s="84">
        <f t="shared" ref="DU142" si="1523">DS142-DQ142</f>
        <v>0</v>
      </c>
      <c r="DV142" s="84">
        <f t="shared" si="1515"/>
        <v>0</v>
      </c>
      <c r="DW142" s="84">
        <v>0</v>
      </c>
      <c r="DX142" s="84">
        <f t="shared" ref="DX142" si="1524">DQ142+DV142</f>
        <v>0</v>
      </c>
      <c r="DY142" s="84">
        <v>0</v>
      </c>
      <c r="DZ142" s="84">
        <f t="shared" si="864"/>
        <v>0</v>
      </c>
      <c r="EA142" s="191" t="str">
        <f t="shared" ref="EA142" si="1525">IFERROR(DZ142/DX142,"nebija plānots")</f>
        <v>nebija plānots</v>
      </c>
      <c r="EB142" s="84">
        <f t="shared" ref="EB142" si="1526">DZ142-DX142</f>
        <v>0</v>
      </c>
      <c r="EC142" s="84">
        <f t="shared" si="1515"/>
        <v>0</v>
      </c>
      <c r="ED142" s="84">
        <v>0</v>
      </c>
      <c r="EE142" s="84">
        <f t="shared" ref="EE142" si="1527">DX142+EC142</f>
        <v>0</v>
      </c>
      <c r="EF142" s="84">
        <v>0</v>
      </c>
      <c r="EG142" s="84">
        <f t="shared" si="865"/>
        <v>0</v>
      </c>
      <c r="EH142" s="191" t="str">
        <f t="shared" ref="EH142" si="1528">IFERROR(EG142/EE142,"nebija plānots")</f>
        <v>nebija plānots</v>
      </c>
      <c r="EI142" s="84">
        <f t="shared" ref="EI142" si="1529">EG142-EE142</f>
        <v>0</v>
      </c>
      <c r="EJ142" s="84">
        <f t="shared" si="1515"/>
        <v>0</v>
      </c>
      <c r="EK142" s="84">
        <v>0</v>
      </c>
      <c r="EL142" s="84">
        <f t="shared" ref="EL142" si="1530">EE142+EJ142</f>
        <v>0</v>
      </c>
      <c r="EM142" s="84">
        <v>0</v>
      </c>
      <c r="EN142" s="84">
        <f t="shared" si="866"/>
        <v>0</v>
      </c>
      <c r="EO142" s="191" t="str">
        <f t="shared" ref="EO142" si="1531">IFERROR(EN142/EL142,"nebija plānots")</f>
        <v>nebija plānots</v>
      </c>
      <c r="EP142" s="84">
        <f t="shared" ref="EP142" si="1532">EN142-EL142</f>
        <v>0</v>
      </c>
      <c r="EQ142" s="84">
        <f t="shared" si="1515"/>
        <v>0</v>
      </c>
      <c r="ER142" s="84">
        <v>0</v>
      </c>
      <c r="ES142" s="84">
        <f t="shared" ref="ES142" si="1533">EL142+EQ142</f>
        <v>0</v>
      </c>
      <c r="ET142" s="84">
        <v>0</v>
      </c>
      <c r="EU142" s="84">
        <f t="shared" si="867"/>
        <v>0</v>
      </c>
      <c r="EV142" s="191" t="str">
        <f t="shared" ref="EV142" si="1534">IFERROR(EU142/ES142,"nebija plānots")</f>
        <v>nebija plānots</v>
      </c>
      <c r="EW142" s="84">
        <f t="shared" ref="EW142" si="1535">EU142-ES142</f>
        <v>0</v>
      </c>
      <c r="EX142" s="84">
        <f t="shared" si="1515"/>
        <v>0</v>
      </c>
      <c r="EY142" s="84">
        <v>0</v>
      </c>
      <c r="EZ142" s="84">
        <f t="shared" ref="EZ142" si="1536">ES142+EX142</f>
        <v>0</v>
      </c>
      <c r="FA142" s="84">
        <v>0</v>
      </c>
      <c r="FB142" s="84">
        <f t="shared" si="868"/>
        <v>0</v>
      </c>
      <c r="FC142" s="191" t="str">
        <f t="shared" ref="FC142" si="1537">IFERROR(FB142/EZ142,"nebija plānots")</f>
        <v>nebija plānots</v>
      </c>
      <c r="FD142" s="84">
        <f t="shared" ref="FD142" si="1538">FB142-EZ142</f>
        <v>0</v>
      </c>
      <c r="FE142" s="84">
        <f t="shared" si="1515"/>
        <v>0</v>
      </c>
      <c r="FF142" s="84">
        <v>0</v>
      </c>
      <c r="FG142" s="84">
        <f t="shared" ref="FG142" si="1539">EZ142+FE142</f>
        <v>0</v>
      </c>
      <c r="FH142" s="84">
        <v>0</v>
      </c>
      <c r="FI142" s="84">
        <f t="shared" si="869"/>
        <v>0</v>
      </c>
      <c r="FJ142" s="191" t="str">
        <f t="shared" ref="FJ142" si="1540">IFERROR(FI142/FG142,"nebija plānots")</f>
        <v>nebija plānots</v>
      </c>
      <c r="FK142" s="84">
        <f t="shared" ref="FK142" si="1541">FI142-FG142</f>
        <v>0</v>
      </c>
      <c r="FL142" s="84">
        <f t="shared" si="1515"/>
        <v>0</v>
      </c>
      <c r="FM142" s="84">
        <v>0</v>
      </c>
      <c r="FN142" s="84">
        <f t="shared" ref="FN142" si="1542">FG142+FL142</f>
        <v>0</v>
      </c>
      <c r="FO142" s="84">
        <v>0</v>
      </c>
      <c r="FP142" s="84">
        <f t="shared" si="870"/>
        <v>0</v>
      </c>
      <c r="FQ142" s="191" t="str">
        <f t="shared" ref="FQ142" si="1543">IFERROR(FP142/FN142,"nebija plānots")</f>
        <v>nebija plānots</v>
      </c>
      <c r="FR142" s="84">
        <f t="shared" ref="FR142" si="1544">FP142-FN142</f>
        <v>0</v>
      </c>
      <c r="FS142" s="97">
        <f t="shared" si="922"/>
        <v>0</v>
      </c>
      <c r="FT142" s="97">
        <f t="shared" si="871"/>
        <v>0</v>
      </c>
      <c r="FU142" s="84">
        <v>0</v>
      </c>
      <c r="FV142" s="84">
        <v>0</v>
      </c>
      <c r="FW142" s="84">
        <v>0</v>
      </c>
      <c r="FX142" s="84">
        <f t="shared" si="872"/>
        <v>0</v>
      </c>
      <c r="FY142" s="191" t="str">
        <f t="shared" si="873"/>
        <v>nebija plānots</v>
      </c>
      <c r="FZ142" s="84">
        <f t="shared" si="874"/>
        <v>0</v>
      </c>
      <c r="GA142" s="84">
        <v>0</v>
      </c>
      <c r="GB142" s="84">
        <v>0</v>
      </c>
      <c r="GC142" s="84">
        <f t="shared" si="875"/>
        <v>0</v>
      </c>
      <c r="GD142" s="84">
        <f t="shared" si="876"/>
        <v>0</v>
      </c>
      <c r="GE142" s="84">
        <f t="shared" si="877"/>
        <v>0</v>
      </c>
      <c r="GF142" s="191" t="str">
        <f t="shared" si="878"/>
        <v>nebija plānots</v>
      </c>
      <c r="GG142" s="84">
        <f t="shared" si="879"/>
        <v>0</v>
      </c>
      <c r="GH142" s="84">
        <v>0</v>
      </c>
      <c r="GI142" s="84">
        <v>0</v>
      </c>
      <c r="GJ142" s="84">
        <f t="shared" si="880"/>
        <v>0</v>
      </c>
      <c r="GK142" s="84">
        <f t="shared" si="881"/>
        <v>0</v>
      </c>
      <c r="GL142" s="84">
        <f t="shared" si="882"/>
        <v>0</v>
      </c>
      <c r="GM142" s="191" t="str">
        <f t="shared" si="883"/>
        <v>nebija plānots</v>
      </c>
      <c r="GN142" s="84">
        <f t="shared" si="884"/>
        <v>0</v>
      </c>
      <c r="GO142" s="84">
        <v>0</v>
      </c>
      <c r="GP142" s="84">
        <v>0</v>
      </c>
      <c r="GQ142" s="84">
        <f t="shared" si="851"/>
        <v>0</v>
      </c>
      <c r="GR142" s="84">
        <f t="shared" si="852"/>
        <v>0</v>
      </c>
      <c r="GS142" s="84">
        <f t="shared" si="853"/>
        <v>0</v>
      </c>
      <c r="GT142" s="191" t="str">
        <f t="shared" si="885"/>
        <v>nebija plānots</v>
      </c>
      <c r="GU142" s="84">
        <f t="shared" si="854"/>
        <v>0</v>
      </c>
      <c r="GV142" s="84">
        <v>0</v>
      </c>
      <c r="GW142" s="84">
        <v>0</v>
      </c>
      <c r="GX142" s="84">
        <f t="shared" si="855"/>
        <v>0</v>
      </c>
      <c r="GY142" s="84">
        <f t="shared" si="856"/>
        <v>0</v>
      </c>
      <c r="GZ142" s="84">
        <f t="shared" si="857"/>
        <v>0</v>
      </c>
      <c r="HA142" s="191" t="str">
        <f t="shared" si="1049"/>
        <v>nebija plānots</v>
      </c>
      <c r="HB142" s="84">
        <f t="shared" si="858"/>
        <v>0</v>
      </c>
      <c r="HC142" s="57">
        <f>FU142+FS142+CQ142+CD142+BQ142+BC142+AP142</f>
        <v>0</v>
      </c>
      <c r="HD142" s="57">
        <f>Q142-HC142</f>
        <v>0</v>
      </c>
      <c r="HE142" s="57"/>
      <c r="HF142" s="58"/>
      <c r="HG142" s="77"/>
      <c r="HH142" s="59"/>
      <c r="HI142" s="59"/>
    </row>
    <row r="143" spans="1:217" ht="75.400000000000006" hidden="1" customHeight="1" outlineLevel="1" x14ac:dyDescent="0.45">
      <c r="B143" s="9"/>
      <c r="C143" s="317" t="s">
        <v>64</v>
      </c>
      <c r="D143" s="1" t="s">
        <v>1471</v>
      </c>
      <c r="E143" s="35">
        <v>128</v>
      </c>
      <c r="F143" s="37">
        <v>3</v>
      </c>
      <c r="G143" s="37" t="s">
        <v>64</v>
      </c>
      <c r="H143" s="37" t="s">
        <v>65</v>
      </c>
      <c r="I143" s="37" t="s">
        <v>481</v>
      </c>
      <c r="J143" s="54">
        <v>0</v>
      </c>
      <c r="K143" s="38"/>
      <c r="L143" s="38"/>
      <c r="M143" s="39" t="s">
        <v>41</v>
      </c>
      <c r="N143" s="38"/>
      <c r="O143" s="38"/>
      <c r="P143" s="38" t="s">
        <v>456</v>
      </c>
      <c r="Q143" s="40"/>
      <c r="R143" s="40"/>
      <c r="S143" s="40"/>
      <c r="T143" s="40"/>
      <c r="U143" s="40"/>
      <c r="V143" s="40"/>
      <c r="W143" s="40"/>
      <c r="X143" s="85">
        <f t="shared" si="859"/>
        <v>0</v>
      </c>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84">
        <v>0</v>
      </c>
      <c r="CP143" s="84">
        <v>0</v>
      </c>
      <c r="CQ143" s="40"/>
      <c r="CR143" s="57">
        <f t="shared" si="860"/>
        <v>0</v>
      </c>
      <c r="CS143" s="40"/>
      <c r="CT143" s="40"/>
      <c r="CU143" s="84"/>
      <c r="CV143" s="84"/>
      <c r="CW143" s="84"/>
      <c r="CX143" s="84"/>
      <c r="CY143" s="191"/>
      <c r="CZ143" s="84"/>
      <c r="DA143" s="40"/>
      <c r="DB143" s="84">
        <v>0</v>
      </c>
      <c r="DC143" s="84"/>
      <c r="DD143" s="84"/>
      <c r="DE143" s="84">
        <f t="shared" si="861"/>
        <v>0</v>
      </c>
      <c r="DF143" s="191"/>
      <c r="DG143" s="84"/>
      <c r="DH143" s="40"/>
      <c r="DI143" s="84">
        <v>0</v>
      </c>
      <c r="DJ143" s="84"/>
      <c r="DK143" s="84"/>
      <c r="DL143" s="84">
        <f t="shared" si="862"/>
        <v>0</v>
      </c>
      <c r="DM143" s="191"/>
      <c r="DN143" s="84"/>
      <c r="DO143" s="40"/>
      <c r="DP143" s="84">
        <v>0</v>
      </c>
      <c r="DQ143" s="84"/>
      <c r="DR143" s="84"/>
      <c r="DS143" s="84">
        <f t="shared" si="863"/>
        <v>0</v>
      </c>
      <c r="DT143" s="191"/>
      <c r="DU143" s="84"/>
      <c r="DV143" s="40"/>
      <c r="DW143" s="84">
        <v>0</v>
      </c>
      <c r="DX143" s="84"/>
      <c r="DY143" s="84"/>
      <c r="DZ143" s="84">
        <f t="shared" si="864"/>
        <v>0</v>
      </c>
      <c r="EA143" s="191"/>
      <c r="EB143" s="84"/>
      <c r="EC143" s="40"/>
      <c r="ED143" s="84">
        <v>0</v>
      </c>
      <c r="EE143" s="84"/>
      <c r="EF143" s="84"/>
      <c r="EG143" s="84">
        <f t="shared" si="865"/>
        <v>0</v>
      </c>
      <c r="EH143" s="191"/>
      <c r="EI143" s="84"/>
      <c r="EJ143" s="40"/>
      <c r="EK143" s="84">
        <v>0</v>
      </c>
      <c r="EL143" s="84"/>
      <c r="EM143" s="84"/>
      <c r="EN143" s="84">
        <f t="shared" si="866"/>
        <v>0</v>
      </c>
      <c r="EO143" s="191"/>
      <c r="EP143" s="84"/>
      <c r="EQ143" s="40"/>
      <c r="ER143" s="84">
        <v>0</v>
      </c>
      <c r="ES143" s="84"/>
      <c r="ET143" s="84"/>
      <c r="EU143" s="84">
        <f t="shared" si="867"/>
        <v>0</v>
      </c>
      <c r="EV143" s="191"/>
      <c r="EW143" s="84"/>
      <c r="EX143" s="40"/>
      <c r="EY143" s="84">
        <v>0</v>
      </c>
      <c r="EZ143" s="84"/>
      <c r="FA143" s="84"/>
      <c r="FB143" s="84">
        <f t="shared" si="868"/>
        <v>0</v>
      </c>
      <c r="FC143" s="191"/>
      <c r="FD143" s="84"/>
      <c r="FE143" s="40"/>
      <c r="FF143" s="84">
        <v>0</v>
      </c>
      <c r="FG143" s="84"/>
      <c r="FH143" s="84"/>
      <c r="FI143" s="84">
        <f t="shared" si="869"/>
        <v>0</v>
      </c>
      <c r="FJ143" s="191"/>
      <c r="FK143" s="84"/>
      <c r="FL143" s="40"/>
      <c r="FM143" s="84">
        <v>0</v>
      </c>
      <c r="FN143" s="84"/>
      <c r="FO143" s="84"/>
      <c r="FP143" s="84">
        <f t="shared" si="870"/>
        <v>0</v>
      </c>
      <c r="FQ143" s="191"/>
      <c r="FR143" s="84"/>
      <c r="FS143" s="40"/>
      <c r="FT143" s="97">
        <f t="shared" si="871"/>
        <v>0</v>
      </c>
      <c r="FU143" s="84">
        <v>0</v>
      </c>
      <c r="FV143" s="84">
        <v>0</v>
      </c>
      <c r="FW143" s="84">
        <v>0</v>
      </c>
      <c r="FX143" s="84">
        <f t="shared" si="872"/>
        <v>0</v>
      </c>
      <c r="FY143" s="191" t="str">
        <f t="shared" si="873"/>
        <v>nebija plānots</v>
      </c>
      <c r="FZ143" s="84">
        <f t="shared" si="874"/>
        <v>0</v>
      </c>
      <c r="GA143" s="84">
        <v>0</v>
      </c>
      <c r="GB143" s="84">
        <v>0</v>
      </c>
      <c r="GC143" s="84">
        <f t="shared" si="875"/>
        <v>0</v>
      </c>
      <c r="GD143" s="84">
        <f t="shared" si="876"/>
        <v>0</v>
      </c>
      <c r="GE143" s="84">
        <f t="shared" si="877"/>
        <v>0</v>
      </c>
      <c r="GF143" s="191" t="str">
        <f t="shared" si="878"/>
        <v>nebija plānots</v>
      </c>
      <c r="GG143" s="84">
        <f t="shared" si="879"/>
        <v>0</v>
      </c>
      <c r="GH143" s="84">
        <v>0</v>
      </c>
      <c r="GI143" s="84">
        <v>0</v>
      </c>
      <c r="GJ143" s="84">
        <f t="shared" si="880"/>
        <v>0</v>
      </c>
      <c r="GK143" s="84">
        <f t="shared" si="881"/>
        <v>0</v>
      </c>
      <c r="GL143" s="84">
        <f t="shared" si="882"/>
        <v>0</v>
      </c>
      <c r="GM143" s="191" t="str">
        <f t="shared" si="883"/>
        <v>nebija plānots</v>
      </c>
      <c r="GN143" s="84">
        <f t="shared" si="884"/>
        <v>0</v>
      </c>
      <c r="GO143" s="84">
        <v>0</v>
      </c>
      <c r="GP143" s="84">
        <v>0</v>
      </c>
      <c r="GQ143" s="84">
        <f t="shared" si="851"/>
        <v>0</v>
      </c>
      <c r="GR143" s="84">
        <f t="shared" si="852"/>
        <v>0</v>
      </c>
      <c r="GS143" s="84">
        <f t="shared" si="853"/>
        <v>0</v>
      </c>
      <c r="GT143" s="191" t="str">
        <f t="shared" si="885"/>
        <v>nebija plānots</v>
      </c>
      <c r="GU143" s="84">
        <f t="shared" si="854"/>
        <v>0</v>
      </c>
      <c r="GV143" s="84">
        <v>0</v>
      </c>
      <c r="GW143" s="84">
        <v>0</v>
      </c>
      <c r="GX143" s="84">
        <f t="shared" si="855"/>
        <v>0</v>
      </c>
      <c r="GY143" s="84">
        <f t="shared" si="856"/>
        <v>0</v>
      </c>
      <c r="GZ143" s="84">
        <f t="shared" si="857"/>
        <v>0</v>
      </c>
      <c r="HA143" s="191" t="str">
        <f t="shared" si="1049"/>
        <v>nebija plānots</v>
      </c>
      <c r="HB143" s="84">
        <f t="shared" si="858"/>
        <v>0</v>
      </c>
      <c r="HC143" s="40"/>
      <c r="HD143" s="40"/>
      <c r="HE143" s="40"/>
      <c r="HF143" s="99"/>
      <c r="HG143" s="104"/>
      <c r="HH143" s="100"/>
      <c r="HI143" s="100"/>
    </row>
    <row r="144" spans="1:217" ht="75.400000000000006" hidden="1" customHeight="1" outlineLevel="1" x14ac:dyDescent="0.45">
      <c r="B144" s="9"/>
      <c r="C144" s="317" t="s">
        <v>64</v>
      </c>
      <c r="D144" s="1" t="s">
        <v>1471</v>
      </c>
      <c r="E144" s="35">
        <v>129</v>
      </c>
      <c r="F144" s="37">
        <v>3</v>
      </c>
      <c r="G144" s="37" t="s">
        <v>64</v>
      </c>
      <c r="H144" s="37" t="s">
        <v>65</v>
      </c>
      <c r="I144" s="37" t="s">
        <v>481</v>
      </c>
      <c r="J144" s="54">
        <v>0</v>
      </c>
      <c r="K144" s="38"/>
      <c r="L144" s="38"/>
      <c r="M144" s="39" t="s">
        <v>41</v>
      </c>
      <c r="N144" s="38"/>
      <c r="O144" s="38"/>
      <c r="P144" s="38" t="s">
        <v>457</v>
      </c>
      <c r="Q144" s="40"/>
      <c r="R144" s="40"/>
      <c r="S144" s="40"/>
      <c r="T144" s="40"/>
      <c r="U144" s="40"/>
      <c r="V144" s="40"/>
      <c r="W144" s="40"/>
      <c r="X144" s="85">
        <f t="shared" si="859"/>
        <v>0</v>
      </c>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84">
        <v>0</v>
      </c>
      <c r="CP144" s="84">
        <v>0</v>
      </c>
      <c r="CQ144" s="40"/>
      <c r="CR144" s="57">
        <f t="shared" si="860"/>
        <v>0</v>
      </c>
      <c r="CS144" s="40"/>
      <c r="CT144" s="40"/>
      <c r="CU144" s="84"/>
      <c r="CV144" s="84"/>
      <c r="CW144" s="84"/>
      <c r="CX144" s="84"/>
      <c r="CY144" s="191"/>
      <c r="CZ144" s="84"/>
      <c r="DA144" s="40"/>
      <c r="DB144" s="84">
        <v>0</v>
      </c>
      <c r="DC144" s="84"/>
      <c r="DD144" s="84"/>
      <c r="DE144" s="84">
        <f t="shared" si="861"/>
        <v>0</v>
      </c>
      <c r="DF144" s="191"/>
      <c r="DG144" s="84"/>
      <c r="DH144" s="40"/>
      <c r="DI144" s="84">
        <v>0</v>
      </c>
      <c r="DJ144" s="84"/>
      <c r="DK144" s="84"/>
      <c r="DL144" s="84">
        <f t="shared" si="862"/>
        <v>0</v>
      </c>
      <c r="DM144" s="191"/>
      <c r="DN144" s="84"/>
      <c r="DO144" s="40"/>
      <c r="DP144" s="84">
        <v>0</v>
      </c>
      <c r="DQ144" s="84"/>
      <c r="DR144" s="84"/>
      <c r="DS144" s="84">
        <f t="shared" si="863"/>
        <v>0</v>
      </c>
      <c r="DT144" s="191"/>
      <c r="DU144" s="84"/>
      <c r="DV144" s="40"/>
      <c r="DW144" s="84">
        <v>0</v>
      </c>
      <c r="DX144" s="84"/>
      <c r="DY144" s="84"/>
      <c r="DZ144" s="84">
        <f t="shared" si="864"/>
        <v>0</v>
      </c>
      <c r="EA144" s="191"/>
      <c r="EB144" s="84"/>
      <c r="EC144" s="40"/>
      <c r="ED144" s="84">
        <v>0</v>
      </c>
      <c r="EE144" s="84"/>
      <c r="EF144" s="84"/>
      <c r="EG144" s="84">
        <f t="shared" si="865"/>
        <v>0</v>
      </c>
      <c r="EH144" s="191"/>
      <c r="EI144" s="84"/>
      <c r="EJ144" s="40"/>
      <c r="EK144" s="84">
        <v>0</v>
      </c>
      <c r="EL144" s="84"/>
      <c r="EM144" s="84"/>
      <c r="EN144" s="84">
        <f t="shared" si="866"/>
        <v>0</v>
      </c>
      <c r="EO144" s="191"/>
      <c r="EP144" s="84"/>
      <c r="EQ144" s="40"/>
      <c r="ER144" s="84">
        <v>0</v>
      </c>
      <c r="ES144" s="84"/>
      <c r="ET144" s="84"/>
      <c r="EU144" s="84">
        <f t="shared" si="867"/>
        <v>0</v>
      </c>
      <c r="EV144" s="191"/>
      <c r="EW144" s="84"/>
      <c r="EX144" s="40"/>
      <c r="EY144" s="84">
        <v>0</v>
      </c>
      <c r="EZ144" s="84"/>
      <c r="FA144" s="84"/>
      <c r="FB144" s="84">
        <f t="shared" si="868"/>
        <v>0</v>
      </c>
      <c r="FC144" s="191"/>
      <c r="FD144" s="84"/>
      <c r="FE144" s="40"/>
      <c r="FF144" s="84">
        <v>0</v>
      </c>
      <c r="FG144" s="84"/>
      <c r="FH144" s="84"/>
      <c r="FI144" s="84">
        <f t="shared" si="869"/>
        <v>0</v>
      </c>
      <c r="FJ144" s="191"/>
      <c r="FK144" s="84"/>
      <c r="FL144" s="40"/>
      <c r="FM144" s="84">
        <v>0</v>
      </c>
      <c r="FN144" s="84"/>
      <c r="FO144" s="84"/>
      <c r="FP144" s="84">
        <f t="shared" si="870"/>
        <v>0</v>
      </c>
      <c r="FQ144" s="191"/>
      <c r="FR144" s="84"/>
      <c r="FS144" s="40"/>
      <c r="FT144" s="97">
        <f t="shared" si="871"/>
        <v>0</v>
      </c>
      <c r="FU144" s="84">
        <v>0</v>
      </c>
      <c r="FV144" s="84">
        <v>0</v>
      </c>
      <c r="FW144" s="84">
        <v>0</v>
      </c>
      <c r="FX144" s="84">
        <f t="shared" si="872"/>
        <v>0</v>
      </c>
      <c r="FY144" s="191" t="str">
        <f t="shared" si="873"/>
        <v>nebija plānots</v>
      </c>
      <c r="FZ144" s="84">
        <f t="shared" si="874"/>
        <v>0</v>
      </c>
      <c r="GA144" s="84">
        <v>0</v>
      </c>
      <c r="GB144" s="84">
        <v>0</v>
      </c>
      <c r="GC144" s="84">
        <f t="shared" si="875"/>
        <v>0</v>
      </c>
      <c r="GD144" s="84">
        <f t="shared" si="876"/>
        <v>0</v>
      </c>
      <c r="GE144" s="84">
        <f t="shared" si="877"/>
        <v>0</v>
      </c>
      <c r="GF144" s="191" t="str">
        <f t="shared" si="878"/>
        <v>nebija plānots</v>
      </c>
      <c r="GG144" s="84">
        <f t="shared" si="879"/>
        <v>0</v>
      </c>
      <c r="GH144" s="84">
        <v>0</v>
      </c>
      <c r="GI144" s="84">
        <v>0</v>
      </c>
      <c r="GJ144" s="84">
        <f t="shared" si="880"/>
        <v>0</v>
      </c>
      <c r="GK144" s="84">
        <f t="shared" si="881"/>
        <v>0</v>
      </c>
      <c r="GL144" s="84">
        <f t="shared" si="882"/>
        <v>0</v>
      </c>
      <c r="GM144" s="191" t="str">
        <f t="shared" si="883"/>
        <v>nebija plānots</v>
      </c>
      <c r="GN144" s="84">
        <f t="shared" si="884"/>
        <v>0</v>
      </c>
      <c r="GO144" s="84">
        <v>0</v>
      </c>
      <c r="GP144" s="84">
        <v>0</v>
      </c>
      <c r="GQ144" s="84">
        <f t="shared" ref="GQ144:GQ207" si="1545">GO144-GP144</f>
        <v>0</v>
      </c>
      <c r="GR144" s="84">
        <f t="shared" ref="GR144:GR207" si="1546">GK144+GP144</f>
        <v>0</v>
      </c>
      <c r="GS144" s="84">
        <f t="shared" ref="GS144:GS207" si="1547">GL144+GQ144</f>
        <v>0</v>
      </c>
      <c r="GT144" s="191" t="str">
        <f t="shared" si="885"/>
        <v>nebija plānots</v>
      </c>
      <c r="GU144" s="84">
        <f t="shared" ref="GU144:GU207" si="1548">GN144-GQ144</f>
        <v>0</v>
      </c>
      <c r="GV144" s="84">
        <v>0</v>
      </c>
      <c r="GW144" s="84">
        <v>0</v>
      </c>
      <c r="GX144" s="84">
        <f t="shared" ref="GX144:GX207" si="1549">GV144-GW144</f>
        <v>0</v>
      </c>
      <c r="GY144" s="84">
        <f t="shared" ref="GY144:GY207" si="1550">GR144+GW144</f>
        <v>0</v>
      </c>
      <c r="GZ144" s="84">
        <f t="shared" ref="GZ144:GZ207" si="1551">GS144+GX144</f>
        <v>0</v>
      </c>
      <c r="HA144" s="191" t="str">
        <f t="shared" si="1049"/>
        <v>nebija plānots</v>
      </c>
      <c r="HB144" s="84">
        <f t="shared" ref="HB144:HB207" si="1552">GU144-GX144</f>
        <v>0</v>
      </c>
      <c r="HC144" s="40"/>
      <c r="HD144" s="40"/>
      <c r="HE144" s="40"/>
      <c r="HF144" s="99"/>
      <c r="HG144" s="104"/>
      <c r="HH144" s="100"/>
      <c r="HI144" s="100"/>
    </row>
    <row r="145" spans="1:217" ht="75.400000000000006" customHeight="1" collapsed="1" x14ac:dyDescent="0.45">
      <c r="A145" s="1" t="str">
        <f t="shared" si="204"/>
        <v>3.2.1.2.__</v>
      </c>
      <c r="B145" s="9" t="str">
        <f>C145&amp;J145&amp;"."&amp;D145</f>
        <v>3.2.1.2.K0.Nē</v>
      </c>
      <c r="C145" s="317" t="s">
        <v>66</v>
      </c>
      <c r="D145" s="1" t="s">
        <v>1471</v>
      </c>
      <c r="E145" s="35">
        <v>130</v>
      </c>
      <c r="F145" s="54">
        <v>3</v>
      </c>
      <c r="G145" s="54" t="s">
        <v>66</v>
      </c>
      <c r="H145" s="54" t="s">
        <v>244</v>
      </c>
      <c r="I145" s="54" t="str">
        <f t="shared" si="162"/>
        <v>3.2.1.2. Starptautiskā konkurētspēja</v>
      </c>
      <c r="J145" s="54" t="s">
        <v>1472</v>
      </c>
      <c r="K145" s="55" t="s">
        <v>33</v>
      </c>
      <c r="L145" s="38" t="str">
        <f t="shared" si="163"/>
        <v>3.2.1.2.__</v>
      </c>
      <c r="M145" s="56" t="s">
        <v>41</v>
      </c>
      <c r="N145" s="55" t="s">
        <v>5</v>
      </c>
      <c r="O145" s="55" t="s">
        <v>222</v>
      </c>
      <c r="P145" s="55" t="s">
        <v>225</v>
      </c>
      <c r="Q145" s="57">
        <f t="shared" si="1230"/>
        <v>76841351</v>
      </c>
      <c r="R145" s="57">
        <f t="shared" si="1231"/>
        <v>76841351</v>
      </c>
      <c r="S145" s="80">
        <v>0</v>
      </c>
      <c r="T145" s="80">
        <f>76841351</f>
        <v>76841351</v>
      </c>
      <c r="U145" s="80">
        <v>0</v>
      </c>
      <c r="V145" s="80">
        <v>0</v>
      </c>
      <c r="W145" s="80">
        <v>0</v>
      </c>
      <c r="X145" s="85" t="str">
        <f t="shared" ref="X145:X205" si="1553">N145</f>
        <v>ERAF</v>
      </c>
      <c r="Y145" s="85">
        <v>0</v>
      </c>
      <c r="Z145" s="85">
        <v>4203846.4600000009</v>
      </c>
      <c r="AA145" s="85">
        <v>91010.94</v>
      </c>
      <c r="AB145" s="85">
        <v>0</v>
      </c>
      <c r="AC145" s="85">
        <v>1897581.2</v>
      </c>
      <c r="AD145" s="85">
        <v>16094.54</v>
      </c>
      <c r="AE145" s="85">
        <v>0</v>
      </c>
      <c r="AF145" s="85">
        <v>2902703.01</v>
      </c>
      <c r="AG145" s="85">
        <v>3135148.52</v>
      </c>
      <c r="AH145" s="85">
        <v>0</v>
      </c>
      <c r="AI145" s="85">
        <v>0</v>
      </c>
      <c r="AJ145" s="85">
        <v>284445.2</v>
      </c>
      <c r="AK145" s="85">
        <v>0</v>
      </c>
      <c r="AL145" s="85">
        <v>2368901.2599999998</v>
      </c>
      <c r="AM145" s="85">
        <v>10695884.669999998</v>
      </c>
      <c r="AN145" s="85">
        <f t="shared" ref="AN145:AN175" si="1554">AM145+Z145+Y145</f>
        <v>14899731.129999999</v>
      </c>
      <c r="AO145" s="85">
        <v>12038567.379999999</v>
      </c>
      <c r="AP145" s="57">
        <f t="shared" si="205"/>
        <v>26938298.509999998</v>
      </c>
      <c r="AQ145" s="85">
        <v>0</v>
      </c>
      <c r="AR145" s="85">
        <v>1211742.6399999999</v>
      </c>
      <c r="AS145" s="85">
        <v>429074.14</v>
      </c>
      <c r="AT145" s="85">
        <v>0</v>
      </c>
      <c r="AU145" s="85">
        <v>1593566.6</v>
      </c>
      <c r="AV145" s="85">
        <v>0</v>
      </c>
      <c r="AW145" s="85">
        <v>0</v>
      </c>
      <c r="AX145" s="85">
        <v>1470934.72</v>
      </c>
      <c r="AY145" s="85">
        <v>0</v>
      </c>
      <c r="AZ145" s="85">
        <v>0</v>
      </c>
      <c r="BA145" s="85">
        <v>343400.46</v>
      </c>
      <c r="BB145" s="85">
        <v>0</v>
      </c>
      <c r="BC145" s="57">
        <f t="shared" si="206"/>
        <v>5048718.5599999996</v>
      </c>
      <c r="BD145" s="57">
        <f t="shared" si="207"/>
        <v>31987017.069999997</v>
      </c>
      <c r="BE145" s="85">
        <v>0</v>
      </c>
      <c r="BF145" s="85">
        <v>559780.79</v>
      </c>
      <c r="BG145" s="85">
        <v>1211006.1499999999</v>
      </c>
      <c r="BH145" s="85">
        <v>0</v>
      </c>
      <c r="BI145" s="85">
        <v>1663835.2999999998</v>
      </c>
      <c r="BJ145" s="85">
        <v>0</v>
      </c>
      <c r="BK145" s="85">
        <v>0</v>
      </c>
      <c r="BL145" s="85">
        <v>1152480.54</v>
      </c>
      <c r="BM145" s="85">
        <v>3451.62</v>
      </c>
      <c r="BN145" s="85">
        <v>0</v>
      </c>
      <c r="BO145" s="85">
        <v>769342.52</v>
      </c>
      <c r="BP145" s="85">
        <v>0</v>
      </c>
      <c r="BQ145" s="57">
        <f t="shared" si="208"/>
        <v>5359896.92</v>
      </c>
      <c r="BR145" s="85">
        <v>0</v>
      </c>
      <c r="BS145" s="85">
        <v>494206.13</v>
      </c>
      <c r="BT145" s="85">
        <v>0</v>
      </c>
      <c r="BU145" s="85">
        <v>184440.93</v>
      </c>
      <c r="BV145" s="85">
        <v>0</v>
      </c>
      <c r="BW145" s="85">
        <v>486987.17</v>
      </c>
      <c r="BX145" s="85">
        <v>0</v>
      </c>
      <c r="BY145" s="85">
        <v>605255.16</v>
      </c>
      <c r="BZ145" s="85">
        <v>0</v>
      </c>
      <c r="CA145" s="85">
        <v>0</v>
      </c>
      <c r="CB145" s="85">
        <v>175378.31</v>
      </c>
      <c r="CC145" s="85">
        <v>567480.29</v>
      </c>
      <c r="CD145" s="57">
        <f t="shared" si="209"/>
        <v>2513747.9900000002</v>
      </c>
      <c r="CE145" s="85">
        <v>0</v>
      </c>
      <c r="CF145" s="85">
        <v>368577.36</v>
      </c>
      <c r="CG145" s="85">
        <v>643491.01</v>
      </c>
      <c r="CH145" s="85">
        <v>0</v>
      </c>
      <c r="CI145" s="85">
        <v>0</v>
      </c>
      <c r="CJ145" s="85">
        <v>1893111.6399999997</v>
      </c>
      <c r="CK145" s="85">
        <v>0</v>
      </c>
      <c r="CL145" s="85">
        <v>0</v>
      </c>
      <c r="CM145" s="85">
        <v>320206.59000000003</v>
      </c>
      <c r="CN145" s="85">
        <v>1046882.59</v>
      </c>
      <c r="CO145" s="84">
        <v>10253.6</v>
      </c>
      <c r="CP145" s="84">
        <v>0</v>
      </c>
      <c r="CQ145" s="57">
        <f>CE145+CF145+CG145+CH145+CI145+CJ145+CK145+CL145+CM145+CN145+CO145+CP145</f>
        <v>4282522.7899999991</v>
      </c>
      <c r="CR145" s="57">
        <f t="shared" ref="CR145:CR205" si="1555">BD145+BQ145+CD145+CQ145</f>
        <v>44143184.769999996</v>
      </c>
      <c r="CS145" s="179">
        <v>1676739.8699999999</v>
      </c>
      <c r="CT145" s="84">
        <v>674558.45</v>
      </c>
      <c r="CU145" s="84">
        <v>604676.79</v>
      </c>
      <c r="CV145" s="84">
        <f t="shared" ref="CV145:CV205" si="1556">CS145+CT145</f>
        <v>2351298.3199999998</v>
      </c>
      <c r="CW145" s="84">
        <v>0</v>
      </c>
      <c r="CX145" s="84">
        <f t="shared" ref="CX145:CX205" si="1557">CS145+CU145</f>
        <v>2281416.66</v>
      </c>
      <c r="CY145" s="191">
        <f t="shared" ref="CY145:CY208" si="1558">IFERROR(CX145/CV145,"nebija plānots")</f>
        <v>0.97027954326101862</v>
      </c>
      <c r="CZ145" s="84">
        <f t="shared" ref="CZ145:CZ205" si="1559">CX145-CV145</f>
        <v>-69881.659999999683</v>
      </c>
      <c r="DA145" s="84">
        <f t="shared" ref="DA145:FL145" si="1560">DA146+DA147</f>
        <v>2200683.5</v>
      </c>
      <c r="DB145" s="84">
        <v>0</v>
      </c>
      <c r="DC145" s="84">
        <f t="shared" ref="DC145:DC205" si="1561">CV145+DA145</f>
        <v>4551981.82</v>
      </c>
      <c r="DD145" s="84">
        <v>0</v>
      </c>
      <c r="DE145" s="84">
        <f t="shared" ref="DE145:DE208" si="1562">CX145+DB145</f>
        <v>2281416.66</v>
      </c>
      <c r="DF145" s="191">
        <f t="shared" ref="DF145" si="1563">IFERROR(DE145/DC145,"nebija plānots")</f>
        <v>0.50119195335450617</v>
      </c>
      <c r="DG145" s="84">
        <f t="shared" ref="DG145" si="1564">DE145-DC145</f>
        <v>-2270565.16</v>
      </c>
      <c r="DH145" s="84">
        <f t="shared" si="1560"/>
        <v>633583.66</v>
      </c>
      <c r="DI145" s="84">
        <v>2186156.0100000002</v>
      </c>
      <c r="DJ145" s="84">
        <f t="shared" ref="DJ145" si="1565">DC145+DH145</f>
        <v>5185565.4800000004</v>
      </c>
      <c r="DK145" s="84">
        <v>0</v>
      </c>
      <c r="DL145" s="84">
        <f t="shared" ref="DL145:DL208" si="1566">DE145+DI145</f>
        <v>4467572.67</v>
      </c>
      <c r="DM145" s="191">
        <f t="shared" ref="DM145" si="1567">IFERROR(DL145/DJ145,"nebija plānots")</f>
        <v>0.86154011307557521</v>
      </c>
      <c r="DN145" s="84">
        <f t="shared" ref="DN145" si="1568">DL145-DJ145</f>
        <v>-717992.81000000052</v>
      </c>
      <c r="DO145" s="84">
        <f t="shared" si="1560"/>
        <v>3124397.86</v>
      </c>
      <c r="DP145" s="84">
        <v>852004.16</v>
      </c>
      <c r="DQ145" s="84">
        <f t="shared" ref="DQ145" si="1569">DJ145+DO145</f>
        <v>8309963.3399999999</v>
      </c>
      <c r="DR145" s="84">
        <v>0</v>
      </c>
      <c r="DS145" s="84">
        <f t="shared" ref="DS145:DS208" si="1570">DL145+DP145</f>
        <v>5319576.83</v>
      </c>
      <c r="DT145" s="191">
        <f t="shared" ref="DT145" si="1571">IFERROR(DS145/DQ145,"nebija plānots")</f>
        <v>0.64014444015585759</v>
      </c>
      <c r="DU145" s="84">
        <f t="shared" ref="DU145" si="1572">DS145-DQ145</f>
        <v>-2990386.51</v>
      </c>
      <c r="DV145" s="84">
        <f t="shared" si="1560"/>
        <v>53020.08</v>
      </c>
      <c r="DW145" s="84">
        <v>1069728.0300000003</v>
      </c>
      <c r="DX145" s="84">
        <f t="shared" ref="DX145" si="1573">DQ145+DV145</f>
        <v>8362983.4199999999</v>
      </c>
      <c r="DY145" s="84">
        <v>0</v>
      </c>
      <c r="DZ145" s="84">
        <f t="shared" ref="DZ145:DZ208" si="1574">DS145+DW145</f>
        <v>6389304.8600000003</v>
      </c>
      <c r="EA145" s="191">
        <f t="shared" ref="EA145" si="1575">IFERROR(DZ145/DX145,"nebija plānots")</f>
        <v>0.76399826941185067</v>
      </c>
      <c r="EB145" s="84">
        <f t="shared" ref="EB145" si="1576">DZ145-DX145</f>
        <v>-1973678.5599999996</v>
      </c>
      <c r="EC145" s="84">
        <f t="shared" si="1560"/>
        <v>841301.66</v>
      </c>
      <c r="ED145" s="84">
        <v>0</v>
      </c>
      <c r="EE145" s="84">
        <f t="shared" ref="EE145" si="1577">DX145+EC145</f>
        <v>9204285.0800000001</v>
      </c>
      <c r="EF145" s="84">
        <v>0</v>
      </c>
      <c r="EG145" s="84">
        <f t="shared" ref="EG145:EG208" si="1578">DZ145+ED145</f>
        <v>6389304.8600000003</v>
      </c>
      <c r="EH145" s="191">
        <f t="shared" ref="EH145" si="1579">IFERROR(EG145/EE145,"nebija plānots")</f>
        <v>0.69416633714261278</v>
      </c>
      <c r="EI145" s="84">
        <f t="shared" ref="EI145" si="1580">EG145-EE145</f>
        <v>-2814980.2199999997</v>
      </c>
      <c r="EJ145" s="84">
        <f t="shared" si="1560"/>
        <v>3919384.84</v>
      </c>
      <c r="EK145" s="84">
        <v>4263400.6499999994</v>
      </c>
      <c r="EL145" s="84">
        <f t="shared" ref="EL145" si="1581">EE145+EJ145</f>
        <v>13123669.92</v>
      </c>
      <c r="EM145" s="84">
        <v>0</v>
      </c>
      <c r="EN145" s="84">
        <f t="shared" ref="EN145:EN208" si="1582">EG145+EK145</f>
        <v>10652705.51</v>
      </c>
      <c r="EO145" s="191">
        <f t="shared" ref="EO145" si="1583">IFERROR(EN145/EL145,"nebija plānots")</f>
        <v>0.81171696445714936</v>
      </c>
      <c r="EP145" s="84">
        <f t="shared" ref="EP145" si="1584">EN145-EL145</f>
        <v>-2470964.41</v>
      </c>
      <c r="EQ145" s="84">
        <f t="shared" si="1560"/>
        <v>0</v>
      </c>
      <c r="ER145" s="84">
        <v>0</v>
      </c>
      <c r="ES145" s="84">
        <f t="shared" ref="ES145" si="1585">EL145+EQ145</f>
        <v>13123669.92</v>
      </c>
      <c r="ET145" s="84">
        <v>0</v>
      </c>
      <c r="EU145" s="84">
        <f t="shared" ref="EU145:EU208" si="1586">EN145+ER145</f>
        <v>10652705.51</v>
      </c>
      <c r="EV145" s="191">
        <f t="shared" ref="EV145" si="1587">IFERROR(EU145/ES145,"nebija plānots")</f>
        <v>0.81171696445714936</v>
      </c>
      <c r="EW145" s="84">
        <f t="shared" ref="EW145" si="1588">EU145-ES145</f>
        <v>-2470964.41</v>
      </c>
      <c r="EX145" s="84">
        <f t="shared" si="1560"/>
        <v>0</v>
      </c>
      <c r="EY145" s="84">
        <v>6197157.46</v>
      </c>
      <c r="EZ145" s="84">
        <f t="shared" ref="EZ145" si="1589">ES145+EX145</f>
        <v>13123669.92</v>
      </c>
      <c r="FA145" s="84">
        <v>0</v>
      </c>
      <c r="FB145" s="84">
        <f t="shared" ref="FB145:FB208" si="1590">EU145+EY145</f>
        <v>16849862.969999999</v>
      </c>
      <c r="FC145" s="191">
        <f t="shared" ref="FC145" si="1591">IFERROR(FB145/EZ145,"nebija plānots")</f>
        <v>1.2839291960796282</v>
      </c>
      <c r="FD145" s="84">
        <f t="shared" ref="FD145" si="1592">FB145-EZ145</f>
        <v>3726193.0499999989</v>
      </c>
      <c r="FE145" s="84">
        <f t="shared" si="1560"/>
        <v>3398600.04</v>
      </c>
      <c r="FF145" s="84">
        <v>0</v>
      </c>
      <c r="FG145" s="84">
        <f t="shared" ref="FG145" si="1593">EZ145+FE145</f>
        <v>16522269.960000001</v>
      </c>
      <c r="FH145" s="84">
        <v>0</v>
      </c>
      <c r="FI145" s="84">
        <f t="shared" ref="FI145:FI208" si="1594">FB145+FF145</f>
        <v>16849862.969999999</v>
      </c>
      <c r="FJ145" s="191">
        <f t="shared" ref="FJ145" si="1595">IFERROR(FI145/FG145,"nebija plānots")</f>
        <v>1.0198273609372739</v>
      </c>
      <c r="FK145" s="84">
        <f t="shared" ref="FK145" si="1596">FI145-FG145</f>
        <v>327593.00999999791</v>
      </c>
      <c r="FL145" s="84">
        <f t="shared" si="1560"/>
        <v>389808.85</v>
      </c>
      <c r="FM145" s="84">
        <v>4848356.3499999996</v>
      </c>
      <c r="FN145" s="84">
        <f t="shared" ref="FN145" si="1597">FG145+FL145</f>
        <v>16912078.810000002</v>
      </c>
      <c r="FO145" s="84">
        <v>0</v>
      </c>
      <c r="FP145" s="84">
        <f t="shared" ref="FP145:FP208" si="1598">FI145+FM145</f>
        <v>21698219.32</v>
      </c>
      <c r="FQ145" s="191">
        <f t="shared" ref="FQ145" si="1599">IFERROR(FP145/FN145,"nebija plānots")</f>
        <v>1.2830013130715772</v>
      </c>
      <c r="FR145" s="84">
        <f t="shared" ref="FR145" si="1600">FP145-FN145</f>
        <v>4786140.5099999979</v>
      </c>
      <c r="FS145" s="97">
        <f t="shared" si="922"/>
        <v>16912078.810000002</v>
      </c>
      <c r="FT145" s="97">
        <f t="shared" ref="FT145:FT208" si="1601">FP145+CR145</f>
        <v>65841404.089999996</v>
      </c>
      <c r="FU145" s="84">
        <v>8159892.4100000001</v>
      </c>
      <c r="FV145" s="84">
        <v>1280566.05</v>
      </c>
      <c r="FW145" s="84">
        <v>0</v>
      </c>
      <c r="FX145" s="84">
        <f t="shared" ref="FX145:FX208" si="1602">FV145-FW145</f>
        <v>1280566.05</v>
      </c>
      <c r="FY145" s="191">
        <f t="shared" ref="FY145:FY208" si="1603">IFERROR(FX145/FU145,"nebija plānots")</f>
        <v>0.15693418315548599</v>
      </c>
      <c r="FZ145" s="84">
        <f t="shared" ref="FZ145:FZ208" si="1604">FU145-FX145</f>
        <v>6879326.3600000003</v>
      </c>
      <c r="GA145" s="84">
        <v>0</v>
      </c>
      <c r="GB145" s="84">
        <v>0</v>
      </c>
      <c r="GC145" s="84">
        <f t="shared" ref="GC145:GC208" si="1605">GA145-GB145</f>
        <v>0</v>
      </c>
      <c r="GD145" s="84">
        <f t="shared" ref="GD145:GD208" si="1606">FW145+GB145</f>
        <v>0</v>
      </c>
      <c r="GE145" s="84">
        <f t="shared" ref="GE145:GE208" si="1607">FX145+GC145</f>
        <v>1280566.05</v>
      </c>
      <c r="GF145" s="191">
        <f t="shared" ref="GF145:GF208" si="1608">IFERROR(GE145/FU145,"nebija plānots")</f>
        <v>0.15693418315548599</v>
      </c>
      <c r="GG145" s="84">
        <f t="shared" ref="GG145:GG208" si="1609">FZ145-GC145</f>
        <v>6879326.3600000003</v>
      </c>
      <c r="GH145" s="84">
        <v>0</v>
      </c>
      <c r="GI145" s="84">
        <v>0</v>
      </c>
      <c r="GJ145" s="84">
        <f t="shared" ref="GJ145:GJ208" si="1610">GH145-GI145</f>
        <v>0</v>
      </c>
      <c r="GK145" s="84">
        <f t="shared" ref="GK145:GK208" si="1611">GD145+GI145</f>
        <v>0</v>
      </c>
      <c r="GL145" s="84">
        <f t="shared" ref="GL145:GL208" si="1612">GE145+GJ145</f>
        <v>1280566.05</v>
      </c>
      <c r="GM145" s="191">
        <f t="shared" ref="GM145:GM208" si="1613">IFERROR(GL145/FU145,"nebija plānots")</f>
        <v>0.15693418315548599</v>
      </c>
      <c r="GN145" s="84">
        <f t="shared" ref="GN145:GN208" si="1614">GG145-GJ145</f>
        <v>6879326.3600000003</v>
      </c>
      <c r="GO145" s="84">
        <v>6700901.5099999998</v>
      </c>
      <c r="GP145" s="84">
        <v>0</v>
      </c>
      <c r="GQ145" s="84">
        <f t="shared" si="1545"/>
        <v>6700901.5099999998</v>
      </c>
      <c r="GR145" s="84">
        <f t="shared" si="1546"/>
        <v>0</v>
      </c>
      <c r="GS145" s="84">
        <f t="shared" si="1547"/>
        <v>7981467.5599999996</v>
      </c>
      <c r="GT145" s="191">
        <f t="shared" ref="GT145:GT208" si="1615">IFERROR(GS145/$FU145,"nebija plānots")</f>
        <v>0.97813392125350329</v>
      </c>
      <c r="GU145" s="84">
        <f t="shared" si="1548"/>
        <v>178424.85000000056</v>
      </c>
      <c r="GV145" s="84">
        <v>0</v>
      </c>
      <c r="GW145" s="84">
        <v>0</v>
      </c>
      <c r="GX145" s="84">
        <f t="shared" si="1549"/>
        <v>0</v>
      </c>
      <c r="GY145" s="84">
        <f t="shared" si="1550"/>
        <v>0</v>
      </c>
      <c r="GZ145" s="84">
        <f t="shared" si="1551"/>
        <v>7981467.5599999996</v>
      </c>
      <c r="HA145" s="191">
        <f t="shared" si="1049"/>
        <v>0.97813392125350329</v>
      </c>
      <c r="HB145" s="84">
        <f t="shared" si="1552"/>
        <v>178424.85000000056</v>
      </c>
      <c r="HC145" s="57">
        <f>FU145+FS145+CQ145+CD145+BQ145+BC145+AP145</f>
        <v>69215155.99000001</v>
      </c>
      <c r="HD145" s="57">
        <f>Q145-HC145</f>
        <v>7626195.0099999905</v>
      </c>
      <c r="HE145" s="58" t="s">
        <v>686</v>
      </c>
      <c r="HF145" s="58"/>
      <c r="HG145" s="59"/>
      <c r="HH145" s="59"/>
      <c r="HI145" s="59"/>
    </row>
    <row r="146" spans="1:217" ht="75.400000000000006" hidden="1" customHeight="1" outlineLevel="1" x14ac:dyDescent="0.45">
      <c r="B146" s="9"/>
      <c r="C146" s="317" t="s">
        <v>66</v>
      </c>
      <c r="D146" s="1" t="s">
        <v>1471</v>
      </c>
      <c r="E146" s="35">
        <v>131</v>
      </c>
      <c r="F146" s="37">
        <v>3</v>
      </c>
      <c r="G146" s="37" t="s">
        <v>66</v>
      </c>
      <c r="H146" s="37" t="s">
        <v>244</v>
      </c>
      <c r="I146" s="37" t="s">
        <v>482</v>
      </c>
      <c r="J146" s="54">
        <v>0</v>
      </c>
      <c r="K146" s="38"/>
      <c r="L146" s="38"/>
      <c r="M146" s="39" t="s">
        <v>41</v>
      </c>
      <c r="N146" s="38"/>
      <c r="O146" s="38"/>
      <c r="P146" s="38" t="s">
        <v>456</v>
      </c>
      <c r="Q146" s="40"/>
      <c r="R146" s="40"/>
      <c r="S146" s="40"/>
      <c r="T146" s="40"/>
      <c r="U146" s="40"/>
      <c r="V146" s="40"/>
      <c r="W146" s="40"/>
      <c r="X146" s="85">
        <f t="shared" si="1553"/>
        <v>0</v>
      </c>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84">
        <v>0</v>
      </c>
      <c r="CP146" s="84">
        <v>0</v>
      </c>
      <c r="CQ146" s="40"/>
      <c r="CR146" s="57">
        <f t="shared" si="1555"/>
        <v>0</v>
      </c>
      <c r="CS146" s="40"/>
      <c r="CT146" s="40"/>
      <c r="CU146" s="84"/>
      <c r="CV146" s="84"/>
      <c r="CW146" s="84"/>
      <c r="CX146" s="84"/>
      <c r="CY146" s="191"/>
      <c r="CZ146" s="84"/>
      <c r="DA146" s="40"/>
      <c r="DB146" s="84">
        <v>0</v>
      </c>
      <c r="DC146" s="84"/>
      <c r="DD146" s="84"/>
      <c r="DE146" s="84">
        <f t="shared" si="1562"/>
        <v>0</v>
      </c>
      <c r="DF146" s="191"/>
      <c r="DG146" s="84"/>
      <c r="DH146" s="40"/>
      <c r="DI146" s="84">
        <v>0</v>
      </c>
      <c r="DJ146" s="84"/>
      <c r="DK146" s="84"/>
      <c r="DL146" s="84">
        <f t="shared" si="1566"/>
        <v>0</v>
      </c>
      <c r="DM146" s="191"/>
      <c r="DN146" s="84"/>
      <c r="DO146" s="40"/>
      <c r="DP146" s="84">
        <v>0</v>
      </c>
      <c r="DQ146" s="84"/>
      <c r="DR146" s="84"/>
      <c r="DS146" s="84">
        <f t="shared" si="1570"/>
        <v>0</v>
      </c>
      <c r="DT146" s="191"/>
      <c r="DU146" s="84"/>
      <c r="DV146" s="40"/>
      <c r="DW146" s="84">
        <v>0</v>
      </c>
      <c r="DX146" s="84"/>
      <c r="DY146" s="84"/>
      <c r="DZ146" s="84">
        <f t="shared" si="1574"/>
        <v>0</v>
      </c>
      <c r="EA146" s="191"/>
      <c r="EB146" s="84"/>
      <c r="EC146" s="40"/>
      <c r="ED146" s="84">
        <v>0</v>
      </c>
      <c r="EE146" s="84"/>
      <c r="EF146" s="84"/>
      <c r="EG146" s="84">
        <f t="shared" si="1578"/>
        <v>0</v>
      </c>
      <c r="EH146" s="191"/>
      <c r="EI146" s="84"/>
      <c r="EJ146" s="40"/>
      <c r="EK146" s="84">
        <v>0</v>
      </c>
      <c r="EL146" s="84"/>
      <c r="EM146" s="84"/>
      <c r="EN146" s="84">
        <f t="shared" si="1582"/>
        <v>0</v>
      </c>
      <c r="EO146" s="191"/>
      <c r="EP146" s="84"/>
      <c r="EQ146" s="40"/>
      <c r="ER146" s="84">
        <v>0</v>
      </c>
      <c r="ES146" s="84"/>
      <c r="ET146" s="84"/>
      <c r="EU146" s="84">
        <f t="shared" si="1586"/>
        <v>0</v>
      </c>
      <c r="EV146" s="191"/>
      <c r="EW146" s="84"/>
      <c r="EX146" s="40"/>
      <c r="EY146" s="84">
        <v>0</v>
      </c>
      <c r="EZ146" s="84"/>
      <c r="FA146" s="84"/>
      <c r="FB146" s="84">
        <f t="shared" si="1590"/>
        <v>0</v>
      </c>
      <c r="FC146" s="191"/>
      <c r="FD146" s="84"/>
      <c r="FE146" s="40"/>
      <c r="FF146" s="84">
        <v>0</v>
      </c>
      <c r="FG146" s="84"/>
      <c r="FH146" s="84"/>
      <c r="FI146" s="84">
        <f t="shared" si="1594"/>
        <v>0</v>
      </c>
      <c r="FJ146" s="191"/>
      <c r="FK146" s="84"/>
      <c r="FL146" s="40"/>
      <c r="FM146" s="84">
        <v>0</v>
      </c>
      <c r="FN146" s="84"/>
      <c r="FO146" s="84"/>
      <c r="FP146" s="84">
        <f t="shared" si="1598"/>
        <v>0</v>
      </c>
      <c r="FQ146" s="191"/>
      <c r="FR146" s="84"/>
      <c r="FS146" s="40"/>
      <c r="FT146" s="97">
        <f t="shared" si="1601"/>
        <v>0</v>
      </c>
      <c r="FU146" s="84">
        <v>0</v>
      </c>
      <c r="FV146" s="84">
        <v>0</v>
      </c>
      <c r="FW146" s="84">
        <v>0</v>
      </c>
      <c r="FX146" s="84">
        <f t="shared" si="1602"/>
        <v>0</v>
      </c>
      <c r="FY146" s="191" t="str">
        <f t="shared" si="1603"/>
        <v>nebija plānots</v>
      </c>
      <c r="FZ146" s="84">
        <f t="shared" si="1604"/>
        <v>0</v>
      </c>
      <c r="GA146" s="84">
        <v>0</v>
      </c>
      <c r="GB146" s="84">
        <v>0</v>
      </c>
      <c r="GC146" s="84">
        <f t="shared" si="1605"/>
        <v>0</v>
      </c>
      <c r="GD146" s="84">
        <f t="shared" si="1606"/>
        <v>0</v>
      </c>
      <c r="GE146" s="84">
        <f t="shared" si="1607"/>
        <v>0</v>
      </c>
      <c r="GF146" s="191" t="str">
        <f t="shared" si="1608"/>
        <v>nebija plānots</v>
      </c>
      <c r="GG146" s="84">
        <f t="shared" si="1609"/>
        <v>0</v>
      </c>
      <c r="GH146" s="84">
        <v>0</v>
      </c>
      <c r="GI146" s="84">
        <v>0</v>
      </c>
      <c r="GJ146" s="84">
        <f t="shared" si="1610"/>
        <v>0</v>
      </c>
      <c r="GK146" s="84">
        <f t="shared" si="1611"/>
        <v>0</v>
      </c>
      <c r="GL146" s="84">
        <f t="shared" si="1612"/>
        <v>0</v>
      </c>
      <c r="GM146" s="191" t="str">
        <f t="shared" si="1613"/>
        <v>nebija plānots</v>
      </c>
      <c r="GN146" s="84">
        <f t="shared" si="1614"/>
        <v>0</v>
      </c>
      <c r="GO146" s="84">
        <v>0</v>
      </c>
      <c r="GP146" s="84">
        <v>0</v>
      </c>
      <c r="GQ146" s="84">
        <f t="shared" si="1545"/>
        <v>0</v>
      </c>
      <c r="GR146" s="84">
        <f t="shared" si="1546"/>
        <v>0</v>
      </c>
      <c r="GS146" s="84">
        <f t="shared" si="1547"/>
        <v>0</v>
      </c>
      <c r="GT146" s="191" t="str">
        <f t="shared" si="1615"/>
        <v>nebija plānots</v>
      </c>
      <c r="GU146" s="84">
        <f t="shared" si="1548"/>
        <v>0</v>
      </c>
      <c r="GV146" s="84">
        <v>0</v>
      </c>
      <c r="GW146" s="84">
        <v>0</v>
      </c>
      <c r="GX146" s="84">
        <f t="shared" si="1549"/>
        <v>0</v>
      </c>
      <c r="GY146" s="84">
        <f t="shared" si="1550"/>
        <v>0</v>
      </c>
      <c r="GZ146" s="84">
        <f t="shared" si="1551"/>
        <v>0</v>
      </c>
      <c r="HA146" s="191" t="str">
        <f t="shared" si="1049"/>
        <v>nebija plānots</v>
      </c>
      <c r="HB146" s="84">
        <f t="shared" si="1552"/>
        <v>0</v>
      </c>
      <c r="HC146" s="40"/>
      <c r="HD146" s="40"/>
      <c r="HE146" s="99"/>
      <c r="HF146" s="99"/>
      <c r="HG146" s="100"/>
      <c r="HH146" s="100"/>
      <c r="HI146" s="100"/>
    </row>
    <row r="147" spans="1:217" ht="75.400000000000006" hidden="1" customHeight="1" outlineLevel="1" x14ac:dyDescent="0.45">
      <c r="B147" s="9"/>
      <c r="C147" s="317" t="s">
        <v>66</v>
      </c>
      <c r="D147" s="1" t="s">
        <v>1471</v>
      </c>
      <c r="E147" s="35">
        <v>132</v>
      </c>
      <c r="F147" s="37">
        <v>3</v>
      </c>
      <c r="G147" s="37" t="s">
        <v>66</v>
      </c>
      <c r="H147" s="37" t="s">
        <v>244</v>
      </c>
      <c r="I147" s="37" t="s">
        <v>482</v>
      </c>
      <c r="J147" s="54">
        <v>0</v>
      </c>
      <c r="K147" s="38"/>
      <c r="L147" s="38"/>
      <c r="M147" s="39" t="s">
        <v>41</v>
      </c>
      <c r="N147" s="38"/>
      <c r="O147" s="38"/>
      <c r="P147" s="38" t="s">
        <v>457</v>
      </c>
      <c r="Q147" s="40"/>
      <c r="R147" s="40"/>
      <c r="S147" s="40"/>
      <c r="T147" s="40"/>
      <c r="U147" s="40"/>
      <c r="V147" s="40"/>
      <c r="W147" s="40"/>
      <c r="X147" s="85">
        <f t="shared" si="1553"/>
        <v>0</v>
      </c>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84">
        <v>0</v>
      </c>
      <c r="CP147" s="84">
        <v>0</v>
      </c>
      <c r="CQ147" s="40"/>
      <c r="CR147" s="57">
        <f t="shared" si="1555"/>
        <v>0</v>
      </c>
      <c r="CS147" s="40"/>
      <c r="CT147" s="40">
        <v>674558.45</v>
      </c>
      <c r="CU147" s="84"/>
      <c r="CV147" s="84"/>
      <c r="CW147" s="84"/>
      <c r="CX147" s="84"/>
      <c r="CY147" s="191"/>
      <c r="CZ147" s="84"/>
      <c r="DA147" s="40">
        <v>2200683.5</v>
      </c>
      <c r="DB147" s="84">
        <v>0</v>
      </c>
      <c r="DC147" s="84"/>
      <c r="DD147" s="84"/>
      <c r="DE147" s="84">
        <f t="shared" si="1562"/>
        <v>0</v>
      </c>
      <c r="DF147" s="191"/>
      <c r="DG147" s="84"/>
      <c r="DH147" s="40">
        <v>633583.66</v>
      </c>
      <c r="DI147" s="84">
        <v>0</v>
      </c>
      <c r="DJ147" s="84"/>
      <c r="DK147" s="84"/>
      <c r="DL147" s="84">
        <f t="shared" si="1566"/>
        <v>0</v>
      </c>
      <c r="DM147" s="191"/>
      <c r="DN147" s="84"/>
      <c r="DO147" s="40">
        <v>3124397.86</v>
      </c>
      <c r="DP147" s="84">
        <v>0</v>
      </c>
      <c r="DQ147" s="84"/>
      <c r="DR147" s="84"/>
      <c r="DS147" s="84">
        <f t="shared" si="1570"/>
        <v>0</v>
      </c>
      <c r="DT147" s="191"/>
      <c r="DU147" s="84"/>
      <c r="DV147" s="40">
        <v>53020.08</v>
      </c>
      <c r="DW147" s="84">
        <v>0</v>
      </c>
      <c r="DX147" s="84"/>
      <c r="DY147" s="84"/>
      <c r="DZ147" s="84">
        <f t="shared" si="1574"/>
        <v>0</v>
      </c>
      <c r="EA147" s="191"/>
      <c r="EB147" s="84"/>
      <c r="EC147" s="40">
        <v>841301.66</v>
      </c>
      <c r="ED147" s="84">
        <v>0</v>
      </c>
      <c r="EE147" s="84"/>
      <c r="EF147" s="84"/>
      <c r="EG147" s="84">
        <f t="shared" si="1578"/>
        <v>0</v>
      </c>
      <c r="EH147" s="191"/>
      <c r="EI147" s="84"/>
      <c r="EJ147" s="40">
        <v>3919384.84</v>
      </c>
      <c r="EK147" s="84">
        <v>0</v>
      </c>
      <c r="EL147" s="84"/>
      <c r="EM147" s="84"/>
      <c r="EN147" s="84">
        <f t="shared" si="1582"/>
        <v>0</v>
      </c>
      <c r="EO147" s="191"/>
      <c r="EP147" s="84"/>
      <c r="EQ147" s="40">
        <v>0</v>
      </c>
      <c r="ER147" s="84">
        <v>0</v>
      </c>
      <c r="ES147" s="84"/>
      <c r="ET147" s="84"/>
      <c r="EU147" s="84">
        <f t="shared" si="1586"/>
        <v>0</v>
      </c>
      <c r="EV147" s="191"/>
      <c r="EW147" s="84"/>
      <c r="EX147" s="40">
        <v>0</v>
      </c>
      <c r="EY147" s="84">
        <v>0</v>
      </c>
      <c r="EZ147" s="84"/>
      <c r="FA147" s="84"/>
      <c r="FB147" s="84">
        <f t="shared" si="1590"/>
        <v>0</v>
      </c>
      <c r="FC147" s="191"/>
      <c r="FD147" s="84"/>
      <c r="FE147" s="40">
        <v>3398600.04</v>
      </c>
      <c r="FF147" s="84">
        <v>0</v>
      </c>
      <c r="FG147" s="84"/>
      <c r="FH147" s="84"/>
      <c r="FI147" s="84">
        <f t="shared" si="1594"/>
        <v>0</v>
      </c>
      <c r="FJ147" s="191"/>
      <c r="FK147" s="84"/>
      <c r="FL147" s="40">
        <v>389808.85</v>
      </c>
      <c r="FM147" s="84">
        <v>0</v>
      </c>
      <c r="FN147" s="84"/>
      <c r="FO147" s="84"/>
      <c r="FP147" s="84">
        <f t="shared" si="1598"/>
        <v>0</v>
      </c>
      <c r="FQ147" s="191"/>
      <c r="FR147" s="84"/>
      <c r="FS147" s="40"/>
      <c r="FT147" s="97">
        <f t="shared" si="1601"/>
        <v>0</v>
      </c>
      <c r="FU147" s="84">
        <v>0</v>
      </c>
      <c r="FV147" s="84">
        <v>0</v>
      </c>
      <c r="FW147" s="84">
        <v>0</v>
      </c>
      <c r="FX147" s="84">
        <f t="shared" si="1602"/>
        <v>0</v>
      </c>
      <c r="FY147" s="191" t="str">
        <f t="shared" si="1603"/>
        <v>nebija plānots</v>
      </c>
      <c r="FZ147" s="84">
        <f t="shared" si="1604"/>
        <v>0</v>
      </c>
      <c r="GA147" s="84">
        <v>0</v>
      </c>
      <c r="GB147" s="84">
        <v>0</v>
      </c>
      <c r="GC147" s="84">
        <f t="shared" si="1605"/>
        <v>0</v>
      </c>
      <c r="GD147" s="84">
        <f t="shared" si="1606"/>
        <v>0</v>
      </c>
      <c r="GE147" s="84">
        <f t="shared" si="1607"/>
        <v>0</v>
      </c>
      <c r="GF147" s="191" t="str">
        <f t="shared" si="1608"/>
        <v>nebija plānots</v>
      </c>
      <c r="GG147" s="84">
        <f t="shared" si="1609"/>
        <v>0</v>
      </c>
      <c r="GH147" s="84">
        <v>0</v>
      </c>
      <c r="GI147" s="84">
        <v>0</v>
      </c>
      <c r="GJ147" s="84">
        <f t="shared" si="1610"/>
        <v>0</v>
      </c>
      <c r="GK147" s="84">
        <f t="shared" si="1611"/>
        <v>0</v>
      </c>
      <c r="GL147" s="84">
        <f t="shared" si="1612"/>
        <v>0</v>
      </c>
      <c r="GM147" s="191" t="str">
        <f t="shared" si="1613"/>
        <v>nebija plānots</v>
      </c>
      <c r="GN147" s="84">
        <f t="shared" si="1614"/>
        <v>0</v>
      </c>
      <c r="GO147" s="84">
        <v>0</v>
      </c>
      <c r="GP147" s="84">
        <v>0</v>
      </c>
      <c r="GQ147" s="84">
        <f t="shared" si="1545"/>
        <v>0</v>
      </c>
      <c r="GR147" s="84">
        <f t="shared" si="1546"/>
        <v>0</v>
      </c>
      <c r="GS147" s="84">
        <f t="shared" si="1547"/>
        <v>0</v>
      </c>
      <c r="GT147" s="191" t="str">
        <f t="shared" si="1615"/>
        <v>nebija plānots</v>
      </c>
      <c r="GU147" s="84">
        <f t="shared" si="1548"/>
        <v>0</v>
      </c>
      <c r="GV147" s="84">
        <v>0</v>
      </c>
      <c r="GW147" s="84">
        <v>0</v>
      </c>
      <c r="GX147" s="84">
        <f t="shared" si="1549"/>
        <v>0</v>
      </c>
      <c r="GY147" s="84">
        <f t="shared" si="1550"/>
        <v>0</v>
      </c>
      <c r="GZ147" s="84">
        <f t="shared" si="1551"/>
        <v>0</v>
      </c>
      <c r="HA147" s="191" t="str">
        <f t="shared" si="1049"/>
        <v>nebija plānots</v>
      </c>
      <c r="HB147" s="84">
        <f t="shared" si="1552"/>
        <v>0</v>
      </c>
      <c r="HC147" s="40"/>
      <c r="HD147" s="40"/>
      <c r="HE147" s="99" t="s">
        <v>881</v>
      </c>
      <c r="HF147" s="158">
        <v>0.7</v>
      </c>
      <c r="HG147" s="100" t="s">
        <v>717</v>
      </c>
      <c r="HH147" s="100"/>
      <c r="HI147" s="100"/>
    </row>
    <row r="148" spans="1:217" ht="75.400000000000006" customHeight="1" collapsed="1" x14ac:dyDescent="0.45">
      <c r="A148" s="1" t="str">
        <f t="shared" si="204"/>
        <v>3.3.1.1</v>
      </c>
      <c r="B148" s="9" t="str">
        <f>C148&amp;J148&amp;"."&amp;D148</f>
        <v>3.3.1.1.Nē</v>
      </c>
      <c r="C148" s="317" t="s">
        <v>132</v>
      </c>
      <c r="D148" s="1" t="s">
        <v>1471</v>
      </c>
      <c r="E148" s="35">
        <v>133</v>
      </c>
      <c r="F148" s="54">
        <v>3</v>
      </c>
      <c r="G148" s="54" t="s">
        <v>132</v>
      </c>
      <c r="H148" s="54" t="s">
        <v>245</v>
      </c>
      <c r="I148" s="54" t="str">
        <f t="shared" si="162"/>
        <v>3.3.1. Publiskā infrastruktūra uzņēmējdarbībai</v>
      </c>
      <c r="J148" s="54">
        <v>1</v>
      </c>
      <c r="K148" s="55">
        <v>1</v>
      </c>
      <c r="L148" s="38" t="str">
        <f t="shared" si="163"/>
        <v>3.3.1.1</v>
      </c>
      <c r="M148" s="56" t="s">
        <v>50</v>
      </c>
      <c r="N148" s="55" t="s">
        <v>5</v>
      </c>
      <c r="O148" s="55" t="s">
        <v>222</v>
      </c>
      <c r="P148" s="55" t="s">
        <v>225</v>
      </c>
      <c r="Q148" s="57">
        <f t="shared" si="1230"/>
        <v>14676069</v>
      </c>
      <c r="R148" s="57">
        <f t="shared" si="1231"/>
        <v>14386064</v>
      </c>
      <c r="S148" s="80">
        <v>0</v>
      </c>
      <c r="T148" s="80">
        <v>14386064</v>
      </c>
      <c r="U148" s="80">
        <v>0</v>
      </c>
      <c r="V148" s="80">
        <v>0</v>
      </c>
      <c r="W148" s="80">
        <v>290005</v>
      </c>
      <c r="X148" s="85" t="str">
        <f t="shared" si="1553"/>
        <v>ERAF</v>
      </c>
      <c r="Y148" s="85">
        <v>0</v>
      </c>
      <c r="Z148" s="85">
        <v>2754851.19</v>
      </c>
      <c r="AA148" s="85">
        <v>0</v>
      </c>
      <c r="AB148" s="85">
        <v>0</v>
      </c>
      <c r="AC148" s="85">
        <v>0</v>
      </c>
      <c r="AD148" s="85">
        <v>0</v>
      </c>
      <c r="AE148" s="85">
        <v>0</v>
      </c>
      <c r="AF148" s="85">
        <v>0</v>
      </c>
      <c r="AG148" s="85">
        <v>0</v>
      </c>
      <c r="AH148" s="85">
        <v>0</v>
      </c>
      <c r="AI148" s="85">
        <v>0</v>
      </c>
      <c r="AJ148" s="85">
        <v>822325.78</v>
      </c>
      <c r="AK148" s="85">
        <v>790000</v>
      </c>
      <c r="AL148" s="85">
        <v>96733.32</v>
      </c>
      <c r="AM148" s="85">
        <v>1709059.1</v>
      </c>
      <c r="AN148" s="85">
        <f t="shared" si="1554"/>
        <v>4463910.29</v>
      </c>
      <c r="AO148" s="85">
        <v>3489668.8099999996</v>
      </c>
      <c r="AP148" s="57">
        <f t="shared" si="205"/>
        <v>7953579.0999999996</v>
      </c>
      <c r="AQ148" s="85">
        <v>0</v>
      </c>
      <c r="AR148" s="85">
        <v>176614.15</v>
      </c>
      <c r="AS148" s="85">
        <v>273992.34000000003</v>
      </c>
      <c r="AT148" s="85">
        <v>0</v>
      </c>
      <c r="AU148" s="85">
        <v>0</v>
      </c>
      <c r="AV148" s="85">
        <v>0</v>
      </c>
      <c r="AW148" s="85">
        <v>27965.41</v>
      </c>
      <c r="AX148" s="85">
        <v>645881.31000000006</v>
      </c>
      <c r="AY148" s="85">
        <v>0</v>
      </c>
      <c r="AZ148" s="85">
        <v>482203.84</v>
      </c>
      <c r="BA148" s="85">
        <v>0</v>
      </c>
      <c r="BB148" s="85">
        <v>0</v>
      </c>
      <c r="BC148" s="57">
        <f t="shared" si="206"/>
        <v>1606657.05</v>
      </c>
      <c r="BD148" s="57">
        <f t="shared" si="207"/>
        <v>9560236.1500000004</v>
      </c>
      <c r="BE148" s="85">
        <v>-14768.57</v>
      </c>
      <c r="BF148" s="85">
        <v>0</v>
      </c>
      <c r="BG148" s="85">
        <v>0</v>
      </c>
      <c r="BH148" s="85">
        <v>0</v>
      </c>
      <c r="BI148" s="85">
        <v>107580.73999999999</v>
      </c>
      <c r="BJ148" s="85">
        <v>76538.599999999991</v>
      </c>
      <c r="BK148" s="85">
        <v>734725.97</v>
      </c>
      <c r="BL148" s="85">
        <v>0</v>
      </c>
      <c r="BM148" s="85">
        <v>0</v>
      </c>
      <c r="BN148" s="85">
        <v>0</v>
      </c>
      <c r="BO148" s="85">
        <v>329000</v>
      </c>
      <c r="BP148" s="85">
        <v>283543.56</v>
      </c>
      <c r="BQ148" s="57">
        <f t="shared" si="208"/>
        <v>1516620.3</v>
      </c>
      <c r="BR148" s="85">
        <v>0</v>
      </c>
      <c r="BS148" s="85">
        <v>476098.31</v>
      </c>
      <c r="BT148" s="85">
        <v>76276.37</v>
      </c>
      <c r="BU148" s="85">
        <v>0</v>
      </c>
      <c r="BV148" s="85">
        <v>0</v>
      </c>
      <c r="BW148" s="85">
        <v>150085.76000000001</v>
      </c>
      <c r="BX148" s="85">
        <v>536708.13</v>
      </c>
      <c r="BY148" s="85">
        <v>0</v>
      </c>
      <c r="BZ148" s="85">
        <v>77327.05</v>
      </c>
      <c r="CA148" s="85">
        <v>524070.16000000003</v>
      </c>
      <c r="CB148" s="85">
        <v>0</v>
      </c>
      <c r="CC148" s="85">
        <v>379593.35</v>
      </c>
      <c r="CD148" s="57">
        <f t="shared" si="209"/>
        <v>2220159.13</v>
      </c>
      <c r="CE148" s="85">
        <v>119980.82</v>
      </c>
      <c r="CF148" s="85">
        <v>0</v>
      </c>
      <c r="CG148" s="85">
        <v>0</v>
      </c>
      <c r="CH148" s="85">
        <v>0</v>
      </c>
      <c r="CI148" s="85">
        <v>0</v>
      </c>
      <c r="CJ148" s="85">
        <v>81636.22</v>
      </c>
      <c r="CK148" s="85">
        <v>0</v>
      </c>
      <c r="CL148" s="85">
        <v>0</v>
      </c>
      <c r="CM148" s="85">
        <v>46959.25</v>
      </c>
      <c r="CN148" s="85">
        <v>0</v>
      </c>
      <c r="CO148" s="84">
        <v>0</v>
      </c>
      <c r="CP148" s="84">
        <v>0</v>
      </c>
      <c r="CQ148" s="57">
        <f>CE148+CF148+CG148+CH148+CI148+CJ148+CK148+CL148+CM148+CN148+CO148+CP148</f>
        <v>248576.29</v>
      </c>
      <c r="CR148" s="57">
        <f t="shared" si="1555"/>
        <v>13545591.870000001</v>
      </c>
      <c r="CS148" s="179">
        <v>0</v>
      </c>
      <c r="CT148" s="84">
        <v>0</v>
      </c>
      <c r="CU148" s="84">
        <v>0</v>
      </c>
      <c r="CV148" s="84">
        <f t="shared" si="1556"/>
        <v>0</v>
      </c>
      <c r="CW148" s="84">
        <v>0</v>
      </c>
      <c r="CX148" s="84">
        <f t="shared" si="1557"/>
        <v>0</v>
      </c>
      <c r="CY148" s="191" t="str">
        <f t="shared" si="1558"/>
        <v>nebija plānots</v>
      </c>
      <c r="CZ148" s="84">
        <f t="shared" si="1559"/>
        <v>0</v>
      </c>
      <c r="DA148" s="84">
        <f t="shared" ref="DA148:FL148" si="1616">DA149+DA150</f>
        <v>55143.24</v>
      </c>
      <c r="DB148" s="84">
        <v>0</v>
      </c>
      <c r="DC148" s="84">
        <f t="shared" si="1561"/>
        <v>55143.24</v>
      </c>
      <c r="DD148" s="84">
        <v>0</v>
      </c>
      <c r="DE148" s="84">
        <f t="shared" si="1562"/>
        <v>0</v>
      </c>
      <c r="DF148" s="191">
        <f t="shared" ref="DF148" si="1617">IFERROR(DE148/DC148,"nebija plānots")</f>
        <v>0</v>
      </c>
      <c r="DG148" s="84">
        <f t="shared" ref="DG148" si="1618">DE148-DC148</f>
        <v>-55143.24</v>
      </c>
      <c r="DH148" s="84">
        <f t="shared" si="1616"/>
        <v>174767.32</v>
      </c>
      <c r="DI148" s="84">
        <v>0</v>
      </c>
      <c r="DJ148" s="84">
        <f t="shared" ref="DJ148" si="1619">DC148+DH148</f>
        <v>229910.56</v>
      </c>
      <c r="DK148" s="84">
        <v>0</v>
      </c>
      <c r="DL148" s="84">
        <f t="shared" si="1566"/>
        <v>0</v>
      </c>
      <c r="DM148" s="191">
        <f t="shared" ref="DM148" si="1620">IFERROR(DL148/DJ148,"nebija plānots")</f>
        <v>0</v>
      </c>
      <c r="DN148" s="84">
        <f t="shared" ref="DN148" si="1621">DL148-DJ148</f>
        <v>-229910.56</v>
      </c>
      <c r="DO148" s="84">
        <f t="shared" si="1616"/>
        <v>0</v>
      </c>
      <c r="DP148" s="84">
        <v>0</v>
      </c>
      <c r="DQ148" s="84">
        <f t="shared" ref="DQ148" si="1622">DJ148+DO148</f>
        <v>229910.56</v>
      </c>
      <c r="DR148" s="84">
        <v>0</v>
      </c>
      <c r="DS148" s="84">
        <f t="shared" si="1570"/>
        <v>0</v>
      </c>
      <c r="DT148" s="191">
        <f t="shared" ref="DT148" si="1623">IFERROR(DS148/DQ148,"nebija plānots")</f>
        <v>0</v>
      </c>
      <c r="DU148" s="84">
        <f t="shared" ref="DU148" si="1624">DS148-DQ148</f>
        <v>-229910.56</v>
      </c>
      <c r="DV148" s="84">
        <f t="shared" si="1616"/>
        <v>0</v>
      </c>
      <c r="DW148" s="84">
        <v>61837.47</v>
      </c>
      <c r="DX148" s="84">
        <f t="shared" ref="DX148" si="1625">DQ148+DV148</f>
        <v>229910.56</v>
      </c>
      <c r="DY148" s="84">
        <v>0</v>
      </c>
      <c r="DZ148" s="84">
        <f t="shared" si="1574"/>
        <v>61837.47</v>
      </c>
      <c r="EA148" s="191">
        <f t="shared" ref="EA148" si="1626">IFERROR(DZ148/DX148,"nebija plānots")</f>
        <v>0.2689631568032369</v>
      </c>
      <c r="EB148" s="84">
        <f t="shared" ref="EB148" si="1627">DZ148-DX148</f>
        <v>-168073.09</v>
      </c>
      <c r="EC148" s="84">
        <f t="shared" si="1616"/>
        <v>0</v>
      </c>
      <c r="ED148" s="84">
        <v>0</v>
      </c>
      <c r="EE148" s="84">
        <f t="shared" ref="EE148" si="1628">DX148+EC148</f>
        <v>229910.56</v>
      </c>
      <c r="EF148" s="84">
        <v>0</v>
      </c>
      <c r="EG148" s="84">
        <f t="shared" si="1578"/>
        <v>61837.47</v>
      </c>
      <c r="EH148" s="191">
        <f t="shared" ref="EH148" si="1629">IFERROR(EG148/EE148,"nebija plānots")</f>
        <v>0.2689631568032369</v>
      </c>
      <c r="EI148" s="84">
        <f t="shared" ref="EI148" si="1630">EG148-EE148</f>
        <v>-168073.09</v>
      </c>
      <c r="EJ148" s="84">
        <f t="shared" si="1616"/>
        <v>0</v>
      </c>
      <c r="EK148" s="84">
        <v>0</v>
      </c>
      <c r="EL148" s="84">
        <f t="shared" ref="EL148" si="1631">EE148+EJ148</f>
        <v>229910.56</v>
      </c>
      <c r="EM148" s="84">
        <v>0</v>
      </c>
      <c r="EN148" s="84">
        <f t="shared" si="1582"/>
        <v>61837.47</v>
      </c>
      <c r="EO148" s="191">
        <f t="shared" ref="EO148" si="1632">IFERROR(EN148/EL148,"nebija plānots")</f>
        <v>0.2689631568032369</v>
      </c>
      <c r="EP148" s="84">
        <f t="shared" ref="EP148" si="1633">EN148-EL148</f>
        <v>-168073.09</v>
      </c>
      <c r="EQ148" s="84">
        <f t="shared" si="1616"/>
        <v>0</v>
      </c>
      <c r="ER148" s="84">
        <v>0</v>
      </c>
      <c r="ES148" s="84">
        <f t="shared" ref="ES148" si="1634">EL148+EQ148</f>
        <v>229910.56</v>
      </c>
      <c r="ET148" s="84">
        <v>0</v>
      </c>
      <c r="EU148" s="84">
        <f t="shared" si="1586"/>
        <v>61837.47</v>
      </c>
      <c r="EV148" s="191">
        <f t="shared" ref="EV148" si="1635">IFERROR(EU148/ES148,"nebija plānots")</f>
        <v>0.2689631568032369</v>
      </c>
      <c r="EW148" s="84">
        <f t="shared" ref="EW148" si="1636">EU148-ES148</f>
        <v>-168073.09</v>
      </c>
      <c r="EX148" s="84">
        <f t="shared" si="1616"/>
        <v>0</v>
      </c>
      <c r="EY148" s="84">
        <v>0</v>
      </c>
      <c r="EZ148" s="84">
        <f t="shared" ref="EZ148" si="1637">ES148+EX148</f>
        <v>229910.56</v>
      </c>
      <c r="FA148" s="84">
        <v>0</v>
      </c>
      <c r="FB148" s="84">
        <f t="shared" si="1590"/>
        <v>61837.47</v>
      </c>
      <c r="FC148" s="191">
        <f t="shared" ref="FC148" si="1638">IFERROR(FB148/EZ148,"nebija plānots")</f>
        <v>0.2689631568032369</v>
      </c>
      <c r="FD148" s="84">
        <f t="shared" ref="FD148" si="1639">FB148-EZ148</f>
        <v>-168073.09</v>
      </c>
      <c r="FE148" s="84">
        <f t="shared" si="1616"/>
        <v>0</v>
      </c>
      <c r="FF148" s="84">
        <v>0</v>
      </c>
      <c r="FG148" s="84">
        <f t="shared" ref="FG148" si="1640">EZ148+FE148</f>
        <v>229910.56</v>
      </c>
      <c r="FH148" s="84">
        <v>0</v>
      </c>
      <c r="FI148" s="84">
        <f t="shared" si="1594"/>
        <v>61837.47</v>
      </c>
      <c r="FJ148" s="191">
        <f t="shared" ref="FJ148" si="1641">IFERROR(FI148/FG148,"nebija plānots")</f>
        <v>0.2689631568032369</v>
      </c>
      <c r="FK148" s="84">
        <f t="shared" ref="FK148" si="1642">FI148-FG148</f>
        <v>-168073.09</v>
      </c>
      <c r="FL148" s="84">
        <f t="shared" si="1616"/>
        <v>0</v>
      </c>
      <c r="FM148" s="84">
        <v>0</v>
      </c>
      <c r="FN148" s="84">
        <f t="shared" ref="FN148" si="1643">FG148+FL148</f>
        <v>229910.56</v>
      </c>
      <c r="FO148" s="84">
        <v>0</v>
      </c>
      <c r="FP148" s="84">
        <f t="shared" si="1598"/>
        <v>61837.47</v>
      </c>
      <c r="FQ148" s="191">
        <f t="shared" ref="FQ148" si="1644">IFERROR(FP148/FN148,"nebija plānots")</f>
        <v>0.2689631568032369</v>
      </c>
      <c r="FR148" s="84">
        <f t="shared" ref="FR148" si="1645">FP148-FN148</f>
        <v>-168073.09</v>
      </c>
      <c r="FS148" s="97">
        <f t="shared" ref="FS148:FS208" si="1646">CS148+CT148+DA148+DH148+DO148+DV148+EC148+EJ148+EQ148+EX148+FE148+FL148</f>
        <v>229910.56</v>
      </c>
      <c r="FT148" s="97">
        <f t="shared" si="1601"/>
        <v>13607429.340000002</v>
      </c>
      <c r="FU148" s="84">
        <v>2218.27</v>
      </c>
      <c r="FV148" s="84">
        <v>0</v>
      </c>
      <c r="FW148" s="84">
        <v>0</v>
      </c>
      <c r="FX148" s="84">
        <f t="shared" si="1602"/>
        <v>0</v>
      </c>
      <c r="FY148" s="191">
        <f t="shared" si="1603"/>
        <v>0</v>
      </c>
      <c r="FZ148" s="84">
        <f t="shared" si="1604"/>
        <v>2218.27</v>
      </c>
      <c r="GA148" s="84">
        <v>0</v>
      </c>
      <c r="GB148" s="84">
        <v>0</v>
      </c>
      <c r="GC148" s="84">
        <f t="shared" si="1605"/>
        <v>0</v>
      </c>
      <c r="GD148" s="84">
        <f t="shared" si="1606"/>
        <v>0</v>
      </c>
      <c r="GE148" s="84">
        <f t="shared" si="1607"/>
        <v>0</v>
      </c>
      <c r="GF148" s="191">
        <f t="shared" si="1608"/>
        <v>0</v>
      </c>
      <c r="GG148" s="84">
        <f t="shared" si="1609"/>
        <v>2218.27</v>
      </c>
      <c r="GH148" s="84">
        <v>0</v>
      </c>
      <c r="GI148" s="84">
        <v>0</v>
      </c>
      <c r="GJ148" s="84">
        <f t="shared" si="1610"/>
        <v>0</v>
      </c>
      <c r="GK148" s="84">
        <f t="shared" si="1611"/>
        <v>0</v>
      </c>
      <c r="GL148" s="84">
        <f t="shared" si="1612"/>
        <v>0</v>
      </c>
      <c r="GM148" s="191">
        <f t="shared" si="1613"/>
        <v>0</v>
      </c>
      <c r="GN148" s="84">
        <f t="shared" si="1614"/>
        <v>2218.27</v>
      </c>
      <c r="GO148" s="84">
        <v>48136.89</v>
      </c>
      <c r="GP148" s="84">
        <v>0</v>
      </c>
      <c r="GQ148" s="84">
        <f t="shared" si="1545"/>
        <v>48136.89</v>
      </c>
      <c r="GR148" s="84">
        <f t="shared" si="1546"/>
        <v>0</v>
      </c>
      <c r="GS148" s="84">
        <f t="shared" si="1547"/>
        <v>48136.89</v>
      </c>
      <c r="GT148" s="191">
        <f t="shared" si="1615"/>
        <v>21.700194295554645</v>
      </c>
      <c r="GU148" s="84">
        <f t="shared" si="1548"/>
        <v>-45918.62</v>
      </c>
      <c r="GV148" s="84">
        <v>0</v>
      </c>
      <c r="GW148" s="84">
        <v>0</v>
      </c>
      <c r="GX148" s="84">
        <f t="shared" si="1549"/>
        <v>0</v>
      </c>
      <c r="GY148" s="84">
        <f t="shared" si="1550"/>
        <v>0</v>
      </c>
      <c r="GZ148" s="84">
        <f t="shared" si="1551"/>
        <v>48136.89</v>
      </c>
      <c r="HA148" s="191">
        <f t="shared" si="1049"/>
        <v>21.700194295554645</v>
      </c>
      <c r="HB148" s="84">
        <f t="shared" si="1552"/>
        <v>-45918.62</v>
      </c>
      <c r="HC148" s="57">
        <f>FU148+FS148+CQ148+CD148+BQ148+BC148+AP148</f>
        <v>13777720.699999999</v>
      </c>
      <c r="HD148" s="57">
        <f>Q148-HC148</f>
        <v>898348.30000000075</v>
      </c>
      <c r="HE148" s="58" t="s">
        <v>664</v>
      </c>
      <c r="HF148" s="58"/>
      <c r="HG148" s="59"/>
      <c r="HH148" s="59"/>
      <c r="HI148" s="59"/>
    </row>
    <row r="149" spans="1:217" ht="75.400000000000006" hidden="1" customHeight="1" outlineLevel="1" x14ac:dyDescent="0.45">
      <c r="B149" s="9"/>
      <c r="C149" s="317" t="s">
        <v>132</v>
      </c>
      <c r="D149" s="1" t="s">
        <v>1471</v>
      </c>
      <c r="E149" s="35">
        <v>134</v>
      </c>
      <c r="F149" s="37">
        <v>3</v>
      </c>
      <c r="G149" s="37" t="s">
        <v>132</v>
      </c>
      <c r="H149" s="37" t="s">
        <v>245</v>
      </c>
      <c r="I149" s="37" t="s">
        <v>483</v>
      </c>
      <c r="J149" s="54">
        <v>0</v>
      </c>
      <c r="K149" s="38"/>
      <c r="L149" s="38"/>
      <c r="M149" s="39" t="s">
        <v>50</v>
      </c>
      <c r="N149" s="38"/>
      <c r="O149" s="38"/>
      <c r="P149" s="38" t="s">
        <v>456</v>
      </c>
      <c r="Q149" s="40"/>
      <c r="R149" s="40"/>
      <c r="S149" s="40"/>
      <c r="T149" s="40"/>
      <c r="U149" s="40"/>
      <c r="V149" s="40"/>
      <c r="W149" s="40"/>
      <c r="X149" s="85">
        <f t="shared" si="1553"/>
        <v>0</v>
      </c>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84">
        <v>0</v>
      </c>
      <c r="CP149" s="84">
        <v>0</v>
      </c>
      <c r="CQ149" s="40"/>
      <c r="CR149" s="57">
        <f t="shared" si="1555"/>
        <v>0</v>
      </c>
      <c r="CS149" s="40"/>
      <c r="CT149" s="40"/>
      <c r="CU149" s="84"/>
      <c r="CV149" s="84"/>
      <c r="CW149" s="84"/>
      <c r="CX149" s="84"/>
      <c r="CY149" s="191"/>
      <c r="CZ149" s="84"/>
      <c r="DA149" s="40"/>
      <c r="DB149" s="84">
        <v>0</v>
      </c>
      <c r="DC149" s="84"/>
      <c r="DD149" s="84"/>
      <c r="DE149" s="84">
        <f t="shared" si="1562"/>
        <v>0</v>
      </c>
      <c r="DF149" s="191"/>
      <c r="DG149" s="84"/>
      <c r="DH149" s="40"/>
      <c r="DI149" s="84">
        <v>0</v>
      </c>
      <c r="DJ149" s="84"/>
      <c r="DK149" s="84"/>
      <c r="DL149" s="84">
        <f t="shared" si="1566"/>
        <v>0</v>
      </c>
      <c r="DM149" s="191"/>
      <c r="DN149" s="84"/>
      <c r="DO149" s="40"/>
      <c r="DP149" s="84">
        <v>0</v>
      </c>
      <c r="DQ149" s="84"/>
      <c r="DR149" s="84"/>
      <c r="DS149" s="84">
        <f t="shared" si="1570"/>
        <v>0</v>
      </c>
      <c r="DT149" s="191"/>
      <c r="DU149" s="84"/>
      <c r="DV149" s="40"/>
      <c r="DW149" s="84">
        <v>0</v>
      </c>
      <c r="DX149" s="84"/>
      <c r="DY149" s="84"/>
      <c r="DZ149" s="84">
        <f t="shared" si="1574"/>
        <v>0</v>
      </c>
      <c r="EA149" s="191"/>
      <c r="EB149" s="84"/>
      <c r="EC149" s="40"/>
      <c r="ED149" s="84">
        <v>0</v>
      </c>
      <c r="EE149" s="84"/>
      <c r="EF149" s="84"/>
      <c r="EG149" s="84">
        <f t="shared" si="1578"/>
        <v>0</v>
      </c>
      <c r="EH149" s="191"/>
      <c r="EI149" s="84"/>
      <c r="EJ149" s="40"/>
      <c r="EK149" s="84">
        <v>0</v>
      </c>
      <c r="EL149" s="84"/>
      <c r="EM149" s="84"/>
      <c r="EN149" s="84">
        <f t="shared" si="1582"/>
        <v>0</v>
      </c>
      <c r="EO149" s="191"/>
      <c r="EP149" s="84"/>
      <c r="EQ149" s="40"/>
      <c r="ER149" s="84">
        <v>0</v>
      </c>
      <c r="ES149" s="84"/>
      <c r="ET149" s="84"/>
      <c r="EU149" s="84">
        <f t="shared" si="1586"/>
        <v>0</v>
      </c>
      <c r="EV149" s="191"/>
      <c r="EW149" s="84"/>
      <c r="EX149" s="40"/>
      <c r="EY149" s="84">
        <v>0</v>
      </c>
      <c r="EZ149" s="84"/>
      <c r="FA149" s="84"/>
      <c r="FB149" s="84">
        <f t="shared" si="1590"/>
        <v>0</v>
      </c>
      <c r="FC149" s="191"/>
      <c r="FD149" s="84"/>
      <c r="FE149" s="40"/>
      <c r="FF149" s="84">
        <v>0</v>
      </c>
      <c r="FG149" s="84"/>
      <c r="FH149" s="84"/>
      <c r="FI149" s="84">
        <f t="shared" si="1594"/>
        <v>0</v>
      </c>
      <c r="FJ149" s="191"/>
      <c r="FK149" s="84"/>
      <c r="FL149" s="40"/>
      <c r="FM149" s="84">
        <v>0</v>
      </c>
      <c r="FN149" s="84"/>
      <c r="FO149" s="84"/>
      <c r="FP149" s="84">
        <f t="shared" si="1598"/>
        <v>0</v>
      </c>
      <c r="FQ149" s="191"/>
      <c r="FR149" s="84"/>
      <c r="FS149" s="40"/>
      <c r="FT149" s="97">
        <f t="shared" si="1601"/>
        <v>0</v>
      </c>
      <c r="FU149" s="84">
        <v>0</v>
      </c>
      <c r="FV149" s="84">
        <v>0</v>
      </c>
      <c r="FW149" s="84">
        <v>0</v>
      </c>
      <c r="FX149" s="84">
        <f t="shared" si="1602"/>
        <v>0</v>
      </c>
      <c r="FY149" s="191" t="str">
        <f t="shared" si="1603"/>
        <v>nebija plānots</v>
      </c>
      <c r="FZ149" s="84">
        <f t="shared" si="1604"/>
        <v>0</v>
      </c>
      <c r="GA149" s="84">
        <v>0</v>
      </c>
      <c r="GB149" s="84">
        <v>0</v>
      </c>
      <c r="GC149" s="84">
        <f t="shared" si="1605"/>
        <v>0</v>
      </c>
      <c r="GD149" s="84">
        <f t="shared" si="1606"/>
        <v>0</v>
      </c>
      <c r="GE149" s="84">
        <f t="shared" si="1607"/>
        <v>0</v>
      </c>
      <c r="GF149" s="191" t="str">
        <f t="shared" si="1608"/>
        <v>nebija plānots</v>
      </c>
      <c r="GG149" s="84">
        <f t="shared" si="1609"/>
        <v>0</v>
      </c>
      <c r="GH149" s="84">
        <v>0</v>
      </c>
      <c r="GI149" s="84">
        <v>0</v>
      </c>
      <c r="GJ149" s="84">
        <f t="shared" si="1610"/>
        <v>0</v>
      </c>
      <c r="GK149" s="84">
        <f t="shared" si="1611"/>
        <v>0</v>
      </c>
      <c r="GL149" s="84">
        <f t="shared" si="1612"/>
        <v>0</v>
      </c>
      <c r="GM149" s="191" t="str">
        <f t="shared" si="1613"/>
        <v>nebija plānots</v>
      </c>
      <c r="GN149" s="84">
        <f t="shared" si="1614"/>
        <v>0</v>
      </c>
      <c r="GO149" s="84">
        <v>0</v>
      </c>
      <c r="GP149" s="84">
        <v>0</v>
      </c>
      <c r="GQ149" s="84">
        <f t="shared" si="1545"/>
        <v>0</v>
      </c>
      <c r="GR149" s="84">
        <f t="shared" si="1546"/>
        <v>0</v>
      </c>
      <c r="GS149" s="84">
        <f t="shared" si="1547"/>
        <v>0</v>
      </c>
      <c r="GT149" s="191" t="str">
        <f t="shared" si="1615"/>
        <v>nebija plānots</v>
      </c>
      <c r="GU149" s="84">
        <f t="shared" si="1548"/>
        <v>0</v>
      </c>
      <c r="GV149" s="84">
        <v>0</v>
      </c>
      <c r="GW149" s="84">
        <v>0</v>
      </c>
      <c r="GX149" s="84">
        <f t="shared" si="1549"/>
        <v>0</v>
      </c>
      <c r="GY149" s="84">
        <f t="shared" si="1550"/>
        <v>0</v>
      </c>
      <c r="GZ149" s="84">
        <f t="shared" si="1551"/>
        <v>0</v>
      </c>
      <c r="HA149" s="191" t="str">
        <f t="shared" si="1049"/>
        <v>nebija plānots</v>
      </c>
      <c r="HB149" s="84">
        <f t="shared" si="1552"/>
        <v>0</v>
      </c>
      <c r="HC149" s="40"/>
      <c r="HD149" s="40"/>
      <c r="HE149" s="99"/>
      <c r="HF149" s="99"/>
      <c r="HG149" s="100"/>
      <c r="HH149" s="100"/>
      <c r="HI149" s="100"/>
    </row>
    <row r="150" spans="1:217" ht="75.400000000000006" hidden="1" customHeight="1" outlineLevel="1" x14ac:dyDescent="0.45">
      <c r="B150" s="9"/>
      <c r="C150" s="317" t="s">
        <v>132</v>
      </c>
      <c r="D150" s="1" t="s">
        <v>1471</v>
      </c>
      <c r="E150" s="35">
        <v>135</v>
      </c>
      <c r="F150" s="37">
        <v>3</v>
      </c>
      <c r="G150" s="37" t="s">
        <v>132</v>
      </c>
      <c r="H150" s="37" t="s">
        <v>245</v>
      </c>
      <c r="I150" s="37" t="s">
        <v>483</v>
      </c>
      <c r="J150" s="54">
        <v>0</v>
      </c>
      <c r="K150" s="38"/>
      <c r="L150" s="38"/>
      <c r="M150" s="39" t="s">
        <v>50</v>
      </c>
      <c r="N150" s="38"/>
      <c r="O150" s="38"/>
      <c r="P150" s="38" t="s">
        <v>457</v>
      </c>
      <c r="Q150" s="40"/>
      <c r="R150" s="40"/>
      <c r="S150" s="40"/>
      <c r="T150" s="40"/>
      <c r="U150" s="40"/>
      <c r="V150" s="40"/>
      <c r="W150" s="40"/>
      <c r="X150" s="85">
        <f t="shared" si="1553"/>
        <v>0</v>
      </c>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84">
        <v>0</v>
      </c>
      <c r="CP150" s="84">
        <v>0</v>
      </c>
      <c r="CQ150" s="40"/>
      <c r="CR150" s="57">
        <f t="shared" si="1555"/>
        <v>0</v>
      </c>
      <c r="CS150" s="40"/>
      <c r="CT150" s="40">
        <v>0</v>
      </c>
      <c r="CU150" s="84"/>
      <c r="CV150" s="84"/>
      <c r="CW150" s="84"/>
      <c r="CX150" s="84"/>
      <c r="CY150" s="191"/>
      <c r="CZ150" s="84"/>
      <c r="DA150" s="40">
        <v>55143.24</v>
      </c>
      <c r="DB150" s="84">
        <v>0</v>
      </c>
      <c r="DC150" s="84"/>
      <c r="DD150" s="84"/>
      <c r="DE150" s="84">
        <f t="shared" si="1562"/>
        <v>0</v>
      </c>
      <c r="DF150" s="191"/>
      <c r="DG150" s="84"/>
      <c r="DH150" s="40">
        <v>174767.32</v>
      </c>
      <c r="DI150" s="84">
        <v>0</v>
      </c>
      <c r="DJ150" s="84"/>
      <c r="DK150" s="84"/>
      <c r="DL150" s="84">
        <f t="shared" si="1566"/>
        <v>0</v>
      </c>
      <c r="DM150" s="191"/>
      <c r="DN150" s="84"/>
      <c r="DO150" s="40">
        <v>0</v>
      </c>
      <c r="DP150" s="84">
        <v>0</v>
      </c>
      <c r="DQ150" s="84"/>
      <c r="DR150" s="84"/>
      <c r="DS150" s="84">
        <f t="shared" si="1570"/>
        <v>0</v>
      </c>
      <c r="DT150" s="191"/>
      <c r="DU150" s="84"/>
      <c r="DV150" s="40">
        <v>0</v>
      </c>
      <c r="DW150" s="84">
        <v>0</v>
      </c>
      <c r="DX150" s="84"/>
      <c r="DY150" s="84"/>
      <c r="DZ150" s="84">
        <f t="shared" si="1574"/>
        <v>0</v>
      </c>
      <c r="EA150" s="191"/>
      <c r="EB150" s="84"/>
      <c r="EC150" s="40">
        <v>0</v>
      </c>
      <c r="ED150" s="84">
        <v>0</v>
      </c>
      <c r="EE150" s="84"/>
      <c r="EF150" s="84"/>
      <c r="EG150" s="84">
        <f t="shared" si="1578"/>
        <v>0</v>
      </c>
      <c r="EH150" s="191"/>
      <c r="EI150" s="84"/>
      <c r="EJ150" s="40">
        <v>0</v>
      </c>
      <c r="EK150" s="84">
        <v>0</v>
      </c>
      <c r="EL150" s="84"/>
      <c r="EM150" s="84"/>
      <c r="EN150" s="84">
        <f t="shared" si="1582"/>
        <v>0</v>
      </c>
      <c r="EO150" s="191"/>
      <c r="EP150" s="84"/>
      <c r="EQ150" s="40">
        <v>0</v>
      </c>
      <c r="ER150" s="84">
        <v>0</v>
      </c>
      <c r="ES150" s="84"/>
      <c r="ET150" s="84"/>
      <c r="EU150" s="84">
        <f t="shared" si="1586"/>
        <v>0</v>
      </c>
      <c r="EV150" s="191"/>
      <c r="EW150" s="84"/>
      <c r="EX150" s="40">
        <v>0</v>
      </c>
      <c r="EY150" s="84">
        <v>0</v>
      </c>
      <c r="EZ150" s="84"/>
      <c r="FA150" s="84"/>
      <c r="FB150" s="84">
        <f t="shared" si="1590"/>
        <v>0</v>
      </c>
      <c r="FC150" s="191"/>
      <c r="FD150" s="84"/>
      <c r="FE150" s="40">
        <v>0</v>
      </c>
      <c r="FF150" s="84">
        <v>0</v>
      </c>
      <c r="FG150" s="84"/>
      <c r="FH150" s="84"/>
      <c r="FI150" s="84">
        <f t="shared" si="1594"/>
        <v>0</v>
      </c>
      <c r="FJ150" s="191"/>
      <c r="FK150" s="84"/>
      <c r="FL150" s="40">
        <v>0</v>
      </c>
      <c r="FM150" s="84">
        <v>0</v>
      </c>
      <c r="FN150" s="84"/>
      <c r="FO150" s="84"/>
      <c r="FP150" s="84">
        <f t="shared" si="1598"/>
        <v>0</v>
      </c>
      <c r="FQ150" s="191"/>
      <c r="FR150" s="84"/>
      <c r="FS150" s="40"/>
      <c r="FT150" s="97">
        <f t="shared" si="1601"/>
        <v>0</v>
      </c>
      <c r="FU150" s="84">
        <v>0</v>
      </c>
      <c r="FV150" s="84">
        <v>0</v>
      </c>
      <c r="FW150" s="84">
        <v>0</v>
      </c>
      <c r="FX150" s="84">
        <f t="shared" si="1602"/>
        <v>0</v>
      </c>
      <c r="FY150" s="191" t="str">
        <f t="shared" si="1603"/>
        <v>nebija plānots</v>
      </c>
      <c r="FZ150" s="84">
        <f t="shared" si="1604"/>
        <v>0</v>
      </c>
      <c r="GA150" s="84">
        <v>0</v>
      </c>
      <c r="GB150" s="84">
        <v>0</v>
      </c>
      <c r="GC150" s="84">
        <f t="shared" si="1605"/>
        <v>0</v>
      </c>
      <c r="GD150" s="84">
        <f t="shared" si="1606"/>
        <v>0</v>
      </c>
      <c r="GE150" s="84">
        <f t="shared" si="1607"/>
        <v>0</v>
      </c>
      <c r="GF150" s="191" t="str">
        <f t="shared" si="1608"/>
        <v>nebija plānots</v>
      </c>
      <c r="GG150" s="84">
        <f t="shared" si="1609"/>
        <v>0</v>
      </c>
      <c r="GH150" s="84">
        <v>0</v>
      </c>
      <c r="GI150" s="84">
        <v>0</v>
      </c>
      <c r="GJ150" s="84">
        <f t="shared" si="1610"/>
        <v>0</v>
      </c>
      <c r="GK150" s="84">
        <f t="shared" si="1611"/>
        <v>0</v>
      </c>
      <c r="GL150" s="84">
        <f t="shared" si="1612"/>
        <v>0</v>
      </c>
      <c r="GM150" s="191" t="str">
        <f t="shared" si="1613"/>
        <v>nebija plānots</v>
      </c>
      <c r="GN150" s="84">
        <f t="shared" si="1614"/>
        <v>0</v>
      </c>
      <c r="GO150" s="84">
        <v>0</v>
      </c>
      <c r="GP150" s="84">
        <v>0</v>
      </c>
      <c r="GQ150" s="84">
        <f t="shared" si="1545"/>
        <v>0</v>
      </c>
      <c r="GR150" s="84">
        <f t="shared" si="1546"/>
        <v>0</v>
      </c>
      <c r="GS150" s="84">
        <f t="shared" si="1547"/>
        <v>0</v>
      </c>
      <c r="GT150" s="191" t="str">
        <f t="shared" si="1615"/>
        <v>nebija plānots</v>
      </c>
      <c r="GU150" s="84">
        <f t="shared" si="1548"/>
        <v>0</v>
      </c>
      <c r="GV150" s="84">
        <v>0</v>
      </c>
      <c r="GW150" s="84">
        <v>0</v>
      </c>
      <c r="GX150" s="84">
        <f t="shared" si="1549"/>
        <v>0</v>
      </c>
      <c r="GY150" s="84">
        <f t="shared" si="1550"/>
        <v>0</v>
      </c>
      <c r="GZ150" s="84">
        <f t="shared" si="1551"/>
        <v>0</v>
      </c>
      <c r="HA150" s="191" t="str">
        <f t="shared" si="1049"/>
        <v>nebija plānots</v>
      </c>
      <c r="HB150" s="84">
        <f t="shared" si="1552"/>
        <v>0</v>
      </c>
      <c r="HC150" s="40"/>
      <c r="HD150" s="40"/>
      <c r="HE150" s="99"/>
      <c r="HF150" s="153">
        <v>1</v>
      </c>
      <c r="HG150" s="100" t="s">
        <v>665</v>
      </c>
      <c r="HH150" s="100"/>
      <c r="HI150" s="100"/>
    </row>
    <row r="151" spans="1:217" ht="75.400000000000006" customHeight="1" collapsed="1" x14ac:dyDescent="0.45">
      <c r="A151" s="1" t="str">
        <f t="shared" si="204"/>
        <v>3.3.1.2</v>
      </c>
      <c r="B151" s="9" t="str">
        <f>C151&amp;J151&amp;"."&amp;D151</f>
        <v>3.3.1.2.Nē</v>
      </c>
      <c r="C151" s="317" t="s">
        <v>132</v>
      </c>
      <c r="D151" s="1" t="s">
        <v>1471</v>
      </c>
      <c r="E151" s="35">
        <v>136</v>
      </c>
      <c r="F151" s="54">
        <v>3</v>
      </c>
      <c r="G151" s="54" t="s">
        <v>132</v>
      </c>
      <c r="H151" s="54" t="s">
        <v>245</v>
      </c>
      <c r="I151" s="54" t="str">
        <f t="shared" si="162"/>
        <v>3.3.1. Publiskā infrastruktūra uzņēmējdarbībai</v>
      </c>
      <c r="J151" s="54">
        <v>2</v>
      </c>
      <c r="K151" s="55">
        <v>2</v>
      </c>
      <c r="L151" s="38" t="str">
        <f t="shared" si="163"/>
        <v>3.3.1.2</v>
      </c>
      <c r="M151" s="56" t="s">
        <v>50</v>
      </c>
      <c r="N151" s="55" t="s">
        <v>5</v>
      </c>
      <c r="O151" s="55" t="s">
        <v>222</v>
      </c>
      <c r="P151" s="55" t="s">
        <v>225</v>
      </c>
      <c r="Q151" s="57">
        <f t="shared" si="1230"/>
        <v>12930004</v>
      </c>
      <c r="R151" s="57">
        <f t="shared" si="1231"/>
        <v>12930004</v>
      </c>
      <c r="S151" s="80">
        <v>0</v>
      </c>
      <c r="T151" s="80">
        <v>12930004</v>
      </c>
      <c r="U151" s="80">
        <v>0</v>
      </c>
      <c r="V151" s="80">
        <v>0</v>
      </c>
      <c r="W151" s="80">
        <v>0</v>
      </c>
      <c r="X151" s="85" t="str">
        <f t="shared" si="1553"/>
        <v>ERAF</v>
      </c>
      <c r="Y151" s="85">
        <v>0</v>
      </c>
      <c r="Z151" s="85">
        <v>465240</v>
      </c>
      <c r="AA151" s="85">
        <v>0</v>
      </c>
      <c r="AB151" s="85">
        <v>177849.41</v>
      </c>
      <c r="AC151" s="85">
        <v>21174.78</v>
      </c>
      <c r="AD151" s="85">
        <v>1108346</v>
      </c>
      <c r="AE151" s="85">
        <v>448384.68</v>
      </c>
      <c r="AF151" s="85">
        <v>159703.82999999999</v>
      </c>
      <c r="AG151" s="85">
        <v>0</v>
      </c>
      <c r="AH151" s="85">
        <v>624541.55000000005</v>
      </c>
      <c r="AI151" s="85">
        <v>0</v>
      </c>
      <c r="AJ151" s="85">
        <v>100000</v>
      </c>
      <c r="AK151" s="85">
        <v>437943.61</v>
      </c>
      <c r="AL151" s="85">
        <v>0</v>
      </c>
      <c r="AM151" s="85">
        <v>3077943.86</v>
      </c>
      <c r="AN151" s="85">
        <f t="shared" si="1554"/>
        <v>3543183.86</v>
      </c>
      <c r="AO151" s="85">
        <v>1803519.58</v>
      </c>
      <c r="AP151" s="57">
        <f t="shared" si="205"/>
        <v>5346703.4399999995</v>
      </c>
      <c r="AQ151" s="85">
        <v>331209.18</v>
      </c>
      <c r="AR151" s="85">
        <v>38559.65</v>
      </c>
      <c r="AS151" s="85">
        <v>88981.989999999991</v>
      </c>
      <c r="AT151" s="85">
        <v>52948.9</v>
      </c>
      <c r="AU151" s="85">
        <v>58494.23</v>
      </c>
      <c r="AV151" s="85">
        <v>394259</v>
      </c>
      <c r="AW151" s="85">
        <v>66608.09</v>
      </c>
      <c r="AX151" s="85">
        <v>0</v>
      </c>
      <c r="AY151" s="85">
        <v>768426.69</v>
      </c>
      <c r="AZ151" s="85">
        <v>0</v>
      </c>
      <c r="BA151" s="85">
        <v>0</v>
      </c>
      <c r="BB151" s="85">
        <v>54.97</v>
      </c>
      <c r="BC151" s="57">
        <f t="shared" si="206"/>
        <v>1799542.7</v>
      </c>
      <c r="BD151" s="57">
        <f t="shared" si="207"/>
        <v>7146246.1399999997</v>
      </c>
      <c r="BE151" s="85">
        <v>41929.46</v>
      </c>
      <c r="BF151" s="85">
        <v>121529.5</v>
      </c>
      <c r="BG151" s="85">
        <v>27702.35</v>
      </c>
      <c r="BH151" s="85">
        <v>95145.17</v>
      </c>
      <c r="BI151" s="85">
        <v>0</v>
      </c>
      <c r="BJ151" s="85">
        <v>49356.380000000005</v>
      </c>
      <c r="BK151" s="85">
        <v>557687.5</v>
      </c>
      <c r="BL151" s="85">
        <v>93191.83</v>
      </c>
      <c r="BM151" s="85">
        <v>28726.36</v>
      </c>
      <c r="BN151" s="85">
        <v>200000</v>
      </c>
      <c r="BO151" s="85">
        <v>0</v>
      </c>
      <c r="BP151" s="85">
        <v>331960.20999999996</v>
      </c>
      <c r="BQ151" s="57">
        <f t="shared" si="208"/>
        <v>1547228.7599999998</v>
      </c>
      <c r="BR151" s="85">
        <v>490986.29</v>
      </c>
      <c r="BS151" s="85">
        <v>158164.55000000002</v>
      </c>
      <c r="BT151" s="85">
        <v>114805.22</v>
      </c>
      <c r="BU151" s="85">
        <v>1053106.8899999999</v>
      </c>
      <c r="BV151" s="85">
        <v>356491.54</v>
      </c>
      <c r="BW151" s="85">
        <v>237436.68</v>
      </c>
      <c r="BX151" s="85">
        <v>59759.1</v>
      </c>
      <c r="BY151" s="85">
        <v>316965</v>
      </c>
      <c r="BZ151" s="85">
        <v>0</v>
      </c>
      <c r="CA151" s="85">
        <v>0</v>
      </c>
      <c r="CB151" s="85">
        <v>89961.98000000001</v>
      </c>
      <c r="CC151" s="85">
        <v>19791.650000000001</v>
      </c>
      <c r="CD151" s="57">
        <f t="shared" si="209"/>
        <v>2897468.9</v>
      </c>
      <c r="CE151" s="85">
        <v>0</v>
      </c>
      <c r="CF151" s="85">
        <v>69708.28</v>
      </c>
      <c r="CG151" s="85">
        <v>44269.240000000005</v>
      </c>
      <c r="CH151" s="85">
        <v>299792.74</v>
      </c>
      <c r="CI151" s="85">
        <v>35452.1</v>
      </c>
      <c r="CJ151" s="85">
        <v>0</v>
      </c>
      <c r="CK151" s="85">
        <v>0</v>
      </c>
      <c r="CL151" s="85">
        <v>0</v>
      </c>
      <c r="CM151" s="85">
        <v>0</v>
      </c>
      <c r="CN151" s="85">
        <v>0</v>
      </c>
      <c r="CO151" s="84">
        <v>58998.49</v>
      </c>
      <c r="CP151" s="84">
        <v>1857.01</v>
      </c>
      <c r="CQ151" s="57">
        <f>CE151+CF151+CG151+CH151+CI151+CJ151+CK151+CL151+CM151+CN151+CO151+CP151</f>
        <v>510077.86</v>
      </c>
      <c r="CR151" s="57">
        <f t="shared" si="1555"/>
        <v>12101021.659999998</v>
      </c>
      <c r="CS151" s="179">
        <v>1287.3</v>
      </c>
      <c r="CT151" s="84">
        <v>43955.22</v>
      </c>
      <c r="CU151" s="84">
        <v>0</v>
      </c>
      <c r="CV151" s="84">
        <f t="shared" si="1556"/>
        <v>45242.520000000004</v>
      </c>
      <c r="CW151" s="84">
        <v>0</v>
      </c>
      <c r="CX151" s="84">
        <f t="shared" si="1557"/>
        <v>1287.3</v>
      </c>
      <c r="CY151" s="191">
        <f t="shared" si="1558"/>
        <v>2.8453322228735266E-2</v>
      </c>
      <c r="CZ151" s="84">
        <f t="shared" si="1559"/>
        <v>-43955.22</v>
      </c>
      <c r="DA151" s="84">
        <f t="shared" ref="DA151:FL151" si="1647">DA152+DA153</f>
        <v>0</v>
      </c>
      <c r="DB151" s="84">
        <v>0</v>
      </c>
      <c r="DC151" s="84">
        <f t="shared" si="1561"/>
        <v>45242.520000000004</v>
      </c>
      <c r="DD151" s="84">
        <v>0</v>
      </c>
      <c r="DE151" s="84">
        <f t="shared" si="1562"/>
        <v>1287.3</v>
      </c>
      <c r="DF151" s="191">
        <f t="shared" ref="DF151" si="1648">IFERROR(DE151/DC151,"nebija plānots")</f>
        <v>2.8453322228735266E-2</v>
      </c>
      <c r="DG151" s="84">
        <f t="shared" ref="DG151" si="1649">DE151-DC151</f>
        <v>-43955.22</v>
      </c>
      <c r="DH151" s="84">
        <f t="shared" si="1647"/>
        <v>20844.16</v>
      </c>
      <c r="DI151" s="84">
        <v>0</v>
      </c>
      <c r="DJ151" s="84">
        <f t="shared" ref="DJ151" si="1650">DC151+DH151</f>
        <v>66086.680000000008</v>
      </c>
      <c r="DK151" s="84">
        <v>0</v>
      </c>
      <c r="DL151" s="84">
        <f t="shared" si="1566"/>
        <v>1287.3</v>
      </c>
      <c r="DM151" s="191">
        <f t="shared" ref="DM151" si="1651">IFERROR(DL151/DJ151,"nebija plānots")</f>
        <v>1.9478963083029738E-2</v>
      </c>
      <c r="DN151" s="84">
        <f t="shared" ref="DN151" si="1652">DL151-DJ151</f>
        <v>-64799.380000000005</v>
      </c>
      <c r="DO151" s="84">
        <f t="shared" si="1647"/>
        <v>0</v>
      </c>
      <c r="DP151" s="84">
        <v>0</v>
      </c>
      <c r="DQ151" s="84">
        <f t="shared" ref="DQ151" si="1653">DJ151+DO151</f>
        <v>66086.680000000008</v>
      </c>
      <c r="DR151" s="84">
        <v>0</v>
      </c>
      <c r="DS151" s="84">
        <f t="shared" si="1570"/>
        <v>1287.3</v>
      </c>
      <c r="DT151" s="191">
        <f t="shared" ref="DT151" si="1654">IFERROR(DS151/DQ151,"nebija plānots")</f>
        <v>1.9478963083029738E-2</v>
      </c>
      <c r="DU151" s="84">
        <f t="shared" ref="DU151" si="1655">DS151-DQ151</f>
        <v>-64799.380000000005</v>
      </c>
      <c r="DV151" s="84">
        <f t="shared" si="1647"/>
        <v>0</v>
      </c>
      <c r="DW151" s="84">
        <v>0</v>
      </c>
      <c r="DX151" s="84">
        <f t="shared" ref="DX151" si="1656">DQ151+DV151</f>
        <v>66086.680000000008</v>
      </c>
      <c r="DY151" s="84">
        <v>0</v>
      </c>
      <c r="DZ151" s="84">
        <f t="shared" si="1574"/>
        <v>1287.3</v>
      </c>
      <c r="EA151" s="191">
        <f t="shared" ref="EA151" si="1657">IFERROR(DZ151/DX151,"nebija plānots")</f>
        <v>1.9478963083029738E-2</v>
      </c>
      <c r="EB151" s="84">
        <f t="shared" ref="EB151" si="1658">DZ151-DX151</f>
        <v>-64799.380000000005</v>
      </c>
      <c r="EC151" s="84">
        <f t="shared" si="1647"/>
        <v>0</v>
      </c>
      <c r="ED151" s="84">
        <v>0</v>
      </c>
      <c r="EE151" s="84">
        <f t="shared" ref="EE151" si="1659">DX151+EC151</f>
        <v>66086.680000000008</v>
      </c>
      <c r="EF151" s="84">
        <v>0</v>
      </c>
      <c r="EG151" s="84">
        <f t="shared" si="1578"/>
        <v>1287.3</v>
      </c>
      <c r="EH151" s="191">
        <f t="shared" ref="EH151" si="1660">IFERROR(EG151/EE151,"nebija plānots")</f>
        <v>1.9478963083029738E-2</v>
      </c>
      <c r="EI151" s="84">
        <f t="shared" ref="EI151" si="1661">EG151-EE151</f>
        <v>-64799.380000000005</v>
      </c>
      <c r="EJ151" s="84">
        <f t="shared" si="1647"/>
        <v>0</v>
      </c>
      <c r="EK151" s="84">
        <v>0</v>
      </c>
      <c r="EL151" s="84">
        <f t="shared" ref="EL151" si="1662">EE151+EJ151</f>
        <v>66086.680000000008</v>
      </c>
      <c r="EM151" s="84">
        <v>0</v>
      </c>
      <c r="EN151" s="84">
        <f t="shared" si="1582"/>
        <v>1287.3</v>
      </c>
      <c r="EO151" s="191">
        <f t="shared" ref="EO151" si="1663">IFERROR(EN151/EL151,"nebija plānots")</f>
        <v>1.9478963083029738E-2</v>
      </c>
      <c r="EP151" s="84">
        <f t="shared" ref="EP151" si="1664">EN151-EL151</f>
        <v>-64799.380000000005</v>
      </c>
      <c r="EQ151" s="84">
        <f t="shared" si="1647"/>
        <v>0</v>
      </c>
      <c r="ER151" s="84">
        <v>0</v>
      </c>
      <c r="ES151" s="84">
        <f t="shared" ref="ES151" si="1665">EL151+EQ151</f>
        <v>66086.680000000008</v>
      </c>
      <c r="ET151" s="84">
        <v>0</v>
      </c>
      <c r="EU151" s="84">
        <f t="shared" si="1586"/>
        <v>1287.3</v>
      </c>
      <c r="EV151" s="191">
        <f t="shared" ref="EV151" si="1666">IFERROR(EU151/ES151,"nebija plānots")</f>
        <v>1.9478963083029738E-2</v>
      </c>
      <c r="EW151" s="84">
        <f t="shared" ref="EW151" si="1667">EU151-ES151</f>
        <v>-64799.380000000005</v>
      </c>
      <c r="EX151" s="84">
        <f t="shared" si="1647"/>
        <v>0</v>
      </c>
      <c r="EY151" s="84">
        <v>0</v>
      </c>
      <c r="EZ151" s="84">
        <f t="shared" ref="EZ151" si="1668">ES151+EX151</f>
        <v>66086.680000000008</v>
      </c>
      <c r="FA151" s="84">
        <v>0</v>
      </c>
      <c r="FB151" s="84">
        <f t="shared" si="1590"/>
        <v>1287.3</v>
      </c>
      <c r="FC151" s="191">
        <f t="shared" ref="FC151" si="1669">IFERROR(FB151/EZ151,"nebija plānots")</f>
        <v>1.9478963083029738E-2</v>
      </c>
      <c r="FD151" s="84">
        <f t="shared" ref="FD151" si="1670">FB151-EZ151</f>
        <v>-64799.380000000005</v>
      </c>
      <c r="FE151" s="84">
        <f t="shared" si="1647"/>
        <v>0</v>
      </c>
      <c r="FF151" s="84">
        <v>0</v>
      </c>
      <c r="FG151" s="84">
        <f t="shared" ref="FG151" si="1671">EZ151+FE151</f>
        <v>66086.680000000008</v>
      </c>
      <c r="FH151" s="84">
        <v>0</v>
      </c>
      <c r="FI151" s="84">
        <f t="shared" si="1594"/>
        <v>1287.3</v>
      </c>
      <c r="FJ151" s="191">
        <f t="shared" ref="FJ151" si="1672">IFERROR(FI151/FG151,"nebija plānots")</f>
        <v>1.9478963083029738E-2</v>
      </c>
      <c r="FK151" s="84">
        <f t="shared" ref="FK151" si="1673">FI151-FG151</f>
        <v>-64799.380000000005</v>
      </c>
      <c r="FL151" s="84">
        <f t="shared" si="1647"/>
        <v>0</v>
      </c>
      <c r="FM151" s="84">
        <v>14733.25</v>
      </c>
      <c r="FN151" s="84">
        <f t="shared" ref="FN151" si="1674">FG151+FL151</f>
        <v>66086.680000000008</v>
      </c>
      <c r="FO151" s="84">
        <v>0</v>
      </c>
      <c r="FP151" s="84">
        <f t="shared" si="1598"/>
        <v>16020.55</v>
      </c>
      <c r="FQ151" s="191">
        <f t="shared" ref="FQ151" si="1675">IFERROR(FP151/FN151,"nebija plānots")</f>
        <v>0.24241723142999463</v>
      </c>
      <c r="FR151" s="84">
        <f t="shared" ref="FR151" si="1676">FP151-FN151</f>
        <v>-50066.130000000005</v>
      </c>
      <c r="FS151" s="97">
        <f>CS151+CT151+DA151+DH151+DO151+DV151+EC151+EJ151+EQ151+EX151+FE151+FL151</f>
        <v>66086.680000000008</v>
      </c>
      <c r="FT151" s="97">
        <f t="shared" si="1601"/>
        <v>12117042.209999999</v>
      </c>
      <c r="FU151" s="84">
        <v>5182.88</v>
      </c>
      <c r="FV151" s="84">
        <v>5182.88</v>
      </c>
      <c r="FW151" s="84">
        <v>0</v>
      </c>
      <c r="FX151" s="84">
        <f t="shared" si="1602"/>
        <v>5182.88</v>
      </c>
      <c r="FY151" s="191">
        <f t="shared" si="1603"/>
        <v>1</v>
      </c>
      <c r="FZ151" s="84">
        <f t="shared" si="1604"/>
        <v>0</v>
      </c>
      <c r="GA151" s="84">
        <v>0</v>
      </c>
      <c r="GB151" s="84">
        <v>29962.58</v>
      </c>
      <c r="GC151" s="84">
        <f t="shared" si="1605"/>
        <v>-29962.58</v>
      </c>
      <c r="GD151" s="84">
        <f t="shared" si="1606"/>
        <v>29962.58</v>
      </c>
      <c r="GE151" s="84">
        <f t="shared" si="1607"/>
        <v>-24779.7</v>
      </c>
      <c r="GF151" s="191">
        <f t="shared" si="1608"/>
        <v>-4.7810676689408202</v>
      </c>
      <c r="GG151" s="84">
        <f t="shared" si="1609"/>
        <v>29962.58</v>
      </c>
      <c r="GH151" s="84">
        <v>0</v>
      </c>
      <c r="GI151" s="84">
        <v>60000</v>
      </c>
      <c r="GJ151" s="84">
        <f t="shared" si="1610"/>
        <v>-60000</v>
      </c>
      <c r="GK151" s="84">
        <f t="shared" si="1611"/>
        <v>89962.58</v>
      </c>
      <c r="GL151" s="84">
        <f t="shared" si="1612"/>
        <v>-84779.7</v>
      </c>
      <c r="GM151" s="191">
        <f t="shared" si="1613"/>
        <v>-16.357642854937794</v>
      </c>
      <c r="GN151" s="84">
        <f t="shared" si="1614"/>
        <v>89962.58</v>
      </c>
      <c r="GO151" s="84">
        <v>0</v>
      </c>
      <c r="GP151" s="84">
        <v>0</v>
      </c>
      <c r="GQ151" s="84">
        <f t="shared" si="1545"/>
        <v>0</v>
      </c>
      <c r="GR151" s="84">
        <f t="shared" si="1546"/>
        <v>89962.58</v>
      </c>
      <c r="GS151" s="84">
        <f t="shared" si="1547"/>
        <v>-84779.7</v>
      </c>
      <c r="GT151" s="191">
        <f t="shared" si="1615"/>
        <v>-16.357642854937794</v>
      </c>
      <c r="GU151" s="84">
        <f t="shared" si="1548"/>
        <v>89962.58</v>
      </c>
      <c r="GV151" s="84">
        <v>0</v>
      </c>
      <c r="GW151" s="84">
        <v>0</v>
      </c>
      <c r="GX151" s="84">
        <f t="shared" si="1549"/>
        <v>0</v>
      </c>
      <c r="GY151" s="84">
        <f t="shared" si="1550"/>
        <v>89962.58</v>
      </c>
      <c r="GZ151" s="84">
        <f t="shared" si="1551"/>
        <v>-84779.7</v>
      </c>
      <c r="HA151" s="191">
        <f t="shared" si="1049"/>
        <v>-16.357642854937794</v>
      </c>
      <c r="HB151" s="84">
        <f t="shared" si="1552"/>
        <v>89962.58</v>
      </c>
      <c r="HC151" s="57">
        <f>FU151+FS151+CQ151+CD151+BQ151+BC151+AP151</f>
        <v>12172291.219999999</v>
      </c>
      <c r="HD151" s="57">
        <f>Q151-HC151</f>
        <v>757712.78000000119</v>
      </c>
      <c r="HE151" s="58" t="s">
        <v>757</v>
      </c>
      <c r="HF151" s="58"/>
      <c r="HG151" s="59"/>
      <c r="HH151" s="59"/>
      <c r="HI151" s="59"/>
    </row>
    <row r="152" spans="1:217" ht="75.400000000000006" hidden="1" customHeight="1" outlineLevel="1" x14ac:dyDescent="0.45">
      <c r="B152" s="9"/>
      <c r="C152" s="317" t="s">
        <v>132</v>
      </c>
      <c r="D152" s="1" t="s">
        <v>1471</v>
      </c>
      <c r="E152" s="35">
        <v>137</v>
      </c>
      <c r="F152" s="37">
        <v>3</v>
      </c>
      <c r="G152" s="37" t="s">
        <v>132</v>
      </c>
      <c r="H152" s="37" t="s">
        <v>245</v>
      </c>
      <c r="I152" s="37" t="s">
        <v>483</v>
      </c>
      <c r="J152" s="54">
        <v>0</v>
      </c>
      <c r="K152" s="38"/>
      <c r="L152" s="38"/>
      <c r="M152" s="39" t="s">
        <v>50</v>
      </c>
      <c r="N152" s="38"/>
      <c r="O152" s="38"/>
      <c r="P152" s="38" t="s">
        <v>456</v>
      </c>
      <c r="Q152" s="40"/>
      <c r="R152" s="40"/>
      <c r="S152" s="40"/>
      <c r="T152" s="40"/>
      <c r="U152" s="40"/>
      <c r="V152" s="40"/>
      <c r="W152" s="40"/>
      <c r="X152" s="85">
        <f t="shared" si="1553"/>
        <v>0</v>
      </c>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84">
        <v>0</v>
      </c>
      <c r="CP152" s="84">
        <v>0</v>
      </c>
      <c r="CQ152" s="40"/>
      <c r="CR152" s="57">
        <f t="shared" si="1555"/>
        <v>0</v>
      </c>
      <c r="CS152" s="40"/>
      <c r="CT152" s="40"/>
      <c r="CU152" s="84"/>
      <c r="CV152" s="84"/>
      <c r="CW152" s="84"/>
      <c r="CX152" s="84"/>
      <c r="CY152" s="191"/>
      <c r="CZ152" s="84"/>
      <c r="DA152" s="40"/>
      <c r="DB152" s="84">
        <v>0</v>
      </c>
      <c r="DC152" s="84"/>
      <c r="DD152" s="84"/>
      <c r="DE152" s="84">
        <f t="shared" si="1562"/>
        <v>0</v>
      </c>
      <c r="DF152" s="191"/>
      <c r="DG152" s="84"/>
      <c r="DH152" s="40"/>
      <c r="DI152" s="84">
        <v>0</v>
      </c>
      <c r="DJ152" s="84"/>
      <c r="DK152" s="84"/>
      <c r="DL152" s="84">
        <f t="shared" si="1566"/>
        <v>0</v>
      </c>
      <c r="DM152" s="191"/>
      <c r="DN152" s="84"/>
      <c r="DO152" s="40"/>
      <c r="DP152" s="84">
        <v>0</v>
      </c>
      <c r="DQ152" s="84"/>
      <c r="DR152" s="84"/>
      <c r="DS152" s="84">
        <f t="shared" si="1570"/>
        <v>0</v>
      </c>
      <c r="DT152" s="191"/>
      <c r="DU152" s="84"/>
      <c r="DV152" s="40"/>
      <c r="DW152" s="84">
        <v>0</v>
      </c>
      <c r="DX152" s="84"/>
      <c r="DY152" s="84"/>
      <c r="DZ152" s="84">
        <f t="shared" si="1574"/>
        <v>0</v>
      </c>
      <c r="EA152" s="191"/>
      <c r="EB152" s="84"/>
      <c r="EC152" s="40"/>
      <c r="ED152" s="84">
        <v>0</v>
      </c>
      <c r="EE152" s="84"/>
      <c r="EF152" s="84"/>
      <c r="EG152" s="84">
        <f t="shared" si="1578"/>
        <v>0</v>
      </c>
      <c r="EH152" s="191"/>
      <c r="EI152" s="84"/>
      <c r="EJ152" s="40"/>
      <c r="EK152" s="84">
        <v>0</v>
      </c>
      <c r="EL152" s="84"/>
      <c r="EM152" s="84"/>
      <c r="EN152" s="84">
        <f t="shared" si="1582"/>
        <v>0</v>
      </c>
      <c r="EO152" s="191"/>
      <c r="EP152" s="84"/>
      <c r="EQ152" s="40"/>
      <c r="ER152" s="84">
        <v>0</v>
      </c>
      <c r="ES152" s="84"/>
      <c r="ET152" s="84"/>
      <c r="EU152" s="84">
        <f t="shared" si="1586"/>
        <v>0</v>
      </c>
      <c r="EV152" s="191"/>
      <c r="EW152" s="84"/>
      <c r="EX152" s="40"/>
      <c r="EY152" s="84">
        <v>0</v>
      </c>
      <c r="EZ152" s="84"/>
      <c r="FA152" s="84"/>
      <c r="FB152" s="84">
        <f t="shared" si="1590"/>
        <v>0</v>
      </c>
      <c r="FC152" s="191"/>
      <c r="FD152" s="84"/>
      <c r="FE152" s="40"/>
      <c r="FF152" s="84">
        <v>0</v>
      </c>
      <c r="FG152" s="84"/>
      <c r="FH152" s="84"/>
      <c r="FI152" s="84">
        <f t="shared" si="1594"/>
        <v>0</v>
      </c>
      <c r="FJ152" s="191"/>
      <c r="FK152" s="84"/>
      <c r="FL152" s="40"/>
      <c r="FM152" s="84">
        <v>0</v>
      </c>
      <c r="FN152" s="84"/>
      <c r="FO152" s="84"/>
      <c r="FP152" s="84">
        <f t="shared" si="1598"/>
        <v>0</v>
      </c>
      <c r="FQ152" s="191"/>
      <c r="FR152" s="84"/>
      <c r="FS152" s="40"/>
      <c r="FT152" s="97">
        <f t="shared" si="1601"/>
        <v>0</v>
      </c>
      <c r="FU152" s="84">
        <v>0</v>
      </c>
      <c r="FV152" s="84">
        <v>0</v>
      </c>
      <c r="FW152" s="84">
        <v>0</v>
      </c>
      <c r="FX152" s="84">
        <f t="shared" si="1602"/>
        <v>0</v>
      </c>
      <c r="FY152" s="191" t="str">
        <f t="shared" si="1603"/>
        <v>nebija plānots</v>
      </c>
      <c r="FZ152" s="84">
        <f t="shared" si="1604"/>
        <v>0</v>
      </c>
      <c r="GA152" s="84">
        <v>0</v>
      </c>
      <c r="GB152" s="84">
        <v>0</v>
      </c>
      <c r="GC152" s="84">
        <f t="shared" si="1605"/>
        <v>0</v>
      </c>
      <c r="GD152" s="84">
        <f t="shared" si="1606"/>
        <v>0</v>
      </c>
      <c r="GE152" s="84">
        <f t="shared" si="1607"/>
        <v>0</v>
      </c>
      <c r="GF152" s="191" t="str">
        <f t="shared" si="1608"/>
        <v>nebija plānots</v>
      </c>
      <c r="GG152" s="84">
        <f t="shared" si="1609"/>
        <v>0</v>
      </c>
      <c r="GH152" s="84">
        <v>0</v>
      </c>
      <c r="GI152" s="84">
        <v>0</v>
      </c>
      <c r="GJ152" s="84">
        <f t="shared" si="1610"/>
        <v>0</v>
      </c>
      <c r="GK152" s="84">
        <f t="shared" si="1611"/>
        <v>0</v>
      </c>
      <c r="GL152" s="84">
        <f t="shared" si="1612"/>
        <v>0</v>
      </c>
      <c r="GM152" s="191" t="str">
        <f t="shared" si="1613"/>
        <v>nebija plānots</v>
      </c>
      <c r="GN152" s="84">
        <f t="shared" si="1614"/>
        <v>0</v>
      </c>
      <c r="GO152" s="84">
        <v>0</v>
      </c>
      <c r="GP152" s="84">
        <v>0</v>
      </c>
      <c r="GQ152" s="84">
        <f t="shared" si="1545"/>
        <v>0</v>
      </c>
      <c r="GR152" s="84">
        <f t="shared" si="1546"/>
        <v>0</v>
      </c>
      <c r="GS152" s="84">
        <f t="shared" si="1547"/>
        <v>0</v>
      </c>
      <c r="GT152" s="191" t="str">
        <f t="shared" si="1615"/>
        <v>nebija plānots</v>
      </c>
      <c r="GU152" s="84">
        <f t="shared" si="1548"/>
        <v>0</v>
      </c>
      <c r="GV152" s="84">
        <v>0</v>
      </c>
      <c r="GW152" s="84">
        <v>0</v>
      </c>
      <c r="GX152" s="84">
        <f t="shared" si="1549"/>
        <v>0</v>
      </c>
      <c r="GY152" s="84">
        <f t="shared" si="1550"/>
        <v>0</v>
      </c>
      <c r="GZ152" s="84">
        <f t="shared" si="1551"/>
        <v>0</v>
      </c>
      <c r="HA152" s="191" t="str">
        <f t="shared" si="1049"/>
        <v>nebija plānots</v>
      </c>
      <c r="HB152" s="84">
        <f t="shared" si="1552"/>
        <v>0</v>
      </c>
      <c r="HC152" s="40"/>
      <c r="HD152" s="40"/>
      <c r="HE152" s="99"/>
      <c r="HF152" s="99"/>
      <c r="HG152" s="100"/>
      <c r="HH152" s="100"/>
      <c r="HI152" s="100"/>
    </row>
    <row r="153" spans="1:217" ht="75.400000000000006" hidden="1" customHeight="1" outlineLevel="1" x14ac:dyDescent="0.45">
      <c r="B153" s="9"/>
      <c r="C153" s="317" t="s">
        <v>132</v>
      </c>
      <c r="D153" s="1" t="s">
        <v>1471</v>
      </c>
      <c r="E153" s="35">
        <v>138</v>
      </c>
      <c r="F153" s="37">
        <v>3</v>
      </c>
      <c r="G153" s="37" t="s">
        <v>132</v>
      </c>
      <c r="H153" s="37" t="s">
        <v>245</v>
      </c>
      <c r="I153" s="37" t="s">
        <v>483</v>
      </c>
      <c r="J153" s="54">
        <v>0</v>
      </c>
      <c r="K153" s="38"/>
      <c r="L153" s="38"/>
      <c r="M153" s="39" t="s">
        <v>50</v>
      </c>
      <c r="N153" s="38"/>
      <c r="O153" s="38"/>
      <c r="P153" s="38" t="s">
        <v>457</v>
      </c>
      <c r="Q153" s="40"/>
      <c r="R153" s="40"/>
      <c r="S153" s="40"/>
      <c r="T153" s="40"/>
      <c r="U153" s="40"/>
      <c r="V153" s="40"/>
      <c r="W153" s="40"/>
      <c r="X153" s="85">
        <f t="shared" si="1553"/>
        <v>0</v>
      </c>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84">
        <v>0</v>
      </c>
      <c r="CP153" s="84">
        <v>0</v>
      </c>
      <c r="CQ153" s="40"/>
      <c r="CR153" s="57">
        <f t="shared" si="1555"/>
        <v>0</v>
      </c>
      <c r="CS153" s="40"/>
      <c r="CT153" s="40">
        <v>43955.22</v>
      </c>
      <c r="CU153" s="84"/>
      <c r="CV153" s="84"/>
      <c r="CW153" s="84"/>
      <c r="CX153" s="84"/>
      <c r="CY153" s="191"/>
      <c r="CZ153" s="84"/>
      <c r="DA153" s="40">
        <v>0</v>
      </c>
      <c r="DB153" s="84">
        <v>0</v>
      </c>
      <c r="DC153" s="84"/>
      <c r="DD153" s="84"/>
      <c r="DE153" s="84">
        <f t="shared" si="1562"/>
        <v>0</v>
      </c>
      <c r="DF153" s="191"/>
      <c r="DG153" s="84"/>
      <c r="DH153" s="40">
        <v>20844.16</v>
      </c>
      <c r="DI153" s="84">
        <v>0</v>
      </c>
      <c r="DJ153" s="84"/>
      <c r="DK153" s="84"/>
      <c r="DL153" s="84">
        <f t="shared" si="1566"/>
        <v>0</v>
      </c>
      <c r="DM153" s="191"/>
      <c r="DN153" s="84"/>
      <c r="DO153" s="40">
        <v>0</v>
      </c>
      <c r="DP153" s="84">
        <v>0</v>
      </c>
      <c r="DQ153" s="84"/>
      <c r="DR153" s="84"/>
      <c r="DS153" s="84">
        <f t="shared" si="1570"/>
        <v>0</v>
      </c>
      <c r="DT153" s="191"/>
      <c r="DU153" s="84"/>
      <c r="DV153" s="40">
        <v>0</v>
      </c>
      <c r="DW153" s="84">
        <v>0</v>
      </c>
      <c r="DX153" s="84"/>
      <c r="DY153" s="84"/>
      <c r="DZ153" s="84">
        <f t="shared" si="1574"/>
        <v>0</v>
      </c>
      <c r="EA153" s="191"/>
      <c r="EB153" s="84"/>
      <c r="EC153" s="40">
        <v>0</v>
      </c>
      <c r="ED153" s="84">
        <v>0</v>
      </c>
      <c r="EE153" s="84"/>
      <c r="EF153" s="84"/>
      <c r="EG153" s="84">
        <f t="shared" si="1578"/>
        <v>0</v>
      </c>
      <c r="EH153" s="191"/>
      <c r="EI153" s="84"/>
      <c r="EJ153" s="40">
        <v>0</v>
      </c>
      <c r="EK153" s="84">
        <v>0</v>
      </c>
      <c r="EL153" s="84"/>
      <c r="EM153" s="84"/>
      <c r="EN153" s="84">
        <f t="shared" si="1582"/>
        <v>0</v>
      </c>
      <c r="EO153" s="191"/>
      <c r="EP153" s="84"/>
      <c r="EQ153" s="40">
        <v>0</v>
      </c>
      <c r="ER153" s="84">
        <v>0</v>
      </c>
      <c r="ES153" s="84"/>
      <c r="ET153" s="84"/>
      <c r="EU153" s="84">
        <f t="shared" si="1586"/>
        <v>0</v>
      </c>
      <c r="EV153" s="191"/>
      <c r="EW153" s="84"/>
      <c r="EX153" s="40">
        <v>0</v>
      </c>
      <c r="EY153" s="84">
        <v>0</v>
      </c>
      <c r="EZ153" s="84"/>
      <c r="FA153" s="84"/>
      <c r="FB153" s="84">
        <f t="shared" si="1590"/>
        <v>0</v>
      </c>
      <c r="FC153" s="191"/>
      <c r="FD153" s="84"/>
      <c r="FE153" s="40">
        <v>0</v>
      </c>
      <c r="FF153" s="84">
        <v>0</v>
      </c>
      <c r="FG153" s="84"/>
      <c r="FH153" s="84"/>
      <c r="FI153" s="84">
        <f t="shared" si="1594"/>
        <v>0</v>
      </c>
      <c r="FJ153" s="191"/>
      <c r="FK153" s="84"/>
      <c r="FL153" s="40">
        <v>0</v>
      </c>
      <c r="FM153" s="84">
        <v>0</v>
      </c>
      <c r="FN153" s="84"/>
      <c r="FO153" s="84"/>
      <c r="FP153" s="84">
        <f t="shared" si="1598"/>
        <v>0</v>
      </c>
      <c r="FQ153" s="191"/>
      <c r="FR153" s="84"/>
      <c r="FS153" s="40"/>
      <c r="FT153" s="97">
        <f t="shared" si="1601"/>
        <v>0</v>
      </c>
      <c r="FU153" s="84">
        <v>0</v>
      </c>
      <c r="FV153" s="84">
        <v>0</v>
      </c>
      <c r="FW153" s="84">
        <v>0</v>
      </c>
      <c r="FX153" s="84">
        <f t="shared" si="1602"/>
        <v>0</v>
      </c>
      <c r="FY153" s="191" t="str">
        <f t="shared" si="1603"/>
        <v>nebija plānots</v>
      </c>
      <c r="FZ153" s="84">
        <f t="shared" si="1604"/>
        <v>0</v>
      </c>
      <c r="GA153" s="84">
        <v>0</v>
      </c>
      <c r="GB153" s="84">
        <v>0</v>
      </c>
      <c r="GC153" s="84">
        <f t="shared" si="1605"/>
        <v>0</v>
      </c>
      <c r="GD153" s="84">
        <f t="shared" si="1606"/>
        <v>0</v>
      </c>
      <c r="GE153" s="84">
        <f t="shared" si="1607"/>
        <v>0</v>
      </c>
      <c r="GF153" s="191" t="str">
        <f t="shared" si="1608"/>
        <v>nebija plānots</v>
      </c>
      <c r="GG153" s="84">
        <f t="shared" si="1609"/>
        <v>0</v>
      </c>
      <c r="GH153" s="84">
        <v>0</v>
      </c>
      <c r="GI153" s="84">
        <v>0</v>
      </c>
      <c r="GJ153" s="84">
        <f t="shared" si="1610"/>
        <v>0</v>
      </c>
      <c r="GK153" s="84">
        <f t="shared" si="1611"/>
        <v>0</v>
      </c>
      <c r="GL153" s="84">
        <f t="shared" si="1612"/>
        <v>0</v>
      </c>
      <c r="GM153" s="191" t="str">
        <f t="shared" si="1613"/>
        <v>nebija plānots</v>
      </c>
      <c r="GN153" s="84">
        <f t="shared" si="1614"/>
        <v>0</v>
      </c>
      <c r="GO153" s="84">
        <v>0</v>
      </c>
      <c r="GP153" s="84">
        <v>0</v>
      </c>
      <c r="GQ153" s="84">
        <f t="shared" si="1545"/>
        <v>0</v>
      </c>
      <c r="GR153" s="84">
        <f t="shared" si="1546"/>
        <v>0</v>
      </c>
      <c r="GS153" s="84">
        <f t="shared" si="1547"/>
        <v>0</v>
      </c>
      <c r="GT153" s="191" t="str">
        <f t="shared" si="1615"/>
        <v>nebija plānots</v>
      </c>
      <c r="GU153" s="84">
        <f t="shared" si="1548"/>
        <v>0</v>
      </c>
      <c r="GV153" s="84">
        <v>0</v>
      </c>
      <c r="GW153" s="84">
        <v>0</v>
      </c>
      <c r="GX153" s="84">
        <f t="shared" si="1549"/>
        <v>0</v>
      </c>
      <c r="GY153" s="84">
        <f t="shared" si="1550"/>
        <v>0</v>
      </c>
      <c r="GZ153" s="84">
        <f t="shared" si="1551"/>
        <v>0</v>
      </c>
      <c r="HA153" s="191" t="str">
        <f t="shared" si="1049"/>
        <v>nebija plānots</v>
      </c>
      <c r="HB153" s="84">
        <f t="shared" si="1552"/>
        <v>0</v>
      </c>
      <c r="HC153" s="40"/>
      <c r="HD153" s="40"/>
      <c r="HE153" s="99"/>
      <c r="HF153" s="153">
        <v>1</v>
      </c>
      <c r="HG153" s="100" t="s">
        <v>934</v>
      </c>
      <c r="HH153" s="100"/>
      <c r="HI153" s="100"/>
    </row>
    <row r="154" spans="1:217" ht="75.400000000000006" customHeight="1" collapsed="1" x14ac:dyDescent="0.45">
      <c r="A154" s="1" t="str">
        <f t="shared" si="204"/>
        <v>3.3.1.3</v>
      </c>
      <c r="B154" s="9" t="str">
        <f>C154&amp;J154&amp;"."&amp;D154</f>
        <v>3.3.1.3.Nē</v>
      </c>
      <c r="C154" s="317" t="s">
        <v>132</v>
      </c>
      <c r="D154" s="1" t="s">
        <v>1471</v>
      </c>
      <c r="E154" s="35">
        <v>139</v>
      </c>
      <c r="F154" s="54">
        <v>3</v>
      </c>
      <c r="G154" s="54" t="s">
        <v>132</v>
      </c>
      <c r="H154" s="54" t="s">
        <v>245</v>
      </c>
      <c r="I154" s="54" t="str">
        <f t="shared" si="162"/>
        <v>3.3.1. Publiskā infrastruktūra uzņēmējdarbībai</v>
      </c>
      <c r="J154" s="54">
        <v>3</v>
      </c>
      <c r="K154" s="55">
        <v>3</v>
      </c>
      <c r="L154" s="38" t="str">
        <f t="shared" si="163"/>
        <v>3.3.1.3</v>
      </c>
      <c r="M154" s="56" t="s">
        <v>50</v>
      </c>
      <c r="N154" s="55" t="s">
        <v>5</v>
      </c>
      <c r="O154" s="55" t="s">
        <v>222</v>
      </c>
      <c r="P154" s="55" t="s">
        <v>225</v>
      </c>
      <c r="Q154" s="57">
        <f t="shared" si="1230"/>
        <v>31700674</v>
      </c>
      <c r="R154" s="57">
        <f t="shared" si="1231"/>
        <v>31700674</v>
      </c>
      <c r="S154" s="80">
        <v>0</v>
      </c>
      <c r="T154" s="80">
        <v>31700674</v>
      </c>
      <c r="U154" s="80">
        <v>0</v>
      </c>
      <c r="V154" s="80">
        <v>0</v>
      </c>
      <c r="W154" s="80">
        <v>0</v>
      </c>
      <c r="X154" s="85" t="str">
        <f t="shared" si="1553"/>
        <v>ERAF</v>
      </c>
      <c r="Y154" s="85">
        <v>0</v>
      </c>
      <c r="Z154" s="85">
        <v>0</v>
      </c>
      <c r="AA154" s="85">
        <v>0</v>
      </c>
      <c r="AB154" s="85">
        <v>0</v>
      </c>
      <c r="AC154" s="85">
        <v>0</v>
      </c>
      <c r="AD154" s="85">
        <v>0</v>
      </c>
      <c r="AE154" s="85">
        <v>627474.54</v>
      </c>
      <c r="AF154" s="85">
        <v>270000</v>
      </c>
      <c r="AG154" s="85">
        <v>1075121</v>
      </c>
      <c r="AH154" s="85">
        <v>2746927.3600000003</v>
      </c>
      <c r="AI154" s="85">
        <v>706900</v>
      </c>
      <c r="AJ154" s="85">
        <v>770323.1</v>
      </c>
      <c r="AK154" s="85">
        <v>217140.96</v>
      </c>
      <c r="AL154" s="85">
        <v>1364121.1099999999</v>
      </c>
      <c r="AM154" s="85">
        <v>7778008.0700000003</v>
      </c>
      <c r="AN154" s="85">
        <f t="shared" si="1554"/>
        <v>7778008.0700000003</v>
      </c>
      <c r="AO154" s="85">
        <v>12112562.519999998</v>
      </c>
      <c r="AP154" s="57">
        <f t="shared" si="205"/>
        <v>19890570.589999996</v>
      </c>
      <c r="AQ154" s="85">
        <v>989537.9</v>
      </c>
      <c r="AR154" s="85">
        <v>485813.11000000004</v>
      </c>
      <c r="AS154" s="85">
        <v>239931.63</v>
      </c>
      <c r="AT154" s="85">
        <v>1343635.89</v>
      </c>
      <c r="AU154" s="85">
        <v>1780418.17</v>
      </c>
      <c r="AV154" s="85">
        <v>714499.5</v>
      </c>
      <c r="AW154" s="85">
        <v>325425.60000000003</v>
      </c>
      <c r="AX154" s="85">
        <v>725555.62</v>
      </c>
      <c r="AY154" s="85">
        <v>106957.18</v>
      </c>
      <c r="AZ154" s="85">
        <v>13558.67</v>
      </c>
      <c r="BA154" s="85">
        <v>75613.850000000006</v>
      </c>
      <c r="BB154" s="85">
        <v>107962.78000000001</v>
      </c>
      <c r="BC154" s="57">
        <f t="shared" si="206"/>
        <v>6908909.8999999994</v>
      </c>
      <c r="BD154" s="57">
        <f t="shared" si="207"/>
        <v>26799480.489999995</v>
      </c>
      <c r="BE154" s="85">
        <v>87435.06</v>
      </c>
      <c r="BF154" s="85">
        <v>186687.98</v>
      </c>
      <c r="BG154" s="85">
        <v>768626.85</v>
      </c>
      <c r="BH154" s="85">
        <v>0</v>
      </c>
      <c r="BI154" s="85">
        <v>195000</v>
      </c>
      <c r="BJ154" s="85">
        <v>685971.13</v>
      </c>
      <c r="BK154" s="85">
        <v>407289.41000000003</v>
      </c>
      <c r="BL154" s="85">
        <v>229138.29</v>
      </c>
      <c r="BM154" s="85">
        <v>150000</v>
      </c>
      <c r="BN154" s="85">
        <v>35000</v>
      </c>
      <c r="BO154" s="85">
        <v>256657.26</v>
      </c>
      <c r="BP154" s="85">
        <v>59643.590000000004</v>
      </c>
      <c r="BQ154" s="57">
        <f t="shared" si="208"/>
        <v>3061449.5700000003</v>
      </c>
      <c r="BR154" s="85">
        <v>108896.12999999999</v>
      </c>
      <c r="BS154" s="85">
        <v>55237.78</v>
      </c>
      <c r="BT154" s="85">
        <v>104346.23</v>
      </c>
      <c r="BU154" s="85">
        <v>308102.76</v>
      </c>
      <c r="BV154" s="85">
        <v>0</v>
      </c>
      <c r="BW154" s="85">
        <v>65652.06</v>
      </c>
      <c r="BX154" s="85">
        <v>54260.76</v>
      </c>
      <c r="BY154" s="85">
        <v>5178.3500000000004</v>
      </c>
      <c r="BZ154" s="85">
        <v>0</v>
      </c>
      <c r="CA154" s="85">
        <v>178500.08</v>
      </c>
      <c r="CB154" s="85">
        <v>129354.79</v>
      </c>
      <c r="CC154" s="85">
        <v>8851.52</v>
      </c>
      <c r="CD154" s="57">
        <f t="shared" si="209"/>
        <v>1018380.46</v>
      </c>
      <c r="CE154" s="85">
        <v>0</v>
      </c>
      <c r="CF154" s="85">
        <v>-3519.94</v>
      </c>
      <c r="CG154" s="85">
        <v>40233.26</v>
      </c>
      <c r="CH154" s="85">
        <v>-112940</v>
      </c>
      <c r="CI154" s="85">
        <v>83915.75</v>
      </c>
      <c r="CJ154" s="85">
        <v>-61739.44</v>
      </c>
      <c r="CK154" s="85">
        <v>0</v>
      </c>
      <c r="CL154" s="85">
        <v>0</v>
      </c>
      <c r="CM154" s="85">
        <v>0</v>
      </c>
      <c r="CN154" s="85">
        <v>0</v>
      </c>
      <c r="CO154" s="84">
        <v>0</v>
      </c>
      <c r="CP154" s="84">
        <v>0</v>
      </c>
      <c r="CQ154" s="57">
        <f>CE154+CF154+CG154+CH154+CI154+CJ154+CK154+CL154+CM154+CN154+CO154+CP154</f>
        <v>-54050.369999999995</v>
      </c>
      <c r="CR154" s="57">
        <f t="shared" si="1555"/>
        <v>30825260.149999995</v>
      </c>
      <c r="CS154" s="179">
        <v>0</v>
      </c>
      <c r="CT154" s="84">
        <v>0</v>
      </c>
      <c r="CU154" s="84">
        <v>0</v>
      </c>
      <c r="CV154" s="84">
        <f t="shared" si="1556"/>
        <v>0</v>
      </c>
      <c r="CW154" s="84">
        <v>0</v>
      </c>
      <c r="CX154" s="84">
        <f t="shared" si="1557"/>
        <v>0</v>
      </c>
      <c r="CY154" s="191" t="str">
        <f t="shared" si="1558"/>
        <v>nebija plānots</v>
      </c>
      <c r="CZ154" s="84">
        <f t="shared" si="1559"/>
        <v>0</v>
      </c>
      <c r="DA154" s="84">
        <f t="shared" ref="DA154:FL154" si="1677">DA155+DA156</f>
        <v>0</v>
      </c>
      <c r="DB154" s="84">
        <v>-61738.01</v>
      </c>
      <c r="DC154" s="84">
        <f t="shared" si="1561"/>
        <v>0</v>
      </c>
      <c r="DD154" s="84">
        <v>61738.01</v>
      </c>
      <c r="DE154" s="84">
        <f t="shared" si="1562"/>
        <v>-61738.01</v>
      </c>
      <c r="DF154" s="191" t="str">
        <f t="shared" ref="DF154" si="1678">IFERROR(DE154/DC154,"nebija plānots")</f>
        <v>nebija plānots</v>
      </c>
      <c r="DG154" s="84">
        <f t="shared" ref="DG154" si="1679">DE154-DC154</f>
        <v>-61738.01</v>
      </c>
      <c r="DH154" s="84">
        <f t="shared" si="1677"/>
        <v>0</v>
      </c>
      <c r="DI154" s="84">
        <v>-104162.78</v>
      </c>
      <c r="DJ154" s="84">
        <f t="shared" ref="DJ154" si="1680">DC154+DH154</f>
        <v>0</v>
      </c>
      <c r="DK154" s="84">
        <v>165900.79</v>
      </c>
      <c r="DL154" s="84">
        <f t="shared" si="1566"/>
        <v>-165900.79</v>
      </c>
      <c r="DM154" s="191" t="str">
        <f t="shared" ref="DM154" si="1681">IFERROR(DL154/DJ154,"nebija plānots")</f>
        <v>nebija plānots</v>
      </c>
      <c r="DN154" s="84">
        <f t="shared" ref="DN154" si="1682">DL154-DJ154</f>
        <v>-165900.79</v>
      </c>
      <c r="DO154" s="84">
        <f t="shared" si="1677"/>
        <v>0</v>
      </c>
      <c r="DP154" s="84">
        <v>0</v>
      </c>
      <c r="DQ154" s="84">
        <f t="shared" ref="DQ154" si="1683">DJ154+DO154</f>
        <v>0</v>
      </c>
      <c r="DR154" s="84">
        <v>165900.79</v>
      </c>
      <c r="DS154" s="84">
        <f t="shared" si="1570"/>
        <v>-165900.79</v>
      </c>
      <c r="DT154" s="191" t="str">
        <f t="shared" ref="DT154" si="1684">IFERROR(DS154/DQ154,"nebija plānots")</f>
        <v>nebija plānots</v>
      </c>
      <c r="DU154" s="84">
        <f t="shared" ref="DU154" si="1685">DS154-DQ154</f>
        <v>-165900.79</v>
      </c>
      <c r="DV154" s="84">
        <f t="shared" si="1677"/>
        <v>0</v>
      </c>
      <c r="DW154" s="84">
        <v>0</v>
      </c>
      <c r="DX154" s="84">
        <f t="shared" ref="DX154" si="1686">DQ154+DV154</f>
        <v>0</v>
      </c>
      <c r="DY154" s="84">
        <v>165900.79</v>
      </c>
      <c r="DZ154" s="84">
        <f t="shared" si="1574"/>
        <v>-165900.79</v>
      </c>
      <c r="EA154" s="191" t="str">
        <f t="shared" ref="EA154" si="1687">IFERROR(DZ154/DX154,"nebija plānots")</f>
        <v>nebija plānots</v>
      </c>
      <c r="EB154" s="84">
        <f t="shared" ref="EB154" si="1688">DZ154-DX154</f>
        <v>-165900.79</v>
      </c>
      <c r="EC154" s="84">
        <f t="shared" si="1677"/>
        <v>0</v>
      </c>
      <c r="ED154" s="84">
        <v>0</v>
      </c>
      <c r="EE154" s="84">
        <f t="shared" ref="EE154" si="1689">DX154+EC154</f>
        <v>0</v>
      </c>
      <c r="EF154" s="84">
        <v>165900.79</v>
      </c>
      <c r="EG154" s="84">
        <f t="shared" si="1578"/>
        <v>-165900.79</v>
      </c>
      <c r="EH154" s="191" t="str">
        <f t="shared" ref="EH154" si="1690">IFERROR(EG154/EE154,"nebija plānots")</f>
        <v>nebija plānots</v>
      </c>
      <c r="EI154" s="84">
        <f t="shared" ref="EI154" si="1691">EG154-EE154</f>
        <v>-165900.79</v>
      </c>
      <c r="EJ154" s="84">
        <f t="shared" si="1677"/>
        <v>0</v>
      </c>
      <c r="EK154" s="84">
        <v>0</v>
      </c>
      <c r="EL154" s="84">
        <f t="shared" ref="EL154" si="1692">EE154+EJ154</f>
        <v>0</v>
      </c>
      <c r="EM154" s="84">
        <v>165900.79</v>
      </c>
      <c r="EN154" s="84">
        <f t="shared" si="1582"/>
        <v>-165900.79</v>
      </c>
      <c r="EO154" s="191" t="str">
        <f t="shared" ref="EO154" si="1693">IFERROR(EN154/EL154,"nebija plānots")</f>
        <v>nebija plānots</v>
      </c>
      <c r="EP154" s="84">
        <f t="shared" ref="EP154" si="1694">EN154-EL154</f>
        <v>-165900.79</v>
      </c>
      <c r="EQ154" s="84">
        <f t="shared" si="1677"/>
        <v>0</v>
      </c>
      <c r="ER154" s="84">
        <v>0</v>
      </c>
      <c r="ES154" s="84">
        <f t="shared" ref="ES154" si="1695">EL154+EQ154</f>
        <v>0</v>
      </c>
      <c r="ET154" s="84">
        <v>165900.79</v>
      </c>
      <c r="EU154" s="84">
        <f t="shared" si="1586"/>
        <v>-165900.79</v>
      </c>
      <c r="EV154" s="191" t="str">
        <f t="shared" ref="EV154" si="1696">IFERROR(EU154/ES154,"nebija plānots")</f>
        <v>nebija plānots</v>
      </c>
      <c r="EW154" s="84">
        <f t="shared" ref="EW154" si="1697">EU154-ES154</f>
        <v>-165900.79</v>
      </c>
      <c r="EX154" s="84">
        <f t="shared" si="1677"/>
        <v>0</v>
      </c>
      <c r="EY154" s="84">
        <v>0</v>
      </c>
      <c r="EZ154" s="84">
        <f t="shared" ref="EZ154" si="1698">ES154+EX154</f>
        <v>0</v>
      </c>
      <c r="FA154" s="84">
        <v>165900.79</v>
      </c>
      <c r="FB154" s="84">
        <f t="shared" si="1590"/>
        <v>-165900.79</v>
      </c>
      <c r="FC154" s="191" t="str">
        <f t="shared" ref="FC154" si="1699">IFERROR(FB154/EZ154,"nebija plānots")</f>
        <v>nebija plānots</v>
      </c>
      <c r="FD154" s="84">
        <f t="shared" ref="FD154" si="1700">FB154-EZ154</f>
        <v>-165900.79</v>
      </c>
      <c r="FE154" s="84">
        <f t="shared" si="1677"/>
        <v>0</v>
      </c>
      <c r="FF154" s="84">
        <v>0</v>
      </c>
      <c r="FG154" s="84">
        <f t="shared" ref="FG154" si="1701">EZ154+FE154</f>
        <v>0</v>
      </c>
      <c r="FH154" s="84">
        <v>165900.79</v>
      </c>
      <c r="FI154" s="84">
        <f t="shared" si="1594"/>
        <v>-165900.79</v>
      </c>
      <c r="FJ154" s="191" t="str">
        <f t="shared" ref="FJ154" si="1702">IFERROR(FI154/FG154,"nebija plānots")</f>
        <v>nebija plānots</v>
      </c>
      <c r="FK154" s="84">
        <f t="shared" ref="FK154" si="1703">FI154-FG154</f>
        <v>-165900.79</v>
      </c>
      <c r="FL154" s="84">
        <f t="shared" si="1677"/>
        <v>0</v>
      </c>
      <c r="FM154" s="84">
        <v>0</v>
      </c>
      <c r="FN154" s="84">
        <f t="shared" ref="FN154" si="1704">FG154+FL154</f>
        <v>0</v>
      </c>
      <c r="FO154" s="84">
        <v>165900.79</v>
      </c>
      <c r="FP154" s="84">
        <f t="shared" si="1598"/>
        <v>-165900.79</v>
      </c>
      <c r="FQ154" s="191" t="str">
        <f t="shared" ref="FQ154" si="1705">IFERROR(FP154/FN154,"nebija plānots")</f>
        <v>nebija plānots</v>
      </c>
      <c r="FR154" s="84">
        <f t="shared" ref="FR154" si="1706">FP154-FN154</f>
        <v>-165900.79</v>
      </c>
      <c r="FS154" s="97">
        <f t="shared" si="1646"/>
        <v>0</v>
      </c>
      <c r="FT154" s="97">
        <f t="shared" si="1601"/>
        <v>30659359.359999996</v>
      </c>
      <c r="FU154" s="84">
        <v>0</v>
      </c>
      <c r="FV154" s="84">
        <v>0</v>
      </c>
      <c r="FW154" s="84">
        <v>0</v>
      </c>
      <c r="FX154" s="84">
        <f t="shared" si="1602"/>
        <v>0</v>
      </c>
      <c r="FY154" s="191" t="str">
        <f t="shared" si="1603"/>
        <v>nebija plānots</v>
      </c>
      <c r="FZ154" s="84">
        <f t="shared" si="1604"/>
        <v>0</v>
      </c>
      <c r="GA154" s="84">
        <v>0</v>
      </c>
      <c r="GB154" s="84">
        <v>0</v>
      </c>
      <c r="GC154" s="84">
        <f t="shared" si="1605"/>
        <v>0</v>
      </c>
      <c r="GD154" s="84">
        <f t="shared" si="1606"/>
        <v>0</v>
      </c>
      <c r="GE154" s="84">
        <f t="shared" si="1607"/>
        <v>0</v>
      </c>
      <c r="GF154" s="191" t="str">
        <f t="shared" si="1608"/>
        <v>nebija plānots</v>
      </c>
      <c r="GG154" s="84">
        <f t="shared" si="1609"/>
        <v>0</v>
      </c>
      <c r="GH154" s="84">
        <v>0</v>
      </c>
      <c r="GI154" s="84">
        <v>0</v>
      </c>
      <c r="GJ154" s="84">
        <f t="shared" si="1610"/>
        <v>0</v>
      </c>
      <c r="GK154" s="84">
        <f t="shared" si="1611"/>
        <v>0</v>
      </c>
      <c r="GL154" s="84">
        <f t="shared" si="1612"/>
        <v>0</v>
      </c>
      <c r="GM154" s="191" t="str">
        <f t="shared" si="1613"/>
        <v>nebija plānots</v>
      </c>
      <c r="GN154" s="84">
        <f t="shared" si="1614"/>
        <v>0</v>
      </c>
      <c r="GO154" s="84">
        <v>0</v>
      </c>
      <c r="GP154" s="84">
        <v>98394.51</v>
      </c>
      <c r="GQ154" s="84">
        <f t="shared" si="1545"/>
        <v>-98394.51</v>
      </c>
      <c r="GR154" s="84">
        <f t="shared" si="1546"/>
        <v>98394.51</v>
      </c>
      <c r="GS154" s="84">
        <f t="shared" si="1547"/>
        <v>-98394.51</v>
      </c>
      <c r="GT154" s="191" t="str">
        <f t="shared" si="1615"/>
        <v>nebija plānots</v>
      </c>
      <c r="GU154" s="84">
        <f t="shared" si="1548"/>
        <v>98394.51</v>
      </c>
      <c r="GV154" s="84">
        <v>0</v>
      </c>
      <c r="GW154" s="84">
        <v>0</v>
      </c>
      <c r="GX154" s="84">
        <f t="shared" si="1549"/>
        <v>0</v>
      </c>
      <c r="GY154" s="84">
        <f t="shared" si="1550"/>
        <v>98394.51</v>
      </c>
      <c r="GZ154" s="84">
        <f t="shared" si="1551"/>
        <v>-98394.51</v>
      </c>
      <c r="HA154" s="191" t="str">
        <f t="shared" si="1049"/>
        <v>nebija plānots</v>
      </c>
      <c r="HB154" s="84">
        <f t="shared" si="1552"/>
        <v>98394.51</v>
      </c>
      <c r="HC154" s="57">
        <f>FU154+FS154+CQ154+CD154+BQ154+BC154+AP154</f>
        <v>30825260.149999995</v>
      </c>
      <c r="HD154" s="57">
        <f>Q154-HC154</f>
        <v>875413.85000000522</v>
      </c>
      <c r="HE154" s="58" t="s">
        <v>758</v>
      </c>
      <c r="HF154" s="58"/>
      <c r="HG154" s="59"/>
      <c r="HH154" s="59"/>
      <c r="HI154" s="59"/>
    </row>
    <row r="155" spans="1:217" ht="75.400000000000006" hidden="1" customHeight="1" outlineLevel="1" x14ac:dyDescent="0.45">
      <c r="B155" s="9"/>
      <c r="C155" s="317" t="s">
        <v>132</v>
      </c>
      <c r="D155" s="1" t="s">
        <v>1471</v>
      </c>
      <c r="E155" s="35">
        <v>140</v>
      </c>
      <c r="F155" s="37">
        <v>3</v>
      </c>
      <c r="G155" s="37" t="s">
        <v>132</v>
      </c>
      <c r="H155" s="37" t="s">
        <v>245</v>
      </c>
      <c r="I155" s="37" t="s">
        <v>483</v>
      </c>
      <c r="J155" s="54">
        <v>0</v>
      </c>
      <c r="K155" s="38"/>
      <c r="L155" s="38"/>
      <c r="M155" s="39" t="s">
        <v>50</v>
      </c>
      <c r="N155" s="38"/>
      <c r="O155" s="38"/>
      <c r="P155" s="38" t="s">
        <v>456</v>
      </c>
      <c r="Q155" s="40"/>
      <c r="R155" s="40"/>
      <c r="S155" s="40"/>
      <c r="T155" s="40"/>
      <c r="U155" s="40"/>
      <c r="V155" s="40"/>
      <c r="W155" s="40"/>
      <c r="X155" s="85">
        <f t="shared" si="1553"/>
        <v>0</v>
      </c>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84">
        <v>0</v>
      </c>
      <c r="CP155" s="84">
        <v>0</v>
      </c>
      <c r="CQ155" s="40"/>
      <c r="CR155" s="57">
        <f t="shared" si="1555"/>
        <v>0</v>
      </c>
      <c r="CS155" s="40"/>
      <c r="CT155" s="40"/>
      <c r="CU155" s="84"/>
      <c r="CV155" s="84"/>
      <c r="CW155" s="84"/>
      <c r="CX155" s="84"/>
      <c r="CY155" s="191"/>
      <c r="CZ155" s="84"/>
      <c r="DA155" s="40"/>
      <c r="DB155" s="84">
        <v>0</v>
      </c>
      <c r="DC155" s="84"/>
      <c r="DD155" s="84"/>
      <c r="DE155" s="84">
        <f t="shared" si="1562"/>
        <v>0</v>
      </c>
      <c r="DF155" s="191"/>
      <c r="DG155" s="84"/>
      <c r="DH155" s="40"/>
      <c r="DI155" s="84">
        <v>0</v>
      </c>
      <c r="DJ155" s="84"/>
      <c r="DK155" s="84"/>
      <c r="DL155" s="84">
        <f t="shared" si="1566"/>
        <v>0</v>
      </c>
      <c r="DM155" s="191"/>
      <c r="DN155" s="84"/>
      <c r="DO155" s="40"/>
      <c r="DP155" s="84">
        <v>0</v>
      </c>
      <c r="DQ155" s="84"/>
      <c r="DR155" s="84"/>
      <c r="DS155" s="84">
        <f t="shared" si="1570"/>
        <v>0</v>
      </c>
      <c r="DT155" s="191"/>
      <c r="DU155" s="84"/>
      <c r="DV155" s="40"/>
      <c r="DW155" s="84">
        <v>0</v>
      </c>
      <c r="DX155" s="84"/>
      <c r="DY155" s="84"/>
      <c r="DZ155" s="84">
        <f t="shared" si="1574"/>
        <v>0</v>
      </c>
      <c r="EA155" s="191"/>
      <c r="EB155" s="84"/>
      <c r="EC155" s="40"/>
      <c r="ED155" s="84">
        <v>0</v>
      </c>
      <c r="EE155" s="84"/>
      <c r="EF155" s="84"/>
      <c r="EG155" s="84">
        <f t="shared" si="1578"/>
        <v>0</v>
      </c>
      <c r="EH155" s="191"/>
      <c r="EI155" s="84"/>
      <c r="EJ155" s="40"/>
      <c r="EK155" s="84">
        <v>0</v>
      </c>
      <c r="EL155" s="84"/>
      <c r="EM155" s="84"/>
      <c r="EN155" s="84">
        <f t="shared" si="1582"/>
        <v>0</v>
      </c>
      <c r="EO155" s="191"/>
      <c r="EP155" s="84"/>
      <c r="EQ155" s="40"/>
      <c r="ER155" s="84">
        <v>0</v>
      </c>
      <c r="ES155" s="84"/>
      <c r="ET155" s="84"/>
      <c r="EU155" s="84">
        <f t="shared" si="1586"/>
        <v>0</v>
      </c>
      <c r="EV155" s="191"/>
      <c r="EW155" s="84"/>
      <c r="EX155" s="40"/>
      <c r="EY155" s="84">
        <v>0</v>
      </c>
      <c r="EZ155" s="84"/>
      <c r="FA155" s="84"/>
      <c r="FB155" s="84">
        <f t="shared" si="1590"/>
        <v>0</v>
      </c>
      <c r="FC155" s="191"/>
      <c r="FD155" s="84"/>
      <c r="FE155" s="40"/>
      <c r="FF155" s="84">
        <v>0</v>
      </c>
      <c r="FG155" s="84"/>
      <c r="FH155" s="84"/>
      <c r="FI155" s="84">
        <f t="shared" si="1594"/>
        <v>0</v>
      </c>
      <c r="FJ155" s="191"/>
      <c r="FK155" s="84"/>
      <c r="FL155" s="40"/>
      <c r="FM155" s="84">
        <v>0</v>
      </c>
      <c r="FN155" s="84"/>
      <c r="FO155" s="84"/>
      <c r="FP155" s="84">
        <f t="shared" si="1598"/>
        <v>0</v>
      </c>
      <c r="FQ155" s="191"/>
      <c r="FR155" s="84"/>
      <c r="FS155" s="40"/>
      <c r="FT155" s="97">
        <f t="shared" si="1601"/>
        <v>0</v>
      </c>
      <c r="FU155" s="84">
        <v>0</v>
      </c>
      <c r="FV155" s="84">
        <v>0</v>
      </c>
      <c r="FW155" s="84">
        <v>0</v>
      </c>
      <c r="FX155" s="84">
        <f t="shared" si="1602"/>
        <v>0</v>
      </c>
      <c r="FY155" s="191" t="str">
        <f t="shared" si="1603"/>
        <v>nebija plānots</v>
      </c>
      <c r="FZ155" s="84">
        <f t="shared" si="1604"/>
        <v>0</v>
      </c>
      <c r="GA155" s="84">
        <v>0</v>
      </c>
      <c r="GB155" s="84">
        <v>0</v>
      </c>
      <c r="GC155" s="84">
        <f t="shared" si="1605"/>
        <v>0</v>
      </c>
      <c r="GD155" s="84">
        <f t="shared" si="1606"/>
        <v>0</v>
      </c>
      <c r="GE155" s="84">
        <f t="shared" si="1607"/>
        <v>0</v>
      </c>
      <c r="GF155" s="191" t="str">
        <f t="shared" si="1608"/>
        <v>nebija plānots</v>
      </c>
      <c r="GG155" s="84">
        <f t="shared" si="1609"/>
        <v>0</v>
      </c>
      <c r="GH155" s="84">
        <v>0</v>
      </c>
      <c r="GI155" s="84">
        <v>0</v>
      </c>
      <c r="GJ155" s="84">
        <f t="shared" si="1610"/>
        <v>0</v>
      </c>
      <c r="GK155" s="84">
        <f t="shared" si="1611"/>
        <v>0</v>
      </c>
      <c r="GL155" s="84">
        <f t="shared" si="1612"/>
        <v>0</v>
      </c>
      <c r="GM155" s="191" t="str">
        <f t="shared" si="1613"/>
        <v>nebija plānots</v>
      </c>
      <c r="GN155" s="84">
        <f t="shared" si="1614"/>
        <v>0</v>
      </c>
      <c r="GO155" s="84">
        <v>0</v>
      </c>
      <c r="GP155" s="84">
        <v>0</v>
      </c>
      <c r="GQ155" s="84">
        <f t="shared" si="1545"/>
        <v>0</v>
      </c>
      <c r="GR155" s="84">
        <f t="shared" si="1546"/>
        <v>0</v>
      </c>
      <c r="GS155" s="84">
        <f t="shared" si="1547"/>
        <v>0</v>
      </c>
      <c r="GT155" s="191" t="str">
        <f t="shared" si="1615"/>
        <v>nebija plānots</v>
      </c>
      <c r="GU155" s="84">
        <f t="shared" si="1548"/>
        <v>0</v>
      </c>
      <c r="GV155" s="84">
        <v>0</v>
      </c>
      <c r="GW155" s="84">
        <v>0</v>
      </c>
      <c r="GX155" s="84">
        <f t="shared" si="1549"/>
        <v>0</v>
      </c>
      <c r="GY155" s="84">
        <f t="shared" si="1550"/>
        <v>0</v>
      </c>
      <c r="GZ155" s="84">
        <f t="shared" si="1551"/>
        <v>0</v>
      </c>
      <c r="HA155" s="191" t="str">
        <f t="shared" si="1049"/>
        <v>nebija plānots</v>
      </c>
      <c r="HB155" s="84">
        <f t="shared" si="1552"/>
        <v>0</v>
      </c>
      <c r="HC155" s="40"/>
      <c r="HD155" s="40"/>
      <c r="HE155" s="99"/>
      <c r="HF155" s="99"/>
      <c r="HG155" s="100"/>
      <c r="HH155" s="100"/>
      <c r="HI155" s="100"/>
    </row>
    <row r="156" spans="1:217" ht="75.400000000000006" hidden="1" customHeight="1" outlineLevel="1" x14ac:dyDescent="0.45">
      <c r="B156" s="9"/>
      <c r="C156" s="317" t="s">
        <v>132</v>
      </c>
      <c r="D156" s="1" t="s">
        <v>1471</v>
      </c>
      <c r="E156" s="35">
        <v>141</v>
      </c>
      <c r="F156" s="37">
        <v>3</v>
      </c>
      <c r="G156" s="37" t="s">
        <v>132</v>
      </c>
      <c r="H156" s="37" t="s">
        <v>245</v>
      </c>
      <c r="I156" s="37" t="s">
        <v>483</v>
      </c>
      <c r="J156" s="54">
        <v>0</v>
      </c>
      <c r="K156" s="38"/>
      <c r="L156" s="38"/>
      <c r="M156" s="39" t="s">
        <v>50</v>
      </c>
      <c r="N156" s="38"/>
      <c r="O156" s="38"/>
      <c r="P156" s="38" t="s">
        <v>457</v>
      </c>
      <c r="Q156" s="40"/>
      <c r="R156" s="40"/>
      <c r="S156" s="40"/>
      <c r="T156" s="40"/>
      <c r="U156" s="40"/>
      <c r="V156" s="40"/>
      <c r="W156" s="40"/>
      <c r="X156" s="85">
        <f t="shared" si="1553"/>
        <v>0</v>
      </c>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84">
        <v>0</v>
      </c>
      <c r="CP156" s="84">
        <v>0</v>
      </c>
      <c r="CQ156" s="40"/>
      <c r="CR156" s="57">
        <f t="shared" si="1555"/>
        <v>0</v>
      </c>
      <c r="CS156" s="40"/>
      <c r="CT156" s="40">
        <v>0</v>
      </c>
      <c r="CU156" s="84"/>
      <c r="CV156" s="84"/>
      <c r="CW156" s="84"/>
      <c r="CX156" s="84"/>
      <c r="CY156" s="191"/>
      <c r="CZ156" s="84"/>
      <c r="DA156" s="40">
        <v>0</v>
      </c>
      <c r="DB156" s="84">
        <v>0</v>
      </c>
      <c r="DC156" s="84"/>
      <c r="DD156" s="84"/>
      <c r="DE156" s="84">
        <f t="shared" si="1562"/>
        <v>0</v>
      </c>
      <c r="DF156" s="191"/>
      <c r="DG156" s="84"/>
      <c r="DH156" s="40">
        <v>0</v>
      </c>
      <c r="DI156" s="84">
        <v>0</v>
      </c>
      <c r="DJ156" s="84"/>
      <c r="DK156" s="84"/>
      <c r="DL156" s="84">
        <f t="shared" si="1566"/>
        <v>0</v>
      </c>
      <c r="DM156" s="191"/>
      <c r="DN156" s="84"/>
      <c r="DO156" s="40">
        <v>0</v>
      </c>
      <c r="DP156" s="84">
        <v>0</v>
      </c>
      <c r="DQ156" s="84"/>
      <c r="DR156" s="84"/>
      <c r="DS156" s="84">
        <f t="shared" si="1570"/>
        <v>0</v>
      </c>
      <c r="DT156" s="191"/>
      <c r="DU156" s="84"/>
      <c r="DV156" s="40">
        <v>0</v>
      </c>
      <c r="DW156" s="84">
        <v>0</v>
      </c>
      <c r="DX156" s="84"/>
      <c r="DY156" s="84"/>
      <c r="DZ156" s="84">
        <f t="shared" si="1574"/>
        <v>0</v>
      </c>
      <c r="EA156" s="191"/>
      <c r="EB156" s="84"/>
      <c r="EC156" s="40">
        <v>0</v>
      </c>
      <c r="ED156" s="84">
        <v>0</v>
      </c>
      <c r="EE156" s="84"/>
      <c r="EF156" s="84"/>
      <c r="EG156" s="84">
        <f t="shared" si="1578"/>
        <v>0</v>
      </c>
      <c r="EH156" s="191"/>
      <c r="EI156" s="84"/>
      <c r="EJ156" s="40">
        <v>0</v>
      </c>
      <c r="EK156" s="84">
        <v>0</v>
      </c>
      <c r="EL156" s="84"/>
      <c r="EM156" s="84"/>
      <c r="EN156" s="84">
        <f t="shared" si="1582"/>
        <v>0</v>
      </c>
      <c r="EO156" s="191"/>
      <c r="EP156" s="84"/>
      <c r="EQ156" s="40">
        <v>0</v>
      </c>
      <c r="ER156" s="84">
        <v>0</v>
      </c>
      <c r="ES156" s="84"/>
      <c r="ET156" s="84"/>
      <c r="EU156" s="84">
        <f t="shared" si="1586"/>
        <v>0</v>
      </c>
      <c r="EV156" s="191"/>
      <c r="EW156" s="84"/>
      <c r="EX156" s="40">
        <v>0</v>
      </c>
      <c r="EY156" s="84">
        <v>0</v>
      </c>
      <c r="EZ156" s="84"/>
      <c r="FA156" s="84"/>
      <c r="FB156" s="84">
        <f t="shared" si="1590"/>
        <v>0</v>
      </c>
      <c r="FC156" s="191"/>
      <c r="FD156" s="84"/>
      <c r="FE156" s="40">
        <v>0</v>
      </c>
      <c r="FF156" s="84">
        <v>0</v>
      </c>
      <c r="FG156" s="84"/>
      <c r="FH156" s="84"/>
      <c r="FI156" s="84">
        <f t="shared" si="1594"/>
        <v>0</v>
      </c>
      <c r="FJ156" s="191"/>
      <c r="FK156" s="84"/>
      <c r="FL156" s="40">
        <v>0</v>
      </c>
      <c r="FM156" s="84">
        <v>0</v>
      </c>
      <c r="FN156" s="84"/>
      <c r="FO156" s="84"/>
      <c r="FP156" s="84">
        <f t="shared" si="1598"/>
        <v>0</v>
      </c>
      <c r="FQ156" s="191"/>
      <c r="FR156" s="84"/>
      <c r="FS156" s="40"/>
      <c r="FT156" s="97">
        <f t="shared" si="1601"/>
        <v>0</v>
      </c>
      <c r="FU156" s="84">
        <v>0</v>
      </c>
      <c r="FV156" s="84">
        <v>0</v>
      </c>
      <c r="FW156" s="84">
        <v>0</v>
      </c>
      <c r="FX156" s="84">
        <f t="shared" si="1602"/>
        <v>0</v>
      </c>
      <c r="FY156" s="191" t="str">
        <f t="shared" si="1603"/>
        <v>nebija plānots</v>
      </c>
      <c r="FZ156" s="84">
        <f t="shared" si="1604"/>
        <v>0</v>
      </c>
      <c r="GA156" s="84">
        <v>0</v>
      </c>
      <c r="GB156" s="84">
        <v>0</v>
      </c>
      <c r="GC156" s="84">
        <f t="shared" si="1605"/>
        <v>0</v>
      </c>
      <c r="GD156" s="84">
        <f t="shared" si="1606"/>
        <v>0</v>
      </c>
      <c r="GE156" s="84">
        <f t="shared" si="1607"/>
        <v>0</v>
      </c>
      <c r="GF156" s="191" t="str">
        <f t="shared" si="1608"/>
        <v>nebija plānots</v>
      </c>
      <c r="GG156" s="84">
        <f t="shared" si="1609"/>
        <v>0</v>
      </c>
      <c r="GH156" s="84">
        <v>0</v>
      </c>
      <c r="GI156" s="84">
        <v>0</v>
      </c>
      <c r="GJ156" s="84">
        <f t="shared" si="1610"/>
        <v>0</v>
      </c>
      <c r="GK156" s="84">
        <f t="shared" si="1611"/>
        <v>0</v>
      </c>
      <c r="GL156" s="84">
        <f t="shared" si="1612"/>
        <v>0</v>
      </c>
      <c r="GM156" s="191" t="str">
        <f t="shared" si="1613"/>
        <v>nebija plānots</v>
      </c>
      <c r="GN156" s="84">
        <f t="shared" si="1614"/>
        <v>0</v>
      </c>
      <c r="GO156" s="84">
        <v>0</v>
      </c>
      <c r="GP156" s="84">
        <v>0</v>
      </c>
      <c r="GQ156" s="84">
        <f t="shared" si="1545"/>
        <v>0</v>
      </c>
      <c r="GR156" s="84">
        <f t="shared" si="1546"/>
        <v>0</v>
      </c>
      <c r="GS156" s="84">
        <f t="shared" si="1547"/>
        <v>0</v>
      </c>
      <c r="GT156" s="191" t="str">
        <f t="shared" si="1615"/>
        <v>nebija plānots</v>
      </c>
      <c r="GU156" s="84">
        <f t="shared" si="1548"/>
        <v>0</v>
      </c>
      <c r="GV156" s="84">
        <v>0</v>
      </c>
      <c r="GW156" s="84">
        <v>0</v>
      </c>
      <c r="GX156" s="84">
        <f t="shared" si="1549"/>
        <v>0</v>
      </c>
      <c r="GY156" s="84">
        <f t="shared" si="1550"/>
        <v>0</v>
      </c>
      <c r="GZ156" s="84">
        <f t="shared" si="1551"/>
        <v>0</v>
      </c>
      <c r="HA156" s="191" t="str">
        <f t="shared" si="1049"/>
        <v>nebija plānots</v>
      </c>
      <c r="HB156" s="84">
        <f t="shared" si="1552"/>
        <v>0</v>
      </c>
      <c r="HC156" s="40"/>
      <c r="HD156" s="40"/>
      <c r="HE156" s="99" t="s">
        <v>654</v>
      </c>
      <c r="HF156" s="99"/>
      <c r="HG156" s="100"/>
      <c r="HH156" s="100"/>
      <c r="HI156" s="100"/>
    </row>
    <row r="157" spans="1:217" ht="75.400000000000006" customHeight="1" collapsed="1" x14ac:dyDescent="0.45">
      <c r="A157" s="1" t="str">
        <f t="shared" si="204"/>
        <v>3.4.1.__</v>
      </c>
      <c r="B157" s="9" t="str">
        <f>C157&amp;J157&amp;"."&amp;D157</f>
        <v>3.4.1.K0.Nē</v>
      </c>
      <c r="C157" s="317" t="s">
        <v>133</v>
      </c>
      <c r="D157" s="1" t="s">
        <v>1471</v>
      </c>
      <c r="E157" s="35">
        <v>142</v>
      </c>
      <c r="F157" s="54">
        <v>3</v>
      </c>
      <c r="G157" s="54" t="s">
        <v>133</v>
      </c>
      <c r="H157" s="54" t="s">
        <v>246</v>
      </c>
      <c r="I157" s="54" t="str">
        <f t="shared" si="162"/>
        <v>3.4.1. Tiesu un tiesībsargājošo institūciju darbinieku apmācība</v>
      </c>
      <c r="J157" s="54" t="s">
        <v>1472</v>
      </c>
      <c r="K157" s="62" t="s">
        <v>33</v>
      </c>
      <c r="L157" s="38" t="str">
        <f t="shared" si="163"/>
        <v>3.4.1.__</v>
      </c>
      <c r="M157" s="63" t="s">
        <v>67</v>
      </c>
      <c r="N157" s="62" t="s">
        <v>4</v>
      </c>
      <c r="O157" s="55" t="s">
        <v>222</v>
      </c>
      <c r="P157" s="55" t="s">
        <v>225</v>
      </c>
      <c r="Q157" s="57">
        <f t="shared" si="1230"/>
        <v>9230484</v>
      </c>
      <c r="R157" s="57">
        <f t="shared" si="1231"/>
        <v>9230484</v>
      </c>
      <c r="S157" s="80">
        <v>0</v>
      </c>
      <c r="T157" s="80">
        <v>0</v>
      </c>
      <c r="U157" s="80">
        <v>9230484</v>
      </c>
      <c r="V157" s="80">
        <v>0</v>
      </c>
      <c r="W157" s="80">
        <v>0</v>
      </c>
      <c r="X157" s="85" t="str">
        <f t="shared" si="1553"/>
        <v>ESF</v>
      </c>
      <c r="Y157" s="85">
        <v>0</v>
      </c>
      <c r="Z157" s="85">
        <v>62093.95</v>
      </c>
      <c r="AA157" s="85">
        <v>0</v>
      </c>
      <c r="AB157" s="85">
        <v>28590.18</v>
      </c>
      <c r="AC157" s="85">
        <v>0</v>
      </c>
      <c r="AD157" s="85">
        <v>97731.3</v>
      </c>
      <c r="AE157" s="85">
        <v>0</v>
      </c>
      <c r="AF157" s="85">
        <v>0</v>
      </c>
      <c r="AG157" s="85">
        <v>0</v>
      </c>
      <c r="AH157" s="85">
        <v>64301.78</v>
      </c>
      <c r="AI157" s="85">
        <v>29792.21</v>
      </c>
      <c r="AJ157" s="85">
        <v>113546.23</v>
      </c>
      <c r="AK157" s="85">
        <v>0</v>
      </c>
      <c r="AL157" s="85">
        <v>335366</v>
      </c>
      <c r="AM157" s="85">
        <v>669327.69999999995</v>
      </c>
      <c r="AN157" s="85">
        <f t="shared" si="1554"/>
        <v>731421.64999999991</v>
      </c>
      <c r="AO157" s="85">
        <v>2879457.84</v>
      </c>
      <c r="AP157" s="57">
        <f t="shared" si="205"/>
        <v>3610879.4899999998</v>
      </c>
      <c r="AQ157" s="85">
        <v>0</v>
      </c>
      <c r="AR157" s="85">
        <v>0</v>
      </c>
      <c r="AS157" s="85">
        <v>0</v>
      </c>
      <c r="AT157" s="85">
        <v>488985.18</v>
      </c>
      <c r="AU157" s="85">
        <v>0</v>
      </c>
      <c r="AV157" s="85">
        <v>0</v>
      </c>
      <c r="AW157" s="85">
        <v>278547.87</v>
      </c>
      <c r="AX157" s="85">
        <v>0</v>
      </c>
      <c r="AY157" s="85">
        <v>0</v>
      </c>
      <c r="AZ157" s="85">
        <v>0</v>
      </c>
      <c r="BA157" s="85">
        <v>311571.31</v>
      </c>
      <c r="BB157" s="85">
        <v>3450.97</v>
      </c>
      <c r="BC157" s="57">
        <f t="shared" si="206"/>
        <v>1082555.33</v>
      </c>
      <c r="BD157" s="57">
        <f t="shared" si="207"/>
        <v>4693434.82</v>
      </c>
      <c r="BE157" s="85">
        <v>517937.17</v>
      </c>
      <c r="BF157" s="85">
        <v>0</v>
      </c>
      <c r="BG157" s="85">
        <v>0</v>
      </c>
      <c r="BH157" s="85">
        <v>408718.67</v>
      </c>
      <c r="BI157" s="85">
        <v>0</v>
      </c>
      <c r="BJ157" s="85">
        <v>319862.24</v>
      </c>
      <c r="BK157" s="85">
        <v>0</v>
      </c>
      <c r="BL157" s="85">
        <v>0</v>
      </c>
      <c r="BM157" s="85">
        <v>166051.53</v>
      </c>
      <c r="BN157" s="85">
        <v>0</v>
      </c>
      <c r="BO157" s="85">
        <v>0</v>
      </c>
      <c r="BP157" s="85">
        <v>186911.52</v>
      </c>
      <c r="BQ157" s="57">
        <f t="shared" si="208"/>
        <v>1599481.1300000001</v>
      </c>
      <c r="BR157" s="85">
        <v>0</v>
      </c>
      <c r="BS157" s="85">
        <v>0</v>
      </c>
      <c r="BT157" s="85">
        <v>0</v>
      </c>
      <c r="BU157" s="85">
        <v>347537.77</v>
      </c>
      <c r="BV157" s="85">
        <v>0</v>
      </c>
      <c r="BW157" s="85">
        <v>282838.36</v>
      </c>
      <c r="BX157" s="85">
        <v>0</v>
      </c>
      <c r="BY157" s="85">
        <v>0</v>
      </c>
      <c r="BZ157" s="85">
        <v>0</v>
      </c>
      <c r="CA157" s="85">
        <v>0</v>
      </c>
      <c r="CB157" s="85">
        <v>0</v>
      </c>
      <c r="CC157" s="85">
        <v>480395.15</v>
      </c>
      <c r="CD157" s="57">
        <f t="shared" si="209"/>
        <v>1110771.28</v>
      </c>
      <c r="CE157" s="85">
        <v>0</v>
      </c>
      <c r="CF157" s="85">
        <v>0</v>
      </c>
      <c r="CG157" s="85">
        <v>326399.71999999997</v>
      </c>
      <c r="CH157" s="85">
        <v>0</v>
      </c>
      <c r="CI157" s="85">
        <v>0</v>
      </c>
      <c r="CJ157" s="85">
        <v>0</v>
      </c>
      <c r="CK157" s="85">
        <v>0</v>
      </c>
      <c r="CL157" s="85">
        <v>0</v>
      </c>
      <c r="CM157" s="85">
        <v>0</v>
      </c>
      <c r="CN157" s="85">
        <v>580439.09</v>
      </c>
      <c r="CO157" s="84">
        <v>0</v>
      </c>
      <c r="CP157" s="84">
        <v>145.72</v>
      </c>
      <c r="CQ157" s="57">
        <f>CE157+CF157+CG157+CH157+CI157+CJ157+CK157+CL157+CM157+CN157+CO157+CP157</f>
        <v>906984.52999999991</v>
      </c>
      <c r="CR157" s="57">
        <f t="shared" si="1555"/>
        <v>8310671.7600000007</v>
      </c>
      <c r="CS157" s="179">
        <v>0</v>
      </c>
      <c r="CT157" s="84">
        <v>0</v>
      </c>
      <c r="CU157" s="84">
        <v>0</v>
      </c>
      <c r="CV157" s="84">
        <f t="shared" si="1556"/>
        <v>0</v>
      </c>
      <c r="CW157" s="84">
        <v>0</v>
      </c>
      <c r="CX157" s="84">
        <f t="shared" si="1557"/>
        <v>0</v>
      </c>
      <c r="CY157" s="191" t="str">
        <f t="shared" si="1558"/>
        <v>nebija plānots</v>
      </c>
      <c r="CZ157" s="84">
        <f t="shared" si="1559"/>
        <v>0</v>
      </c>
      <c r="DA157" s="84">
        <f t="shared" ref="DA157:FL157" si="1707">DA158+DA159</f>
        <v>0</v>
      </c>
      <c r="DB157" s="84">
        <v>908979.04</v>
      </c>
      <c r="DC157" s="84">
        <f t="shared" si="1561"/>
        <v>0</v>
      </c>
      <c r="DD157" s="84">
        <v>0</v>
      </c>
      <c r="DE157" s="84">
        <f t="shared" si="1562"/>
        <v>908979.04</v>
      </c>
      <c r="DF157" s="191" t="str">
        <f t="shared" ref="DF157" si="1708">IFERROR(DE157/DC157,"nebija plānots")</f>
        <v>nebija plānots</v>
      </c>
      <c r="DG157" s="84">
        <f t="shared" ref="DG157" si="1709">DE157-DC157</f>
        <v>908979.04</v>
      </c>
      <c r="DH157" s="84">
        <f t="shared" si="1707"/>
        <v>908979.12</v>
      </c>
      <c r="DI157" s="84">
        <v>0</v>
      </c>
      <c r="DJ157" s="84">
        <f t="shared" ref="DJ157" si="1710">DC157+DH157</f>
        <v>908979.12</v>
      </c>
      <c r="DK157" s="84">
        <v>0</v>
      </c>
      <c r="DL157" s="84">
        <f t="shared" si="1566"/>
        <v>908979.04</v>
      </c>
      <c r="DM157" s="191">
        <f t="shared" ref="DM157" si="1711">IFERROR(DL157/DJ157,"nebija plānots")</f>
        <v>0.99999991198917748</v>
      </c>
      <c r="DN157" s="84">
        <f t="shared" ref="DN157" si="1712">DL157-DJ157</f>
        <v>-7.9999999958090484E-2</v>
      </c>
      <c r="DO157" s="84">
        <f t="shared" si="1707"/>
        <v>0</v>
      </c>
      <c r="DP157" s="84">
        <v>0</v>
      </c>
      <c r="DQ157" s="84">
        <f t="shared" ref="DQ157" si="1713">DJ157+DO157</f>
        <v>908979.12</v>
      </c>
      <c r="DR157" s="84">
        <v>0</v>
      </c>
      <c r="DS157" s="84">
        <f t="shared" si="1570"/>
        <v>908979.04</v>
      </c>
      <c r="DT157" s="191">
        <f t="shared" ref="DT157" si="1714">IFERROR(DS157/DQ157,"nebija plānots")</f>
        <v>0.99999991198917748</v>
      </c>
      <c r="DU157" s="84">
        <f t="shared" ref="DU157" si="1715">DS157-DQ157</f>
        <v>-7.9999999958090484E-2</v>
      </c>
      <c r="DV157" s="84">
        <f t="shared" si="1707"/>
        <v>0</v>
      </c>
      <c r="DW157" s="84">
        <v>0</v>
      </c>
      <c r="DX157" s="84">
        <f t="shared" ref="DX157" si="1716">DQ157+DV157</f>
        <v>908979.12</v>
      </c>
      <c r="DY157" s="84">
        <v>0</v>
      </c>
      <c r="DZ157" s="84">
        <f t="shared" si="1574"/>
        <v>908979.04</v>
      </c>
      <c r="EA157" s="191">
        <f t="shared" ref="EA157" si="1717">IFERROR(DZ157/DX157,"nebija plānots")</f>
        <v>0.99999991198917748</v>
      </c>
      <c r="EB157" s="84">
        <f t="shared" ref="EB157" si="1718">DZ157-DX157</f>
        <v>-7.9999999958090484E-2</v>
      </c>
      <c r="EC157" s="84">
        <f t="shared" si="1707"/>
        <v>0</v>
      </c>
      <c r="ED157" s="84">
        <v>0</v>
      </c>
      <c r="EE157" s="84">
        <f t="shared" ref="EE157" si="1719">DX157+EC157</f>
        <v>908979.12</v>
      </c>
      <c r="EF157" s="84">
        <v>0</v>
      </c>
      <c r="EG157" s="84">
        <f t="shared" si="1578"/>
        <v>908979.04</v>
      </c>
      <c r="EH157" s="191">
        <f t="shared" ref="EH157" si="1720">IFERROR(EG157/EE157,"nebija plānots")</f>
        <v>0.99999991198917748</v>
      </c>
      <c r="EI157" s="84">
        <f t="shared" ref="EI157" si="1721">EG157-EE157</f>
        <v>-7.9999999958090484E-2</v>
      </c>
      <c r="EJ157" s="84">
        <f t="shared" si="1707"/>
        <v>0</v>
      </c>
      <c r="EK157" s="84">
        <v>0</v>
      </c>
      <c r="EL157" s="84">
        <f t="shared" ref="EL157" si="1722">EE157+EJ157</f>
        <v>908979.12</v>
      </c>
      <c r="EM157" s="84">
        <v>0</v>
      </c>
      <c r="EN157" s="84">
        <f t="shared" si="1582"/>
        <v>908979.04</v>
      </c>
      <c r="EO157" s="191">
        <f t="shared" ref="EO157" si="1723">IFERROR(EN157/EL157,"nebija plānots")</f>
        <v>0.99999991198917748</v>
      </c>
      <c r="EP157" s="84">
        <f t="shared" ref="EP157" si="1724">EN157-EL157</f>
        <v>-7.9999999958090484E-2</v>
      </c>
      <c r="EQ157" s="84">
        <f t="shared" si="1707"/>
        <v>0</v>
      </c>
      <c r="ER157" s="84">
        <v>0</v>
      </c>
      <c r="ES157" s="84">
        <f t="shared" ref="ES157" si="1725">EL157+EQ157</f>
        <v>908979.12</v>
      </c>
      <c r="ET157" s="84">
        <v>0</v>
      </c>
      <c r="EU157" s="84">
        <f t="shared" si="1586"/>
        <v>908979.04</v>
      </c>
      <c r="EV157" s="191">
        <f t="shared" ref="EV157" si="1726">IFERROR(EU157/ES157,"nebija plānots")</f>
        <v>0.99999991198917748</v>
      </c>
      <c r="EW157" s="84">
        <f t="shared" ref="EW157" si="1727">EU157-ES157</f>
        <v>-7.9999999958090484E-2</v>
      </c>
      <c r="EX157" s="84">
        <f t="shared" si="1707"/>
        <v>0</v>
      </c>
      <c r="EY157" s="84">
        <v>0</v>
      </c>
      <c r="EZ157" s="84">
        <f t="shared" ref="EZ157" si="1728">ES157+EX157</f>
        <v>908979.12</v>
      </c>
      <c r="FA157" s="84">
        <v>0</v>
      </c>
      <c r="FB157" s="84">
        <f t="shared" si="1590"/>
        <v>908979.04</v>
      </c>
      <c r="FC157" s="191">
        <f t="shared" ref="FC157" si="1729">IFERROR(FB157/EZ157,"nebija plānots")</f>
        <v>0.99999991198917748</v>
      </c>
      <c r="FD157" s="84">
        <f t="shared" ref="FD157" si="1730">FB157-EZ157</f>
        <v>-7.9999999958090484E-2</v>
      </c>
      <c r="FE157" s="84">
        <f t="shared" si="1707"/>
        <v>0</v>
      </c>
      <c r="FF157" s="84">
        <v>0</v>
      </c>
      <c r="FG157" s="84">
        <f t="shared" ref="FG157" si="1731">EZ157+FE157</f>
        <v>908979.12</v>
      </c>
      <c r="FH157" s="84">
        <v>0</v>
      </c>
      <c r="FI157" s="84">
        <f t="shared" si="1594"/>
        <v>908979.04</v>
      </c>
      <c r="FJ157" s="191">
        <f t="shared" ref="FJ157" si="1732">IFERROR(FI157/FG157,"nebija plānots")</f>
        <v>0.99999991198917748</v>
      </c>
      <c r="FK157" s="84">
        <f t="shared" ref="FK157" si="1733">FI157-FG157</f>
        <v>-7.9999999958090484E-2</v>
      </c>
      <c r="FL157" s="84">
        <f t="shared" si="1707"/>
        <v>0</v>
      </c>
      <c r="FM157" s="84">
        <v>0</v>
      </c>
      <c r="FN157" s="84">
        <f t="shared" ref="FN157" si="1734">FG157+FL157</f>
        <v>908979.12</v>
      </c>
      <c r="FO157" s="84">
        <v>0</v>
      </c>
      <c r="FP157" s="84">
        <f t="shared" si="1598"/>
        <v>908979.04</v>
      </c>
      <c r="FQ157" s="191">
        <f t="shared" ref="FQ157" si="1735">IFERROR(FP157/FN157,"nebija plānots")</f>
        <v>0.99999991198917748</v>
      </c>
      <c r="FR157" s="84">
        <f t="shared" ref="FR157" si="1736">FP157-FN157</f>
        <v>-7.9999999958090484E-2</v>
      </c>
      <c r="FS157" s="97">
        <f t="shared" si="1646"/>
        <v>908979.12</v>
      </c>
      <c r="FT157" s="97">
        <f t="shared" si="1601"/>
        <v>9219650.8000000007</v>
      </c>
      <c r="FU157" s="84">
        <v>0</v>
      </c>
      <c r="FV157" s="84">
        <v>0</v>
      </c>
      <c r="FW157" s="84">
        <v>0</v>
      </c>
      <c r="FX157" s="84">
        <f t="shared" si="1602"/>
        <v>0</v>
      </c>
      <c r="FY157" s="191" t="str">
        <f t="shared" si="1603"/>
        <v>nebija plānots</v>
      </c>
      <c r="FZ157" s="84">
        <f t="shared" si="1604"/>
        <v>0</v>
      </c>
      <c r="GA157" s="84">
        <v>0</v>
      </c>
      <c r="GB157" s="84">
        <v>0</v>
      </c>
      <c r="GC157" s="84">
        <f t="shared" si="1605"/>
        <v>0</v>
      </c>
      <c r="GD157" s="84">
        <f t="shared" si="1606"/>
        <v>0</v>
      </c>
      <c r="GE157" s="84">
        <f t="shared" si="1607"/>
        <v>0</v>
      </c>
      <c r="GF157" s="191" t="str">
        <f t="shared" si="1608"/>
        <v>nebija plānots</v>
      </c>
      <c r="GG157" s="84">
        <f t="shared" si="1609"/>
        <v>0</v>
      </c>
      <c r="GH157" s="84">
        <v>0</v>
      </c>
      <c r="GI157" s="84">
        <v>0</v>
      </c>
      <c r="GJ157" s="84">
        <f t="shared" si="1610"/>
        <v>0</v>
      </c>
      <c r="GK157" s="84">
        <f t="shared" si="1611"/>
        <v>0</v>
      </c>
      <c r="GL157" s="84">
        <f t="shared" si="1612"/>
        <v>0</v>
      </c>
      <c r="GM157" s="191" t="str">
        <f t="shared" si="1613"/>
        <v>nebija plānots</v>
      </c>
      <c r="GN157" s="84">
        <f t="shared" si="1614"/>
        <v>0</v>
      </c>
      <c r="GO157" s="84">
        <v>0</v>
      </c>
      <c r="GP157" s="84">
        <v>0</v>
      </c>
      <c r="GQ157" s="84">
        <f t="shared" si="1545"/>
        <v>0</v>
      </c>
      <c r="GR157" s="84">
        <f t="shared" si="1546"/>
        <v>0</v>
      </c>
      <c r="GS157" s="84">
        <f t="shared" si="1547"/>
        <v>0</v>
      </c>
      <c r="GT157" s="191" t="str">
        <f t="shared" si="1615"/>
        <v>nebija plānots</v>
      </c>
      <c r="GU157" s="84">
        <f t="shared" si="1548"/>
        <v>0</v>
      </c>
      <c r="GV157" s="84">
        <v>0</v>
      </c>
      <c r="GW157" s="84">
        <v>0</v>
      </c>
      <c r="GX157" s="84">
        <f t="shared" si="1549"/>
        <v>0</v>
      </c>
      <c r="GY157" s="84">
        <f t="shared" si="1550"/>
        <v>0</v>
      </c>
      <c r="GZ157" s="84">
        <f t="shared" si="1551"/>
        <v>0</v>
      </c>
      <c r="HA157" s="191" t="str">
        <f t="shared" si="1049"/>
        <v>nebija plānots</v>
      </c>
      <c r="HB157" s="84">
        <f t="shared" si="1552"/>
        <v>0</v>
      </c>
      <c r="HC157" s="57">
        <f>FU157+FS157+CQ157+CD157+BQ157+BC157+AP157</f>
        <v>9219650.879999999</v>
      </c>
      <c r="HD157" s="57">
        <f>Q157-HC157</f>
        <v>10833.120000001043</v>
      </c>
      <c r="HE157" s="58" t="s">
        <v>945</v>
      </c>
      <c r="HF157" s="58"/>
      <c r="HG157" s="59"/>
      <c r="HH157" s="59"/>
      <c r="HI157" s="59"/>
    </row>
    <row r="158" spans="1:217" ht="75.400000000000006" hidden="1" customHeight="1" outlineLevel="1" x14ac:dyDescent="0.45">
      <c r="B158" s="9"/>
      <c r="C158" s="317" t="s">
        <v>133</v>
      </c>
      <c r="D158" s="1" t="s">
        <v>1471</v>
      </c>
      <c r="E158" s="35">
        <v>143</v>
      </c>
      <c r="F158" s="37">
        <v>3</v>
      </c>
      <c r="G158" s="37" t="s">
        <v>133</v>
      </c>
      <c r="H158" s="37" t="s">
        <v>246</v>
      </c>
      <c r="I158" s="37" t="s">
        <v>484</v>
      </c>
      <c r="J158" s="54">
        <v>0</v>
      </c>
      <c r="K158" s="41"/>
      <c r="L158" s="38"/>
      <c r="M158" s="42" t="s">
        <v>67</v>
      </c>
      <c r="N158" s="41"/>
      <c r="O158" s="38"/>
      <c r="P158" s="38" t="s">
        <v>456</v>
      </c>
      <c r="Q158" s="40"/>
      <c r="R158" s="40"/>
      <c r="S158" s="40"/>
      <c r="T158" s="40"/>
      <c r="U158" s="40"/>
      <c r="V158" s="40"/>
      <c r="W158" s="40"/>
      <c r="X158" s="85">
        <f t="shared" si="1553"/>
        <v>0</v>
      </c>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84">
        <v>0</v>
      </c>
      <c r="CP158" s="84">
        <v>0</v>
      </c>
      <c r="CQ158" s="40"/>
      <c r="CR158" s="57">
        <f t="shared" si="1555"/>
        <v>0</v>
      </c>
      <c r="CS158" s="40"/>
      <c r="CT158" s="40"/>
      <c r="CU158" s="84"/>
      <c r="CV158" s="84"/>
      <c r="CW158" s="84"/>
      <c r="CX158" s="84"/>
      <c r="CY158" s="191"/>
      <c r="CZ158" s="84"/>
      <c r="DA158" s="40"/>
      <c r="DB158" s="84">
        <v>0</v>
      </c>
      <c r="DC158" s="84"/>
      <c r="DD158" s="84"/>
      <c r="DE158" s="84">
        <f t="shared" si="1562"/>
        <v>0</v>
      </c>
      <c r="DF158" s="191"/>
      <c r="DG158" s="84"/>
      <c r="DH158" s="40"/>
      <c r="DI158" s="84">
        <v>0</v>
      </c>
      <c r="DJ158" s="84"/>
      <c r="DK158" s="84"/>
      <c r="DL158" s="84">
        <f t="shared" si="1566"/>
        <v>0</v>
      </c>
      <c r="DM158" s="191"/>
      <c r="DN158" s="84"/>
      <c r="DO158" s="40"/>
      <c r="DP158" s="84">
        <v>0</v>
      </c>
      <c r="DQ158" s="84"/>
      <c r="DR158" s="84"/>
      <c r="DS158" s="84">
        <f t="shared" si="1570"/>
        <v>0</v>
      </c>
      <c r="DT158" s="191"/>
      <c r="DU158" s="84"/>
      <c r="DV158" s="40"/>
      <c r="DW158" s="84">
        <v>0</v>
      </c>
      <c r="DX158" s="84"/>
      <c r="DY158" s="84"/>
      <c r="DZ158" s="84">
        <f t="shared" si="1574"/>
        <v>0</v>
      </c>
      <c r="EA158" s="191"/>
      <c r="EB158" s="84"/>
      <c r="EC158" s="40"/>
      <c r="ED158" s="84">
        <v>0</v>
      </c>
      <c r="EE158" s="84"/>
      <c r="EF158" s="84"/>
      <c r="EG158" s="84">
        <f t="shared" si="1578"/>
        <v>0</v>
      </c>
      <c r="EH158" s="191"/>
      <c r="EI158" s="84"/>
      <c r="EJ158" s="40"/>
      <c r="EK158" s="84">
        <v>0</v>
      </c>
      <c r="EL158" s="84"/>
      <c r="EM158" s="84"/>
      <c r="EN158" s="84">
        <f t="shared" si="1582"/>
        <v>0</v>
      </c>
      <c r="EO158" s="191"/>
      <c r="EP158" s="84"/>
      <c r="EQ158" s="40"/>
      <c r="ER158" s="84">
        <v>0</v>
      </c>
      <c r="ES158" s="84"/>
      <c r="ET158" s="84"/>
      <c r="EU158" s="84">
        <f t="shared" si="1586"/>
        <v>0</v>
      </c>
      <c r="EV158" s="191"/>
      <c r="EW158" s="84"/>
      <c r="EX158" s="40"/>
      <c r="EY158" s="84">
        <v>0</v>
      </c>
      <c r="EZ158" s="84"/>
      <c r="FA158" s="84"/>
      <c r="FB158" s="84">
        <f t="shared" si="1590"/>
        <v>0</v>
      </c>
      <c r="FC158" s="191"/>
      <c r="FD158" s="84"/>
      <c r="FE158" s="40"/>
      <c r="FF158" s="84">
        <v>0</v>
      </c>
      <c r="FG158" s="84"/>
      <c r="FH158" s="84"/>
      <c r="FI158" s="84">
        <f t="shared" si="1594"/>
        <v>0</v>
      </c>
      <c r="FJ158" s="191"/>
      <c r="FK158" s="84"/>
      <c r="FL158" s="40"/>
      <c r="FM158" s="84">
        <v>0</v>
      </c>
      <c r="FN158" s="84"/>
      <c r="FO158" s="84"/>
      <c r="FP158" s="84">
        <f t="shared" si="1598"/>
        <v>0</v>
      </c>
      <c r="FQ158" s="191"/>
      <c r="FR158" s="84"/>
      <c r="FS158" s="40"/>
      <c r="FT158" s="97">
        <f t="shared" si="1601"/>
        <v>0</v>
      </c>
      <c r="FU158" s="84">
        <v>0</v>
      </c>
      <c r="FV158" s="84">
        <v>0</v>
      </c>
      <c r="FW158" s="84">
        <v>0</v>
      </c>
      <c r="FX158" s="84">
        <f t="shared" si="1602"/>
        <v>0</v>
      </c>
      <c r="FY158" s="191" t="str">
        <f t="shared" si="1603"/>
        <v>nebija plānots</v>
      </c>
      <c r="FZ158" s="84">
        <f t="shared" si="1604"/>
        <v>0</v>
      </c>
      <c r="GA158" s="84">
        <v>0</v>
      </c>
      <c r="GB158" s="84">
        <v>0</v>
      </c>
      <c r="GC158" s="84">
        <f t="shared" si="1605"/>
        <v>0</v>
      </c>
      <c r="GD158" s="84">
        <f t="shared" si="1606"/>
        <v>0</v>
      </c>
      <c r="GE158" s="84">
        <f t="shared" si="1607"/>
        <v>0</v>
      </c>
      <c r="GF158" s="191" t="str">
        <f t="shared" si="1608"/>
        <v>nebija plānots</v>
      </c>
      <c r="GG158" s="84">
        <f t="shared" si="1609"/>
        <v>0</v>
      </c>
      <c r="GH158" s="84">
        <v>0</v>
      </c>
      <c r="GI158" s="84">
        <v>0</v>
      </c>
      <c r="GJ158" s="84">
        <f t="shared" si="1610"/>
        <v>0</v>
      </c>
      <c r="GK158" s="84">
        <f t="shared" si="1611"/>
        <v>0</v>
      </c>
      <c r="GL158" s="84">
        <f t="shared" si="1612"/>
        <v>0</v>
      </c>
      <c r="GM158" s="191" t="str">
        <f t="shared" si="1613"/>
        <v>nebija plānots</v>
      </c>
      <c r="GN158" s="84">
        <f t="shared" si="1614"/>
        <v>0</v>
      </c>
      <c r="GO158" s="84">
        <v>0</v>
      </c>
      <c r="GP158" s="84">
        <v>0</v>
      </c>
      <c r="GQ158" s="84">
        <f t="shared" si="1545"/>
        <v>0</v>
      </c>
      <c r="GR158" s="84">
        <f t="shared" si="1546"/>
        <v>0</v>
      </c>
      <c r="GS158" s="84">
        <f t="shared" si="1547"/>
        <v>0</v>
      </c>
      <c r="GT158" s="191" t="str">
        <f t="shared" si="1615"/>
        <v>nebija plānots</v>
      </c>
      <c r="GU158" s="84">
        <f t="shared" si="1548"/>
        <v>0</v>
      </c>
      <c r="GV158" s="84">
        <v>0</v>
      </c>
      <c r="GW158" s="84">
        <v>0</v>
      </c>
      <c r="GX158" s="84">
        <f t="shared" si="1549"/>
        <v>0</v>
      </c>
      <c r="GY158" s="84">
        <f t="shared" si="1550"/>
        <v>0</v>
      </c>
      <c r="GZ158" s="84">
        <f t="shared" si="1551"/>
        <v>0</v>
      </c>
      <c r="HA158" s="191" t="str">
        <f t="shared" si="1049"/>
        <v>nebija plānots</v>
      </c>
      <c r="HB158" s="84">
        <f t="shared" si="1552"/>
        <v>0</v>
      </c>
      <c r="HC158" s="40"/>
      <c r="HD158" s="40"/>
      <c r="HE158" s="99"/>
      <c r="HF158" s="99"/>
      <c r="HG158" s="100"/>
      <c r="HH158" s="100"/>
      <c r="HI158" s="100"/>
    </row>
    <row r="159" spans="1:217" ht="75.400000000000006" hidden="1" customHeight="1" outlineLevel="1" x14ac:dyDescent="0.45">
      <c r="B159" s="9"/>
      <c r="C159" s="317" t="s">
        <v>133</v>
      </c>
      <c r="D159" s="1" t="s">
        <v>1471</v>
      </c>
      <c r="E159" s="35">
        <v>144</v>
      </c>
      <c r="F159" s="37">
        <v>3</v>
      </c>
      <c r="G159" s="37" t="s">
        <v>133</v>
      </c>
      <c r="H159" s="37" t="s">
        <v>246</v>
      </c>
      <c r="I159" s="37" t="s">
        <v>484</v>
      </c>
      <c r="J159" s="54">
        <v>0</v>
      </c>
      <c r="K159" s="41"/>
      <c r="L159" s="38"/>
      <c r="M159" s="42" t="s">
        <v>67</v>
      </c>
      <c r="N159" s="41"/>
      <c r="O159" s="38"/>
      <c r="P159" s="38" t="s">
        <v>457</v>
      </c>
      <c r="Q159" s="40"/>
      <c r="R159" s="40"/>
      <c r="S159" s="40"/>
      <c r="T159" s="40"/>
      <c r="U159" s="40"/>
      <c r="V159" s="40"/>
      <c r="W159" s="40"/>
      <c r="X159" s="85">
        <f t="shared" si="1553"/>
        <v>0</v>
      </c>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84">
        <v>0</v>
      </c>
      <c r="CP159" s="84">
        <v>0</v>
      </c>
      <c r="CQ159" s="40"/>
      <c r="CR159" s="57">
        <f t="shared" si="1555"/>
        <v>0</v>
      </c>
      <c r="CS159" s="40"/>
      <c r="CT159" s="40">
        <v>0</v>
      </c>
      <c r="CU159" s="84"/>
      <c r="CV159" s="84"/>
      <c r="CW159" s="84"/>
      <c r="CX159" s="84"/>
      <c r="CY159" s="191"/>
      <c r="CZ159" s="84"/>
      <c r="DA159" s="40">
        <v>0</v>
      </c>
      <c r="DB159" s="84">
        <v>0</v>
      </c>
      <c r="DC159" s="84"/>
      <c r="DD159" s="84"/>
      <c r="DE159" s="84">
        <f t="shared" si="1562"/>
        <v>0</v>
      </c>
      <c r="DF159" s="191"/>
      <c r="DG159" s="84"/>
      <c r="DH159" s="40">
        <v>908979.12</v>
      </c>
      <c r="DI159" s="84">
        <v>0</v>
      </c>
      <c r="DJ159" s="84"/>
      <c r="DK159" s="84"/>
      <c r="DL159" s="84">
        <f t="shared" si="1566"/>
        <v>0</v>
      </c>
      <c r="DM159" s="191"/>
      <c r="DN159" s="84"/>
      <c r="DO159" s="40">
        <v>0</v>
      </c>
      <c r="DP159" s="84">
        <v>0</v>
      </c>
      <c r="DQ159" s="84"/>
      <c r="DR159" s="84"/>
      <c r="DS159" s="84">
        <f t="shared" si="1570"/>
        <v>0</v>
      </c>
      <c r="DT159" s="191"/>
      <c r="DU159" s="84"/>
      <c r="DV159" s="40">
        <v>0</v>
      </c>
      <c r="DW159" s="84">
        <v>0</v>
      </c>
      <c r="DX159" s="84"/>
      <c r="DY159" s="84"/>
      <c r="DZ159" s="84">
        <f t="shared" si="1574"/>
        <v>0</v>
      </c>
      <c r="EA159" s="191"/>
      <c r="EB159" s="84"/>
      <c r="EC159" s="40">
        <v>0</v>
      </c>
      <c r="ED159" s="84">
        <v>0</v>
      </c>
      <c r="EE159" s="84"/>
      <c r="EF159" s="84"/>
      <c r="EG159" s="84">
        <f t="shared" si="1578"/>
        <v>0</v>
      </c>
      <c r="EH159" s="191"/>
      <c r="EI159" s="84"/>
      <c r="EJ159" s="40">
        <v>0</v>
      </c>
      <c r="EK159" s="84">
        <v>0</v>
      </c>
      <c r="EL159" s="84"/>
      <c r="EM159" s="84"/>
      <c r="EN159" s="84">
        <f t="shared" si="1582"/>
        <v>0</v>
      </c>
      <c r="EO159" s="191"/>
      <c r="EP159" s="84"/>
      <c r="EQ159" s="40">
        <v>0</v>
      </c>
      <c r="ER159" s="84">
        <v>0</v>
      </c>
      <c r="ES159" s="84"/>
      <c r="ET159" s="84"/>
      <c r="EU159" s="84">
        <f t="shared" si="1586"/>
        <v>0</v>
      </c>
      <c r="EV159" s="191"/>
      <c r="EW159" s="84"/>
      <c r="EX159" s="40">
        <v>0</v>
      </c>
      <c r="EY159" s="84">
        <v>0</v>
      </c>
      <c r="EZ159" s="84"/>
      <c r="FA159" s="84"/>
      <c r="FB159" s="84">
        <f t="shared" si="1590"/>
        <v>0</v>
      </c>
      <c r="FC159" s="191"/>
      <c r="FD159" s="84"/>
      <c r="FE159" s="40">
        <v>0</v>
      </c>
      <c r="FF159" s="84">
        <v>0</v>
      </c>
      <c r="FG159" s="84"/>
      <c r="FH159" s="84"/>
      <c r="FI159" s="84">
        <f t="shared" si="1594"/>
        <v>0</v>
      </c>
      <c r="FJ159" s="191"/>
      <c r="FK159" s="84"/>
      <c r="FL159" s="40">
        <v>0</v>
      </c>
      <c r="FM159" s="84">
        <v>0</v>
      </c>
      <c r="FN159" s="84"/>
      <c r="FO159" s="84"/>
      <c r="FP159" s="84">
        <f t="shared" si="1598"/>
        <v>0</v>
      </c>
      <c r="FQ159" s="191"/>
      <c r="FR159" s="84"/>
      <c r="FS159" s="40"/>
      <c r="FT159" s="97">
        <f t="shared" si="1601"/>
        <v>0</v>
      </c>
      <c r="FU159" s="84">
        <v>0</v>
      </c>
      <c r="FV159" s="84">
        <v>0</v>
      </c>
      <c r="FW159" s="84">
        <v>0</v>
      </c>
      <c r="FX159" s="84">
        <f t="shared" si="1602"/>
        <v>0</v>
      </c>
      <c r="FY159" s="191" t="str">
        <f t="shared" si="1603"/>
        <v>nebija plānots</v>
      </c>
      <c r="FZ159" s="84">
        <f t="shared" si="1604"/>
        <v>0</v>
      </c>
      <c r="GA159" s="84">
        <v>0</v>
      </c>
      <c r="GB159" s="84">
        <v>0</v>
      </c>
      <c r="GC159" s="84">
        <f t="shared" si="1605"/>
        <v>0</v>
      </c>
      <c r="GD159" s="84">
        <f t="shared" si="1606"/>
        <v>0</v>
      </c>
      <c r="GE159" s="84">
        <f t="shared" si="1607"/>
        <v>0</v>
      </c>
      <c r="GF159" s="191" t="str">
        <f t="shared" si="1608"/>
        <v>nebija plānots</v>
      </c>
      <c r="GG159" s="84">
        <f t="shared" si="1609"/>
        <v>0</v>
      </c>
      <c r="GH159" s="84">
        <v>0</v>
      </c>
      <c r="GI159" s="84">
        <v>0</v>
      </c>
      <c r="GJ159" s="84">
        <f t="shared" si="1610"/>
        <v>0</v>
      </c>
      <c r="GK159" s="84">
        <f t="shared" si="1611"/>
        <v>0</v>
      </c>
      <c r="GL159" s="84">
        <f t="shared" si="1612"/>
        <v>0</v>
      </c>
      <c r="GM159" s="191" t="str">
        <f t="shared" si="1613"/>
        <v>nebija plānots</v>
      </c>
      <c r="GN159" s="84">
        <f t="shared" si="1614"/>
        <v>0</v>
      </c>
      <c r="GO159" s="84">
        <v>0</v>
      </c>
      <c r="GP159" s="84">
        <v>0</v>
      </c>
      <c r="GQ159" s="84">
        <f t="shared" si="1545"/>
        <v>0</v>
      </c>
      <c r="GR159" s="84">
        <f t="shared" si="1546"/>
        <v>0</v>
      </c>
      <c r="GS159" s="84">
        <f t="shared" si="1547"/>
        <v>0</v>
      </c>
      <c r="GT159" s="191" t="str">
        <f t="shared" si="1615"/>
        <v>nebija plānots</v>
      </c>
      <c r="GU159" s="84">
        <f t="shared" si="1548"/>
        <v>0</v>
      </c>
      <c r="GV159" s="84">
        <v>0</v>
      </c>
      <c r="GW159" s="84">
        <v>0</v>
      </c>
      <c r="GX159" s="84">
        <f t="shared" si="1549"/>
        <v>0</v>
      </c>
      <c r="GY159" s="84">
        <f t="shared" si="1550"/>
        <v>0</v>
      </c>
      <c r="GZ159" s="84">
        <f t="shared" si="1551"/>
        <v>0</v>
      </c>
      <c r="HA159" s="191" t="str">
        <f t="shared" ref="HA159:HA222" si="1737">IFERROR(GZ159/$FU159,"nebija plānots")</f>
        <v>nebija plānots</v>
      </c>
      <c r="HB159" s="84">
        <f t="shared" si="1552"/>
        <v>0</v>
      </c>
      <c r="HC159" s="40"/>
      <c r="HD159" s="40"/>
      <c r="HE159" s="99"/>
      <c r="HF159" s="153">
        <v>1</v>
      </c>
      <c r="HG159" s="100" t="s">
        <v>946</v>
      </c>
      <c r="HH159" s="100"/>
      <c r="HI159" s="100"/>
    </row>
    <row r="160" spans="1:217" ht="75.400000000000006" customHeight="1" collapsed="1" x14ac:dyDescent="0.45">
      <c r="A160" s="1" t="str">
        <f t="shared" si="204"/>
        <v>3.4.2.1.1</v>
      </c>
      <c r="B160" s="9" t="str">
        <f>C160&amp;J160&amp;"."&amp;D160</f>
        <v>3.4.2.1.1.Nē</v>
      </c>
      <c r="C160" s="317" t="s">
        <v>68</v>
      </c>
      <c r="D160" s="1" t="s">
        <v>1471</v>
      </c>
      <c r="E160" s="35">
        <v>145</v>
      </c>
      <c r="F160" s="54">
        <v>3</v>
      </c>
      <c r="G160" s="54" t="s">
        <v>68</v>
      </c>
      <c r="H160" s="54" t="s">
        <v>247</v>
      </c>
      <c r="I160" s="54" t="str">
        <f t="shared" si="162"/>
        <v>3.4.2.1. Valsts pārvaldes darbinieku apmācības</v>
      </c>
      <c r="J160" s="54">
        <v>1</v>
      </c>
      <c r="K160" s="55">
        <v>1</v>
      </c>
      <c r="L160" s="38" t="str">
        <f t="shared" si="163"/>
        <v>3.4.2.1.1</v>
      </c>
      <c r="M160" s="56" t="s">
        <v>69</v>
      </c>
      <c r="N160" s="55" t="s">
        <v>4</v>
      </c>
      <c r="O160" s="55" t="s">
        <v>222</v>
      </c>
      <c r="P160" s="55" t="s">
        <v>225</v>
      </c>
      <c r="Q160" s="57">
        <f t="shared" si="1230"/>
        <v>6699588</v>
      </c>
      <c r="R160" s="57">
        <f t="shared" si="1231"/>
        <v>6699588</v>
      </c>
      <c r="S160" s="80">
        <v>0</v>
      </c>
      <c r="T160" s="80">
        <v>0</v>
      </c>
      <c r="U160" s="80">
        <v>6699588</v>
      </c>
      <c r="V160" s="80">
        <v>0</v>
      </c>
      <c r="W160" s="80">
        <v>0</v>
      </c>
      <c r="X160" s="85" t="str">
        <f t="shared" si="1553"/>
        <v>ESF</v>
      </c>
      <c r="Y160" s="85">
        <v>0</v>
      </c>
      <c r="Z160" s="85">
        <v>152014.24</v>
      </c>
      <c r="AA160" s="85">
        <v>58471.97</v>
      </c>
      <c r="AB160" s="85">
        <v>0</v>
      </c>
      <c r="AC160" s="85">
        <v>1026.03</v>
      </c>
      <c r="AD160" s="85">
        <v>259061.71</v>
      </c>
      <c r="AE160" s="85">
        <v>31224.21</v>
      </c>
      <c r="AF160" s="85">
        <v>112062.23</v>
      </c>
      <c r="AG160" s="85">
        <v>0</v>
      </c>
      <c r="AH160" s="85">
        <v>31140.49</v>
      </c>
      <c r="AI160" s="85">
        <v>138300.93</v>
      </c>
      <c r="AJ160" s="85">
        <v>0</v>
      </c>
      <c r="AK160" s="85">
        <v>114529.34999999999</v>
      </c>
      <c r="AL160" s="85">
        <v>212401.40999999997</v>
      </c>
      <c r="AM160" s="85">
        <v>958218.32999999984</v>
      </c>
      <c r="AN160" s="85">
        <f t="shared" si="1554"/>
        <v>1110232.5699999998</v>
      </c>
      <c r="AO160" s="85">
        <v>1591988.4300000002</v>
      </c>
      <c r="AP160" s="57">
        <f t="shared" si="205"/>
        <v>2702221</v>
      </c>
      <c r="AQ160" s="85">
        <v>83297.48</v>
      </c>
      <c r="AR160" s="85">
        <v>150978.54</v>
      </c>
      <c r="AS160" s="85">
        <v>134887.35</v>
      </c>
      <c r="AT160" s="85">
        <v>209852.33</v>
      </c>
      <c r="AU160" s="85">
        <v>0</v>
      </c>
      <c r="AV160" s="85">
        <v>0</v>
      </c>
      <c r="AW160" s="85">
        <v>130247.33</v>
      </c>
      <c r="AX160" s="85">
        <v>0</v>
      </c>
      <c r="AY160" s="85">
        <v>93185.43</v>
      </c>
      <c r="AZ160" s="85">
        <v>182641.34</v>
      </c>
      <c r="BA160" s="85">
        <v>0</v>
      </c>
      <c r="BB160" s="85">
        <v>280397.31</v>
      </c>
      <c r="BC160" s="57">
        <f t="shared" si="206"/>
        <v>1265487.1099999999</v>
      </c>
      <c r="BD160" s="57">
        <f t="shared" si="207"/>
        <v>3967708.11</v>
      </c>
      <c r="BE160" s="85">
        <v>0</v>
      </c>
      <c r="BF160" s="85">
        <v>0</v>
      </c>
      <c r="BG160" s="85">
        <v>255580.64</v>
      </c>
      <c r="BH160" s="85">
        <v>0</v>
      </c>
      <c r="BI160" s="85">
        <v>0</v>
      </c>
      <c r="BJ160" s="85">
        <v>217940.11</v>
      </c>
      <c r="BK160" s="85">
        <v>0</v>
      </c>
      <c r="BL160" s="85">
        <v>47262.02</v>
      </c>
      <c r="BM160" s="85">
        <v>119038.03</v>
      </c>
      <c r="BN160" s="85">
        <v>0</v>
      </c>
      <c r="BO160" s="85">
        <v>0</v>
      </c>
      <c r="BP160" s="85">
        <v>113784.51</v>
      </c>
      <c r="BQ160" s="57">
        <f t="shared" si="208"/>
        <v>753605.31</v>
      </c>
      <c r="BR160" s="85">
        <v>0</v>
      </c>
      <c r="BS160" s="85">
        <v>0</v>
      </c>
      <c r="BT160" s="85">
        <v>54941.99</v>
      </c>
      <c r="BU160" s="85">
        <v>135894.5</v>
      </c>
      <c r="BV160" s="85">
        <v>0</v>
      </c>
      <c r="BW160" s="85">
        <v>181376.87</v>
      </c>
      <c r="BX160" s="85">
        <v>42001.55</v>
      </c>
      <c r="BY160" s="85">
        <v>0</v>
      </c>
      <c r="BZ160" s="85">
        <v>0</v>
      </c>
      <c r="CA160" s="85">
        <v>114746.86</v>
      </c>
      <c r="CB160" s="85">
        <v>0</v>
      </c>
      <c r="CC160" s="85">
        <v>129319.47</v>
      </c>
      <c r="CD160" s="57">
        <f t="shared" si="209"/>
        <v>658281.24</v>
      </c>
      <c r="CE160" s="85">
        <v>0</v>
      </c>
      <c r="CF160" s="85">
        <v>49943.33</v>
      </c>
      <c r="CG160" s="85">
        <v>0</v>
      </c>
      <c r="CH160" s="85">
        <v>0</v>
      </c>
      <c r="CI160" s="85">
        <v>164464.07999999999</v>
      </c>
      <c r="CJ160" s="85">
        <v>147288.43</v>
      </c>
      <c r="CK160" s="85">
        <v>54983.58</v>
      </c>
      <c r="CL160" s="85">
        <v>35664</v>
      </c>
      <c r="CM160" s="85">
        <v>0</v>
      </c>
      <c r="CN160" s="85">
        <v>171473.62</v>
      </c>
      <c r="CO160" s="84">
        <v>28404.590000000004</v>
      </c>
      <c r="CP160" s="84">
        <v>214493.68</v>
      </c>
      <c r="CQ160" s="57">
        <f>CE160+CF160+CG160+CH160+CI160+CJ160+CK160+CL160+CM160+CN160+CO160+CP160</f>
        <v>866715.31</v>
      </c>
      <c r="CR160" s="57">
        <f t="shared" si="1555"/>
        <v>6246309.9700000007</v>
      </c>
      <c r="CS160" s="179">
        <v>0</v>
      </c>
      <c r="CT160" s="84">
        <v>19282.25</v>
      </c>
      <c r="CU160" s="84">
        <v>25709.67</v>
      </c>
      <c r="CV160" s="84">
        <f t="shared" si="1556"/>
        <v>19282.25</v>
      </c>
      <c r="CW160" s="84">
        <v>0</v>
      </c>
      <c r="CX160" s="84">
        <f t="shared" si="1557"/>
        <v>25709.67</v>
      </c>
      <c r="CY160" s="191">
        <f t="shared" si="1558"/>
        <v>1.333333506203892</v>
      </c>
      <c r="CZ160" s="84">
        <f t="shared" si="1559"/>
        <v>6427.4199999999983</v>
      </c>
      <c r="DA160" s="84">
        <f t="shared" ref="DA160:FL160" si="1738">DA161+DA162</f>
        <v>0</v>
      </c>
      <c r="DB160" s="84">
        <v>97249.98</v>
      </c>
      <c r="DC160" s="84">
        <f t="shared" si="1561"/>
        <v>19282.25</v>
      </c>
      <c r="DD160" s="84">
        <v>0</v>
      </c>
      <c r="DE160" s="84">
        <f t="shared" si="1562"/>
        <v>122959.65</v>
      </c>
      <c r="DF160" s="191">
        <f t="shared" ref="DF160" si="1739">IFERROR(DE160/DC160,"nebija plānots")</f>
        <v>6.3768310233504906</v>
      </c>
      <c r="DG160" s="84">
        <f t="shared" ref="DG160" si="1740">DE160-DC160</f>
        <v>103677.4</v>
      </c>
      <c r="DH160" s="84">
        <f t="shared" si="1738"/>
        <v>372815.08</v>
      </c>
      <c r="DI160" s="84">
        <v>265589.65000000002</v>
      </c>
      <c r="DJ160" s="84">
        <f t="shared" ref="DJ160" si="1741">DC160+DH160</f>
        <v>392097.33</v>
      </c>
      <c r="DK160" s="84">
        <v>0</v>
      </c>
      <c r="DL160" s="84">
        <f t="shared" si="1566"/>
        <v>388549.30000000005</v>
      </c>
      <c r="DM160" s="191">
        <f t="shared" ref="DM160" si="1742">IFERROR(DL160/DJ160,"nebija plānots")</f>
        <v>0.99095114980762566</v>
      </c>
      <c r="DN160" s="84">
        <f t="shared" ref="DN160" si="1743">DL160-DJ160</f>
        <v>-3548.0299999999697</v>
      </c>
      <c r="DO160" s="84">
        <f t="shared" si="1738"/>
        <v>0</v>
      </c>
      <c r="DP160" s="84">
        <v>0</v>
      </c>
      <c r="DQ160" s="84">
        <f t="shared" ref="DQ160" si="1744">DJ160+DO160</f>
        <v>392097.33</v>
      </c>
      <c r="DR160" s="84">
        <v>0</v>
      </c>
      <c r="DS160" s="84">
        <f t="shared" si="1570"/>
        <v>388549.30000000005</v>
      </c>
      <c r="DT160" s="191">
        <f t="shared" ref="DT160" si="1745">IFERROR(DS160/DQ160,"nebija plānots")</f>
        <v>0.99095114980762566</v>
      </c>
      <c r="DU160" s="84">
        <f t="shared" ref="DU160" si="1746">DS160-DQ160</f>
        <v>-3548.0299999999697</v>
      </c>
      <c r="DV160" s="84">
        <f t="shared" si="1738"/>
        <v>0</v>
      </c>
      <c r="DW160" s="84">
        <v>0</v>
      </c>
      <c r="DX160" s="84">
        <f t="shared" ref="DX160" si="1747">DQ160+DV160</f>
        <v>392097.33</v>
      </c>
      <c r="DY160" s="84">
        <v>0</v>
      </c>
      <c r="DZ160" s="84">
        <f t="shared" si="1574"/>
        <v>388549.30000000005</v>
      </c>
      <c r="EA160" s="191">
        <f t="shared" ref="EA160" si="1748">IFERROR(DZ160/DX160,"nebija plānots")</f>
        <v>0.99095114980762566</v>
      </c>
      <c r="EB160" s="84">
        <f t="shared" ref="EB160" si="1749">DZ160-DX160</f>
        <v>-3548.0299999999697</v>
      </c>
      <c r="EC160" s="84">
        <f t="shared" si="1738"/>
        <v>0</v>
      </c>
      <c r="ED160" s="84">
        <v>0</v>
      </c>
      <c r="EE160" s="84">
        <f t="shared" ref="EE160" si="1750">DX160+EC160</f>
        <v>392097.33</v>
      </c>
      <c r="EF160" s="84">
        <v>0</v>
      </c>
      <c r="EG160" s="84">
        <f t="shared" si="1578"/>
        <v>388549.30000000005</v>
      </c>
      <c r="EH160" s="191">
        <f t="shared" ref="EH160" si="1751">IFERROR(EG160/EE160,"nebija plānots")</f>
        <v>0.99095114980762566</v>
      </c>
      <c r="EI160" s="84">
        <f t="shared" ref="EI160" si="1752">EG160-EE160</f>
        <v>-3548.0299999999697</v>
      </c>
      <c r="EJ160" s="84">
        <f t="shared" si="1738"/>
        <v>0</v>
      </c>
      <c r="EK160" s="84">
        <v>0</v>
      </c>
      <c r="EL160" s="84">
        <f t="shared" ref="EL160" si="1753">EE160+EJ160</f>
        <v>392097.33</v>
      </c>
      <c r="EM160" s="84">
        <v>0</v>
      </c>
      <c r="EN160" s="84">
        <f t="shared" si="1582"/>
        <v>388549.30000000005</v>
      </c>
      <c r="EO160" s="191">
        <f t="shared" ref="EO160" si="1754">IFERROR(EN160/EL160,"nebija plānots")</f>
        <v>0.99095114980762566</v>
      </c>
      <c r="EP160" s="84">
        <f t="shared" ref="EP160" si="1755">EN160-EL160</f>
        <v>-3548.0299999999697</v>
      </c>
      <c r="EQ160" s="84">
        <f t="shared" si="1738"/>
        <v>0</v>
      </c>
      <c r="ER160" s="84">
        <v>0</v>
      </c>
      <c r="ES160" s="84">
        <f t="shared" ref="ES160" si="1756">EL160+EQ160</f>
        <v>392097.33</v>
      </c>
      <c r="ET160" s="84">
        <v>0</v>
      </c>
      <c r="EU160" s="84">
        <f t="shared" si="1586"/>
        <v>388549.30000000005</v>
      </c>
      <c r="EV160" s="191">
        <f t="shared" ref="EV160" si="1757">IFERROR(EU160/ES160,"nebija plānots")</f>
        <v>0.99095114980762566</v>
      </c>
      <c r="EW160" s="84">
        <f t="shared" ref="EW160" si="1758">EU160-ES160</f>
        <v>-3548.0299999999697</v>
      </c>
      <c r="EX160" s="84">
        <f t="shared" si="1738"/>
        <v>0</v>
      </c>
      <c r="EY160" s="84">
        <v>0</v>
      </c>
      <c r="EZ160" s="84">
        <f t="shared" ref="EZ160" si="1759">ES160+EX160</f>
        <v>392097.33</v>
      </c>
      <c r="FA160" s="84">
        <v>0</v>
      </c>
      <c r="FB160" s="84">
        <f t="shared" si="1590"/>
        <v>388549.30000000005</v>
      </c>
      <c r="FC160" s="191">
        <f t="shared" ref="FC160" si="1760">IFERROR(FB160/EZ160,"nebija plānots")</f>
        <v>0.99095114980762566</v>
      </c>
      <c r="FD160" s="84">
        <f t="shared" ref="FD160" si="1761">FB160-EZ160</f>
        <v>-3548.0299999999697</v>
      </c>
      <c r="FE160" s="84">
        <f t="shared" si="1738"/>
        <v>0</v>
      </c>
      <c r="FF160" s="84">
        <v>0</v>
      </c>
      <c r="FG160" s="84">
        <f t="shared" ref="FG160" si="1762">EZ160+FE160</f>
        <v>392097.33</v>
      </c>
      <c r="FH160" s="84">
        <v>0</v>
      </c>
      <c r="FI160" s="84">
        <f t="shared" si="1594"/>
        <v>388549.30000000005</v>
      </c>
      <c r="FJ160" s="191">
        <f t="shared" ref="FJ160" si="1763">IFERROR(FI160/FG160,"nebija plānots")</f>
        <v>0.99095114980762566</v>
      </c>
      <c r="FK160" s="84">
        <f t="shared" ref="FK160" si="1764">FI160-FG160</f>
        <v>-3548.0299999999697</v>
      </c>
      <c r="FL160" s="84">
        <f t="shared" si="1738"/>
        <v>0</v>
      </c>
      <c r="FM160" s="84">
        <v>0</v>
      </c>
      <c r="FN160" s="84">
        <f t="shared" ref="FN160" si="1765">FG160+FL160</f>
        <v>392097.33</v>
      </c>
      <c r="FO160" s="84">
        <v>0</v>
      </c>
      <c r="FP160" s="84">
        <f t="shared" si="1598"/>
        <v>388549.30000000005</v>
      </c>
      <c r="FQ160" s="191">
        <f t="shared" ref="FQ160" si="1766">IFERROR(FP160/FN160,"nebija plānots")</f>
        <v>0.99095114980762566</v>
      </c>
      <c r="FR160" s="84">
        <f t="shared" ref="FR160" si="1767">FP160-FN160</f>
        <v>-3548.0299999999697</v>
      </c>
      <c r="FS160" s="97">
        <f t="shared" si="1646"/>
        <v>392097.33</v>
      </c>
      <c r="FT160" s="97">
        <f t="shared" si="1601"/>
        <v>6634859.2700000005</v>
      </c>
      <c r="FU160" s="84">
        <v>0</v>
      </c>
      <c r="FV160" s="84">
        <v>0</v>
      </c>
      <c r="FW160" s="84">
        <v>0</v>
      </c>
      <c r="FX160" s="84">
        <f t="shared" si="1602"/>
        <v>0</v>
      </c>
      <c r="FY160" s="191" t="str">
        <f t="shared" si="1603"/>
        <v>nebija plānots</v>
      </c>
      <c r="FZ160" s="84">
        <f t="shared" si="1604"/>
        <v>0</v>
      </c>
      <c r="GA160" s="84">
        <v>0</v>
      </c>
      <c r="GB160" s="84">
        <v>0</v>
      </c>
      <c r="GC160" s="84">
        <f t="shared" si="1605"/>
        <v>0</v>
      </c>
      <c r="GD160" s="84">
        <f t="shared" si="1606"/>
        <v>0</v>
      </c>
      <c r="GE160" s="84">
        <f t="shared" si="1607"/>
        <v>0</v>
      </c>
      <c r="GF160" s="191" t="str">
        <f t="shared" si="1608"/>
        <v>nebija plānots</v>
      </c>
      <c r="GG160" s="84">
        <f t="shared" si="1609"/>
        <v>0</v>
      </c>
      <c r="GH160" s="84">
        <v>0</v>
      </c>
      <c r="GI160" s="84">
        <v>0</v>
      </c>
      <c r="GJ160" s="84">
        <f t="shared" si="1610"/>
        <v>0</v>
      </c>
      <c r="GK160" s="84">
        <f t="shared" si="1611"/>
        <v>0</v>
      </c>
      <c r="GL160" s="84">
        <f t="shared" si="1612"/>
        <v>0</v>
      </c>
      <c r="GM160" s="191" t="str">
        <f t="shared" si="1613"/>
        <v>nebija plānots</v>
      </c>
      <c r="GN160" s="84">
        <f t="shared" si="1614"/>
        <v>0</v>
      </c>
      <c r="GO160" s="84">
        <v>0</v>
      </c>
      <c r="GP160" s="84">
        <v>0</v>
      </c>
      <c r="GQ160" s="84">
        <f t="shared" si="1545"/>
        <v>0</v>
      </c>
      <c r="GR160" s="84">
        <f t="shared" si="1546"/>
        <v>0</v>
      </c>
      <c r="GS160" s="84">
        <f t="shared" si="1547"/>
        <v>0</v>
      </c>
      <c r="GT160" s="191" t="str">
        <f t="shared" si="1615"/>
        <v>nebija plānots</v>
      </c>
      <c r="GU160" s="84">
        <f t="shared" si="1548"/>
        <v>0</v>
      </c>
      <c r="GV160" s="84">
        <v>0</v>
      </c>
      <c r="GW160" s="84">
        <v>0</v>
      </c>
      <c r="GX160" s="84">
        <f t="shared" si="1549"/>
        <v>0</v>
      </c>
      <c r="GY160" s="84">
        <f t="shared" si="1550"/>
        <v>0</v>
      </c>
      <c r="GZ160" s="84">
        <f t="shared" si="1551"/>
        <v>0</v>
      </c>
      <c r="HA160" s="191" t="str">
        <f t="shared" si="1737"/>
        <v>nebija plānots</v>
      </c>
      <c r="HB160" s="84">
        <f t="shared" si="1552"/>
        <v>0</v>
      </c>
      <c r="HC160" s="57">
        <f>FU160+FS160+CQ160+CD160+BQ160+BC160+AP160</f>
        <v>6638407.3000000007</v>
      </c>
      <c r="HD160" s="57">
        <f>Q160-HC160</f>
        <v>61180.699999999255</v>
      </c>
      <c r="HE160" s="58" t="s">
        <v>759</v>
      </c>
      <c r="HF160" s="58"/>
      <c r="HG160" s="59"/>
      <c r="HH160" s="59"/>
      <c r="HI160" s="59"/>
    </row>
    <row r="161" spans="1:217" ht="75.400000000000006" hidden="1" customHeight="1" outlineLevel="1" x14ac:dyDescent="0.45">
      <c r="B161" s="9"/>
      <c r="C161" s="317" t="s">
        <v>68</v>
      </c>
      <c r="D161" s="1" t="s">
        <v>1471</v>
      </c>
      <c r="E161" s="35">
        <v>146</v>
      </c>
      <c r="F161" s="37">
        <v>3</v>
      </c>
      <c r="G161" s="37" t="s">
        <v>68</v>
      </c>
      <c r="H161" s="37" t="s">
        <v>247</v>
      </c>
      <c r="I161" s="37" t="s">
        <v>485</v>
      </c>
      <c r="J161" s="54">
        <v>0</v>
      </c>
      <c r="K161" s="38"/>
      <c r="L161" s="38"/>
      <c r="M161" s="39" t="s">
        <v>69</v>
      </c>
      <c r="N161" s="38"/>
      <c r="O161" s="38"/>
      <c r="P161" s="38" t="s">
        <v>456</v>
      </c>
      <c r="Q161" s="40"/>
      <c r="R161" s="40"/>
      <c r="S161" s="40"/>
      <c r="T161" s="40"/>
      <c r="U161" s="40"/>
      <c r="V161" s="40"/>
      <c r="W161" s="40"/>
      <c r="X161" s="85">
        <f t="shared" si="1553"/>
        <v>0</v>
      </c>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84">
        <v>0</v>
      </c>
      <c r="CP161" s="84">
        <v>0</v>
      </c>
      <c r="CQ161" s="40"/>
      <c r="CR161" s="57">
        <f t="shared" si="1555"/>
        <v>0</v>
      </c>
      <c r="CS161" s="40"/>
      <c r="CT161" s="40"/>
      <c r="CU161" s="84"/>
      <c r="CV161" s="84"/>
      <c r="CW161" s="84"/>
      <c r="CX161" s="84"/>
      <c r="CY161" s="191"/>
      <c r="CZ161" s="84"/>
      <c r="DA161" s="40"/>
      <c r="DB161" s="84">
        <v>0</v>
      </c>
      <c r="DC161" s="84"/>
      <c r="DD161" s="84"/>
      <c r="DE161" s="84">
        <f t="shared" si="1562"/>
        <v>0</v>
      </c>
      <c r="DF161" s="191"/>
      <c r="DG161" s="84"/>
      <c r="DH161" s="40"/>
      <c r="DI161" s="84">
        <v>0</v>
      </c>
      <c r="DJ161" s="84"/>
      <c r="DK161" s="84"/>
      <c r="DL161" s="84">
        <f t="shared" si="1566"/>
        <v>0</v>
      </c>
      <c r="DM161" s="191"/>
      <c r="DN161" s="84"/>
      <c r="DO161" s="40"/>
      <c r="DP161" s="84">
        <v>0</v>
      </c>
      <c r="DQ161" s="84"/>
      <c r="DR161" s="84"/>
      <c r="DS161" s="84">
        <f t="shared" si="1570"/>
        <v>0</v>
      </c>
      <c r="DT161" s="191"/>
      <c r="DU161" s="84"/>
      <c r="DV161" s="40"/>
      <c r="DW161" s="84">
        <v>0</v>
      </c>
      <c r="DX161" s="84"/>
      <c r="DY161" s="84"/>
      <c r="DZ161" s="84">
        <f t="shared" si="1574"/>
        <v>0</v>
      </c>
      <c r="EA161" s="191"/>
      <c r="EB161" s="84"/>
      <c r="EC161" s="40"/>
      <c r="ED161" s="84">
        <v>0</v>
      </c>
      <c r="EE161" s="84"/>
      <c r="EF161" s="84"/>
      <c r="EG161" s="84">
        <f t="shared" si="1578"/>
        <v>0</v>
      </c>
      <c r="EH161" s="191"/>
      <c r="EI161" s="84"/>
      <c r="EJ161" s="40"/>
      <c r="EK161" s="84">
        <v>0</v>
      </c>
      <c r="EL161" s="84"/>
      <c r="EM161" s="84"/>
      <c r="EN161" s="84">
        <f t="shared" si="1582"/>
        <v>0</v>
      </c>
      <c r="EO161" s="191"/>
      <c r="EP161" s="84"/>
      <c r="EQ161" s="40"/>
      <c r="ER161" s="84">
        <v>0</v>
      </c>
      <c r="ES161" s="84"/>
      <c r="ET161" s="84"/>
      <c r="EU161" s="84">
        <f t="shared" si="1586"/>
        <v>0</v>
      </c>
      <c r="EV161" s="191"/>
      <c r="EW161" s="84"/>
      <c r="EX161" s="40"/>
      <c r="EY161" s="84">
        <v>0</v>
      </c>
      <c r="EZ161" s="84"/>
      <c r="FA161" s="84"/>
      <c r="FB161" s="84">
        <f t="shared" si="1590"/>
        <v>0</v>
      </c>
      <c r="FC161" s="191"/>
      <c r="FD161" s="84"/>
      <c r="FE161" s="40"/>
      <c r="FF161" s="84">
        <v>0</v>
      </c>
      <c r="FG161" s="84"/>
      <c r="FH161" s="84"/>
      <c r="FI161" s="84">
        <f t="shared" si="1594"/>
        <v>0</v>
      </c>
      <c r="FJ161" s="191"/>
      <c r="FK161" s="84"/>
      <c r="FL161" s="40"/>
      <c r="FM161" s="84">
        <v>0</v>
      </c>
      <c r="FN161" s="84"/>
      <c r="FO161" s="84"/>
      <c r="FP161" s="84">
        <f t="shared" si="1598"/>
        <v>0</v>
      </c>
      <c r="FQ161" s="191"/>
      <c r="FR161" s="84"/>
      <c r="FS161" s="40"/>
      <c r="FT161" s="97">
        <f t="shared" si="1601"/>
        <v>0</v>
      </c>
      <c r="FU161" s="84">
        <v>0</v>
      </c>
      <c r="FV161" s="84">
        <v>0</v>
      </c>
      <c r="FW161" s="84">
        <v>0</v>
      </c>
      <c r="FX161" s="84">
        <f t="shared" si="1602"/>
        <v>0</v>
      </c>
      <c r="FY161" s="191" t="str">
        <f t="shared" si="1603"/>
        <v>nebija plānots</v>
      </c>
      <c r="FZ161" s="84">
        <f t="shared" si="1604"/>
        <v>0</v>
      </c>
      <c r="GA161" s="84">
        <v>0</v>
      </c>
      <c r="GB161" s="84">
        <v>0</v>
      </c>
      <c r="GC161" s="84">
        <f t="shared" si="1605"/>
        <v>0</v>
      </c>
      <c r="GD161" s="84">
        <f t="shared" si="1606"/>
        <v>0</v>
      </c>
      <c r="GE161" s="84">
        <f t="shared" si="1607"/>
        <v>0</v>
      </c>
      <c r="GF161" s="191" t="str">
        <f t="shared" si="1608"/>
        <v>nebija plānots</v>
      </c>
      <c r="GG161" s="84">
        <f t="shared" si="1609"/>
        <v>0</v>
      </c>
      <c r="GH161" s="84">
        <v>0</v>
      </c>
      <c r="GI161" s="84">
        <v>0</v>
      </c>
      <c r="GJ161" s="84">
        <f t="shared" si="1610"/>
        <v>0</v>
      </c>
      <c r="GK161" s="84">
        <f t="shared" si="1611"/>
        <v>0</v>
      </c>
      <c r="GL161" s="84">
        <f t="shared" si="1612"/>
        <v>0</v>
      </c>
      <c r="GM161" s="191" t="str">
        <f t="shared" si="1613"/>
        <v>nebija plānots</v>
      </c>
      <c r="GN161" s="84">
        <f t="shared" si="1614"/>
        <v>0</v>
      </c>
      <c r="GO161" s="84">
        <v>0</v>
      </c>
      <c r="GP161" s="84">
        <v>0</v>
      </c>
      <c r="GQ161" s="84">
        <f t="shared" si="1545"/>
        <v>0</v>
      </c>
      <c r="GR161" s="84">
        <f t="shared" si="1546"/>
        <v>0</v>
      </c>
      <c r="GS161" s="84">
        <f t="shared" si="1547"/>
        <v>0</v>
      </c>
      <c r="GT161" s="191" t="str">
        <f t="shared" si="1615"/>
        <v>nebija plānots</v>
      </c>
      <c r="GU161" s="84">
        <f t="shared" si="1548"/>
        <v>0</v>
      </c>
      <c r="GV161" s="84">
        <v>0</v>
      </c>
      <c r="GW161" s="84">
        <v>0</v>
      </c>
      <c r="GX161" s="84">
        <f t="shared" si="1549"/>
        <v>0</v>
      </c>
      <c r="GY161" s="84">
        <f t="shared" si="1550"/>
        <v>0</v>
      </c>
      <c r="GZ161" s="84">
        <f t="shared" si="1551"/>
        <v>0</v>
      </c>
      <c r="HA161" s="191" t="str">
        <f t="shared" si="1737"/>
        <v>nebija plānots</v>
      </c>
      <c r="HB161" s="84">
        <f t="shared" si="1552"/>
        <v>0</v>
      </c>
      <c r="HC161" s="40"/>
      <c r="HD161" s="40"/>
      <c r="HE161" s="99"/>
      <c r="HF161" s="99"/>
      <c r="HG161" s="100"/>
      <c r="HH161" s="100"/>
      <c r="HI161" s="100"/>
    </row>
    <row r="162" spans="1:217" ht="157.9" hidden="1" customHeight="1" outlineLevel="1" x14ac:dyDescent="0.45">
      <c r="B162" s="9"/>
      <c r="C162" s="317" t="s">
        <v>68</v>
      </c>
      <c r="D162" s="1" t="s">
        <v>1471</v>
      </c>
      <c r="E162" s="35">
        <v>147</v>
      </c>
      <c r="F162" s="37">
        <v>3</v>
      </c>
      <c r="G162" s="37" t="s">
        <v>68</v>
      </c>
      <c r="H162" s="37" t="s">
        <v>247</v>
      </c>
      <c r="I162" s="37" t="s">
        <v>485</v>
      </c>
      <c r="J162" s="54">
        <v>0</v>
      </c>
      <c r="K162" s="38"/>
      <c r="L162" s="38"/>
      <c r="M162" s="39" t="s">
        <v>69</v>
      </c>
      <c r="N162" s="38"/>
      <c r="O162" s="38"/>
      <c r="P162" s="38" t="s">
        <v>457</v>
      </c>
      <c r="Q162" s="40"/>
      <c r="R162" s="40"/>
      <c r="S162" s="40"/>
      <c r="T162" s="40"/>
      <c r="U162" s="40"/>
      <c r="V162" s="40"/>
      <c r="W162" s="40"/>
      <c r="X162" s="85">
        <f t="shared" si="1553"/>
        <v>0</v>
      </c>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84">
        <v>0</v>
      </c>
      <c r="CP162" s="84">
        <v>0</v>
      </c>
      <c r="CQ162" s="40"/>
      <c r="CR162" s="57">
        <f t="shared" si="1555"/>
        <v>0</v>
      </c>
      <c r="CS162" s="40"/>
      <c r="CT162" s="40">
        <v>19282.25</v>
      </c>
      <c r="CU162" s="84"/>
      <c r="CV162" s="84"/>
      <c r="CW162" s="84"/>
      <c r="CX162" s="84"/>
      <c r="CY162" s="191"/>
      <c r="CZ162" s="84"/>
      <c r="DA162" s="40">
        <v>0</v>
      </c>
      <c r="DB162" s="84">
        <v>0</v>
      </c>
      <c r="DC162" s="84"/>
      <c r="DD162" s="84"/>
      <c r="DE162" s="84">
        <f t="shared" si="1562"/>
        <v>0</v>
      </c>
      <c r="DF162" s="191"/>
      <c r="DG162" s="84"/>
      <c r="DH162" s="40">
        <v>372815.08</v>
      </c>
      <c r="DI162" s="84">
        <v>0</v>
      </c>
      <c r="DJ162" s="84"/>
      <c r="DK162" s="84"/>
      <c r="DL162" s="84">
        <f t="shared" si="1566"/>
        <v>0</v>
      </c>
      <c r="DM162" s="191"/>
      <c r="DN162" s="84"/>
      <c r="DO162" s="40">
        <v>0</v>
      </c>
      <c r="DP162" s="84">
        <v>0</v>
      </c>
      <c r="DQ162" s="84"/>
      <c r="DR162" s="84"/>
      <c r="DS162" s="84">
        <f t="shared" si="1570"/>
        <v>0</v>
      </c>
      <c r="DT162" s="191"/>
      <c r="DU162" s="84"/>
      <c r="DV162" s="40">
        <v>0</v>
      </c>
      <c r="DW162" s="84">
        <v>0</v>
      </c>
      <c r="DX162" s="84"/>
      <c r="DY162" s="84"/>
      <c r="DZ162" s="84">
        <f t="shared" si="1574"/>
        <v>0</v>
      </c>
      <c r="EA162" s="191"/>
      <c r="EB162" s="84"/>
      <c r="EC162" s="40">
        <v>0</v>
      </c>
      <c r="ED162" s="84">
        <v>0</v>
      </c>
      <c r="EE162" s="84"/>
      <c r="EF162" s="84"/>
      <c r="EG162" s="84">
        <f t="shared" si="1578"/>
        <v>0</v>
      </c>
      <c r="EH162" s="191"/>
      <c r="EI162" s="84"/>
      <c r="EJ162" s="40">
        <v>0</v>
      </c>
      <c r="EK162" s="84">
        <v>0</v>
      </c>
      <c r="EL162" s="84"/>
      <c r="EM162" s="84"/>
      <c r="EN162" s="84">
        <f t="shared" si="1582"/>
        <v>0</v>
      </c>
      <c r="EO162" s="191"/>
      <c r="EP162" s="84"/>
      <c r="EQ162" s="40">
        <v>0</v>
      </c>
      <c r="ER162" s="84">
        <v>0</v>
      </c>
      <c r="ES162" s="84"/>
      <c r="ET162" s="84"/>
      <c r="EU162" s="84">
        <f t="shared" si="1586"/>
        <v>0</v>
      </c>
      <c r="EV162" s="191"/>
      <c r="EW162" s="84"/>
      <c r="EX162" s="40">
        <v>0</v>
      </c>
      <c r="EY162" s="84">
        <v>0</v>
      </c>
      <c r="EZ162" s="84"/>
      <c r="FA162" s="84"/>
      <c r="FB162" s="84">
        <f t="shared" si="1590"/>
        <v>0</v>
      </c>
      <c r="FC162" s="191"/>
      <c r="FD162" s="84"/>
      <c r="FE162" s="40">
        <v>0</v>
      </c>
      <c r="FF162" s="84">
        <v>0</v>
      </c>
      <c r="FG162" s="84"/>
      <c r="FH162" s="84"/>
      <c r="FI162" s="84">
        <f t="shared" si="1594"/>
        <v>0</v>
      </c>
      <c r="FJ162" s="191"/>
      <c r="FK162" s="84"/>
      <c r="FL162" s="40">
        <v>0</v>
      </c>
      <c r="FM162" s="84">
        <v>0</v>
      </c>
      <c r="FN162" s="84"/>
      <c r="FO162" s="84"/>
      <c r="FP162" s="84">
        <f t="shared" si="1598"/>
        <v>0</v>
      </c>
      <c r="FQ162" s="191"/>
      <c r="FR162" s="84"/>
      <c r="FS162" s="40"/>
      <c r="FT162" s="97">
        <f t="shared" si="1601"/>
        <v>0</v>
      </c>
      <c r="FU162" s="84">
        <v>0</v>
      </c>
      <c r="FV162" s="84">
        <v>0</v>
      </c>
      <c r="FW162" s="84">
        <v>0</v>
      </c>
      <c r="FX162" s="84">
        <f t="shared" si="1602"/>
        <v>0</v>
      </c>
      <c r="FY162" s="191" t="str">
        <f t="shared" si="1603"/>
        <v>nebija plānots</v>
      </c>
      <c r="FZ162" s="84">
        <f t="shared" si="1604"/>
        <v>0</v>
      </c>
      <c r="GA162" s="84">
        <v>0</v>
      </c>
      <c r="GB162" s="84">
        <v>0</v>
      </c>
      <c r="GC162" s="84">
        <f t="shared" si="1605"/>
        <v>0</v>
      </c>
      <c r="GD162" s="84">
        <f t="shared" si="1606"/>
        <v>0</v>
      </c>
      <c r="GE162" s="84">
        <f t="shared" si="1607"/>
        <v>0</v>
      </c>
      <c r="GF162" s="191" t="str">
        <f t="shared" si="1608"/>
        <v>nebija plānots</v>
      </c>
      <c r="GG162" s="84">
        <f t="shared" si="1609"/>
        <v>0</v>
      </c>
      <c r="GH162" s="84">
        <v>0</v>
      </c>
      <c r="GI162" s="84">
        <v>0</v>
      </c>
      <c r="GJ162" s="84">
        <f t="shared" si="1610"/>
        <v>0</v>
      </c>
      <c r="GK162" s="84">
        <f t="shared" si="1611"/>
        <v>0</v>
      </c>
      <c r="GL162" s="84">
        <f t="shared" si="1612"/>
        <v>0</v>
      </c>
      <c r="GM162" s="191" t="str">
        <f t="shared" si="1613"/>
        <v>nebija plānots</v>
      </c>
      <c r="GN162" s="84">
        <f t="shared" si="1614"/>
        <v>0</v>
      </c>
      <c r="GO162" s="84">
        <v>0</v>
      </c>
      <c r="GP162" s="84">
        <v>0</v>
      </c>
      <c r="GQ162" s="84">
        <f t="shared" si="1545"/>
        <v>0</v>
      </c>
      <c r="GR162" s="84">
        <f t="shared" si="1546"/>
        <v>0</v>
      </c>
      <c r="GS162" s="84">
        <f t="shared" si="1547"/>
        <v>0</v>
      </c>
      <c r="GT162" s="191" t="str">
        <f t="shared" si="1615"/>
        <v>nebija plānots</v>
      </c>
      <c r="GU162" s="84">
        <f t="shared" si="1548"/>
        <v>0</v>
      </c>
      <c r="GV162" s="84">
        <v>0</v>
      </c>
      <c r="GW162" s="84">
        <v>0</v>
      </c>
      <c r="GX162" s="84">
        <f t="shared" si="1549"/>
        <v>0</v>
      </c>
      <c r="GY162" s="84">
        <f t="shared" si="1550"/>
        <v>0</v>
      </c>
      <c r="GZ162" s="84">
        <f t="shared" si="1551"/>
        <v>0</v>
      </c>
      <c r="HA162" s="191" t="str">
        <f t="shared" si="1737"/>
        <v>nebija plānots</v>
      </c>
      <c r="HB162" s="84">
        <f t="shared" si="1552"/>
        <v>0</v>
      </c>
      <c r="HC162" s="40"/>
      <c r="HD162" s="40"/>
      <c r="HE162" s="99"/>
      <c r="HF162" s="153">
        <v>1</v>
      </c>
      <c r="HG162" s="100" t="s">
        <v>947</v>
      </c>
      <c r="HH162" s="100"/>
      <c r="HI162" s="100" t="s">
        <v>723</v>
      </c>
    </row>
    <row r="163" spans="1:217" ht="75.400000000000006" customHeight="1" collapsed="1" x14ac:dyDescent="0.45">
      <c r="A163" s="1" t="str">
        <f t="shared" si="204"/>
        <v>3.4.2.1.2</v>
      </c>
      <c r="B163" s="9" t="str">
        <f>C163&amp;J163&amp;"."&amp;D163</f>
        <v>3.4.2.1.2.Nē</v>
      </c>
      <c r="C163" s="317" t="s">
        <v>68</v>
      </c>
      <c r="D163" s="1" t="s">
        <v>1471</v>
      </c>
      <c r="E163" s="35">
        <v>148</v>
      </c>
      <c r="F163" s="54">
        <v>3</v>
      </c>
      <c r="G163" s="54" t="s">
        <v>68</v>
      </c>
      <c r="H163" s="54" t="s">
        <v>247</v>
      </c>
      <c r="I163" s="54" t="str">
        <f t="shared" si="162"/>
        <v>3.4.2.1. Valsts pārvaldes darbinieku apmācības</v>
      </c>
      <c r="J163" s="54">
        <v>2</v>
      </c>
      <c r="K163" s="55">
        <v>2</v>
      </c>
      <c r="L163" s="38" t="str">
        <f t="shared" si="163"/>
        <v>3.4.2.1.2</v>
      </c>
      <c r="M163" s="56" t="s">
        <v>69</v>
      </c>
      <c r="N163" s="55" t="s">
        <v>4</v>
      </c>
      <c r="O163" s="55" t="s">
        <v>222</v>
      </c>
      <c r="P163" s="55" t="s">
        <v>225</v>
      </c>
      <c r="Q163" s="57">
        <f t="shared" si="1230"/>
        <v>254785</v>
      </c>
      <c r="R163" s="57">
        <f t="shared" si="1231"/>
        <v>254785</v>
      </c>
      <c r="S163" s="80">
        <v>0</v>
      </c>
      <c r="T163" s="80">
        <v>0</v>
      </c>
      <c r="U163" s="80">
        <v>254785</v>
      </c>
      <c r="V163" s="80">
        <v>0</v>
      </c>
      <c r="W163" s="80">
        <v>0</v>
      </c>
      <c r="X163" s="85" t="str">
        <f t="shared" si="1553"/>
        <v>ESF</v>
      </c>
      <c r="Y163" s="85">
        <v>0</v>
      </c>
      <c r="Z163" s="85">
        <v>0</v>
      </c>
      <c r="AA163" s="85">
        <v>0</v>
      </c>
      <c r="AB163" s="85">
        <v>0</v>
      </c>
      <c r="AC163" s="85">
        <v>0</v>
      </c>
      <c r="AD163" s="85">
        <v>13.6</v>
      </c>
      <c r="AE163" s="85">
        <v>0</v>
      </c>
      <c r="AF163" s="85">
        <v>0</v>
      </c>
      <c r="AG163" s="85">
        <v>9835.2800000000007</v>
      </c>
      <c r="AH163" s="85">
        <v>0</v>
      </c>
      <c r="AI163" s="85">
        <v>0</v>
      </c>
      <c r="AJ163" s="85">
        <v>0</v>
      </c>
      <c r="AK163" s="85">
        <v>5937.79</v>
      </c>
      <c r="AL163" s="85">
        <v>21189.42</v>
      </c>
      <c r="AM163" s="85">
        <v>36976.089999999997</v>
      </c>
      <c r="AN163" s="85">
        <f t="shared" si="1554"/>
        <v>36976.089999999997</v>
      </c>
      <c r="AO163" s="85">
        <v>100302.31</v>
      </c>
      <c r="AP163" s="57">
        <f t="shared" si="205"/>
        <v>137278.39999999999</v>
      </c>
      <c r="AQ163" s="85">
        <v>0</v>
      </c>
      <c r="AR163" s="85">
        <v>25174.82</v>
      </c>
      <c r="AS163" s="85">
        <v>0</v>
      </c>
      <c r="AT163" s="85">
        <v>0</v>
      </c>
      <c r="AU163" s="85">
        <v>15063.2</v>
      </c>
      <c r="AV163" s="85">
        <v>0</v>
      </c>
      <c r="AW163" s="85">
        <v>0</v>
      </c>
      <c r="AX163" s="85">
        <v>17556.41</v>
      </c>
      <c r="AY163" s="85">
        <v>0</v>
      </c>
      <c r="AZ163" s="85">
        <v>34597.11</v>
      </c>
      <c r="BA163" s="85">
        <v>0</v>
      </c>
      <c r="BB163" s="85">
        <v>0</v>
      </c>
      <c r="BC163" s="57">
        <f t="shared" si="206"/>
        <v>92391.540000000008</v>
      </c>
      <c r="BD163" s="57">
        <f t="shared" si="207"/>
        <v>229669.94</v>
      </c>
      <c r="BE163" s="85">
        <v>0</v>
      </c>
      <c r="BF163" s="85">
        <v>0</v>
      </c>
      <c r="BG163" s="85">
        <v>0</v>
      </c>
      <c r="BH163" s="85">
        <v>0</v>
      </c>
      <c r="BI163" s="85">
        <v>0</v>
      </c>
      <c r="BJ163" s="85">
        <v>0</v>
      </c>
      <c r="BK163" s="85">
        <v>2026.15</v>
      </c>
      <c r="BL163" s="85">
        <v>0</v>
      </c>
      <c r="BM163" s="85">
        <v>0</v>
      </c>
      <c r="BN163" s="85">
        <v>0</v>
      </c>
      <c r="BO163" s="85">
        <v>21876.98</v>
      </c>
      <c r="BP163" s="85">
        <v>0</v>
      </c>
      <c r="BQ163" s="57">
        <f t="shared" si="208"/>
        <v>23903.13</v>
      </c>
      <c r="BR163" s="85">
        <v>0</v>
      </c>
      <c r="BS163" s="85">
        <v>0</v>
      </c>
      <c r="BT163" s="85">
        <v>0</v>
      </c>
      <c r="BU163" s="85">
        <v>0</v>
      </c>
      <c r="BV163" s="85">
        <v>0</v>
      </c>
      <c r="BW163" s="85">
        <v>0</v>
      </c>
      <c r="BX163" s="85">
        <v>0</v>
      </c>
      <c r="BY163" s="85">
        <v>0</v>
      </c>
      <c r="BZ163" s="85">
        <v>0</v>
      </c>
      <c r="CA163" s="85">
        <v>0</v>
      </c>
      <c r="CB163" s="85">
        <v>0</v>
      </c>
      <c r="CC163" s="85">
        <v>0</v>
      </c>
      <c r="CD163" s="57">
        <f t="shared" si="209"/>
        <v>0</v>
      </c>
      <c r="CE163" s="85">
        <v>0</v>
      </c>
      <c r="CF163" s="85">
        <v>0</v>
      </c>
      <c r="CG163" s="85">
        <v>0</v>
      </c>
      <c r="CH163" s="85">
        <v>0</v>
      </c>
      <c r="CI163" s="85">
        <v>0</v>
      </c>
      <c r="CJ163" s="85">
        <v>0</v>
      </c>
      <c r="CK163" s="85">
        <v>0</v>
      </c>
      <c r="CL163" s="85">
        <v>0</v>
      </c>
      <c r="CM163" s="85">
        <v>0</v>
      </c>
      <c r="CN163" s="85">
        <v>0</v>
      </c>
      <c r="CO163" s="84">
        <v>0</v>
      </c>
      <c r="CP163" s="84">
        <v>0</v>
      </c>
      <c r="CQ163" s="57">
        <f>CE163+CF163+CG163+CH163+CI163+CJ163+CK163+CL163+CM163+CN163+CO163+CP163</f>
        <v>0</v>
      </c>
      <c r="CR163" s="57">
        <f t="shared" si="1555"/>
        <v>253573.07</v>
      </c>
      <c r="CS163" s="179">
        <v>0</v>
      </c>
      <c r="CT163" s="84">
        <v>0</v>
      </c>
      <c r="CU163" s="84">
        <v>0</v>
      </c>
      <c r="CV163" s="84">
        <f t="shared" si="1556"/>
        <v>0</v>
      </c>
      <c r="CW163" s="84">
        <v>0</v>
      </c>
      <c r="CX163" s="84">
        <f t="shared" si="1557"/>
        <v>0</v>
      </c>
      <c r="CY163" s="191" t="str">
        <f t="shared" si="1558"/>
        <v>nebija plānots</v>
      </c>
      <c r="CZ163" s="84">
        <f t="shared" si="1559"/>
        <v>0</v>
      </c>
      <c r="DA163" s="84">
        <f t="shared" ref="DA163:FL163" si="1768">DA164+DA165</f>
        <v>0</v>
      </c>
      <c r="DB163" s="84">
        <v>0</v>
      </c>
      <c r="DC163" s="84">
        <f t="shared" si="1561"/>
        <v>0</v>
      </c>
      <c r="DD163" s="84">
        <v>0</v>
      </c>
      <c r="DE163" s="84">
        <f t="shared" si="1562"/>
        <v>0</v>
      </c>
      <c r="DF163" s="191" t="str">
        <f t="shared" ref="DF163" si="1769">IFERROR(DE163/DC163,"nebija plānots")</f>
        <v>nebija plānots</v>
      </c>
      <c r="DG163" s="84">
        <f t="shared" ref="DG163" si="1770">DE163-DC163</f>
        <v>0</v>
      </c>
      <c r="DH163" s="84">
        <f t="shared" si="1768"/>
        <v>0</v>
      </c>
      <c r="DI163" s="84">
        <v>0</v>
      </c>
      <c r="DJ163" s="84">
        <f t="shared" ref="DJ163" si="1771">DC163+DH163</f>
        <v>0</v>
      </c>
      <c r="DK163" s="84">
        <v>0</v>
      </c>
      <c r="DL163" s="84">
        <f t="shared" si="1566"/>
        <v>0</v>
      </c>
      <c r="DM163" s="191" t="str">
        <f t="shared" ref="DM163" si="1772">IFERROR(DL163/DJ163,"nebija plānots")</f>
        <v>nebija plānots</v>
      </c>
      <c r="DN163" s="84">
        <f t="shared" ref="DN163" si="1773">DL163-DJ163</f>
        <v>0</v>
      </c>
      <c r="DO163" s="84">
        <f t="shared" si="1768"/>
        <v>0</v>
      </c>
      <c r="DP163" s="84">
        <v>0</v>
      </c>
      <c r="DQ163" s="84">
        <f t="shared" ref="DQ163" si="1774">DJ163+DO163</f>
        <v>0</v>
      </c>
      <c r="DR163" s="84">
        <v>0</v>
      </c>
      <c r="DS163" s="84">
        <f t="shared" si="1570"/>
        <v>0</v>
      </c>
      <c r="DT163" s="191" t="str">
        <f t="shared" ref="DT163" si="1775">IFERROR(DS163/DQ163,"nebija plānots")</f>
        <v>nebija plānots</v>
      </c>
      <c r="DU163" s="84">
        <f t="shared" ref="DU163" si="1776">DS163-DQ163</f>
        <v>0</v>
      </c>
      <c r="DV163" s="84">
        <f t="shared" si="1768"/>
        <v>0</v>
      </c>
      <c r="DW163" s="84">
        <v>0</v>
      </c>
      <c r="DX163" s="84">
        <f t="shared" ref="DX163" si="1777">DQ163+DV163</f>
        <v>0</v>
      </c>
      <c r="DY163" s="84">
        <v>0</v>
      </c>
      <c r="DZ163" s="84">
        <f t="shared" si="1574"/>
        <v>0</v>
      </c>
      <c r="EA163" s="191" t="str">
        <f t="shared" ref="EA163" si="1778">IFERROR(DZ163/DX163,"nebija plānots")</f>
        <v>nebija plānots</v>
      </c>
      <c r="EB163" s="84">
        <f t="shared" ref="EB163" si="1779">DZ163-DX163</f>
        <v>0</v>
      </c>
      <c r="EC163" s="84">
        <f t="shared" si="1768"/>
        <v>0</v>
      </c>
      <c r="ED163" s="84">
        <v>0</v>
      </c>
      <c r="EE163" s="84">
        <f t="shared" ref="EE163" si="1780">DX163+EC163</f>
        <v>0</v>
      </c>
      <c r="EF163" s="84">
        <v>0</v>
      </c>
      <c r="EG163" s="84">
        <f t="shared" si="1578"/>
        <v>0</v>
      </c>
      <c r="EH163" s="191" t="str">
        <f t="shared" ref="EH163" si="1781">IFERROR(EG163/EE163,"nebija plānots")</f>
        <v>nebija plānots</v>
      </c>
      <c r="EI163" s="84">
        <f t="shared" ref="EI163" si="1782">EG163-EE163</f>
        <v>0</v>
      </c>
      <c r="EJ163" s="84">
        <f t="shared" si="1768"/>
        <v>0</v>
      </c>
      <c r="EK163" s="84">
        <v>0</v>
      </c>
      <c r="EL163" s="84">
        <f t="shared" ref="EL163" si="1783">EE163+EJ163</f>
        <v>0</v>
      </c>
      <c r="EM163" s="84">
        <v>0</v>
      </c>
      <c r="EN163" s="84">
        <f t="shared" si="1582"/>
        <v>0</v>
      </c>
      <c r="EO163" s="191" t="str">
        <f t="shared" ref="EO163" si="1784">IFERROR(EN163/EL163,"nebija plānots")</f>
        <v>nebija plānots</v>
      </c>
      <c r="EP163" s="84">
        <f t="shared" ref="EP163" si="1785">EN163-EL163</f>
        <v>0</v>
      </c>
      <c r="EQ163" s="84">
        <f t="shared" si="1768"/>
        <v>0</v>
      </c>
      <c r="ER163" s="84">
        <v>0</v>
      </c>
      <c r="ES163" s="84">
        <f t="shared" ref="ES163" si="1786">EL163+EQ163</f>
        <v>0</v>
      </c>
      <c r="ET163" s="84">
        <v>0</v>
      </c>
      <c r="EU163" s="84">
        <f t="shared" si="1586"/>
        <v>0</v>
      </c>
      <c r="EV163" s="191" t="str">
        <f t="shared" ref="EV163" si="1787">IFERROR(EU163/ES163,"nebija plānots")</f>
        <v>nebija plānots</v>
      </c>
      <c r="EW163" s="84">
        <f t="shared" ref="EW163" si="1788">EU163-ES163</f>
        <v>0</v>
      </c>
      <c r="EX163" s="84">
        <f t="shared" si="1768"/>
        <v>0</v>
      </c>
      <c r="EY163" s="84">
        <v>0</v>
      </c>
      <c r="EZ163" s="84">
        <f t="shared" ref="EZ163" si="1789">ES163+EX163</f>
        <v>0</v>
      </c>
      <c r="FA163" s="84">
        <v>0</v>
      </c>
      <c r="FB163" s="84">
        <f t="shared" si="1590"/>
        <v>0</v>
      </c>
      <c r="FC163" s="191" t="str">
        <f t="shared" ref="FC163" si="1790">IFERROR(FB163/EZ163,"nebija plānots")</f>
        <v>nebija plānots</v>
      </c>
      <c r="FD163" s="84">
        <f t="shared" ref="FD163" si="1791">FB163-EZ163</f>
        <v>0</v>
      </c>
      <c r="FE163" s="84">
        <f t="shared" si="1768"/>
        <v>0</v>
      </c>
      <c r="FF163" s="84">
        <v>0</v>
      </c>
      <c r="FG163" s="84">
        <f t="shared" ref="FG163" si="1792">EZ163+FE163</f>
        <v>0</v>
      </c>
      <c r="FH163" s="84">
        <v>0</v>
      </c>
      <c r="FI163" s="84">
        <f t="shared" si="1594"/>
        <v>0</v>
      </c>
      <c r="FJ163" s="191" t="str">
        <f t="shared" ref="FJ163" si="1793">IFERROR(FI163/FG163,"nebija plānots")</f>
        <v>nebija plānots</v>
      </c>
      <c r="FK163" s="84">
        <f t="shared" ref="FK163" si="1794">FI163-FG163</f>
        <v>0</v>
      </c>
      <c r="FL163" s="84">
        <f t="shared" si="1768"/>
        <v>0</v>
      </c>
      <c r="FM163" s="84">
        <v>0</v>
      </c>
      <c r="FN163" s="84">
        <f t="shared" ref="FN163" si="1795">FG163+FL163</f>
        <v>0</v>
      </c>
      <c r="FO163" s="84">
        <v>0</v>
      </c>
      <c r="FP163" s="84">
        <f t="shared" si="1598"/>
        <v>0</v>
      </c>
      <c r="FQ163" s="191" t="str">
        <f t="shared" ref="FQ163" si="1796">IFERROR(FP163/FN163,"nebija plānots")</f>
        <v>nebija plānots</v>
      </c>
      <c r="FR163" s="84">
        <f t="shared" ref="FR163" si="1797">FP163-FN163</f>
        <v>0</v>
      </c>
      <c r="FS163" s="97">
        <f t="shared" si="1646"/>
        <v>0</v>
      </c>
      <c r="FT163" s="97">
        <f t="shared" si="1601"/>
        <v>253573.07</v>
      </c>
      <c r="FU163" s="84">
        <v>0</v>
      </c>
      <c r="FV163" s="84">
        <v>0</v>
      </c>
      <c r="FW163" s="84">
        <v>0</v>
      </c>
      <c r="FX163" s="84">
        <f t="shared" si="1602"/>
        <v>0</v>
      </c>
      <c r="FY163" s="191" t="str">
        <f t="shared" si="1603"/>
        <v>nebija plānots</v>
      </c>
      <c r="FZ163" s="84">
        <f t="shared" si="1604"/>
        <v>0</v>
      </c>
      <c r="GA163" s="84">
        <v>0</v>
      </c>
      <c r="GB163" s="84">
        <v>0</v>
      </c>
      <c r="GC163" s="84">
        <f t="shared" si="1605"/>
        <v>0</v>
      </c>
      <c r="GD163" s="84">
        <f t="shared" si="1606"/>
        <v>0</v>
      </c>
      <c r="GE163" s="84">
        <f t="shared" si="1607"/>
        <v>0</v>
      </c>
      <c r="GF163" s="191" t="str">
        <f t="shared" si="1608"/>
        <v>nebija plānots</v>
      </c>
      <c r="GG163" s="84">
        <f t="shared" si="1609"/>
        <v>0</v>
      </c>
      <c r="GH163" s="84">
        <v>0</v>
      </c>
      <c r="GI163" s="84">
        <v>0</v>
      </c>
      <c r="GJ163" s="84">
        <f t="shared" si="1610"/>
        <v>0</v>
      </c>
      <c r="GK163" s="84">
        <f t="shared" si="1611"/>
        <v>0</v>
      </c>
      <c r="GL163" s="84">
        <f t="shared" si="1612"/>
        <v>0</v>
      </c>
      <c r="GM163" s="191" t="str">
        <f t="shared" si="1613"/>
        <v>nebija plānots</v>
      </c>
      <c r="GN163" s="84">
        <f t="shared" si="1614"/>
        <v>0</v>
      </c>
      <c r="GO163" s="84">
        <v>0</v>
      </c>
      <c r="GP163" s="84">
        <v>0</v>
      </c>
      <c r="GQ163" s="84">
        <f t="shared" si="1545"/>
        <v>0</v>
      </c>
      <c r="GR163" s="84">
        <f t="shared" si="1546"/>
        <v>0</v>
      </c>
      <c r="GS163" s="84">
        <f t="shared" si="1547"/>
        <v>0</v>
      </c>
      <c r="GT163" s="191" t="str">
        <f t="shared" si="1615"/>
        <v>nebija plānots</v>
      </c>
      <c r="GU163" s="84">
        <f t="shared" si="1548"/>
        <v>0</v>
      </c>
      <c r="GV163" s="84">
        <v>0</v>
      </c>
      <c r="GW163" s="84">
        <v>0</v>
      </c>
      <c r="GX163" s="84">
        <f t="shared" si="1549"/>
        <v>0</v>
      </c>
      <c r="GY163" s="84">
        <f t="shared" si="1550"/>
        <v>0</v>
      </c>
      <c r="GZ163" s="84">
        <f t="shared" si="1551"/>
        <v>0</v>
      </c>
      <c r="HA163" s="191" t="str">
        <f t="shared" si="1737"/>
        <v>nebija plānots</v>
      </c>
      <c r="HB163" s="84">
        <f t="shared" si="1552"/>
        <v>0</v>
      </c>
      <c r="HC163" s="57">
        <f>FU163+FS163+CQ163+CD163+BQ163+BC163+AP163</f>
        <v>253573.07</v>
      </c>
      <c r="HD163" s="57">
        <f>Q163-HC163</f>
        <v>1211.929999999993</v>
      </c>
      <c r="HE163" s="58" t="s">
        <v>760</v>
      </c>
      <c r="HF163" s="58"/>
      <c r="HG163" s="59"/>
      <c r="HH163" s="59"/>
      <c r="HI163" s="59"/>
    </row>
    <row r="164" spans="1:217" ht="75.400000000000006" hidden="1" customHeight="1" outlineLevel="1" x14ac:dyDescent="0.45">
      <c r="B164" s="9"/>
      <c r="C164" s="317" t="s">
        <v>68</v>
      </c>
      <c r="D164" s="1" t="s">
        <v>1471</v>
      </c>
      <c r="E164" s="35">
        <v>149</v>
      </c>
      <c r="F164" s="37">
        <v>3</v>
      </c>
      <c r="G164" s="37" t="s">
        <v>68</v>
      </c>
      <c r="H164" s="37" t="s">
        <v>247</v>
      </c>
      <c r="I164" s="37" t="s">
        <v>485</v>
      </c>
      <c r="J164" s="54">
        <v>0</v>
      </c>
      <c r="K164" s="38"/>
      <c r="L164" s="38"/>
      <c r="M164" s="39" t="s">
        <v>69</v>
      </c>
      <c r="N164" s="38"/>
      <c r="O164" s="38"/>
      <c r="P164" s="38" t="s">
        <v>456</v>
      </c>
      <c r="Q164" s="40"/>
      <c r="R164" s="40"/>
      <c r="S164" s="40"/>
      <c r="T164" s="40"/>
      <c r="U164" s="40"/>
      <c r="V164" s="40"/>
      <c r="W164" s="40"/>
      <c r="X164" s="85">
        <f t="shared" si="1553"/>
        <v>0</v>
      </c>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84">
        <v>0</v>
      </c>
      <c r="CP164" s="84">
        <v>0</v>
      </c>
      <c r="CQ164" s="40"/>
      <c r="CR164" s="57">
        <f t="shared" si="1555"/>
        <v>0</v>
      </c>
      <c r="CS164" s="40"/>
      <c r="CT164" s="40"/>
      <c r="CU164" s="84"/>
      <c r="CV164" s="84"/>
      <c r="CW164" s="84"/>
      <c r="CX164" s="84"/>
      <c r="CY164" s="191"/>
      <c r="CZ164" s="84"/>
      <c r="DA164" s="40"/>
      <c r="DB164" s="84">
        <v>0</v>
      </c>
      <c r="DC164" s="84"/>
      <c r="DD164" s="84"/>
      <c r="DE164" s="84">
        <f t="shared" si="1562"/>
        <v>0</v>
      </c>
      <c r="DF164" s="191"/>
      <c r="DG164" s="84"/>
      <c r="DH164" s="40"/>
      <c r="DI164" s="84">
        <v>0</v>
      </c>
      <c r="DJ164" s="84"/>
      <c r="DK164" s="84"/>
      <c r="DL164" s="84">
        <f t="shared" si="1566"/>
        <v>0</v>
      </c>
      <c r="DM164" s="191"/>
      <c r="DN164" s="84"/>
      <c r="DO164" s="40"/>
      <c r="DP164" s="84">
        <v>0</v>
      </c>
      <c r="DQ164" s="84"/>
      <c r="DR164" s="84"/>
      <c r="DS164" s="84">
        <f t="shared" si="1570"/>
        <v>0</v>
      </c>
      <c r="DT164" s="191"/>
      <c r="DU164" s="84"/>
      <c r="DV164" s="40"/>
      <c r="DW164" s="84">
        <v>0</v>
      </c>
      <c r="DX164" s="84"/>
      <c r="DY164" s="84"/>
      <c r="DZ164" s="84">
        <f t="shared" si="1574"/>
        <v>0</v>
      </c>
      <c r="EA164" s="191"/>
      <c r="EB164" s="84"/>
      <c r="EC164" s="40"/>
      <c r="ED164" s="84">
        <v>0</v>
      </c>
      <c r="EE164" s="84"/>
      <c r="EF164" s="84"/>
      <c r="EG164" s="84">
        <f t="shared" si="1578"/>
        <v>0</v>
      </c>
      <c r="EH164" s="191"/>
      <c r="EI164" s="84"/>
      <c r="EJ164" s="40"/>
      <c r="EK164" s="84">
        <v>0</v>
      </c>
      <c r="EL164" s="84"/>
      <c r="EM164" s="84"/>
      <c r="EN164" s="84">
        <f t="shared" si="1582"/>
        <v>0</v>
      </c>
      <c r="EO164" s="191"/>
      <c r="EP164" s="84"/>
      <c r="EQ164" s="40"/>
      <c r="ER164" s="84">
        <v>0</v>
      </c>
      <c r="ES164" s="84"/>
      <c r="ET164" s="84"/>
      <c r="EU164" s="84">
        <f t="shared" si="1586"/>
        <v>0</v>
      </c>
      <c r="EV164" s="191"/>
      <c r="EW164" s="84"/>
      <c r="EX164" s="40"/>
      <c r="EY164" s="84">
        <v>0</v>
      </c>
      <c r="EZ164" s="84"/>
      <c r="FA164" s="84"/>
      <c r="FB164" s="84">
        <f t="shared" si="1590"/>
        <v>0</v>
      </c>
      <c r="FC164" s="191"/>
      <c r="FD164" s="84"/>
      <c r="FE164" s="40"/>
      <c r="FF164" s="84">
        <v>0</v>
      </c>
      <c r="FG164" s="84"/>
      <c r="FH164" s="84"/>
      <c r="FI164" s="84">
        <f t="shared" si="1594"/>
        <v>0</v>
      </c>
      <c r="FJ164" s="191"/>
      <c r="FK164" s="84"/>
      <c r="FL164" s="40"/>
      <c r="FM164" s="84">
        <v>0</v>
      </c>
      <c r="FN164" s="84"/>
      <c r="FO164" s="84"/>
      <c r="FP164" s="84">
        <f t="shared" si="1598"/>
        <v>0</v>
      </c>
      <c r="FQ164" s="191"/>
      <c r="FR164" s="84"/>
      <c r="FS164" s="40"/>
      <c r="FT164" s="97">
        <f t="shared" si="1601"/>
        <v>0</v>
      </c>
      <c r="FU164" s="84">
        <v>0</v>
      </c>
      <c r="FV164" s="84">
        <v>0</v>
      </c>
      <c r="FW164" s="84">
        <v>0</v>
      </c>
      <c r="FX164" s="84">
        <f t="shared" si="1602"/>
        <v>0</v>
      </c>
      <c r="FY164" s="191" t="str">
        <f t="shared" si="1603"/>
        <v>nebija plānots</v>
      </c>
      <c r="FZ164" s="84">
        <f t="shared" si="1604"/>
        <v>0</v>
      </c>
      <c r="GA164" s="84">
        <v>0</v>
      </c>
      <c r="GB164" s="84">
        <v>0</v>
      </c>
      <c r="GC164" s="84">
        <f t="shared" si="1605"/>
        <v>0</v>
      </c>
      <c r="GD164" s="84">
        <f t="shared" si="1606"/>
        <v>0</v>
      </c>
      <c r="GE164" s="84">
        <f t="shared" si="1607"/>
        <v>0</v>
      </c>
      <c r="GF164" s="191" t="str">
        <f t="shared" si="1608"/>
        <v>nebija plānots</v>
      </c>
      <c r="GG164" s="84">
        <f t="shared" si="1609"/>
        <v>0</v>
      </c>
      <c r="GH164" s="84">
        <v>0</v>
      </c>
      <c r="GI164" s="84">
        <v>0</v>
      </c>
      <c r="GJ164" s="84">
        <f t="shared" si="1610"/>
        <v>0</v>
      </c>
      <c r="GK164" s="84">
        <f t="shared" si="1611"/>
        <v>0</v>
      </c>
      <c r="GL164" s="84">
        <f t="shared" si="1612"/>
        <v>0</v>
      </c>
      <c r="GM164" s="191" t="str">
        <f t="shared" si="1613"/>
        <v>nebija plānots</v>
      </c>
      <c r="GN164" s="84">
        <f t="shared" si="1614"/>
        <v>0</v>
      </c>
      <c r="GO164" s="84">
        <v>0</v>
      </c>
      <c r="GP164" s="84">
        <v>0</v>
      </c>
      <c r="GQ164" s="84">
        <f t="shared" si="1545"/>
        <v>0</v>
      </c>
      <c r="GR164" s="84">
        <f t="shared" si="1546"/>
        <v>0</v>
      </c>
      <c r="GS164" s="84">
        <f t="shared" si="1547"/>
        <v>0</v>
      </c>
      <c r="GT164" s="191" t="str">
        <f t="shared" si="1615"/>
        <v>nebija plānots</v>
      </c>
      <c r="GU164" s="84">
        <f t="shared" si="1548"/>
        <v>0</v>
      </c>
      <c r="GV164" s="84">
        <v>0</v>
      </c>
      <c r="GW164" s="84">
        <v>0</v>
      </c>
      <c r="GX164" s="84">
        <f t="shared" si="1549"/>
        <v>0</v>
      </c>
      <c r="GY164" s="84">
        <f t="shared" si="1550"/>
        <v>0</v>
      </c>
      <c r="GZ164" s="84">
        <f t="shared" si="1551"/>
        <v>0</v>
      </c>
      <c r="HA164" s="191" t="str">
        <f t="shared" si="1737"/>
        <v>nebija plānots</v>
      </c>
      <c r="HB164" s="84">
        <f t="shared" si="1552"/>
        <v>0</v>
      </c>
      <c r="HC164" s="40"/>
      <c r="HD164" s="40"/>
      <c r="HE164" s="99"/>
      <c r="HF164" s="99"/>
      <c r="HG164" s="100"/>
      <c r="HH164" s="100"/>
      <c r="HI164" s="100"/>
    </row>
    <row r="165" spans="1:217" ht="75.400000000000006" hidden="1" customHeight="1" outlineLevel="1" x14ac:dyDescent="0.45">
      <c r="B165" s="9"/>
      <c r="C165" s="317" t="s">
        <v>68</v>
      </c>
      <c r="D165" s="1" t="s">
        <v>1471</v>
      </c>
      <c r="E165" s="35">
        <v>150</v>
      </c>
      <c r="F165" s="37">
        <v>3</v>
      </c>
      <c r="G165" s="37" t="s">
        <v>68</v>
      </c>
      <c r="H165" s="37" t="s">
        <v>247</v>
      </c>
      <c r="I165" s="37" t="s">
        <v>485</v>
      </c>
      <c r="J165" s="54">
        <v>0</v>
      </c>
      <c r="K165" s="38"/>
      <c r="L165" s="38"/>
      <c r="M165" s="39" t="s">
        <v>69</v>
      </c>
      <c r="N165" s="38"/>
      <c r="O165" s="38"/>
      <c r="P165" s="38" t="s">
        <v>457</v>
      </c>
      <c r="Q165" s="40"/>
      <c r="R165" s="40"/>
      <c r="S165" s="40"/>
      <c r="T165" s="40"/>
      <c r="U165" s="40"/>
      <c r="V165" s="40"/>
      <c r="W165" s="40"/>
      <c r="X165" s="85">
        <f t="shared" si="1553"/>
        <v>0</v>
      </c>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84">
        <v>0</v>
      </c>
      <c r="CP165" s="84">
        <v>0</v>
      </c>
      <c r="CQ165" s="40"/>
      <c r="CR165" s="57">
        <f t="shared" si="1555"/>
        <v>0</v>
      </c>
      <c r="CS165" s="40"/>
      <c r="CT165" s="40">
        <v>0</v>
      </c>
      <c r="CU165" s="84"/>
      <c r="CV165" s="84"/>
      <c r="CW165" s="84"/>
      <c r="CX165" s="84"/>
      <c r="CY165" s="191"/>
      <c r="CZ165" s="84"/>
      <c r="DA165" s="40">
        <v>0</v>
      </c>
      <c r="DB165" s="84">
        <v>0</v>
      </c>
      <c r="DC165" s="84"/>
      <c r="DD165" s="84"/>
      <c r="DE165" s="84">
        <f t="shared" si="1562"/>
        <v>0</v>
      </c>
      <c r="DF165" s="191"/>
      <c r="DG165" s="84"/>
      <c r="DH165" s="40">
        <v>0</v>
      </c>
      <c r="DI165" s="84">
        <v>0</v>
      </c>
      <c r="DJ165" s="84"/>
      <c r="DK165" s="84"/>
      <c r="DL165" s="84">
        <f t="shared" si="1566"/>
        <v>0</v>
      </c>
      <c r="DM165" s="191"/>
      <c r="DN165" s="84"/>
      <c r="DO165" s="40">
        <v>0</v>
      </c>
      <c r="DP165" s="84">
        <v>0</v>
      </c>
      <c r="DQ165" s="84"/>
      <c r="DR165" s="84"/>
      <c r="DS165" s="84">
        <f t="shared" si="1570"/>
        <v>0</v>
      </c>
      <c r="DT165" s="191"/>
      <c r="DU165" s="84"/>
      <c r="DV165" s="40">
        <v>0</v>
      </c>
      <c r="DW165" s="84">
        <v>0</v>
      </c>
      <c r="DX165" s="84"/>
      <c r="DY165" s="84"/>
      <c r="DZ165" s="84">
        <f t="shared" si="1574"/>
        <v>0</v>
      </c>
      <c r="EA165" s="191"/>
      <c r="EB165" s="84"/>
      <c r="EC165" s="40">
        <v>0</v>
      </c>
      <c r="ED165" s="84">
        <v>0</v>
      </c>
      <c r="EE165" s="84"/>
      <c r="EF165" s="84"/>
      <c r="EG165" s="84">
        <f t="shared" si="1578"/>
        <v>0</v>
      </c>
      <c r="EH165" s="191"/>
      <c r="EI165" s="84"/>
      <c r="EJ165" s="40">
        <v>0</v>
      </c>
      <c r="EK165" s="84">
        <v>0</v>
      </c>
      <c r="EL165" s="84"/>
      <c r="EM165" s="84"/>
      <c r="EN165" s="84">
        <f t="shared" si="1582"/>
        <v>0</v>
      </c>
      <c r="EO165" s="191"/>
      <c r="EP165" s="84"/>
      <c r="EQ165" s="40">
        <v>0</v>
      </c>
      <c r="ER165" s="84">
        <v>0</v>
      </c>
      <c r="ES165" s="84"/>
      <c r="ET165" s="84"/>
      <c r="EU165" s="84">
        <f t="shared" si="1586"/>
        <v>0</v>
      </c>
      <c r="EV165" s="191"/>
      <c r="EW165" s="84"/>
      <c r="EX165" s="40">
        <v>0</v>
      </c>
      <c r="EY165" s="84">
        <v>0</v>
      </c>
      <c r="EZ165" s="84"/>
      <c r="FA165" s="84"/>
      <c r="FB165" s="84">
        <f t="shared" si="1590"/>
        <v>0</v>
      </c>
      <c r="FC165" s="191"/>
      <c r="FD165" s="84"/>
      <c r="FE165" s="40">
        <v>0</v>
      </c>
      <c r="FF165" s="84">
        <v>0</v>
      </c>
      <c r="FG165" s="84"/>
      <c r="FH165" s="84"/>
      <c r="FI165" s="84">
        <f t="shared" si="1594"/>
        <v>0</v>
      </c>
      <c r="FJ165" s="191"/>
      <c r="FK165" s="84"/>
      <c r="FL165" s="40">
        <v>0</v>
      </c>
      <c r="FM165" s="84">
        <v>0</v>
      </c>
      <c r="FN165" s="84"/>
      <c r="FO165" s="84"/>
      <c r="FP165" s="84">
        <f t="shared" si="1598"/>
        <v>0</v>
      </c>
      <c r="FQ165" s="191"/>
      <c r="FR165" s="84"/>
      <c r="FS165" s="40"/>
      <c r="FT165" s="97">
        <f t="shared" si="1601"/>
        <v>0</v>
      </c>
      <c r="FU165" s="84">
        <v>0</v>
      </c>
      <c r="FV165" s="84">
        <v>0</v>
      </c>
      <c r="FW165" s="84">
        <v>0</v>
      </c>
      <c r="FX165" s="84">
        <f t="shared" si="1602"/>
        <v>0</v>
      </c>
      <c r="FY165" s="191" t="str">
        <f t="shared" si="1603"/>
        <v>nebija plānots</v>
      </c>
      <c r="FZ165" s="84">
        <f t="shared" si="1604"/>
        <v>0</v>
      </c>
      <c r="GA165" s="84">
        <v>0</v>
      </c>
      <c r="GB165" s="84">
        <v>0</v>
      </c>
      <c r="GC165" s="84">
        <f t="shared" si="1605"/>
        <v>0</v>
      </c>
      <c r="GD165" s="84">
        <f t="shared" si="1606"/>
        <v>0</v>
      </c>
      <c r="GE165" s="84">
        <f t="shared" si="1607"/>
        <v>0</v>
      </c>
      <c r="GF165" s="191" t="str">
        <f t="shared" si="1608"/>
        <v>nebija plānots</v>
      </c>
      <c r="GG165" s="84">
        <f t="shared" si="1609"/>
        <v>0</v>
      </c>
      <c r="GH165" s="84">
        <v>0</v>
      </c>
      <c r="GI165" s="84">
        <v>0</v>
      </c>
      <c r="GJ165" s="84">
        <f t="shared" si="1610"/>
        <v>0</v>
      </c>
      <c r="GK165" s="84">
        <f t="shared" si="1611"/>
        <v>0</v>
      </c>
      <c r="GL165" s="84">
        <f t="shared" si="1612"/>
        <v>0</v>
      </c>
      <c r="GM165" s="191" t="str">
        <f t="shared" si="1613"/>
        <v>nebija plānots</v>
      </c>
      <c r="GN165" s="84">
        <f t="shared" si="1614"/>
        <v>0</v>
      </c>
      <c r="GO165" s="84">
        <v>0</v>
      </c>
      <c r="GP165" s="84">
        <v>0</v>
      </c>
      <c r="GQ165" s="84">
        <f t="shared" si="1545"/>
        <v>0</v>
      </c>
      <c r="GR165" s="84">
        <f t="shared" si="1546"/>
        <v>0</v>
      </c>
      <c r="GS165" s="84">
        <f t="shared" si="1547"/>
        <v>0</v>
      </c>
      <c r="GT165" s="191" t="str">
        <f t="shared" si="1615"/>
        <v>nebija plānots</v>
      </c>
      <c r="GU165" s="84">
        <f t="shared" si="1548"/>
        <v>0</v>
      </c>
      <c r="GV165" s="84">
        <v>0</v>
      </c>
      <c r="GW165" s="84">
        <v>0</v>
      </c>
      <c r="GX165" s="84">
        <f t="shared" si="1549"/>
        <v>0</v>
      </c>
      <c r="GY165" s="84">
        <f t="shared" si="1550"/>
        <v>0</v>
      </c>
      <c r="GZ165" s="84">
        <f t="shared" si="1551"/>
        <v>0</v>
      </c>
      <c r="HA165" s="191" t="str">
        <f t="shared" si="1737"/>
        <v>nebija plānots</v>
      </c>
      <c r="HB165" s="84">
        <f t="shared" si="1552"/>
        <v>0</v>
      </c>
      <c r="HC165" s="40"/>
      <c r="HD165" s="40"/>
      <c r="HE165" s="99"/>
      <c r="HF165" s="99">
        <v>1</v>
      </c>
      <c r="HG165" s="100" t="s">
        <v>637</v>
      </c>
      <c r="HH165" s="100"/>
      <c r="HI165" s="100"/>
    </row>
    <row r="166" spans="1:217" ht="75.400000000000006" customHeight="1" collapsed="1" x14ac:dyDescent="0.45">
      <c r="A166" s="1" t="str">
        <f t="shared" si="204"/>
        <v>3.4.2.2.__</v>
      </c>
      <c r="B166" s="9" t="str">
        <f>C166&amp;J166&amp;"."&amp;D166</f>
        <v>3.4.2.2.K0.Nē</v>
      </c>
      <c r="C166" s="317" t="s">
        <v>70</v>
      </c>
      <c r="D166" s="1" t="s">
        <v>1471</v>
      </c>
      <c r="E166" s="35">
        <v>151</v>
      </c>
      <c r="F166" s="54">
        <v>3</v>
      </c>
      <c r="G166" s="54" t="s">
        <v>70</v>
      </c>
      <c r="H166" s="54" t="s">
        <v>248</v>
      </c>
      <c r="I166" s="54" t="str">
        <f t="shared" si="162"/>
        <v>3.4.2.2. Sociālā dialoga veidošana</v>
      </c>
      <c r="J166" s="54" t="s">
        <v>1472</v>
      </c>
      <c r="K166" s="62" t="s">
        <v>33</v>
      </c>
      <c r="L166" s="38" t="str">
        <f t="shared" si="163"/>
        <v>3.4.2.2.__</v>
      </c>
      <c r="M166" s="56" t="s">
        <v>69</v>
      </c>
      <c r="N166" s="55" t="s">
        <v>4</v>
      </c>
      <c r="O166" s="55" t="s">
        <v>222</v>
      </c>
      <c r="P166" s="55" t="s">
        <v>225</v>
      </c>
      <c r="Q166" s="57">
        <f t="shared" si="1230"/>
        <v>1275000</v>
      </c>
      <c r="R166" s="57">
        <f t="shared" si="1231"/>
        <v>1275000</v>
      </c>
      <c r="S166" s="80">
        <v>0</v>
      </c>
      <c r="T166" s="80">
        <v>0</v>
      </c>
      <c r="U166" s="80">
        <v>1275000</v>
      </c>
      <c r="V166" s="80">
        <v>0</v>
      </c>
      <c r="W166" s="80">
        <v>0</v>
      </c>
      <c r="X166" s="85" t="str">
        <f t="shared" si="1553"/>
        <v>ESF</v>
      </c>
      <c r="Y166" s="85">
        <v>0</v>
      </c>
      <c r="Z166" s="85">
        <v>0</v>
      </c>
      <c r="AA166" s="85">
        <v>0</v>
      </c>
      <c r="AB166" s="85">
        <v>0</v>
      </c>
      <c r="AC166" s="85">
        <v>0</v>
      </c>
      <c r="AD166" s="85">
        <v>0</v>
      </c>
      <c r="AE166" s="85">
        <v>0</v>
      </c>
      <c r="AF166" s="85">
        <v>0</v>
      </c>
      <c r="AG166" s="85">
        <v>51565.33</v>
      </c>
      <c r="AH166" s="85">
        <v>0</v>
      </c>
      <c r="AI166" s="85">
        <v>51258.479999999996</v>
      </c>
      <c r="AJ166" s="85">
        <v>41070.300000000003</v>
      </c>
      <c r="AK166" s="85">
        <v>0</v>
      </c>
      <c r="AL166" s="85">
        <v>62049.599999999999</v>
      </c>
      <c r="AM166" s="85">
        <v>205943.71</v>
      </c>
      <c r="AN166" s="85">
        <f t="shared" si="1554"/>
        <v>205943.71</v>
      </c>
      <c r="AO166" s="85">
        <v>296459.95</v>
      </c>
      <c r="AP166" s="57">
        <f t="shared" si="205"/>
        <v>502403.66000000003</v>
      </c>
      <c r="AQ166" s="85">
        <v>0</v>
      </c>
      <c r="AR166" s="85">
        <v>32878.1</v>
      </c>
      <c r="AS166" s="85">
        <v>9749.5400000000009</v>
      </c>
      <c r="AT166" s="85">
        <v>35321.11</v>
      </c>
      <c r="AU166" s="85">
        <v>0</v>
      </c>
      <c r="AV166" s="85">
        <v>32432.28</v>
      </c>
      <c r="AW166" s="85">
        <v>34353.199999999997</v>
      </c>
      <c r="AX166" s="85">
        <v>0</v>
      </c>
      <c r="AY166" s="85">
        <v>36185.040000000001</v>
      </c>
      <c r="AZ166" s="85">
        <v>45968.93</v>
      </c>
      <c r="BA166" s="85">
        <v>0</v>
      </c>
      <c r="BB166" s="85">
        <v>62983.360000000001</v>
      </c>
      <c r="BC166" s="57">
        <f t="shared" si="206"/>
        <v>289871.56</v>
      </c>
      <c r="BD166" s="57">
        <f t="shared" si="207"/>
        <v>792275.22</v>
      </c>
      <c r="BE166" s="85">
        <v>0</v>
      </c>
      <c r="BF166" s="85">
        <v>64894.95</v>
      </c>
      <c r="BG166" s="85">
        <v>0</v>
      </c>
      <c r="BH166" s="85">
        <v>0</v>
      </c>
      <c r="BI166" s="85">
        <v>0</v>
      </c>
      <c r="BJ166" s="85">
        <v>68619.02</v>
      </c>
      <c r="BK166" s="85">
        <v>0</v>
      </c>
      <c r="BL166" s="85">
        <v>47364.86</v>
      </c>
      <c r="BM166" s="85">
        <v>32223.3</v>
      </c>
      <c r="BN166" s="85">
        <v>0</v>
      </c>
      <c r="BO166" s="85">
        <v>49648.38</v>
      </c>
      <c r="BP166" s="85">
        <v>22645.09</v>
      </c>
      <c r="BQ166" s="57">
        <f t="shared" si="208"/>
        <v>285395.60000000003</v>
      </c>
      <c r="BR166" s="85">
        <v>0</v>
      </c>
      <c r="BS166" s="85">
        <v>48470.75</v>
      </c>
      <c r="BT166" s="85">
        <v>0</v>
      </c>
      <c r="BU166" s="85">
        <v>0</v>
      </c>
      <c r="BV166" s="85">
        <v>21358.44</v>
      </c>
      <c r="BW166" s="85">
        <v>0</v>
      </c>
      <c r="BX166" s="85">
        <v>0</v>
      </c>
      <c r="BY166" s="85">
        <v>0</v>
      </c>
      <c r="BZ166" s="85">
        <v>0</v>
      </c>
      <c r="CA166" s="85">
        <v>0</v>
      </c>
      <c r="CB166" s="85">
        <v>0</v>
      </c>
      <c r="CC166" s="85">
        <v>0</v>
      </c>
      <c r="CD166" s="57">
        <f t="shared" si="209"/>
        <v>69829.19</v>
      </c>
      <c r="CE166" s="85">
        <v>0</v>
      </c>
      <c r="CF166" s="85">
        <v>126147.75</v>
      </c>
      <c r="CG166" s="85">
        <v>0</v>
      </c>
      <c r="CH166" s="85">
        <v>0</v>
      </c>
      <c r="CI166" s="85">
        <v>0</v>
      </c>
      <c r="CJ166" s="85">
        <v>0</v>
      </c>
      <c r="CK166" s="85">
        <v>0</v>
      </c>
      <c r="CL166" s="85">
        <v>0</v>
      </c>
      <c r="CM166" s="85">
        <v>0</v>
      </c>
      <c r="CN166" s="85">
        <v>0</v>
      </c>
      <c r="CO166" s="84">
        <v>0</v>
      </c>
      <c r="CP166" s="84">
        <v>0</v>
      </c>
      <c r="CQ166" s="57">
        <f>CE166+CF166+CG166+CH166+CI166+CJ166+CK166+CL166+CM166+CN166+CO166+CP166</f>
        <v>126147.75</v>
      </c>
      <c r="CR166" s="57">
        <f t="shared" si="1555"/>
        <v>1273647.76</v>
      </c>
      <c r="CS166" s="179">
        <v>0</v>
      </c>
      <c r="CT166" s="84">
        <v>0</v>
      </c>
      <c r="CU166" s="84">
        <v>0</v>
      </c>
      <c r="CV166" s="84">
        <f t="shared" si="1556"/>
        <v>0</v>
      </c>
      <c r="CW166" s="84">
        <v>0</v>
      </c>
      <c r="CX166" s="84">
        <f t="shared" si="1557"/>
        <v>0</v>
      </c>
      <c r="CY166" s="191" t="str">
        <f t="shared" si="1558"/>
        <v>nebija plānots</v>
      </c>
      <c r="CZ166" s="84">
        <f t="shared" si="1559"/>
        <v>0</v>
      </c>
      <c r="DA166" s="84">
        <f t="shared" ref="DA166:FL166" si="1798">DA167+DA168</f>
        <v>0</v>
      </c>
      <c r="DB166" s="84">
        <v>0</v>
      </c>
      <c r="DC166" s="84">
        <f t="shared" si="1561"/>
        <v>0</v>
      </c>
      <c r="DD166" s="84">
        <v>0</v>
      </c>
      <c r="DE166" s="84">
        <f t="shared" si="1562"/>
        <v>0</v>
      </c>
      <c r="DF166" s="191" t="str">
        <f t="shared" ref="DF166" si="1799">IFERROR(DE166/DC166,"nebija plānots")</f>
        <v>nebija plānots</v>
      </c>
      <c r="DG166" s="84">
        <f t="shared" ref="DG166" si="1800">DE166-DC166</f>
        <v>0</v>
      </c>
      <c r="DH166" s="84">
        <f t="shared" si="1798"/>
        <v>0</v>
      </c>
      <c r="DI166" s="84">
        <v>0</v>
      </c>
      <c r="DJ166" s="84">
        <f t="shared" ref="DJ166" si="1801">DC166+DH166</f>
        <v>0</v>
      </c>
      <c r="DK166" s="84">
        <v>0</v>
      </c>
      <c r="DL166" s="84">
        <f t="shared" si="1566"/>
        <v>0</v>
      </c>
      <c r="DM166" s="191" t="str">
        <f t="shared" ref="DM166" si="1802">IFERROR(DL166/DJ166,"nebija plānots")</f>
        <v>nebija plānots</v>
      </c>
      <c r="DN166" s="84">
        <f t="shared" ref="DN166" si="1803">DL166-DJ166</f>
        <v>0</v>
      </c>
      <c r="DO166" s="84">
        <f t="shared" si="1798"/>
        <v>0</v>
      </c>
      <c r="DP166" s="84">
        <v>0</v>
      </c>
      <c r="DQ166" s="84">
        <f t="shared" ref="DQ166" si="1804">DJ166+DO166</f>
        <v>0</v>
      </c>
      <c r="DR166" s="84">
        <v>0</v>
      </c>
      <c r="DS166" s="84">
        <f t="shared" si="1570"/>
        <v>0</v>
      </c>
      <c r="DT166" s="191" t="str">
        <f t="shared" ref="DT166" si="1805">IFERROR(DS166/DQ166,"nebija plānots")</f>
        <v>nebija plānots</v>
      </c>
      <c r="DU166" s="84">
        <f t="shared" ref="DU166" si="1806">DS166-DQ166</f>
        <v>0</v>
      </c>
      <c r="DV166" s="84">
        <f t="shared" si="1798"/>
        <v>0</v>
      </c>
      <c r="DW166" s="84">
        <v>0</v>
      </c>
      <c r="DX166" s="84">
        <f t="shared" ref="DX166" si="1807">DQ166+DV166</f>
        <v>0</v>
      </c>
      <c r="DY166" s="84">
        <v>0</v>
      </c>
      <c r="DZ166" s="84">
        <f t="shared" si="1574"/>
        <v>0</v>
      </c>
      <c r="EA166" s="191" t="str">
        <f t="shared" ref="EA166" si="1808">IFERROR(DZ166/DX166,"nebija plānots")</f>
        <v>nebija plānots</v>
      </c>
      <c r="EB166" s="84">
        <f t="shared" ref="EB166" si="1809">DZ166-DX166</f>
        <v>0</v>
      </c>
      <c r="EC166" s="84">
        <f t="shared" si="1798"/>
        <v>0</v>
      </c>
      <c r="ED166" s="84">
        <v>0</v>
      </c>
      <c r="EE166" s="84">
        <f t="shared" ref="EE166" si="1810">DX166+EC166</f>
        <v>0</v>
      </c>
      <c r="EF166" s="84">
        <v>0</v>
      </c>
      <c r="EG166" s="84">
        <f t="shared" si="1578"/>
        <v>0</v>
      </c>
      <c r="EH166" s="191" t="str">
        <f t="shared" ref="EH166" si="1811">IFERROR(EG166/EE166,"nebija plānots")</f>
        <v>nebija plānots</v>
      </c>
      <c r="EI166" s="84">
        <f t="shared" ref="EI166" si="1812">EG166-EE166</f>
        <v>0</v>
      </c>
      <c r="EJ166" s="84">
        <f t="shared" si="1798"/>
        <v>0</v>
      </c>
      <c r="EK166" s="84">
        <v>0</v>
      </c>
      <c r="EL166" s="84">
        <f t="shared" ref="EL166" si="1813">EE166+EJ166</f>
        <v>0</v>
      </c>
      <c r="EM166" s="84">
        <v>0</v>
      </c>
      <c r="EN166" s="84">
        <f t="shared" si="1582"/>
        <v>0</v>
      </c>
      <c r="EO166" s="191" t="str">
        <f t="shared" ref="EO166" si="1814">IFERROR(EN166/EL166,"nebija plānots")</f>
        <v>nebija plānots</v>
      </c>
      <c r="EP166" s="84">
        <f t="shared" ref="EP166" si="1815">EN166-EL166</f>
        <v>0</v>
      </c>
      <c r="EQ166" s="84">
        <f t="shared" si="1798"/>
        <v>0</v>
      </c>
      <c r="ER166" s="84">
        <v>0</v>
      </c>
      <c r="ES166" s="84">
        <f t="shared" ref="ES166" si="1816">EL166+EQ166</f>
        <v>0</v>
      </c>
      <c r="ET166" s="84">
        <v>0</v>
      </c>
      <c r="EU166" s="84">
        <f t="shared" si="1586"/>
        <v>0</v>
      </c>
      <c r="EV166" s="191" t="str">
        <f t="shared" ref="EV166" si="1817">IFERROR(EU166/ES166,"nebija plānots")</f>
        <v>nebija plānots</v>
      </c>
      <c r="EW166" s="84">
        <f t="shared" ref="EW166" si="1818">EU166-ES166</f>
        <v>0</v>
      </c>
      <c r="EX166" s="84">
        <f t="shared" si="1798"/>
        <v>0</v>
      </c>
      <c r="EY166" s="84">
        <v>0</v>
      </c>
      <c r="EZ166" s="84">
        <f t="shared" ref="EZ166" si="1819">ES166+EX166</f>
        <v>0</v>
      </c>
      <c r="FA166" s="84">
        <v>0</v>
      </c>
      <c r="FB166" s="84">
        <f t="shared" si="1590"/>
        <v>0</v>
      </c>
      <c r="FC166" s="191" t="str">
        <f t="shared" ref="FC166" si="1820">IFERROR(FB166/EZ166,"nebija plānots")</f>
        <v>nebija plānots</v>
      </c>
      <c r="FD166" s="84">
        <f t="shared" ref="FD166" si="1821">FB166-EZ166</f>
        <v>0</v>
      </c>
      <c r="FE166" s="84">
        <f t="shared" si="1798"/>
        <v>0</v>
      </c>
      <c r="FF166" s="84">
        <v>0</v>
      </c>
      <c r="FG166" s="84">
        <f t="shared" ref="FG166" si="1822">EZ166+FE166</f>
        <v>0</v>
      </c>
      <c r="FH166" s="84">
        <v>0</v>
      </c>
      <c r="FI166" s="84">
        <f t="shared" si="1594"/>
        <v>0</v>
      </c>
      <c r="FJ166" s="191" t="str">
        <f t="shared" ref="FJ166" si="1823">IFERROR(FI166/FG166,"nebija plānots")</f>
        <v>nebija plānots</v>
      </c>
      <c r="FK166" s="84">
        <f t="shared" ref="FK166" si="1824">FI166-FG166</f>
        <v>0</v>
      </c>
      <c r="FL166" s="84">
        <f t="shared" si="1798"/>
        <v>0</v>
      </c>
      <c r="FM166" s="84">
        <v>0</v>
      </c>
      <c r="FN166" s="84">
        <f t="shared" ref="FN166" si="1825">FG166+FL166</f>
        <v>0</v>
      </c>
      <c r="FO166" s="84">
        <v>0</v>
      </c>
      <c r="FP166" s="84">
        <f t="shared" si="1598"/>
        <v>0</v>
      </c>
      <c r="FQ166" s="191" t="str">
        <f t="shared" ref="FQ166" si="1826">IFERROR(FP166/FN166,"nebija plānots")</f>
        <v>nebija plānots</v>
      </c>
      <c r="FR166" s="84">
        <f t="shared" ref="FR166" si="1827">FP166-FN166</f>
        <v>0</v>
      </c>
      <c r="FS166" s="97">
        <f t="shared" si="1646"/>
        <v>0</v>
      </c>
      <c r="FT166" s="97">
        <f t="shared" si="1601"/>
        <v>1273647.76</v>
      </c>
      <c r="FU166" s="84">
        <v>0</v>
      </c>
      <c r="FV166" s="84">
        <v>0</v>
      </c>
      <c r="FW166" s="84">
        <v>0</v>
      </c>
      <c r="FX166" s="84">
        <f t="shared" si="1602"/>
        <v>0</v>
      </c>
      <c r="FY166" s="191" t="str">
        <f t="shared" si="1603"/>
        <v>nebija plānots</v>
      </c>
      <c r="FZ166" s="84">
        <f t="shared" si="1604"/>
        <v>0</v>
      </c>
      <c r="GA166" s="84">
        <v>0</v>
      </c>
      <c r="GB166" s="84">
        <v>0</v>
      </c>
      <c r="GC166" s="84">
        <f t="shared" si="1605"/>
        <v>0</v>
      </c>
      <c r="GD166" s="84">
        <f t="shared" si="1606"/>
        <v>0</v>
      </c>
      <c r="GE166" s="84">
        <f t="shared" si="1607"/>
        <v>0</v>
      </c>
      <c r="GF166" s="191" t="str">
        <f t="shared" si="1608"/>
        <v>nebija plānots</v>
      </c>
      <c r="GG166" s="84">
        <f t="shared" si="1609"/>
        <v>0</v>
      </c>
      <c r="GH166" s="84">
        <v>0</v>
      </c>
      <c r="GI166" s="84">
        <v>0</v>
      </c>
      <c r="GJ166" s="84">
        <f t="shared" si="1610"/>
        <v>0</v>
      </c>
      <c r="GK166" s="84">
        <f t="shared" si="1611"/>
        <v>0</v>
      </c>
      <c r="GL166" s="84">
        <f t="shared" si="1612"/>
        <v>0</v>
      </c>
      <c r="GM166" s="191" t="str">
        <f t="shared" si="1613"/>
        <v>nebija plānots</v>
      </c>
      <c r="GN166" s="84">
        <f t="shared" si="1614"/>
        <v>0</v>
      </c>
      <c r="GO166" s="84">
        <v>0</v>
      </c>
      <c r="GP166" s="84">
        <v>0</v>
      </c>
      <c r="GQ166" s="84">
        <f t="shared" si="1545"/>
        <v>0</v>
      </c>
      <c r="GR166" s="84">
        <f t="shared" si="1546"/>
        <v>0</v>
      </c>
      <c r="GS166" s="84">
        <f t="shared" si="1547"/>
        <v>0</v>
      </c>
      <c r="GT166" s="191" t="str">
        <f t="shared" si="1615"/>
        <v>nebija plānots</v>
      </c>
      <c r="GU166" s="84">
        <f t="shared" si="1548"/>
        <v>0</v>
      </c>
      <c r="GV166" s="84">
        <v>0</v>
      </c>
      <c r="GW166" s="84">
        <v>0</v>
      </c>
      <c r="GX166" s="84">
        <f t="shared" si="1549"/>
        <v>0</v>
      </c>
      <c r="GY166" s="84">
        <f t="shared" si="1550"/>
        <v>0</v>
      </c>
      <c r="GZ166" s="84">
        <f t="shared" si="1551"/>
        <v>0</v>
      </c>
      <c r="HA166" s="191" t="str">
        <f t="shared" si="1737"/>
        <v>nebija plānots</v>
      </c>
      <c r="HB166" s="84">
        <f t="shared" si="1552"/>
        <v>0</v>
      </c>
      <c r="HC166" s="57">
        <f>FU166+FS166+CQ166+CD166+BQ166+BC166+AP166</f>
        <v>1273647.7600000002</v>
      </c>
      <c r="HD166" s="57">
        <f>Q166-HC166</f>
        <v>1352.2399999997579</v>
      </c>
      <c r="HE166" s="58" t="s">
        <v>843</v>
      </c>
      <c r="HF166" s="58"/>
      <c r="HG166" s="59"/>
      <c r="HH166" s="59"/>
      <c r="HI166" s="59"/>
    </row>
    <row r="167" spans="1:217" ht="75.400000000000006" hidden="1" customHeight="1" outlineLevel="1" x14ac:dyDescent="0.45">
      <c r="B167" s="9"/>
      <c r="C167" s="317" t="s">
        <v>70</v>
      </c>
      <c r="D167" s="1" t="s">
        <v>1471</v>
      </c>
      <c r="E167" s="35">
        <v>152</v>
      </c>
      <c r="F167" s="37">
        <v>3</v>
      </c>
      <c r="G167" s="37" t="s">
        <v>70</v>
      </c>
      <c r="H167" s="37" t="s">
        <v>248</v>
      </c>
      <c r="I167" s="37" t="s">
        <v>486</v>
      </c>
      <c r="J167" s="54">
        <v>0</v>
      </c>
      <c r="K167" s="41"/>
      <c r="L167" s="38"/>
      <c r="M167" s="39" t="s">
        <v>69</v>
      </c>
      <c r="N167" s="38"/>
      <c r="O167" s="38"/>
      <c r="P167" s="38" t="s">
        <v>456</v>
      </c>
      <c r="Q167" s="40"/>
      <c r="R167" s="40"/>
      <c r="S167" s="40"/>
      <c r="T167" s="40"/>
      <c r="U167" s="40"/>
      <c r="V167" s="40"/>
      <c r="W167" s="40"/>
      <c r="X167" s="85">
        <f t="shared" si="1553"/>
        <v>0</v>
      </c>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84">
        <v>0</v>
      </c>
      <c r="CP167" s="84">
        <v>0</v>
      </c>
      <c r="CQ167" s="40"/>
      <c r="CR167" s="57">
        <f t="shared" si="1555"/>
        <v>0</v>
      </c>
      <c r="CS167" s="40"/>
      <c r="CT167" s="40"/>
      <c r="CU167" s="84"/>
      <c r="CV167" s="84"/>
      <c r="CW167" s="84"/>
      <c r="CX167" s="84"/>
      <c r="CY167" s="191"/>
      <c r="CZ167" s="84"/>
      <c r="DA167" s="40"/>
      <c r="DB167" s="84">
        <v>0</v>
      </c>
      <c r="DC167" s="84"/>
      <c r="DD167" s="84"/>
      <c r="DE167" s="84">
        <f t="shared" si="1562"/>
        <v>0</v>
      </c>
      <c r="DF167" s="191"/>
      <c r="DG167" s="84"/>
      <c r="DH167" s="40"/>
      <c r="DI167" s="84">
        <v>0</v>
      </c>
      <c r="DJ167" s="84"/>
      <c r="DK167" s="84"/>
      <c r="DL167" s="84">
        <f t="shared" si="1566"/>
        <v>0</v>
      </c>
      <c r="DM167" s="191"/>
      <c r="DN167" s="84"/>
      <c r="DO167" s="40"/>
      <c r="DP167" s="84">
        <v>0</v>
      </c>
      <c r="DQ167" s="84"/>
      <c r="DR167" s="84"/>
      <c r="DS167" s="84">
        <f t="shared" si="1570"/>
        <v>0</v>
      </c>
      <c r="DT167" s="191"/>
      <c r="DU167" s="84"/>
      <c r="DV167" s="40"/>
      <c r="DW167" s="84">
        <v>0</v>
      </c>
      <c r="DX167" s="84"/>
      <c r="DY167" s="84"/>
      <c r="DZ167" s="84">
        <f t="shared" si="1574"/>
        <v>0</v>
      </c>
      <c r="EA167" s="191"/>
      <c r="EB167" s="84"/>
      <c r="EC167" s="40"/>
      <c r="ED167" s="84">
        <v>0</v>
      </c>
      <c r="EE167" s="84"/>
      <c r="EF167" s="84"/>
      <c r="EG167" s="84">
        <f t="shared" si="1578"/>
        <v>0</v>
      </c>
      <c r="EH167" s="191"/>
      <c r="EI167" s="84"/>
      <c r="EJ167" s="40"/>
      <c r="EK167" s="84">
        <v>0</v>
      </c>
      <c r="EL167" s="84"/>
      <c r="EM167" s="84"/>
      <c r="EN167" s="84">
        <f t="shared" si="1582"/>
        <v>0</v>
      </c>
      <c r="EO167" s="191"/>
      <c r="EP167" s="84"/>
      <c r="EQ167" s="40"/>
      <c r="ER167" s="84">
        <v>0</v>
      </c>
      <c r="ES167" s="84"/>
      <c r="ET167" s="84"/>
      <c r="EU167" s="84">
        <f t="shared" si="1586"/>
        <v>0</v>
      </c>
      <c r="EV167" s="191"/>
      <c r="EW167" s="84"/>
      <c r="EX167" s="40"/>
      <c r="EY167" s="84">
        <v>0</v>
      </c>
      <c r="EZ167" s="84"/>
      <c r="FA167" s="84"/>
      <c r="FB167" s="84">
        <f t="shared" si="1590"/>
        <v>0</v>
      </c>
      <c r="FC167" s="191"/>
      <c r="FD167" s="84"/>
      <c r="FE167" s="40"/>
      <c r="FF167" s="84">
        <v>0</v>
      </c>
      <c r="FG167" s="84"/>
      <c r="FH167" s="84"/>
      <c r="FI167" s="84">
        <f t="shared" si="1594"/>
        <v>0</v>
      </c>
      <c r="FJ167" s="191"/>
      <c r="FK167" s="84"/>
      <c r="FL167" s="40"/>
      <c r="FM167" s="84">
        <v>0</v>
      </c>
      <c r="FN167" s="84"/>
      <c r="FO167" s="84"/>
      <c r="FP167" s="84">
        <f t="shared" si="1598"/>
        <v>0</v>
      </c>
      <c r="FQ167" s="191"/>
      <c r="FR167" s="84"/>
      <c r="FS167" s="40"/>
      <c r="FT167" s="97">
        <f t="shared" si="1601"/>
        <v>0</v>
      </c>
      <c r="FU167" s="84">
        <v>0</v>
      </c>
      <c r="FV167" s="84">
        <v>0</v>
      </c>
      <c r="FW167" s="84">
        <v>0</v>
      </c>
      <c r="FX167" s="84">
        <f t="shared" si="1602"/>
        <v>0</v>
      </c>
      <c r="FY167" s="191" t="str">
        <f t="shared" si="1603"/>
        <v>nebija plānots</v>
      </c>
      <c r="FZ167" s="84">
        <f t="shared" si="1604"/>
        <v>0</v>
      </c>
      <c r="GA167" s="84">
        <v>0</v>
      </c>
      <c r="GB167" s="84">
        <v>0</v>
      </c>
      <c r="GC167" s="84">
        <f t="shared" si="1605"/>
        <v>0</v>
      </c>
      <c r="GD167" s="84">
        <f t="shared" si="1606"/>
        <v>0</v>
      </c>
      <c r="GE167" s="84">
        <f t="shared" si="1607"/>
        <v>0</v>
      </c>
      <c r="GF167" s="191" t="str">
        <f t="shared" si="1608"/>
        <v>nebija plānots</v>
      </c>
      <c r="GG167" s="84">
        <f t="shared" si="1609"/>
        <v>0</v>
      </c>
      <c r="GH167" s="84">
        <v>0</v>
      </c>
      <c r="GI167" s="84">
        <v>0</v>
      </c>
      <c r="GJ167" s="84">
        <f t="shared" si="1610"/>
        <v>0</v>
      </c>
      <c r="GK167" s="84">
        <f t="shared" si="1611"/>
        <v>0</v>
      </c>
      <c r="GL167" s="84">
        <f t="shared" si="1612"/>
        <v>0</v>
      </c>
      <c r="GM167" s="191" t="str">
        <f t="shared" si="1613"/>
        <v>nebija plānots</v>
      </c>
      <c r="GN167" s="84">
        <f t="shared" si="1614"/>
        <v>0</v>
      </c>
      <c r="GO167" s="84">
        <v>0</v>
      </c>
      <c r="GP167" s="84">
        <v>0</v>
      </c>
      <c r="GQ167" s="84">
        <f t="shared" si="1545"/>
        <v>0</v>
      </c>
      <c r="GR167" s="84">
        <f t="shared" si="1546"/>
        <v>0</v>
      </c>
      <c r="GS167" s="84">
        <f t="shared" si="1547"/>
        <v>0</v>
      </c>
      <c r="GT167" s="191" t="str">
        <f t="shared" si="1615"/>
        <v>nebija plānots</v>
      </c>
      <c r="GU167" s="84">
        <f t="shared" si="1548"/>
        <v>0</v>
      </c>
      <c r="GV167" s="84">
        <v>0</v>
      </c>
      <c r="GW167" s="84">
        <v>0</v>
      </c>
      <c r="GX167" s="84">
        <f t="shared" si="1549"/>
        <v>0</v>
      </c>
      <c r="GY167" s="84">
        <f t="shared" si="1550"/>
        <v>0</v>
      </c>
      <c r="GZ167" s="84">
        <f t="shared" si="1551"/>
        <v>0</v>
      </c>
      <c r="HA167" s="191" t="str">
        <f t="shared" si="1737"/>
        <v>nebija plānots</v>
      </c>
      <c r="HB167" s="84">
        <f t="shared" si="1552"/>
        <v>0</v>
      </c>
      <c r="HC167" s="40"/>
      <c r="HD167" s="40"/>
      <c r="HE167" s="99"/>
      <c r="HF167" s="99"/>
      <c r="HG167" s="100"/>
      <c r="HH167" s="100"/>
      <c r="HI167" s="100"/>
    </row>
    <row r="168" spans="1:217" ht="75.400000000000006" hidden="1" customHeight="1" outlineLevel="1" x14ac:dyDescent="0.45">
      <c r="B168" s="9"/>
      <c r="C168" s="317" t="s">
        <v>70</v>
      </c>
      <c r="D168" s="1" t="s">
        <v>1471</v>
      </c>
      <c r="E168" s="35">
        <v>153</v>
      </c>
      <c r="F168" s="37">
        <v>3</v>
      </c>
      <c r="G168" s="37" t="s">
        <v>70</v>
      </c>
      <c r="H168" s="37" t="s">
        <v>248</v>
      </c>
      <c r="I168" s="37" t="s">
        <v>486</v>
      </c>
      <c r="J168" s="54">
        <v>0</v>
      </c>
      <c r="K168" s="41"/>
      <c r="L168" s="38"/>
      <c r="M168" s="39" t="s">
        <v>69</v>
      </c>
      <c r="N168" s="38"/>
      <c r="O168" s="38"/>
      <c r="P168" s="38" t="s">
        <v>457</v>
      </c>
      <c r="Q168" s="40"/>
      <c r="R168" s="40"/>
      <c r="S168" s="40"/>
      <c r="T168" s="40"/>
      <c r="U168" s="40"/>
      <c r="V168" s="40"/>
      <c r="W168" s="40"/>
      <c r="X168" s="85">
        <f t="shared" si="1553"/>
        <v>0</v>
      </c>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84">
        <v>0</v>
      </c>
      <c r="CP168" s="84">
        <v>0</v>
      </c>
      <c r="CQ168" s="40"/>
      <c r="CR168" s="57">
        <f t="shared" si="1555"/>
        <v>0</v>
      </c>
      <c r="CS168" s="40"/>
      <c r="CT168" s="40">
        <v>0</v>
      </c>
      <c r="CU168" s="84"/>
      <c r="CV168" s="84"/>
      <c r="CW168" s="84"/>
      <c r="CX168" s="84"/>
      <c r="CY168" s="191"/>
      <c r="CZ168" s="84"/>
      <c r="DA168" s="40">
        <v>0</v>
      </c>
      <c r="DB168" s="84">
        <v>0</v>
      </c>
      <c r="DC168" s="84"/>
      <c r="DD168" s="84"/>
      <c r="DE168" s="84">
        <f t="shared" si="1562"/>
        <v>0</v>
      </c>
      <c r="DF168" s="191"/>
      <c r="DG168" s="84"/>
      <c r="DH168" s="40">
        <v>0</v>
      </c>
      <c r="DI168" s="84">
        <v>0</v>
      </c>
      <c r="DJ168" s="84"/>
      <c r="DK168" s="84"/>
      <c r="DL168" s="84">
        <f t="shared" si="1566"/>
        <v>0</v>
      </c>
      <c r="DM168" s="191"/>
      <c r="DN168" s="84"/>
      <c r="DO168" s="40">
        <v>0</v>
      </c>
      <c r="DP168" s="84">
        <v>0</v>
      </c>
      <c r="DQ168" s="84"/>
      <c r="DR168" s="84"/>
      <c r="DS168" s="84">
        <f t="shared" si="1570"/>
        <v>0</v>
      </c>
      <c r="DT168" s="191"/>
      <c r="DU168" s="84"/>
      <c r="DV168" s="40">
        <v>0</v>
      </c>
      <c r="DW168" s="84">
        <v>0</v>
      </c>
      <c r="DX168" s="84"/>
      <c r="DY168" s="84"/>
      <c r="DZ168" s="84">
        <f t="shared" si="1574"/>
        <v>0</v>
      </c>
      <c r="EA168" s="191"/>
      <c r="EB168" s="84"/>
      <c r="EC168" s="40">
        <v>0</v>
      </c>
      <c r="ED168" s="84">
        <v>0</v>
      </c>
      <c r="EE168" s="84"/>
      <c r="EF168" s="84"/>
      <c r="EG168" s="84">
        <f t="shared" si="1578"/>
        <v>0</v>
      </c>
      <c r="EH168" s="191"/>
      <c r="EI168" s="84"/>
      <c r="EJ168" s="40">
        <v>0</v>
      </c>
      <c r="EK168" s="84">
        <v>0</v>
      </c>
      <c r="EL168" s="84"/>
      <c r="EM168" s="84"/>
      <c r="EN168" s="84">
        <f t="shared" si="1582"/>
        <v>0</v>
      </c>
      <c r="EO168" s="191"/>
      <c r="EP168" s="84"/>
      <c r="EQ168" s="40">
        <v>0</v>
      </c>
      <c r="ER168" s="84">
        <v>0</v>
      </c>
      <c r="ES168" s="84"/>
      <c r="ET168" s="84"/>
      <c r="EU168" s="84">
        <f t="shared" si="1586"/>
        <v>0</v>
      </c>
      <c r="EV168" s="191"/>
      <c r="EW168" s="84"/>
      <c r="EX168" s="40">
        <v>0</v>
      </c>
      <c r="EY168" s="84">
        <v>0</v>
      </c>
      <c r="EZ168" s="84"/>
      <c r="FA168" s="84"/>
      <c r="FB168" s="84">
        <f t="shared" si="1590"/>
        <v>0</v>
      </c>
      <c r="FC168" s="191"/>
      <c r="FD168" s="84"/>
      <c r="FE168" s="40">
        <v>0</v>
      </c>
      <c r="FF168" s="84">
        <v>0</v>
      </c>
      <c r="FG168" s="84"/>
      <c r="FH168" s="84"/>
      <c r="FI168" s="84">
        <f t="shared" si="1594"/>
        <v>0</v>
      </c>
      <c r="FJ168" s="191"/>
      <c r="FK168" s="84"/>
      <c r="FL168" s="40">
        <v>0</v>
      </c>
      <c r="FM168" s="84">
        <v>0</v>
      </c>
      <c r="FN168" s="84"/>
      <c r="FO168" s="84"/>
      <c r="FP168" s="84">
        <f t="shared" si="1598"/>
        <v>0</v>
      </c>
      <c r="FQ168" s="191"/>
      <c r="FR168" s="84"/>
      <c r="FS168" s="40"/>
      <c r="FT168" s="97">
        <f t="shared" si="1601"/>
        <v>0</v>
      </c>
      <c r="FU168" s="84">
        <v>0</v>
      </c>
      <c r="FV168" s="84">
        <v>0</v>
      </c>
      <c r="FW168" s="84">
        <v>0</v>
      </c>
      <c r="FX168" s="84">
        <f t="shared" si="1602"/>
        <v>0</v>
      </c>
      <c r="FY168" s="191" t="str">
        <f t="shared" si="1603"/>
        <v>nebija plānots</v>
      </c>
      <c r="FZ168" s="84">
        <f t="shared" si="1604"/>
        <v>0</v>
      </c>
      <c r="GA168" s="84">
        <v>0</v>
      </c>
      <c r="GB168" s="84">
        <v>0</v>
      </c>
      <c r="GC168" s="84">
        <f t="shared" si="1605"/>
        <v>0</v>
      </c>
      <c r="GD168" s="84">
        <f t="shared" si="1606"/>
        <v>0</v>
      </c>
      <c r="GE168" s="84">
        <f t="shared" si="1607"/>
        <v>0</v>
      </c>
      <c r="GF168" s="191" t="str">
        <f t="shared" si="1608"/>
        <v>nebija plānots</v>
      </c>
      <c r="GG168" s="84">
        <f t="shared" si="1609"/>
        <v>0</v>
      </c>
      <c r="GH168" s="84">
        <v>0</v>
      </c>
      <c r="GI168" s="84">
        <v>0</v>
      </c>
      <c r="GJ168" s="84">
        <f t="shared" si="1610"/>
        <v>0</v>
      </c>
      <c r="GK168" s="84">
        <f t="shared" si="1611"/>
        <v>0</v>
      </c>
      <c r="GL168" s="84">
        <f t="shared" si="1612"/>
        <v>0</v>
      </c>
      <c r="GM168" s="191" t="str">
        <f t="shared" si="1613"/>
        <v>nebija plānots</v>
      </c>
      <c r="GN168" s="84">
        <f t="shared" si="1614"/>
        <v>0</v>
      </c>
      <c r="GO168" s="84">
        <v>0</v>
      </c>
      <c r="GP168" s="84">
        <v>0</v>
      </c>
      <c r="GQ168" s="84">
        <f t="shared" si="1545"/>
        <v>0</v>
      </c>
      <c r="GR168" s="84">
        <f t="shared" si="1546"/>
        <v>0</v>
      </c>
      <c r="GS168" s="84">
        <f t="shared" si="1547"/>
        <v>0</v>
      </c>
      <c r="GT168" s="191" t="str">
        <f t="shared" si="1615"/>
        <v>nebija plānots</v>
      </c>
      <c r="GU168" s="84">
        <f t="shared" si="1548"/>
        <v>0</v>
      </c>
      <c r="GV168" s="84">
        <v>0</v>
      </c>
      <c r="GW168" s="84">
        <v>0</v>
      </c>
      <c r="GX168" s="84">
        <f t="shared" si="1549"/>
        <v>0</v>
      </c>
      <c r="GY168" s="84">
        <f t="shared" si="1550"/>
        <v>0</v>
      </c>
      <c r="GZ168" s="84">
        <f t="shared" si="1551"/>
        <v>0</v>
      </c>
      <c r="HA168" s="191" t="str">
        <f t="shared" si="1737"/>
        <v>nebija plānots</v>
      </c>
      <c r="HB168" s="84">
        <f t="shared" si="1552"/>
        <v>0</v>
      </c>
      <c r="HC168" s="40"/>
      <c r="HD168" s="40"/>
      <c r="HE168" s="99" t="s">
        <v>931</v>
      </c>
      <c r="HF168" s="99"/>
      <c r="HG168" s="100"/>
      <c r="HH168" s="100"/>
      <c r="HI168" s="100"/>
    </row>
    <row r="169" spans="1:217" ht="75.400000000000006" customHeight="1" collapsed="1" x14ac:dyDescent="0.45">
      <c r="A169" s="1" t="str">
        <f t="shared" si="204"/>
        <v>3.4.2.3.__</v>
      </c>
      <c r="B169" s="9" t="str">
        <f>C169&amp;J169&amp;"."&amp;D169</f>
        <v>3.4.2.3.K0.Nē</v>
      </c>
      <c r="C169" s="317" t="s">
        <v>226</v>
      </c>
      <c r="D169" s="1" t="s">
        <v>1471</v>
      </c>
      <c r="E169" s="35">
        <v>154</v>
      </c>
      <c r="F169" s="54">
        <v>3</v>
      </c>
      <c r="G169" s="54" t="s">
        <v>226</v>
      </c>
      <c r="H169" s="54" t="s">
        <v>227</v>
      </c>
      <c r="I169" s="54" t="str">
        <f t="shared" si="162"/>
        <v>3.4.2.3. Publisko pakalpojumu pārveides metodoloģijas izstrāde un aprobācija</v>
      </c>
      <c r="J169" s="54" t="s">
        <v>1472</v>
      </c>
      <c r="K169" s="62" t="s">
        <v>33</v>
      </c>
      <c r="L169" s="38" t="str">
        <f t="shared" si="163"/>
        <v>3.4.2.3.__</v>
      </c>
      <c r="M169" s="56" t="s">
        <v>69</v>
      </c>
      <c r="N169" s="55" t="s">
        <v>4</v>
      </c>
      <c r="O169" s="55" t="s">
        <v>222</v>
      </c>
      <c r="P169" s="55" t="s">
        <v>225</v>
      </c>
      <c r="Q169" s="57">
        <f t="shared" si="1230"/>
        <v>340000</v>
      </c>
      <c r="R169" s="57">
        <f t="shared" si="1231"/>
        <v>340000</v>
      </c>
      <c r="S169" s="80">
        <v>0</v>
      </c>
      <c r="T169" s="80">
        <v>0</v>
      </c>
      <c r="U169" s="80">
        <v>340000</v>
      </c>
      <c r="V169" s="80">
        <v>0</v>
      </c>
      <c r="W169" s="80">
        <v>0</v>
      </c>
      <c r="X169" s="85" t="str">
        <f t="shared" si="1553"/>
        <v>ESF</v>
      </c>
      <c r="Y169" s="85">
        <v>0</v>
      </c>
      <c r="Z169" s="85">
        <v>0</v>
      </c>
      <c r="AA169" s="85">
        <v>0</v>
      </c>
      <c r="AB169" s="85">
        <v>0</v>
      </c>
      <c r="AC169" s="85">
        <v>0</v>
      </c>
      <c r="AD169" s="85">
        <v>0</v>
      </c>
      <c r="AE169" s="85">
        <v>0</v>
      </c>
      <c r="AF169" s="85">
        <v>0</v>
      </c>
      <c r="AG169" s="85">
        <v>0</v>
      </c>
      <c r="AH169" s="85">
        <v>0</v>
      </c>
      <c r="AI169" s="85">
        <v>0</v>
      </c>
      <c r="AJ169" s="85">
        <v>0</v>
      </c>
      <c r="AK169" s="85">
        <v>0</v>
      </c>
      <c r="AL169" s="85">
        <v>0</v>
      </c>
      <c r="AM169" s="85">
        <v>0</v>
      </c>
      <c r="AN169" s="85">
        <f t="shared" si="1554"/>
        <v>0</v>
      </c>
      <c r="AO169" s="85">
        <v>0</v>
      </c>
      <c r="AP169" s="57">
        <f t="shared" si="205"/>
        <v>0</v>
      </c>
      <c r="AQ169" s="85">
        <v>6758.66</v>
      </c>
      <c r="AR169" s="85">
        <v>0</v>
      </c>
      <c r="AS169" s="85">
        <v>10576.9</v>
      </c>
      <c r="AT169" s="85">
        <v>0</v>
      </c>
      <c r="AU169" s="85">
        <v>0</v>
      </c>
      <c r="AV169" s="85">
        <v>0</v>
      </c>
      <c r="AW169" s="85">
        <v>0</v>
      </c>
      <c r="AX169" s="85">
        <v>17316.37</v>
      </c>
      <c r="AY169" s="85">
        <v>0</v>
      </c>
      <c r="AZ169" s="85">
        <v>0</v>
      </c>
      <c r="BA169" s="85">
        <v>0</v>
      </c>
      <c r="BB169" s="85">
        <v>0</v>
      </c>
      <c r="BC169" s="57">
        <f t="shared" si="206"/>
        <v>34651.929999999993</v>
      </c>
      <c r="BD169" s="57">
        <f t="shared" si="207"/>
        <v>34651.929999999993</v>
      </c>
      <c r="BE169" s="85">
        <v>0</v>
      </c>
      <c r="BF169" s="85">
        <v>86358.76</v>
      </c>
      <c r="BG169" s="85">
        <v>0</v>
      </c>
      <c r="BH169" s="85">
        <v>0</v>
      </c>
      <c r="BI169" s="85">
        <v>0</v>
      </c>
      <c r="BJ169" s="85">
        <v>0</v>
      </c>
      <c r="BK169" s="85">
        <v>0</v>
      </c>
      <c r="BL169" s="85">
        <v>19675.57</v>
      </c>
      <c r="BM169" s="85">
        <v>0</v>
      </c>
      <c r="BN169" s="85">
        <v>0</v>
      </c>
      <c r="BO169" s="85">
        <v>0</v>
      </c>
      <c r="BP169" s="85">
        <v>88400.97</v>
      </c>
      <c r="BQ169" s="57">
        <f t="shared" si="208"/>
        <v>194435.3</v>
      </c>
      <c r="BR169" s="85">
        <v>0</v>
      </c>
      <c r="BS169" s="85">
        <v>0</v>
      </c>
      <c r="BT169" s="85">
        <v>45725.82</v>
      </c>
      <c r="BU169" s="85">
        <v>0</v>
      </c>
      <c r="BV169" s="85">
        <v>0</v>
      </c>
      <c r="BW169" s="85">
        <v>0</v>
      </c>
      <c r="BX169" s="85">
        <v>0</v>
      </c>
      <c r="BY169" s="85">
        <v>64119</v>
      </c>
      <c r="BZ169" s="85">
        <v>0</v>
      </c>
      <c r="CA169" s="85">
        <v>0</v>
      </c>
      <c r="CB169" s="85">
        <v>0</v>
      </c>
      <c r="CC169" s="85">
        <v>0</v>
      </c>
      <c r="CD169" s="57">
        <f t="shared" si="209"/>
        <v>109844.82</v>
      </c>
      <c r="CE169" s="85">
        <v>0</v>
      </c>
      <c r="CF169" s="85">
        <v>0</v>
      </c>
      <c r="CG169" s="85">
        <v>0</v>
      </c>
      <c r="CH169" s="85">
        <v>0</v>
      </c>
      <c r="CI169" s="85">
        <v>0</v>
      </c>
      <c r="CJ169" s="85">
        <v>0</v>
      </c>
      <c r="CK169" s="85">
        <v>0</v>
      </c>
      <c r="CL169" s="85">
        <v>0</v>
      </c>
      <c r="CM169" s="85">
        <v>0</v>
      </c>
      <c r="CN169" s="85">
        <v>0</v>
      </c>
      <c r="CO169" s="84">
        <v>0</v>
      </c>
      <c r="CP169" s="84">
        <v>0</v>
      </c>
      <c r="CQ169" s="57">
        <f>CE169+CF169+CG169+CH169+CI169+CJ169+CK169+CL169+CM169+CN169+CO169+CP169</f>
        <v>0</v>
      </c>
      <c r="CR169" s="57">
        <f t="shared" si="1555"/>
        <v>338932.05</v>
      </c>
      <c r="CS169" s="179">
        <v>0</v>
      </c>
      <c r="CT169" s="84">
        <v>0</v>
      </c>
      <c r="CU169" s="84">
        <v>0</v>
      </c>
      <c r="CV169" s="84">
        <f t="shared" si="1556"/>
        <v>0</v>
      </c>
      <c r="CW169" s="84">
        <v>0</v>
      </c>
      <c r="CX169" s="84">
        <f t="shared" si="1557"/>
        <v>0</v>
      </c>
      <c r="CY169" s="191" t="str">
        <f t="shared" si="1558"/>
        <v>nebija plānots</v>
      </c>
      <c r="CZ169" s="84">
        <f t="shared" si="1559"/>
        <v>0</v>
      </c>
      <c r="DA169" s="84">
        <f t="shared" ref="DA169:FL169" si="1828">DA170+DA171</f>
        <v>0</v>
      </c>
      <c r="DB169" s="84">
        <v>0</v>
      </c>
      <c r="DC169" s="84">
        <f t="shared" si="1561"/>
        <v>0</v>
      </c>
      <c r="DD169" s="84">
        <v>0</v>
      </c>
      <c r="DE169" s="84">
        <f t="shared" si="1562"/>
        <v>0</v>
      </c>
      <c r="DF169" s="191" t="str">
        <f t="shared" ref="DF169" si="1829">IFERROR(DE169/DC169,"nebija plānots")</f>
        <v>nebija plānots</v>
      </c>
      <c r="DG169" s="84">
        <f t="shared" ref="DG169" si="1830">DE169-DC169</f>
        <v>0</v>
      </c>
      <c r="DH169" s="84">
        <f t="shared" si="1828"/>
        <v>0</v>
      </c>
      <c r="DI169" s="84">
        <v>0</v>
      </c>
      <c r="DJ169" s="84">
        <f t="shared" ref="DJ169" si="1831">DC169+DH169</f>
        <v>0</v>
      </c>
      <c r="DK169" s="84">
        <v>0</v>
      </c>
      <c r="DL169" s="84">
        <f t="shared" si="1566"/>
        <v>0</v>
      </c>
      <c r="DM169" s="191" t="str">
        <f t="shared" ref="DM169" si="1832">IFERROR(DL169/DJ169,"nebija plānots")</f>
        <v>nebija plānots</v>
      </c>
      <c r="DN169" s="84">
        <f t="shared" ref="DN169" si="1833">DL169-DJ169</f>
        <v>0</v>
      </c>
      <c r="DO169" s="84">
        <f t="shared" si="1828"/>
        <v>0</v>
      </c>
      <c r="DP169" s="84">
        <v>0</v>
      </c>
      <c r="DQ169" s="84">
        <f t="shared" ref="DQ169" si="1834">DJ169+DO169</f>
        <v>0</v>
      </c>
      <c r="DR169" s="84">
        <v>0</v>
      </c>
      <c r="DS169" s="84">
        <f t="shared" si="1570"/>
        <v>0</v>
      </c>
      <c r="DT169" s="191" t="str">
        <f t="shared" ref="DT169" si="1835">IFERROR(DS169/DQ169,"nebija plānots")</f>
        <v>nebija plānots</v>
      </c>
      <c r="DU169" s="84">
        <f t="shared" ref="DU169" si="1836">DS169-DQ169</f>
        <v>0</v>
      </c>
      <c r="DV169" s="84">
        <f t="shared" si="1828"/>
        <v>0</v>
      </c>
      <c r="DW169" s="84">
        <v>0</v>
      </c>
      <c r="DX169" s="84">
        <f t="shared" ref="DX169" si="1837">DQ169+DV169</f>
        <v>0</v>
      </c>
      <c r="DY169" s="84">
        <v>0</v>
      </c>
      <c r="DZ169" s="84">
        <f t="shared" si="1574"/>
        <v>0</v>
      </c>
      <c r="EA169" s="191" t="str">
        <f t="shared" ref="EA169" si="1838">IFERROR(DZ169/DX169,"nebija plānots")</f>
        <v>nebija plānots</v>
      </c>
      <c r="EB169" s="84">
        <f t="shared" ref="EB169" si="1839">DZ169-DX169</f>
        <v>0</v>
      </c>
      <c r="EC169" s="84">
        <f t="shared" si="1828"/>
        <v>0</v>
      </c>
      <c r="ED169" s="84">
        <v>0</v>
      </c>
      <c r="EE169" s="84">
        <f t="shared" ref="EE169" si="1840">DX169+EC169</f>
        <v>0</v>
      </c>
      <c r="EF169" s="84">
        <v>0</v>
      </c>
      <c r="EG169" s="84">
        <f t="shared" si="1578"/>
        <v>0</v>
      </c>
      <c r="EH169" s="191" t="str">
        <f t="shared" ref="EH169" si="1841">IFERROR(EG169/EE169,"nebija plānots")</f>
        <v>nebija plānots</v>
      </c>
      <c r="EI169" s="84">
        <f t="shared" ref="EI169" si="1842">EG169-EE169</f>
        <v>0</v>
      </c>
      <c r="EJ169" s="84">
        <f t="shared" si="1828"/>
        <v>0</v>
      </c>
      <c r="EK169" s="84">
        <v>0</v>
      </c>
      <c r="EL169" s="84">
        <f t="shared" ref="EL169" si="1843">EE169+EJ169</f>
        <v>0</v>
      </c>
      <c r="EM169" s="84">
        <v>0</v>
      </c>
      <c r="EN169" s="84">
        <f t="shared" si="1582"/>
        <v>0</v>
      </c>
      <c r="EO169" s="191" t="str">
        <f t="shared" ref="EO169" si="1844">IFERROR(EN169/EL169,"nebija plānots")</f>
        <v>nebija plānots</v>
      </c>
      <c r="EP169" s="84">
        <f t="shared" ref="EP169" si="1845">EN169-EL169</f>
        <v>0</v>
      </c>
      <c r="EQ169" s="84">
        <f t="shared" si="1828"/>
        <v>0</v>
      </c>
      <c r="ER169" s="84">
        <v>0</v>
      </c>
      <c r="ES169" s="84">
        <f t="shared" ref="ES169" si="1846">EL169+EQ169</f>
        <v>0</v>
      </c>
      <c r="ET169" s="84">
        <v>0</v>
      </c>
      <c r="EU169" s="84">
        <f t="shared" si="1586"/>
        <v>0</v>
      </c>
      <c r="EV169" s="191" t="str">
        <f t="shared" ref="EV169" si="1847">IFERROR(EU169/ES169,"nebija plānots")</f>
        <v>nebija plānots</v>
      </c>
      <c r="EW169" s="84">
        <f t="shared" ref="EW169" si="1848">EU169-ES169</f>
        <v>0</v>
      </c>
      <c r="EX169" s="84">
        <f t="shared" si="1828"/>
        <v>0</v>
      </c>
      <c r="EY169" s="84">
        <v>0</v>
      </c>
      <c r="EZ169" s="84">
        <f t="shared" ref="EZ169" si="1849">ES169+EX169</f>
        <v>0</v>
      </c>
      <c r="FA169" s="84">
        <v>0</v>
      </c>
      <c r="FB169" s="84">
        <f t="shared" si="1590"/>
        <v>0</v>
      </c>
      <c r="FC169" s="191" t="str">
        <f t="shared" ref="FC169" si="1850">IFERROR(FB169/EZ169,"nebija plānots")</f>
        <v>nebija plānots</v>
      </c>
      <c r="FD169" s="84">
        <f t="shared" ref="FD169" si="1851">FB169-EZ169</f>
        <v>0</v>
      </c>
      <c r="FE169" s="84">
        <f t="shared" si="1828"/>
        <v>0</v>
      </c>
      <c r="FF169" s="84">
        <v>0</v>
      </c>
      <c r="FG169" s="84">
        <f t="shared" ref="FG169" si="1852">EZ169+FE169</f>
        <v>0</v>
      </c>
      <c r="FH169" s="84">
        <v>0</v>
      </c>
      <c r="FI169" s="84">
        <f t="shared" si="1594"/>
        <v>0</v>
      </c>
      <c r="FJ169" s="191" t="str">
        <f t="shared" ref="FJ169" si="1853">IFERROR(FI169/FG169,"nebija plānots")</f>
        <v>nebija plānots</v>
      </c>
      <c r="FK169" s="84">
        <f t="shared" ref="FK169" si="1854">FI169-FG169</f>
        <v>0</v>
      </c>
      <c r="FL169" s="84">
        <f t="shared" si="1828"/>
        <v>0</v>
      </c>
      <c r="FM169" s="84">
        <v>0</v>
      </c>
      <c r="FN169" s="84">
        <f t="shared" ref="FN169" si="1855">FG169+FL169</f>
        <v>0</v>
      </c>
      <c r="FO169" s="84">
        <v>0</v>
      </c>
      <c r="FP169" s="84">
        <f t="shared" si="1598"/>
        <v>0</v>
      </c>
      <c r="FQ169" s="191" t="str">
        <f t="shared" ref="FQ169" si="1856">IFERROR(FP169/FN169,"nebija plānots")</f>
        <v>nebija plānots</v>
      </c>
      <c r="FR169" s="84">
        <f t="shared" ref="FR169" si="1857">FP169-FN169</f>
        <v>0</v>
      </c>
      <c r="FS169" s="97">
        <f t="shared" si="1646"/>
        <v>0</v>
      </c>
      <c r="FT169" s="97">
        <f t="shared" si="1601"/>
        <v>338932.05</v>
      </c>
      <c r="FU169" s="84">
        <v>0</v>
      </c>
      <c r="FV169" s="84">
        <v>0</v>
      </c>
      <c r="FW169" s="84">
        <v>0</v>
      </c>
      <c r="FX169" s="84">
        <f t="shared" si="1602"/>
        <v>0</v>
      </c>
      <c r="FY169" s="191" t="str">
        <f t="shared" si="1603"/>
        <v>nebija plānots</v>
      </c>
      <c r="FZ169" s="84">
        <f t="shared" si="1604"/>
        <v>0</v>
      </c>
      <c r="GA169" s="84">
        <v>0</v>
      </c>
      <c r="GB169" s="84">
        <v>0</v>
      </c>
      <c r="GC169" s="84">
        <f t="shared" si="1605"/>
        <v>0</v>
      </c>
      <c r="GD169" s="84">
        <f t="shared" si="1606"/>
        <v>0</v>
      </c>
      <c r="GE169" s="84">
        <f t="shared" si="1607"/>
        <v>0</v>
      </c>
      <c r="GF169" s="191" t="str">
        <f t="shared" si="1608"/>
        <v>nebija plānots</v>
      </c>
      <c r="GG169" s="84">
        <f t="shared" si="1609"/>
        <v>0</v>
      </c>
      <c r="GH169" s="84">
        <v>0</v>
      </c>
      <c r="GI169" s="84">
        <v>0</v>
      </c>
      <c r="GJ169" s="84">
        <f t="shared" si="1610"/>
        <v>0</v>
      </c>
      <c r="GK169" s="84">
        <f t="shared" si="1611"/>
        <v>0</v>
      </c>
      <c r="GL169" s="84">
        <f t="shared" si="1612"/>
        <v>0</v>
      </c>
      <c r="GM169" s="191" t="str">
        <f t="shared" si="1613"/>
        <v>nebija plānots</v>
      </c>
      <c r="GN169" s="84">
        <f t="shared" si="1614"/>
        <v>0</v>
      </c>
      <c r="GO169" s="84">
        <v>0</v>
      </c>
      <c r="GP169" s="84">
        <v>0</v>
      </c>
      <c r="GQ169" s="84">
        <f t="shared" si="1545"/>
        <v>0</v>
      </c>
      <c r="GR169" s="84">
        <f t="shared" si="1546"/>
        <v>0</v>
      </c>
      <c r="GS169" s="84">
        <f t="shared" si="1547"/>
        <v>0</v>
      </c>
      <c r="GT169" s="191" t="str">
        <f t="shared" si="1615"/>
        <v>nebija plānots</v>
      </c>
      <c r="GU169" s="84">
        <f t="shared" si="1548"/>
        <v>0</v>
      </c>
      <c r="GV169" s="84">
        <v>0</v>
      </c>
      <c r="GW169" s="84">
        <v>0</v>
      </c>
      <c r="GX169" s="84">
        <f t="shared" si="1549"/>
        <v>0</v>
      </c>
      <c r="GY169" s="84">
        <f t="shared" si="1550"/>
        <v>0</v>
      </c>
      <c r="GZ169" s="84">
        <f t="shared" si="1551"/>
        <v>0</v>
      </c>
      <c r="HA169" s="191" t="str">
        <f t="shared" si="1737"/>
        <v>nebija plānots</v>
      </c>
      <c r="HB169" s="84">
        <f t="shared" si="1552"/>
        <v>0</v>
      </c>
      <c r="HC169" s="57">
        <f>FU169+FS169+CQ169+CD169+BQ169+BC169+AP169</f>
        <v>338932.05</v>
      </c>
      <c r="HD169" s="57">
        <f>Q169-HC169</f>
        <v>1067.9500000000116</v>
      </c>
      <c r="HE169" s="58" t="s">
        <v>843</v>
      </c>
      <c r="HF169" s="58"/>
      <c r="HG169" s="59"/>
      <c r="HH169" s="59"/>
      <c r="HI169" s="59"/>
    </row>
    <row r="170" spans="1:217" ht="75.400000000000006" hidden="1" customHeight="1" outlineLevel="1" x14ac:dyDescent="0.45">
      <c r="B170" s="9"/>
      <c r="C170" s="317" t="s">
        <v>226</v>
      </c>
      <c r="D170" s="1" t="s">
        <v>1471</v>
      </c>
      <c r="E170" s="35">
        <v>155</v>
      </c>
      <c r="F170" s="37">
        <v>3</v>
      </c>
      <c r="G170" s="37" t="s">
        <v>226</v>
      </c>
      <c r="H170" s="37" t="s">
        <v>227</v>
      </c>
      <c r="I170" s="37" t="s">
        <v>487</v>
      </c>
      <c r="J170" s="54">
        <v>0</v>
      </c>
      <c r="K170" s="41"/>
      <c r="L170" s="38"/>
      <c r="M170" s="39" t="s">
        <v>69</v>
      </c>
      <c r="N170" s="38"/>
      <c r="O170" s="38"/>
      <c r="P170" s="38" t="s">
        <v>456</v>
      </c>
      <c r="Q170" s="40"/>
      <c r="R170" s="40"/>
      <c r="S170" s="40"/>
      <c r="T170" s="40"/>
      <c r="U170" s="40"/>
      <c r="V170" s="40"/>
      <c r="W170" s="40"/>
      <c r="X170" s="85">
        <f t="shared" si="1553"/>
        <v>0</v>
      </c>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84">
        <v>0</v>
      </c>
      <c r="CP170" s="84">
        <v>0</v>
      </c>
      <c r="CQ170" s="40"/>
      <c r="CR170" s="57">
        <f t="shared" si="1555"/>
        <v>0</v>
      </c>
      <c r="CS170" s="40"/>
      <c r="CT170" s="40"/>
      <c r="CU170" s="84"/>
      <c r="CV170" s="84"/>
      <c r="CW170" s="84"/>
      <c r="CX170" s="84"/>
      <c r="CY170" s="191"/>
      <c r="CZ170" s="84"/>
      <c r="DA170" s="40"/>
      <c r="DB170" s="84">
        <v>0</v>
      </c>
      <c r="DC170" s="84"/>
      <c r="DD170" s="84"/>
      <c r="DE170" s="84">
        <f t="shared" si="1562"/>
        <v>0</v>
      </c>
      <c r="DF170" s="191"/>
      <c r="DG170" s="84"/>
      <c r="DH170" s="40"/>
      <c r="DI170" s="84">
        <v>0</v>
      </c>
      <c r="DJ170" s="84"/>
      <c r="DK170" s="84"/>
      <c r="DL170" s="84">
        <f t="shared" si="1566"/>
        <v>0</v>
      </c>
      <c r="DM170" s="191"/>
      <c r="DN170" s="84"/>
      <c r="DO170" s="40"/>
      <c r="DP170" s="84">
        <v>0</v>
      </c>
      <c r="DQ170" s="84"/>
      <c r="DR170" s="84"/>
      <c r="DS170" s="84">
        <f t="shared" si="1570"/>
        <v>0</v>
      </c>
      <c r="DT170" s="191"/>
      <c r="DU170" s="84"/>
      <c r="DV170" s="40"/>
      <c r="DW170" s="84">
        <v>0</v>
      </c>
      <c r="DX170" s="84"/>
      <c r="DY170" s="84"/>
      <c r="DZ170" s="84">
        <f t="shared" si="1574"/>
        <v>0</v>
      </c>
      <c r="EA170" s="191"/>
      <c r="EB170" s="84"/>
      <c r="EC170" s="40"/>
      <c r="ED170" s="84">
        <v>0</v>
      </c>
      <c r="EE170" s="84"/>
      <c r="EF170" s="84"/>
      <c r="EG170" s="84">
        <f t="shared" si="1578"/>
        <v>0</v>
      </c>
      <c r="EH170" s="191"/>
      <c r="EI170" s="84"/>
      <c r="EJ170" s="40"/>
      <c r="EK170" s="84">
        <v>0</v>
      </c>
      <c r="EL170" s="84"/>
      <c r="EM170" s="84"/>
      <c r="EN170" s="84">
        <f t="shared" si="1582"/>
        <v>0</v>
      </c>
      <c r="EO170" s="191"/>
      <c r="EP170" s="84"/>
      <c r="EQ170" s="40"/>
      <c r="ER170" s="84">
        <v>0</v>
      </c>
      <c r="ES170" s="84"/>
      <c r="ET170" s="84"/>
      <c r="EU170" s="84">
        <f t="shared" si="1586"/>
        <v>0</v>
      </c>
      <c r="EV170" s="191"/>
      <c r="EW170" s="84"/>
      <c r="EX170" s="40"/>
      <c r="EY170" s="84">
        <v>0</v>
      </c>
      <c r="EZ170" s="84"/>
      <c r="FA170" s="84"/>
      <c r="FB170" s="84">
        <f t="shared" si="1590"/>
        <v>0</v>
      </c>
      <c r="FC170" s="191"/>
      <c r="FD170" s="84"/>
      <c r="FE170" s="40"/>
      <c r="FF170" s="84">
        <v>0</v>
      </c>
      <c r="FG170" s="84"/>
      <c r="FH170" s="84"/>
      <c r="FI170" s="84">
        <f t="shared" si="1594"/>
        <v>0</v>
      </c>
      <c r="FJ170" s="191"/>
      <c r="FK170" s="84"/>
      <c r="FL170" s="40"/>
      <c r="FM170" s="84">
        <v>0</v>
      </c>
      <c r="FN170" s="84"/>
      <c r="FO170" s="84"/>
      <c r="FP170" s="84">
        <f t="shared" si="1598"/>
        <v>0</v>
      </c>
      <c r="FQ170" s="191"/>
      <c r="FR170" s="84"/>
      <c r="FS170" s="40"/>
      <c r="FT170" s="97">
        <f t="shared" si="1601"/>
        <v>0</v>
      </c>
      <c r="FU170" s="84">
        <v>0</v>
      </c>
      <c r="FV170" s="84">
        <v>0</v>
      </c>
      <c r="FW170" s="84">
        <v>0</v>
      </c>
      <c r="FX170" s="84">
        <f t="shared" si="1602"/>
        <v>0</v>
      </c>
      <c r="FY170" s="191" t="str">
        <f t="shared" si="1603"/>
        <v>nebija plānots</v>
      </c>
      <c r="FZ170" s="84">
        <f t="shared" si="1604"/>
        <v>0</v>
      </c>
      <c r="GA170" s="84">
        <v>0</v>
      </c>
      <c r="GB170" s="84">
        <v>0</v>
      </c>
      <c r="GC170" s="84">
        <f t="shared" si="1605"/>
        <v>0</v>
      </c>
      <c r="GD170" s="84">
        <f t="shared" si="1606"/>
        <v>0</v>
      </c>
      <c r="GE170" s="84">
        <f t="shared" si="1607"/>
        <v>0</v>
      </c>
      <c r="GF170" s="191" t="str">
        <f t="shared" si="1608"/>
        <v>nebija plānots</v>
      </c>
      <c r="GG170" s="84">
        <f t="shared" si="1609"/>
        <v>0</v>
      </c>
      <c r="GH170" s="84">
        <v>0</v>
      </c>
      <c r="GI170" s="84">
        <v>0</v>
      </c>
      <c r="GJ170" s="84">
        <f t="shared" si="1610"/>
        <v>0</v>
      </c>
      <c r="GK170" s="84">
        <f t="shared" si="1611"/>
        <v>0</v>
      </c>
      <c r="GL170" s="84">
        <f t="shared" si="1612"/>
        <v>0</v>
      </c>
      <c r="GM170" s="191" t="str">
        <f t="shared" si="1613"/>
        <v>nebija plānots</v>
      </c>
      <c r="GN170" s="84">
        <f t="shared" si="1614"/>
        <v>0</v>
      </c>
      <c r="GO170" s="84">
        <v>0</v>
      </c>
      <c r="GP170" s="84">
        <v>0</v>
      </c>
      <c r="GQ170" s="84">
        <f t="shared" si="1545"/>
        <v>0</v>
      </c>
      <c r="GR170" s="84">
        <f t="shared" si="1546"/>
        <v>0</v>
      </c>
      <c r="GS170" s="84">
        <f t="shared" si="1547"/>
        <v>0</v>
      </c>
      <c r="GT170" s="191" t="str">
        <f t="shared" si="1615"/>
        <v>nebija plānots</v>
      </c>
      <c r="GU170" s="84">
        <f t="shared" si="1548"/>
        <v>0</v>
      </c>
      <c r="GV170" s="84">
        <v>0</v>
      </c>
      <c r="GW170" s="84">
        <v>0</v>
      </c>
      <c r="GX170" s="84">
        <f t="shared" si="1549"/>
        <v>0</v>
      </c>
      <c r="GY170" s="84">
        <f t="shared" si="1550"/>
        <v>0</v>
      </c>
      <c r="GZ170" s="84">
        <f t="shared" si="1551"/>
        <v>0</v>
      </c>
      <c r="HA170" s="191" t="str">
        <f t="shared" si="1737"/>
        <v>nebija plānots</v>
      </c>
      <c r="HB170" s="84">
        <f t="shared" si="1552"/>
        <v>0</v>
      </c>
      <c r="HC170" s="40"/>
      <c r="HD170" s="40"/>
      <c r="HE170" s="99"/>
      <c r="HF170" s="99"/>
      <c r="HG170" s="100"/>
      <c r="HH170" s="100"/>
      <c r="HI170" s="100"/>
    </row>
    <row r="171" spans="1:217" ht="75.400000000000006" hidden="1" customHeight="1" outlineLevel="1" x14ac:dyDescent="0.45">
      <c r="B171" s="9"/>
      <c r="C171" s="317" t="s">
        <v>226</v>
      </c>
      <c r="D171" s="1" t="s">
        <v>1471</v>
      </c>
      <c r="E171" s="35">
        <v>156</v>
      </c>
      <c r="F171" s="37">
        <v>3</v>
      </c>
      <c r="G171" s="37" t="s">
        <v>226</v>
      </c>
      <c r="H171" s="37" t="s">
        <v>227</v>
      </c>
      <c r="I171" s="37" t="s">
        <v>487</v>
      </c>
      <c r="J171" s="54">
        <v>0</v>
      </c>
      <c r="K171" s="41"/>
      <c r="L171" s="38"/>
      <c r="M171" s="39" t="s">
        <v>69</v>
      </c>
      <c r="N171" s="38"/>
      <c r="O171" s="38"/>
      <c r="P171" s="38" t="s">
        <v>457</v>
      </c>
      <c r="Q171" s="40"/>
      <c r="R171" s="40"/>
      <c r="S171" s="40"/>
      <c r="T171" s="40"/>
      <c r="U171" s="40"/>
      <c r="V171" s="40"/>
      <c r="W171" s="40"/>
      <c r="X171" s="85">
        <f t="shared" si="1553"/>
        <v>0</v>
      </c>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84">
        <v>0</v>
      </c>
      <c r="CP171" s="84">
        <v>0</v>
      </c>
      <c r="CQ171" s="40"/>
      <c r="CR171" s="57">
        <f t="shared" si="1555"/>
        <v>0</v>
      </c>
      <c r="CS171" s="40"/>
      <c r="CT171" s="40">
        <v>0</v>
      </c>
      <c r="CU171" s="84"/>
      <c r="CV171" s="84"/>
      <c r="CW171" s="84"/>
      <c r="CX171" s="84"/>
      <c r="CY171" s="191"/>
      <c r="CZ171" s="84"/>
      <c r="DA171" s="40">
        <v>0</v>
      </c>
      <c r="DB171" s="84">
        <v>0</v>
      </c>
      <c r="DC171" s="84"/>
      <c r="DD171" s="84"/>
      <c r="DE171" s="84">
        <f t="shared" si="1562"/>
        <v>0</v>
      </c>
      <c r="DF171" s="191"/>
      <c r="DG171" s="84"/>
      <c r="DH171" s="40">
        <v>0</v>
      </c>
      <c r="DI171" s="84">
        <v>0</v>
      </c>
      <c r="DJ171" s="84"/>
      <c r="DK171" s="84"/>
      <c r="DL171" s="84">
        <f t="shared" si="1566"/>
        <v>0</v>
      </c>
      <c r="DM171" s="191"/>
      <c r="DN171" s="84"/>
      <c r="DO171" s="40">
        <v>0</v>
      </c>
      <c r="DP171" s="84">
        <v>0</v>
      </c>
      <c r="DQ171" s="84"/>
      <c r="DR171" s="84"/>
      <c r="DS171" s="84">
        <f t="shared" si="1570"/>
        <v>0</v>
      </c>
      <c r="DT171" s="191"/>
      <c r="DU171" s="84"/>
      <c r="DV171" s="40">
        <v>0</v>
      </c>
      <c r="DW171" s="84">
        <v>0</v>
      </c>
      <c r="DX171" s="84"/>
      <c r="DY171" s="84"/>
      <c r="DZ171" s="84">
        <f t="shared" si="1574"/>
        <v>0</v>
      </c>
      <c r="EA171" s="191"/>
      <c r="EB171" s="84"/>
      <c r="EC171" s="40">
        <v>0</v>
      </c>
      <c r="ED171" s="84">
        <v>0</v>
      </c>
      <c r="EE171" s="84"/>
      <c r="EF171" s="84"/>
      <c r="EG171" s="84">
        <f t="shared" si="1578"/>
        <v>0</v>
      </c>
      <c r="EH171" s="191"/>
      <c r="EI171" s="84"/>
      <c r="EJ171" s="40">
        <v>0</v>
      </c>
      <c r="EK171" s="84">
        <v>0</v>
      </c>
      <c r="EL171" s="84"/>
      <c r="EM171" s="84"/>
      <c r="EN171" s="84">
        <f t="shared" si="1582"/>
        <v>0</v>
      </c>
      <c r="EO171" s="191"/>
      <c r="EP171" s="84"/>
      <c r="EQ171" s="40">
        <v>0</v>
      </c>
      <c r="ER171" s="84">
        <v>0</v>
      </c>
      <c r="ES171" s="84"/>
      <c r="ET171" s="84"/>
      <c r="EU171" s="84">
        <f t="shared" si="1586"/>
        <v>0</v>
      </c>
      <c r="EV171" s="191"/>
      <c r="EW171" s="84"/>
      <c r="EX171" s="40">
        <v>0</v>
      </c>
      <c r="EY171" s="84">
        <v>0</v>
      </c>
      <c r="EZ171" s="84"/>
      <c r="FA171" s="84"/>
      <c r="FB171" s="84">
        <f t="shared" si="1590"/>
        <v>0</v>
      </c>
      <c r="FC171" s="191"/>
      <c r="FD171" s="84"/>
      <c r="FE171" s="40">
        <v>0</v>
      </c>
      <c r="FF171" s="84">
        <v>0</v>
      </c>
      <c r="FG171" s="84"/>
      <c r="FH171" s="84"/>
      <c r="FI171" s="84">
        <f t="shared" si="1594"/>
        <v>0</v>
      </c>
      <c r="FJ171" s="191"/>
      <c r="FK171" s="84"/>
      <c r="FL171" s="40">
        <v>0</v>
      </c>
      <c r="FM171" s="84">
        <v>0</v>
      </c>
      <c r="FN171" s="84"/>
      <c r="FO171" s="84"/>
      <c r="FP171" s="84">
        <f t="shared" si="1598"/>
        <v>0</v>
      </c>
      <c r="FQ171" s="191"/>
      <c r="FR171" s="84"/>
      <c r="FS171" s="40"/>
      <c r="FT171" s="97">
        <f t="shared" si="1601"/>
        <v>0</v>
      </c>
      <c r="FU171" s="84">
        <v>0</v>
      </c>
      <c r="FV171" s="84">
        <v>0</v>
      </c>
      <c r="FW171" s="84">
        <v>0</v>
      </c>
      <c r="FX171" s="84">
        <f t="shared" si="1602"/>
        <v>0</v>
      </c>
      <c r="FY171" s="191" t="str">
        <f t="shared" si="1603"/>
        <v>nebija plānots</v>
      </c>
      <c r="FZ171" s="84">
        <f t="shared" si="1604"/>
        <v>0</v>
      </c>
      <c r="GA171" s="84">
        <v>0</v>
      </c>
      <c r="GB171" s="84">
        <v>0</v>
      </c>
      <c r="GC171" s="84">
        <f t="shared" si="1605"/>
        <v>0</v>
      </c>
      <c r="GD171" s="84">
        <f t="shared" si="1606"/>
        <v>0</v>
      </c>
      <c r="GE171" s="84">
        <f t="shared" si="1607"/>
        <v>0</v>
      </c>
      <c r="GF171" s="191" t="str">
        <f t="shared" si="1608"/>
        <v>nebija plānots</v>
      </c>
      <c r="GG171" s="84">
        <f t="shared" si="1609"/>
        <v>0</v>
      </c>
      <c r="GH171" s="84">
        <v>0</v>
      </c>
      <c r="GI171" s="84">
        <v>0</v>
      </c>
      <c r="GJ171" s="84">
        <f t="shared" si="1610"/>
        <v>0</v>
      </c>
      <c r="GK171" s="84">
        <f t="shared" si="1611"/>
        <v>0</v>
      </c>
      <c r="GL171" s="84">
        <f t="shared" si="1612"/>
        <v>0</v>
      </c>
      <c r="GM171" s="191" t="str">
        <f t="shared" si="1613"/>
        <v>nebija plānots</v>
      </c>
      <c r="GN171" s="84">
        <f t="shared" si="1614"/>
        <v>0</v>
      </c>
      <c r="GO171" s="84">
        <v>0</v>
      </c>
      <c r="GP171" s="84">
        <v>0</v>
      </c>
      <c r="GQ171" s="84">
        <f t="shared" si="1545"/>
        <v>0</v>
      </c>
      <c r="GR171" s="84">
        <f t="shared" si="1546"/>
        <v>0</v>
      </c>
      <c r="GS171" s="84">
        <f t="shared" si="1547"/>
        <v>0</v>
      </c>
      <c r="GT171" s="191" t="str">
        <f t="shared" si="1615"/>
        <v>nebija plānots</v>
      </c>
      <c r="GU171" s="84">
        <f t="shared" si="1548"/>
        <v>0</v>
      </c>
      <c r="GV171" s="84">
        <v>0</v>
      </c>
      <c r="GW171" s="84">
        <v>0</v>
      </c>
      <c r="GX171" s="84">
        <f t="shared" si="1549"/>
        <v>0</v>
      </c>
      <c r="GY171" s="84">
        <f t="shared" si="1550"/>
        <v>0</v>
      </c>
      <c r="GZ171" s="84">
        <f t="shared" si="1551"/>
        <v>0</v>
      </c>
      <c r="HA171" s="191" t="str">
        <f t="shared" si="1737"/>
        <v>nebija plānots</v>
      </c>
      <c r="HB171" s="84">
        <f t="shared" si="1552"/>
        <v>0</v>
      </c>
      <c r="HC171" s="40"/>
      <c r="HD171" s="40"/>
      <c r="HE171" s="99" t="s">
        <v>932</v>
      </c>
      <c r="HF171" s="99"/>
      <c r="HG171" s="100"/>
      <c r="HH171" s="100"/>
      <c r="HI171" s="100"/>
    </row>
    <row r="172" spans="1:217" ht="75.400000000000006" customHeight="1" collapsed="1" x14ac:dyDescent="0.45">
      <c r="A172" s="1" t="str">
        <f t="shared" si="204"/>
        <v>4.1.1.1</v>
      </c>
      <c r="B172" s="9" t="str">
        <f>C172&amp;J172&amp;"."&amp;D172</f>
        <v>4.1.1.1.Nē</v>
      </c>
      <c r="C172" s="317" t="s">
        <v>134</v>
      </c>
      <c r="D172" s="1" t="s">
        <v>1471</v>
      </c>
      <c r="E172" s="35">
        <v>157</v>
      </c>
      <c r="F172" s="54">
        <v>4</v>
      </c>
      <c r="G172" s="54" t="s">
        <v>134</v>
      </c>
      <c r="H172" s="54" t="s">
        <v>249</v>
      </c>
      <c r="I172" s="54" t="str">
        <f t="shared" si="162"/>
        <v>4.1.1. Apstrādes rūpniecības uzņēmumu energoefektivitāte</v>
      </c>
      <c r="J172" s="54">
        <v>1</v>
      </c>
      <c r="K172" s="62">
        <v>1</v>
      </c>
      <c r="L172" s="38" t="str">
        <f t="shared" si="163"/>
        <v>4.1.1.1</v>
      </c>
      <c r="M172" s="63" t="s">
        <v>41</v>
      </c>
      <c r="N172" s="62" t="s">
        <v>6</v>
      </c>
      <c r="O172" s="55" t="s">
        <v>221</v>
      </c>
      <c r="P172" s="55" t="s">
        <v>225</v>
      </c>
      <c r="Q172" s="57">
        <f t="shared" si="1230"/>
        <v>5844894.9800000004</v>
      </c>
      <c r="R172" s="57">
        <f t="shared" si="1231"/>
        <v>5844894.9800000004</v>
      </c>
      <c r="S172" s="80">
        <v>5844894.9800000004</v>
      </c>
      <c r="T172" s="80">
        <v>0</v>
      </c>
      <c r="U172" s="80">
        <v>0</v>
      </c>
      <c r="V172" s="80">
        <v>0</v>
      </c>
      <c r="W172" s="80">
        <v>0</v>
      </c>
      <c r="X172" s="85" t="str">
        <f t="shared" si="1553"/>
        <v>KF</v>
      </c>
      <c r="Y172" s="85">
        <v>0</v>
      </c>
      <c r="Z172" s="85">
        <v>0</v>
      </c>
      <c r="AA172" s="85">
        <v>0</v>
      </c>
      <c r="AB172" s="85">
        <v>0</v>
      </c>
      <c r="AC172" s="85">
        <v>0</v>
      </c>
      <c r="AD172" s="85">
        <v>0</v>
      </c>
      <c r="AE172" s="85">
        <v>0</v>
      </c>
      <c r="AF172" s="85">
        <v>0</v>
      </c>
      <c r="AG172" s="85">
        <v>0</v>
      </c>
      <c r="AH172" s="85">
        <v>0</v>
      </c>
      <c r="AI172" s="85">
        <v>0</v>
      </c>
      <c r="AJ172" s="85">
        <v>0</v>
      </c>
      <c r="AK172" s="85">
        <v>0</v>
      </c>
      <c r="AL172" s="85">
        <v>0</v>
      </c>
      <c r="AM172" s="85">
        <v>0</v>
      </c>
      <c r="AN172" s="85">
        <f t="shared" si="1554"/>
        <v>0</v>
      </c>
      <c r="AO172" s="85">
        <v>4730549.17</v>
      </c>
      <c r="AP172" s="57">
        <f t="shared" si="205"/>
        <v>4730549.17</v>
      </c>
      <c r="AQ172" s="85">
        <v>15713.54</v>
      </c>
      <c r="AR172" s="85">
        <v>92920.06</v>
      </c>
      <c r="AS172" s="85">
        <v>87477.64</v>
      </c>
      <c r="AT172" s="85">
        <v>0</v>
      </c>
      <c r="AU172" s="85">
        <v>17392.2</v>
      </c>
      <c r="AV172" s="85">
        <v>439958.08999999997</v>
      </c>
      <c r="AW172" s="85">
        <v>117125.14</v>
      </c>
      <c r="AX172" s="85">
        <v>12540</v>
      </c>
      <c r="AY172" s="85">
        <v>41729.599999999999</v>
      </c>
      <c r="AZ172" s="85">
        <v>0</v>
      </c>
      <c r="BA172" s="85">
        <v>6068.8</v>
      </c>
      <c r="BB172" s="85">
        <v>80305.81</v>
      </c>
      <c r="BC172" s="57">
        <f t="shared" si="206"/>
        <v>911230.88000000012</v>
      </c>
      <c r="BD172" s="57">
        <f t="shared" si="207"/>
        <v>5641780.0499999998</v>
      </c>
      <c r="BE172" s="85">
        <v>0</v>
      </c>
      <c r="BF172" s="85">
        <v>0</v>
      </c>
      <c r="BG172" s="85">
        <v>115099.38</v>
      </c>
      <c r="BH172" s="85">
        <v>0</v>
      </c>
      <c r="BI172" s="85">
        <v>0</v>
      </c>
      <c r="BJ172" s="85">
        <v>0</v>
      </c>
      <c r="BK172" s="85">
        <v>0</v>
      </c>
      <c r="BL172" s="85">
        <v>0</v>
      </c>
      <c r="BM172" s="85">
        <v>0</v>
      </c>
      <c r="BN172" s="85">
        <v>0</v>
      </c>
      <c r="BO172" s="85">
        <v>0</v>
      </c>
      <c r="BP172" s="85">
        <v>0</v>
      </c>
      <c r="BQ172" s="57">
        <f t="shared" si="208"/>
        <v>115099.38</v>
      </c>
      <c r="BR172" s="85">
        <v>0</v>
      </c>
      <c r="BS172" s="85">
        <v>0</v>
      </c>
      <c r="BT172" s="85">
        <v>0</v>
      </c>
      <c r="BU172" s="85">
        <v>0</v>
      </c>
      <c r="BV172" s="85">
        <v>0</v>
      </c>
      <c r="BW172" s="85">
        <v>0</v>
      </c>
      <c r="BX172" s="85">
        <v>0</v>
      </c>
      <c r="BY172" s="85">
        <v>52390.44</v>
      </c>
      <c r="BZ172" s="85">
        <v>0</v>
      </c>
      <c r="CA172" s="85">
        <v>0</v>
      </c>
      <c r="CB172" s="85">
        <v>35624.769999999997</v>
      </c>
      <c r="CC172" s="85">
        <v>0</v>
      </c>
      <c r="CD172" s="57">
        <f t="shared" si="209"/>
        <v>88015.209999999992</v>
      </c>
      <c r="CE172" s="85">
        <v>0</v>
      </c>
      <c r="CF172" s="85">
        <v>0</v>
      </c>
      <c r="CG172" s="85">
        <v>0</v>
      </c>
      <c r="CH172" s="85">
        <v>-55050.26</v>
      </c>
      <c r="CI172" s="85">
        <v>0</v>
      </c>
      <c r="CJ172" s="85">
        <v>0</v>
      </c>
      <c r="CK172" s="85">
        <v>0</v>
      </c>
      <c r="CL172" s="85">
        <v>0</v>
      </c>
      <c r="CM172" s="85">
        <v>0</v>
      </c>
      <c r="CN172" s="85">
        <v>0</v>
      </c>
      <c r="CO172" s="84">
        <v>0</v>
      </c>
      <c r="CP172" s="84">
        <v>0</v>
      </c>
      <c r="CQ172" s="57">
        <f>CE172+CF172+CG172+CH172+CI172+CJ172+CK172+CL172+CM172+CN172+CO172+CP172</f>
        <v>-55050.26</v>
      </c>
      <c r="CR172" s="57">
        <f t="shared" si="1555"/>
        <v>5789844.3799999999</v>
      </c>
      <c r="CS172" s="179">
        <v>0</v>
      </c>
      <c r="CT172" s="84">
        <v>0</v>
      </c>
      <c r="CU172" s="84">
        <v>0</v>
      </c>
      <c r="CV172" s="84">
        <f t="shared" si="1556"/>
        <v>0</v>
      </c>
      <c r="CW172" s="84">
        <v>0</v>
      </c>
      <c r="CX172" s="84">
        <f t="shared" si="1557"/>
        <v>0</v>
      </c>
      <c r="CY172" s="191" t="str">
        <f t="shared" si="1558"/>
        <v>nebija plānots</v>
      </c>
      <c r="CZ172" s="84">
        <f t="shared" si="1559"/>
        <v>0</v>
      </c>
      <c r="DA172" s="84">
        <f t="shared" ref="DA172:FL172" si="1858">DA173+DA174</f>
        <v>0</v>
      </c>
      <c r="DB172" s="84">
        <v>0</v>
      </c>
      <c r="DC172" s="84">
        <f t="shared" si="1561"/>
        <v>0</v>
      </c>
      <c r="DD172" s="84">
        <v>0</v>
      </c>
      <c r="DE172" s="84">
        <f t="shared" si="1562"/>
        <v>0</v>
      </c>
      <c r="DF172" s="191" t="str">
        <f t="shared" ref="DF172" si="1859">IFERROR(DE172/DC172,"nebija plānots")</f>
        <v>nebija plānots</v>
      </c>
      <c r="DG172" s="84">
        <f t="shared" ref="DG172" si="1860">DE172-DC172</f>
        <v>0</v>
      </c>
      <c r="DH172" s="84">
        <f t="shared" si="1858"/>
        <v>0</v>
      </c>
      <c r="DI172" s="84">
        <v>0</v>
      </c>
      <c r="DJ172" s="84">
        <f t="shared" ref="DJ172" si="1861">DC172+DH172</f>
        <v>0</v>
      </c>
      <c r="DK172" s="84">
        <v>0</v>
      </c>
      <c r="DL172" s="84">
        <f t="shared" si="1566"/>
        <v>0</v>
      </c>
      <c r="DM172" s="191" t="str">
        <f t="shared" ref="DM172" si="1862">IFERROR(DL172/DJ172,"nebija plānots")</f>
        <v>nebija plānots</v>
      </c>
      <c r="DN172" s="84">
        <f t="shared" ref="DN172" si="1863">DL172-DJ172</f>
        <v>0</v>
      </c>
      <c r="DO172" s="84">
        <f t="shared" si="1858"/>
        <v>0</v>
      </c>
      <c r="DP172" s="84">
        <v>0</v>
      </c>
      <c r="DQ172" s="84">
        <f t="shared" ref="DQ172" si="1864">DJ172+DO172</f>
        <v>0</v>
      </c>
      <c r="DR172" s="84">
        <v>0</v>
      </c>
      <c r="DS172" s="84">
        <f t="shared" si="1570"/>
        <v>0</v>
      </c>
      <c r="DT172" s="191" t="str">
        <f t="shared" ref="DT172" si="1865">IFERROR(DS172/DQ172,"nebija plānots")</f>
        <v>nebija plānots</v>
      </c>
      <c r="DU172" s="84">
        <f t="shared" ref="DU172" si="1866">DS172-DQ172</f>
        <v>0</v>
      </c>
      <c r="DV172" s="84">
        <f t="shared" si="1858"/>
        <v>0</v>
      </c>
      <c r="DW172" s="84">
        <v>-600000</v>
      </c>
      <c r="DX172" s="84">
        <f t="shared" ref="DX172" si="1867">DQ172+DV172</f>
        <v>0</v>
      </c>
      <c r="DY172" s="84">
        <v>600000</v>
      </c>
      <c r="DZ172" s="84">
        <f t="shared" si="1574"/>
        <v>-600000</v>
      </c>
      <c r="EA172" s="191" t="str">
        <f t="shared" ref="EA172" si="1868">IFERROR(DZ172/DX172,"nebija plānots")</f>
        <v>nebija plānots</v>
      </c>
      <c r="EB172" s="84">
        <f t="shared" ref="EB172" si="1869">DZ172-DX172</f>
        <v>-600000</v>
      </c>
      <c r="EC172" s="84">
        <f t="shared" si="1858"/>
        <v>0</v>
      </c>
      <c r="ED172" s="84">
        <v>0</v>
      </c>
      <c r="EE172" s="84">
        <f t="shared" ref="EE172" si="1870">DX172+EC172</f>
        <v>0</v>
      </c>
      <c r="EF172" s="84">
        <v>600000</v>
      </c>
      <c r="EG172" s="84">
        <f t="shared" si="1578"/>
        <v>-600000</v>
      </c>
      <c r="EH172" s="191" t="str">
        <f t="shared" ref="EH172" si="1871">IFERROR(EG172/EE172,"nebija plānots")</f>
        <v>nebija plānots</v>
      </c>
      <c r="EI172" s="84">
        <f t="shared" ref="EI172" si="1872">EG172-EE172</f>
        <v>-600000</v>
      </c>
      <c r="EJ172" s="84">
        <f t="shared" si="1858"/>
        <v>0</v>
      </c>
      <c r="EK172" s="84">
        <v>0</v>
      </c>
      <c r="EL172" s="84">
        <f t="shared" ref="EL172" si="1873">EE172+EJ172</f>
        <v>0</v>
      </c>
      <c r="EM172" s="84">
        <v>600000</v>
      </c>
      <c r="EN172" s="84">
        <f t="shared" si="1582"/>
        <v>-600000</v>
      </c>
      <c r="EO172" s="191" t="str">
        <f t="shared" ref="EO172" si="1874">IFERROR(EN172/EL172,"nebija plānots")</f>
        <v>nebija plānots</v>
      </c>
      <c r="EP172" s="84">
        <f t="shared" ref="EP172" si="1875">EN172-EL172</f>
        <v>-600000</v>
      </c>
      <c r="EQ172" s="84">
        <f t="shared" si="1858"/>
        <v>0</v>
      </c>
      <c r="ER172" s="84">
        <v>0</v>
      </c>
      <c r="ES172" s="84">
        <f t="shared" ref="ES172" si="1876">EL172+EQ172</f>
        <v>0</v>
      </c>
      <c r="ET172" s="84">
        <v>600000</v>
      </c>
      <c r="EU172" s="84">
        <f t="shared" si="1586"/>
        <v>-600000</v>
      </c>
      <c r="EV172" s="191" t="str">
        <f t="shared" ref="EV172" si="1877">IFERROR(EU172/ES172,"nebija plānots")</f>
        <v>nebija plānots</v>
      </c>
      <c r="EW172" s="84">
        <f t="shared" ref="EW172" si="1878">EU172-ES172</f>
        <v>-600000</v>
      </c>
      <c r="EX172" s="84">
        <f t="shared" si="1858"/>
        <v>0</v>
      </c>
      <c r="EY172" s="84">
        <v>0</v>
      </c>
      <c r="EZ172" s="84">
        <f t="shared" ref="EZ172" si="1879">ES172+EX172</f>
        <v>0</v>
      </c>
      <c r="FA172" s="84">
        <v>600000</v>
      </c>
      <c r="FB172" s="84">
        <f t="shared" si="1590"/>
        <v>-600000</v>
      </c>
      <c r="FC172" s="191" t="str">
        <f t="shared" ref="FC172" si="1880">IFERROR(FB172/EZ172,"nebija plānots")</f>
        <v>nebija plānots</v>
      </c>
      <c r="FD172" s="84">
        <f t="shared" ref="FD172" si="1881">FB172-EZ172</f>
        <v>-600000</v>
      </c>
      <c r="FE172" s="84">
        <f t="shared" si="1858"/>
        <v>0</v>
      </c>
      <c r="FF172" s="84">
        <v>0</v>
      </c>
      <c r="FG172" s="84">
        <f t="shared" ref="FG172" si="1882">EZ172+FE172</f>
        <v>0</v>
      </c>
      <c r="FH172" s="84">
        <v>600000</v>
      </c>
      <c r="FI172" s="84">
        <f t="shared" si="1594"/>
        <v>-600000</v>
      </c>
      <c r="FJ172" s="191" t="str">
        <f t="shared" ref="FJ172" si="1883">IFERROR(FI172/FG172,"nebija plānots")</f>
        <v>nebija plānots</v>
      </c>
      <c r="FK172" s="84">
        <f t="shared" ref="FK172" si="1884">FI172-FG172</f>
        <v>-600000</v>
      </c>
      <c r="FL172" s="84">
        <f t="shared" si="1858"/>
        <v>0</v>
      </c>
      <c r="FM172" s="84">
        <v>0</v>
      </c>
      <c r="FN172" s="84">
        <f t="shared" ref="FN172" si="1885">FG172+FL172</f>
        <v>0</v>
      </c>
      <c r="FO172" s="84">
        <v>600000</v>
      </c>
      <c r="FP172" s="84">
        <f t="shared" si="1598"/>
        <v>-600000</v>
      </c>
      <c r="FQ172" s="191" t="str">
        <f t="shared" ref="FQ172" si="1886">IFERROR(FP172/FN172,"nebija plānots")</f>
        <v>nebija plānots</v>
      </c>
      <c r="FR172" s="84">
        <f t="shared" ref="FR172" si="1887">FP172-FN172</f>
        <v>-600000</v>
      </c>
      <c r="FS172" s="97">
        <f t="shared" si="1646"/>
        <v>0</v>
      </c>
      <c r="FT172" s="97">
        <f t="shared" si="1601"/>
        <v>5189844.38</v>
      </c>
      <c r="FU172" s="84">
        <v>0</v>
      </c>
      <c r="FV172" s="84">
        <v>0</v>
      </c>
      <c r="FW172" s="84">
        <v>0</v>
      </c>
      <c r="FX172" s="84">
        <f t="shared" si="1602"/>
        <v>0</v>
      </c>
      <c r="FY172" s="191" t="str">
        <f t="shared" si="1603"/>
        <v>nebija plānots</v>
      </c>
      <c r="FZ172" s="84">
        <f t="shared" si="1604"/>
        <v>0</v>
      </c>
      <c r="GA172" s="84">
        <v>0</v>
      </c>
      <c r="GB172" s="84">
        <v>0</v>
      </c>
      <c r="GC172" s="84">
        <f t="shared" si="1605"/>
        <v>0</v>
      </c>
      <c r="GD172" s="84">
        <f t="shared" si="1606"/>
        <v>0</v>
      </c>
      <c r="GE172" s="84">
        <f t="shared" si="1607"/>
        <v>0</v>
      </c>
      <c r="GF172" s="191" t="str">
        <f t="shared" si="1608"/>
        <v>nebija plānots</v>
      </c>
      <c r="GG172" s="84">
        <f t="shared" si="1609"/>
        <v>0</v>
      </c>
      <c r="GH172" s="84">
        <v>0</v>
      </c>
      <c r="GI172" s="84">
        <v>0</v>
      </c>
      <c r="GJ172" s="84">
        <f t="shared" si="1610"/>
        <v>0</v>
      </c>
      <c r="GK172" s="84">
        <f t="shared" si="1611"/>
        <v>0</v>
      </c>
      <c r="GL172" s="84">
        <f t="shared" si="1612"/>
        <v>0</v>
      </c>
      <c r="GM172" s="191" t="str">
        <f t="shared" si="1613"/>
        <v>nebija plānots</v>
      </c>
      <c r="GN172" s="84">
        <f t="shared" si="1614"/>
        <v>0</v>
      </c>
      <c r="GO172" s="84">
        <v>0</v>
      </c>
      <c r="GP172" s="84">
        <v>0</v>
      </c>
      <c r="GQ172" s="84">
        <f t="shared" si="1545"/>
        <v>0</v>
      </c>
      <c r="GR172" s="84">
        <f t="shared" si="1546"/>
        <v>0</v>
      </c>
      <c r="GS172" s="84">
        <f t="shared" si="1547"/>
        <v>0</v>
      </c>
      <c r="GT172" s="191" t="str">
        <f t="shared" si="1615"/>
        <v>nebija plānots</v>
      </c>
      <c r="GU172" s="84">
        <f t="shared" si="1548"/>
        <v>0</v>
      </c>
      <c r="GV172" s="84">
        <v>0</v>
      </c>
      <c r="GW172" s="84">
        <v>0</v>
      </c>
      <c r="GX172" s="84">
        <f t="shared" si="1549"/>
        <v>0</v>
      </c>
      <c r="GY172" s="84">
        <f t="shared" si="1550"/>
        <v>0</v>
      </c>
      <c r="GZ172" s="84">
        <f t="shared" si="1551"/>
        <v>0</v>
      </c>
      <c r="HA172" s="191" t="str">
        <f t="shared" si="1737"/>
        <v>nebija plānots</v>
      </c>
      <c r="HB172" s="84">
        <f t="shared" si="1552"/>
        <v>0</v>
      </c>
      <c r="HC172" s="57">
        <f>FU172+FS172+CQ172+CD172+BQ172+BC172+AP172</f>
        <v>5789844.3799999999</v>
      </c>
      <c r="HD172" s="57">
        <f>Q172-HC172</f>
        <v>55050.600000000559</v>
      </c>
      <c r="HE172" s="58" t="s">
        <v>725</v>
      </c>
      <c r="HF172" s="58"/>
      <c r="HG172" s="59"/>
      <c r="HH172" s="59"/>
      <c r="HI172" s="59"/>
    </row>
    <row r="173" spans="1:217" ht="75.400000000000006" hidden="1" customHeight="1" outlineLevel="1" x14ac:dyDescent="0.45">
      <c r="B173" s="9"/>
      <c r="C173" s="317" t="s">
        <v>134</v>
      </c>
      <c r="D173" s="1" t="s">
        <v>1471</v>
      </c>
      <c r="E173" s="35">
        <v>158</v>
      </c>
      <c r="F173" s="37">
        <v>4</v>
      </c>
      <c r="G173" s="37" t="s">
        <v>134</v>
      </c>
      <c r="H173" s="37" t="s">
        <v>249</v>
      </c>
      <c r="I173" s="37" t="s">
        <v>488</v>
      </c>
      <c r="J173" s="54">
        <v>0</v>
      </c>
      <c r="K173" s="41"/>
      <c r="L173" s="38"/>
      <c r="M173" s="42" t="s">
        <v>41</v>
      </c>
      <c r="N173" s="41"/>
      <c r="O173" s="38"/>
      <c r="P173" s="38" t="s">
        <v>456</v>
      </c>
      <c r="Q173" s="40"/>
      <c r="R173" s="40"/>
      <c r="S173" s="40"/>
      <c r="T173" s="40"/>
      <c r="U173" s="40"/>
      <c r="V173" s="40"/>
      <c r="W173" s="40"/>
      <c r="X173" s="85">
        <f t="shared" si="1553"/>
        <v>0</v>
      </c>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84">
        <v>0</v>
      </c>
      <c r="CP173" s="84">
        <v>0</v>
      </c>
      <c r="CQ173" s="40"/>
      <c r="CR173" s="57">
        <f t="shared" si="1555"/>
        <v>0</v>
      </c>
      <c r="CS173" s="40"/>
      <c r="CT173" s="40"/>
      <c r="CU173" s="84"/>
      <c r="CV173" s="84"/>
      <c r="CW173" s="84"/>
      <c r="CX173" s="84"/>
      <c r="CY173" s="191"/>
      <c r="CZ173" s="84"/>
      <c r="DA173" s="40"/>
      <c r="DB173" s="84">
        <v>0</v>
      </c>
      <c r="DC173" s="84"/>
      <c r="DD173" s="84"/>
      <c r="DE173" s="84">
        <f t="shared" si="1562"/>
        <v>0</v>
      </c>
      <c r="DF173" s="191"/>
      <c r="DG173" s="84"/>
      <c r="DH173" s="40"/>
      <c r="DI173" s="84">
        <v>0</v>
      </c>
      <c r="DJ173" s="84"/>
      <c r="DK173" s="84"/>
      <c r="DL173" s="84">
        <f t="shared" si="1566"/>
        <v>0</v>
      </c>
      <c r="DM173" s="191"/>
      <c r="DN173" s="84"/>
      <c r="DO173" s="40"/>
      <c r="DP173" s="84">
        <v>0</v>
      </c>
      <c r="DQ173" s="84"/>
      <c r="DR173" s="84"/>
      <c r="DS173" s="84">
        <f t="shared" si="1570"/>
        <v>0</v>
      </c>
      <c r="DT173" s="191"/>
      <c r="DU173" s="84"/>
      <c r="DV173" s="40"/>
      <c r="DW173" s="84">
        <v>0</v>
      </c>
      <c r="DX173" s="84"/>
      <c r="DY173" s="84"/>
      <c r="DZ173" s="84">
        <f t="shared" si="1574"/>
        <v>0</v>
      </c>
      <c r="EA173" s="191"/>
      <c r="EB173" s="84"/>
      <c r="EC173" s="40"/>
      <c r="ED173" s="84">
        <v>0</v>
      </c>
      <c r="EE173" s="84"/>
      <c r="EF173" s="84"/>
      <c r="EG173" s="84">
        <f t="shared" si="1578"/>
        <v>0</v>
      </c>
      <c r="EH173" s="191"/>
      <c r="EI173" s="84"/>
      <c r="EJ173" s="40"/>
      <c r="EK173" s="84">
        <v>0</v>
      </c>
      <c r="EL173" s="84"/>
      <c r="EM173" s="84"/>
      <c r="EN173" s="84">
        <f t="shared" si="1582"/>
        <v>0</v>
      </c>
      <c r="EO173" s="191"/>
      <c r="EP173" s="84"/>
      <c r="EQ173" s="40"/>
      <c r="ER173" s="84">
        <v>0</v>
      </c>
      <c r="ES173" s="84"/>
      <c r="ET173" s="84"/>
      <c r="EU173" s="84">
        <f t="shared" si="1586"/>
        <v>0</v>
      </c>
      <c r="EV173" s="191"/>
      <c r="EW173" s="84"/>
      <c r="EX173" s="40"/>
      <c r="EY173" s="84">
        <v>0</v>
      </c>
      <c r="EZ173" s="84"/>
      <c r="FA173" s="84"/>
      <c r="FB173" s="84">
        <f t="shared" si="1590"/>
        <v>0</v>
      </c>
      <c r="FC173" s="191"/>
      <c r="FD173" s="84"/>
      <c r="FE173" s="40"/>
      <c r="FF173" s="84">
        <v>0</v>
      </c>
      <c r="FG173" s="84"/>
      <c r="FH173" s="84"/>
      <c r="FI173" s="84">
        <f t="shared" si="1594"/>
        <v>0</v>
      </c>
      <c r="FJ173" s="191"/>
      <c r="FK173" s="84"/>
      <c r="FL173" s="40"/>
      <c r="FM173" s="84">
        <v>0</v>
      </c>
      <c r="FN173" s="84"/>
      <c r="FO173" s="84"/>
      <c r="FP173" s="84">
        <f t="shared" si="1598"/>
        <v>0</v>
      </c>
      <c r="FQ173" s="191"/>
      <c r="FR173" s="84"/>
      <c r="FS173" s="40"/>
      <c r="FT173" s="97">
        <f t="shared" si="1601"/>
        <v>0</v>
      </c>
      <c r="FU173" s="84">
        <v>0</v>
      </c>
      <c r="FV173" s="84">
        <v>0</v>
      </c>
      <c r="FW173" s="84">
        <v>0</v>
      </c>
      <c r="FX173" s="84">
        <f t="shared" si="1602"/>
        <v>0</v>
      </c>
      <c r="FY173" s="191" t="str">
        <f t="shared" si="1603"/>
        <v>nebija plānots</v>
      </c>
      <c r="FZ173" s="84">
        <f t="shared" si="1604"/>
        <v>0</v>
      </c>
      <c r="GA173" s="84">
        <v>0</v>
      </c>
      <c r="GB173" s="84">
        <v>0</v>
      </c>
      <c r="GC173" s="84">
        <f t="shared" si="1605"/>
        <v>0</v>
      </c>
      <c r="GD173" s="84">
        <f t="shared" si="1606"/>
        <v>0</v>
      </c>
      <c r="GE173" s="84">
        <f t="shared" si="1607"/>
        <v>0</v>
      </c>
      <c r="GF173" s="191" t="str">
        <f t="shared" si="1608"/>
        <v>nebija plānots</v>
      </c>
      <c r="GG173" s="84">
        <f t="shared" si="1609"/>
        <v>0</v>
      </c>
      <c r="GH173" s="84">
        <v>0</v>
      </c>
      <c r="GI173" s="84">
        <v>0</v>
      </c>
      <c r="GJ173" s="84">
        <f t="shared" si="1610"/>
        <v>0</v>
      </c>
      <c r="GK173" s="84">
        <f t="shared" si="1611"/>
        <v>0</v>
      </c>
      <c r="GL173" s="84">
        <f t="shared" si="1612"/>
        <v>0</v>
      </c>
      <c r="GM173" s="191" t="str">
        <f t="shared" si="1613"/>
        <v>nebija plānots</v>
      </c>
      <c r="GN173" s="84">
        <f t="shared" si="1614"/>
        <v>0</v>
      </c>
      <c r="GO173" s="84">
        <v>0</v>
      </c>
      <c r="GP173" s="84">
        <v>0</v>
      </c>
      <c r="GQ173" s="84">
        <f t="shared" si="1545"/>
        <v>0</v>
      </c>
      <c r="GR173" s="84">
        <f t="shared" si="1546"/>
        <v>0</v>
      </c>
      <c r="GS173" s="84">
        <f t="shared" si="1547"/>
        <v>0</v>
      </c>
      <c r="GT173" s="191" t="str">
        <f t="shared" si="1615"/>
        <v>nebija plānots</v>
      </c>
      <c r="GU173" s="84">
        <f t="shared" si="1548"/>
        <v>0</v>
      </c>
      <c r="GV173" s="84">
        <v>0</v>
      </c>
      <c r="GW173" s="84">
        <v>0</v>
      </c>
      <c r="GX173" s="84">
        <f t="shared" si="1549"/>
        <v>0</v>
      </c>
      <c r="GY173" s="84">
        <f t="shared" si="1550"/>
        <v>0</v>
      </c>
      <c r="GZ173" s="84">
        <f t="shared" si="1551"/>
        <v>0</v>
      </c>
      <c r="HA173" s="191" t="str">
        <f t="shared" si="1737"/>
        <v>nebija plānots</v>
      </c>
      <c r="HB173" s="84">
        <f t="shared" si="1552"/>
        <v>0</v>
      </c>
      <c r="HC173" s="40"/>
      <c r="HD173" s="40"/>
      <c r="HE173" s="99"/>
      <c r="HF173" s="99"/>
      <c r="HG173" s="100"/>
      <c r="HH173" s="100"/>
      <c r="HI173" s="100"/>
    </row>
    <row r="174" spans="1:217" ht="75.400000000000006" hidden="1" customHeight="1" outlineLevel="1" x14ac:dyDescent="0.45">
      <c r="B174" s="9"/>
      <c r="C174" s="317" t="s">
        <v>134</v>
      </c>
      <c r="D174" s="1" t="s">
        <v>1471</v>
      </c>
      <c r="E174" s="35">
        <v>159</v>
      </c>
      <c r="F174" s="37">
        <v>4</v>
      </c>
      <c r="G174" s="37" t="s">
        <v>134</v>
      </c>
      <c r="H174" s="37" t="s">
        <v>249</v>
      </c>
      <c r="I174" s="37" t="s">
        <v>488</v>
      </c>
      <c r="J174" s="54">
        <v>0</v>
      </c>
      <c r="K174" s="41"/>
      <c r="L174" s="38"/>
      <c r="M174" s="42" t="s">
        <v>41</v>
      </c>
      <c r="N174" s="41"/>
      <c r="O174" s="38"/>
      <c r="P174" s="38" t="s">
        <v>457</v>
      </c>
      <c r="Q174" s="40"/>
      <c r="R174" s="40"/>
      <c r="S174" s="40"/>
      <c r="T174" s="40"/>
      <c r="U174" s="40"/>
      <c r="V174" s="40"/>
      <c r="W174" s="40"/>
      <c r="X174" s="85">
        <f t="shared" si="1553"/>
        <v>0</v>
      </c>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84">
        <v>0</v>
      </c>
      <c r="CP174" s="84">
        <v>0</v>
      </c>
      <c r="CQ174" s="40"/>
      <c r="CR174" s="57">
        <f t="shared" si="1555"/>
        <v>0</v>
      </c>
      <c r="CS174" s="40"/>
      <c r="CT174" s="40">
        <v>0</v>
      </c>
      <c r="CU174" s="84"/>
      <c r="CV174" s="84"/>
      <c r="CW174" s="84"/>
      <c r="CX174" s="84"/>
      <c r="CY174" s="191"/>
      <c r="CZ174" s="84"/>
      <c r="DA174" s="40">
        <v>0</v>
      </c>
      <c r="DB174" s="84">
        <v>0</v>
      </c>
      <c r="DC174" s="84"/>
      <c r="DD174" s="84"/>
      <c r="DE174" s="84">
        <f t="shared" si="1562"/>
        <v>0</v>
      </c>
      <c r="DF174" s="191"/>
      <c r="DG174" s="84"/>
      <c r="DH174" s="40">
        <v>0</v>
      </c>
      <c r="DI174" s="84">
        <v>0</v>
      </c>
      <c r="DJ174" s="84"/>
      <c r="DK174" s="84"/>
      <c r="DL174" s="84">
        <f t="shared" si="1566"/>
        <v>0</v>
      </c>
      <c r="DM174" s="191"/>
      <c r="DN174" s="84"/>
      <c r="DO174" s="40">
        <v>0</v>
      </c>
      <c r="DP174" s="84">
        <v>0</v>
      </c>
      <c r="DQ174" s="84"/>
      <c r="DR174" s="84"/>
      <c r="DS174" s="84">
        <f t="shared" si="1570"/>
        <v>0</v>
      </c>
      <c r="DT174" s="191"/>
      <c r="DU174" s="84"/>
      <c r="DV174" s="40">
        <v>0</v>
      </c>
      <c r="DW174" s="84">
        <v>0</v>
      </c>
      <c r="DX174" s="84"/>
      <c r="DY174" s="84"/>
      <c r="DZ174" s="84">
        <f t="shared" si="1574"/>
        <v>0</v>
      </c>
      <c r="EA174" s="191"/>
      <c r="EB174" s="84"/>
      <c r="EC174" s="40">
        <v>0</v>
      </c>
      <c r="ED174" s="84">
        <v>0</v>
      </c>
      <c r="EE174" s="84"/>
      <c r="EF174" s="84"/>
      <c r="EG174" s="84">
        <f t="shared" si="1578"/>
        <v>0</v>
      </c>
      <c r="EH174" s="191"/>
      <c r="EI174" s="84"/>
      <c r="EJ174" s="40">
        <v>0</v>
      </c>
      <c r="EK174" s="84">
        <v>0</v>
      </c>
      <c r="EL174" s="84"/>
      <c r="EM174" s="84"/>
      <c r="EN174" s="84">
        <f t="shared" si="1582"/>
        <v>0</v>
      </c>
      <c r="EO174" s="191"/>
      <c r="EP174" s="84"/>
      <c r="EQ174" s="40">
        <v>0</v>
      </c>
      <c r="ER174" s="84">
        <v>0</v>
      </c>
      <c r="ES174" s="84"/>
      <c r="ET174" s="84"/>
      <c r="EU174" s="84">
        <f t="shared" si="1586"/>
        <v>0</v>
      </c>
      <c r="EV174" s="191"/>
      <c r="EW174" s="84"/>
      <c r="EX174" s="40">
        <v>0</v>
      </c>
      <c r="EY174" s="84">
        <v>0</v>
      </c>
      <c r="EZ174" s="84"/>
      <c r="FA174" s="84"/>
      <c r="FB174" s="84">
        <f t="shared" si="1590"/>
        <v>0</v>
      </c>
      <c r="FC174" s="191"/>
      <c r="FD174" s="84"/>
      <c r="FE174" s="40">
        <v>0</v>
      </c>
      <c r="FF174" s="84">
        <v>0</v>
      </c>
      <c r="FG174" s="84"/>
      <c r="FH174" s="84"/>
      <c r="FI174" s="84">
        <f t="shared" si="1594"/>
        <v>0</v>
      </c>
      <c r="FJ174" s="191"/>
      <c r="FK174" s="84"/>
      <c r="FL174" s="40">
        <v>0</v>
      </c>
      <c r="FM174" s="84">
        <v>0</v>
      </c>
      <c r="FN174" s="84"/>
      <c r="FO174" s="84"/>
      <c r="FP174" s="84">
        <f t="shared" si="1598"/>
        <v>0</v>
      </c>
      <c r="FQ174" s="191"/>
      <c r="FR174" s="84"/>
      <c r="FS174" s="40"/>
      <c r="FT174" s="97">
        <f t="shared" si="1601"/>
        <v>0</v>
      </c>
      <c r="FU174" s="84">
        <v>0</v>
      </c>
      <c r="FV174" s="84">
        <v>0</v>
      </c>
      <c r="FW174" s="84">
        <v>0</v>
      </c>
      <c r="FX174" s="84">
        <f t="shared" si="1602"/>
        <v>0</v>
      </c>
      <c r="FY174" s="191" t="str">
        <f t="shared" si="1603"/>
        <v>nebija plānots</v>
      </c>
      <c r="FZ174" s="84">
        <f t="shared" si="1604"/>
        <v>0</v>
      </c>
      <c r="GA174" s="84">
        <v>0</v>
      </c>
      <c r="GB174" s="84">
        <v>0</v>
      </c>
      <c r="GC174" s="84">
        <f t="shared" si="1605"/>
        <v>0</v>
      </c>
      <c r="GD174" s="84">
        <f t="shared" si="1606"/>
        <v>0</v>
      </c>
      <c r="GE174" s="84">
        <f t="shared" si="1607"/>
        <v>0</v>
      </c>
      <c r="GF174" s="191" t="str">
        <f t="shared" si="1608"/>
        <v>nebija plānots</v>
      </c>
      <c r="GG174" s="84">
        <f t="shared" si="1609"/>
        <v>0</v>
      </c>
      <c r="GH174" s="84">
        <v>0</v>
      </c>
      <c r="GI174" s="84">
        <v>0</v>
      </c>
      <c r="GJ174" s="84">
        <f t="shared" si="1610"/>
        <v>0</v>
      </c>
      <c r="GK174" s="84">
        <f t="shared" si="1611"/>
        <v>0</v>
      </c>
      <c r="GL174" s="84">
        <f t="shared" si="1612"/>
        <v>0</v>
      </c>
      <c r="GM174" s="191" t="str">
        <f t="shared" si="1613"/>
        <v>nebija plānots</v>
      </c>
      <c r="GN174" s="84">
        <f t="shared" si="1614"/>
        <v>0</v>
      </c>
      <c r="GO174" s="84">
        <v>0</v>
      </c>
      <c r="GP174" s="84">
        <v>0</v>
      </c>
      <c r="GQ174" s="84">
        <f t="shared" si="1545"/>
        <v>0</v>
      </c>
      <c r="GR174" s="84">
        <f t="shared" si="1546"/>
        <v>0</v>
      </c>
      <c r="GS174" s="84">
        <f t="shared" si="1547"/>
        <v>0</v>
      </c>
      <c r="GT174" s="191" t="str">
        <f t="shared" si="1615"/>
        <v>nebija plānots</v>
      </c>
      <c r="GU174" s="84">
        <f t="shared" si="1548"/>
        <v>0</v>
      </c>
      <c r="GV174" s="84">
        <v>0</v>
      </c>
      <c r="GW174" s="84">
        <v>0</v>
      </c>
      <c r="GX174" s="84">
        <f t="shared" si="1549"/>
        <v>0</v>
      </c>
      <c r="GY174" s="84">
        <f t="shared" si="1550"/>
        <v>0</v>
      </c>
      <c r="GZ174" s="84">
        <f t="shared" si="1551"/>
        <v>0</v>
      </c>
      <c r="HA174" s="191" t="str">
        <f t="shared" si="1737"/>
        <v>nebija plānots</v>
      </c>
      <c r="HB174" s="84">
        <f t="shared" si="1552"/>
        <v>0</v>
      </c>
      <c r="HC174" s="40"/>
      <c r="HD174" s="40"/>
      <c r="HE174" s="99"/>
      <c r="HF174" s="99">
        <v>1</v>
      </c>
      <c r="HG174" s="100" t="s">
        <v>724</v>
      </c>
      <c r="HH174" s="100"/>
      <c r="HI174" s="100"/>
    </row>
    <row r="175" spans="1:217" ht="75.400000000000006" customHeight="1" collapsed="1" x14ac:dyDescent="0.45">
      <c r="A175" s="1" t="str">
        <f t="shared" si="204"/>
        <v>4.1.1.2</v>
      </c>
      <c r="B175" s="9" t="str">
        <f>C175&amp;J175&amp;"."&amp;D175</f>
        <v>4.1.1.2.Nē</v>
      </c>
      <c r="C175" s="317" t="s">
        <v>134</v>
      </c>
      <c r="D175" s="1" t="s">
        <v>1471</v>
      </c>
      <c r="E175" s="35">
        <v>160</v>
      </c>
      <c r="F175" s="54">
        <v>4</v>
      </c>
      <c r="G175" s="54" t="s">
        <v>134</v>
      </c>
      <c r="H175" s="54" t="s">
        <v>249</v>
      </c>
      <c r="I175" s="54" t="str">
        <f t="shared" si="162"/>
        <v>4.1.1. Apstrādes rūpniecības uzņēmumu energoefektivitāte</v>
      </c>
      <c r="J175" s="54">
        <v>2</v>
      </c>
      <c r="K175" s="62">
        <v>2</v>
      </c>
      <c r="L175" s="38" t="str">
        <f t="shared" si="163"/>
        <v>4.1.1.2</v>
      </c>
      <c r="M175" s="63" t="s">
        <v>41</v>
      </c>
      <c r="N175" s="62" t="s">
        <v>6</v>
      </c>
      <c r="O175" s="55" t="s">
        <v>221</v>
      </c>
      <c r="P175" s="55" t="s">
        <v>225</v>
      </c>
      <c r="Q175" s="57">
        <f t="shared" si="1230"/>
        <v>6012122</v>
      </c>
      <c r="R175" s="57">
        <f t="shared" si="1231"/>
        <v>6012122</v>
      </c>
      <c r="S175" s="80">
        <v>6012122</v>
      </c>
      <c r="T175" s="80">
        <v>0</v>
      </c>
      <c r="U175" s="80">
        <v>0</v>
      </c>
      <c r="V175" s="80">
        <v>0</v>
      </c>
      <c r="W175" s="80">
        <v>0</v>
      </c>
      <c r="X175" s="85" t="str">
        <f t="shared" si="1553"/>
        <v>KF</v>
      </c>
      <c r="Y175" s="85">
        <v>0</v>
      </c>
      <c r="Z175" s="85">
        <v>0</v>
      </c>
      <c r="AA175" s="85">
        <v>0</v>
      </c>
      <c r="AB175" s="85">
        <v>0</v>
      </c>
      <c r="AC175" s="85">
        <v>0</v>
      </c>
      <c r="AD175" s="85">
        <v>0</v>
      </c>
      <c r="AE175" s="85">
        <v>0</v>
      </c>
      <c r="AF175" s="85">
        <v>0</v>
      </c>
      <c r="AG175" s="85">
        <v>0</v>
      </c>
      <c r="AH175" s="85">
        <v>0</v>
      </c>
      <c r="AI175" s="85">
        <v>0</v>
      </c>
      <c r="AJ175" s="85">
        <v>0</v>
      </c>
      <c r="AK175" s="85">
        <v>0</v>
      </c>
      <c r="AL175" s="85">
        <v>0</v>
      </c>
      <c r="AM175" s="85">
        <v>0</v>
      </c>
      <c r="AN175" s="85">
        <f t="shared" si="1554"/>
        <v>0</v>
      </c>
      <c r="AO175" s="85">
        <v>0</v>
      </c>
      <c r="AP175" s="57">
        <f t="shared" si="205"/>
        <v>0</v>
      </c>
      <c r="AQ175" s="85">
        <v>0</v>
      </c>
      <c r="AR175" s="85">
        <v>0</v>
      </c>
      <c r="AS175" s="85">
        <v>238300</v>
      </c>
      <c r="AT175" s="85">
        <v>582517.6</v>
      </c>
      <c r="AU175" s="85">
        <v>82474.94</v>
      </c>
      <c r="AV175" s="85">
        <v>414592.51</v>
      </c>
      <c r="AW175" s="85">
        <v>297773.91000000003</v>
      </c>
      <c r="AX175" s="85">
        <v>901620.88</v>
      </c>
      <c r="AY175" s="85">
        <v>0</v>
      </c>
      <c r="AZ175" s="85">
        <v>699216.55</v>
      </c>
      <c r="BA175" s="85">
        <v>73320</v>
      </c>
      <c r="BB175" s="85">
        <v>594863.93000000005</v>
      </c>
      <c r="BC175" s="57">
        <f t="shared" si="206"/>
        <v>3884680.32</v>
      </c>
      <c r="BD175" s="57">
        <f t="shared" si="207"/>
        <v>3884680.32</v>
      </c>
      <c r="BE175" s="85">
        <v>65710.19</v>
      </c>
      <c r="BF175" s="85">
        <v>213253.18</v>
      </c>
      <c r="BG175" s="85">
        <v>117413.59</v>
      </c>
      <c r="BH175" s="85">
        <v>0</v>
      </c>
      <c r="BI175" s="85">
        <v>0</v>
      </c>
      <c r="BJ175" s="85">
        <v>47834.68</v>
      </c>
      <c r="BK175" s="85">
        <v>78507.820000000007</v>
      </c>
      <c r="BL175" s="85">
        <v>0</v>
      </c>
      <c r="BM175" s="85">
        <v>0</v>
      </c>
      <c r="BN175" s="85">
        <v>0</v>
      </c>
      <c r="BO175" s="85">
        <v>0</v>
      </c>
      <c r="BP175" s="85">
        <v>499583.59</v>
      </c>
      <c r="BQ175" s="57">
        <f t="shared" si="208"/>
        <v>1022303.05</v>
      </c>
      <c r="BR175" s="85">
        <v>158933.51</v>
      </c>
      <c r="BS175" s="85">
        <v>0</v>
      </c>
      <c r="BT175" s="85">
        <v>56859.69</v>
      </c>
      <c r="BU175" s="85">
        <v>0</v>
      </c>
      <c r="BV175" s="85">
        <v>198935.07</v>
      </c>
      <c r="BW175" s="85">
        <v>0</v>
      </c>
      <c r="BX175" s="85">
        <v>98664.53</v>
      </c>
      <c r="BY175" s="85">
        <v>66223.8</v>
      </c>
      <c r="BZ175" s="85">
        <v>55347.03</v>
      </c>
      <c r="CA175" s="85">
        <v>100000</v>
      </c>
      <c r="CB175" s="85">
        <v>0</v>
      </c>
      <c r="CC175" s="85">
        <v>0</v>
      </c>
      <c r="CD175" s="57">
        <f t="shared" si="209"/>
        <v>734963.63000000012</v>
      </c>
      <c r="CE175" s="85">
        <v>0</v>
      </c>
      <c r="CF175" s="85">
        <v>0</v>
      </c>
      <c r="CG175" s="85">
        <v>0</v>
      </c>
      <c r="CH175" s="85">
        <v>0</v>
      </c>
      <c r="CI175" s="85">
        <v>0</v>
      </c>
      <c r="CJ175" s="85">
        <v>0</v>
      </c>
      <c r="CK175" s="85">
        <v>0</v>
      </c>
      <c r="CL175" s="85">
        <v>59427.87</v>
      </c>
      <c r="CM175" s="85">
        <v>94921.43</v>
      </c>
      <c r="CN175" s="85">
        <v>62869.509999999995</v>
      </c>
      <c r="CO175" s="84">
        <v>0</v>
      </c>
      <c r="CP175" s="84">
        <v>0</v>
      </c>
      <c r="CQ175" s="57">
        <f>CE175+CF175+CG175+CH175+CI175+CJ175+CK175+CL175+CM175+CN175+CO175+CP175</f>
        <v>217218.81</v>
      </c>
      <c r="CR175" s="57">
        <f t="shared" si="1555"/>
        <v>5859165.8099999996</v>
      </c>
      <c r="CS175" s="179">
        <v>0</v>
      </c>
      <c r="CT175" s="84">
        <v>0</v>
      </c>
      <c r="CU175" s="84">
        <v>0</v>
      </c>
      <c r="CV175" s="84">
        <f t="shared" si="1556"/>
        <v>0</v>
      </c>
      <c r="CW175" s="84">
        <v>0</v>
      </c>
      <c r="CX175" s="84">
        <f t="shared" si="1557"/>
        <v>0</v>
      </c>
      <c r="CY175" s="191" t="str">
        <f t="shared" si="1558"/>
        <v>nebija plānots</v>
      </c>
      <c r="CZ175" s="84">
        <f t="shared" si="1559"/>
        <v>0</v>
      </c>
      <c r="DA175" s="84">
        <f t="shared" ref="DA175:FL175" si="1888">DA176+DA177</f>
        <v>13358.21</v>
      </c>
      <c r="DB175" s="84">
        <v>0</v>
      </c>
      <c r="DC175" s="84">
        <f t="shared" si="1561"/>
        <v>13358.21</v>
      </c>
      <c r="DD175" s="84">
        <v>0</v>
      </c>
      <c r="DE175" s="84">
        <f t="shared" si="1562"/>
        <v>0</v>
      </c>
      <c r="DF175" s="191">
        <f t="shared" ref="DF175" si="1889">IFERROR(DE175/DC175,"nebija plānots")</f>
        <v>0</v>
      </c>
      <c r="DG175" s="84">
        <f t="shared" ref="DG175" si="1890">DE175-DC175</f>
        <v>-13358.21</v>
      </c>
      <c r="DH175" s="84">
        <f t="shared" si="1888"/>
        <v>0</v>
      </c>
      <c r="DI175" s="84">
        <v>-89751.07</v>
      </c>
      <c r="DJ175" s="84">
        <f t="shared" ref="DJ175" si="1891">DC175+DH175</f>
        <v>13358.21</v>
      </c>
      <c r="DK175" s="84">
        <v>89751.07</v>
      </c>
      <c r="DL175" s="84">
        <f t="shared" si="1566"/>
        <v>-89751.07</v>
      </c>
      <c r="DM175" s="191">
        <f t="shared" ref="DM175" si="1892">IFERROR(DL175/DJ175,"nebija plānots")</f>
        <v>-6.7187946588652228</v>
      </c>
      <c r="DN175" s="84">
        <f t="shared" ref="DN175" si="1893">DL175-DJ175</f>
        <v>-103109.28</v>
      </c>
      <c r="DO175" s="84">
        <f t="shared" si="1888"/>
        <v>0</v>
      </c>
      <c r="DP175" s="84">
        <v>0</v>
      </c>
      <c r="DQ175" s="84">
        <f t="shared" ref="DQ175" si="1894">DJ175+DO175</f>
        <v>13358.21</v>
      </c>
      <c r="DR175" s="84">
        <v>89751.07</v>
      </c>
      <c r="DS175" s="84">
        <f t="shared" si="1570"/>
        <v>-89751.07</v>
      </c>
      <c r="DT175" s="191">
        <f t="shared" ref="DT175" si="1895">IFERROR(DS175/DQ175,"nebija plānots")</f>
        <v>-6.7187946588652228</v>
      </c>
      <c r="DU175" s="84">
        <f t="shared" ref="DU175" si="1896">DS175-DQ175</f>
        <v>-103109.28</v>
      </c>
      <c r="DV175" s="84">
        <f t="shared" si="1888"/>
        <v>0</v>
      </c>
      <c r="DW175" s="84">
        <v>13358.21</v>
      </c>
      <c r="DX175" s="84">
        <f t="shared" ref="DX175" si="1897">DQ175+DV175</f>
        <v>13358.21</v>
      </c>
      <c r="DY175" s="84">
        <v>89751.07</v>
      </c>
      <c r="DZ175" s="84">
        <f t="shared" si="1574"/>
        <v>-76392.860000000015</v>
      </c>
      <c r="EA175" s="191">
        <f t="shared" ref="EA175" si="1898">IFERROR(DZ175/DX175,"nebija plānots")</f>
        <v>-5.7187946588652236</v>
      </c>
      <c r="EB175" s="84">
        <f t="shared" ref="EB175" si="1899">DZ175-DX175</f>
        <v>-89751.07</v>
      </c>
      <c r="EC175" s="84">
        <f t="shared" si="1888"/>
        <v>0</v>
      </c>
      <c r="ED175" s="84">
        <v>0</v>
      </c>
      <c r="EE175" s="84">
        <f t="shared" ref="EE175" si="1900">DX175+EC175</f>
        <v>13358.21</v>
      </c>
      <c r="EF175" s="84">
        <v>89751.07</v>
      </c>
      <c r="EG175" s="84">
        <f t="shared" si="1578"/>
        <v>-76392.860000000015</v>
      </c>
      <c r="EH175" s="191">
        <f t="shared" ref="EH175" si="1901">IFERROR(EG175/EE175,"nebija plānots")</f>
        <v>-5.7187946588652236</v>
      </c>
      <c r="EI175" s="84">
        <f t="shared" ref="EI175" si="1902">EG175-EE175</f>
        <v>-89751.07</v>
      </c>
      <c r="EJ175" s="84">
        <f t="shared" si="1888"/>
        <v>0</v>
      </c>
      <c r="EK175" s="84">
        <v>0</v>
      </c>
      <c r="EL175" s="84">
        <f t="shared" ref="EL175" si="1903">EE175+EJ175</f>
        <v>13358.21</v>
      </c>
      <c r="EM175" s="84">
        <v>89751.07</v>
      </c>
      <c r="EN175" s="84">
        <f t="shared" si="1582"/>
        <v>-76392.860000000015</v>
      </c>
      <c r="EO175" s="191">
        <f t="shared" ref="EO175" si="1904">IFERROR(EN175/EL175,"nebija plānots")</f>
        <v>-5.7187946588652236</v>
      </c>
      <c r="EP175" s="84">
        <f t="shared" ref="EP175" si="1905">EN175-EL175</f>
        <v>-89751.07</v>
      </c>
      <c r="EQ175" s="84">
        <f t="shared" si="1888"/>
        <v>0</v>
      </c>
      <c r="ER175" s="84">
        <v>0</v>
      </c>
      <c r="ES175" s="84">
        <f t="shared" ref="ES175" si="1906">EL175+EQ175</f>
        <v>13358.21</v>
      </c>
      <c r="ET175" s="84">
        <v>89751.07</v>
      </c>
      <c r="EU175" s="84">
        <f t="shared" si="1586"/>
        <v>-76392.860000000015</v>
      </c>
      <c r="EV175" s="191">
        <f t="shared" ref="EV175" si="1907">IFERROR(EU175/ES175,"nebija plānots")</f>
        <v>-5.7187946588652236</v>
      </c>
      <c r="EW175" s="84">
        <f t="shared" ref="EW175" si="1908">EU175-ES175</f>
        <v>-89751.07</v>
      </c>
      <c r="EX175" s="84">
        <f t="shared" si="1888"/>
        <v>0</v>
      </c>
      <c r="EY175" s="84">
        <v>0</v>
      </c>
      <c r="EZ175" s="84">
        <f t="shared" ref="EZ175" si="1909">ES175+EX175</f>
        <v>13358.21</v>
      </c>
      <c r="FA175" s="84">
        <v>89751.07</v>
      </c>
      <c r="FB175" s="84">
        <f t="shared" si="1590"/>
        <v>-76392.860000000015</v>
      </c>
      <c r="FC175" s="191">
        <f t="shared" ref="FC175" si="1910">IFERROR(FB175/EZ175,"nebija plānots")</f>
        <v>-5.7187946588652236</v>
      </c>
      <c r="FD175" s="84">
        <f t="shared" ref="FD175" si="1911">FB175-EZ175</f>
        <v>-89751.07</v>
      </c>
      <c r="FE175" s="84">
        <f t="shared" si="1888"/>
        <v>0</v>
      </c>
      <c r="FF175" s="84">
        <v>0</v>
      </c>
      <c r="FG175" s="84">
        <f t="shared" ref="FG175" si="1912">EZ175+FE175</f>
        <v>13358.21</v>
      </c>
      <c r="FH175" s="84">
        <v>89751.07</v>
      </c>
      <c r="FI175" s="84">
        <f t="shared" si="1594"/>
        <v>-76392.860000000015</v>
      </c>
      <c r="FJ175" s="191">
        <f t="shared" ref="FJ175" si="1913">IFERROR(FI175/FG175,"nebija plānots")</f>
        <v>-5.7187946588652236</v>
      </c>
      <c r="FK175" s="84">
        <f t="shared" ref="FK175" si="1914">FI175-FG175</f>
        <v>-89751.07</v>
      </c>
      <c r="FL175" s="84">
        <f t="shared" si="1888"/>
        <v>0</v>
      </c>
      <c r="FM175" s="84">
        <v>0</v>
      </c>
      <c r="FN175" s="84">
        <f t="shared" ref="FN175" si="1915">FG175+FL175</f>
        <v>13358.21</v>
      </c>
      <c r="FO175" s="84">
        <v>89751.07</v>
      </c>
      <c r="FP175" s="84">
        <f t="shared" si="1598"/>
        <v>-76392.860000000015</v>
      </c>
      <c r="FQ175" s="191">
        <f t="shared" ref="FQ175" si="1916">IFERROR(FP175/FN175,"nebija plānots")</f>
        <v>-5.7187946588652236</v>
      </c>
      <c r="FR175" s="84">
        <f t="shared" ref="FR175" si="1917">FP175-FN175</f>
        <v>-89751.07</v>
      </c>
      <c r="FS175" s="97">
        <f t="shared" si="1646"/>
        <v>13358.21</v>
      </c>
      <c r="FT175" s="97">
        <f t="shared" si="1601"/>
        <v>5782772.9499999993</v>
      </c>
      <c r="FU175" s="84">
        <v>0</v>
      </c>
      <c r="FV175" s="84">
        <v>0</v>
      </c>
      <c r="FW175" s="84">
        <v>0</v>
      </c>
      <c r="FX175" s="84">
        <f t="shared" si="1602"/>
        <v>0</v>
      </c>
      <c r="FY175" s="191" t="str">
        <f t="shared" si="1603"/>
        <v>nebija plānots</v>
      </c>
      <c r="FZ175" s="84">
        <f t="shared" si="1604"/>
        <v>0</v>
      </c>
      <c r="GA175" s="84">
        <v>0</v>
      </c>
      <c r="GB175" s="84">
        <v>0</v>
      </c>
      <c r="GC175" s="84">
        <f t="shared" si="1605"/>
        <v>0</v>
      </c>
      <c r="GD175" s="84">
        <f t="shared" si="1606"/>
        <v>0</v>
      </c>
      <c r="GE175" s="84">
        <f t="shared" si="1607"/>
        <v>0</v>
      </c>
      <c r="GF175" s="191" t="str">
        <f t="shared" si="1608"/>
        <v>nebija plānots</v>
      </c>
      <c r="GG175" s="84">
        <f t="shared" si="1609"/>
        <v>0</v>
      </c>
      <c r="GH175" s="84">
        <v>0</v>
      </c>
      <c r="GI175" s="84">
        <v>0</v>
      </c>
      <c r="GJ175" s="84">
        <f t="shared" si="1610"/>
        <v>0</v>
      </c>
      <c r="GK175" s="84">
        <f t="shared" si="1611"/>
        <v>0</v>
      </c>
      <c r="GL175" s="84">
        <f t="shared" si="1612"/>
        <v>0</v>
      </c>
      <c r="GM175" s="191" t="str">
        <f t="shared" si="1613"/>
        <v>nebija plānots</v>
      </c>
      <c r="GN175" s="84">
        <f t="shared" si="1614"/>
        <v>0</v>
      </c>
      <c r="GO175" s="84">
        <v>0</v>
      </c>
      <c r="GP175" s="84">
        <v>0</v>
      </c>
      <c r="GQ175" s="84">
        <f t="shared" si="1545"/>
        <v>0</v>
      </c>
      <c r="GR175" s="84">
        <f t="shared" si="1546"/>
        <v>0</v>
      </c>
      <c r="GS175" s="84">
        <f t="shared" si="1547"/>
        <v>0</v>
      </c>
      <c r="GT175" s="191" t="str">
        <f t="shared" si="1615"/>
        <v>nebija plānots</v>
      </c>
      <c r="GU175" s="84">
        <f t="shared" si="1548"/>
        <v>0</v>
      </c>
      <c r="GV175" s="84">
        <v>0</v>
      </c>
      <c r="GW175" s="84">
        <v>0</v>
      </c>
      <c r="GX175" s="84">
        <f t="shared" si="1549"/>
        <v>0</v>
      </c>
      <c r="GY175" s="84">
        <f t="shared" si="1550"/>
        <v>0</v>
      </c>
      <c r="GZ175" s="84">
        <f t="shared" si="1551"/>
        <v>0</v>
      </c>
      <c r="HA175" s="191" t="str">
        <f t="shared" si="1737"/>
        <v>nebija plānots</v>
      </c>
      <c r="HB175" s="84">
        <f t="shared" si="1552"/>
        <v>0</v>
      </c>
      <c r="HC175" s="57">
        <f>FU175+FS175+CQ175+CD175+BQ175+BC175+AP175</f>
        <v>5872524.0199999996</v>
      </c>
      <c r="HD175" s="57">
        <f>Q175-HC175</f>
        <v>139597.98000000045</v>
      </c>
      <c r="HE175" s="58" t="s">
        <v>948</v>
      </c>
      <c r="HF175" s="58"/>
      <c r="HG175" s="59"/>
      <c r="HH175" s="59"/>
      <c r="HI175" s="59"/>
    </row>
    <row r="176" spans="1:217" ht="75.400000000000006" hidden="1" customHeight="1" outlineLevel="1" x14ac:dyDescent="0.45">
      <c r="B176" s="9"/>
      <c r="C176" s="317" t="s">
        <v>134</v>
      </c>
      <c r="D176" s="1" t="s">
        <v>1471</v>
      </c>
      <c r="E176" s="35">
        <v>161</v>
      </c>
      <c r="F176" s="37">
        <v>4</v>
      </c>
      <c r="G176" s="37" t="s">
        <v>134</v>
      </c>
      <c r="H176" s="37" t="s">
        <v>249</v>
      </c>
      <c r="I176" s="37" t="s">
        <v>488</v>
      </c>
      <c r="J176" s="54">
        <v>0</v>
      </c>
      <c r="K176" s="41"/>
      <c r="L176" s="38"/>
      <c r="M176" s="42" t="s">
        <v>41</v>
      </c>
      <c r="N176" s="41"/>
      <c r="O176" s="38"/>
      <c r="P176" s="38" t="s">
        <v>456</v>
      </c>
      <c r="Q176" s="40"/>
      <c r="R176" s="40"/>
      <c r="S176" s="40"/>
      <c r="T176" s="40"/>
      <c r="U176" s="40"/>
      <c r="V176" s="40"/>
      <c r="W176" s="40"/>
      <c r="X176" s="85">
        <f t="shared" si="1553"/>
        <v>0</v>
      </c>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84">
        <v>0</v>
      </c>
      <c r="CP176" s="84">
        <v>0</v>
      </c>
      <c r="CQ176" s="40"/>
      <c r="CR176" s="57">
        <f t="shared" si="1555"/>
        <v>0</v>
      </c>
      <c r="CS176" s="40"/>
      <c r="CT176" s="40"/>
      <c r="CU176" s="84"/>
      <c r="CV176" s="84"/>
      <c r="CW176" s="84"/>
      <c r="CX176" s="84"/>
      <c r="CY176" s="191"/>
      <c r="CZ176" s="84"/>
      <c r="DA176" s="40"/>
      <c r="DB176" s="84">
        <v>0</v>
      </c>
      <c r="DC176" s="84"/>
      <c r="DD176" s="84"/>
      <c r="DE176" s="84">
        <f t="shared" si="1562"/>
        <v>0</v>
      </c>
      <c r="DF176" s="191"/>
      <c r="DG176" s="84"/>
      <c r="DH176" s="40"/>
      <c r="DI176" s="84">
        <v>0</v>
      </c>
      <c r="DJ176" s="84"/>
      <c r="DK176" s="84"/>
      <c r="DL176" s="84">
        <f t="shared" si="1566"/>
        <v>0</v>
      </c>
      <c r="DM176" s="191"/>
      <c r="DN176" s="84"/>
      <c r="DO176" s="40"/>
      <c r="DP176" s="84">
        <v>0</v>
      </c>
      <c r="DQ176" s="84"/>
      <c r="DR176" s="84"/>
      <c r="DS176" s="84">
        <f t="shared" si="1570"/>
        <v>0</v>
      </c>
      <c r="DT176" s="191"/>
      <c r="DU176" s="84"/>
      <c r="DV176" s="40"/>
      <c r="DW176" s="84">
        <v>0</v>
      </c>
      <c r="DX176" s="84"/>
      <c r="DY176" s="84"/>
      <c r="DZ176" s="84">
        <f t="shared" si="1574"/>
        <v>0</v>
      </c>
      <c r="EA176" s="191"/>
      <c r="EB176" s="84"/>
      <c r="EC176" s="40"/>
      <c r="ED176" s="84">
        <v>0</v>
      </c>
      <c r="EE176" s="84"/>
      <c r="EF176" s="84"/>
      <c r="EG176" s="84">
        <f t="shared" si="1578"/>
        <v>0</v>
      </c>
      <c r="EH176" s="191"/>
      <c r="EI176" s="84"/>
      <c r="EJ176" s="40"/>
      <c r="EK176" s="84">
        <v>0</v>
      </c>
      <c r="EL176" s="84"/>
      <c r="EM176" s="84"/>
      <c r="EN176" s="84">
        <f t="shared" si="1582"/>
        <v>0</v>
      </c>
      <c r="EO176" s="191"/>
      <c r="EP176" s="84"/>
      <c r="EQ176" s="40"/>
      <c r="ER176" s="84">
        <v>0</v>
      </c>
      <c r="ES176" s="84"/>
      <c r="ET176" s="84"/>
      <c r="EU176" s="84">
        <f t="shared" si="1586"/>
        <v>0</v>
      </c>
      <c r="EV176" s="191"/>
      <c r="EW176" s="84"/>
      <c r="EX176" s="40"/>
      <c r="EY176" s="84">
        <v>0</v>
      </c>
      <c r="EZ176" s="84"/>
      <c r="FA176" s="84"/>
      <c r="FB176" s="84">
        <f t="shared" si="1590"/>
        <v>0</v>
      </c>
      <c r="FC176" s="191"/>
      <c r="FD176" s="84"/>
      <c r="FE176" s="40"/>
      <c r="FF176" s="84">
        <v>0</v>
      </c>
      <c r="FG176" s="84"/>
      <c r="FH176" s="84"/>
      <c r="FI176" s="84">
        <f t="shared" si="1594"/>
        <v>0</v>
      </c>
      <c r="FJ176" s="191"/>
      <c r="FK176" s="84"/>
      <c r="FL176" s="40"/>
      <c r="FM176" s="84">
        <v>0</v>
      </c>
      <c r="FN176" s="84"/>
      <c r="FO176" s="84"/>
      <c r="FP176" s="84">
        <f t="shared" si="1598"/>
        <v>0</v>
      </c>
      <c r="FQ176" s="191"/>
      <c r="FR176" s="84"/>
      <c r="FS176" s="40"/>
      <c r="FT176" s="97">
        <f t="shared" si="1601"/>
        <v>0</v>
      </c>
      <c r="FU176" s="84">
        <v>0</v>
      </c>
      <c r="FV176" s="84">
        <v>0</v>
      </c>
      <c r="FW176" s="84">
        <v>0</v>
      </c>
      <c r="FX176" s="84">
        <f t="shared" si="1602"/>
        <v>0</v>
      </c>
      <c r="FY176" s="191" t="str">
        <f t="shared" si="1603"/>
        <v>nebija plānots</v>
      </c>
      <c r="FZ176" s="84">
        <f t="shared" si="1604"/>
        <v>0</v>
      </c>
      <c r="GA176" s="84">
        <v>0</v>
      </c>
      <c r="GB176" s="84">
        <v>0</v>
      </c>
      <c r="GC176" s="84">
        <f t="shared" si="1605"/>
        <v>0</v>
      </c>
      <c r="GD176" s="84">
        <f t="shared" si="1606"/>
        <v>0</v>
      </c>
      <c r="GE176" s="84">
        <f t="shared" si="1607"/>
        <v>0</v>
      </c>
      <c r="GF176" s="191" t="str">
        <f t="shared" si="1608"/>
        <v>nebija plānots</v>
      </c>
      <c r="GG176" s="84">
        <f t="shared" si="1609"/>
        <v>0</v>
      </c>
      <c r="GH176" s="84">
        <v>0</v>
      </c>
      <c r="GI176" s="84">
        <v>0</v>
      </c>
      <c r="GJ176" s="84">
        <f t="shared" si="1610"/>
        <v>0</v>
      </c>
      <c r="GK176" s="84">
        <f t="shared" si="1611"/>
        <v>0</v>
      </c>
      <c r="GL176" s="84">
        <f t="shared" si="1612"/>
        <v>0</v>
      </c>
      <c r="GM176" s="191" t="str">
        <f t="shared" si="1613"/>
        <v>nebija plānots</v>
      </c>
      <c r="GN176" s="84">
        <f t="shared" si="1614"/>
        <v>0</v>
      </c>
      <c r="GO176" s="84">
        <v>0</v>
      </c>
      <c r="GP176" s="84">
        <v>0</v>
      </c>
      <c r="GQ176" s="84">
        <f t="shared" si="1545"/>
        <v>0</v>
      </c>
      <c r="GR176" s="84">
        <f t="shared" si="1546"/>
        <v>0</v>
      </c>
      <c r="GS176" s="84">
        <f t="shared" si="1547"/>
        <v>0</v>
      </c>
      <c r="GT176" s="191" t="str">
        <f t="shared" si="1615"/>
        <v>nebija plānots</v>
      </c>
      <c r="GU176" s="84">
        <f t="shared" si="1548"/>
        <v>0</v>
      </c>
      <c r="GV176" s="84">
        <v>0</v>
      </c>
      <c r="GW176" s="84">
        <v>0</v>
      </c>
      <c r="GX176" s="84">
        <f t="shared" si="1549"/>
        <v>0</v>
      </c>
      <c r="GY176" s="84">
        <f t="shared" si="1550"/>
        <v>0</v>
      </c>
      <c r="GZ176" s="84">
        <f t="shared" si="1551"/>
        <v>0</v>
      </c>
      <c r="HA176" s="191" t="str">
        <f t="shared" si="1737"/>
        <v>nebija plānots</v>
      </c>
      <c r="HB176" s="84">
        <f t="shared" si="1552"/>
        <v>0</v>
      </c>
      <c r="HC176" s="40"/>
      <c r="HD176" s="40"/>
      <c r="HE176" s="99"/>
      <c r="HF176" s="99"/>
      <c r="HG176" s="100"/>
      <c r="HH176" s="100"/>
      <c r="HI176" s="100"/>
    </row>
    <row r="177" spans="1:217" ht="75.400000000000006" hidden="1" customHeight="1" outlineLevel="1" x14ac:dyDescent="0.45">
      <c r="B177" s="9"/>
      <c r="C177" s="317" t="s">
        <v>134</v>
      </c>
      <c r="D177" s="1" t="s">
        <v>1471</v>
      </c>
      <c r="E177" s="35">
        <v>162</v>
      </c>
      <c r="F177" s="37">
        <v>4</v>
      </c>
      <c r="G177" s="37" t="s">
        <v>134</v>
      </c>
      <c r="H177" s="37" t="s">
        <v>249</v>
      </c>
      <c r="I177" s="37" t="s">
        <v>488</v>
      </c>
      <c r="J177" s="54">
        <v>0</v>
      </c>
      <c r="K177" s="41"/>
      <c r="L177" s="38"/>
      <c r="M177" s="42" t="s">
        <v>41</v>
      </c>
      <c r="N177" s="41"/>
      <c r="O177" s="38"/>
      <c r="P177" s="38" t="s">
        <v>457</v>
      </c>
      <c r="Q177" s="40"/>
      <c r="R177" s="40"/>
      <c r="S177" s="40"/>
      <c r="T177" s="40"/>
      <c r="U177" s="40"/>
      <c r="V177" s="40"/>
      <c r="W177" s="40"/>
      <c r="X177" s="85">
        <f t="shared" si="1553"/>
        <v>0</v>
      </c>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84">
        <v>0</v>
      </c>
      <c r="CP177" s="84">
        <v>0</v>
      </c>
      <c r="CQ177" s="40"/>
      <c r="CR177" s="57">
        <f t="shared" si="1555"/>
        <v>0</v>
      </c>
      <c r="CS177" s="40"/>
      <c r="CT177" s="40">
        <v>0</v>
      </c>
      <c r="CU177" s="84"/>
      <c r="CV177" s="84"/>
      <c r="CW177" s="84"/>
      <c r="CX177" s="84"/>
      <c r="CY177" s="191"/>
      <c r="CZ177" s="84"/>
      <c r="DA177" s="40">
        <v>13358.21</v>
      </c>
      <c r="DB177" s="84">
        <v>0</v>
      </c>
      <c r="DC177" s="84"/>
      <c r="DD177" s="84"/>
      <c r="DE177" s="84">
        <f t="shared" si="1562"/>
        <v>0</v>
      </c>
      <c r="DF177" s="191"/>
      <c r="DG177" s="84"/>
      <c r="DH177" s="40">
        <v>0</v>
      </c>
      <c r="DI177" s="84">
        <v>0</v>
      </c>
      <c r="DJ177" s="84"/>
      <c r="DK177" s="84"/>
      <c r="DL177" s="84">
        <f t="shared" si="1566"/>
        <v>0</v>
      </c>
      <c r="DM177" s="191"/>
      <c r="DN177" s="84"/>
      <c r="DO177" s="40">
        <v>0</v>
      </c>
      <c r="DP177" s="84">
        <v>0</v>
      </c>
      <c r="DQ177" s="84"/>
      <c r="DR177" s="84"/>
      <c r="DS177" s="84">
        <f t="shared" si="1570"/>
        <v>0</v>
      </c>
      <c r="DT177" s="191"/>
      <c r="DU177" s="84"/>
      <c r="DV177" s="40">
        <v>0</v>
      </c>
      <c r="DW177" s="84">
        <v>0</v>
      </c>
      <c r="DX177" s="84"/>
      <c r="DY177" s="84"/>
      <c r="DZ177" s="84">
        <f t="shared" si="1574"/>
        <v>0</v>
      </c>
      <c r="EA177" s="191"/>
      <c r="EB177" s="84"/>
      <c r="EC177" s="40">
        <v>0</v>
      </c>
      <c r="ED177" s="84">
        <v>0</v>
      </c>
      <c r="EE177" s="84"/>
      <c r="EF177" s="84"/>
      <c r="EG177" s="84">
        <f t="shared" si="1578"/>
        <v>0</v>
      </c>
      <c r="EH177" s="191"/>
      <c r="EI177" s="84"/>
      <c r="EJ177" s="40">
        <v>0</v>
      </c>
      <c r="EK177" s="84">
        <v>0</v>
      </c>
      <c r="EL177" s="84"/>
      <c r="EM177" s="84"/>
      <c r="EN177" s="84">
        <f t="shared" si="1582"/>
        <v>0</v>
      </c>
      <c r="EO177" s="191"/>
      <c r="EP177" s="84"/>
      <c r="EQ177" s="40">
        <v>0</v>
      </c>
      <c r="ER177" s="84">
        <v>0</v>
      </c>
      <c r="ES177" s="84"/>
      <c r="ET177" s="84"/>
      <c r="EU177" s="84">
        <f t="shared" si="1586"/>
        <v>0</v>
      </c>
      <c r="EV177" s="191"/>
      <c r="EW177" s="84"/>
      <c r="EX177" s="40">
        <v>0</v>
      </c>
      <c r="EY177" s="84">
        <v>0</v>
      </c>
      <c r="EZ177" s="84"/>
      <c r="FA177" s="84"/>
      <c r="FB177" s="84">
        <f t="shared" si="1590"/>
        <v>0</v>
      </c>
      <c r="FC177" s="191"/>
      <c r="FD177" s="84"/>
      <c r="FE177" s="40">
        <v>0</v>
      </c>
      <c r="FF177" s="84">
        <v>0</v>
      </c>
      <c r="FG177" s="84"/>
      <c r="FH177" s="84"/>
      <c r="FI177" s="84">
        <f t="shared" si="1594"/>
        <v>0</v>
      </c>
      <c r="FJ177" s="191"/>
      <c r="FK177" s="84"/>
      <c r="FL177" s="40">
        <v>0</v>
      </c>
      <c r="FM177" s="84">
        <v>0</v>
      </c>
      <c r="FN177" s="84"/>
      <c r="FO177" s="84"/>
      <c r="FP177" s="84">
        <f t="shared" si="1598"/>
        <v>0</v>
      </c>
      <c r="FQ177" s="191"/>
      <c r="FR177" s="84"/>
      <c r="FS177" s="40"/>
      <c r="FT177" s="97">
        <f t="shared" si="1601"/>
        <v>0</v>
      </c>
      <c r="FU177" s="84">
        <v>0</v>
      </c>
      <c r="FV177" s="84">
        <v>0</v>
      </c>
      <c r="FW177" s="84">
        <v>0</v>
      </c>
      <c r="FX177" s="84">
        <f t="shared" si="1602"/>
        <v>0</v>
      </c>
      <c r="FY177" s="191" t="str">
        <f t="shared" si="1603"/>
        <v>nebija plānots</v>
      </c>
      <c r="FZ177" s="84">
        <f t="shared" si="1604"/>
        <v>0</v>
      </c>
      <c r="GA177" s="84">
        <v>0</v>
      </c>
      <c r="GB177" s="84">
        <v>0</v>
      </c>
      <c r="GC177" s="84">
        <f t="shared" si="1605"/>
        <v>0</v>
      </c>
      <c r="GD177" s="84">
        <f t="shared" si="1606"/>
        <v>0</v>
      </c>
      <c r="GE177" s="84">
        <f t="shared" si="1607"/>
        <v>0</v>
      </c>
      <c r="GF177" s="191" t="str">
        <f t="shared" si="1608"/>
        <v>nebija plānots</v>
      </c>
      <c r="GG177" s="84">
        <f t="shared" si="1609"/>
        <v>0</v>
      </c>
      <c r="GH177" s="84">
        <v>0</v>
      </c>
      <c r="GI177" s="84">
        <v>0</v>
      </c>
      <c r="GJ177" s="84">
        <f t="shared" si="1610"/>
        <v>0</v>
      </c>
      <c r="GK177" s="84">
        <f t="shared" si="1611"/>
        <v>0</v>
      </c>
      <c r="GL177" s="84">
        <f t="shared" si="1612"/>
        <v>0</v>
      </c>
      <c r="GM177" s="191" t="str">
        <f t="shared" si="1613"/>
        <v>nebija plānots</v>
      </c>
      <c r="GN177" s="84">
        <f t="shared" si="1614"/>
        <v>0</v>
      </c>
      <c r="GO177" s="84">
        <v>0</v>
      </c>
      <c r="GP177" s="84">
        <v>0</v>
      </c>
      <c r="GQ177" s="84">
        <f t="shared" si="1545"/>
        <v>0</v>
      </c>
      <c r="GR177" s="84">
        <f t="shared" si="1546"/>
        <v>0</v>
      </c>
      <c r="GS177" s="84">
        <f t="shared" si="1547"/>
        <v>0</v>
      </c>
      <c r="GT177" s="191" t="str">
        <f t="shared" si="1615"/>
        <v>nebija plānots</v>
      </c>
      <c r="GU177" s="84">
        <f t="shared" si="1548"/>
        <v>0</v>
      </c>
      <c r="GV177" s="84">
        <v>0</v>
      </c>
      <c r="GW177" s="84">
        <v>0</v>
      </c>
      <c r="GX177" s="84">
        <f t="shared" si="1549"/>
        <v>0</v>
      </c>
      <c r="GY177" s="84">
        <f t="shared" si="1550"/>
        <v>0</v>
      </c>
      <c r="GZ177" s="84">
        <f t="shared" si="1551"/>
        <v>0</v>
      </c>
      <c r="HA177" s="191" t="str">
        <f t="shared" si="1737"/>
        <v>nebija plānots</v>
      </c>
      <c r="HB177" s="84">
        <f t="shared" si="1552"/>
        <v>0</v>
      </c>
      <c r="HC177" s="40"/>
      <c r="HD177" s="40"/>
      <c r="HE177" s="99"/>
      <c r="HF177" s="153">
        <v>1</v>
      </c>
      <c r="HG177" s="100" t="s">
        <v>726</v>
      </c>
      <c r="HH177" s="100"/>
      <c r="HI177" s="100"/>
    </row>
    <row r="178" spans="1:217" ht="75.400000000000006" customHeight="1" collapsed="1" x14ac:dyDescent="0.45">
      <c r="A178" s="1" t="str">
        <f t="shared" si="204"/>
        <v>4.1.1.3</v>
      </c>
      <c r="B178" s="9" t="str">
        <f>C178&amp;J178&amp;"."&amp;D178</f>
        <v>4.1.1.3.Nē</v>
      </c>
      <c r="C178" s="317" t="s">
        <v>134</v>
      </c>
      <c r="D178" s="1" t="s">
        <v>1471</v>
      </c>
      <c r="E178" s="35">
        <v>163</v>
      </c>
      <c r="F178" s="54">
        <v>4</v>
      </c>
      <c r="G178" s="54" t="s">
        <v>134</v>
      </c>
      <c r="H178" s="54" t="s">
        <v>249</v>
      </c>
      <c r="I178" s="54" t="str">
        <f t="shared" si="162"/>
        <v>4.1.1. Apstrādes rūpniecības uzņēmumu energoefektivitāte</v>
      </c>
      <c r="J178" s="54">
        <v>3</v>
      </c>
      <c r="K178" s="62">
        <v>3</v>
      </c>
      <c r="L178" s="38" t="str">
        <f t="shared" si="163"/>
        <v>4.1.1.3</v>
      </c>
      <c r="M178" s="63" t="s">
        <v>41</v>
      </c>
      <c r="N178" s="62" t="s">
        <v>6</v>
      </c>
      <c r="O178" s="55" t="s">
        <v>221</v>
      </c>
      <c r="P178" s="55" t="s">
        <v>225</v>
      </c>
      <c r="Q178" s="57">
        <f t="shared" si="1230"/>
        <v>8444382.0199999996</v>
      </c>
      <c r="R178" s="57">
        <f t="shared" si="1231"/>
        <v>8444382.0199999996</v>
      </c>
      <c r="S178" s="80">
        <v>8444382.0199999996</v>
      </c>
      <c r="T178" s="80">
        <v>0</v>
      </c>
      <c r="U178" s="80">
        <v>0</v>
      </c>
      <c r="V178" s="80">
        <v>0</v>
      </c>
      <c r="W178" s="80">
        <v>0</v>
      </c>
      <c r="X178" s="85" t="str">
        <f t="shared" si="1553"/>
        <v>KF</v>
      </c>
      <c r="Y178" s="85">
        <v>0</v>
      </c>
      <c r="Z178" s="85">
        <v>0</v>
      </c>
      <c r="AA178" s="85">
        <v>0</v>
      </c>
      <c r="AB178" s="85">
        <v>0</v>
      </c>
      <c r="AC178" s="85">
        <v>0</v>
      </c>
      <c r="AD178" s="85">
        <v>0</v>
      </c>
      <c r="AE178" s="85">
        <v>0</v>
      </c>
      <c r="AF178" s="85">
        <v>0</v>
      </c>
      <c r="AG178" s="85">
        <v>0</v>
      </c>
      <c r="AH178" s="85">
        <v>0</v>
      </c>
      <c r="AI178" s="85">
        <v>0</v>
      </c>
      <c r="AJ178" s="85">
        <v>0</v>
      </c>
      <c r="AK178" s="85">
        <v>0</v>
      </c>
      <c r="AL178" s="85">
        <v>0</v>
      </c>
      <c r="AM178" s="85">
        <v>0</v>
      </c>
      <c r="AN178" s="85">
        <v>0</v>
      </c>
      <c r="AO178" s="85">
        <v>0</v>
      </c>
      <c r="AP178" s="57">
        <f t="shared" si="205"/>
        <v>0</v>
      </c>
      <c r="AQ178" s="85">
        <v>0</v>
      </c>
      <c r="AR178" s="85">
        <v>0</v>
      </c>
      <c r="AS178" s="85">
        <v>0</v>
      </c>
      <c r="AT178" s="85">
        <v>0</v>
      </c>
      <c r="AU178" s="85">
        <v>0</v>
      </c>
      <c r="AV178" s="85">
        <v>0</v>
      </c>
      <c r="AW178" s="85">
        <v>0</v>
      </c>
      <c r="AX178" s="85">
        <v>0</v>
      </c>
      <c r="AY178" s="85">
        <v>0</v>
      </c>
      <c r="AZ178" s="85">
        <v>0</v>
      </c>
      <c r="BA178" s="85">
        <v>0</v>
      </c>
      <c r="BB178" s="85">
        <v>0</v>
      </c>
      <c r="BC178" s="57">
        <f t="shared" si="206"/>
        <v>0</v>
      </c>
      <c r="BD178" s="57">
        <f t="shared" si="207"/>
        <v>0</v>
      </c>
      <c r="BE178" s="85">
        <v>0</v>
      </c>
      <c r="BF178" s="85">
        <v>0</v>
      </c>
      <c r="BG178" s="85">
        <v>0</v>
      </c>
      <c r="BH178" s="85">
        <v>0</v>
      </c>
      <c r="BI178" s="85">
        <v>0</v>
      </c>
      <c r="BJ178" s="85">
        <v>0</v>
      </c>
      <c r="BK178" s="85">
        <v>0</v>
      </c>
      <c r="BL178" s="85">
        <v>0</v>
      </c>
      <c r="BM178" s="85">
        <v>0</v>
      </c>
      <c r="BN178" s="85">
        <v>0</v>
      </c>
      <c r="BO178" s="85">
        <v>0</v>
      </c>
      <c r="BP178" s="85">
        <v>0</v>
      </c>
      <c r="BQ178" s="57">
        <f t="shared" si="208"/>
        <v>0</v>
      </c>
      <c r="BR178" s="85">
        <v>0</v>
      </c>
      <c r="BS178" s="85">
        <v>0</v>
      </c>
      <c r="BT178" s="85">
        <v>0</v>
      </c>
      <c r="BU178" s="85">
        <v>0</v>
      </c>
      <c r="BV178" s="85">
        <v>0</v>
      </c>
      <c r="BW178" s="85">
        <v>0</v>
      </c>
      <c r="BX178" s="85">
        <v>137807.79999999999</v>
      </c>
      <c r="BY178" s="85">
        <v>502501.51</v>
      </c>
      <c r="BZ178" s="85">
        <v>472234.91000000003</v>
      </c>
      <c r="CA178" s="85">
        <v>1198116.3600000001</v>
      </c>
      <c r="CB178" s="85">
        <v>0</v>
      </c>
      <c r="CC178" s="85">
        <v>596413.05000000005</v>
      </c>
      <c r="CD178" s="57">
        <f t="shared" si="209"/>
        <v>2907073.63</v>
      </c>
      <c r="CE178" s="85">
        <v>302307.77</v>
      </c>
      <c r="CF178" s="85">
        <v>426057.57</v>
      </c>
      <c r="CG178" s="85">
        <v>534083.14</v>
      </c>
      <c r="CH178" s="85">
        <v>187635.63</v>
      </c>
      <c r="CI178" s="85">
        <v>195122.84</v>
      </c>
      <c r="CJ178" s="85">
        <v>126311.28000000026</v>
      </c>
      <c r="CK178" s="85">
        <v>202048.83000000002</v>
      </c>
      <c r="CL178" s="85">
        <v>306212.88</v>
      </c>
      <c r="CM178" s="85">
        <v>0</v>
      </c>
      <c r="CN178" s="85">
        <v>85977.99</v>
      </c>
      <c r="CO178" s="84">
        <v>473222.55</v>
      </c>
      <c r="CP178" s="84">
        <v>56264.5</v>
      </c>
      <c r="CQ178" s="57">
        <f>CE178+CF178+CG178+CH178+CI178+CJ178+CK178+CL178+CM178+CN178+CO178+CP178</f>
        <v>2895244.9800000004</v>
      </c>
      <c r="CR178" s="57">
        <f t="shared" si="1555"/>
        <v>5802318.6100000003</v>
      </c>
      <c r="CS178" s="179">
        <v>481494.53</v>
      </c>
      <c r="CT178" s="84">
        <v>272547.56</v>
      </c>
      <c r="CU178" s="84">
        <v>218411.09000000003</v>
      </c>
      <c r="CV178" s="84">
        <f t="shared" si="1556"/>
        <v>754042.09000000008</v>
      </c>
      <c r="CW178" s="84">
        <v>0</v>
      </c>
      <c r="CX178" s="84">
        <f t="shared" si="1557"/>
        <v>699905.62000000011</v>
      </c>
      <c r="CY178" s="191">
        <f t="shared" si="1558"/>
        <v>0.92820497593178131</v>
      </c>
      <c r="CZ178" s="84">
        <f t="shared" si="1559"/>
        <v>-54136.469999999972</v>
      </c>
      <c r="DA178" s="84">
        <f t="shared" ref="DA178:FL178" si="1918">DA179+DA180</f>
        <v>167636.51</v>
      </c>
      <c r="DB178" s="84">
        <v>30615.32</v>
      </c>
      <c r="DC178" s="84">
        <f t="shared" si="1561"/>
        <v>921678.60000000009</v>
      </c>
      <c r="DD178" s="84">
        <v>0</v>
      </c>
      <c r="DE178" s="84">
        <f t="shared" si="1562"/>
        <v>730520.94000000006</v>
      </c>
      <c r="DF178" s="191">
        <f t="shared" ref="DF178" si="1919">IFERROR(DE178/DC178,"nebija plānots")</f>
        <v>0.79259835261445799</v>
      </c>
      <c r="DG178" s="84">
        <f t="shared" ref="DG178" si="1920">DE178-DC178</f>
        <v>-191157.66000000003</v>
      </c>
      <c r="DH178" s="84">
        <f t="shared" si="1918"/>
        <v>79115.63</v>
      </c>
      <c r="DI178" s="84">
        <v>271535.83</v>
      </c>
      <c r="DJ178" s="84">
        <f t="shared" ref="DJ178" si="1921">DC178+DH178</f>
        <v>1000794.2300000001</v>
      </c>
      <c r="DK178" s="84">
        <v>0</v>
      </c>
      <c r="DL178" s="84">
        <f t="shared" si="1566"/>
        <v>1002056.77</v>
      </c>
      <c r="DM178" s="191">
        <f t="shared" ref="DM178" si="1922">IFERROR(DL178/DJ178,"nebija plānots")</f>
        <v>1.0012615380486356</v>
      </c>
      <c r="DN178" s="84">
        <f t="shared" ref="DN178" si="1923">DL178-DJ178</f>
        <v>1262.5399999999208</v>
      </c>
      <c r="DO178" s="84">
        <f t="shared" si="1918"/>
        <v>190998.79</v>
      </c>
      <c r="DP178" s="84">
        <v>151865.19</v>
      </c>
      <c r="DQ178" s="84">
        <f t="shared" ref="DQ178" si="1924">DJ178+DO178</f>
        <v>1191793.02</v>
      </c>
      <c r="DR178" s="84">
        <v>0</v>
      </c>
      <c r="DS178" s="84">
        <f t="shared" si="1570"/>
        <v>1153921.96</v>
      </c>
      <c r="DT178" s="191">
        <f t="shared" ref="DT178" si="1925">IFERROR(DS178/DQ178,"nebija plānots")</f>
        <v>0.96822345880159622</v>
      </c>
      <c r="DU178" s="84">
        <f t="shared" ref="DU178" si="1926">DS178-DQ178</f>
        <v>-37871.060000000056</v>
      </c>
      <c r="DV178" s="84">
        <f t="shared" si="1918"/>
        <v>0</v>
      </c>
      <c r="DW178" s="84">
        <v>194692.84</v>
      </c>
      <c r="DX178" s="84">
        <f t="shared" ref="DX178" si="1927">DQ178+DV178</f>
        <v>1191793.02</v>
      </c>
      <c r="DY178" s="84">
        <v>0</v>
      </c>
      <c r="DZ178" s="84">
        <f t="shared" si="1574"/>
        <v>1348614.8</v>
      </c>
      <c r="EA178" s="191">
        <f t="shared" ref="EA178" si="1928">IFERROR(DZ178/DX178,"nebija plānots")</f>
        <v>1.1315847444718212</v>
      </c>
      <c r="EB178" s="84">
        <f t="shared" ref="EB178" si="1929">DZ178-DX178</f>
        <v>156821.78000000003</v>
      </c>
      <c r="EC178" s="84">
        <f t="shared" si="1918"/>
        <v>8519.99</v>
      </c>
      <c r="ED178" s="84">
        <v>120000</v>
      </c>
      <c r="EE178" s="84">
        <f t="shared" ref="EE178" si="1930">DX178+EC178</f>
        <v>1200313.01</v>
      </c>
      <c r="EF178" s="84">
        <v>0</v>
      </c>
      <c r="EG178" s="84">
        <f t="shared" si="1578"/>
        <v>1468614.8</v>
      </c>
      <c r="EH178" s="191">
        <f t="shared" ref="EH178" si="1931">IFERROR(EG178/EE178,"nebija plānots")</f>
        <v>1.223526519969987</v>
      </c>
      <c r="EI178" s="84">
        <f t="shared" ref="EI178" si="1932">EG178-EE178</f>
        <v>268301.79000000004</v>
      </c>
      <c r="EJ178" s="84">
        <f t="shared" si="1918"/>
        <v>0</v>
      </c>
      <c r="EK178" s="84">
        <v>199.4</v>
      </c>
      <c r="EL178" s="84">
        <f t="shared" ref="EL178" si="1933">EE178+EJ178</f>
        <v>1200313.01</v>
      </c>
      <c r="EM178" s="84">
        <v>0</v>
      </c>
      <c r="EN178" s="84">
        <f t="shared" si="1582"/>
        <v>1468814.2</v>
      </c>
      <c r="EO178" s="191">
        <f t="shared" ref="EO178" si="1934">IFERROR(EN178/EL178,"nebija plānots")</f>
        <v>1.2236926433047659</v>
      </c>
      <c r="EP178" s="84">
        <f t="shared" ref="EP178" si="1935">EN178-EL178</f>
        <v>268501.18999999994</v>
      </c>
      <c r="EQ178" s="84">
        <f t="shared" si="1918"/>
        <v>0</v>
      </c>
      <c r="ER178" s="84">
        <v>95570.01</v>
      </c>
      <c r="ES178" s="84">
        <f t="shared" ref="ES178" si="1936">EL178+EQ178</f>
        <v>1200313.01</v>
      </c>
      <c r="ET178" s="84">
        <v>0</v>
      </c>
      <c r="EU178" s="84">
        <f t="shared" si="1586"/>
        <v>1564384.21</v>
      </c>
      <c r="EV178" s="191">
        <f t="shared" ref="EV178" si="1937">IFERROR(EU178/ES178,"nebija plānots")</f>
        <v>1.3033135498547999</v>
      </c>
      <c r="EW178" s="84">
        <f t="shared" ref="EW178" si="1938">EU178-ES178</f>
        <v>364071.19999999995</v>
      </c>
      <c r="EX178" s="84">
        <f t="shared" si="1918"/>
        <v>0</v>
      </c>
      <c r="EY178" s="84">
        <v>0</v>
      </c>
      <c r="EZ178" s="84">
        <f t="shared" ref="EZ178" si="1939">ES178+EX178</f>
        <v>1200313.01</v>
      </c>
      <c r="FA178" s="84">
        <v>0</v>
      </c>
      <c r="FB178" s="84">
        <f t="shared" si="1590"/>
        <v>1564384.21</v>
      </c>
      <c r="FC178" s="191">
        <f t="shared" ref="FC178" si="1940">IFERROR(FB178/EZ178,"nebija plānots")</f>
        <v>1.3033135498547999</v>
      </c>
      <c r="FD178" s="84">
        <f t="shared" ref="FD178" si="1941">FB178-EZ178</f>
        <v>364071.19999999995</v>
      </c>
      <c r="FE178" s="84">
        <f t="shared" si="1918"/>
        <v>0</v>
      </c>
      <c r="FF178" s="84">
        <v>32521.51</v>
      </c>
      <c r="FG178" s="84">
        <f t="shared" ref="FG178" si="1942">EZ178+FE178</f>
        <v>1200313.01</v>
      </c>
      <c r="FH178" s="84">
        <v>0</v>
      </c>
      <c r="FI178" s="84">
        <f t="shared" si="1594"/>
        <v>1596905.72</v>
      </c>
      <c r="FJ178" s="191">
        <f t="shared" ref="FJ178" si="1943">IFERROR(FI178/FG178,"nebija plānots")</f>
        <v>1.3304077408941855</v>
      </c>
      <c r="FK178" s="84">
        <f t="shared" ref="FK178" si="1944">FI178-FG178</f>
        <v>396592.70999999996</v>
      </c>
      <c r="FL178" s="84">
        <f t="shared" si="1918"/>
        <v>57705.25</v>
      </c>
      <c r="FM178" s="84">
        <v>59943.55</v>
      </c>
      <c r="FN178" s="84">
        <f t="shared" ref="FN178" si="1945">FG178+FL178</f>
        <v>1258018.26</v>
      </c>
      <c r="FO178" s="84">
        <v>0</v>
      </c>
      <c r="FP178" s="84">
        <f t="shared" si="1598"/>
        <v>1656849.27</v>
      </c>
      <c r="FQ178" s="191">
        <f t="shared" ref="FQ178" si="1946">IFERROR(FP178/FN178,"nebija plānots")</f>
        <v>1.3170311772740086</v>
      </c>
      <c r="FR178" s="84">
        <f t="shared" ref="FR178" si="1947">FP178-FN178</f>
        <v>398831.01</v>
      </c>
      <c r="FS178" s="97">
        <f t="shared" si="1646"/>
        <v>1258018.26</v>
      </c>
      <c r="FT178" s="97">
        <f t="shared" si="1601"/>
        <v>7459167.8800000008</v>
      </c>
      <c r="FU178" s="84">
        <v>136304.38</v>
      </c>
      <c r="FV178" s="84">
        <v>0</v>
      </c>
      <c r="FW178" s="84">
        <v>0</v>
      </c>
      <c r="FX178" s="84">
        <f t="shared" si="1602"/>
        <v>0</v>
      </c>
      <c r="FY178" s="191">
        <f t="shared" si="1603"/>
        <v>0</v>
      </c>
      <c r="FZ178" s="84">
        <f t="shared" si="1604"/>
        <v>136304.38</v>
      </c>
      <c r="GA178" s="84">
        <v>0</v>
      </c>
      <c r="GB178" s="84">
        <v>0</v>
      </c>
      <c r="GC178" s="84">
        <f t="shared" si="1605"/>
        <v>0</v>
      </c>
      <c r="GD178" s="84">
        <f t="shared" si="1606"/>
        <v>0</v>
      </c>
      <c r="GE178" s="84">
        <f t="shared" si="1607"/>
        <v>0</v>
      </c>
      <c r="GF178" s="191">
        <f t="shared" si="1608"/>
        <v>0</v>
      </c>
      <c r="GG178" s="84">
        <f t="shared" si="1609"/>
        <v>136304.38</v>
      </c>
      <c r="GH178" s="84">
        <v>51028.38</v>
      </c>
      <c r="GI178" s="84">
        <v>0</v>
      </c>
      <c r="GJ178" s="84">
        <f t="shared" si="1610"/>
        <v>51028.38</v>
      </c>
      <c r="GK178" s="84">
        <f t="shared" si="1611"/>
        <v>0</v>
      </c>
      <c r="GL178" s="84">
        <f t="shared" si="1612"/>
        <v>51028.38</v>
      </c>
      <c r="GM178" s="191">
        <f t="shared" si="1613"/>
        <v>0.37437080158392561</v>
      </c>
      <c r="GN178" s="84">
        <f t="shared" si="1614"/>
        <v>85276</v>
      </c>
      <c r="GO178" s="84">
        <v>133611.92000000001</v>
      </c>
      <c r="GP178" s="84">
        <v>0</v>
      </c>
      <c r="GQ178" s="84">
        <f t="shared" si="1545"/>
        <v>133611.92000000001</v>
      </c>
      <c r="GR178" s="84">
        <f t="shared" si="1546"/>
        <v>0</v>
      </c>
      <c r="GS178" s="84">
        <f t="shared" si="1547"/>
        <v>184640.30000000002</v>
      </c>
      <c r="GT178" s="191">
        <f t="shared" si="1615"/>
        <v>1.354617511190763</v>
      </c>
      <c r="GU178" s="84">
        <f t="shared" si="1548"/>
        <v>-48335.920000000013</v>
      </c>
      <c r="GV178" s="84">
        <v>0</v>
      </c>
      <c r="GW178" s="84">
        <v>0</v>
      </c>
      <c r="GX178" s="84">
        <f t="shared" si="1549"/>
        <v>0</v>
      </c>
      <c r="GY178" s="84">
        <f t="shared" si="1550"/>
        <v>0</v>
      </c>
      <c r="GZ178" s="84">
        <f t="shared" si="1551"/>
        <v>184640.30000000002</v>
      </c>
      <c r="HA178" s="191">
        <f t="shared" si="1737"/>
        <v>1.354617511190763</v>
      </c>
      <c r="HB178" s="84">
        <f t="shared" si="1552"/>
        <v>-48335.920000000013</v>
      </c>
      <c r="HC178" s="57">
        <f>FU178+FS178+CQ178+CD178+BQ178+BC178+AP178</f>
        <v>7196641.2500000009</v>
      </c>
      <c r="HD178" s="57">
        <f>Q178-HC178</f>
        <v>1247740.7699999986</v>
      </c>
      <c r="HE178" s="58" t="s">
        <v>728</v>
      </c>
      <c r="HF178" s="58"/>
      <c r="HG178" s="59"/>
      <c r="HH178" s="59"/>
      <c r="HI178" s="59"/>
    </row>
    <row r="179" spans="1:217" ht="75.400000000000006" hidden="1" customHeight="1" outlineLevel="1" x14ac:dyDescent="0.45">
      <c r="B179" s="9"/>
      <c r="C179" s="317" t="s">
        <v>134</v>
      </c>
      <c r="D179" s="1" t="s">
        <v>1471</v>
      </c>
      <c r="E179" s="35">
        <v>164</v>
      </c>
      <c r="F179" s="37">
        <v>4</v>
      </c>
      <c r="G179" s="37" t="s">
        <v>134</v>
      </c>
      <c r="H179" s="37" t="s">
        <v>249</v>
      </c>
      <c r="I179" s="37" t="s">
        <v>488</v>
      </c>
      <c r="J179" s="54">
        <v>0</v>
      </c>
      <c r="K179" s="41"/>
      <c r="L179" s="38"/>
      <c r="M179" s="42" t="s">
        <v>41</v>
      </c>
      <c r="N179" s="41"/>
      <c r="O179" s="38"/>
      <c r="P179" s="38" t="s">
        <v>456</v>
      </c>
      <c r="Q179" s="40"/>
      <c r="R179" s="40"/>
      <c r="S179" s="40"/>
      <c r="T179" s="40"/>
      <c r="U179" s="40"/>
      <c r="V179" s="40"/>
      <c r="W179" s="40"/>
      <c r="X179" s="85">
        <f t="shared" si="1553"/>
        <v>0</v>
      </c>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84">
        <v>0</v>
      </c>
      <c r="CP179" s="84">
        <v>0</v>
      </c>
      <c r="CQ179" s="40"/>
      <c r="CR179" s="57">
        <f t="shared" si="1555"/>
        <v>0</v>
      </c>
      <c r="CS179" s="40"/>
      <c r="CT179" s="40"/>
      <c r="CU179" s="84"/>
      <c r="CV179" s="84"/>
      <c r="CW179" s="84"/>
      <c r="CX179" s="84"/>
      <c r="CY179" s="191"/>
      <c r="CZ179" s="84"/>
      <c r="DA179" s="40"/>
      <c r="DB179" s="84">
        <v>0</v>
      </c>
      <c r="DC179" s="84"/>
      <c r="DD179" s="84"/>
      <c r="DE179" s="84">
        <f t="shared" si="1562"/>
        <v>0</v>
      </c>
      <c r="DF179" s="191"/>
      <c r="DG179" s="84"/>
      <c r="DH179" s="40"/>
      <c r="DI179" s="84">
        <v>0</v>
      </c>
      <c r="DJ179" s="84"/>
      <c r="DK179" s="84"/>
      <c r="DL179" s="84">
        <f t="shared" si="1566"/>
        <v>0</v>
      </c>
      <c r="DM179" s="191"/>
      <c r="DN179" s="84"/>
      <c r="DO179" s="40"/>
      <c r="DP179" s="84">
        <v>0</v>
      </c>
      <c r="DQ179" s="84"/>
      <c r="DR179" s="84"/>
      <c r="DS179" s="84">
        <f t="shared" si="1570"/>
        <v>0</v>
      </c>
      <c r="DT179" s="191"/>
      <c r="DU179" s="84"/>
      <c r="DV179" s="40"/>
      <c r="DW179" s="84">
        <v>0</v>
      </c>
      <c r="DX179" s="84"/>
      <c r="DY179" s="84"/>
      <c r="DZ179" s="84">
        <f t="shared" si="1574"/>
        <v>0</v>
      </c>
      <c r="EA179" s="191"/>
      <c r="EB179" s="84"/>
      <c r="EC179" s="40"/>
      <c r="ED179" s="84">
        <v>0</v>
      </c>
      <c r="EE179" s="84"/>
      <c r="EF179" s="84"/>
      <c r="EG179" s="84">
        <f t="shared" si="1578"/>
        <v>0</v>
      </c>
      <c r="EH179" s="191"/>
      <c r="EI179" s="84"/>
      <c r="EJ179" s="40"/>
      <c r="EK179" s="84">
        <v>0</v>
      </c>
      <c r="EL179" s="84"/>
      <c r="EM179" s="84"/>
      <c r="EN179" s="84">
        <f t="shared" si="1582"/>
        <v>0</v>
      </c>
      <c r="EO179" s="191"/>
      <c r="EP179" s="84"/>
      <c r="EQ179" s="40"/>
      <c r="ER179" s="84">
        <v>0</v>
      </c>
      <c r="ES179" s="84"/>
      <c r="ET179" s="84"/>
      <c r="EU179" s="84">
        <f t="shared" si="1586"/>
        <v>0</v>
      </c>
      <c r="EV179" s="191"/>
      <c r="EW179" s="84"/>
      <c r="EX179" s="40"/>
      <c r="EY179" s="84">
        <v>0</v>
      </c>
      <c r="EZ179" s="84"/>
      <c r="FA179" s="84"/>
      <c r="FB179" s="84">
        <f t="shared" si="1590"/>
        <v>0</v>
      </c>
      <c r="FC179" s="191"/>
      <c r="FD179" s="84"/>
      <c r="FE179" s="40"/>
      <c r="FF179" s="84">
        <v>0</v>
      </c>
      <c r="FG179" s="84"/>
      <c r="FH179" s="84"/>
      <c r="FI179" s="84">
        <f t="shared" si="1594"/>
        <v>0</v>
      </c>
      <c r="FJ179" s="191"/>
      <c r="FK179" s="84"/>
      <c r="FL179" s="40"/>
      <c r="FM179" s="84">
        <v>0</v>
      </c>
      <c r="FN179" s="84"/>
      <c r="FO179" s="84"/>
      <c r="FP179" s="84">
        <f t="shared" si="1598"/>
        <v>0</v>
      </c>
      <c r="FQ179" s="191"/>
      <c r="FR179" s="84"/>
      <c r="FS179" s="40"/>
      <c r="FT179" s="97">
        <f t="shared" si="1601"/>
        <v>0</v>
      </c>
      <c r="FU179" s="84">
        <v>0</v>
      </c>
      <c r="FV179" s="84">
        <v>0</v>
      </c>
      <c r="FW179" s="84">
        <v>0</v>
      </c>
      <c r="FX179" s="84">
        <f t="shared" si="1602"/>
        <v>0</v>
      </c>
      <c r="FY179" s="191" t="str">
        <f t="shared" si="1603"/>
        <v>nebija plānots</v>
      </c>
      <c r="FZ179" s="84">
        <f t="shared" si="1604"/>
        <v>0</v>
      </c>
      <c r="GA179" s="84">
        <v>0</v>
      </c>
      <c r="GB179" s="84">
        <v>0</v>
      </c>
      <c r="GC179" s="84">
        <f t="shared" si="1605"/>
        <v>0</v>
      </c>
      <c r="GD179" s="84">
        <f t="shared" si="1606"/>
        <v>0</v>
      </c>
      <c r="GE179" s="84">
        <f t="shared" si="1607"/>
        <v>0</v>
      </c>
      <c r="GF179" s="191" t="str">
        <f t="shared" si="1608"/>
        <v>nebija plānots</v>
      </c>
      <c r="GG179" s="84">
        <f t="shared" si="1609"/>
        <v>0</v>
      </c>
      <c r="GH179" s="84">
        <v>0</v>
      </c>
      <c r="GI179" s="84">
        <v>0</v>
      </c>
      <c r="GJ179" s="84">
        <f t="shared" si="1610"/>
        <v>0</v>
      </c>
      <c r="GK179" s="84">
        <f t="shared" si="1611"/>
        <v>0</v>
      </c>
      <c r="GL179" s="84">
        <f t="shared" si="1612"/>
        <v>0</v>
      </c>
      <c r="GM179" s="191" t="str">
        <f t="shared" si="1613"/>
        <v>nebija plānots</v>
      </c>
      <c r="GN179" s="84">
        <f t="shared" si="1614"/>
        <v>0</v>
      </c>
      <c r="GO179" s="84">
        <v>0</v>
      </c>
      <c r="GP179" s="84">
        <v>0</v>
      </c>
      <c r="GQ179" s="84">
        <f t="shared" si="1545"/>
        <v>0</v>
      </c>
      <c r="GR179" s="84">
        <f t="shared" si="1546"/>
        <v>0</v>
      </c>
      <c r="GS179" s="84">
        <f t="shared" si="1547"/>
        <v>0</v>
      </c>
      <c r="GT179" s="191" t="str">
        <f t="shared" si="1615"/>
        <v>nebija plānots</v>
      </c>
      <c r="GU179" s="84">
        <f t="shared" si="1548"/>
        <v>0</v>
      </c>
      <c r="GV179" s="84">
        <v>0</v>
      </c>
      <c r="GW179" s="84">
        <v>0</v>
      </c>
      <c r="GX179" s="84">
        <f t="shared" si="1549"/>
        <v>0</v>
      </c>
      <c r="GY179" s="84">
        <f t="shared" si="1550"/>
        <v>0</v>
      </c>
      <c r="GZ179" s="84">
        <f t="shared" si="1551"/>
        <v>0</v>
      </c>
      <c r="HA179" s="191" t="str">
        <f t="shared" si="1737"/>
        <v>nebija plānots</v>
      </c>
      <c r="HB179" s="84">
        <f t="shared" si="1552"/>
        <v>0</v>
      </c>
      <c r="HC179" s="40"/>
      <c r="HD179" s="40"/>
      <c r="HE179" s="99"/>
      <c r="HF179" s="99"/>
      <c r="HG179" s="100"/>
      <c r="HH179" s="100"/>
      <c r="HI179" s="100"/>
    </row>
    <row r="180" spans="1:217" ht="180" hidden="1" customHeight="1" outlineLevel="1" x14ac:dyDescent="0.45">
      <c r="B180" s="9"/>
      <c r="C180" s="317" t="s">
        <v>134</v>
      </c>
      <c r="D180" s="1" t="s">
        <v>1471</v>
      </c>
      <c r="E180" s="35">
        <v>165</v>
      </c>
      <c r="F180" s="37">
        <v>4</v>
      </c>
      <c r="G180" s="37" t="s">
        <v>134</v>
      </c>
      <c r="H180" s="37" t="s">
        <v>249</v>
      </c>
      <c r="I180" s="37" t="s">
        <v>488</v>
      </c>
      <c r="J180" s="54">
        <v>0</v>
      </c>
      <c r="K180" s="41"/>
      <c r="L180" s="38"/>
      <c r="M180" s="42" t="s">
        <v>41</v>
      </c>
      <c r="N180" s="41"/>
      <c r="O180" s="38"/>
      <c r="P180" s="38" t="s">
        <v>457</v>
      </c>
      <c r="Q180" s="40"/>
      <c r="R180" s="40"/>
      <c r="S180" s="40"/>
      <c r="T180" s="40"/>
      <c r="U180" s="40"/>
      <c r="V180" s="40"/>
      <c r="W180" s="40"/>
      <c r="X180" s="85">
        <f t="shared" si="1553"/>
        <v>0</v>
      </c>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84">
        <v>0</v>
      </c>
      <c r="CP180" s="84">
        <v>0</v>
      </c>
      <c r="CQ180" s="40"/>
      <c r="CR180" s="57">
        <f t="shared" si="1555"/>
        <v>0</v>
      </c>
      <c r="CS180" s="40"/>
      <c r="CT180" s="40">
        <v>272547.56</v>
      </c>
      <c r="CU180" s="84"/>
      <c r="CV180" s="84"/>
      <c r="CW180" s="84"/>
      <c r="CX180" s="84"/>
      <c r="CY180" s="191"/>
      <c r="CZ180" s="84"/>
      <c r="DA180" s="40">
        <v>167636.51</v>
      </c>
      <c r="DB180" s="84">
        <v>0</v>
      </c>
      <c r="DC180" s="84"/>
      <c r="DD180" s="84"/>
      <c r="DE180" s="84">
        <f t="shared" si="1562"/>
        <v>0</v>
      </c>
      <c r="DF180" s="191"/>
      <c r="DG180" s="84"/>
      <c r="DH180" s="40">
        <v>79115.63</v>
      </c>
      <c r="DI180" s="84">
        <v>0</v>
      </c>
      <c r="DJ180" s="84"/>
      <c r="DK180" s="84"/>
      <c r="DL180" s="84">
        <f t="shared" si="1566"/>
        <v>0</v>
      </c>
      <c r="DM180" s="191"/>
      <c r="DN180" s="84"/>
      <c r="DO180" s="40">
        <v>190998.79</v>
      </c>
      <c r="DP180" s="84">
        <v>0</v>
      </c>
      <c r="DQ180" s="84"/>
      <c r="DR180" s="84"/>
      <c r="DS180" s="84">
        <f t="shared" si="1570"/>
        <v>0</v>
      </c>
      <c r="DT180" s="191"/>
      <c r="DU180" s="84"/>
      <c r="DV180" s="40">
        <v>0</v>
      </c>
      <c r="DW180" s="84">
        <v>0</v>
      </c>
      <c r="DX180" s="84"/>
      <c r="DY180" s="84"/>
      <c r="DZ180" s="84">
        <f t="shared" si="1574"/>
        <v>0</v>
      </c>
      <c r="EA180" s="191"/>
      <c r="EB180" s="84"/>
      <c r="EC180" s="40">
        <v>8519.99</v>
      </c>
      <c r="ED180" s="84">
        <v>0</v>
      </c>
      <c r="EE180" s="84"/>
      <c r="EF180" s="84"/>
      <c r="EG180" s="84">
        <f t="shared" si="1578"/>
        <v>0</v>
      </c>
      <c r="EH180" s="191"/>
      <c r="EI180" s="84"/>
      <c r="EJ180" s="40">
        <v>0</v>
      </c>
      <c r="EK180" s="84">
        <v>0</v>
      </c>
      <c r="EL180" s="84"/>
      <c r="EM180" s="84"/>
      <c r="EN180" s="84">
        <f t="shared" si="1582"/>
        <v>0</v>
      </c>
      <c r="EO180" s="191"/>
      <c r="EP180" s="84"/>
      <c r="EQ180" s="40">
        <v>0</v>
      </c>
      <c r="ER180" s="84">
        <v>0</v>
      </c>
      <c r="ES180" s="84"/>
      <c r="ET180" s="84"/>
      <c r="EU180" s="84">
        <f t="shared" si="1586"/>
        <v>0</v>
      </c>
      <c r="EV180" s="191"/>
      <c r="EW180" s="84"/>
      <c r="EX180" s="40">
        <v>0</v>
      </c>
      <c r="EY180" s="84">
        <v>0</v>
      </c>
      <c r="EZ180" s="84"/>
      <c r="FA180" s="84"/>
      <c r="FB180" s="84">
        <f t="shared" si="1590"/>
        <v>0</v>
      </c>
      <c r="FC180" s="191"/>
      <c r="FD180" s="84"/>
      <c r="FE180" s="40">
        <v>0</v>
      </c>
      <c r="FF180" s="84">
        <v>0</v>
      </c>
      <c r="FG180" s="84"/>
      <c r="FH180" s="84"/>
      <c r="FI180" s="84">
        <f t="shared" si="1594"/>
        <v>0</v>
      </c>
      <c r="FJ180" s="191"/>
      <c r="FK180" s="84"/>
      <c r="FL180" s="40">
        <v>57705.25</v>
      </c>
      <c r="FM180" s="84">
        <v>0</v>
      </c>
      <c r="FN180" s="84"/>
      <c r="FO180" s="84"/>
      <c r="FP180" s="84">
        <f t="shared" si="1598"/>
        <v>0</v>
      </c>
      <c r="FQ180" s="191"/>
      <c r="FR180" s="84"/>
      <c r="FS180" s="40"/>
      <c r="FT180" s="97">
        <f t="shared" si="1601"/>
        <v>0</v>
      </c>
      <c r="FU180" s="84">
        <v>0</v>
      </c>
      <c r="FV180" s="84">
        <v>0</v>
      </c>
      <c r="FW180" s="84">
        <v>0</v>
      </c>
      <c r="FX180" s="84">
        <f t="shared" si="1602"/>
        <v>0</v>
      </c>
      <c r="FY180" s="191" t="str">
        <f t="shared" si="1603"/>
        <v>nebija plānots</v>
      </c>
      <c r="FZ180" s="84">
        <f t="shared" si="1604"/>
        <v>0</v>
      </c>
      <c r="GA180" s="84">
        <v>0</v>
      </c>
      <c r="GB180" s="84">
        <v>0</v>
      </c>
      <c r="GC180" s="84">
        <f t="shared" si="1605"/>
        <v>0</v>
      </c>
      <c r="GD180" s="84">
        <f t="shared" si="1606"/>
        <v>0</v>
      </c>
      <c r="GE180" s="84">
        <f t="shared" si="1607"/>
        <v>0</v>
      </c>
      <c r="GF180" s="191" t="str">
        <f t="shared" si="1608"/>
        <v>nebija plānots</v>
      </c>
      <c r="GG180" s="84">
        <f t="shared" si="1609"/>
        <v>0</v>
      </c>
      <c r="GH180" s="84">
        <v>0</v>
      </c>
      <c r="GI180" s="84">
        <v>0</v>
      </c>
      <c r="GJ180" s="84">
        <f t="shared" si="1610"/>
        <v>0</v>
      </c>
      <c r="GK180" s="84">
        <f t="shared" si="1611"/>
        <v>0</v>
      </c>
      <c r="GL180" s="84">
        <f t="shared" si="1612"/>
        <v>0</v>
      </c>
      <c r="GM180" s="191" t="str">
        <f t="shared" si="1613"/>
        <v>nebija plānots</v>
      </c>
      <c r="GN180" s="84">
        <f t="shared" si="1614"/>
        <v>0</v>
      </c>
      <c r="GO180" s="84">
        <v>0</v>
      </c>
      <c r="GP180" s="84">
        <v>0</v>
      </c>
      <c r="GQ180" s="84">
        <f t="shared" si="1545"/>
        <v>0</v>
      </c>
      <c r="GR180" s="84">
        <f t="shared" si="1546"/>
        <v>0</v>
      </c>
      <c r="GS180" s="84">
        <f t="shared" si="1547"/>
        <v>0</v>
      </c>
      <c r="GT180" s="191" t="str">
        <f t="shared" si="1615"/>
        <v>nebija plānots</v>
      </c>
      <c r="GU180" s="84">
        <f t="shared" si="1548"/>
        <v>0</v>
      </c>
      <c r="GV180" s="84">
        <v>0</v>
      </c>
      <c r="GW180" s="84">
        <v>0</v>
      </c>
      <c r="GX180" s="84">
        <f t="shared" si="1549"/>
        <v>0</v>
      </c>
      <c r="GY180" s="84">
        <f t="shared" si="1550"/>
        <v>0</v>
      </c>
      <c r="GZ180" s="84">
        <f t="shared" si="1551"/>
        <v>0</v>
      </c>
      <c r="HA180" s="191" t="str">
        <f t="shared" si="1737"/>
        <v>nebija plānots</v>
      </c>
      <c r="HB180" s="84">
        <f t="shared" si="1552"/>
        <v>0</v>
      </c>
      <c r="HC180" s="40"/>
      <c r="HD180" s="40"/>
      <c r="HE180" s="99"/>
      <c r="HF180" s="153">
        <v>0.6</v>
      </c>
      <c r="HG180" s="100" t="s">
        <v>727</v>
      </c>
      <c r="HH180" s="100"/>
      <c r="HI180" s="100" t="s">
        <v>924</v>
      </c>
    </row>
    <row r="181" spans="1:217" ht="75.400000000000006" customHeight="1" collapsed="1" x14ac:dyDescent="0.45">
      <c r="A181" s="1" t="s">
        <v>1425</v>
      </c>
      <c r="B181" s="9" t="str">
        <f>C181&amp;J181&amp;"."&amp;D181</f>
        <v>4.2.1.1.1.Nē</v>
      </c>
      <c r="C181" s="317" t="s">
        <v>71</v>
      </c>
      <c r="D181" s="1" t="s">
        <v>1471</v>
      </c>
      <c r="E181" s="35">
        <v>166</v>
      </c>
      <c r="F181" s="54">
        <v>4</v>
      </c>
      <c r="G181" s="54" t="s">
        <v>71</v>
      </c>
      <c r="H181" s="54" t="s">
        <v>387</v>
      </c>
      <c r="I181" s="54" t="str">
        <f t="shared" si="162"/>
        <v>4.2.1.1. Daudzīvokļu māju energoefektivitāte (finanšu instrumentu un grantu atbalsts kopā)</v>
      </c>
      <c r="J181" s="54">
        <v>1</v>
      </c>
      <c r="K181" s="55">
        <v>1</v>
      </c>
      <c r="L181" s="38" t="str">
        <f t="shared" si="163"/>
        <v>4.2.1.1.1</v>
      </c>
      <c r="M181" s="56" t="s">
        <v>41</v>
      </c>
      <c r="N181" s="55" t="s">
        <v>5</v>
      </c>
      <c r="O181" s="55" t="s">
        <v>222</v>
      </c>
      <c r="P181" s="55" t="s">
        <v>225</v>
      </c>
      <c r="Q181" s="57">
        <f t="shared" si="1230"/>
        <v>141493317</v>
      </c>
      <c r="R181" s="57">
        <f t="shared" si="1231"/>
        <v>141493317</v>
      </c>
      <c r="S181" s="80">
        <v>0</v>
      </c>
      <c r="T181" s="80">
        <v>141493317</v>
      </c>
      <c r="U181" s="80">
        <v>0</v>
      </c>
      <c r="V181" s="80">
        <v>0</v>
      </c>
      <c r="W181" s="80">
        <v>0</v>
      </c>
      <c r="X181" s="85" t="str">
        <f t="shared" si="1553"/>
        <v>ERAF</v>
      </c>
      <c r="Y181" s="85">
        <v>0</v>
      </c>
      <c r="Z181" s="85">
        <v>4714020.3899999997</v>
      </c>
      <c r="AA181" s="85">
        <v>0</v>
      </c>
      <c r="AB181" s="85">
        <v>0</v>
      </c>
      <c r="AC181" s="85">
        <v>0</v>
      </c>
      <c r="AD181" s="85">
        <v>0</v>
      </c>
      <c r="AE181" s="85">
        <v>0</v>
      </c>
      <c r="AF181" s="85">
        <v>252913.38</v>
      </c>
      <c r="AG181" s="85">
        <v>0</v>
      </c>
      <c r="AH181" s="85">
        <v>93807.39</v>
      </c>
      <c r="AI181" s="85">
        <v>0</v>
      </c>
      <c r="AJ181" s="85">
        <v>1884974.79</v>
      </c>
      <c r="AK181" s="85">
        <v>2339150</v>
      </c>
      <c r="AL181" s="85">
        <v>0</v>
      </c>
      <c r="AM181" s="85">
        <v>4570845.5600000005</v>
      </c>
      <c r="AN181" s="85">
        <f t="shared" ref="AN181:AN193" si="1948">AM181+Z181+Y181</f>
        <v>9284865.9499999993</v>
      </c>
      <c r="AO181" s="85">
        <v>23816800</v>
      </c>
      <c r="AP181" s="57">
        <f t="shared" si="205"/>
        <v>33101665.949999999</v>
      </c>
      <c r="AQ181" s="85">
        <v>0</v>
      </c>
      <c r="AR181" s="85">
        <v>0</v>
      </c>
      <c r="AS181" s="85">
        <v>0</v>
      </c>
      <c r="AT181" s="85">
        <v>8506000</v>
      </c>
      <c r="AU181" s="85">
        <v>0</v>
      </c>
      <c r="AV181" s="85">
        <v>0</v>
      </c>
      <c r="AW181" s="85">
        <v>0</v>
      </c>
      <c r="AX181" s="85">
        <v>5954200</v>
      </c>
      <c r="AY181" s="85">
        <v>3760125.65</v>
      </c>
      <c r="AZ181" s="85">
        <v>0</v>
      </c>
      <c r="BA181" s="85">
        <v>0</v>
      </c>
      <c r="BB181" s="85">
        <v>4253000</v>
      </c>
      <c r="BC181" s="57">
        <f t="shared" si="206"/>
        <v>22473325.649999999</v>
      </c>
      <c r="BD181" s="57">
        <f t="shared" si="207"/>
        <v>55574991.599999994</v>
      </c>
      <c r="BE181" s="85">
        <v>0</v>
      </c>
      <c r="BF181" s="85">
        <v>0</v>
      </c>
      <c r="BG181" s="85">
        <v>0</v>
      </c>
      <c r="BH181" s="85">
        <v>0</v>
      </c>
      <c r="BI181" s="85">
        <v>0</v>
      </c>
      <c r="BJ181" s="85">
        <v>0</v>
      </c>
      <c r="BK181" s="85">
        <v>0</v>
      </c>
      <c r="BL181" s="85">
        <v>16428297.82</v>
      </c>
      <c r="BM181" s="85">
        <v>0</v>
      </c>
      <c r="BN181" s="85">
        <v>0</v>
      </c>
      <c r="BO181" s="85">
        <v>0</v>
      </c>
      <c r="BP181" s="85">
        <v>0</v>
      </c>
      <c r="BQ181" s="57">
        <f t="shared" si="208"/>
        <v>16428297.82</v>
      </c>
      <c r="BR181" s="85">
        <v>0</v>
      </c>
      <c r="BS181" s="85">
        <v>6375000</v>
      </c>
      <c r="BT181" s="85">
        <v>0</v>
      </c>
      <c r="BU181" s="85">
        <v>0</v>
      </c>
      <c r="BV181" s="85">
        <v>0</v>
      </c>
      <c r="BW181" s="85">
        <v>0</v>
      </c>
      <c r="BX181" s="85">
        <v>0</v>
      </c>
      <c r="BY181" s="85">
        <v>0</v>
      </c>
      <c r="BZ181" s="80">
        <f>6375000+3850853.96</f>
        <v>10225853.960000001</v>
      </c>
      <c r="CA181" s="85">
        <v>0</v>
      </c>
      <c r="CB181" s="85">
        <v>0</v>
      </c>
      <c r="CC181" s="85">
        <v>0</v>
      </c>
      <c r="CD181" s="80">
        <f t="shared" si="209"/>
        <v>16600853.960000001</v>
      </c>
      <c r="CE181" s="85">
        <v>0</v>
      </c>
      <c r="CF181" s="85">
        <v>0</v>
      </c>
      <c r="CG181" s="85">
        <v>12325000</v>
      </c>
      <c r="CH181" s="85">
        <v>0</v>
      </c>
      <c r="CI181" s="85">
        <v>0</v>
      </c>
      <c r="CJ181" s="85">
        <v>0</v>
      </c>
      <c r="CK181" s="85">
        <v>0</v>
      </c>
      <c r="CL181" s="85">
        <v>16220073.130000001</v>
      </c>
      <c r="CM181" s="85">
        <v>0</v>
      </c>
      <c r="CN181" s="85">
        <v>0</v>
      </c>
      <c r="CO181" s="84">
        <v>2975000</v>
      </c>
      <c r="CP181" s="84">
        <v>0</v>
      </c>
      <c r="CQ181" s="57">
        <f>CE181+CF181+CG181+CH181+CI181+CJ181+CK181+CL181+CM181+CN181+CO181+CP181</f>
        <v>31520073.130000003</v>
      </c>
      <c r="CR181" s="57">
        <f t="shared" si="1555"/>
        <v>120124216.50999999</v>
      </c>
      <c r="CS181" s="179">
        <v>0</v>
      </c>
      <c r="CT181" s="84">
        <v>21229180.59</v>
      </c>
      <c r="CU181" s="84">
        <v>17819286.789999999</v>
      </c>
      <c r="CV181" s="84">
        <f t="shared" si="1556"/>
        <v>21229180.59</v>
      </c>
      <c r="CW181" s="84">
        <v>0</v>
      </c>
      <c r="CX181" s="84">
        <f t="shared" si="1557"/>
        <v>17819286.789999999</v>
      </c>
      <c r="CY181" s="191">
        <f t="shared" si="1558"/>
        <v>0.83937704116539336</v>
      </c>
      <c r="CZ181" s="84">
        <f t="shared" si="1559"/>
        <v>-3409893.8000000007</v>
      </c>
      <c r="DA181" s="84">
        <f t="shared" ref="DA181:FL181" si="1949">DA182+DA183</f>
        <v>0</v>
      </c>
      <c r="DB181" s="84">
        <v>3409887.59</v>
      </c>
      <c r="DC181" s="84">
        <f t="shared" si="1561"/>
        <v>21229180.59</v>
      </c>
      <c r="DD181" s="84">
        <v>0</v>
      </c>
      <c r="DE181" s="84">
        <f t="shared" si="1562"/>
        <v>21229174.379999999</v>
      </c>
      <c r="DF181" s="191">
        <f t="shared" ref="DF181" si="1950">IFERROR(DE181/DC181,"nebija plānots")</f>
        <v>0.99999970747811129</v>
      </c>
      <c r="DG181" s="84">
        <f t="shared" ref="DG181" si="1951">DE181-DC181</f>
        <v>-6.2100000008940697</v>
      </c>
      <c r="DH181" s="84">
        <f t="shared" si="1949"/>
        <v>0</v>
      </c>
      <c r="DI181" s="84">
        <v>0</v>
      </c>
      <c r="DJ181" s="84">
        <f t="shared" ref="DJ181" si="1952">DC181+DH181</f>
        <v>21229180.59</v>
      </c>
      <c r="DK181" s="84">
        <v>0</v>
      </c>
      <c r="DL181" s="84">
        <f t="shared" si="1566"/>
        <v>21229174.379999999</v>
      </c>
      <c r="DM181" s="191">
        <f t="shared" ref="DM181" si="1953">IFERROR(DL181/DJ181,"nebija plānots")</f>
        <v>0.99999970747811129</v>
      </c>
      <c r="DN181" s="84">
        <f t="shared" ref="DN181" si="1954">DL181-DJ181</f>
        <v>-6.2100000008940697</v>
      </c>
      <c r="DO181" s="84">
        <f t="shared" si="1949"/>
        <v>0</v>
      </c>
      <c r="DP181" s="84">
        <v>0</v>
      </c>
      <c r="DQ181" s="84">
        <f t="shared" ref="DQ181" si="1955">DJ181+DO181</f>
        <v>21229180.59</v>
      </c>
      <c r="DR181" s="84">
        <v>0</v>
      </c>
      <c r="DS181" s="84">
        <f t="shared" si="1570"/>
        <v>21229174.379999999</v>
      </c>
      <c r="DT181" s="191">
        <f t="shared" ref="DT181" si="1956">IFERROR(DS181/DQ181,"nebija plānots")</f>
        <v>0.99999970747811129</v>
      </c>
      <c r="DU181" s="84">
        <f t="shared" ref="DU181" si="1957">DS181-DQ181</f>
        <v>-6.2100000008940697</v>
      </c>
      <c r="DV181" s="84">
        <f t="shared" si="1949"/>
        <v>0</v>
      </c>
      <c r="DW181" s="84">
        <v>0</v>
      </c>
      <c r="DX181" s="84">
        <f t="shared" ref="DX181" si="1958">DQ181+DV181</f>
        <v>21229180.59</v>
      </c>
      <c r="DY181" s="84">
        <v>0</v>
      </c>
      <c r="DZ181" s="84">
        <f t="shared" si="1574"/>
        <v>21229174.379999999</v>
      </c>
      <c r="EA181" s="191">
        <f t="shared" ref="EA181" si="1959">IFERROR(DZ181/DX181,"nebija plānots")</f>
        <v>0.99999970747811129</v>
      </c>
      <c r="EB181" s="84">
        <f t="shared" ref="EB181" si="1960">DZ181-DX181</f>
        <v>-6.2100000008940697</v>
      </c>
      <c r="EC181" s="84">
        <f t="shared" si="1949"/>
        <v>0</v>
      </c>
      <c r="ED181" s="84">
        <v>0</v>
      </c>
      <c r="EE181" s="84">
        <f t="shared" ref="EE181" si="1961">DX181+EC181</f>
        <v>21229180.59</v>
      </c>
      <c r="EF181" s="84">
        <v>0</v>
      </c>
      <c r="EG181" s="84">
        <f t="shared" si="1578"/>
        <v>21229174.379999999</v>
      </c>
      <c r="EH181" s="191">
        <f t="shared" ref="EH181" si="1962">IFERROR(EG181/EE181,"nebija plānots")</f>
        <v>0.99999970747811129</v>
      </c>
      <c r="EI181" s="84">
        <f t="shared" ref="EI181" si="1963">EG181-EE181</f>
        <v>-6.2100000008940697</v>
      </c>
      <c r="EJ181" s="84">
        <f t="shared" si="1949"/>
        <v>0</v>
      </c>
      <c r="EK181" s="84">
        <v>0</v>
      </c>
      <c r="EL181" s="84">
        <f t="shared" ref="EL181" si="1964">EE181+EJ181</f>
        <v>21229180.59</v>
      </c>
      <c r="EM181" s="84">
        <v>0</v>
      </c>
      <c r="EN181" s="84">
        <f t="shared" si="1582"/>
        <v>21229174.379999999</v>
      </c>
      <c r="EO181" s="191">
        <f t="shared" ref="EO181" si="1965">IFERROR(EN181/EL181,"nebija plānots")</f>
        <v>0.99999970747811129</v>
      </c>
      <c r="EP181" s="84">
        <f t="shared" ref="EP181" si="1966">EN181-EL181</f>
        <v>-6.2100000008940697</v>
      </c>
      <c r="EQ181" s="84">
        <f t="shared" si="1949"/>
        <v>0</v>
      </c>
      <c r="ER181" s="84">
        <v>0</v>
      </c>
      <c r="ES181" s="84">
        <f t="shared" ref="ES181" si="1967">EL181+EQ181</f>
        <v>21229180.59</v>
      </c>
      <c r="ET181" s="84">
        <v>0</v>
      </c>
      <c r="EU181" s="84">
        <f t="shared" si="1586"/>
        <v>21229174.379999999</v>
      </c>
      <c r="EV181" s="191">
        <f t="shared" ref="EV181" si="1968">IFERROR(EU181/ES181,"nebija plānots")</f>
        <v>0.99999970747811129</v>
      </c>
      <c r="EW181" s="84">
        <f t="shared" ref="EW181" si="1969">EU181-ES181</f>
        <v>-6.2100000008940697</v>
      </c>
      <c r="EX181" s="84">
        <f t="shared" si="1949"/>
        <v>0</v>
      </c>
      <c r="EY181" s="84">
        <v>0</v>
      </c>
      <c r="EZ181" s="84">
        <f t="shared" ref="EZ181" si="1970">ES181+EX181</f>
        <v>21229180.59</v>
      </c>
      <c r="FA181" s="84">
        <v>0</v>
      </c>
      <c r="FB181" s="84">
        <f t="shared" si="1590"/>
        <v>21229174.379999999</v>
      </c>
      <c r="FC181" s="191">
        <f t="shared" ref="FC181" si="1971">IFERROR(FB181/EZ181,"nebija plānots")</f>
        <v>0.99999970747811129</v>
      </c>
      <c r="FD181" s="84">
        <f t="shared" ref="FD181" si="1972">FB181-EZ181</f>
        <v>-6.2100000008940697</v>
      </c>
      <c r="FE181" s="84">
        <f t="shared" si="1949"/>
        <v>0</v>
      </c>
      <c r="FF181" s="84">
        <v>0</v>
      </c>
      <c r="FG181" s="84">
        <f t="shared" ref="FG181" si="1973">EZ181+FE181</f>
        <v>21229180.59</v>
      </c>
      <c r="FH181" s="84">
        <v>0</v>
      </c>
      <c r="FI181" s="84">
        <f t="shared" si="1594"/>
        <v>21229174.379999999</v>
      </c>
      <c r="FJ181" s="191">
        <f t="shared" ref="FJ181" si="1974">IFERROR(FI181/FG181,"nebija plānots")</f>
        <v>0.99999970747811129</v>
      </c>
      <c r="FK181" s="84">
        <f t="shared" ref="FK181" si="1975">FI181-FG181</f>
        <v>-6.2100000008940697</v>
      </c>
      <c r="FL181" s="84">
        <f t="shared" si="1949"/>
        <v>0</v>
      </c>
      <c r="FM181" s="84">
        <v>81187.660000000149</v>
      </c>
      <c r="FN181" s="84">
        <f t="shared" ref="FN181" si="1976">FG181+FL181</f>
        <v>21229180.59</v>
      </c>
      <c r="FO181" s="84">
        <v>0</v>
      </c>
      <c r="FP181" s="84">
        <f t="shared" si="1598"/>
        <v>21310362.039999999</v>
      </c>
      <c r="FQ181" s="191">
        <f t="shared" ref="FQ181" si="1977">IFERROR(FP181/FN181,"nebija plānots")</f>
        <v>1.0038240500925524</v>
      </c>
      <c r="FR181" s="84">
        <f t="shared" ref="FR181" si="1978">FP181-FN181</f>
        <v>81181.449999999255</v>
      </c>
      <c r="FS181" s="97">
        <f t="shared" si="1646"/>
        <v>21229180.59</v>
      </c>
      <c r="FT181" s="97">
        <f t="shared" si="1601"/>
        <v>141434578.54999998</v>
      </c>
      <c r="FU181" s="84">
        <v>0</v>
      </c>
      <c r="FV181" s="84">
        <v>0</v>
      </c>
      <c r="FW181" s="84">
        <v>0</v>
      </c>
      <c r="FX181" s="84">
        <f t="shared" si="1602"/>
        <v>0</v>
      </c>
      <c r="FY181" s="191" t="str">
        <f t="shared" si="1603"/>
        <v>nebija plānots</v>
      </c>
      <c r="FZ181" s="84">
        <f t="shared" si="1604"/>
        <v>0</v>
      </c>
      <c r="GA181" s="84">
        <v>0</v>
      </c>
      <c r="GB181" s="84">
        <v>0</v>
      </c>
      <c r="GC181" s="84">
        <f t="shared" si="1605"/>
        <v>0</v>
      </c>
      <c r="GD181" s="84">
        <f t="shared" si="1606"/>
        <v>0</v>
      </c>
      <c r="GE181" s="84">
        <f t="shared" si="1607"/>
        <v>0</v>
      </c>
      <c r="GF181" s="191" t="str">
        <f t="shared" si="1608"/>
        <v>nebija plānots</v>
      </c>
      <c r="GG181" s="84">
        <f t="shared" si="1609"/>
        <v>0</v>
      </c>
      <c r="GH181" s="84">
        <v>0</v>
      </c>
      <c r="GI181" s="84">
        <v>0</v>
      </c>
      <c r="GJ181" s="84">
        <f t="shared" si="1610"/>
        <v>0</v>
      </c>
      <c r="GK181" s="84">
        <f t="shared" si="1611"/>
        <v>0</v>
      </c>
      <c r="GL181" s="84">
        <f t="shared" si="1612"/>
        <v>0</v>
      </c>
      <c r="GM181" s="191" t="str">
        <f t="shared" si="1613"/>
        <v>nebija plānots</v>
      </c>
      <c r="GN181" s="84">
        <f t="shared" si="1614"/>
        <v>0</v>
      </c>
      <c r="GO181" s="84">
        <v>0</v>
      </c>
      <c r="GP181" s="84">
        <v>0</v>
      </c>
      <c r="GQ181" s="84">
        <f t="shared" si="1545"/>
        <v>0</v>
      </c>
      <c r="GR181" s="84">
        <f t="shared" si="1546"/>
        <v>0</v>
      </c>
      <c r="GS181" s="84">
        <f t="shared" si="1547"/>
        <v>0</v>
      </c>
      <c r="GT181" s="191" t="str">
        <f t="shared" si="1615"/>
        <v>nebija plānots</v>
      </c>
      <c r="GU181" s="84">
        <f t="shared" si="1548"/>
        <v>0</v>
      </c>
      <c r="GV181" s="84">
        <v>0</v>
      </c>
      <c r="GW181" s="84">
        <v>232639.87</v>
      </c>
      <c r="GX181" s="84">
        <f t="shared" si="1549"/>
        <v>-232639.87</v>
      </c>
      <c r="GY181" s="84">
        <f t="shared" si="1550"/>
        <v>232639.87</v>
      </c>
      <c r="GZ181" s="84">
        <f t="shared" si="1551"/>
        <v>-232639.87</v>
      </c>
      <c r="HA181" s="191" t="str">
        <f t="shared" si="1737"/>
        <v>nebija plānots</v>
      </c>
      <c r="HB181" s="84">
        <f t="shared" si="1552"/>
        <v>232639.87</v>
      </c>
      <c r="HC181" s="57">
        <f>FU181+FS181+CQ181+CD181+BQ181+BC181+AP181</f>
        <v>141353397.09999999</v>
      </c>
      <c r="HD181" s="57">
        <f>Q181-HC181</f>
        <v>139919.90000000596</v>
      </c>
      <c r="HE181" s="58" t="s">
        <v>886</v>
      </c>
      <c r="HF181" s="58">
        <v>2</v>
      </c>
      <c r="HG181" s="137" t="s">
        <v>887</v>
      </c>
      <c r="HH181" s="59"/>
      <c r="HI181" s="59"/>
    </row>
    <row r="182" spans="1:217" ht="75.400000000000006" hidden="1" customHeight="1" outlineLevel="1" x14ac:dyDescent="0.45">
      <c r="B182" s="9"/>
      <c r="C182" s="317" t="s">
        <v>71</v>
      </c>
      <c r="D182" s="1" t="s">
        <v>1471</v>
      </c>
      <c r="E182" s="35">
        <v>167</v>
      </c>
      <c r="F182" s="37">
        <v>4</v>
      </c>
      <c r="G182" s="37" t="s">
        <v>71</v>
      </c>
      <c r="H182" s="37" t="s">
        <v>387</v>
      </c>
      <c r="I182" s="37" t="s">
        <v>489</v>
      </c>
      <c r="J182" s="54">
        <v>0</v>
      </c>
      <c r="K182" s="38"/>
      <c r="L182" s="38"/>
      <c r="M182" s="42" t="s">
        <v>41</v>
      </c>
      <c r="N182" s="38"/>
      <c r="O182" s="38"/>
      <c r="P182" s="38" t="s">
        <v>456</v>
      </c>
      <c r="Q182" s="40"/>
      <c r="R182" s="40"/>
      <c r="S182" s="40"/>
      <c r="T182" s="40"/>
      <c r="U182" s="40"/>
      <c r="V182" s="40"/>
      <c r="W182" s="40"/>
      <c r="X182" s="85">
        <f t="shared" si="1553"/>
        <v>0</v>
      </c>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84">
        <v>0</v>
      </c>
      <c r="CP182" s="84">
        <v>0</v>
      </c>
      <c r="CQ182" s="40"/>
      <c r="CR182" s="57">
        <f t="shared" si="1555"/>
        <v>0</v>
      </c>
      <c r="CS182" s="40"/>
      <c r="CT182" s="40"/>
      <c r="CU182" s="84"/>
      <c r="CV182" s="84"/>
      <c r="CW182" s="84"/>
      <c r="CX182" s="84"/>
      <c r="CY182" s="191"/>
      <c r="CZ182" s="84"/>
      <c r="DA182" s="40"/>
      <c r="DB182" s="84">
        <v>0</v>
      </c>
      <c r="DC182" s="84"/>
      <c r="DD182" s="84"/>
      <c r="DE182" s="84">
        <f t="shared" si="1562"/>
        <v>0</v>
      </c>
      <c r="DF182" s="191"/>
      <c r="DG182" s="84"/>
      <c r="DH182" s="40"/>
      <c r="DI182" s="84">
        <v>0</v>
      </c>
      <c r="DJ182" s="84"/>
      <c r="DK182" s="84"/>
      <c r="DL182" s="84">
        <f t="shared" si="1566"/>
        <v>0</v>
      </c>
      <c r="DM182" s="191"/>
      <c r="DN182" s="84"/>
      <c r="DO182" s="40"/>
      <c r="DP182" s="84">
        <v>0</v>
      </c>
      <c r="DQ182" s="84"/>
      <c r="DR182" s="84"/>
      <c r="DS182" s="84">
        <f t="shared" si="1570"/>
        <v>0</v>
      </c>
      <c r="DT182" s="191"/>
      <c r="DU182" s="84"/>
      <c r="DV182" s="40"/>
      <c r="DW182" s="84">
        <v>0</v>
      </c>
      <c r="DX182" s="84"/>
      <c r="DY182" s="84"/>
      <c r="DZ182" s="84">
        <f t="shared" si="1574"/>
        <v>0</v>
      </c>
      <c r="EA182" s="191"/>
      <c r="EB182" s="84"/>
      <c r="EC182" s="40"/>
      <c r="ED182" s="84">
        <v>0</v>
      </c>
      <c r="EE182" s="84"/>
      <c r="EF182" s="84"/>
      <c r="EG182" s="84">
        <f t="shared" si="1578"/>
        <v>0</v>
      </c>
      <c r="EH182" s="191"/>
      <c r="EI182" s="84"/>
      <c r="EJ182" s="40"/>
      <c r="EK182" s="84">
        <v>0</v>
      </c>
      <c r="EL182" s="84"/>
      <c r="EM182" s="84"/>
      <c r="EN182" s="84">
        <f t="shared" si="1582"/>
        <v>0</v>
      </c>
      <c r="EO182" s="191"/>
      <c r="EP182" s="84"/>
      <c r="EQ182" s="40"/>
      <c r="ER182" s="84">
        <v>0</v>
      </c>
      <c r="ES182" s="84"/>
      <c r="ET182" s="84"/>
      <c r="EU182" s="84">
        <f t="shared" si="1586"/>
        <v>0</v>
      </c>
      <c r="EV182" s="191"/>
      <c r="EW182" s="84"/>
      <c r="EX182" s="40"/>
      <c r="EY182" s="84">
        <v>0</v>
      </c>
      <c r="EZ182" s="84"/>
      <c r="FA182" s="84"/>
      <c r="FB182" s="84">
        <f t="shared" si="1590"/>
        <v>0</v>
      </c>
      <c r="FC182" s="191"/>
      <c r="FD182" s="84"/>
      <c r="FE182" s="40"/>
      <c r="FF182" s="84">
        <v>0</v>
      </c>
      <c r="FG182" s="84"/>
      <c r="FH182" s="84"/>
      <c r="FI182" s="84">
        <f t="shared" si="1594"/>
        <v>0</v>
      </c>
      <c r="FJ182" s="191"/>
      <c r="FK182" s="84"/>
      <c r="FL182" s="40"/>
      <c r="FM182" s="84">
        <v>0</v>
      </c>
      <c r="FN182" s="84"/>
      <c r="FO182" s="84"/>
      <c r="FP182" s="84">
        <f t="shared" si="1598"/>
        <v>0</v>
      </c>
      <c r="FQ182" s="191"/>
      <c r="FR182" s="84"/>
      <c r="FS182" s="40"/>
      <c r="FT182" s="97">
        <f t="shared" si="1601"/>
        <v>0</v>
      </c>
      <c r="FU182" s="84">
        <v>0</v>
      </c>
      <c r="FV182" s="84">
        <v>0</v>
      </c>
      <c r="FW182" s="84">
        <v>0</v>
      </c>
      <c r="FX182" s="84">
        <f t="shared" si="1602"/>
        <v>0</v>
      </c>
      <c r="FY182" s="191" t="str">
        <f t="shared" si="1603"/>
        <v>nebija plānots</v>
      </c>
      <c r="FZ182" s="84">
        <f t="shared" si="1604"/>
        <v>0</v>
      </c>
      <c r="GA182" s="84">
        <v>0</v>
      </c>
      <c r="GB182" s="84">
        <v>0</v>
      </c>
      <c r="GC182" s="84">
        <f t="shared" si="1605"/>
        <v>0</v>
      </c>
      <c r="GD182" s="84">
        <f t="shared" si="1606"/>
        <v>0</v>
      </c>
      <c r="GE182" s="84">
        <f t="shared" si="1607"/>
        <v>0</v>
      </c>
      <c r="GF182" s="191" t="str">
        <f t="shared" si="1608"/>
        <v>nebija plānots</v>
      </c>
      <c r="GG182" s="84">
        <f t="shared" si="1609"/>
        <v>0</v>
      </c>
      <c r="GH182" s="84">
        <v>0</v>
      </c>
      <c r="GI182" s="84">
        <v>0</v>
      </c>
      <c r="GJ182" s="84">
        <f t="shared" si="1610"/>
        <v>0</v>
      </c>
      <c r="GK182" s="84">
        <f t="shared" si="1611"/>
        <v>0</v>
      </c>
      <c r="GL182" s="84">
        <f t="shared" si="1612"/>
        <v>0</v>
      </c>
      <c r="GM182" s="191" t="str">
        <f t="shared" si="1613"/>
        <v>nebija plānots</v>
      </c>
      <c r="GN182" s="84">
        <f t="shared" si="1614"/>
        <v>0</v>
      </c>
      <c r="GO182" s="84">
        <v>0</v>
      </c>
      <c r="GP182" s="84">
        <v>0</v>
      </c>
      <c r="GQ182" s="84">
        <f t="shared" si="1545"/>
        <v>0</v>
      </c>
      <c r="GR182" s="84">
        <f t="shared" si="1546"/>
        <v>0</v>
      </c>
      <c r="GS182" s="84">
        <f t="shared" si="1547"/>
        <v>0</v>
      </c>
      <c r="GT182" s="191" t="str">
        <f t="shared" si="1615"/>
        <v>nebija plānots</v>
      </c>
      <c r="GU182" s="84">
        <f t="shared" si="1548"/>
        <v>0</v>
      </c>
      <c r="GV182" s="84">
        <v>0</v>
      </c>
      <c r="GW182" s="84">
        <v>0</v>
      </c>
      <c r="GX182" s="84">
        <f t="shared" si="1549"/>
        <v>0</v>
      </c>
      <c r="GY182" s="84">
        <f t="shared" si="1550"/>
        <v>0</v>
      </c>
      <c r="GZ182" s="84">
        <f t="shared" si="1551"/>
        <v>0</v>
      </c>
      <c r="HA182" s="191" t="str">
        <f t="shared" si="1737"/>
        <v>nebija plānots</v>
      </c>
      <c r="HB182" s="84">
        <f t="shared" si="1552"/>
        <v>0</v>
      </c>
      <c r="HC182" s="40"/>
      <c r="HD182" s="40"/>
      <c r="HE182" s="99"/>
      <c r="HF182" s="99"/>
      <c r="HG182" s="102"/>
      <c r="HH182" s="100"/>
      <c r="HI182" s="100"/>
    </row>
    <row r="183" spans="1:217" ht="84" hidden="1" outlineLevel="1" x14ac:dyDescent="0.45">
      <c r="B183" s="9"/>
      <c r="C183" s="317" t="s">
        <v>71</v>
      </c>
      <c r="D183" s="1" t="s">
        <v>1471</v>
      </c>
      <c r="E183" s="35">
        <v>168</v>
      </c>
      <c r="F183" s="37">
        <v>4</v>
      </c>
      <c r="G183" s="37" t="s">
        <v>71</v>
      </c>
      <c r="H183" s="37" t="s">
        <v>387</v>
      </c>
      <c r="I183" s="37" t="s">
        <v>489</v>
      </c>
      <c r="J183" s="54">
        <v>0</v>
      </c>
      <c r="K183" s="38"/>
      <c r="L183" s="38"/>
      <c r="M183" s="42" t="s">
        <v>41</v>
      </c>
      <c r="N183" s="38"/>
      <c r="O183" s="38"/>
      <c r="P183" s="38" t="s">
        <v>457</v>
      </c>
      <c r="Q183" s="40"/>
      <c r="R183" s="40"/>
      <c r="S183" s="40"/>
      <c r="T183" s="40"/>
      <c r="U183" s="40"/>
      <c r="V183" s="40"/>
      <c r="W183" s="40"/>
      <c r="X183" s="85">
        <f t="shared" si="1553"/>
        <v>0</v>
      </c>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84">
        <v>0</v>
      </c>
      <c r="CP183" s="84">
        <v>0</v>
      </c>
      <c r="CQ183" s="40"/>
      <c r="CR183" s="57">
        <f t="shared" si="1555"/>
        <v>0</v>
      </c>
      <c r="CS183" s="40"/>
      <c r="CT183" s="40">
        <v>21229180.59</v>
      </c>
      <c r="CU183" s="84"/>
      <c r="CV183" s="84"/>
      <c r="CW183" s="84"/>
      <c r="CX183" s="84"/>
      <c r="CY183" s="191"/>
      <c r="CZ183" s="84"/>
      <c r="DA183" s="40">
        <v>0</v>
      </c>
      <c r="DB183" s="84">
        <v>0</v>
      </c>
      <c r="DC183" s="84"/>
      <c r="DD183" s="84"/>
      <c r="DE183" s="84">
        <f t="shared" si="1562"/>
        <v>0</v>
      </c>
      <c r="DF183" s="191"/>
      <c r="DG183" s="84"/>
      <c r="DH183" s="40">
        <v>0</v>
      </c>
      <c r="DI183" s="84">
        <v>0</v>
      </c>
      <c r="DJ183" s="84"/>
      <c r="DK183" s="84"/>
      <c r="DL183" s="84">
        <f t="shared" si="1566"/>
        <v>0</v>
      </c>
      <c r="DM183" s="191"/>
      <c r="DN183" s="84"/>
      <c r="DO183" s="40">
        <v>0</v>
      </c>
      <c r="DP183" s="84">
        <v>0</v>
      </c>
      <c r="DQ183" s="84"/>
      <c r="DR183" s="84"/>
      <c r="DS183" s="84">
        <f t="shared" si="1570"/>
        <v>0</v>
      </c>
      <c r="DT183" s="191"/>
      <c r="DU183" s="84"/>
      <c r="DV183" s="40">
        <v>0</v>
      </c>
      <c r="DW183" s="84">
        <v>0</v>
      </c>
      <c r="DX183" s="84"/>
      <c r="DY183" s="84"/>
      <c r="DZ183" s="84">
        <f t="shared" si="1574"/>
        <v>0</v>
      </c>
      <c r="EA183" s="191"/>
      <c r="EB183" s="84"/>
      <c r="EC183" s="40">
        <v>0</v>
      </c>
      <c r="ED183" s="84">
        <v>0</v>
      </c>
      <c r="EE183" s="84"/>
      <c r="EF183" s="84"/>
      <c r="EG183" s="84">
        <f t="shared" si="1578"/>
        <v>0</v>
      </c>
      <c r="EH183" s="191"/>
      <c r="EI183" s="84"/>
      <c r="EJ183" s="40">
        <v>0</v>
      </c>
      <c r="EK183" s="84">
        <v>0</v>
      </c>
      <c r="EL183" s="84"/>
      <c r="EM183" s="84"/>
      <c r="EN183" s="84">
        <f t="shared" si="1582"/>
        <v>0</v>
      </c>
      <c r="EO183" s="191"/>
      <c r="EP183" s="84"/>
      <c r="EQ183" s="40">
        <v>0</v>
      </c>
      <c r="ER183" s="84">
        <v>0</v>
      </c>
      <c r="ES183" s="84"/>
      <c r="ET183" s="84"/>
      <c r="EU183" s="84">
        <f t="shared" si="1586"/>
        <v>0</v>
      </c>
      <c r="EV183" s="191"/>
      <c r="EW183" s="84"/>
      <c r="EX183" s="40">
        <v>0</v>
      </c>
      <c r="EY183" s="84">
        <v>0</v>
      </c>
      <c r="EZ183" s="84"/>
      <c r="FA183" s="84"/>
      <c r="FB183" s="84">
        <f t="shared" si="1590"/>
        <v>0</v>
      </c>
      <c r="FC183" s="191"/>
      <c r="FD183" s="84"/>
      <c r="FE183" s="40">
        <v>0</v>
      </c>
      <c r="FF183" s="84">
        <v>0</v>
      </c>
      <c r="FG183" s="84"/>
      <c r="FH183" s="84"/>
      <c r="FI183" s="84">
        <f t="shared" si="1594"/>
        <v>0</v>
      </c>
      <c r="FJ183" s="191"/>
      <c r="FK183" s="84"/>
      <c r="FL183" s="40">
        <v>0</v>
      </c>
      <c r="FM183" s="84">
        <v>0</v>
      </c>
      <c r="FN183" s="84"/>
      <c r="FO183" s="84"/>
      <c r="FP183" s="84">
        <f t="shared" si="1598"/>
        <v>0</v>
      </c>
      <c r="FQ183" s="191"/>
      <c r="FR183" s="84"/>
      <c r="FS183" s="40"/>
      <c r="FT183" s="97">
        <f t="shared" si="1601"/>
        <v>0</v>
      </c>
      <c r="FU183" s="84">
        <v>0</v>
      </c>
      <c r="FV183" s="84">
        <v>0</v>
      </c>
      <c r="FW183" s="84">
        <v>0</v>
      </c>
      <c r="FX183" s="84">
        <f t="shared" si="1602"/>
        <v>0</v>
      </c>
      <c r="FY183" s="191" t="str">
        <f t="shared" si="1603"/>
        <v>nebija plānots</v>
      </c>
      <c r="FZ183" s="84">
        <f t="shared" si="1604"/>
        <v>0</v>
      </c>
      <c r="GA183" s="84">
        <v>0</v>
      </c>
      <c r="GB183" s="84">
        <v>0</v>
      </c>
      <c r="GC183" s="84">
        <f t="shared" si="1605"/>
        <v>0</v>
      </c>
      <c r="GD183" s="84">
        <f t="shared" si="1606"/>
        <v>0</v>
      </c>
      <c r="GE183" s="84">
        <f t="shared" si="1607"/>
        <v>0</v>
      </c>
      <c r="GF183" s="191" t="str">
        <f t="shared" si="1608"/>
        <v>nebija plānots</v>
      </c>
      <c r="GG183" s="84">
        <f t="shared" si="1609"/>
        <v>0</v>
      </c>
      <c r="GH183" s="84">
        <v>0</v>
      </c>
      <c r="GI183" s="84">
        <v>0</v>
      </c>
      <c r="GJ183" s="84">
        <f t="shared" si="1610"/>
        <v>0</v>
      </c>
      <c r="GK183" s="84">
        <f t="shared" si="1611"/>
        <v>0</v>
      </c>
      <c r="GL183" s="84">
        <f t="shared" si="1612"/>
        <v>0</v>
      </c>
      <c r="GM183" s="191" t="str">
        <f t="shared" si="1613"/>
        <v>nebija plānots</v>
      </c>
      <c r="GN183" s="84">
        <f t="shared" si="1614"/>
        <v>0</v>
      </c>
      <c r="GO183" s="84">
        <v>0</v>
      </c>
      <c r="GP183" s="84">
        <v>0</v>
      </c>
      <c r="GQ183" s="84">
        <f t="shared" si="1545"/>
        <v>0</v>
      </c>
      <c r="GR183" s="84">
        <f t="shared" si="1546"/>
        <v>0</v>
      </c>
      <c r="GS183" s="84">
        <f t="shared" si="1547"/>
        <v>0</v>
      </c>
      <c r="GT183" s="191" t="str">
        <f t="shared" si="1615"/>
        <v>nebija plānots</v>
      </c>
      <c r="GU183" s="84">
        <f t="shared" si="1548"/>
        <v>0</v>
      </c>
      <c r="GV183" s="84">
        <v>0</v>
      </c>
      <c r="GW183" s="84">
        <v>0</v>
      </c>
      <c r="GX183" s="84">
        <f t="shared" si="1549"/>
        <v>0</v>
      </c>
      <c r="GY183" s="84">
        <f t="shared" si="1550"/>
        <v>0</v>
      </c>
      <c r="GZ183" s="84">
        <f t="shared" si="1551"/>
        <v>0</v>
      </c>
      <c r="HA183" s="191" t="str">
        <f t="shared" si="1737"/>
        <v>nebija plānots</v>
      </c>
      <c r="HB183" s="84">
        <f t="shared" si="1552"/>
        <v>0</v>
      </c>
      <c r="HC183" s="40"/>
      <c r="HD183" s="40"/>
      <c r="HE183" s="99"/>
      <c r="HF183" s="99" t="s">
        <v>828</v>
      </c>
      <c r="HG183" s="102" t="s">
        <v>983</v>
      </c>
      <c r="HH183" s="100" t="s">
        <v>828</v>
      </c>
      <c r="HI183" s="100" t="s">
        <v>828</v>
      </c>
    </row>
    <row r="184" spans="1:217" ht="75.400000000000006" customHeight="1" collapsed="1" x14ac:dyDescent="0.45">
      <c r="A184" s="1" t="str">
        <f t="shared" si="204"/>
        <v>4.2.1.2.1</v>
      </c>
      <c r="B184" s="9" t="str">
        <f>C184&amp;J184&amp;"."&amp;D184</f>
        <v>4.2.1.2.1.Nē</v>
      </c>
      <c r="C184" s="317" t="s">
        <v>72</v>
      </c>
      <c r="D184" s="1" t="s">
        <v>1471</v>
      </c>
      <c r="E184" s="35">
        <v>172</v>
      </c>
      <c r="F184" s="54">
        <v>4</v>
      </c>
      <c r="G184" s="54" t="s">
        <v>72</v>
      </c>
      <c r="H184" s="54" t="s">
        <v>250</v>
      </c>
      <c r="I184" s="54" t="str">
        <f t="shared" si="162"/>
        <v>4.2.1.2. Valsts ēku energoefektivitāte</v>
      </c>
      <c r="J184" s="54">
        <v>1</v>
      </c>
      <c r="K184" s="55">
        <v>1</v>
      </c>
      <c r="L184" s="38" t="str">
        <f t="shared" si="163"/>
        <v>4.2.1.2.1</v>
      </c>
      <c r="M184" s="56" t="s">
        <v>41</v>
      </c>
      <c r="N184" s="55" t="s">
        <v>5</v>
      </c>
      <c r="O184" s="55" t="s">
        <v>222</v>
      </c>
      <c r="P184" s="55" t="s">
        <v>225</v>
      </c>
      <c r="Q184" s="57">
        <f t="shared" si="1230"/>
        <v>61399248</v>
      </c>
      <c r="R184" s="57">
        <f t="shared" si="1231"/>
        <v>61399248</v>
      </c>
      <c r="S184" s="80">
        <v>0</v>
      </c>
      <c r="T184" s="80">
        <v>61399248</v>
      </c>
      <c r="U184" s="80">
        <v>0</v>
      </c>
      <c r="V184" s="80">
        <v>0</v>
      </c>
      <c r="W184" s="80">
        <v>0</v>
      </c>
      <c r="X184" s="85" t="str">
        <f t="shared" si="1553"/>
        <v>ERAF</v>
      </c>
      <c r="Y184" s="85">
        <v>0</v>
      </c>
      <c r="Z184" s="85">
        <v>0</v>
      </c>
      <c r="AA184" s="85">
        <v>0</v>
      </c>
      <c r="AB184" s="85">
        <v>0</v>
      </c>
      <c r="AC184" s="85">
        <v>0</v>
      </c>
      <c r="AD184" s="85">
        <v>0</v>
      </c>
      <c r="AE184" s="85">
        <v>0</v>
      </c>
      <c r="AF184" s="85">
        <v>0</v>
      </c>
      <c r="AG184" s="85">
        <v>612000</v>
      </c>
      <c r="AH184" s="85">
        <v>0</v>
      </c>
      <c r="AI184" s="85">
        <v>116478.41</v>
      </c>
      <c r="AJ184" s="85">
        <v>141958.35999999999</v>
      </c>
      <c r="AK184" s="85">
        <v>332734.46000000002</v>
      </c>
      <c r="AL184" s="85">
        <v>4452.47</v>
      </c>
      <c r="AM184" s="85">
        <v>1207623.7</v>
      </c>
      <c r="AN184" s="85">
        <f t="shared" si="1948"/>
        <v>1207623.7</v>
      </c>
      <c r="AO184" s="85">
        <v>4600931.74</v>
      </c>
      <c r="AP184" s="57">
        <f t="shared" si="205"/>
        <v>5808555.4400000004</v>
      </c>
      <c r="AQ184" s="85">
        <v>730222.1</v>
      </c>
      <c r="AR184" s="85">
        <v>762389.15999999992</v>
      </c>
      <c r="AS184" s="85">
        <v>659296.99</v>
      </c>
      <c r="AT184" s="85">
        <v>479689.74</v>
      </c>
      <c r="AU184" s="85">
        <v>1469859.9200000002</v>
      </c>
      <c r="AV184" s="85">
        <v>952902.47000000009</v>
      </c>
      <c r="AW184" s="85">
        <v>2040000.1800000002</v>
      </c>
      <c r="AX184" s="85">
        <v>1055357.43</v>
      </c>
      <c r="AY184" s="85">
        <v>349342.07</v>
      </c>
      <c r="AZ184" s="85">
        <v>2061258.94</v>
      </c>
      <c r="BA184" s="85">
        <v>467619.58</v>
      </c>
      <c r="BB184" s="85">
        <v>952945.67999999993</v>
      </c>
      <c r="BC184" s="57">
        <f t="shared" si="206"/>
        <v>11980884.26</v>
      </c>
      <c r="BD184" s="57">
        <f t="shared" si="207"/>
        <v>17789439.699999999</v>
      </c>
      <c r="BE184" s="85">
        <v>754479.3600000001</v>
      </c>
      <c r="BF184" s="85">
        <v>2562126.3199999998</v>
      </c>
      <c r="BG184" s="85">
        <v>1802627.82</v>
      </c>
      <c r="BH184" s="85">
        <v>3250052.84</v>
      </c>
      <c r="BI184" s="85">
        <v>998122.20000000007</v>
      </c>
      <c r="BJ184" s="85">
        <v>1300218.4700000002</v>
      </c>
      <c r="BK184" s="85">
        <v>896939.36</v>
      </c>
      <c r="BL184" s="85">
        <v>1941483.75</v>
      </c>
      <c r="BM184" s="85">
        <v>486832.77</v>
      </c>
      <c r="BN184" s="85">
        <v>1455910.0899999999</v>
      </c>
      <c r="BO184" s="85">
        <v>1285159.0900000003</v>
      </c>
      <c r="BP184" s="85">
        <v>1370916.77</v>
      </c>
      <c r="BQ184" s="57">
        <f t="shared" si="208"/>
        <v>18104868.84</v>
      </c>
      <c r="BR184" s="85">
        <v>1241661.7799999998</v>
      </c>
      <c r="BS184" s="85">
        <v>1383617.1500000001</v>
      </c>
      <c r="BT184" s="85">
        <v>1737545.22</v>
      </c>
      <c r="BU184" s="85">
        <v>352154.77999999997</v>
      </c>
      <c r="BV184" s="85">
        <v>68217.889999999985</v>
      </c>
      <c r="BW184" s="85">
        <v>926740.29999999993</v>
      </c>
      <c r="BX184" s="85">
        <v>619552.88000000012</v>
      </c>
      <c r="BY184" s="85">
        <v>756237.2</v>
      </c>
      <c r="BZ184" s="85">
        <v>719708.26</v>
      </c>
      <c r="CA184" s="85">
        <v>360203.11</v>
      </c>
      <c r="CB184" s="85">
        <v>103020.58</v>
      </c>
      <c r="CC184" s="85">
        <v>462731.67</v>
      </c>
      <c r="CD184" s="57">
        <f t="shared" si="209"/>
        <v>8731390.8200000003</v>
      </c>
      <c r="CE184" s="85">
        <v>374999.4</v>
      </c>
      <c r="CF184" s="85">
        <v>753082.07000000007</v>
      </c>
      <c r="CG184" s="85">
        <v>1329816.5</v>
      </c>
      <c r="CH184" s="85">
        <v>353923.15</v>
      </c>
      <c r="CI184" s="85">
        <v>288949.77</v>
      </c>
      <c r="CJ184" s="85">
        <v>405073.71999999974</v>
      </c>
      <c r="CK184" s="85">
        <v>102552.7</v>
      </c>
      <c r="CL184" s="85">
        <v>1513638.3199999998</v>
      </c>
      <c r="CM184" s="85">
        <v>917742.30999999994</v>
      </c>
      <c r="CN184" s="85">
        <v>592194.11</v>
      </c>
      <c r="CO184" s="84">
        <v>234044.97999999998</v>
      </c>
      <c r="CP184" s="84">
        <v>484278.78</v>
      </c>
      <c r="CQ184" s="57">
        <f>CE184+CF184+CG184+CH184+CI184+CJ184+CK184+CL184+CM184+CN184+CO184+CP184</f>
        <v>7350295.8099999996</v>
      </c>
      <c r="CR184" s="57">
        <f t="shared" si="1555"/>
        <v>51975995.170000002</v>
      </c>
      <c r="CS184" s="180">
        <v>341059.01</v>
      </c>
      <c r="CT184" s="84">
        <v>1073695.8600000001</v>
      </c>
      <c r="CU184" s="84">
        <v>346734.46</v>
      </c>
      <c r="CV184" s="84">
        <f t="shared" si="1556"/>
        <v>1414754.87</v>
      </c>
      <c r="CW184" s="84">
        <v>32462.22</v>
      </c>
      <c r="CX184" s="84">
        <f t="shared" si="1557"/>
        <v>687793.47</v>
      </c>
      <c r="CY184" s="191">
        <f t="shared" si="1558"/>
        <v>0.48615734399274407</v>
      </c>
      <c r="CZ184" s="84">
        <f t="shared" si="1559"/>
        <v>-726961.40000000014</v>
      </c>
      <c r="DA184" s="84">
        <f t="shared" ref="DA184:FL184" si="1979">DA185+DA186</f>
        <v>1217794.1000000001</v>
      </c>
      <c r="DB184" s="84">
        <v>839215.14</v>
      </c>
      <c r="DC184" s="84">
        <f t="shared" si="1561"/>
        <v>2632548.9700000002</v>
      </c>
      <c r="DD184" s="84">
        <v>32462.22</v>
      </c>
      <c r="DE184" s="84">
        <f t="shared" si="1562"/>
        <v>1527008.6099999999</v>
      </c>
      <c r="DF184" s="191">
        <f t="shared" ref="DF184" si="1980">IFERROR(DE184/DC184,"nebija plānots")</f>
        <v>0.58004946058040463</v>
      </c>
      <c r="DG184" s="84">
        <f t="shared" ref="DG184" si="1981">DE184-DC184</f>
        <v>-1105540.3600000003</v>
      </c>
      <c r="DH184" s="84">
        <f t="shared" si="1979"/>
        <v>167755.60999999999</v>
      </c>
      <c r="DI184" s="84">
        <v>55927.400000000009</v>
      </c>
      <c r="DJ184" s="84">
        <f t="shared" ref="DJ184" si="1982">DC184+DH184</f>
        <v>2800304.58</v>
      </c>
      <c r="DK184" s="84">
        <v>102028.92</v>
      </c>
      <c r="DL184" s="84">
        <f t="shared" si="1566"/>
        <v>1582936.0099999998</v>
      </c>
      <c r="DM184" s="191">
        <f t="shared" ref="DM184" si="1983">IFERROR(DL184/DJ184,"nebija plānots")</f>
        <v>0.56527279971809341</v>
      </c>
      <c r="DN184" s="84">
        <f t="shared" ref="DN184" si="1984">DL184-DJ184</f>
        <v>-1217368.5700000003</v>
      </c>
      <c r="DO184" s="84">
        <f t="shared" si="1979"/>
        <v>332796.65000000002</v>
      </c>
      <c r="DP184" s="84">
        <v>491903.62</v>
      </c>
      <c r="DQ184" s="84">
        <f t="shared" ref="DQ184" si="1985">DJ184+DO184</f>
        <v>3133101.23</v>
      </c>
      <c r="DR184" s="84">
        <v>102028.92</v>
      </c>
      <c r="DS184" s="84">
        <f t="shared" si="1570"/>
        <v>2074839.63</v>
      </c>
      <c r="DT184" s="191">
        <f t="shared" ref="DT184" si="1986">IFERROR(DS184/DQ184,"nebija plānots")</f>
        <v>0.66223191581971319</v>
      </c>
      <c r="DU184" s="84">
        <f t="shared" ref="DU184" si="1987">DS184-DQ184</f>
        <v>-1058261.6000000001</v>
      </c>
      <c r="DV184" s="84">
        <f t="shared" si="1979"/>
        <v>748789.42</v>
      </c>
      <c r="DW184" s="84">
        <v>142449.09000000003</v>
      </c>
      <c r="DX184" s="84">
        <f t="shared" ref="DX184" si="1988">DQ184+DV184</f>
        <v>3881890.65</v>
      </c>
      <c r="DY184" s="84">
        <v>102028.92</v>
      </c>
      <c r="DZ184" s="84">
        <f t="shared" si="1574"/>
        <v>2217288.7199999997</v>
      </c>
      <c r="EA184" s="191">
        <f t="shared" ref="EA184" si="1989">IFERROR(DZ184/DX184,"nebija plānots")</f>
        <v>0.57118783600975465</v>
      </c>
      <c r="EB184" s="84">
        <f t="shared" ref="EB184" si="1990">DZ184-DX184</f>
        <v>-1664601.9300000002</v>
      </c>
      <c r="EC184" s="84">
        <f t="shared" si="1979"/>
        <v>484757.58</v>
      </c>
      <c r="ED184" s="84">
        <v>279152.27</v>
      </c>
      <c r="EE184" s="84">
        <f t="shared" ref="EE184" si="1991">DX184+EC184</f>
        <v>4366648.2299999995</v>
      </c>
      <c r="EF184" s="84">
        <v>102028.92</v>
      </c>
      <c r="EG184" s="84">
        <f t="shared" si="1578"/>
        <v>2496440.9899999998</v>
      </c>
      <c r="EH184" s="191">
        <f t="shared" ref="EH184" si="1992">IFERROR(EG184/EE184,"nebija plānots")</f>
        <v>0.57170645733466829</v>
      </c>
      <c r="EI184" s="84">
        <f t="shared" ref="EI184" si="1993">EG184-EE184</f>
        <v>-1870207.2399999998</v>
      </c>
      <c r="EJ184" s="84">
        <f t="shared" si="1979"/>
        <v>0</v>
      </c>
      <c r="EK184" s="84">
        <v>290228.75</v>
      </c>
      <c r="EL184" s="84">
        <f t="shared" ref="EL184" si="1994">EE184+EJ184</f>
        <v>4366648.2299999995</v>
      </c>
      <c r="EM184" s="84">
        <v>102028.92</v>
      </c>
      <c r="EN184" s="84">
        <f t="shared" si="1582"/>
        <v>2786669.7399999998</v>
      </c>
      <c r="EO184" s="191">
        <f t="shared" ref="EO184" si="1995">IFERROR(EN184/EL184,"nebija plānots")</f>
        <v>0.63817133719516494</v>
      </c>
      <c r="EP184" s="84">
        <f t="shared" ref="EP184" si="1996">EN184-EL184</f>
        <v>-1579978.4899999998</v>
      </c>
      <c r="EQ184" s="84">
        <f t="shared" si="1979"/>
        <v>0</v>
      </c>
      <c r="ER184" s="84">
        <v>0</v>
      </c>
      <c r="ES184" s="84">
        <f t="shared" ref="ES184" si="1997">EL184+EQ184</f>
        <v>4366648.2299999995</v>
      </c>
      <c r="ET184" s="84">
        <v>102028.92</v>
      </c>
      <c r="EU184" s="84">
        <f t="shared" si="1586"/>
        <v>2786669.7399999998</v>
      </c>
      <c r="EV184" s="191">
        <f t="shared" ref="EV184" si="1998">IFERROR(EU184/ES184,"nebija plānots")</f>
        <v>0.63817133719516494</v>
      </c>
      <c r="EW184" s="84">
        <f t="shared" ref="EW184" si="1999">EU184-ES184</f>
        <v>-1579978.4899999998</v>
      </c>
      <c r="EX184" s="84">
        <f t="shared" si="1979"/>
        <v>0</v>
      </c>
      <c r="EY184" s="84">
        <v>408091.98000000004</v>
      </c>
      <c r="EZ184" s="84">
        <f t="shared" ref="EZ184" si="2000">ES184+EX184</f>
        <v>4366648.2299999995</v>
      </c>
      <c r="FA184" s="84">
        <v>102028.92</v>
      </c>
      <c r="FB184" s="84">
        <f t="shared" si="1590"/>
        <v>3194761.7199999997</v>
      </c>
      <c r="FC184" s="191">
        <f t="shared" ref="FC184" si="2001">IFERROR(FB184/EZ184,"nebija plānots")</f>
        <v>0.73162791040761255</v>
      </c>
      <c r="FD184" s="84">
        <f t="shared" ref="FD184" si="2002">FB184-EZ184</f>
        <v>-1171886.5099999998</v>
      </c>
      <c r="FE184" s="84">
        <f t="shared" si="1979"/>
        <v>110384.85</v>
      </c>
      <c r="FF184" s="84">
        <v>0</v>
      </c>
      <c r="FG184" s="84">
        <f t="shared" ref="FG184" si="2003">EZ184+FE184</f>
        <v>4477033.0799999991</v>
      </c>
      <c r="FH184" s="84">
        <v>102028.92</v>
      </c>
      <c r="FI184" s="84">
        <f t="shared" si="1594"/>
        <v>3194761.7199999997</v>
      </c>
      <c r="FJ184" s="191">
        <f t="shared" ref="FJ184" si="2004">IFERROR(FI184/FG184,"nebija plānots")</f>
        <v>0.71358903606760937</v>
      </c>
      <c r="FK184" s="84">
        <f t="shared" ref="FK184" si="2005">FI184-FG184</f>
        <v>-1282271.3599999994</v>
      </c>
      <c r="FL184" s="84">
        <f t="shared" si="1979"/>
        <v>402543.93</v>
      </c>
      <c r="FM184" s="84">
        <v>-11245</v>
      </c>
      <c r="FN184" s="84">
        <f t="shared" ref="FN184" si="2006">FG184+FL184</f>
        <v>4879577.0099999988</v>
      </c>
      <c r="FO184" s="84">
        <v>278259.42</v>
      </c>
      <c r="FP184" s="84">
        <f t="shared" si="1598"/>
        <v>3183516.7199999997</v>
      </c>
      <c r="FQ184" s="191">
        <f t="shared" ref="FQ184" si="2007">IFERROR(FP184/FN184,"nebija plānots")</f>
        <v>0.65241653394870813</v>
      </c>
      <c r="FR184" s="84">
        <f t="shared" ref="FR184" si="2008">FP184-FN184</f>
        <v>-1696060.2899999991</v>
      </c>
      <c r="FS184" s="97">
        <f t="shared" si="1646"/>
        <v>4879577.0099999988</v>
      </c>
      <c r="FT184" s="97">
        <f t="shared" si="1601"/>
        <v>55159511.890000001</v>
      </c>
      <c r="FU184" s="84">
        <v>1498448.06</v>
      </c>
      <c r="FV184" s="84">
        <v>105254.78</v>
      </c>
      <c r="FW184" s="84">
        <v>0</v>
      </c>
      <c r="FX184" s="84">
        <f t="shared" si="1602"/>
        <v>105254.78</v>
      </c>
      <c r="FY184" s="191">
        <f t="shared" si="1603"/>
        <v>7.0242528126066642E-2</v>
      </c>
      <c r="FZ184" s="84">
        <f t="shared" si="1604"/>
        <v>1393193.28</v>
      </c>
      <c r="GA184" s="84">
        <v>1311958.8400000001</v>
      </c>
      <c r="GB184" s="84">
        <v>1282.79</v>
      </c>
      <c r="GC184" s="84">
        <f t="shared" si="1605"/>
        <v>1310676.05</v>
      </c>
      <c r="GD184" s="84">
        <f t="shared" si="1606"/>
        <v>1282.79</v>
      </c>
      <c r="GE184" s="84">
        <f t="shared" si="1607"/>
        <v>1415930.83</v>
      </c>
      <c r="GF184" s="191">
        <f t="shared" si="1608"/>
        <v>0.94493153803409113</v>
      </c>
      <c r="GG184" s="84">
        <f t="shared" si="1609"/>
        <v>82517.229999999981</v>
      </c>
      <c r="GH184" s="84">
        <v>63319.39</v>
      </c>
      <c r="GI184" s="84">
        <v>0</v>
      </c>
      <c r="GJ184" s="84">
        <f t="shared" si="1610"/>
        <v>63319.39</v>
      </c>
      <c r="GK184" s="84">
        <f t="shared" si="1611"/>
        <v>1282.79</v>
      </c>
      <c r="GL184" s="84">
        <f t="shared" si="1612"/>
        <v>1479250.22</v>
      </c>
      <c r="GM184" s="191">
        <f t="shared" si="1613"/>
        <v>0.98718818455409119</v>
      </c>
      <c r="GN184" s="84">
        <f t="shared" si="1614"/>
        <v>19197.839999999982</v>
      </c>
      <c r="GO184" s="84">
        <v>0</v>
      </c>
      <c r="GP184" s="84">
        <v>0</v>
      </c>
      <c r="GQ184" s="84">
        <f t="shared" si="1545"/>
        <v>0</v>
      </c>
      <c r="GR184" s="84">
        <f t="shared" si="1546"/>
        <v>1282.79</v>
      </c>
      <c r="GS184" s="84">
        <f t="shared" si="1547"/>
        <v>1479250.22</v>
      </c>
      <c r="GT184" s="191">
        <f t="shared" si="1615"/>
        <v>0.98718818455409119</v>
      </c>
      <c r="GU184" s="84">
        <f t="shared" si="1548"/>
        <v>19197.839999999982</v>
      </c>
      <c r="GV184" s="84">
        <v>0</v>
      </c>
      <c r="GW184" s="84">
        <v>0</v>
      </c>
      <c r="GX184" s="84">
        <f t="shared" si="1549"/>
        <v>0</v>
      </c>
      <c r="GY184" s="84">
        <f t="shared" si="1550"/>
        <v>1282.79</v>
      </c>
      <c r="GZ184" s="84">
        <f t="shared" si="1551"/>
        <v>1479250.22</v>
      </c>
      <c r="HA184" s="191">
        <f t="shared" si="1737"/>
        <v>0.98718818455409119</v>
      </c>
      <c r="HB184" s="84">
        <f t="shared" si="1552"/>
        <v>19197.839999999982</v>
      </c>
      <c r="HC184" s="57">
        <f>FU184+FS184+CQ184+CD184+BQ184+BC184+AP184</f>
        <v>58354020.239999995</v>
      </c>
      <c r="HD184" s="57">
        <f>Q184-HC184</f>
        <v>3045227.7600000054</v>
      </c>
      <c r="HE184" s="60" t="s">
        <v>926</v>
      </c>
      <c r="HF184" s="58"/>
      <c r="HG184" s="59"/>
      <c r="HH184" s="59"/>
      <c r="HI184" s="59"/>
    </row>
    <row r="185" spans="1:217" ht="75.400000000000006" hidden="1" customHeight="1" outlineLevel="1" x14ac:dyDescent="0.45">
      <c r="B185" s="9"/>
      <c r="C185" s="317" t="s">
        <v>72</v>
      </c>
      <c r="D185" s="1" t="s">
        <v>1471</v>
      </c>
      <c r="E185" s="35">
        <v>173</v>
      </c>
      <c r="F185" s="37">
        <v>4</v>
      </c>
      <c r="G185" s="37" t="s">
        <v>72</v>
      </c>
      <c r="H185" s="37" t="s">
        <v>250</v>
      </c>
      <c r="I185" s="37" t="s">
        <v>490</v>
      </c>
      <c r="J185" s="54">
        <v>0</v>
      </c>
      <c r="K185" s="38"/>
      <c r="L185" s="38"/>
      <c r="M185" s="42" t="s">
        <v>41</v>
      </c>
      <c r="N185" s="38"/>
      <c r="O185" s="38"/>
      <c r="P185" s="38" t="s">
        <v>456</v>
      </c>
      <c r="Q185" s="40"/>
      <c r="R185" s="40"/>
      <c r="S185" s="40"/>
      <c r="T185" s="40"/>
      <c r="U185" s="40"/>
      <c r="V185" s="40"/>
      <c r="W185" s="40"/>
      <c r="X185" s="85">
        <f t="shared" si="1553"/>
        <v>0</v>
      </c>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84">
        <v>0</v>
      </c>
      <c r="CP185" s="84">
        <v>0</v>
      </c>
      <c r="CQ185" s="40"/>
      <c r="CR185" s="57">
        <f t="shared" si="1555"/>
        <v>0</v>
      </c>
      <c r="CS185" s="40"/>
      <c r="CT185" s="40"/>
      <c r="CU185" s="84"/>
      <c r="CV185" s="84"/>
      <c r="CW185" s="84"/>
      <c r="CX185" s="84"/>
      <c r="CY185" s="191"/>
      <c r="CZ185" s="84"/>
      <c r="DA185" s="40"/>
      <c r="DB185" s="84">
        <v>0</v>
      </c>
      <c r="DC185" s="84"/>
      <c r="DD185" s="84"/>
      <c r="DE185" s="84">
        <f t="shared" si="1562"/>
        <v>0</v>
      </c>
      <c r="DF185" s="191"/>
      <c r="DG185" s="84"/>
      <c r="DH185" s="40"/>
      <c r="DI185" s="84">
        <v>0</v>
      </c>
      <c r="DJ185" s="84"/>
      <c r="DK185" s="84"/>
      <c r="DL185" s="84">
        <f t="shared" si="1566"/>
        <v>0</v>
      </c>
      <c r="DM185" s="191"/>
      <c r="DN185" s="84"/>
      <c r="DO185" s="40"/>
      <c r="DP185" s="84">
        <v>0</v>
      </c>
      <c r="DQ185" s="84"/>
      <c r="DR185" s="84"/>
      <c r="DS185" s="84">
        <f t="shared" si="1570"/>
        <v>0</v>
      </c>
      <c r="DT185" s="191"/>
      <c r="DU185" s="84"/>
      <c r="DV185" s="40"/>
      <c r="DW185" s="84">
        <v>0</v>
      </c>
      <c r="DX185" s="84"/>
      <c r="DY185" s="84"/>
      <c r="DZ185" s="84">
        <f t="shared" si="1574"/>
        <v>0</v>
      </c>
      <c r="EA185" s="191"/>
      <c r="EB185" s="84"/>
      <c r="EC185" s="40"/>
      <c r="ED185" s="84">
        <v>0</v>
      </c>
      <c r="EE185" s="84"/>
      <c r="EF185" s="84"/>
      <c r="EG185" s="84">
        <f t="shared" si="1578"/>
        <v>0</v>
      </c>
      <c r="EH185" s="191"/>
      <c r="EI185" s="84"/>
      <c r="EJ185" s="40"/>
      <c r="EK185" s="84">
        <v>0</v>
      </c>
      <c r="EL185" s="84"/>
      <c r="EM185" s="84"/>
      <c r="EN185" s="84">
        <f t="shared" si="1582"/>
        <v>0</v>
      </c>
      <c r="EO185" s="191"/>
      <c r="EP185" s="84"/>
      <c r="EQ185" s="40"/>
      <c r="ER185" s="84">
        <v>0</v>
      </c>
      <c r="ES185" s="84"/>
      <c r="ET185" s="84"/>
      <c r="EU185" s="84">
        <f t="shared" si="1586"/>
        <v>0</v>
      </c>
      <c r="EV185" s="191"/>
      <c r="EW185" s="84"/>
      <c r="EX185" s="40"/>
      <c r="EY185" s="84">
        <v>0</v>
      </c>
      <c r="EZ185" s="84"/>
      <c r="FA185" s="84"/>
      <c r="FB185" s="84">
        <f t="shared" si="1590"/>
        <v>0</v>
      </c>
      <c r="FC185" s="191"/>
      <c r="FD185" s="84"/>
      <c r="FE185" s="40"/>
      <c r="FF185" s="84">
        <v>0</v>
      </c>
      <c r="FG185" s="84"/>
      <c r="FH185" s="84"/>
      <c r="FI185" s="84">
        <f t="shared" si="1594"/>
        <v>0</v>
      </c>
      <c r="FJ185" s="191"/>
      <c r="FK185" s="84"/>
      <c r="FL185" s="40"/>
      <c r="FM185" s="84">
        <v>0</v>
      </c>
      <c r="FN185" s="84"/>
      <c r="FO185" s="84"/>
      <c r="FP185" s="84">
        <f t="shared" si="1598"/>
        <v>0</v>
      </c>
      <c r="FQ185" s="191"/>
      <c r="FR185" s="84"/>
      <c r="FS185" s="40"/>
      <c r="FT185" s="97">
        <f t="shared" si="1601"/>
        <v>0</v>
      </c>
      <c r="FU185" s="84">
        <v>0</v>
      </c>
      <c r="FV185" s="84">
        <v>0</v>
      </c>
      <c r="FW185" s="84">
        <v>0</v>
      </c>
      <c r="FX185" s="84">
        <f t="shared" si="1602"/>
        <v>0</v>
      </c>
      <c r="FY185" s="191" t="str">
        <f t="shared" si="1603"/>
        <v>nebija plānots</v>
      </c>
      <c r="FZ185" s="84">
        <f t="shared" si="1604"/>
        <v>0</v>
      </c>
      <c r="GA185" s="84">
        <v>0</v>
      </c>
      <c r="GB185" s="84">
        <v>0</v>
      </c>
      <c r="GC185" s="84">
        <f t="shared" si="1605"/>
        <v>0</v>
      </c>
      <c r="GD185" s="84">
        <f t="shared" si="1606"/>
        <v>0</v>
      </c>
      <c r="GE185" s="84">
        <f t="shared" si="1607"/>
        <v>0</v>
      </c>
      <c r="GF185" s="191" t="str">
        <f t="shared" si="1608"/>
        <v>nebija plānots</v>
      </c>
      <c r="GG185" s="84">
        <f t="shared" si="1609"/>
        <v>0</v>
      </c>
      <c r="GH185" s="84">
        <v>0</v>
      </c>
      <c r="GI185" s="84">
        <v>0</v>
      </c>
      <c r="GJ185" s="84">
        <f t="shared" si="1610"/>
        <v>0</v>
      </c>
      <c r="GK185" s="84">
        <f t="shared" si="1611"/>
        <v>0</v>
      </c>
      <c r="GL185" s="84">
        <f t="shared" si="1612"/>
        <v>0</v>
      </c>
      <c r="GM185" s="191" t="str">
        <f t="shared" si="1613"/>
        <v>nebija plānots</v>
      </c>
      <c r="GN185" s="84">
        <f t="shared" si="1614"/>
        <v>0</v>
      </c>
      <c r="GO185" s="84">
        <v>0</v>
      </c>
      <c r="GP185" s="84">
        <v>0</v>
      </c>
      <c r="GQ185" s="84">
        <f t="shared" si="1545"/>
        <v>0</v>
      </c>
      <c r="GR185" s="84">
        <f t="shared" si="1546"/>
        <v>0</v>
      </c>
      <c r="GS185" s="84">
        <f t="shared" si="1547"/>
        <v>0</v>
      </c>
      <c r="GT185" s="191" t="str">
        <f t="shared" si="1615"/>
        <v>nebija plānots</v>
      </c>
      <c r="GU185" s="84">
        <f t="shared" si="1548"/>
        <v>0</v>
      </c>
      <c r="GV185" s="84">
        <v>0</v>
      </c>
      <c r="GW185" s="84">
        <v>0</v>
      </c>
      <c r="GX185" s="84">
        <f t="shared" si="1549"/>
        <v>0</v>
      </c>
      <c r="GY185" s="84">
        <f t="shared" si="1550"/>
        <v>0</v>
      </c>
      <c r="GZ185" s="84">
        <f t="shared" si="1551"/>
        <v>0</v>
      </c>
      <c r="HA185" s="191" t="str">
        <f t="shared" si="1737"/>
        <v>nebija plānots</v>
      </c>
      <c r="HB185" s="84">
        <f t="shared" si="1552"/>
        <v>0</v>
      </c>
      <c r="HC185" s="40"/>
      <c r="HD185" s="40"/>
      <c r="HE185" s="99"/>
      <c r="HF185" s="99"/>
      <c r="HG185" s="100"/>
      <c r="HH185" s="100"/>
      <c r="HI185" s="100"/>
    </row>
    <row r="186" spans="1:217" ht="75.400000000000006" hidden="1" customHeight="1" outlineLevel="1" x14ac:dyDescent="0.45">
      <c r="B186" s="9"/>
      <c r="C186" s="317" t="s">
        <v>72</v>
      </c>
      <c r="D186" s="1" t="s">
        <v>1471</v>
      </c>
      <c r="E186" s="35">
        <v>174</v>
      </c>
      <c r="F186" s="37">
        <v>4</v>
      </c>
      <c r="G186" s="37" t="s">
        <v>72</v>
      </c>
      <c r="H186" s="37" t="s">
        <v>250</v>
      </c>
      <c r="I186" s="37" t="s">
        <v>490</v>
      </c>
      <c r="J186" s="54">
        <v>0</v>
      </c>
      <c r="K186" s="38"/>
      <c r="L186" s="38"/>
      <c r="M186" s="42" t="s">
        <v>41</v>
      </c>
      <c r="N186" s="38"/>
      <c r="O186" s="38"/>
      <c r="P186" s="38" t="s">
        <v>457</v>
      </c>
      <c r="Q186" s="40"/>
      <c r="R186" s="40"/>
      <c r="S186" s="40"/>
      <c r="T186" s="40"/>
      <c r="U186" s="40"/>
      <c r="V186" s="40"/>
      <c r="W186" s="40"/>
      <c r="X186" s="85">
        <f t="shared" si="1553"/>
        <v>0</v>
      </c>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84">
        <v>0</v>
      </c>
      <c r="CP186" s="84">
        <v>0</v>
      </c>
      <c r="CQ186" s="40"/>
      <c r="CR186" s="57">
        <f t="shared" si="1555"/>
        <v>0</v>
      </c>
      <c r="CS186" s="40"/>
      <c r="CT186" s="40">
        <v>1073695.8600000001</v>
      </c>
      <c r="CU186" s="84"/>
      <c r="CV186" s="84"/>
      <c r="CW186" s="84"/>
      <c r="CX186" s="84"/>
      <c r="CY186" s="191"/>
      <c r="CZ186" s="84"/>
      <c r="DA186" s="40">
        <v>1217794.1000000001</v>
      </c>
      <c r="DB186" s="84">
        <v>0</v>
      </c>
      <c r="DC186" s="84"/>
      <c r="DD186" s="84"/>
      <c r="DE186" s="84">
        <f t="shared" si="1562"/>
        <v>0</v>
      </c>
      <c r="DF186" s="191"/>
      <c r="DG186" s="84"/>
      <c r="DH186" s="40">
        <v>167755.60999999999</v>
      </c>
      <c r="DI186" s="84">
        <v>0</v>
      </c>
      <c r="DJ186" s="84"/>
      <c r="DK186" s="84"/>
      <c r="DL186" s="84">
        <f t="shared" si="1566"/>
        <v>0</v>
      </c>
      <c r="DM186" s="191"/>
      <c r="DN186" s="84"/>
      <c r="DO186" s="40">
        <v>332796.65000000002</v>
      </c>
      <c r="DP186" s="84">
        <v>0</v>
      </c>
      <c r="DQ186" s="84"/>
      <c r="DR186" s="84"/>
      <c r="DS186" s="84">
        <f t="shared" si="1570"/>
        <v>0</v>
      </c>
      <c r="DT186" s="191"/>
      <c r="DU186" s="84"/>
      <c r="DV186" s="40">
        <v>748789.42</v>
      </c>
      <c r="DW186" s="84">
        <v>0</v>
      </c>
      <c r="DX186" s="84"/>
      <c r="DY186" s="84"/>
      <c r="DZ186" s="84">
        <f t="shared" si="1574"/>
        <v>0</v>
      </c>
      <c r="EA186" s="191"/>
      <c r="EB186" s="84"/>
      <c r="EC186" s="40">
        <v>484757.58</v>
      </c>
      <c r="ED186" s="84">
        <v>0</v>
      </c>
      <c r="EE186" s="84"/>
      <c r="EF186" s="84"/>
      <c r="EG186" s="84">
        <f t="shared" si="1578"/>
        <v>0</v>
      </c>
      <c r="EH186" s="191"/>
      <c r="EI186" s="84"/>
      <c r="EJ186" s="40">
        <v>0</v>
      </c>
      <c r="EK186" s="84">
        <v>0</v>
      </c>
      <c r="EL186" s="84"/>
      <c r="EM186" s="84"/>
      <c r="EN186" s="84">
        <f t="shared" si="1582"/>
        <v>0</v>
      </c>
      <c r="EO186" s="191"/>
      <c r="EP186" s="84"/>
      <c r="EQ186" s="40">
        <v>0</v>
      </c>
      <c r="ER186" s="84">
        <v>0</v>
      </c>
      <c r="ES186" s="84"/>
      <c r="ET186" s="84"/>
      <c r="EU186" s="84">
        <f t="shared" si="1586"/>
        <v>0</v>
      </c>
      <c r="EV186" s="191"/>
      <c r="EW186" s="84"/>
      <c r="EX186" s="40">
        <v>0</v>
      </c>
      <c r="EY186" s="84">
        <v>0</v>
      </c>
      <c r="EZ186" s="84"/>
      <c r="FA186" s="84"/>
      <c r="FB186" s="84">
        <f t="shared" si="1590"/>
        <v>0</v>
      </c>
      <c r="FC186" s="191"/>
      <c r="FD186" s="84"/>
      <c r="FE186" s="40">
        <v>110384.85</v>
      </c>
      <c r="FF186" s="84">
        <v>0</v>
      </c>
      <c r="FG186" s="84"/>
      <c r="FH186" s="84"/>
      <c r="FI186" s="84">
        <f t="shared" si="1594"/>
        <v>0</v>
      </c>
      <c r="FJ186" s="191"/>
      <c r="FK186" s="84"/>
      <c r="FL186" s="40">
        <v>402543.93</v>
      </c>
      <c r="FM186" s="84">
        <v>0</v>
      </c>
      <c r="FN186" s="84"/>
      <c r="FO186" s="84"/>
      <c r="FP186" s="84">
        <f t="shared" si="1598"/>
        <v>0</v>
      </c>
      <c r="FQ186" s="191"/>
      <c r="FR186" s="84"/>
      <c r="FS186" s="40"/>
      <c r="FT186" s="97">
        <f t="shared" si="1601"/>
        <v>0</v>
      </c>
      <c r="FU186" s="84">
        <v>0</v>
      </c>
      <c r="FV186" s="84">
        <v>0</v>
      </c>
      <c r="FW186" s="84">
        <v>0</v>
      </c>
      <c r="FX186" s="84">
        <f t="shared" si="1602"/>
        <v>0</v>
      </c>
      <c r="FY186" s="191" t="str">
        <f t="shared" si="1603"/>
        <v>nebija plānots</v>
      </c>
      <c r="FZ186" s="84">
        <f t="shared" si="1604"/>
        <v>0</v>
      </c>
      <c r="GA186" s="84">
        <v>0</v>
      </c>
      <c r="GB186" s="84">
        <v>0</v>
      </c>
      <c r="GC186" s="84">
        <f t="shared" si="1605"/>
        <v>0</v>
      </c>
      <c r="GD186" s="84">
        <f t="shared" si="1606"/>
        <v>0</v>
      </c>
      <c r="GE186" s="84">
        <f t="shared" si="1607"/>
        <v>0</v>
      </c>
      <c r="GF186" s="191" t="str">
        <f t="shared" si="1608"/>
        <v>nebija plānots</v>
      </c>
      <c r="GG186" s="84">
        <f t="shared" si="1609"/>
        <v>0</v>
      </c>
      <c r="GH186" s="84">
        <v>0</v>
      </c>
      <c r="GI186" s="84">
        <v>0</v>
      </c>
      <c r="GJ186" s="84">
        <f t="shared" si="1610"/>
        <v>0</v>
      </c>
      <c r="GK186" s="84">
        <f t="shared" si="1611"/>
        <v>0</v>
      </c>
      <c r="GL186" s="84">
        <f t="shared" si="1612"/>
        <v>0</v>
      </c>
      <c r="GM186" s="191" t="str">
        <f t="shared" si="1613"/>
        <v>nebija plānots</v>
      </c>
      <c r="GN186" s="84">
        <f t="shared" si="1614"/>
        <v>0</v>
      </c>
      <c r="GO186" s="84">
        <v>0</v>
      </c>
      <c r="GP186" s="84">
        <v>0</v>
      </c>
      <c r="GQ186" s="84">
        <f t="shared" si="1545"/>
        <v>0</v>
      </c>
      <c r="GR186" s="84">
        <f t="shared" si="1546"/>
        <v>0</v>
      </c>
      <c r="GS186" s="84">
        <f t="shared" si="1547"/>
        <v>0</v>
      </c>
      <c r="GT186" s="191" t="str">
        <f t="shared" si="1615"/>
        <v>nebija plānots</v>
      </c>
      <c r="GU186" s="84">
        <f t="shared" si="1548"/>
        <v>0</v>
      </c>
      <c r="GV186" s="84">
        <v>0</v>
      </c>
      <c r="GW186" s="84">
        <v>0</v>
      </c>
      <c r="GX186" s="84">
        <f t="shared" si="1549"/>
        <v>0</v>
      </c>
      <c r="GY186" s="84">
        <f t="shared" si="1550"/>
        <v>0</v>
      </c>
      <c r="GZ186" s="84">
        <f t="shared" si="1551"/>
        <v>0</v>
      </c>
      <c r="HA186" s="191" t="str">
        <f t="shared" si="1737"/>
        <v>nebija plānots</v>
      </c>
      <c r="HB186" s="84">
        <f t="shared" si="1552"/>
        <v>0</v>
      </c>
      <c r="HC186" s="40"/>
      <c r="HD186" s="40"/>
      <c r="HE186" s="99"/>
      <c r="HF186" s="153">
        <v>0.95</v>
      </c>
      <c r="HG186" s="153" t="s">
        <v>918</v>
      </c>
      <c r="HH186" s="100"/>
      <c r="HI186" s="100"/>
    </row>
    <row r="187" spans="1:217" s="21" customFormat="1" ht="75.400000000000006" customHeight="1" collapsed="1" x14ac:dyDescent="0.45">
      <c r="A187" s="1" t="str">
        <f t="shared" si="204"/>
        <v>4.2.1.2.2</v>
      </c>
      <c r="B187" s="9" t="str">
        <f>C187&amp;J187&amp;"."&amp;D187</f>
        <v>4.2.1.2.2.Nē</v>
      </c>
      <c r="C187" s="317" t="s">
        <v>72</v>
      </c>
      <c r="D187" s="1" t="s">
        <v>1471</v>
      </c>
      <c r="E187" s="35">
        <v>175</v>
      </c>
      <c r="F187" s="54">
        <v>4</v>
      </c>
      <c r="G187" s="54" t="s">
        <v>72</v>
      </c>
      <c r="H187" s="54" t="s">
        <v>250</v>
      </c>
      <c r="I187" s="54" t="str">
        <f t="shared" si="162"/>
        <v>4.2.1.2. Valsts ēku energoefektivitāte</v>
      </c>
      <c r="J187" s="54">
        <v>2</v>
      </c>
      <c r="K187" s="55">
        <v>2</v>
      </c>
      <c r="L187" s="38" t="str">
        <f t="shared" si="163"/>
        <v>4.2.1.2.2</v>
      </c>
      <c r="M187" s="56" t="s">
        <v>41</v>
      </c>
      <c r="N187" s="55" t="s">
        <v>5</v>
      </c>
      <c r="O187" s="55" t="s">
        <v>222</v>
      </c>
      <c r="P187" s="55" t="s">
        <v>225</v>
      </c>
      <c r="Q187" s="57">
        <f t="shared" si="1230"/>
        <v>31958724</v>
      </c>
      <c r="R187" s="57">
        <f t="shared" si="1231"/>
        <v>31958724</v>
      </c>
      <c r="S187" s="80">
        <v>0</v>
      </c>
      <c r="T187" s="80">
        <v>31958724</v>
      </c>
      <c r="U187" s="80">
        <v>0</v>
      </c>
      <c r="V187" s="80">
        <v>0</v>
      </c>
      <c r="W187" s="80">
        <v>0</v>
      </c>
      <c r="X187" s="85" t="str">
        <f t="shared" si="1553"/>
        <v>ERAF</v>
      </c>
      <c r="Y187" s="85">
        <v>0</v>
      </c>
      <c r="Z187" s="85">
        <v>0</v>
      </c>
      <c r="AA187" s="85">
        <v>0</v>
      </c>
      <c r="AB187" s="85">
        <v>0</v>
      </c>
      <c r="AC187" s="85">
        <v>0</v>
      </c>
      <c r="AD187" s="85">
        <v>0</v>
      </c>
      <c r="AE187" s="85">
        <v>0</v>
      </c>
      <c r="AF187" s="85">
        <v>0</v>
      </c>
      <c r="AG187" s="85">
        <v>0</v>
      </c>
      <c r="AH187" s="85">
        <v>0</v>
      </c>
      <c r="AI187" s="85">
        <v>0</v>
      </c>
      <c r="AJ187" s="85">
        <v>0</v>
      </c>
      <c r="AK187" s="85">
        <v>0</v>
      </c>
      <c r="AL187" s="85">
        <v>0</v>
      </c>
      <c r="AM187" s="85">
        <v>0</v>
      </c>
      <c r="AN187" s="85">
        <f t="shared" si="1948"/>
        <v>0</v>
      </c>
      <c r="AO187" s="85">
        <v>0</v>
      </c>
      <c r="AP187" s="57">
        <f t="shared" si="205"/>
        <v>0</v>
      </c>
      <c r="AQ187" s="85">
        <v>0</v>
      </c>
      <c r="AR187" s="85">
        <v>0</v>
      </c>
      <c r="AS187" s="85">
        <v>0</v>
      </c>
      <c r="AT187" s="85">
        <v>263414.15000000002</v>
      </c>
      <c r="AU187" s="85">
        <v>12516.36</v>
      </c>
      <c r="AV187" s="85">
        <v>146293.19</v>
      </c>
      <c r="AW187" s="85">
        <v>356708.28</v>
      </c>
      <c r="AX187" s="85">
        <v>94826.13</v>
      </c>
      <c r="AY187" s="85">
        <v>952301.71000000008</v>
      </c>
      <c r="AZ187" s="85">
        <v>670254.68999999994</v>
      </c>
      <c r="BA187" s="85">
        <v>324702.94</v>
      </c>
      <c r="BB187" s="85">
        <v>155699.29999999999</v>
      </c>
      <c r="BC187" s="57">
        <f t="shared" si="206"/>
        <v>2976716.7499999995</v>
      </c>
      <c r="BD187" s="57">
        <f t="shared" si="207"/>
        <v>2976716.7499999995</v>
      </c>
      <c r="BE187" s="85">
        <v>24179.75</v>
      </c>
      <c r="BF187" s="85">
        <v>368316.7</v>
      </c>
      <c r="BG187" s="85">
        <v>1511746.98</v>
      </c>
      <c r="BH187" s="85">
        <v>283050</v>
      </c>
      <c r="BI187" s="85">
        <v>18541.989999999998</v>
      </c>
      <c r="BJ187" s="85">
        <v>188068.28</v>
      </c>
      <c r="BK187" s="85">
        <v>334077.46999999997</v>
      </c>
      <c r="BL187" s="85">
        <v>407878.86</v>
      </c>
      <c r="BM187" s="85">
        <v>659890.81000000006</v>
      </c>
      <c r="BN187" s="85">
        <v>271432</v>
      </c>
      <c r="BO187" s="85">
        <v>0</v>
      </c>
      <c r="BP187" s="85">
        <v>694820.96</v>
      </c>
      <c r="BQ187" s="57">
        <f t="shared" si="208"/>
        <v>4762003.8</v>
      </c>
      <c r="BR187" s="85">
        <v>264215.71999999997</v>
      </c>
      <c r="BS187" s="85">
        <v>0</v>
      </c>
      <c r="BT187" s="85">
        <v>811638.86</v>
      </c>
      <c r="BU187" s="85">
        <v>246097.03999999998</v>
      </c>
      <c r="BV187" s="85">
        <v>864136.49</v>
      </c>
      <c r="BW187" s="85">
        <v>0</v>
      </c>
      <c r="BX187" s="85">
        <v>1127676.6499999999</v>
      </c>
      <c r="BY187" s="85">
        <v>325148.33</v>
      </c>
      <c r="BZ187" s="85">
        <v>99032.14</v>
      </c>
      <c r="CA187" s="85">
        <v>380834.65</v>
      </c>
      <c r="CB187" s="85">
        <v>891212.85</v>
      </c>
      <c r="CC187" s="85">
        <v>1526012.94</v>
      </c>
      <c r="CD187" s="57">
        <f t="shared" si="209"/>
        <v>6536005.6699999999</v>
      </c>
      <c r="CE187" s="85">
        <v>910219.90999999992</v>
      </c>
      <c r="CF187" s="85">
        <v>647642.47</v>
      </c>
      <c r="CG187" s="85">
        <v>632154.91</v>
      </c>
      <c r="CH187" s="85">
        <v>576556.71</v>
      </c>
      <c r="CI187" s="85">
        <v>517219.95999999996</v>
      </c>
      <c r="CJ187" s="85">
        <v>726590.86000000034</v>
      </c>
      <c r="CK187" s="85">
        <v>932818.77</v>
      </c>
      <c r="CL187" s="85">
        <v>538434.04</v>
      </c>
      <c r="CM187" s="85">
        <v>89965.89</v>
      </c>
      <c r="CN187" s="85">
        <v>657395.19999999995</v>
      </c>
      <c r="CO187" s="84">
        <v>267750</v>
      </c>
      <c r="CP187" s="84">
        <v>976678.17</v>
      </c>
      <c r="CQ187" s="57">
        <f>CE187+CF187+CG187+CH187+CI187+CJ187+CK187+CL187+CM187+CN187+CO187+CP187</f>
        <v>7473426.8899999997</v>
      </c>
      <c r="CR187" s="57">
        <f t="shared" si="1555"/>
        <v>21748153.109999999</v>
      </c>
      <c r="CS187" s="179">
        <v>445873.41</v>
      </c>
      <c r="CT187" s="84">
        <v>379206.54</v>
      </c>
      <c r="CU187" s="84">
        <v>0</v>
      </c>
      <c r="CV187" s="84">
        <f t="shared" si="1556"/>
        <v>825079.95</v>
      </c>
      <c r="CW187" s="84">
        <v>0</v>
      </c>
      <c r="CX187" s="84">
        <f t="shared" si="1557"/>
        <v>445873.41</v>
      </c>
      <c r="CY187" s="191">
        <f t="shared" si="1558"/>
        <v>0.54040024848501045</v>
      </c>
      <c r="CZ187" s="84">
        <f t="shared" si="1559"/>
        <v>-379206.54</v>
      </c>
      <c r="DA187" s="84">
        <f t="shared" ref="DA187:FL187" si="2009">DA188+DA189</f>
        <v>697890.43</v>
      </c>
      <c r="DB187" s="84">
        <v>747770.26</v>
      </c>
      <c r="DC187" s="84">
        <f t="shared" si="1561"/>
        <v>1522970.38</v>
      </c>
      <c r="DD187" s="84">
        <v>0</v>
      </c>
      <c r="DE187" s="84">
        <f t="shared" si="1562"/>
        <v>1193643.67</v>
      </c>
      <c r="DF187" s="191">
        <f t="shared" ref="DF187" si="2010">IFERROR(DE187/DC187,"nebija plānots")</f>
        <v>0.78376026590878278</v>
      </c>
      <c r="DG187" s="84">
        <f t="shared" ref="DG187" si="2011">DE187-DC187</f>
        <v>-329326.70999999996</v>
      </c>
      <c r="DH187" s="84">
        <f t="shared" si="2009"/>
        <v>45819.86</v>
      </c>
      <c r="DI187" s="84">
        <v>222877.09</v>
      </c>
      <c r="DJ187" s="84">
        <f t="shared" ref="DJ187" si="2012">DC187+DH187</f>
        <v>1568790.24</v>
      </c>
      <c r="DK187" s="84">
        <v>0</v>
      </c>
      <c r="DL187" s="84">
        <f t="shared" si="1566"/>
        <v>1416520.76</v>
      </c>
      <c r="DM187" s="191">
        <f t="shared" ref="DM187" si="2013">IFERROR(DL187/DJ187,"nebija plānots")</f>
        <v>0.90293827937124338</v>
      </c>
      <c r="DN187" s="84">
        <f t="shared" ref="DN187" si="2014">DL187-DJ187</f>
        <v>-152269.47999999998</v>
      </c>
      <c r="DO187" s="84">
        <f t="shared" si="2009"/>
        <v>1445000.4</v>
      </c>
      <c r="DP187" s="84">
        <f>439642.26-10.51</f>
        <v>439631.75</v>
      </c>
      <c r="DQ187" s="84">
        <f t="shared" ref="DQ187" si="2015">DJ187+DO187</f>
        <v>3013790.6399999997</v>
      </c>
      <c r="DR187" s="84">
        <v>10.51</v>
      </c>
      <c r="DS187" s="84">
        <f t="shared" si="1570"/>
        <v>1856152.51</v>
      </c>
      <c r="DT187" s="191">
        <f t="shared" ref="DT187" si="2016">IFERROR(DS187/DQ187,"nebija plānots")</f>
        <v>0.61588634769932138</v>
      </c>
      <c r="DU187" s="84">
        <f t="shared" ref="DU187" si="2017">DS187-DQ187</f>
        <v>-1157638.1299999997</v>
      </c>
      <c r="DV187" s="84">
        <f t="shared" si="2009"/>
        <v>244651.86</v>
      </c>
      <c r="DW187" s="84">
        <v>1732715.33</v>
      </c>
      <c r="DX187" s="84">
        <f t="shared" ref="DX187" si="2018">DQ187+DV187</f>
        <v>3258442.4999999995</v>
      </c>
      <c r="DY187" s="84">
        <v>10.51</v>
      </c>
      <c r="DZ187" s="84">
        <f t="shared" si="1574"/>
        <v>3588867.84</v>
      </c>
      <c r="EA187" s="191">
        <f t="shared" ref="EA187" si="2019">IFERROR(DZ187/DX187,"nebija plānots")</f>
        <v>1.1014059140218064</v>
      </c>
      <c r="EB187" s="84">
        <f t="shared" ref="EB187" si="2020">DZ187-DX187</f>
        <v>330425.34000000032</v>
      </c>
      <c r="EC187" s="84">
        <f t="shared" si="2009"/>
        <v>34090.07</v>
      </c>
      <c r="ED187" s="84">
        <v>0</v>
      </c>
      <c r="EE187" s="84">
        <f t="shared" ref="EE187" si="2021">DX187+EC187</f>
        <v>3292532.5699999994</v>
      </c>
      <c r="EF187" s="84">
        <v>10.51</v>
      </c>
      <c r="EG187" s="84">
        <f t="shared" si="1578"/>
        <v>3588867.84</v>
      </c>
      <c r="EH187" s="191">
        <f t="shared" ref="EH187" si="2022">IFERROR(EG187/EE187,"nebija plānots")</f>
        <v>1.0900022288921505</v>
      </c>
      <c r="EI187" s="84">
        <f t="shared" ref="EI187" si="2023">EG187-EE187</f>
        <v>296335.27000000048</v>
      </c>
      <c r="EJ187" s="84">
        <f t="shared" si="2009"/>
        <v>0</v>
      </c>
      <c r="EK187" s="84">
        <v>288616.65000000002</v>
      </c>
      <c r="EL187" s="84">
        <f t="shared" ref="EL187" si="2024">EE187+EJ187</f>
        <v>3292532.5699999994</v>
      </c>
      <c r="EM187" s="84">
        <v>10.51</v>
      </c>
      <c r="EN187" s="84">
        <f t="shared" si="1582"/>
        <v>3877484.4899999998</v>
      </c>
      <c r="EO187" s="191">
        <f t="shared" ref="EO187" si="2025">IFERROR(EN187/EL187,"nebija plānots")</f>
        <v>1.1776601772537669</v>
      </c>
      <c r="EP187" s="84">
        <f t="shared" ref="EP187" si="2026">EN187-EL187</f>
        <v>584951.92000000039</v>
      </c>
      <c r="EQ187" s="84">
        <f t="shared" si="2009"/>
        <v>0</v>
      </c>
      <c r="ER187" s="84">
        <v>300672.63</v>
      </c>
      <c r="ES187" s="84">
        <f t="shared" ref="ES187" si="2027">EL187+EQ187</f>
        <v>3292532.5699999994</v>
      </c>
      <c r="ET187" s="84">
        <v>10.51</v>
      </c>
      <c r="EU187" s="84">
        <f t="shared" si="1586"/>
        <v>4178157.1199999996</v>
      </c>
      <c r="EV187" s="191">
        <f t="shared" ref="EV187" si="2028">IFERROR(EU187/ES187,"nebija plānots")</f>
        <v>1.2689797385967849</v>
      </c>
      <c r="EW187" s="84">
        <f t="shared" ref="EW187" si="2029">EU187-ES187</f>
        <v>885624.55000000028</v>
      </c>
      <c r="EX187" s="84">
        <f t="shared" si="2009"/>
        <v>195307.87</v>
      </c>
      <c r="EY187" s="84">
        <v>1070317.03</v>
      </c>
      <c r="EZ187" s="84">
        <f t="shared" ref="EZ187" si="2030">ES187+EX187</f>
        <v>3487840.4399999995</v>
      </c>
      <c r="FA187" s="84">
        <v>1038.43</v>
      </c>
      <c r="FB187" s="84">
        <f t="shared" si="1590"/>
        <v>5248474.1499999994</v>
      </c>
      <c r="FC187" s="191">
        <f t="shared" ref="FC187" si="2031">IFERROR(FB187/EZ187,"nebija plānots")</f>
        <v>1.5047919307914213</v>
      </c>
      <c r="FD187" s="84">
        <f t="shared" ref="FD187" si="2032">FB187-EZ187</f>
        <v>1760633.71</v>
      </c>
      <c r="FE187" s="84">
        <f t="shared" si="2009"/>
        <v>0</v>
      </c>
      <c r="FF187" s="84">
        <v>2000065.9100000001</v>
      </c>
      <c r="FG187" s="84">
        <f t="shared" ref="FG187" si="2033">EZ187+FE187</f>
        <v>3487840.4399999995</v>
      </c>
      <c r="FH187" s="84">
        <v>7963.09</v>
      </c>
      <c r="FI187" s="84">
        <f t="shared" si="1594"/>
        <v>7248540.0599999996</v>
      </c>
      <c r="FJ187" s="191">
        <f t="shared" ref="FJ187" si="2034">IFERROR(FI187/FG187,"nebija plānots")</f>
        <v>2.0782315546521963</v>
      </c>
      <c r="FK187" s="84">
        <f t="shared" ref="FK187" si="2035">FI187-FG187</f>
        <v>3760699.62</v>
      </c>
      <c r="FL187" s="84">
        <f t="shared" si="2009"/>
        <v>0</v>
      </c>
      <c r="FM187" s="84">
        <v>0</v>
      </c>
      <c r="FN187" s="84">
        <f t="shared" ref="FN187" si="2036">FG187+FL187</f>
        <v>3487840.4399999995</v>
      </c>
      <c r="FO187" s="84">
        <v>7963.09</v>
      </c>
      <c r="FP187" s="84">
        <f t="shared" si="1598"/>
        <v>7248540.0599999996</v>
      </c>
      <c r="FQ187" s="191">
        <f t="shared" ref="FQ187" si="2037">IFERROR(FP187/FN187,"nebija plānots")</f>
        <v>2.0782315546521963</v>
      </c>
      <c r="FR187" s="84">
        <f t="shared" ref="FR187" si="2038">FP187-FN187</f>
        <v>3760699.62</v>
      </c>
      <c r="FS187" s="97">
        <f t="shared" si="1646"/>
        <v>3487840.4399999995</v>
      </c>
      <c r="FT187" s="97">
        <f t="shared" si="1601"/>
        <v>28996693.169999998</v>
      </c>
      <c r="FU187" s="84">
        <v>275854.45</v>
      </c>
      <c r="FV187" s="84">
        <v>0</v>
      </c>
      <c r="FW187" s="84">
        <v>0</v>
      </c>
      <c r="FX187" s="84">
        <f t="shared" si="1602"/>
        <v>0</v>
      </c>
      <c r="FY187" s="191">
        <f t="shared" si="1603"/>
        <v>0</v>
      </c>
      <c r="FZ187" s="84">
        <f t="shared" si="1604"/>
        <v>275854.45</v>
      </c>
      <c r="GA187" s="84">
        <v>0</v>
      </c>
      <c r="GB187" s="84">
        <v>0</v>
      </c>
      <c r="GC187" s="84">
        <f t="shared" si="1605"/>
        <v>0</v>
      </c>
      <c r="GD187" s="84">
        <f t="shared" si="1606"/>
        <v>0</v>
      </c>
      <c r="GE187" s="84">
        <f t="shared" si="1607"/>
        <v>0</v>
      </c>
      <c r="GF187" s="191">
        <f t="shared" si="1608"/>
        <v>0</v>
      </c>
      <c r="GG187" s="84">
        <f t="shared" si="1609"/>
        <v>275854.45</v>
      </c>
      <c r="GH187" s="84">
        <v>4733.03</v>
      </c>
      <c r="GI187" s="84">
        <v>0</v>
      </c>
      <c r="GJ187" s="84">
        <f t="shared" si="1610"/>
        <v>4733.03</v>
      </c>
      <c r="GK187" s="84">
        <f t="shared" si="1611"/>
        <v>0</v>
      </c>
      <c r="GL187" s="84">
        <f t="shared" si="1612"/>
        <v>4733.03</v>
      </c>
      <c r="GM187" s="191">
        <f t="shared" si="1613"/>
        <v>1.7157707624437451E-2</v>
      </c>
      <c r="GN187" s="84">
        <f t="shared" si="1614"/>
        <v>271121.42</v>
      </c>
      <c r="GO187" s="84">
        <v>245932.69</v>
      </c>
      <c r="GP187" s="84">
        <v>5895.63</v>
      </c>
      <c r="GQ187" s="84">
        <f t="shared" si="1545"/>
        <v>240037.06</v>
      </c>
      <c r="GR187" s="84">
        <f t="shared" si="1546"/>
        <v>5895.63</v>
      </c>
      <c r="GS187" s="84">
        <f t="shared" si="1547"/>
        <v>244770.09</v>
      </c>
      <c r="GT187" s="191">
        <f t="shared" si="1615"/>
        <v>0.88731608281106211</v>
      </c>
      <c r="GU187" s="84">
        <f t="shared" si="1548"/>
        <v>31084.359999999986</v>
      </c>
      <c r="GV187" s="84">
        <v>0</v>
      </c>
      <c r="GW187" s="84">
        <v>180.45</v>
      </c>
      <c r="GX187" s="84">
        <f t="shared" si="1549"/>
        <v>-180.45</v>
      </c>
      <c r="GY187" s="84">
        <f t="shared" si="1550"/>
        <v>6076.08</v>
      </c>
      <c r="GZ187" s="84">
        <f t="shared" si="1551"/>
        <v>244589.63999999998</v>
      </c>
      <c r="HA187" s="191">
        <f t="shared" si="1737"/>
        <v>0.88666193349427558</v>
      </c>
      <c r="HB187" s="84">
        <f t="shared" si="1552"/>
        <v>31264.809999999987</v>
      </c>
      <c r="HC187" s="57">
        <f>FU187+FS187+CQ187+CD187+BQ187+BC187+AP187</f>
        <v>25511848</v>
      </c>
      <c r="HD187" s="57">
        <f>Q187-HC187</f>
        <v>6446876</v>
      </c>
      <c r="HE187" s="60" t="s">
        <v>926</v>
      </c>
      <c r="HF187" s="58"/>
      <c r="HG187" s="59"/>
      <c r="HH187" s="59"/>
      <c r="HI187" s="59"/>
    </row>
    <row r="188" spans="1:217" s="21" customFormat="1" ht="75.400000000000006" hidden="1" customHeight="1" outlineLevel="1" x14ac:dyDescent="0.45">
      <c r="A188" s="1"/>
      <c r="B188" s="9"/>
      <c r="C188" s="317" t="s">
        <v>72</v>
      </c>
      <c r="D188" s="1" t="s">
        <v>1471</v>
      </c>
      <c r="E188" s="35">
        <v>176</v>
      </c>
      <c r="F188" s="37">
        <v>4</v>
      </c>
      <c r="G188" s="37" t="s">
        <v>72</v>
      </c>
      <c r="H188" s="37" t="s">
        <v>250</v>
      </c>
      <c r="I188" s="37" t="s">
        <v>490</v>
      </c>
      <c r="J188" s="54">
        <v>0</v>
      </c>
      <c r="K188" s="38"/>
      <c r="L188" s="38"/>
      <c r="M188" s="42" t="s">
        <v>41</v>
      </c>
      <c r="N188" s="38"/>
      <c r="O188" s="38"/>
      <c r="P188" s="38" t="s">
        <v>456</v>
      </c>
      <c r="Q188" s="40"/>
      <c r="R188" s="40"/>
      <c r="S188" s="40"/>
      <c r="T188" s="40"/>
      <c r="U188" s="40"/>
      <c r="V188" s="40"/>
      <c r="W188" s="40"/>
      <c r="X188" s="85">
        <f t="shared" si="1553"/>
        <v>0</v>
      </c>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84">
        <v>0</v>
      </c>
      <c r="CP188" s="84">
        <v>0</v>
      </c>
      <c r="CQ188" s="40"/>
      <c r="CR188" s="57">
        <f t="shared" si="1555"/>
        <v>0</v>
      </c>
      <c r="CS188" s="40"/>
      <c r="CT188" s="40"/>
      <c r="CU188" s="84"/>
      <c r="CV188" s="84"/>
      <c r="CW188" s="84"/>
      <c r="CX188" s="84"/>
      <c r="CY188" s="191"/>
      <c r="CZ188" s="84"/>
      <c r="DA188" s="40"/>
      <c r="DB188" s="84">
        <v>0</v>
      </c>
      <c r="DC188" s="84"/>
      <c r="DD188" s="84"/>
      <c r="DE188" s="84">
        <f t="shared" si="1562"/>
        <v>0</v>
      </c>
      <c r="DF188" s="191"/>
      <c r="DG188" s="84"/>
      <c r="DH188" s="40"/>
      <c r="DI188" s="84">
        <v>0</v>
      </c>
      <c r="DJ188" s="84"/>
      <c r="DK188" s="84"/>
      <c r="DL188" s="84">
        <f t="shared" si="1566"/>
        <v>0</v>
      </c>
      <c r="DM188" s="191"/>
      <c r="DN188" s="84"/>
      <c r="DO188" s="40"/>
      <c r="DP188" s="84">
        <v>0</v>
      </c>
      <c r="DQ188" s="84"/>
      <c r="DR188" s="84"/>
      <c r="DS188" s="84">
        <f t="shared" si="1570"/>
        <v>0</v>
      </c>
      <c r="DT188" s="191"/>
      <c r="DU188" s="84"/>
      <c r="DV188" s="40"/>
      <c r="DW188" s="84">
        <v>0</v>
      </c>
      <c r="DX188" s="84"/>
      <c r="DY188" s="84"/>
      <c r="DZ188" s="84">
        <f t="shared" si="1574"/>
        <v>0</v>
      </c>
      <c r="EA188" s="191"/>
      <c r="EB188" s="84"/>
      <c r="EC188" s="40"/>
      <c r="ED188" s="84">
        <v>0</v>
      </c>
      <c r="EE188" s="84"/>
      <c r="EF188" s="84"/>
      <c r="EG188" s="84">
        <f t="shared" si="1578"/>
        <v>0</v>
      </c>
      <c r="EH188" s="191"/>
      <c r="EI188" s="84"/>
      <c r="EJ188" s="40"/>
      <c r="EK188" s="84">
        <v>0</v>
      </c>
      <c r="EL188" s="84"/>
      <c r="EM188" s="84"/>
      <c r="EN188" s="84">
        <f t="shared" si="1582"/>
        <v>0</v>
      </c>
      <c r="EO188" s="191"/>
      <c r="EP188" s="84"/>
      <c r="EQ188" s="40"/>
      <c r="ER188" s="84">
        <v>0</v>
      </c>
      <c r="ES188" s="84"/>
      <c r="ET188" s="84"/>
      <c r="EU188" s="84">
        <f t="shared" si="1586"/>
        <v>0</v>
      </c>
      <c r="EV188" s="191"/>
      <c r="EW188" s="84"/>
      <c r="EX188" s="40"/>
      <c r="EY188" s="84">
        <v>0</v>
      </c>
      <c r="EZ188" s="84"/>
      <c r="FA188" s="84"/>
      <c r="FB188" s="84">
        <f t="shared" si="1590"/>
        <v>0</v>
      </c>
      <c r="FC188" s="191"/>
      <c r="FD188" s="84"/>
      <c r="FE188" s="40"/>
      <c r="FF188" s="84">
        <v>0</v>
      </c>
      <c r="FG188" s="84"/>
      <c r="FH188" s="84"/>
      <c r="FI188" s="84">
        <f t="shared" si="1594"/>
        <v>0</v>
      </c>
      <c r="FJ188" s="191"/>
      <c r="FK188" s="84"/>
      <c r="FL188" s="40"/>
      <c r="FM188" s="84">
        <v>0</v>
      </c>
      <c r="FN188" s="84"/>
      <c r="FO188" s="84"/>
      <c r="FP188" s="84">
        <f t="shared" si="1598"/>
        <v>0</v>
      </c>
      <c r="FQ188" s="191"/>
      <c r="FR188" s="84"/>
      <c r="FS188" s="40"/>
      <c r="FT188" s="97">
        <f t="shared" si="1601"/>
        <v>0</v>
      </c>
      <c r="FU188" s="84">
        <v>0</v>
      </c>
      <c r="FV188" s="84">
        <v>0</v>
      </c>
      <c r="FW188" s="84">
        <v>0</v>
      </c>
      <c r="FX188" s="84">
        <f t="shared" si="1602"/>
        <v>0</v>
      </c>
      <c r="FY188" s="191" t="str">
        <f t="shared" si="1603"/>
        <v>nebija plānots</v>
      </c>
      <c r="FZ188" s="84">
        <f t="shared" si="1604"/>
        <v>0</v>
      </c>
      <c r="GA188" s="84">
        <v>0</v>
      </c>
      <c r="GB188" s="84">
        <v>0</v>
      </c>
      <c r="GC188" s="84">
        <f t="shared" si="1605"/>
        <v>0</v>
      </c>
      <c r="GD188" s="84">
        <f t="shared" si="1606"/>
        <v>0</v>
      </c>
      <c r="GE188" s="84">
        <f t="shared" si="1607"/>
        <v>0</v>
      </c>
      <c r="GF188" s="191" t="str">
        <f t="shared" si="1608"/>
        <v>nebija plānots</v>
      </c>
      <c r="GG188" s="84">
        <f t="shared" si="1609"/>
        <v>0</v>
      </c>
      <c r="GH188" s="84">
        <v>0</v>
      </c>
      <c r="GI188" s="84">
        <v>0</v>
      </c>
      <c r="GJ188" s="84">
        <f t="shared" si="1610"/>
        <v>0</v>
      </c>
      <c r="GK188" s="84">
        <f t="shared" si="1611"/>
        <v>0</v>
      </c>
      <c r="GL188" s="84">
        <f t="shared" si="1612"/>
        <v>0</v>
      </c>
      <c r="GM188" s="191" t="str">
        <f t="shared" si="1613"/>
        <v>nebija plānots</v>
      </c>
      <c r="GN188" s="84">
        <f t="shared" si="1614"/>
        <v>0</v>
      </c>
      <c r="GO188" s="84">
        <v>0</v>
      </c>
      <c r="GP188" s="84">
        <v>0</v>
      </c>
      <c r="GQ188" s="84">
        <f t="shared" si="1545"/>
        <v>0</v>
      </c>
      <c r="GR188" s="84">
        <f t="shared" si="1546"/>
        <v>0</v>
      </c>
      <c r="GS188" s="84">
        <f t="shared" si="1547"/>
        <v>0</v>
      </c>
      <c r="GT188" s="191" t="str">
        <f t="shared" si="1615"/>
        <v>nebija plānots</v>
      </c>
      <c r="GU188" s="84">
        <f t="shared" si="1548"/>
        <v>0</v>
      </c>
      <c r="GV188" s="84">
        <v>0</v>
      </c>
      <c r="GW188" s="84">
        <v>0</v>
      </c>
      <c r="GX188" s="84">
        <f t="shared" si="1549"/>
        <v>0</v>
      </c>
      <c r="GY188" s="84">
        <f t="shared" si="1550"/>
        <v>0</v>
      </c>
      <c r="GZ188" s="84">
        <f t="shared" si="1551"/>
        <v>0</v>
      </c>
      <c r="HA188" s="191" t="str">
        <f t="shared" si="1737"/>
        <v>nebija plānots</v>
      </c>
      <c r="HB188" s="84">
        <f t="shared" si="1552"/>
        <v>0</v>
      </c>
      <c r="HC188" s="40"/>
      <c r="HD188" s="40"/>
      <c r="HE188" s="99"/>
      <c r="HF188" s="99"/>
      <c r="HG188" s="100"/>
      <c r="HH188" s="100"/>
      <c r="HI188" s="100"/>
    </row>
    <row r="189" spans="1:217" s="21" customFormat="1" ht="75.400000000000006" hidden="1" customHeight="1" outlineLevel="1" x14ac:dyDescent="0.45">
      <c r="A189" s="1"/>
      <c r="B189" s="9"/>
      <c r="C189" s="317" t="s">
        <v>72</v>
      </c>
      <c r="D189" s="1" t="s">
        <v>1471</v>
      </c>
      <c r="E189" s="35">
        <v>177</v>
      </c>
      <c r="F189" s="37">
        <v>4</v>
      </c>
      <c r="G189" s="37" t="s">
        <v>72</v>
      </c>
      <c r="H189" s="37" t="s">
        <v>250</v>
      </c>
      <c r="I189" s="37" t="s">
        <v>490</v>
      </c>
      <c r="J189" s="54">
        <v>0</v>
      </c>
      <c r="K189" s="38"/>
      <c r="L189" s="38"/>
      <c r="M189" s="42" t="s">
        <v>41</v>
      </c>
      <c r="N189" s="38"/>
      <c r="O189" s="38"/>
      <c r="P189" s="38" t="s">
        <v>457</v>
      </c>
      <c r="Q189" s="40"/>
      <c r="R189" s="40"/>
      <c r="S189" s="40"/>
      <c r="T189" s="40"/>
      <c r="U189" s="40"/>
      <c r="V189" s="40"/>
      <c r="W189" s="40"/>
      <c r="X189" s="85">
        <f t="shared" si="1553"/>
        <v>0</v>
      </c>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84">
        <v>0</v>
      </c>
      <c r="CP189" s="84">
        <v>0</v>
      </c>
      <c r="CQ189" s="40"/>
      <c r="CR189" s="57">
        <f t="shared" si="1555"/>
        <v>0</v>
      </c>
      <c r="CS189" s="40"/>
      <c r="CT189" s="40">
        <v>379206.54</v>
      </c>
      <c r="CU189" s="84"/>
      <c r="CV189" s="84"/>
      <c r="CW189" s="84"/>
      <c r="CX189" s="84"/>
      <c r="CY189" s="191"/>
      <c r="CZ189" s="84"/>
      <c r="DA189" s="40">
        <v>697890.43</v>
      </c>
      <c r="DB189" s="84">
        <v>0</v>
      </c>
      <c r="DC189" s="84"/>
      <c r="DD189" s="84"/>
      <c r="DE189" s="84">
        <f t="shared" si="1562"/>
        <v>0</v>
      </c>
      <c r="DF189" s="191"/>
      <c r="DG189" s="84"/>
      <c r="DH189" s="40">
        <v>45819.86</v>
      </c>
      <c r="DI189" s="84">
        <v>0</v>
      </c>
      <c r="DJ189" s="84"/>
      <c r="DK189" s="84"/>
      <c r="DL189" s="84">
        <f t="shared" si="1566"/>
        <v>0</v>
      </c>
      <c r="DM189" s="191"/>
      <c r="DN189" s="84"/>
      <c r="DO189" s="40">
        <v>1445000.4</v>
      </c>
      <c r="DP189" s="84">
        <v>0</v>
      </c>
      <c r="DQ189" s="84"/>
      <c r="DR189" s="84"/>
      <c r="DS189" s="84">
        <f t="shared" si="1570"/>
        <v>0</v>
      </c>
      <c r="DT189" s="191"/>
      <c r="DU189" s="84"/>
      <c r="DV189" s="40">
        <v>244651.86</v>
      </c>
      <c r="DW189" s="84">
        <v>0</v>
      </c>
      <c r="DX189" s="84"/>
      <c r="DY189" s="84"/>
      <c r="DZ189" s="84">
        <f t="shared" si="1574"/>
        <v>0</v>
      </c>
      <c r="EA189" s="191"/>
      <c r="EB189" s="84"/>
      <c r="EC189" s="40">
        <v>34090.07</v>
      </c>
      <c r="ED189" s="84">
        <v>0</v>
      </c>
      <c r="EE189" s="84"/>
      <c r="EF189" s="84"/>
      <c r="EG189" s="84">
        <f t="shared" si="1578"/>
        <v>0</v>
      </c>
      <c r="EH189" s="191"/>
      <c r="EI189" s="84"/>
      <c r="EJ189" s="40">
        <v>0</v>
      </c>
      <c r="EK189" s="84">
        <v>0</v>
      </c>
      <c r="EL189" s="84"/>
      <c r="EM189" s="84"/>
      <c r="EN189" s="84">
        <f t="shared" si="1582"/>
        <v>0</v>
      </c>
      <c r="EO189" s="191"/>
      <c r="EP189" s="84"/>
      <c r="EQ189" s="40">
        <v>0</v>
      </c>
      <c r="ER189" s="84">
        <v>0</v>
      </c>
      <c r="ES189" s="84"/>
      <c r="ET189" s="84"/>
      <c r="EU189" s="84">
        <f t="shared" si="1586"/>
        <v>0</v>
      </c>
      <c r="EV189" s="191"/>
      <c r="EW189" s="84"/>
      <c r="EX189" s="40">
        <v>195307.87</v>
      </c>
      <c r="EY189" s="84">
        <v>0</v>
      </c>
      <c r="EZ189" s="84"/>
      <c r="FA189" s="84"/>
      <c r="FB189" s="84">
        <f t="shared" si="1590"/>
        <v>0</v>
      </c>
      <c r="FC189" s="191"/>
      <c r="FD189" s="84"/>
      <c r="FE189" s="40">
        <v>0</v>
      </c>
      <c r="FF189" s="84">
        <v>0</v>
      </c>
      <c r="FG189" s="84"/>
      <c r="FH189" s="84"/>
      <c r="FI189" s="84">
        <f t="shared" si="1594"/>
        <v>0</v>
      </c>
      <c r="FJ189" s="191"/>
      <c r="FK189" s="84"/>
      <c r="FL189" s="40">
        <v>0</v>
      </c>
      <c r="FM189" s="84">
        <v>0</v>
      </c>
      <c r="FN189" s="84"/>
      <c r="FO189" s="84"/>
      <c r="FP189" s="84">
        <f t="shared" si="1598"/>
        <v>0</v>
      </c>
      <c r="FQ189" s="191"/>
      <c r="FR189" s="84"/>
      <c r="FS189" s="40"/>
      <c r="FT189" s="97">
        <f t="shared" si="1601"/>
        <v>0</v>
      </c>
      <c r="FU189" s="84">
        <v>0</v>
      </c>
      <c r="FV189" s="84">
        <v>0</v>
      </c>
      <c r="FW189" s="84">
        <v>0</v>
      </c>
      <c r="FX189" s="84">
        <f t="shared" si="1602"/>
        <v>0</v>
      </c>
      <c r="FY189" s="191" t="str">
        <f t="shared" si="1603"/>
        <v>nebija plānots</v>
      </c>
      <c r="FZ189" s="84">
        <f t="shared" si="1604"/>
        <v>0</v>
      </c>
      <c r="GA189" s="84">
        <v>0</v>
      </c>
      <c r="GB189" s="84">
        <v>0</v>
      </c>
      <c r="GC189" s="84">
        <f t="shared" si="1605"/>
        <v>0</v>
      </c>
      <c r="GD189" s="84">
        <f t="shared" si="1606"/>
        <v>0</v>
      </c>
      <c r="GE189" s="84">
        <f t="shared" si="1607"/>
        <v>0</v>
      </c>
      <c r="GF189" s="191" t="str">
        <f t="shared" si="1608"/>
        <v>nebija plānots</v>
      </c>
      <c r="GG189" s="84">
        <f t="shared" si="1609"/>
        <v>0</v>
      </c>
      <c r="GH189" s="84">
        <v>0</v>
      </c>
      <c r="GI189" s="84">
        <v>0</v>
      </c>
      <c r="GJ189" s="84">
        <f t="shared" si="1610"/>
        <v>0</v>
      </c>
      <c r="GK189" s="84">
        <f t="shared" si="1611"/>
        <v>0</v>
      </c>
      <c r="GL189" s="84">
        <f t="shared" si="1612"/>
        <v>0</v>
      </c>
      <c r="GM189" s="191" t="str">
        <f t="shared" si="1613"/>
        <v>nebija plānots</v>
      </c>
      <c r="GN189" s="84">
        <f t="shared" si="1614"/>
        <v>0</v>
      </c>
      <c r="GO189" s="84">
        <v>0</v>
      </c>
      <c r="GP189" s="84">
        <v>0</v>
      </c>
      <c r="GQ189" s="84">
        <f t="shared" si="1545"/>
        <v>0</v>
      </c>
      <c r="GR189" s="84">
        <f t="shared" si="1546"/>
        <v>0</v>
      </c>
      <c r="GS189" s="84">
        <f t="shared" si="1547"/>
        <v>0</v>
      </c>
      <c r="GT189" s="191" t="str">
        <f t="shared" si="1615"/>
        <v>nebija plānots</v>
      </c>
      <c r="GU189" s="84">
        <f t="shared" si="1548"/>
        <v>0</v>
      </c>
      <c r="GV189" s="84">
        <v>0</v>
      </c>
      <c r="GW189" s="84">
        <v>0</v>
      </c>
      <c r="GX189" s="84">
        <f t="shared" si="1549"/>
        <v>0</v>
      </c>
      <c r="GY189" s="84">
        <f t="shared" si="1550"/>
        <v>0</v>
      </c>
      <c r="GZ189" s="84">
        <f t="shared" si="1551"/>
        <v>0</v>
      </c>
      <c r="HA189" s="191" t="str">
        <f t="shared" si="1737"/>
        <v>nebija plānots</v>
      </c>
      <c r="HB189" s="84">
        <f t="shared" si="1552"/>
        <v>0</v>
      </c>
      <c r="HC189" s="40"/>
      <c r="HD189" s="40"/>
      <c r="HE189" s="99"/>
      <c r="HF189" s="153">
        <v>0.88</v>
      </c>
      <c r="HG189" s="153" t="s">
        <v>919</v>
      </c>
      <c r="HH189" s="100"/>
      <c r="HI189" s="100"/>
    </row>
    <row r="190" spans="1:217" ht="75.400000000000006" customHeight="1" collapsed="1" x14ac:dyDescent="0.45">
      <c r="A190" s="1" t="str">
        <f t="shared" si="204"/>
        <v>4.2.2.1</v>
      </c>
      <c r="B190" s="9" t="str">
        <f>C190&amp;J190&amp;"."&amp;D190</f>
        <v>4.2.2.1.Nē</v>
      </c>
      <c r="C190" s="317" t="s">
        <v>135</v>
      </c>
      <c r="D190" s="1" t="s">
        <v>1471</v>
      </c>
      <c r="E190" s="35">
        <v>178</v>
      </c>
      <c r="F190" s="54">
        <v>4</v>
      </c>
      <c r="G190" s="54" t="s">
        <v>135</v>
      </c>
      <c r="H190" s="54" t="s">
        <v>251</v>
      </c>
      <c r="I190" s="54" t="str">
        <f t="shared" si="162"/>
        <v>4.2.2. Pašvaldību ēku energoefektivitāte</v>
      </c>
      <c r="J190" s="54">
        <v>1</v>
      </c>
      <c r="K190" s="62">
        <v>1</v>
      </c>
      <c r="L190" s="38" t="str">
        <f t="shared" si="163"/>
        <v>4.2.2.1</v>
      </c>
      <c r="M190" s="63" t="s">
        <v>50</v>
      </c>
      <c r="N190" s="62" t="s">
        <v>5</v>
      </c>
      <c r="O190" s="55" t="s">
        <v>222</v>
      </c>
      <c r="P190" s="55" t="s">
        <v>225</v>
      </c>
      <c r="Q190" s="57">
        <f t="shared" si="1230"/>
        <v>30458791</v>
      </c>
      <c r="R190" s="57">
        <f t="shared" si="1231"/>
        <v>22863510</v>
      </c>
      <c r="S190" s="80">
        <v>0</v>
      </c>
      <c r="T190" s="80">
        <v>22863510</v>
      </c>
      <c r="U190" s="80">
        <v>0</v>
      </c>
      <c r="V190" s="80">
        <v>0</v>
      </c>
      <c r="W190" s="80">
        <v>7595281</v>
      </c>
      <c r="X190" s="85" t="str">
        <f t="shared" si="1553"/>
        <v>ERAF</v>
      </c>
      <c r="Y190" s="85">
        <v>0</v>
      </c>
      <c r="Z190" s="85">
        <v>0</v>
      </c>
      <c r="AA190" s="85">
        <v>0</v>
      </c>
      <c r="AB190" s="85">
        <v>0</v>
      </c>
      <c r="AC190" s="85">
        <v>0</v>
      </c>
      <c r="AD190" s="85">
        <v>0</v>
      </c>
      <c r="AE190" s="85">
        <v>0</v>
      </c>
      <c r="AF190" s="85">
        <v>0</v>
      </c>
      <c r="AG190" s="85">
        <v>1757487</v>
      </c>
      <c r="AH190" s="85">
        <v>0</v>
      </c>
      <c r="AI190" s="85">
        <v>5672239.1499999994</v>
      </c>
      <c r="AJ190" s="85">
        <v>696871.3</v>
      </c>
      <c r="AK190" s="85">
        <v>140029.21</v>
      </c>
      <c r="AL190" s="85">
        <v>323879.39</v>
      </c>
      <c r="AM190" s="85">
        <v>8590506.0499999989</v>
      </c>
      <c r="AN190" s="85">
        <f t="shared" si="1948"/>
        <v>8590506.0499999989</v>
      </c>
      <c r="AO190" s="85">
        <v>3840653.03</v>
      </c>
      <c r="AP190" s="57">
        <f t="shared" si="205"/>
        <v>12431159.079999998</v>
      </c>
      <c r="AQ190" s="85">
        <v>413809.25</v>
      </c>
      <c r="AR190" s="85">
        <v>61105</v>
      </c>
      <c r="AS190" s="85">
        <v>1990121.83</v>
      </c>
      <c r="AT190" s="85">
        <v>218908.78999999998</v>
      </c>
      <c r="AU190" s="85">
        <v>107775.66</v>
      </c>
      <c r="AV190" s="85">
        <v>371733.46</v>
      </c>
      <c r="AW190" s="85">
        <v>1133493.07</v>
      </c>
      <c r="AX190" s="85">
        <v>488578.71</v>
      </c>
      <c r="AY190" s="85">
        <v>381860.87</v>
      </c>
      <c r="AZ190" s="85">
        <v>1056519.0599999998</v>
      </c>
      <c r="BA190" s="85">
        <v>122970.57</v>
      </c>
      <c r="BB190" s="85">
        <v>406370.85000000003</v>
      </c>
      <c r="BC190" s="57">
        <f t="shared" si="206"/>
        <v>6753247.1200000001</v>
      </c>
      <c r="BD190" s="57">
        <f t="shared" si="207"/>
        <v>19184406.199999999</v>
      </c>
      <c r="BE190" s="85">
        <v>857505.70999999973</v>
      </c>
      <c r="BF190" s="85">
        <v>131303.73000000001</v>
      </c>
      <c r="BG190" s="85">
        <v>283229.65000000002</v>
      </c>
      <c r="BH190" s="85">
        <v>815014.49999999977</v>
      </c>
      <c r="BI190" s="85">
        <v>537461.94000000006</v>
      </c>
      <c r="BJ190" s="85">
        <v>178035.62</v>
      </c>
      <c r="BK190" s="85">
        <v>355598.88</v>
      </c>
      <c r="BL190" s="85">
        <v>395011.00000000006</v>
      </c>
      <c r="BM190" s="85">
        <v>637383.70000000007</v>
      </c>
      <c r="BN190" s="85">
        <v>228637.56</v>
      </c>
      <c r="BO190" s="85">
        <v>436764.36</v>
      </c>
      <c r="BP190" s="85">
        <v>328512.08999999997</v>
      </c>
      <c r="BQ190" s="57">
        <f t="shared" si="208"/>
        <v>5184458.74</v>
      </c>
      <c r="BR190" s="85">
        <v>338160.36</v>
      </c>
      <c r="BS190" s="85">
        <v>74635.489999999991</v>
      </c>
      <c r="BT190" s="85">
        <v>61772.070000000007</v>
      </c>
      <c r="BU190" s="85">
        <v>534349.49</v>
      </c>
      <c r="BV190" s="85">
        <v>353934.79000000004</v>
      </c>
      <c r="BW190" s="85">
        <v>348486.15</v>
      </c>
      <c r="BX190" s="85">
        <v>343967.62</v>
      </c>
      <c r="BY190" s="85">
        <v>50000</v>
      </c>
      <c r="BZ190" s="85">
        <v>113759.49</v>
      </c>
      <c r="CA190" s="85">
        <v>28604.370000000003</v>
      </c>
      <c r="CB190" s="85">
        <v>236227.86</v>
      </c>
      <c r="CC190" s="85">
        <v>435615.45</v>
      </c>
      <c r="CD190" s="57">
        <f t="shared" si="209"/>
        <v>2919513.1400000006</v>
      </c>
      <c r="CE190" s="85">
        <v>33268.47</v>
      </c>
      <c r="CF190" s="85">
        <v>86464.19</v>
      </c>
      <c r="CG190" s="85">
        <v>248062.50999999998</v>
      </c>
      <c r="CH190" s="85">
        <v>7840.58</v>
      </c>
      <c r="CI190" s="85">
        <v>208588.87</v>
      </c>
      <c r="CJ190" s="85">
        <v>109380.23999999999</v>
      </c>
      <c r="CK190" s="85">
        <v>200734.86</v>
      </c>
      <c r="CL190" s="85">
        <v>60096.340000000004</v>
      </c>
      <c r="CM190" s="85">
        <v>210639.61</v>
      </c>
      <c r="CN190" s="85">
        <v>42224.54</v>
      </c>
      <c r="CO190" s="84">
        <v>0</v>
      </c>
      <c r="CP190" s="84">
        <v>9703.2999999999993</v>
      </c>
      <c r="CQ190" s="57">
        <f>CE190+CF190+CG190+CH190+CI190+CJ190+CK190+CL190+CM190+CN190+CO190+CP190</f>
        <v>1217003.51</v>
      </c>
      <c r="CR190" s="57">
        <f t="shared" si="1555"/>
        <v>28505381.59</v>
      </c>
      <c r="CS190" s="179">
        <v>42191.44</v>
      </c>
      <c r="CT190" s="84">
        <v>0</v>
      </c>
      <c r="CU190" s="84">
        <v>0</v>
      </c>
      <c r="CV190" s="84">
        <f t="shared" si="1556"/>
        <v>42191.44</v>
      </c>
      <c r="CW190" s="84">
        <v>0</v>
      </c>
      <c r="CX190" s="84">
        <f t="shared" si="1557"/>
        <v>42191.44</v>
      </c>
      <c r="CY190" s="191">
        <f t="shared" si="1558"/>
        <v>1</v>
      </c>
      <c r="CZ190" s="84">
        <f t="shared" si="1559"/>
        <v>0</v>
      </c>
      <c r="DA190" s="84">
        <f t="shared" ref="DA190:FL190" si="2039">DA191+DA192</f>
        <v>54527.31</v>
      </c>
      <c r="DB190" s="84">
        <v>0</v>
      </c>
      <c r="DC190" s="84">
        <f t="shared" si="1561"/>
        <v>96718.75</v>
      </c>
      <c r="DD190" s="84">
        <v>0</v>
      </c>
      <c r="DE190" s="84">
        <f t="shared" si="1562"/>
        <v>42191.44</v>
      </c>
      <c r="DF190" s="191">
        <f t="shared" ref="DF190" si="2040">IFERROR(DE190/DC190,"nebija plānots")</f>
        <v>0.43622813570274638</v>
      </c>
      <c r="DG190" s="84">
        <f t="shared" ref="DG190" si="2041">DE190-DC190</f>
        <v>-54527.31</v>
      </c>
      <c r="DH190" s="84">
        <f t="shared" si="2039"/>
        <v>0</v>
      </c>
      <c r="DI190" s="84">
        <v>18565.490000000002</v>
      </c>
      <c r="DJ190" s="84">
        <f t="shared" ref="DJ190" si="2042">DC190+DH190</f>
        <v>96718.75</v>
      </c>
      <c r="DK190" s="84">
        <v>0</v>
      </c>
      <c r="DL190" s="84">
        <f t="shared" si="1566"/>
        <v>60756.930000000008</v>
      </c>
      <c r="DM190" s="191">
        <f t="shared" ref="DM190" si="2043">IFERROR(DL190/DJ190,"nebija plānots")</f>
        <v>0.62818150565428121</v>
      </c>
      <c r="DN190" s="84">
        <f t="shared" ref="DN190" si="2044">DL190-DJ190</f>
        <v>-35961.819999999992</v>
      </c>
      <c r="DO190" s="84">
        <f t="shared" si="2039"/>
        <v>185730.71</v>
      </c>
      <c r="DP190" s="84">
        <v>91872.06</v>
      </c>
      <c r="DQ190" s="84">
        <f t="shared" ref="DQ190" si="2045">DJ190+DO190</f>
        <v>282449.45999999996</v>
      </c>
      <c r="DR190" s="84">
        <v>0</v>
      </c>
      <c r="DS190" s="84">
        <f t="shared" si="1570"/>
        <v>152628.99</v>
      </c>
      <c r="DT190" s="191">
        <f t="shared" ref="DT190" si="2046">IFERROR(DS190/DQ190,"nebija plānots")</f>
        <v>0.54037628537154936</v>
      </c>
      <c r="DU190" s="84">
        <f t="shared" ref="DU190" si="2047">DS190-DQ190</f>
        <v>-129820.46999999997</v>
      </c>
      <c r="DV190" s="84">
        <f t="shared" si="2039"/>
        <v>34295.94</v>
      </c>
      <c r="DW190" s="84">
        <v>0</v>
      </c>
      <c r="DX190" s="84">
        <f t="shared" ref="DX190" si="2048">DQ190+DV190</f>
        <v>316745.39999999997</v>
      </c>
      <c r="DY190" s="84">
        <v>0</v>
      </c>
      <c r="DZ190" s="84">
        <f t="shared" si="1574"/>
        <v>152628.99</v>
      </c>
      <c r="EA190" s="191">
        <f t="shared" ref="EA190" si="2049">IFERROR(DZ190/DX190,"nebija plānots")</f>
        <v>0.48186647698751112</v>
      </c>
      <c r="EB190" s="84">
        <f t="shared" ref="EB190" si="2050">DZ190-DX190</f>
        <v>-164116.40999999997</v>
      </c>
      <c r="EC190" s="84">
        <f t="shared" si="2039"/>
        <v>0</v>
      </c>
      <c r="ED190" s="84">
        <v>0</v>
      </c>
      <c r="EE190" s="84">
        <f t="shared" ref="EE190" si="2051">DX190+EC190</f>
        <v>316745.39999999997</v>
      </c>
      <c r="EF190" s="84">
        <v>0</v>
      </c>
      <c r="EG190" s="84">
        <f t="shared" si="1578"/>
        <v>152628.99</v>
      </c>
      <c r="EH190" s="191">
        <f t="shared" ref="EH190" si="2052">IFERROR(EG190/EE190,"nebija plānots")</f>
        <v>0.48186647698751112</v>
      </c>
      <c r="EI190" s="84">
        <f t="shared" ref="EI190" si="2053">EG190-EE190</f>
        <v>-164116.40999999997</v>
      </c>
      <c r="EJ190" s="84">
        <f t="shared" si="2039"/>
        <v>28180.799999999999</v>
      </c>
      <c r="EK190" s="84">
        <v>0</v>
      </c>
      <c r="EL190" s="84">
        <f t="shared" ref="EL190" si="2054">EE190+EJ190</f>
        <v>344926.19999999995</v>
      </c>
      <c r="EM190" s="84">
        <v>0</v>
      </c>
      <c r="EN190" s="84">
        <f t="shared" si="1582"/>
        <v>152628.99</v>
      </c>
      <c r="EO190" s="191">
        <f t="shared" ref="EO190" si="2055">IFERROR(EN190/EL190,"nebija plānots")</f>
        <v>0.44249752555764105</v>
      </c>
      <c r="EP190" s="84">
        <f t="shared" ref="EP190" si="2056">EN190-EL190</f>
        <v>-192297.20999999996</v>
      </c>
      <c r="EQ190" s="84">
        <f t="shared" si="2039"/>
        <v>24102.67</v>
      </c>
      <c r="ER190" s="84">
        <v>0</v>
      </c>
      <c r="ES190" s="84">
        <f t="shared" ref="ES190" si="2057">EL190+EQ190</f>
        <v>369028.86999999994</v>
      </c>
      <c r="ET190" s="84">
        <v>0</v>
      </c>
      <c r="EU190" s="84">
        <f t="shared" si="1586"/>
        <v>152628.99</v>
      </c>
      <c r="EV190" s="191">
        <f t="shared" ref="EV190" si="2058">IFERROR(EU190/ES190,"nebija plānots")</f>
        <v>0.4135963400370275</v>
      </c>
      <c r="EW190" s="84">
        <f t="shared" ref="EW190" si="2059">EU190-ES190</f>
        <v>-216399.87999999995</v>
      </c>
      <c r="EX190" s="84">
        <f t="shared" si="2039"/>
        <v>0</v>
      </c>
      <c r="EY190" s="84">
        <v>45490.2</v>
      </c>
      <c r="EZ190" s="84">
        <f t="shared" ref="EZ190" si="2060">ES190+EX190</f>
        <v>369028.86999999994</v>
      </c>
      <c r="FA190" s="84">
        <v>0</v>
      </c>
      <c r="FB190" s="84">
        <f t="shared" si="1590"/>
        <v>198119.19</v>
      </c>
      <c r="FC190" s="191">
        <f t="shared" ref="FC190" si="2061">IFERROR(FB190/EZ190,"nebija plānots")</f>
        <v>0.53686637037367846</v>
      </c>
      <c r="FD190" s="84">
        <f t="shared" ref="FD190" si="2062">FB190-EZ190</f>
        <v>-170909.67999999993</v>
      </c>
      <c r="FE190" s="84">
        <f t="shared" si="2039"/>
        <v>51137.03</v>
      </c>
      <c r="FF190" s="84">
        <v>0</v>
      </c>
      <c r="FG190" s="84">
        <f t="shared" ref="FG190" si="2063">EZ190+FE190</f>
        <v>420165.89999999991</v>
      </c>
      <c r="FH190" s="84">
        <v>0</v>
      </c>
      <c r="FI190" s="84">
        <f t="shared" si="1594"/>
        <v>198119.19</v>
      </c>
      <c r="FJ190" s="191">
        <f t="shared" ref="FJ190" si="2064">IFERROR(FI190/FG190,"nebija plānots")</f>
        <v>0.47152610433164627</v>
      </c>
      <c r="FK190" s="84">
        <f t="shared" ref="FK190" si="2065">FI190-FG190</f>
        <v>-222046.7099999999</v>
      </c>
      <c r="FL190" s="84">
        <f t="shared" si="2039"/>
        <v>0</v>
      </c>
      <c r="FM190" s="84">
        <v>31110.229999999996</v>
      </c>
      <c r="FN190" s="84">
        <f t="shared" ref="FN190" si="2066">FG190+FL190</f>
        <v>420165.89999999991</v>
      </c>
      <c r="FO190" s="84">
        <v>5339.79</v>
      </c>
      <c r="FP190" s="84">
        <f t="shared" si="1598"/>
        <v>229229.41999999998</v>
      </c>
      <c r="FQ190" s="191">
        <f t="shared" ref="FQ190" si="2067">IFERROR(FP190/FN190,"nebija plānots")</f>
        <v>0.54556883364404407</v>
      </c>
      <c r="FR190" s="84">
        <f t="shared" ref="FR190" si="2068">FP190-FN190</f>
        <v>-190936.47999999992</v>
      </c>
      <c r="FS190" s="97">
        <f t="shared" si="1646"/>
        <v>420165.89999999991</v>
      </c>
      <c r="FT190" s="97">
        <f t="shared" si="1601"/>
        <v>28734611.010000002</v>
      </c>
      <c r="FU190" s="84">
        <v>35226</v>
      </c>
      <c r="FV190" s="84">
        <v>0</v>
      </c>
      <c r="FW190" s="84">
        <v>0</v>
      </c>
      <c r="FX190" s="84">
        <f t="shared" si="1602"/>
        <v>0</v>
      </c>
      <c r="FY190" s="191">
        <f t="shared" si="1603"/>
        <v>0</v>
      </c>
      <c r="FZ190" s="84">
        <f t="shared" si="1604"/>
        <v>35226</v>
      </c>
      <c r="GA190" s="84">
        <v>35226</v>
      </c>
      <c r="GB190" s="84">
        <v>0</v>
      </c>
      <c r="GC190" s="84">
        <f t="shared" si="1605"/>
        <v>35226</v>
      </c>
      <c r="GD190" s="84">
        <f t="shared" si="1606"/>
        <v>0</v>
      </c>
      <c r="GE190" s="84">
        <f t="shared" si="1607"/>
        <v>35226</v>
      </c>
      <c r="GF190" s="191">
        <f t="shared" si="1608"/>
        <v>1</v>
      </c>
      <c r="GG190" s="84">
        <f t="shared" si="1609"/>
        <v>0</v>
      </c>
      <c r="GH190" s="84">
        <v>0</v>
      </c>
      <c r="GI190" s="84">
        <v>0</v>
      </c>
      <c r="GJ190" s="84">
        <f t="shared" si="1610"/>
        <v>0</v>
      </c>
      <c r="GK190" s="84">
        <f t="shared" si="1611"/>
        <v>0</v>
      </c>
      <c r="GL190" s="84">
        <f t="shared" si="1612"/>
        <v>35226</v>
      </c>
      <c r="GM190" s="191">
        <f t="shared" si="1613"/>
        <v>1</v>
      </c>
      <c r="GN190" s="84">
        <f t="shared" si="1614"/>
        <v>0</v>
      </c>
      <c r="GO190" s="84">
        <v>0</v>
      </c>
      <c r="GP190" s="84">
        <v>0</v>
      </c>
      <c r="GQ190" s="84">
        <f t="shared" si="1545"/>
        <v>0</v>
      </c>
      <c r="GR190" s="84">
        <f t="shared" si="1546"/>
        <v>0</v>
      </c>
      <c r="GS190" s="84">
        <f t="shared" si="1547"/>
        <v>35226</v>
      </c>
      <c r="GT190" s="191">
        <f t="shared" si="1615"/>
        <v>1</v>
      </c>
      <c r="GU190" s="84">
        <f t="shared" si="1548"/>
        <v>0</v>
      </c>
      <c r="GV190" s="84">
        <v>0</v>
      </c>
      <c r="GW190" s="84">
        <v>0</v>
      </c>
      <c r="GX190" s="84">
        <f t="shared" si="1549"/>
        <v>0</v>
      </c>
      <c r="GY190" s="84">
        <f t="shared" si="1550"/>
        <v>0</v>
      </c>
      <c r="GZ190" s="84">
        <f t="shared" si="1551"/>
        <v>35226</v>
      </c>
      <c r="HA190" s="191">
        <f t="shared" si="1737"/>
        <v>1</v>
      </c>
      <c r="HB190" s="84">
        <f t="shared" si="1552"/>
        <v>0</v>
      </c>
      <c r="HC190" s="57">
        <f>FU190+FS190+CQ190+CD190+BQ190+BC190+AP190</f>
        <v>28960773.489999998</v>
      </c>
      <c r="HD190" s="57">
        <f>Q190-HC190</f>
        <v>1498017.5100000016</v>
      </c>
      <c r="HE190" s="58" t="s">
        <v>731</v>
      </c>
      <c r="HF190" s="58"/>
      <c r="HG190" s="59"/>
      <c r="HH190" s="59"/>
      <c r="HI190" s="59"/>
    </row>
    <row r="191" spans="1:217" ht="75.400000000000006" hidden="1" customHeight="1" outlineLevel="1" x14ac:dyDescent="0.45">
      <c r="B191" s="9"/>
      <c r="C191" s="317" t="s">
        <v>135</v>
      </c>
      <c r="D191" s="1" t="s">
        <v>1471</v>
      </c>
      <c r="E191" s="35">
        <v>179</v>
      </c>
      <c r="F191" s="37">
        <v>4</v>
      </c>
      <c r="G191" s="37" t="s">
        <v>135</v>
      </c>
      <c r="H191" s="37" t="s">
        <v>251</v>
      </c>
      <c r="I191" s="37" t="s">
        <v>491</v>
      </c>
      <c r="J191" s="54">
        <v>0</v>
      </c>
      <c r="K191" s="41"/>
      <c r="L191" s="38"/>
      <c r="M191" s="42" t="s">
        <v>50</v>
      </c>
      <c r="N191" s="41"/>
      <c r="O191" s="38"/>
      <c r="P191" s="38" t="s">
        <v>456</v>
      </c>
      <c r="Q191" s="40"/>
      <c r="R191" s="40"/>
      <c r="S191" s="40"/>
      <c r="T191" s="40"/>
      <c r="U191" s="40"/>
      <c r="V191" s="40"/>
      <c r="W191" s="40"/>
      <c r="X191" s="85">
        <f t="shared" si="1553"/>
        <v>0</v>
      </c>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84">
        <v>0</v>
      </c>
      <c r="CP191" s="84">
        <v>0</v>
      </c>
      <c r="CQ191" s="40"/>
      <c r="CR191" s="57">
        <f t="shared" si="1555"/>
        <v>0</v>
      </c>
      <c r="CS191" s="40"/>
      <c r="CT191" s="40"/>
      <c r="CU191" s="84"/>
      <c r="CV191" s="84"/>
      <c r="CW191" s="84"/>
      <c r="CX191" s="84"/>
      <c r="CY191" s="191"/>
      <c r="CZ191" s="84"/>
      <c r="DA191" s="40"/>
      <c r="DB191" s="84">
        <v>0</v>
      </c>
      <c r="DC191" s="84"/>
      <c r="DD191" s="84"/>
      <c r="DE191" s="84">
        <f t="shared" si="1562"/>
        <v>0</v>
      </c>
      <c r="DF191" s="191"/>
      <c r="DG191" s="84"/>
      <c r="DH191" s="40"/>
      <c r="DI191" s="84">
        <v>0</v>
      </c>
      <c r="DJ191" s="84"/>
      <c r="DK191" s="84"/>
      <c r="DL191" s="84">
        <f t="shared" si="1566"/>
        <v>0</v>
      </c>
      <c r="DM191" s="191"/>
      <c r="DN191" s="84"/>
      <c r="DO191" s="40"/>
      <c r="DP191" s="84">
        <v>0</v>
      </c>
      <c r="DQ191" s="84"/>
      <c r="DR191" s="84"/>
      <c r="DS191" s="84">
        <f t="shared" si="1570"/>
        <v>0</v>
      </c>
      <c r="DT191" s="191"/>
      <c r="DU191" s="84"/>
      <c r="DV191" s="40"/>
      <c r="DW191" s="84">
        <v>0</v>
      </c>
      <c r="DX191" s="84"/>
      <c r="DY191" s="84"/>
      <c r="DZ191" s="84">
        <f t="shared" si="1574"/>
        <v>0</v>
      </c>
      <c r="EA191" s="191"/>
      <c r="EB191" s="84"/>
      <c r="EC191" s="40"/>
      <c r="ED191" s="84">
        <v>0</v>
      </c>
      <c r="EE191" s="84"/>
      <c r="EF191" s="84"/>
      <c r="EG191" s="84">
        <f t="shared" si="1578"/>
        <v>0</v>
      </c>
      <c r="EH191" s="191"/>
      <c r="EI191" s="84"/>
      <c r="EJ191" s="40"/>
      <c r="EK191" s="84">
        <v>0</v>
      </c>
      <c r="EL191" s="84"/>
      <c r="EM191" s="84"/>
      <c r="EN191" s="84">
        <f t="shared" si="1582"/>
        <v>0</v>
      </c>
      <c r="EO191" s="191"/>
      <c r="EP191" s="84"/>
      <c r="EQ191" s="40"/>
      <c r="ER191" s="84">
        <v>0</v>
      </c>
      <c r="ES191" s="84"/>
      <c r="ET191" s="84"/>
      <c r="EU191" s="84">
        <f t="shared" si="1586"/>
        <v>0</v>
      </c>
      <c r="EV191" s="191"/>
      <c r="EW191" s="84"/>
      <c r="EX191" s="40"/>
      <c r="EY191" s="84">
        <v>0</v>
      </c>
      <c r="EZ191" s="84"/>
      <c r="FA191" s="84"/>
      <c r="FB191" s="84">
        <f t="shared" si="1590"/>
        <v>0</v>
      </c>
      <c r="FC191" s="191"/>
      <c r="FD191" s="84"/>
      <c r="FE191" s="40"/>
      <c r="FF191" s="84">
        <v>0</v>
      </c>
      <c r="FG191" s="84"/>
      <c r="FH191" s="84"/>
      <c r="FI191" s="84">
        <f t="shared" si="1594"/>
        <v>0</v>
      </c>
      <c r="FJ191" s="191"/>
      <c r="FK191" s="84"/>
      <c r="FL191" s="40"/>
      <c r="FM191" s="84">
        <v>0</v>
      </c>
      <c r="FN191" s="84"/>
      <c r="FO191" s="84"/>
      <c r="FP191" s="84">
        <f t="shared" si="1598"/>
        <v>0</v>
      </c>
      <c r="FQ191" s="191"/>
      <c r="FR191" s="84"/>
      <c r="FS191" s="40"/>
      <c r="FT191" s="97">
        <f t="shared" si="1601"/>
        <v>0</v>
      </c>
      <c r="FU191" s="84">
        <v>0</v>
      </c>
      <c r="FV191" s="84">
        <v>0</v>
      </c>
      <c r="FW191" s="84">
        <v>0</v>
      </c>
      <c r="FX191" s="84">
        <f t="shared" si="1602"/>
        <v>0</v>
      </c>
      <c r="FY191" s="191" t="str">
        <f t="shared" si="1603"/>
        <v>nebija plānots</v>
      </c>
      <c r="FZ191" s="84">
        <f t="shared" si="1604"/>
        <v>0</v>
      </c>
      <c r="GA191" s="84">
        <v>0</v>
      </c>
      <c r="GB191" s="84">
        <v>0</v>
      </c>
      <c r="GC191" s="84">
        <f t="shared" si="1605"/>
        <v>0</v>
      </c>
      <c r="GD191" s="84">
        <f t="shared" si="1606"/>
        <v>0</v>
      </c>
      <c r="GE191" s="84">
        <f t="shared" si="1607"/>
        <v>0</v>
      </c>
      <c r="GF191" s="191" t="str">
        <f t="shared" si="1608"/>
        <v>nebija plānots</v>
      </c>
      <c r="GG191" s="84">
        <f t="shared" si="1609"/>
        <v>0</v>
      </c>
      <c r="GH191" s="84">
        <v>0</v>
      </c>
      <c r="GI191" s="84">
        <v>0</v>
      </c>
      <c r="GJ191" s="84">
        <f t="shared" si="1610"/>
        <v>0</v>
      </c>
      <c r="GK191" s="84">
        <f t="shared" si="1611"/>
        <v>0</v>
      </c>
      <c r="GL191" s="84">
        <f t="shared" si="1612"/>
        <v>0</v>
      </c>
      <c r="GM191" s="191" t="str">
        <f t="shared" si="1613"/>
        <v>nebija plānots</v>
      </c>
      <c r="GN191" s="84">
        <f t="shared" si="1614"/>
        <v>0</v>
      </c>
      <c r="GO191" s="84">
        <v>0</v>
      </c>
      <c r="GP191" s="84">
        <v>0</v>
      </c>
      <c r="GQ191" s="84">
        <f t="shared" si="1545"/>
        <v>0</v>
      </c>
      <c r="GR191" s="84">
        <f t="shared" si="1546"/>
        <v>0</v>
      </c>
      <c r="GS191" s="84">
        <f t="shared" si="1547"/>
        <v>0</v>
      </c>
      <c r="GT191" s="191" t="str">
        <f t="shared" si="1615"/>
        <v>nebija plānots</v>
      </c>
      <c r="GU191" s="84">
        <f t="shared" si="1548"/>
        <v>0</v>
      </c>
      <c r="GV191" s="84">
        <v>0</v>
      </c>
      <c r="GW191" s="84">
        <v>0</v>
      </c>
      <c r="GX191" s="84">
        <f t="shared" si="1549"/>
        <v>0</v>
      </c>
      <c r="GY191" s="84">
        <f t="shared" si="1550"/>
        <v>0</v>
      </c>
      <c r="GZ191" s="84">
        <f t="shared" si="1551"/>
        <v>0</v>
      </c>
      <c r="HA191" s="191" t="str">
        <f t="shared" si="1737"/>
        <v>nebija plānots</v>
      </c>
      <c r="HB191" s="84">
        <f t="shared" si="1552"/>
        <v>0</v>
      </c>
      <c r="HC191" s="40"/>
      <c r="HD191" s="40"/>
      <c r="HE191" s="99"/>
      <c r="HF191" s="99"/>
      <c r="HG191" s="100"/>
      <c r="HH191" s="100"/>
      <c r="HI191" s="100"/>
    </row>
    <row r="192" spans="1:217" ht="75.400000000000006" hidden="1" customHeight="1" outlineLevel="1" x14ac:dyDescent="0.45">
      <c r="B192" s="9"/>
      <c r="C192" s="317" t="s">
        <v>135</v>
      </c>
      <c r="D192" s="1" t="s">
        <v>1471</v>
      </c>
      <c r="E192" s="35">
        <v>180</v>
      </c>
      <c r="F192" s="37">
        <v>4</v>
      </c>
      <c r="G192" s="37" t="s">
        <v>135</v>
      </c>
      <c r="H192" s="37" t="s">
        <v>251</v>
      </c>
      <c r="I192" s="37" t="s">
        <v>491</v>
      </c>
      <c r="J192" s="54">
        <v>0</v>
      </c>
      <c r="K192" s="41"/>
      <c r="L192" s="38"/>
      <c r="M192" s="42" t="s">
        <v>50</v>
      </c>
      <c r="N192" s="41"/>
      <c r="O192" s="38"/>
      <c r="P192" s="38" t="s">
        <v>457</v>
      </c>
      <c r="Q192" s="40"/>
      <c r="R192" s="40"/>
      <c r="S192" s="40"/>
      <c r="T192" s="40"/>
      <c r="U192" s="40"/>
      <c r="V192" s="40"/>
      <c r="W192" s="40"/>
      <c r="X192" s="85">
        <f t="shared" si="1553"/>
        <v>0</v>
      </c>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84">
        <v>0</v>
      </c>
      <c r="CP192" s="84">
        <v>0</v>
      </c>
      <c r="CQ192" s="40"/>
      <c r="CR192" s="57">
        <f t="shared" si="1555"/>
        <v>0</v>
      </c>
      <c r="CS192" s="40"/>
      <c r="CT192" s="40">
        <v>0</v>
      </c>
      <c r="CU192" s="84"/>
      <c r="CV192" s="84"/>
      <c r="CW192" s="84"/>
      <c r="CX192" s="84"/>
      <c r="CY192" s="191"/>
      <c r="CZ192" s="84"/>
      <c r="DA192" s="40">
        <v>54527.31</v>
      </c>
      <c r="DB192" s="84">
        <v>0</v>
      </c>
      <c r="DC192" s="84"/>
      <c r="DD192" s="84"/>
      <c r="DE192" s="84">
        <f t="shared" si="1562"/>
        <v>0</v>
      </c>
      <c r="DF192" s="191"/>
      <c r="DG192" s="84"/>
      <c r="DH192" s="40">
        <v>0</v>
      </c>
      <c r="DI192" s="84">
        <v>0</v>
      </c>
      <c r="DJ192" s="84"/>
      <c r="DK192" s="84"/>
      <c r="DL192" s="84">
        <f t="shared" si="1566"/>
        <v>0</v>
      </c>
      <c r="DM192" s="191"/>
      <c r="DN192" s="84"/>
      <c r="DO192" s="40">
        <v>185730.71</v>
      </c>
      <c r="DP192" s="84">
        <v>0</v>
      </c>
      <c r="DQ192" s="84"/>
      <c r="DR192" s="84"/>
      <c r="DS192" s="84">
        <f t="shared" si="1570"/>
        <v>0</v>
      </c>
      <c r="DT192" s="191"/>
      <c r="DU192" s="84"/>
      <c r="DV192" s="40">
        <v>34295.94</v>
      </c>
      <c r="DW192" s="84">
        <v>0</v>
      </c>
      <c r="DX192" s="84"/>
      <c r="DY192" s="84"/>
      <c r="DZ192" s="84">
        <f t="shared" si="1574"/>
        <v>0</v>
      </c>
      <c r="EA192" s="191"/>
      <c r="EB192" s="84"/>
      <c r="EC192" s="40">
        <v>0</v>
      </c>
      <c r="ED192" s="84">
        <v>0</v>
      </c>
      <c r="EE192" s="84"/>
      <c r="EF192" s="84"/>
      <c r="EG192" s="84">
        <f t="shared" si="1578"/>
        <v>0</v>
      </c>
      <c r="EH192" s="191"/>
      <c r="EI192" s="84"/>
      <c r="EJ192" s="40">
        <v>28180.799999999999</v>
      </c>
      <c r="EK192" s="84">
        <v>0</v>
      </c>
      <c r="EL192" s="84"/>
      <c r="EM192" s="84"/>
      <c r="EN192" s="84">
        <f t="shared" si="1582"/>
        <v>0</v>
      </c>
      <c r="EO192" s="191"/>
      <c r="EP192" s="84"/>
      <c r="EQ192" s="40">
        <v>24102.67</v>
      </c>
      <c r="ER192" s="84">
        <v>0</v>
      </c>
      <c r="ES192" s="84"/>
      <c r="ET192" s="84"/>
      <c r="EU192" s="84">
        <f t="shared" si="1586"/>
        <v>0</v>
      </c>
      <c r="EV192" s="191"/>
      <c r="EW192" s="84"/>
      <c r="EX192" s="40">
        <v>0</v>
      </c>
      <c r="EY192" s="84">
        <v>0</v>
      </c>
      <c r="EZ192" s="84"/>
      <c r="FA192" s="84"/>
      <c r="FB192" s="84">
        <f t="shared" si="1590"/>
        <v>0</v>
      </c>
      <c r="FC192" s="191"/>
      <c r="FD192" s="84"/>
      <c r="FE192" s="40">
        <v>51137.03</v>
      </c>
      <c r="FF192" s="84">
        <v>0</v>
      </c>
      <c r="FG192" s="84"/>
      <c r="FH192" s="84"/>
      <c r="FI192" s="84">
        <f t="shared" si="1594"/>
        <v>0</v>
      </c>
      <c r="FJ192" s="191"/>
      <c r="FK192" s="84"/>
      <c r="FL192" s="40">
        <v>0</v>
      </c>
      <c r="FM192" s="84">
        <v>0</v>
      </c>
      <c r="FN192" s="84"/>
      <c r="FO192" s="84"/>
      <c r="FP192" s="84">
        <f t="shared" si="1598"/>
        <v>0</v>
      </c>
      <c r="FQ192" s="191"/>
      <c r="FR192" s="84"/>
      <c r="FS192" s="40"/>
      <c r="FT192" s="97">
        <f t="shared" si="1601"/>
        <v>0</v>
      </c>
      <c r="FU192" s="84">
        <v>0</v>
      </c>
      <c r="FV192" s="84">
        <v>0</v>
      </c>
      <c r="FW192" s="84">
        <v>0</v>
      </c>
      <c r="FX192" s="84">
        <f t="shared" si="1602"/>
        <v>0</v>
      </c>
      <c r="FY192" s="191" t="str">
        <f t="shared" si="1603"/>
        <v>nebija plānots</v>
      </c>
      <c r="FZ192" s="84">
        <f t="shared" si="1604"/>
        <v>0</v>
      </c>
      <c r="GA192" s="84">
        <v>0</v>
      </c>
      <c r="GB192" s="84">
        <v>0</v>
      </c>
      <c r="GC192" s="84">
        <f t="shared" si="1605"/>
        <v>0</v>
      </c>
      <c r="GD192" s="84">
        <f t="shared" si="1606"/>
        <v>0</v>
      </c>
      <c r="GE192" s="84">
        <f t="shared" si="1607"/>
        <v>0</v>
      </c>
      <c r="GF192" s="191" t="str">
        <f t="shared" si="1608"/>
        <v>nebija plānots</v>
      </c>
      <c r="GG192" s="84">
        <f t="shared" si="1609"/>
        <v>0</v>
      </c>
      <c r="GH192" s="84">
        <v>0</v>
      </c>
      <c r="GI192" s="84">
        <v>0</v>
      </c>
      <c r="GJ192" s="84">
        <f t="shared" si="1610"/>
        <v>0</v>
      </c>
      <c r="GK192" s="84">
        <f t="shared" si="1611"/>
        <v>0</v>
      </c>
      <c r="GL192" s="84">
        <f t="shared" si="1612"/>
        <v>0</v>
      </c>
      <c r="GM192" s="191" t="str">
        <f t="shared" si="1613"/>
        <v>nebija plānots</v>
      </c>
      <c r="GN192" s="84">
        <f t="shared" si="1614"/>
        <v>0</v>
      </c>
      <c r="GO192" s="84">
        <v>0</v>
      </c>
      <c r="GP192" s="84">
        <v>0</v>
      </c>
      <c r="GQ192" s="84">
        <f t="shared" si="1545"/>
        <v>0</v>
      </c>
      <c r="GR192" s="84">
        <f t="shared" si="1546"/>
        <v>0</v>
      </c>
      <c r="GS192" s="84">
        <f t="shared" si="1547"/>
        <v>0</v>
      </c>
      <c r="GT192" s="191" t="str">
        <f t="shared" si="1615"/>
        <v>nebija plānots</v>
      </c>
      <c r="GU192" s="84">
        <f t="shared" si="1548"/>
        <v>0</v>
      </c>
      <c r="GV192" s="84">
        <v>0</v>
      </c>
      <c r="GW192" s="84">
        <v>0</v>
      </c>
      <c r="GX192" s="84">
        <f t="shared" si="1549"/>
        <v>0</v>
      </c>
      <c r="GY192" s="84">
        <f t="shared" si="1550"/>
        <v>0</v>
      </c>
      <c r="GZ192" s="84">
        <f t="shared" si="1551"/>
        <v>0</v>
      </c>
      <c r="HA192" s="191" t="str">
        <f t="shared" si="1737"/>
        <v>nebija plānots</v>
      </c>
      <c r="HB192" s="84">
        <f t="shared" si="1552"/>
        <v>0</v>
      </c>
      <c r="HC192" s="40"/>
      <c r="HD192" s="40"/>
      <c r="HE192" s="99"/>
      <c r="HF192" s="99" t="s">
        <v>729</v>
      </c>
      <c r="HG192" s="100" t="s">
        <v>730</v>
      </c>
      <c r="HH192" s="100"/>
      <c r="HI192" s="100"/>
    </row>
    <row r="193" spans="1:217" ht="75.400000000000006" customHeight="1" collapsed="1" x14ac:dyDescent="0.45">
      <c r="A193" s="1" t="str">
        <f t="shared" si="204"/>
        <v>4.2.2.2</v>
      </c>
      <c r="B193" s="9" t="str">
        <f>C193&amp;J193&amp;"."&amp;D193</f>
        <v>4.2.2.2.Nē</v>
      </c>
      <c r="C193" s="317" t="s">
        <v>135</v>
      </c>
      <c r="D193" s="1" t="s">
        <v>1471</v>
      </c>
      <c r="E193" s="35">
        <v>181</v>
      </c>
      <c r="F193" s="54">
        <v>4</v>
      </c>
      <c r="G193" s="54" t="s">
        <v>135</v>
      </c>
      <c r="H193" s="54" t="s">
        <v>251</v>
      </c>
      <c r="I193" s="54" t="str">
        <f t="shared" si="162"/>
        <v>4.2.2. Pašvaldību ēku energoefektivitāte</v>
      </c>
      <c r="J193" s="54">
        <v>2</v>
      </c>
      <c r="K193" s="62">
        <v>2</v>
      </c>
      <c r="L193" s="38" t="str">
        <f t="shared" si="163"/>
        <v>4.2.2.2</v>
      </c>
      <c r="M193" s="63" t="s">
        <v>50</v>
      </c>
      <c r="N193" s="62" t="s">
        <v>5</v>
      </c>
      <c r="O193" s="55" t="s">
        <v>222</v>
      </c>
      <c r="P193" s="55" t="s">
        <v>225</v>
      </c>
      <c r="Q193" s="57">
        <f t="shared" si="1230"/>
        <v>10844348</v>
      </c>
      <c r="R193" s="57">
        <f t="shared" si="1231"/>
        <v>10844348</v>
      </c>
      <c r="S193" s="80">
        <v>0</v>
      </c>
      <c r="T193" s="80">
        <v>10844348</v>
      </c>
      <c r="U193" s="80">
        <v>0</v>
      </c>
      <c r="V193" s="80">
        <v>0</v>
      </c>
      <c r="W193" s="80">
        <v>0</v>
      </c>
      <c r="X193" s="85" t="str">
        <f t="shared" si="1553"/>
        <v>ERAF</v>
      </c>
      <c r="Y193" s="85">
        <v>0</v>
      </c>
      <c r="Z193" s="85">
        <v>0</v>
      </c>
      <c r="AA193" s="85">
        <v>0</v>
      </c>
      <c r="AB193" s="85">
        <v>0</v>
      </c>
      <c r="AC193" s="85">
        <v>0</v>
      </c>
      <c r="AD193" s="85">
        <v>0</v>
      </c>
      <c r="AE193" s="85">
        <v>0</v>
      </c>
      <c r="AF193" s="85">
        <v>139968.95999999999</v>
      </c>
      <c r="AG193" s="85">
        <v>0</v>
      </c>
      <c r="AH193" s="85">
        <v>161948</v>
      </c>
      <c r="AI193" s="85">
        <v>0</v>
      </c>
      <c r="AJ193" s="85">
        <v>233222.32</v>
      </c>
      <c r="AK193" s="85">
        <v>57514.5</v>
      </c>
      <c r="AL193" s="85">
        <v>-51948.39</v>
      </c>
      <c r="AM193" s="85">
        <v>540705.39</v>
      </c>
      <c r="AN193" s="85">
        <f t="shared" si="1948"/>
        <v>540705.39</v>
      </c>
      <c r="AO193" s="85">
        <v>4404758.9899999993</v>
      </c>
      <c r="AP193" s="57">
        <f t="shared" si="205"/>
        <v>4945464.379999999</v>
      </c>
      <c r="AQ193" s="85">
        <v>298448.95</v>
      </c>
      <c r="AR193" s="85">
        <v>72791.34</v>
      </c>
      <c r="AS193" s="85">
        <v>537549.4</v>
      </c>
      <c r="AT193" s="85">
        <v>462053.87</v>
      </c>
      <c r="AU193" s="85">
        <v>834920.05</v>
      </c>
      <c r="AV193" s="85">
        <v>123514.04000000001</v>
      </c>
      <c r="AW193" s="85">
        <v>597325.62</v>
      </c>
      <c r="AX193" s="85">
        <v>173160.90000000002</v>
      </c>
      <c r="AY193" s="85">
        <v>920160.52</v>
      </c>
      <c r="AZ193" s="85">
        <v>20145</v>
      </c>
      <c r="BA193" s="85">
        <v>0</v>
      </c>
      <c r="BB193" s="85">
        <v>96461.420000000013</v>
      </c>
      <c r="BC193" s="57">
        <f t="shared" si="206"/>
        <v>4136531.1100000003</v>
      </c>
      <c r="BD193" s="57">
        <f t="shared" si="207"/>
        <v>9081995.4899999984</v>
      </c>
      <c r="BE193" s="85">
        <v>231852.34</v>
      </c>
      <c r="BF193" s="85">
        <v>17346.560000000001</v>
      </c>
      <c r="BG193" s="85">
        <v>270459.81</v>
      </c>
      <c r="BH193" s="85">
        <v>80235.180000000008</v>
      </c>
      <c r="BI193" s="85">
        <v>0</v>
      </c>
      <c r="BJ193" s="85">
        <v>-1238.4000000000001</v>
      </c>
      <c r="BK193" s="85">
        <v>221402.00999999998</v>
      </c>
      <c r="BL193" s="85">
        <v>158462.64000000001</v>
      </c>
      <c r="BM193" s="85">
        <v>19511.399999999998</v>
      </c>
      <c r="BN193" s="85">
        <v>38866</v>
      </c>
      <c r="BO193" s="85">
        <v>30900</v>
      </c>
      <c r="BP193" s="85">
        <v>-1238.4000000000001</v>
      </c>
      <c r="BQ193" s="57">
        <f t="shared" si="208"/>
        <v>1066559.1400000001</v>
      </c>
      <c r="BR193" s="85">
        <v>23437.200000000001</v>
      </c>
      <c r="BS193" s="85">
        <v>0</v>
      </c>
      <c r="BT193" s="85">
        <v>21195.7</v>
      </c>
      <c r="BU193" s="85">
        <v>9870.42</v>
      </c>
      <c r="BV193" s="85">
        <v>99469.65</v>
      </c>
      <c r="BW193" s="85">
        <v>0</v>
      </c>
      <c r="BX193" s="85">
        <v>0</v>
      </c>
      <c r="BY193" s="85">
        <v>0</v>
      </c>
      <c r="BZ193" s="85">
        <v>217223.2</v>
      </c>
      <c r="CA193" s="85">
        <v>0</v>
      </c>
      <c r="CB193" s="85">
        <v>19116.259999999998</v>
      </c>
      <c r="CC193" s="85">
        <v>0</v>
      </c>
      <c r="CD193" s="57">
        <f t="shared" si="209"/>
        <v>390312.43000000005</v>
      </c>
      <c r="CE193" s="85">
        <v>0</v>
      </c>
      <c r="CF193" s="85">
        <v>604.27</v>
      </c>
      <c r="CG193" s="85">
        <v>44140.299999999996</v>
      </c>
      <c r="CH193" s="85">
        <v>0</v>
      </c>
      <c r="CI193" s="85">
        <v>0</v>
      </c>
      <c r="CJ193" s="85">
        <v>0</v>
      </c>
      <c r="CK193" s="85">
        <v>0</v>
      </c>
      <c r="CL193" s="85">
        <v>-1556.65</v>
      </c>
      <c r="CM193" s="85">
        <v>-2476.8000000000002</v>
      </c>
      <c r="CN193" s="85">
        <v>0</v>
      </c>
      <c r="CO193" s="84">
        <v>13282.92</v>
      </c>
      <c r="CP193" s="84">
        <v>69701.69</v>
      </c>
      <c r="CQ193" s="57">
        <f>CE193+CF193+CG193+CH193+CI193+CJ193+CK193+CL193+CM193+CN193+CO193+CP193</f>
        <v>123695.72999999998</v>
      </c>
      <c r="CR193" s="57">
        <f t="shared" si="1555"/>
        <v>10662562.789999999</v>
      </c>
      <c r="CS193" s="179">
        <v>0</v>
      </c>
      <c r="CT193" s="84">
        <v>0</v>
      </c>
      <c r="CU193" s="84">
        <v>0</v>
      </c>
      <c r="CV193" s="84">
        <f t="shared" si="1556"/>
        <v>0</v>
      </c>
      <c r="CW193" s="84">
        <v>0</v>
      </c>
      <c r="CX193" s="84">
        <f t="shared" si="1557"/>
        <v>0</v>
      </c>
      <c r="CY193" s="191" t="str">
        <f t="shared" si="1558"/>
        <v>nebija plānots</v>
      </c>
      <c r="CZ193" s="84">
        <f t="shared" si="1559"/>
        <v>0</v>
      </c>
      <c r="DA193" s="84">
        <f t="shared" ref="DA193:FL193" si="2069">DA194+DA195</f>
        <v>63.8</v>
      </c>
      <c r="DB193" s="84">
        <v>-2476.85</v>
      </c>
      <c r="DC193" s="84">
        <f t="shared" si="1561"/>
        <v>63.8</v>
      </c>
      <c r="DD193" s="84">
        <v>2476.85</v>
      </c>
      <c r="DE193" s="84">
        <f t="shared" si="1562"/>
        <v>-2476.85</v>
      </c>
      <c r="DF193" s="191">
        <f t="shared" ref="DF193" si="2070">IFERROR(DE193/DC193,"nebija plānots")</f>
        <v>-38.822100313479623</v>
      </c>
      <c r="DG193" s="84">
        <f t="shared" ref="DG193" si="2071">DE193-DC193</f>
        <v>-2540.65</v>
      </c>
      <c r="DH193" s="84">
        <f t="shared" si="2069"/>
        <v>0</v>
      </c>
      <c r="DI193" s="84">
        <v>0</v>
      </c>
      <c r="DJ193" s="84">
        <f t="shared" ref="DJ193" si="2072">DC193+DH193</f>
        <v>63.8</v>
      </c>
      <c r="DK193" s="84">
        <v>2476.85</v>
      </c>
      <c r="DL193" s="84">
        <f t="shared" si="1566"/>
        <v>-2476.85</v>
      </c>
      <c r="DM193" s="191">
        <f t="shared" ref="DM193" si="2073">IFERROR(DL193/DJ193,"nebija plānots")</f>
        <v>-38.822100313479623</v>
      </c>
      <c r="DN193" s="84">
        <f t="shared" ref="DN193" si="2074">DL193-DJ193</f>
        <v>-2540.65</v>
      </c>
      <c r="DO193" s="84">
        <f t="shared" si="2069"/>
        <v>0</v>
      </c>
      <c r="DP193" s="84">
        <v>0</v>
      </c>
      <c r="DQ193" s="84">
        <f t="shared" ref="DQ193" si="2075">DJ193+DO193</f>
        <v>63.8</v>
      </c>
      <c r="DR193" s="84">
        <v>2476.85</v>
      </c>
      <c r="DS193" s="84">
        <f t="shared" si="1570"/>
        <v>-2476.85</v>
      </c>
      <c r="DT193" s="191">
        <f t="shared" ref="DT193" si="2076">IFERROR(DS193/DQ193,"nebija plānots")</f>
        <v>-38.822100313479623</v>
      </c>
      <c r="DU193" s="84">
        <f t="shared" ref="DU193" si="2077">DS193-DQ193</f>
        <v>-2540.65</v>
      </c>
      <c r="DV193" s="84">
        <f t="shared" si="2069"/>
        <v>0</v>
      </c>
      <c r="DW193" s="84">
        <v>0</v>
      </c>
      <c r="DX193" s="84">
        <f t="shared" ref="DX193" si="2078">DQ193+DV193</f>
        <v>63.8</v>
      </c>
      <c r="DY193" s="84">
        <v>2476.85</v>
      </c>
      <c r="DZ193" s="84">
        <f t="shared" si="1574"/>
        <v>-2476.85</v>
      </c>
      <c r="EA193" s="191">
        <f t="shared" ref="EA193" si="2079">IFERROR(DZ193/DX193,"nebija plānots")</f>
        <v>-38.822100313479623</v>
      </c>
      <c r="EB193" s="84">
        <f t="shared" ref="EB193" si="2080">DZ193-DX193</f>
        <v>-2540.65</v>
      </c>
      <c r="EC193" s="84">
        <f t="shared" si="2069"/>
        <v>0</v>
      </c>
      <c r="ED193" s="84">
        <v>0</v>
      </c>
      <c r="EE193" s="84">
        <f t="shared" ref="EE193" si="2081">DX193+EC193</f>
        <v>63.8</v>
      </c>
      <c r="EF193" s="84">
        <v>2476.85</v>
      </c>
      <c r="EG193" s="84">
        <f t="shared" si="1578"/>
        <v>-2476.85</v>
      </c>
      <c r="EH193" s="191">
        <f t="shared" ref="EH193" si="2082">IFERROR(EG193/EE193,"nebija plānots")</f>
        <v>-38.822100313479623</v>
      </c>
      <c r="EI193" s="84">
        <f t="shared" ref="EI193" si="2083">EG193-EE193</f>
        <v>-2540.65</v>
      </c>
      <c r="EJ193" s="84">
        <f t="shared" si="2069"/>
        <v>0</v>
      </c>
      <c r="EK193" s="84">
        <v>0</v>
      </c>
      <c r="EL193" s="84">
        <f t="shared" ref="EL193" si="2084">EE193+EJ193</f>
        <v>63.8</v>
      </c>
      <c r="EM193" s="84">
        <v>2476.85</v>
      </c>
      <c r="EN193" s="84">
        <f t="shared" si="1582"/>
        <v>-2476.85</v>
      </c>
      <c r="EO193" s="191">
        <f t="shared" ref="EO193" si="2085">IFERROR(EN193/EL193,"nebija plānots")</f>
        <v>-38.822100313479623</v>
      </c>
      <c r="EP193" s="84">
        <f t="shared" ref="EP193" si="2086">EN193-EL193</f>
        <v>-2540.65</v>
      </c>
      <c r="EQ193" s="84">
        <f t="shared" si="2069"/>
        <v>23197.29</v>
      </c>
      <c r="ER193" s="84">
        <v>0</v>
      </c>
      <c r="ES193" s="84">
        <f t="shared" ref="ES193" si="2087">EL193+EQ193</f>
        <v>23261.09</v>
      </c>
      <c r="ET193" s="84">
        <v>2476.85</v>
      </c>
      <c r="EU193" s="84">
        <f t="shared" si="1586"/>
        <v>-2476.85</v>
      </c>
      <c r="EV193" s="191">
        <f t="shared" ref="EV193" si="2088">IFERROR(EU193/ES193,"nebija plānots")</f>
        <v>-0.10648039279328698</v>
      </c>
      <c r="EW193" s="84">
        <f t="shared" ref="EW193" si="2089">EU193-ES193</f>
        <v>-25737.94</v>
      </c>
      <c r="EX193" s="84">
        <f t="shared" si="2069"/>
        <v>0</v>
      </c>
      <c r="EY193" s="84">
        <v>24482</v>
      </c>
      <c r="EZ193" s="84">
        <f t="shared" ref="EZ193" si="2090">ES193+EX193</f>
        <v>23261.09</v>
      </c>
      <c r="FA193" s="84">
        <v>2476.85</v>
      </c>
      <c r="FB193" s="84">
        <f t="shared" si="1590"/>
        <v>22005.15</v>
      </c>
      <c r="FC193" s="191">
        <f t="shared" ref="FC193" si="2091">IFERROR(FB193/EZ193,"nebija plānots")</f>
        <v>0.9460068294306071</v>
      </c>
      <c r="FD193" s="84">
        <f t="shared" ref="FD193" si="2092">FB193-EZ193</f>
        <v>-1255.9399999999987</v>
      </c>
      <c r="FE193" s="84">
        <f t="shared" si="2069"/>
        <v>0</v>
      </c>
      <c r="FF193" s="84">
        <v>0</v>
      </c>
      <c r="FG193" s="84">
        <f t="shared" ref="FG193" si="2093">EZ193+FE193</f>
        <v>23261.09</v>
      </c>
      <c r="FH193" s="84">
        <v>2476.85</v>
      </c>
      <c r="FI193" s="84">
        <f t="shared" si="1594"/>
        <v>22005.15</v>
      </c>
      <c r="FJ193" s="191">
        <f t="shared" ref="FJ193" si="2094">IFERROR(FI193/FG193,"nebija plānots")</f>
        <v>0.9460068294306071</v>
      </c>
      <c r="FK193" s="84">
        <f t="shared" ref="FK193" si="2095">FI193-FG193</f>
        <v>-1255.9399999999987</v>
      </c>
      <c r="FL193" s="84">
        <f t="shared" si="2069"/>
        <v>25316.11</v>
      </c>
      <c r="FM193" s="84">
        <v>0</v>
      </c>
      <c r="FN193" s="84">
        <f t="shared" ref="FN193" si="2096">FG193+FL193</f>
        <v>48577.2</v>
      </c>
      <c r="FO193" s="84">
        <v>2476.85</v>
      </c>
      <c r="FP193" s="84">
        <f t="shared" si="1598"/>
        <v>22005.15</v>
      </c>
      <c r="FQ193" s="191">
        <f t="shared" ref="FQ193" si="2097">IFERROR(FP193/FN193,"nebija plānots")</f>
        <v>0.45299337961018754</v>
      </c>
      <c r="FR193" s="84">
        <f t="shared" ref="FR193" si="2098">FP193-FN193</f>
        <v>-26572.049999999996</v>
      </c>
      <c r="FS193" s="97">
        <f t="shared" si="1646"/>
        <v>48577.2</v>
      </c>
      <c r="FT193" s="97">
        <f t="shared" si="1601"/>
        <v>10684567.939999999</v>
      </c>
      <c r="FU193" s="84">
        <v>0</v>
      </c>
      <c r="FV193" s="84">
        <v>0</v>
      </c>
      <c r="FW193" s="84">
        <v>0</v>
      </c>
      <c r="FX193" s="84">
        <f t="shared" si="1602"/>
        <v>0</v>
      </c>
      <c r="FY193" s="191" t="str">
        <f t="shared" si="1603"/>
        <v>nebija plānots</v>
      </c>
      <c r="FZ193" s="84">
        <f t="shared" si="1604"/>
        <v>0</v>
      </c>
      <c r="GA193" s="84">
        <v>0</v>
      </c>
      <c r="GB193" s="84">
        <v>9881.7999999999993</v>
      </c>
      <c r="GC193" s="84">
        <f t="shared" si="1605"/>
        <v>-9881.7999999999993</v>
      </c>
      <c r="GD193" s="84">
        <f t="shared" si="1606"/>
        <v>9881.7999999999993</v>
      </c>
      <c r="GE193" s="84">
        <f t="shared" si="1607"/>
        <v>-9881.7999999999993</v>
      </c>
      <c r="GF193" s="191" t="str">
        <f t="shared" si="1608"/>
        <v>nebija plānots</v>
      </c>
      <c r="GG193" s="84">
        <f t="shared" si="1609"/>
        <v>9881.7999999999993</v>
      </c>
      <c r="GH193" s="84">
        <v>0</v>
      </c>
      <c r="GI193" s="84">
        <v>0</v>
      </c>
      <c r="GJ193" s="84">
        <f t="shared" si="1610"/>
        <v>0</v>
      </c>
      <c r="GK193" s="84">
        <f t="shared" si="1611"/>
        <v>9881.7999999999993</v>
      </c>
      <c r="GL193" s="84">
        <f t="shared" si="1612"/>
        <v>-9881.7999999999993</v>
      </c>
      <c r="GM193" s="191" t="str">
        <f t="shared" si="1613"/>
        <v>nebija plānots</v>
      </c>
      <c r="GN193" s="84">
        <f t="shared" si="1614"/>
        <v>9881.7999999999993</v>
      </c>
      <c r="GO193" s="84">
        <v>0</v>
      </c>
      <c r="GP193" s="84">
        <v>0</v>
      </c>
      <c r="GQ193" s="84">
        <f t="shared" si="1545"/>
        <v>0</v>
      </c>
      <c r="GR193" s="84">
        <f t="shared" si="1546"/>
        <v>9881.7999999999993</v>
      </c>
      <c r="GS193" s="84">
        <f t="shared" si="1547"/>
        <v>-9881.7999999999993</v>
      </c>
      <c r="GT193" s="191" t="str">
        <f t="shared" si="1615"/>
        <v>nebija plānots</v>
      </c>
      <c r="GU193" s="84">
        <f t="shared" si="1548"/>
        <v>9881.7999999999993</v>
      </c>
      <c r="GV193" s="84">
        <v>0</v>
      </c>
      <c r="GW193" s="84">
        <v>0</v>
      </c>
      <c r="GX193" s="84">
        <f t="shared" si="1549"/>
        <v>0</v>
      </c>
      <c r="GY193" s="84">
        <f t="shared" si="1550"/>
        <v>9881.7999999999993</v>
      </c>
      <c r="GZ193" s="84">
        <f t="shared" si="1551"/>
        <v>-9881.7999999999993</v>
      </c>
      <c r="HA193" s="191" t="str">
        <f t="shared" si="1737"/>
        <v>nebija plānots</v>
      </c>
      <c r="HB193" s="84">
        <f t="shared" si="1552"/>
        <v>9881.7999999999993</v>
      </c>
      <c r="HC193" s="57">
        <f>FU193+FS193+CQ193+CD193+BQ193+BC193+AP193</f>
        <v>10711139.989999998</v>
      </c>
      <c r="HD193" s="57">
        <f>Q193-HC193</f>
        <v>133208.01000000164</v>
      </c>
      <c r="HE193" s="58" t="s">
        <v>971</v>
      </c>
      <c r="HF193" s="58"/>
      <c r="HG193" s="59"/>
      <c r="HH193" s="59"/>
      <c r="HI193" s="59"/>
    </row>
    <row r="194" spans="1:217" ht="75.400000000000006" hidden="1" customHeight="1" outlineLevel="1" x14ac:dyDescent="0.45">
      <c r="B194" s="9"/>
      <c r="C194" s="317" t="s">
        <v>135</v>
      </c>
      <c r="D194" s="1" t="s">
        <v>1471</v>
      </c>
      <c r="E194" s="35">
        <v>182</v>
      </c>
      <c r="F194" s="37">
        <v>4</v>
      </c>
      <c r="G194" s="37" t="s">
        <v>135</v>
      </c>
      <c r="H194" s="37" t="s">
        <v>251</v>
      </c>
      <c r="I194" s="37" t="s">
        <v>491</v>
      </c>
      <c r="J194" s="54">
        <v>0</v>
      </c>
      <c r="K194" s="41"/>
      <c r="L194" s="38"/>
      <c r="M194" s="42" t="s">
        <v>50</v>
      </c>
      <c r="N194" s="41"/>
      <c r="O194" s="38"/>
      <c r="P194" s="38" t="s">
        <v>456</v>
      </c>
      <c r="Q194" s="40"/>
      <c r="R194" s="40"/>
      <c r="S194" s="40"/>
      <c r="T194" s="40"/>
      <c r="U194" s="40"/>
      <c r="V194" s="40"/>
      <c r="W194" s="40"/>
      <c r="X194" s="85">
        <f t="shared" si="1553"/>
        <v>0</v>
      </c>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84">
        <v>0</v>
      </c>
      <c r="CP194" s="84">
        <v>0</v>
      </c>
      <c r="CQ194" s="40"/>
      <c r="CR194" s="57">
        <f t="shared" si="1555"/>
        <v>0</v>
      </c>
      <c r="CS194" s="40"/>
      <c r="CT194" s="40"/>
      <c r="CU194" s="84"/>
      <c r="CV194" s="84"/>
      <c r="CW194" s="84"/>
      <c r="CX194" s="84"/>
      <c r="CY194" s="191"/>
      <c r="CZ194" s="84"/>
      <c r="DA194" s="40"/>
      <c r="DB194" s="84">
        <v>0</v>
      </c>
      <c r="DC194" s="84"/>
      <c r="DD194" s="84"/>
      <c r="DE194" s="84">
        <f t="shared" si="1562"/>
        <v>0</v>
      </c>
      <c r="DF194" s="191"/>
      <c r="DG194" s="84"/>
      <c r="DH194" s="40"/>
      <c r="DI194" s="84">
        <v>0</v>
      </c>
      <c r="DJ194" s="84"/>
      <c r="DK194" s="84"/>
      <c r="DL194" s="84">
        <f t="shared" si="1566"/>
        <v>0</v>
      </c>
      <c r="DM194" s="191"/>
      <c r="DN194" s="84"/>
      <c r="DO194" s="40"/>
      <c r="DP194" s="84">
        <v>0</v>
      </c>
      <c r="DQ194" s="84"/>
      <c r="DR194" s="84"/>
      <c r="DS194" s="84">
        <f t="shared" si="1570"/>
        <v>0</v>
      </c>
      <c r="DT194" s="191"/>
      <c r="DU194" s="84"/>
      <c r="DV194" s="40"/>
      <c r="DW194" s="84">
        <v>0</v>
      </c>
      <c r="DX194" s="84"/>
      <c r="DY194" s="84"/>
      <c r="DZ194" s="84">
        <f t="shared" si="1574"/>
        <v>0</v>
      </c>
      <c r="EA194" s="191"/>
      <c r="EB194" s="84"/>
      <c r="EC194" s="40"/>
      <c r="ED194" s="84">
        <v>0</v>
      </c>
      <c r="EE194" s="84"/>
      <c r="EF194" s="84"/>
      <c r="EG194" s="84">
        <f t="shared" si="1578"/>
        <v>0</v>
      </c>
      <c r="EH194" s="191"/>
      <c r="EI194" s="84"/>
      <c r="EJ194" s="40"/>
      <c r="EK194" s="84">
        <v>0</v>
      </c>
      <c r="EL194" s="84"/>
      <c r="EM194" s="84"/>
      <c r="EN194" s="84">
        <f t="shared" si="1582"/>
        <v>0</v>
      </c>
      <c r="EO194" s="191"/>
      <c r="EP194" s="84"/>
      <c r="EQ194" s="40"/>
      <c r="ER194" s="84">
        <v>0</v>
      </c>
      <c r="ES194" s="84"/>
      <c r="ET194" s="84"/>
      <c r="EU194" s="84">
        <f t="shared" si="1586"/>
        <v>0</v>
      </c>
      <c r="EV194" s="191"/>
      <c r="EW194" s="84"/>
      <c r="EX194" s="40"/>
      <c r="EY194" s="84">
        <v>0</v>
      </c>
      <c r="EZ194" s="84"/>
      <c r="FA194" s="84"/>
      <c r="FB194" s="84">
        <f t="shared" si="1590"/>
        <v>0</v>
      </c>
      <c r="FC194" s="191"/>
      <c r="FD194" s="84"/>
      <c r="FE194" s="40"/>
      <c r="FF194" s="84">
        <v>0</v>
      </c>
      <c r="FG194" s="84"/>
      <c r="FH194" s="84"/>
      <c r="FI194" s="84">
        <f t="shared" si="1594"/>
        <v>0</v>
      </c>
      <c r="FJ194" s="191"/>
      <c r="FK194" s="84"/>
      <c r="FL194" s="40"/>
      <c r="FM194" s="84">
        <v>0</v>
      </c>
      <c r="FN194" s="84"/>
      <c r="FO194" s="84"/>
      <c r="FP194" s="84">
        <f t="shared" si="1598"/>
        <v>0</v>
      </c>
      <c r="FQ194" s="191"/>
      <c r="FR194" s="84"/>
      <c r="FS194" s="40"/>
      <c r="FT194" s="97">
        <f t="shared" si="1601"/>
        <v>0</v>
      </c>
      <c r="FU194" s="84">
        <v>0</v>
      </c>
      <c r="FV194" s="84">
        <v>0</v>
      </c>
      <c r="FW194" s="84">
        <v>0</v>
      </c>
      <c r="FX194" s="84">
        <f t="shared" si="1602"/>
        <v>0</v>
      </c>
      <c r="FY194" s="191" t="str">
        <f t="shared" si="1603"/>
        <v>nebija plānots</v>
      </c>
      <c r="FZ194" s="84">
        <f t="shared" si="1604"/>
        <v>0</v>
      </c>
      <c r="GA194" s="84">
        <v>0</v>
      </c>
      <c r="GB194" s="84">
        <v>0</v>
      </c>
      <c r="GC194" s="84">
        <f t="shared" si="1605"/>
        <v>0</v>
      </c>
      <c r="GD194" s="84">
        <f t="shared" si="1606"/>
        <v>0</v>
      </c>
      <c r="GE194" s="84">
        <f t="shared" si="1607"/>
        <v>0</v>
      </c>
      <c r="GF194" s="191" t="str">
        <f t="shared" si="1608"/>
        <v>nebija plānots</v>
      </c>
      <c r="GG194" s="84">
        <f t="shared" si="1609"/>
        <v>0</v>
      </c>
      <c r="GH194" s="84">
        <v>0</v>
      </c>
      <c r="GI194" s="84">
        <v>0</v>
      </c>
      <c r="GJ194" s="84">
        <f t="shared" si="1610"/>
        <v>0</v>
      </c>
      <c r="GK194" s="84">
        <f t="shared" si="1611"/>
        <v>0</v>
      </c>
      <c r="GL194" s="84">
        <f t="shared" si="1612"/>
        <v>0</v>
      </c>
      <c r="GM194" s="191" t="str">
        <f t="shared" si="1613"/>
        <v>nebija plānots</v>
      </c>
      <c r="GN194" s="84">
        <f t="shared" si="1614"/>
        <v>0</v>
      </c>
      <c r="GO194" s="84">
        <v>0</v>
      </c>
      <c r="GP194" s="84">
        <v>0</v>
      </c>
      <c r="GQ194" s="84">
        <f t="shared" si="1545"/>
        <v>0</v>
      </c>
      <c r="GR194" s="84">
        <f t="shared" si="1546"/>
        <v>0</v>
      </c>
      <c r="GS194" s="84">
        <f t="shared" si="1547"/>
        <v>0</v>
      </c>
      <c r="GT194" s="191" t="str">
        <f t="shared" si="1615"/>
        <v>nebija plānots</v>
      </c>
      <c r="GU194" s="84">
        <f t="shared" si="1548"/>
        <v>0</v>
      </c>
      <c r="GV194" s="84">
        <v>0</v>
      </c>
      <c r="GW194" s="84">
        <v>0</v>
      </c>
      <c r="GX194" s="84">
        <f t="shared" si="1549"/>
        <v>0</v>
      </c>
      <c r="GY194" s="84">
        <f t="shared" si="1550"/>
        <v>0</v>
      </c>
      <c r="GZ194" s="84">
        <f t="shared" si="1551"/>
        <v>0</v>
      </c>
      <c r="HA194" s="191" t="str">
        <f t="shared" si="1737"/>
        <v>nebija plānots</v>
      </c>
      <c r="HB194" s="84">
        <f t="shared" si="1552"/>
        <v>0</v>
      </c>
      <c r="HC194" s="40"/>
      <c r="HD194" s="40"/>
      <c r="HE194" s="99"/>
      <c r="HF194" s="99"/>
      <c r="HG194" s="100"/>
      <c r="HH194" s="100"/>
      <c r="HI194" s="100"/>
    </row>
    <row r="195" spans="1:217" ht="93.4" hidden="1" customHeight="1" outlineLevel="1" x14ac:dyDescent="0.45">
      <c r="B195" s="9"/>
      <c r="C195" s="317" t="s">
        <v>135</v>
      </c>
      <c r="D195" s="1" t="s">
        <v>1471</v>
      </c>
      <c r="E195" s="35">
        <v>183</v>
      </c>
      <c r="F195" s="37">
        <v>4</v>
      </c>
      <c r="G195" s="37" t="s">
        <v>135</v>
      </c>
      <c r="H195" s="37" t="s">
        <v>251</v>
      </c>
      <c r="I195" s="37" t="s">
        <v>491</v>
      </c>
      <c r="J195" s="54">
        <v>0</v>
      </c>
      <c r="K195" s="41"/>
      <c r="L195" s="38"/>
      <c r="M195" s="42" t="s">
        <v>50</v>
      </c>
      <c r="N195" s="41"/>
      <c r="O195" s="38"/>
      <c r="P195" s="38" t="s">
        <v>457</v>
      </c>
      <c r="Q195" s="40"/>
      <c r="R195" s="40"/>
      <c r="S195" s="40"/>
      <c r="T195" s="40"/>
      <c r="U195" s="40"/>
      <c r="V195" s="40"/>
      <c r="W195" s="40"/>
      <c r="X195" s="85">
        <f t="shared" si="1553"/>
        <v>0</v>
      </c>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84">
        <v>0</v>
      </c>
      <c r="CP195" s="84">
        <v>0</v>
      </c>
      <c r="CQ195" s="40"/>
      <c r="CR195" s="57">
        <f t="shared" si="1555"/>
        <v>0</v>
      </c>
      <c r="CS195" s="40"/>
      <c r="CT195" s="40">
        <v>0</v>
      </c>
      <c r="CU195" s="84"/>
      <c r="CV195" s="84"/>
      <c r="CW195" s="84"/>
      <c r="CX195" s="84"/>
      <c r="CY195" s="191"/>
      <c r="CZ195" s="84"/>
      <c r="DA195" s="40">
        <v>63.8</v>
      </c>
      <c r="DB195" s="84">
        <v>0</v>
      </c>
      <c r="DC195" s="84"/>
      <c r="DD195" s="84"/>
      <c r="DE195" s="84">
        <f t="shared" si="1562"/>
        <v>0</v>
      </c>
      <c r="DF195" s="191"/>
      <c r="DG195" s="84"/>
      <c r="DH195" s="40">
        <v>0</v>
      </c>
      <c r="DI195" s="84">
        <v>0</v>
      </c>
      <c r="DJ195" s="84"/>
      <c r="DK195" s="84"/>
      <c r="DL195" s="84">
        <f t="shared" si="1566"/>
        <v>0</v>
      </c>
      <c r="DM195" s="191"/>
      <c r="DN195" s="84"/>
      <c r="DO195" s="40">
        <v>0</v>
      </c>
      <c r="DP195" s="84">
        <v>0</v>
      </c>
      <c r="DQ195" s="84"/>
      <c r="DR195" s="84"/>
      <c r="DS195" s="84">
        <f t="shared" si="1570"/>
        <v>0</v>
      </c>
      <c r="DT195" s="191"/>
      <c r="DU195" s="84"/>
      <c r="DV195" s="40">
        <v>0</v>
      </c>
      <c r="DW195" s="84">
        <v>0</v>
      </c>
      <c r="DX195" s="84"/>
      <c r="DY195" s="84"/>
      <c r="DZ195" s="84">
        <f t="shared" si="1574"/>
        <v>0</v>
      </c>
      <c r="EA195" s="191"/>
      <c r="EB195" s="84"/>
      <c r="EC195" s="40">
        <v>0</v>
      </c>
      <c r="ED195" s="84">
        <v>0</v>
      </c>
      <c r="EE195" s="84"/>
      <c r="EF195" s="84"/>
      <c r="EG195" s="84">
        <f t="shared" si="1578"/>
        <v>0</v>
      </c>
      <c r="EH195" s="191"/>
      <c r="EI195" s="84"/>
      <c r="EJ195" s="40">
        <v>0</v>
      </c>
      <c r="EK195" s="84">
        <v>0</v>
      </c>
      <c r="EL195" s="84"/>
      <c r="EM195" s="84"/>
      <c r="EN195" s="84">
        <f t="shared" si="1582"/>
        <v>0</v>
      </c>
      <c r="EO195" s="191"/>
      <c r="EP195" s="84"/>
      <c r="EQ195" s="40">
        <v>23197.29</v>
      </c>
      <c r="ER195" s="84">
        <v>0</v>
      </c>
      <c r="ES195" s="84"/>
      <c r="ET195" s="84"/>
      <c r="EU195" s="84">
        <f t="shared" si="1586"/>
        <v>0</v>
      </c>
      <c r="EV195" s="191"/>
      <c r="EW195" s="84"/>
      <c r="EX195" s="40">
        <v>0</v>
      </c>
      <c r="EY195" s="84">
        <v>0</v>
      </c>
      <c r="EZ195" s="84"/>
      <c r="FA195" s="84"/>
      <c r="FB195" s="84">
        <f t="shared" si="1590"/>
        <v>0</v>
      </c>
      <c r="FC195" s="191"/>
      <c r="FD195" s="84"/>
      <c r="FE195" s="40">
        <v>0</v>
      </c>
      <c r="FF195" s="84">
        <v>0</v>
      </c>
      <c r="FG195" s="84"/>
      <c r="FH195" s="84"/>
      <c r="FI195" s="84">
        <f t="shared" si="1594"/>
        <v>0</v>
      </c>
      <c r="FJ195" s="191"/>
      <c r="FK195" s="84"/>
      <c r="FL195" s="40">
        <v>25316.11</v>
      </c>
      <c r="FM195" s="84">
        <v>0</v>
      </c>
      <c r="FN195" s="84"/>
      <c r="FO195" s="84"/>
      <c r="FP195" s="84">
        <f t="shared" si="1598"/>
        <v>0</v>
      </c>
      <c r="FQ195" s="191"/>
      <c r="FR195" s="84"/>
      <c r="FS195" s="40"/>
      <c r="FT195" s="97">
        <f t="shared" si="1601"/>
        <v>0</v>
      </c>
      <c r="FU195" s="84">
        <v>0</v>
      </c>
      <c r="FV195" s="84">
        <v>0</v>
      </c>
      <c r="FW195" s="84">
        <v>0</v>
      </c>
      <c r="FX195" s="84">
        <f t="shared" si="1602"/>
        <v>0</v>
      </c>
      <c r="FY195" s="191" t="str">
        <f t="shared" si="1603"/>
        <v>nebija plānots</v>
      </c>
      <c r="FZ195" s="84">
        <f t="shared" si="1604"/>
        <v>0</v>
      </c>
      <c r="GA195" s="84">
        <v>0</v>
      </c>
      <c r="GB195" s="84">
        <v>0</v>
      </c>
      <c r="GC195" s="84">
        <f t="shared" si="1605"/>
        <v>0</v>
      </c>
      <c r="GD195" s="84">
        <f t="shared" si="1606"/>
        <v>0</v>
      </c>
      <c r="GE195" s="84">
        <f t="shared" si="1607"/>
        <v>0</v>
      </c>
      <c r="GF195" s="191" t="str">
        <f t="shared" si="1608"/>
        <v>nebija plānots</v>
      </c>
      <c r="GG195" s="84">
        <f t="shared" si="1609"/>
        <v>0</v>
      </c>
      <c r="GH195" s="84">
        <v>0</v>
      </c>
      <c r="GI195" s="84">
        <v>0</v>
      </c>
      <c r="GJ195" s="84">
        <f t="shared" si="1610"/>
        <v>0</v>
      </c>
      <c r="GK195" s="84">
        <f t="shared" si="1611"/>
        <v>0</v>
      </c>
      <c r="GL195" s="84">
        <f t="shared" si="1612"/>
        <v>0</v>
      </c>
      <c r="GM195" s="191" t="str">
        <f t="shared" si="1613"/>
        <v>nebija plānots</v>
      </c>
      <c r="GN195" s="84">
        <f t="shared" si="1614"/>
        <v>0</v>
      </c>
      <c r="GO195" s="84">
        <v>0</v>
      </c>
      <c r="GP195" s="84">
        <v>0</v>
      </c>
      <c r="GQ195" s="84">
        <f t="shared" si="1545"/>
        <v>0</v>
      </c>
      <c r="GR195" s="84">
        <f t="shared" si="1546"/>
        <v>0</v>
      </c>
      <c r="GS195" s="84">
        <f t="shared" si="1547"/>
        <v>0</v>
      </c>
      <c r="GT195" s="191" t="str">
        <f t="shared" si="1615"/>
        <v>nebija plānots</v>
      </c>
      <c r="GU195" s="84">
        <f t="shared" si="1548"/>
        <v>0</v>
      </c>
      <c r="GV195" s="84">
        <v>0</v>
      </c>
      <c r="GW195" s="84">
        <v>0</v>
      </c>
      <c r="GX195" s="84">
        <f t="shared" si="1549"/>
        <v>0</v>
      </c>
      <c r="GY195" s="84">
        <f t="shared" si="1550"/>
        <v>0</v>
      </c>
      <c r="GZ195" s="84">
        <f t="shared" si="1551"/>
        <v>0</v>
      </c>
      <c r="HA195" s="191" t="str">
        <f t="shared" si="1737"/>
        <v>nebija plānots</v>
      </c>
      <c r="HB195" s="84">
        <f t="shared" si="1552"/>
        <v>0</v>
      </c>
      <c r="HC195" s="40"/>
      <c r="HD195" s="40"/>
      <c r="HE195" s="99"/>
      <c r="HF195" s="99" t="s">
        <v>732</v>
      </c>
      <c r="HG195" s="100" t="s">
        <v>733</v>
      </c>
      <c r="HH195" s="100"/>
      <c r="HI195" s="100"/>
    </row>
    <row r="196" spans="1:217" ht="75.400000000000006" customHeight="1" collapsed="1" x14ac:dyDescent="0.45">
      <c r="A196" s="1" t="str">
        <f t="shared" si="204"/>
        <v>4.2.2.3</v>
      </c>
      <c r="B196" s="9" t="str">
        <f>C196&amp;J196&amp;"."&amp;D196</f>
        <v>4.2.2.3.Nē</v>
      </c>
      <c r="C196" s="317" t="s">
        <v>135</v>
      </c>
      <c r="D196" s="1" t="s">
        <v>1471</v>
      </c>
      <c r="E196" s="35">
        <v>184</v>
      </c>
      <c r="F196" s="54">
        <v>4</v>
      </c>
      <c r="G196" s="54" t="s">
        <v>135</v>
      </c>
      <c r="H196" s="54" t="s">
        <v>251</v>
      </c>
      <c r="I196" s="54" t="str">
        <f t="shared" si="162"/>
        <v>4.2.2. Pašvaldību ēku energoefektivitāte</v>
      </c>
      <c r="J196" s="54">
        <v>3</v>
      </c>
      <c r="K196" s="62">
        <v>3</v>
      </c>
      <c r="L196" s="38" t="str">
        <f t="shared" si="163"/>
        <v>4.2.2.3</v>
      </c>
      <c r="M196" s="63" t="s">
        <v>50</v>
      </c>
      <c r="N196" s="62" t="s">
        <v>5</v>
      </c>
      <c r="O196" s="55" t="s">
        <v>222</v>
      </c>
      <c r="P196" s="55" t="s">
        <v>225</v>
      </c>
      <c r="Q196" s="57">
        <v>0</v>
      </c>
      <c r="R196" s="57">
        <v>0</v>
      </c>
      <c r="S196" s="80">
        <v>0</v>
      </c>
      <c r="T196" s="80">
        <v>0</v>
      </c>
      <c r="U196" s="80">
        <v>0</v>
      </c>
      <c r="V196" s="80">
        <v>0</v>
      </c>
      <c r="W196" s="80">
        <v>0</v>
      </c>
      <c r="X196" s="85" t="str">
        <f t="shared" si="1553"/>
        <v>ERAF</v>
      </c>
      <c r="Y196" s="85">
        <v>0</v>
      </c>
      <c r="Z196" s="85">
        <v>0</v>
      </c>
      <c r="AA196" s="85">
        <v>0</v>
      </c>
      <c r="AB196" s="85">
        <v>0</v>
      </c>
      <c r="AC196" s="85">
        <v>0</v>
      </c>
      <c r="AD196" s="85">
        <v>0</v>
      </c>
      <c r="AE196" s="85">
        <v>0</v>
      </c>
      <c r="AF196" s="85">
        <v>0</v>
      </c>
      <c r="AG196" s="85">
        <v>0</v>
      </c>
      <c r="AH196" s="85">
        <v>0</v>
      </c>
      <c r="AI196" s="85">
        <v>0</v>
      </c>
      <c r="AJ196" s="85">
        <v>0</v>
      </c>
      <c r="AK196" s="85">
        <v>0</v>
      </c>
      <c r="AL196" s="85">
        <v>0</v>
      </c>
      <c r="AM196" s="85">
        <v>0</v>
      </c>
      <c r="AN196" s="85">
        <v>0</v>
      </c>
      <c r="AO196" s="85">
        <v>0</v>
      </c>
      <c r="AP196" s="57">
        <f t="shared" si="205"/>
        <v>0</v>
      </c>
      <c r="AQ196" s="85">
        <v>0</v>
      </c>
      <c r="AR196" s="85">
        <v>0</v>
      </c>
      <c r="AS196" s="85">
        <v>0</v>
      </c>
      <c r="AT196" s="85">
        <v>0</v>
      </c>
      <c r="AU196" s="85">
        <v>0</v>
      </c>
      <c r="AV196" s="85">
        <v>0</v>
      </c>
      <c r="AW196" s="85">
        <v>0</v>
      </c>
      <c r="AX196" s="85">
        <v>0</v>
      </c>
      <c r="AY196" s="85">
        <v>0</v>
      </c>
      <c r="AZ196" s="85">
        <v>0</v>
      </c>
      <c r="BA196" s="85">
        <v>0</v>
      </c>
      <c r="BB196" s="85">
        <v>0</v>
      </c>
      <c r="BC196" s="57">
        <f t="shared" si="206"/>
        <v>0</v>
      </c>
      <c r="BD196" s="57">
        <f t="shared" si="207"/>
        <v>0</v>
      </c>
      <c r="BE196" s="85">
        <v>0</v>
      </c>
      <c r="BF196" s="85">
        <v>0</v>
      </c>
      <c r="BG196" s="85">
        <v>0</v>
      </c>
      <c r="BH196" s="85">
        <v>0</v>
      </c>
      <c r="BI196" s="85">
        <v>0</v>
      </c>
      <c r="BJ196" s="85">
        <v>0</v>
      </c>
      <c r="BK196" s="85">
        <v>0</v>
      </c>
      <c r="BL196" s="85">
        <v>0</v>
      </c>
      <c r="BM196" s="85">
        <v>0</v>
      </c>
      <c r="BN196" s="85">
        <v>0</v>
      </c>
      <c r="BO196" s="85">
        <v>0</v>
      </c>
      <c r="BP196" s="85">
        <v>0</v>
      </c>
      <c r="BQ196" s="57">
        <f t="shared" si="208"/>
        <v>0</v>
      </c>
      <c r="BR196" s="85">
        <v>0</v>
      </c>
      <c r="BS196" s="85">
        <v>0</v>
      </c>
      <c r="BT196" s="85">
        <v>0</v>
      </c>
      <c r="BU196" s="85">
        <v>0</v>
      </c>
      <c r="BV196" s="85">
        <v>0</v>
      </c>
      <c r="BW196" s="85">
        <v>0</v>
      </c>
      <c r="BX196" s="85">
        <v>0</v>
      </c>
      <c r="BY196" s="85">
        <v>0</v>
      </c>
      <c r="BZ196" s="85">
        <v>0</v>
      </c>
      <c r="CA196" s="85">
        <v>0</v>
      </c>
      <c r="CB196" s="85">
        <v>0</v>
      </c>
      <c r="CC196" s="85">
        <v>0</v>
      </c>
      <c r="CD196" s="57">
        <f t="shared" si="209"/>
        <v>0</v>
      </c>
      <c r="CE196" s="85">
        <v>145269.01</v>
      </c>
      <c r="CF196" s="85">
        <v>62130.459999999977</v>
      </c>
      <c r="CG196" s="85">
        <v>102863</v>
      </c>
      <c r="CH196" s="85">
        <v>0</v>
      </c>
      <c r="CI196" s="85">
        <v>0</v>
      </c>
      <c r="CJ196" s="85">
        <v>-310262.46999999997</v>
      </c>
      <c r="CK196" s="85">
        <v>0</v>
      </c>
      <c r="CL196" s="85">
        <v>0</v>
      </c>
      <c r="CM196" s="85">
        <v>0</v>
      </c>
      <c r="CN196" s="85">
        <v>0</v>
      </c>
      <c r="CO196" s="84">
        <v>0</v>
      </c>
      <c r="CP196" s="84">
        <v>0</v>
      </c>
      <c r="CQ196" s="57">
        <f>CE196+CF196+CG196+CH196+CI196+CJ196+CK196+CL196+CM196+CN196+CO196+CP196</f>
        <v>0</v>
      </c>
      <c r="CR196" s="57">
        <f t="shared" si="1555"/>
        <v>0</v>
      </c>
      <c r="CS196" s="179">
        <v>0</v>
      </c>
      <c r="CT196" s="84">
        <v>0</v>
      </c>
      <c r="CU196" s="84">
        <v>0</v>
      </c>
      <c r="CV196" s="84">
        <f t="shared" si="1556"/>
        <v>0</v>
      </c>
      <c r="CW196" s="84">
        <v>0</v>
      </c>
      <c r="CX196" s="84">
        <f t="shared" si="1557"/>
        <v>0</v>
      </c>
      <c r="CY196" s="191" t="str">
        <f t="shared" si="1558"/>
        <v>nebija plānots</v>
      </c>
      <c r="CZ196" s="84">
        <f t="shared" si="1559"/>
        <v>0</v>
      </c>
      <c r="DA196" s="84">
        <f t="shared" ref="DA196:FL196" si="2099">DA197+DA198</f>
        <v>0</v>
      </c>
      <c r="DB196" s="84">
        <v>0</v>
      </c>
      <c r="DC196" s="84">
        <f t="shared" si="1561"/>
        <v>0</v>
      </c>
      <c r="DD196" s="84">
        <v>0</v>
      </c>
      <c r="DE196" s="84">
        <f t="shared" si="1562"/>
        <v>0</v>
      </c>
      <c r="DF196" s="191" t="str">
        <f t="shared" ref="DF196" si="2100">IFERROR(DE196/DC196,"nebija plānots")</f>
        <v>nebija plānots</v>
      </c>
      <c r="DG196" s="84">
        <f t="shared" ref="DG196" si="2101">DE196-DC196</f>
        <v>0</v>
      </c>
      <c r="DH196" s="84">
        <f t="shared" si="2099"/>
        <v>0</v>
      </c>
      <c r="DI196" s="84">
        <v>0</v>
      </c>
      <c r="DJ196" s="84">
        <f t="shared" ref="DJ196" si="2102">DC196+DH196</f>
        <v>0</v>
      </c>
      <c r="DK196" s="84">
        <v>0</v>
      </c>
      <c r="DL196" s="84">
        <f t="shared" si="1566"/>
        <v>0</v>
      </c>
      <c r="DM196" s="191" t="str">
        <f t="shared" ref="DM196" si="2103">IFERROR(DL196/DJ196,"nebija plānots")</f>
        <v>nebija plānots</v>
      </c>
      <c r="DN196" s="84">
        <f t="shared" ref="DN196" si="2104">DL196-DJ196</f>
        <v>0</v>
      </c>
      <c r="DO196" s="84">
        <f t="shared" si="2099"/>
        <v>0</v>
      </c>
      <c r="DP196" s="84">
        <v>0</v>
      </c>
      <c r="DQ196" s="84">
        <f t="shared" ref="DQ196" si="2105">DJ196+DO196</f>
        <v>0</v>
      </c>
      <c r="DR196" s="84">
        <v>0</v>
      </c>
      <c r="DS196" s="84">
        <f t="shared" si="1570"/>
        <v>0</v>
      </c>
      <c r="DT196" s="191" t="str">
        <f t="shared" ref="DT196" si="2106">IFERROR(DS196/DQ196,"nebija plānots")</f>
        <v>nebija plānots</v>
      </c>
      <c r="DU196" s="84">
        <f t="shared" ref="DU196" si="2107">DS196-DQ196</f>
        <v>0</v>
      </c>
      <c r="DV196" s="84">
        <f t="shared" si="2099"/>
        <v>0</v>
      </c>
      <c r="DW196" s="84">
        <v>-35000</v>
      </c>
      <c r="DX196" s="84">
        <f t="shared" ref="DX196" si="2108">DQ196+DV196</f>
        <v>0</v>
      </c>
      <c r="DY196" s="84">
        <v>35000</v>
      </c>
      <c r="DZ196" s="84">
        <f t="shared" si="1574"/>
        <v>-35000</v>
      </c>
      <c r="EA196" s="191" t="str">
        <f t="shared" ref="EA196" si="2109">IFERROR(DZ196/DX196,"nebija plānots")</f>
        <v>nebija plānots</v>
      </c>
      <c r="EB196" s="84">
        <f t="shared" ref="EB196" si="2110">DZ196-DX196</f>
        <v>-35000</v>
      </c>
      <c r="EC196" s="84">
        <f t="shared" si="2099"/>
        <v>0</v>
      </c>
      <c r="ED196" s="84">
        <v>-7651.63</v>
      </c>
      <c r="EE196" s="84">
        <f t="shared" ref="EE196" si="2111">DX196+EC196</f>
        <v>0</v>
      </c>
      <c r="EF196" s="84">
        <v>42651.63</v>
      </c>
      <c r="EG196" s="84">
        <f t="shared" si="1578"/>
        <v>-42651.63</v>
      </c>
      <c r="EH196" s="191" t="str">
        <f t="shared" ref="EH196" si="2112">IFERROR(EG196/EE196,"nebija plānots")</f>
        <v>nebija plānots</v>
      </c>
      <c r="EI196" s="84">
        <f t="shared" ref="EI196" si="2113">EG196-EE196</f>
        <v>-42651.63</v>
      </c>
      <c r="EJ196" s="84">
        <f t="shared" si="2099"/>
        <v>0</v>
      </c>
      <c r="EK196" s="84">
        <v>0</v>
      </c>
      <c r="EL196" s="84">
        <f t="shared" ref="EL196" si="2114">EE196+EJ196</f>
        <v>0</v>
      </c>
      <c r="EM196" s="84">
        <v>42651.63</v>
      </c>
      <c r="EN196" s="84">
        <f t="shared" si="1582"/>
        <v>-42651.63</v>
      </c>
      <c r="EO196" s="191" t="str">
        <f t="shared" ref="EO196" si="2115">IFERROR(EN196/EL196,"nebija plānots")</f>
        <v>nebija plānots</v>
      </c>
      <c r="EP196" s="84">
        <f t="shared" ref="EP196" si="2116">EN196-EL196</f>
        <v>-42651.63</v>
      </c>
      <c r="EQ196" s="84">
        <f t="shared" si="2099"/>
        <v>0</v>
      </c>
      <c r="ER196" s="84">
        <v>0</v>
      </c>
      <c r="ES196" s="84">
        <f t="shared" ref="ES196" si="2117">EL196+EQ196</f>
        <v>0</v>
      </c>
      <c r="ET196" s="84">
        <v>42651.63</v>
      </c>
      <c r="EU196" s="84">
        <f t="shared" si="1586"/>
        <v>-42651.63</v>
      </c>
      <c r="EV196" s="191" t="str">
        <f t="shared" ref="EV196" si="2118">IFERROR(EU196/ES196,"nebija plānots")</f>
        <v>nebija plānots</v>
      </c>
      <c r="EW196" s="84">
        <f t="shared" ref="EW196" si="2119">EU196-ES196</f>
        <v>-42651.63</v>
      </c>
      <c r="EX196" s="84">
        <f t="shared" si="2099"/>
        <v>0</v>
      </c>
      <c r="EY196" s="84">
        <v>0</v>
      </c>
      <c r="EZ196" s="84">
        <f t="shared" ref="EZ196" si="2120">ES196+EX196</f>
        <v>0</v>
      </c>
      <c r="FA196" s="84">
        <v>42651.63</v>
      </c>
      <c r="FB196" s="84">
        <f t="shared" si="1590"/>
        <v>-42651.63</v>
      </c>
      <c r="FC196" s="191" t="str">
        <f t="shared" ref="FC196" si="2121">IFERROR(FB196/EZ196,"nebija plānots")</f>
        <v>nebija plānots</v>
      </c>
      <c r="FD196" s="84">
        <f t="shared" ref="FD196" si="2122">FB196-EZ196</f>
        <v>-42651.63</v>
      </c>
      <c r="FE196" s="84">
        <f t="shared" si="2099"/>
        <v>0</v>
      </c>
      <c r="FF196" s="84">
        <v>0</v>
      </c>
      <c r="FG196" s="84">
        <f t="shared" ref="FG196" si="2123">EZ196+FE196</f>
        <v>0</v>
      </c>
      <c r="FH196" s="84">
        <v>42651.63</v>
      </c>
      <c r="FI196" s="84">
        <f t="shared" si="1594"/>
        <v>-42651.63</v>
      </c>
      <c r="FJ196" s="191" t="str">
        <f t="shared" ref="FJ196" si="2124">IFERROR(FI196/FG196,"nebija plānots")</f>
        <v>nebija plānots</v>
      </c>
      <c r="FK196" s="84">
        <f t="shared" ref="FK196" si="2125">FI196-FG196</f>
        <v>-42651.63</v>
      </c>
      <c r="FL196" s="84">
        <f t="shared" si="2099"/>
        <v>0</v>
      </c>
      <c r="FM196" s="84">
        <v>0</v>
      </c>
      <c r="FN196" s="84">
        <f t="shared" ref="FN196" si="2126">FG196+FL196</f>
        <v>0</v>
      </c>
      <c r="FO196" s="84">
        <v>42651.63</v>
      </c>
      <c r="FP196" s="84">
        <f t="shared" si="1598"/>
        <v>-42651.63</v>
      </c>
      <c r="FQ196" s="191" t="str">
        <f t="shared" ref="FQ196" si="2127">IFERROR(FP196/FN196,"nebija plānots")</f>
        <v>nebija plānots</v>
      </c>
      <c r="FR196" s="84">
        <f t="shared" ref="FR196" si="2128">FP196-FN196</f>
        <v>-42651.63</v>
      </c>
      <c r="FS196" s="97">
        <f t="shared" si="1646"/>
        <v>0</v>
      </c>
      <c r="FT196" s="97">
        <f t="shared" si="1601"/>
        <v>-42651.63</v>
      </c>
      <c r="FU196" s="84">
        <v>0</v>
      </c>
      <c r="FV196" s="84">
        <v>0</v>
      </c>
      <c r="FW196" s="84">
        <v>0</v>
      </c>
      <c r="FX196" s="84">
        <f t="shared" si="1602"/>
        <v>0</v>
      </c>
      <c r="FY196" s="191" t="str">
        <f t="shared" si="1603"/>
        <v>nebija plānots</v>
      </c>
      <c r="FZ196" s="84">
        <f t="shared" si="1604"/>
        <v>0</v>
      </c>
      <c r="GA196" s="84">
        <v>0</v>
      </c>
      <c r="GB196" s="84">
        <v>0</v>
      </c>
      <c r="GC196" s="84">
        <f t="shared" si="1605"/>
        <v>0</v>
      </c>
      <c r="GD196" s="84">
        <f t="shared" si="1606"/>
        <v>0</v>
      </c>
      <c r="GE196" s="84">
        <f t="shared" si="1607"/>
        <v>0</v>
      </c>
      <c r="GF196" s="191" t="str">
        <f t="shared" si="1608"/>
        <v>nebija plānots</v>
      </c>
      <c r="GG196" s="84">
        <f t="shared" si="1609"/>
        <v>0</v>
      </c>
      <c r="GH196" s="84">
        <v>0</v>
      </c>
      <c r="GI196" s="84">
        <v>0</v>
      </c>
      <c r="GJ196" s="84">
        <f t="shared" si="1610"/>
        <v>0</v>
      </c>
      <c r="GK196" s="84">
        <f t="shared" si="1611"/>
        <v>0</v>
      </c>
      <c r="GL196" s="84">
        <f t="shared" si="1612"/>
        <v>0</v>
      </c>
      <c r="GM196" s="191" t="str">
        <f t="shared" si="1613"/>
        <v>nebija plānots</v>
      </c>
      <c r="GN196" s="84">
        <f t="shared" si="1614"/>
        <v>0</v>
      </c>
      <c r="GO196" s="84">
        <v>0</v>
      </c>
      <c r="GP196" s="84">
        <v>0</v>
      </c>
      <c r="GQ196" s="84">
        <f t="shared" si="1545"/>
        <v>0</v>
      </c>
      <c r="GR196" s="84">
        <f t="shared" si="1546"/>
        <v>0</v>
      </c>
      <c r="GS196" s="84">
        <f t="shared" si="1547"/>
        <v>0</v>
      </c>
      <c r="GT196" s="191" t="str">
        <f t="shared" si="1615"/>
        <v>nebija plānots</v>
      </c>
      <c r="GU196" s="84">
        <f t="shared" si="1548"/>
        <v>0</v>
      </c>
      <c r="GV196" s="84">
        <v>0</v>
      </c>
      <c r="GW196" s="84">
        <v>0</v>
      </c>
      <c r="GX196" s="84">
        <f t="shared" si="1549"/>
        <v>0</v>
      </c>
      <c r="GY196" s="84">
        <f t="shared" si="1550"/>
        <v>0</v>
      </c>
      <c r="GZ196" s="84">
        <f t="shared" si="1551"/>
        <v>0</v>
      </c>
      <c r="HA196" s="191" t="str">
        <f t="shared" si="1737"/>
        <v>nebija plānots</v>
      </c>
      <c r="HB196" s="84">
        <f t="shared" si="1552"/>
        <v>0</v>
      </c>
      <c r="HC196" s="57">
        <f>FU196+FS196+CQ196+CD196+BQ196+BC196+AP196</f>
        <v>0</v>
      </c>
      <c r="HD196" s="57">
        <f>Q196-HC196</f>
        <v>0</v>
      </c>
      <c r="HE196" s="58"/>
      <c r="HF196" s="58">
        <v>3</v>
      </c>
      <c r="HG196" s="59" t="s">
        <v>640</v>
      </c>
      <c r="HH196" s="59"/>
      <c r="HI196" s="59"/>
    </row>
    <row r="197" spans="1:217" ht="75.400000000000006" hidden="1" customHeight="1" outlineLevel="1" x14ac:dyDescent="0.45">
      <c r="B197" s="9"/>
      <c r="C197" s="317" t="s">
        <v>135</v>
      </c>
      <c r="D197" s="1" t="s">
        <v>1471</v>
      </c>
      <c r="E197" s="35">
        <v>185</v>
      </c>
      <c r="F197" s="37">
        <v>4</v>
      </c>
      <c r="G197" s="37" t="s">
        <v>135</v>
      </c>
      <c r="H197" s="37" t="s">
        <v>251</v>
      </c>
      <c r="I197" s="37" t="s">
        <v>491</v>
      </c>
      <c r="J197" s="54">
        <v>0</v>
      </c>
      <c r="K197" s="41"/>
      <c r="L197" s="38"/>
      <c r="M197" s="42" t="s">
        <v>50</v>
      </c>
      <c r="N197" s="41"/>
      <c r="O197" s="38"/>
      <c r="P197" s="38" t="s">
        <v>456</v>
      </c>
      <c r="Q197" s="40"/>
      <c r="R197" s="40"/>
      <c r="S197" s="40"/>
      <c r="T197" s="40"/>
      <c r="U197" s="40"/>
      <c r="V197" s="40"/>
      <c r="W197" s="40"/>
      <c r="X197" s="85">
        <f t="shared" si="1553"/>
        <v>0</v>
      </c>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84">
        <v>0</v>
      </c>
      <c r="CP197" s="84">
        <v>0</v>
      </c>
      <c r="CQ197" s="40"/>
      <c r="CR197" s="57">
        <f t="shared" si="1555"/>
        <v>0</v>
      </c>
      <c r="CS197" s="40"/>
      <c r="CT197" s="40"/>
      <c r="CU197" s="84"/>
      <c r="CV197" s="84"/>
      <c r="CW197" s="84"/>
      <c r="CX197" s="84"/>
      <c r="CY197" s="191"/>
      <c r="CZ197" s="84"/>
      <c r="DA197" s="40"/>
      <c r="DB197" s="84">
        <v>0</v>
      </c>
      <c r="DC197" s="84"/>
      <c r="DD197" s="84"/>
      <c r="DE197" s="84">
        <f t="shared" si="1562"/>
        <v>0</v>
      </c>
      <c r="DF197" s="191"/>
      <c r="DG197" s="84"/>
      <c r="DH197" s="40"/>
      <c r="DI197" s="84">
        <v>0</v>
      </c>
      <c r="DJ197" s="84"/>
      <c r="DK197" s="84"/>
      <c r="DL197" s="84">
        <f t="shared" si="1566"/>
        <v>0</v>
      </c>
      <c r="DM197" s="191"/>
      <c r="DN197" s="84"/>
      <c r="DO197" s="40"/>
      <c r="DP197" s="84">
        <v>0</v>
      </c>
      <c r="DQ197" s="84"/>
      <c r="DR197" s="84"/>
      <c r="DS197" s="84">
        <f t="shared" si="1570"/>
        <v>0</v>
      </c>
      <c r="DT197" s="191"/>
      <c r="DU197" s="84"/>
      <c r="DV197" s="40"/>
      <c r="DW197" s="84">
        <v>0</v>
      </c>
      <c r="DX197" s="84"/>
      <c r="DY197" s="84"/>
      <c r="DZ197" s="84">
        <f t="shared" si="1574"/>
        <v>0</v>
      </c>
      <c r="EA197" s="191"/>
      <c r="EB197" s="84"/>
      <c r="EC197" s="40"/>
      <c r="ED197" s="84">
        <v>0</v>
      </c>
      <c r="EE197" s="84"/>
      <c r="EF197" s="84"/>
      <c r="EG197" s="84">
        <f t="shared" si="1578"/>
        <v>0</v>
      </c>
      <c r="EH197" s="191"/>
      <c r="EI197" s="84"/>
      <c r="EJ197" s="40"/>
      <c r="EK197" s="84">
        <v>0</v>
      </c>
      <c r="EL197" s="84"/>
      <c r="EM197" s="84"/>
      <c r="EN197" s="84">
        <f t="shared" si="1582"/>
        <v>0</v>
      </c>
      <c r="EO197" s="191"/>
      <c r="EP197" s="84"/>
      <c r="EQ197" s="40"/>
      <c r="ER197" s="84">
        <v>0</v>
      </c>
      <c r="ES197" s="84"/>
      <c r="ET197" s="84"/>
      <c r="EU197" s="84">
        <f t="shared" si="1586"/>
        <v>0</v>
      </c>
      <c r="EV197" s="191"/>
      <c r="EW197" s="84"/>
      <c r="EX197" s="40"/>
      <c r="EY197" s="84">
        <v>0</v>
      </c>
      <c r="EZ197" s="84"/>
      <c r="FA197" s="84"/>
      <c r="FB197" s="84">
        <f t="shared" si="1590"/>
        <v>0</v>
      </c>
      <c r="FC197" s="191"/>
      <c r="FD197" s="84"/>
      <c r="FE197" s="40"/>
      <c r="FF197" s="84">
        <v>0</v>
      </c>
      <c r="FG197" s="84"/>
      <c r="FH197" s="84"/>
      <c r="FI197" s="84">
        <f t="shared" si="1594"/>
        <v>0</v>
      </c>
      <c r="FJ197" s="191"/>
      <c r="FK197" s="84"/>
      <c r="FL197" s="40"/>
      <c r="FM197" s="84">
        <v>0</v>
      </c>
      <c r="FN197" s="84"/>
      <c r="FO197" s="84"/>
      <c r="FP197" s="84">
        <f t="shared" si="1598"/>
        <v>0</v>
      </c>
      <c r="FQ197" s="191"/>
      <c r="FR197" s="84"/>
      <c r="FS197" s="40"/>
      <c r="FT197" s="97">
        <f t="shared" si="1601"/>
        <v>0</v>
      </c>
      <c r="FU197" s="84">
        <v>0</v>
      </c>
      <c r="FV197" s="84">
        <v>0</v>
      </c>
      <c r="FW197" s="84">
        <v>0</v>
      </c>
      <c r="FX197" s="84">
        <f t="shared" si="1602"/>
        <v>0</v>
      </c>
      <c r="FY197" s="191" t="str">
        <f t="shared" si="1603"/>
        <v>nebija plānots</v>
      </c>
      <c r="FZ197" s="84">
        <f t="shared" si="1604"/>
        <v>0</v>
      </c>
      <c r="GA197" s="84">
        <v>0</v>
      </c>
      <c r="GB197" s="84">
        <v>0</v>
      </c>
      <c r="GC197" s="84">
        <f t="shared" si="1605"/>
        <v>0</v>
      </c>
      <c r="GD197" s="84">
        <f t="shared" si="1606"/>
        <v>0</v>
      </c>
      <c r="GE197" s="84">
        <f t="shared" si="1607"/>
        <v>0</v>
      </c>
      <c r="GF197" s="191" t="str">
        <f t="shared" si="1608"/>
        <v>nebija plānots</v>
      </c>
      <c r="GG197" s="84">
        <f t="shared" si="1609"/>
        <v>0</v>
      </c>
      <c r="GH197" s="84">
        <v>0</v>
      </c>
      <c r="GI197" s="84">
        <v>0</v>
      </c>
      <c r="GJ197" s="84">
        <f t="shared" si="1610"/>
        <v>0</v>
      </c>
      <c r="GK197" s="84">
        <f t="shared" si="1611"/>
        <v>0</v>
      </c>
      <c r="GL197" s="84">
        <f t="shared" si="1612"/>
        <v>0</v>
      </c>
      <c r="GM197" s="191" t="str">
        <f t="shared" si="1613"/>
        <v>nebija plānots</v>
      </c>
      <c r="GN197" s="84">
        <f t="shared" si="1614"/>
        <v>0</v>
      </c>
      <c r="GO197" s="84">
        <v>0</v>
      </c>
      <c r="GP197" s="84">
        <v>0</v>
      </c>
      <c r="GQ197" s="84">
        <f t="shared" si="1545"/>
        <v>0</v>
      </c>
      <c r="GR197" s="84">
        <f t="shared" si="1546"/>
        <v>0</v>
      </c>
      <c r="GS197" s="84">
        <f t="shared" si="1547"/>
        <v>0</v>
      </c>
      <c r="GT197" s="191" t="str">
        <f t="shared" si="1615"/>
        <v>nebija plānots</v>
      </c>
      <c r="GU197" s="84">
        <f t="shared" si="1548"/>
        <v>0</v>
      </c>
      <c r="GV197" s="84">
        <v>0</v>
      </c>
      <c r="GW197" s="84">
        <v>0</v>
      </c>
      <c r="GX197" s="84">
        <f t="shared" si="1549"/>
        <v>0</v>
      </c>
      <c r="GY197" s="84">
        <f t="shared" si="1550"/>
        <v>0</v>
      </c>
      <c r="GZ197" s="84">
        <f t="shared" si="1551"/>
        <v>0</v>
      </c>
      <c r="HA197" s="191" t="str">
        <f t="shared" si="1737"/>
        <v>nebija plānots</v>
      </c>
      <c r="HB197" s="84">
        <f t="shared" si="1552"/>
        <v>0</v>
      </c>
      <c r="HC197" s="40"/>
      <c r="HD197" s="40"/>
      <c r="HE197" s="99"/>
      <c r="HF197" s="99"/>
      <c r="HG197" s="100"/>
      <c r="HH197" s="100"/>
      <c r="HI197" s="100"/>
    </row>
    <row r="198" spans="1:217" ht="75.400000000000006" hidden="1" customHeight="1" outlineLevel="1" x14ac:dyDescent="0.45">
      <c r="B198" s="9"/>
      <c r="C198" s="317" t="s">
        <v>135</v>
      </c>
      <c r="D198" s="1" t="s">
        <v>1471</v>
      </c>
      <c r="E198" s="35">
        <v>186</v>
      </c>
      <c r="F198" s="37">
        <v>4</v>
      </c>
      <c r="G198" s="37" t="s">
        <v>135</v>
      </c>
      <c r="H198" s="37" t="s">
        <v>251</v>
      </c>
      <c r="I198" s="37" t="s">
        <v>491</v>
      </c>
      <c r="J198" s="54">
        <v>0</v>
      </c>
      <c r="K198" s="41"/>
      <c r="L198" s="38"/>
      <c r="M198" s="42" t="s">
        <v>50</v>
      </c>
      <c r="N198" s="41"/>
      <c r="O198" s="38"/>
      <c r="P198" s="38" t="s">
        <v>457</v>
      </c>
      <c r="Q198" s="40"/>
      <c r="R198" s="40"/>
      <c r="S198" s="40"/>
      <c r="T198" s="40"/>
      <c r="U198" s="40"/>
      <c r="V198" s="40"/>
      <c r="W198" s="40"/>
      <c r="X198" s="85">
        <f t="shared" si="1553"/>
        <v>0</v>
      </c>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84">
        <v>0</v>
      </c>
      <c r="CP198" s="84">
        <v>0</v>
      </c>
      <c r="CQ198" s="40"/>
      <c r="CR198" s="57">
        <f t="shared" si="1555"/>
        <v>0</v>
      </c>
      <c r="CS198" s="40"/>
      <c r="CT198" s="80"/>
      <c r="CU198" s="84"/>
      <c r="CV198" s="84"/>
      <c r="CW198" s="84"/>
      <c r="CX198" s="84"/>
      <c r="CY198" s="191"/>
      <c r="CZ198" s="84"/>
      <c r="DA198" s="80"/>
      <c r="DB198" s="84">
        <v>0</v>
      </c>
      <c r="DC198" s="84"/>
      <c r="DD198" s="84"/>
      <c r="DE198" s="84">
        <f t="shared" si="1562"/>
        <v>0</v>
      </c>
      <c r="DF198" s="191"/>
      <c r="DG198" s="84"/>
      <c r="DH198" s="80"/>
      <c r="DI198" s="84">
        <v>0</v>
      </c>
      <c r="DJ198" s="84"/>
      <c r="DK198" s="84"/>
      <c r="DL198" s="84">
        <f t="shared" si="1566"/>
        <v>0</v>
      </c>
      <c r="DM198" s="191"/>
      <c r="DN198" s="84"/>
      <c r="DO198" s="80"/>
      <c r="DP198" s="84">
        <v>0</v>
      </c>
      <c r="DQ198" s="84"/>
      <c r="DR198" s="84"/>
      <c r="DS198" s="84">
        <f t="shared" si="1570"/>
        <v>0</v>
      </c>
      <c r="DT198" s="191"/>
      <c r="DU198" s="84"/>
      <c r="DV198" s="80"/>
      <c r="DW198" s="84">
        <v>0</v>
      </c>
      <c r="DX198" s="84"/>
      <c r="DY198" s="84"/>
      <c r="DZ198" s="84">
        <f t="shared" si="1574"/>
        <v>0</v>
      </c>
      <c r="EA198" s="191"/>
      <c r="EB198" s="84"/>
      <c r="EC198" s="80"/>
      <c r="ED198" s="84">
        <v>0</v>
      </c>
      <c r="EE198" s="84"/>
      <c r="EF198" s="84"/>
      <c r="EG198" s="84">
        <f t="shared" si="1578"/>
        <v>0</v>
      </c>
      <c r="EH198" s="191"/>
      <c r="EI198" s="84"/>
      <c r="EJ198" s="80"/>
      <c r="EK198" s="84">
        <v>0</v>
      </c>
      <c r="EL198" s="84"/>
      <c r="EM198" s="84"/>
      <c r="EN198" s="84">
        <f t="shared" si="1582"/>
        <v>0</v>
      </c>
      <c r="EO198" s="191"/>
      <c r="EP198" s="84"/>
      <c r="EQ198" s="80"/>
      <c r="ER198" s="84">
        <v>0</v>
      </c>
      <c r="ES198" s="84"/>
      <c r="ET198" s="84"/>
      <c r="EU198" s="84">
        <f t="shared" si="1586"/>
        <v>0</v>
      </c>
      <c r="EV198" s="191"/>
      <c r="EW198" s="84"/>
      <c r="EX198" s="80"/>
      <c r="EY198" s="84">
        <v>0</v>
      </c>
      <c r="EZ198" s="84"/>
      <c r="FA198" s="84"/>
      <c r="FB198" s="84">
        <f t="shared" si="1590"/>
        <v>0</v>
      </c>
      <c r="FC198" s="191"/>
      <c r="FD198" s="84"/>
      <c r="FE198" s="80"/>
      <c r="FF198" s="84">
        <v>0</v>
      </c>
      <c r="FG198" s="84"/>
      <c r="FH198" s="84"/>
      <c r="FI198" s="84">
        <f t="shared" si="1594"/>
        <v>0</v>
      </c>
      <c r="FJ198" s="191"/>
      <c r="FK198" s="84"/>
      <c r="FL198" s="80"/>
      <c r="FM198" s="84">
        <v>0</v>
      </c>
      <c r="FN198" s="84"/>
      <c r="FO198" s="84"/>
      <c r="FP198" s="84">
        <f t="shared" si="1598"/>
        <v>0</v>
      </c>
      <c r="FQ198" s="191"/>
      <c r="FR198" s="84"/>
      <c r="FS198" s="40"/>
      <c r="FT198" s="97">
        <f t="shared" si="1601"/>
        <v>0</v>
      </c>
      <c r="FU198" s="84">
        <v>0</v>
      </c>
      <c r="FV198" s="84">
        <v>0</v>
      </c>
      <c r="FW198" s="84">
        <v>0</v>
      </c>
      <c r="FX198" s="84">
        <f t="shared" si="1602"/>
        <v>0</v>
      </c>
      <c r="FY198" s="191" t="str">
        <f t="shared" si="1603"/>
        <v>nebija plānots</v>
      </c>
      <c r="FZ198" s="84">
        <f t="shared" si="1604"/>
        <v>0</v>
      </c>
      <c r="GA198" s="84">
        <v>0</v>
      </c>
      <c r="GB198" s="84">
        <v>0</v>
      </c>
      <c r="GC198" s="84">
        <f t="shared" si="1605"/>
        <v>0</v>
      </c>
      <c r="GD198" s="84">
        <f t="shared" si="1606"/>
        <v>0</v>
      </c>
      <c r="GE198" s="84">
        <f t="shared" si="1607"/>
        <v>0</v>
      </c>
      <c r="GF198" s="191" t="str">
        <f t="shared" si="1608"/>
        <v>nebija plānots</v>
      </c>
      <c r="GG198" s="84">
        <f t="shared" si="1609"/>
        <v>0</v>
      </c>
      <c r="GH198" s="84">
        <v>0</v>
      </c>
      <c r="GI198" s="84">
        <v>0</v>
      </c>
      <c r="GJ198" s="84">
        <f t="shared" si="1610"/>
        <v>0</v>
      </c>
      <c r="GK198" s="84">
        <f t="shared" si="1611"/>
        <v>0</v>
      </c>
      <c r="GL198" s="84">
        <f t="shared" si="1612"/>
        <v>0</v>
      </c>
      <c r="GM198" s="191" t="str">
        <f t="shared" si="1613"/>
        <v>nebija plānots</v>
      </c>
      <c r="GN198" s="84">
        <f t="shared" si="1614"/>
        <v>0</v>
      </c>
      <c r="GO198" s="84">
        <v>0</v>
      </c>
      <c r="GP198" s="84">
        <v>0</v>
      </c>
      <c r="GQ198" s="84">
        <f t="shared" si="1545"/>
        <v>0</v>
      </c>
      <c r="GR198" s="84">
        <f t="shared" si="1546"/>
        <v>0</v>
      </c>
      <c r="GS198" s="84">
        <f t="shared" si="1547"/>
        <v>0</v>
      </c>
      <c r="GT198" s="191" t="str">
        <f t="shared" si="1615"/>
        <v>nebija plānots</v>
      </c>
      <c r="GU198" s="84">
        <f t="shared" si="1548"/>
        <v>0</v>
      </c>
      <c r="GV198" s="84">
        <v>0</v>
      </c>
      <c r="GW198" s="84">
        <v>0</v>
      </c>
      <c r="GX198" s="84">
        <f t="shared" si="1549"/>
        <v>0</v>
      </c>
      <c r="GY198" s="84">
        <f t="shared" si="1550"/>
        <v>0</v>
      </c>
      <c r="GZ198" s="84">
        <f t="shared" si="1551"/>
        <v>0</v>
      </c>
      <c r="HA198" s="191" t="str">
        <f t="shared" si="1737"/>
        <v>nebija plānots</v>
      </c>
      <c r="HB198" s="84">
        <f t="shared" si="1552"/>
        <v>0</v>
      </c>
      <c r="HC198" s="40"/>
      <c r="HD198" s="40"/>
      <c r="HE198" s="99"/>
      <c r="HF198" s="99"/>
      <c r="HG198" s="100"/>
      <c r="HH198" s="100"/>
      <c r="HI198" s="100"/>
    </row>
    <row r="199" spans="1:217" ht="75.400000000000006" customHeight="1" collapsed="1" x14ac:dyDescent="0.45">
      <c r="A199" s="1" t="str">
        <f t="shared" si="204"/>
        <v>4.2.2.4</v>
      </c>
      <c r="B199" s="9" t="str">
        <f>C199&amp;J199&amp;"."&amp;D199</f>
        <v>4.2.2.4.Nē</v>
      </c>
      <c r="C199" s="317" t="s">
        <v>135</v>
      </c>
      <c r="D199" s="1" t="s">
        <v>1471</v>
      </c>
      <c r="E199" s="35">
        <v>187</v>
      </c>
      <c r="F199" s="54">
        <v>4</v>
      </c>
      <c r="G199" s="54" t="s">
        <v>135</v>
      </c>
      <c r="H199" s="54" t="s">
        <v>251</v>
      </c>
      <c r="I199" s="54" t="str">
        <f t="shared" si="162"/>
        <v>4.2.2. Pašvaldību ēku energoefektivitāte</v>
      </c>
      <c r="J199" s="54">
        <v>4</v>
      </c>
      <c r="K199" s="62">
        <v>4</v>
      </c>
      <c r="L199" s="38" t="str">
        <f t="shared" si="163"/>
        <v>4.2.2.4</v>
      </c>
      <c r="M199" s="63" t="s">
        <v>50</v>
      </c>
      <c r="N199" s="62" t="s">
        <v>5</v>
      </c>
      <c r="O199" s="55" t="s">
        <v>222</v>
      </c>
      <c r="P199" s="55" t="s">
        <v>225</v>
      </c>
      <c r="Q199" s="57">
        <v>0</v>
      </c>
      <c r="R199" s="57">
        <v>0</v>
      </c>
      <c r="S199" s="80">
        <v>0</v>
      </c>
      <c r="T199" s="80">
        <v>0</v>
      </c>
      <c r="U199" s="80">
        <v>0</v>
      </c>
      <c r="V199" s="80">
        <v>0</v>
      </c>
      <c r="W199" s="80">
        <v>0</v>
      </c>
      <c r="X199" s="85" t="str">
        <f t="shared" si="1553"/>
        <v>ERAF</v>
      </c>
      <c r="Y199" s="85">
        <v>0</v>
      </c>
      <c r="Z199" s="85">
        <v>0</v>
      </c>
      <c r="AA199" s="85">
        <v>0</v>
      </c>
      <c r="AB199" s="85">
        <v>0</v>
      </c>
      <c r="AC199" s="85">
        <v>0</v>
      </c>
      <c r="AD199" s="85">
        <v>0</v>
      </c>
      <c r="AE199" s="85">
        <v>0</v>
      </c>
      <c r="AF199" s="85">
        <v>0</v>
      </c>
      <c r="AG199" s="85">
        <v>0</v>
      </c>
      <c r="AH199" s="85">
        <v>0</v>
      </c>
      <c r="AI199" s="85">
        <v>0</v>
      </c>
      <c r="AJ199" s="85">
        <v>0</v>
      </c>
      <c r="AK199" s="85">
        <v>0</v>
      </c>
      <c r="AL199" s="85">
        <v>0</v>
      </c>
      <c r="AM199" s="85">
        <v>0</v>
      </c>
      <c r="AN199" s="85">
        <v>0</v>
      </c>
      <c r="AO199" s="85">
        <v>0</v>
      </c>
      <c r="AP199" s="57">
        <f t="shared" ref="AP199:AP202" si="2129">AO199+AN199</f>
        <v>0</v>
      </c>
      <c r="AQ199" s="85">
        <v>0</v>
      </c>
      <c r="AR199" s="85">
        <v>0</v>
      </c>
      <c r="AS199" s="85">
        <v>0</v>
      </c>
      <c r="AT199" s="85">
        <v>0</v>
      </c>
      <c r="AU199" s="85">
        <v>0</v>
      </c>
      <c r="AV199" s="85">
        <v>0</v>
      </c>
      <c r="AW199" s="85">
        <v>0</v>
      </c>
      <c r="AX199" s="85">
        <v>0</v>
      </c>
      <c r="AY199" s="85">
        <v>0</v>
      </c>
      <c r="AZ199" s="85">
        <v>0</v>
      </c>
      <c r="BA199" s="85">
        <v>0</v>
      </c>
      <c r="BB199" s="85">
        <v>0</v>
      </c>
      <c r="BC199" s="57">
        <f t="shared" ref="BC199:BC202" si="2130">AQ199+AR199+AS199+AT199+AU199+AV199+AW199+AX199+AY199+AZ199+BA199+BB199</f>
        <v>0</v>
      </c>
      <c r="BD199" s="57">
        <f t="shared" ref="BD199:BD202" si="2131">AP199+BC199</f>
        <v>0</v>
      </c>
      <c r="BE199" s="85">
        <v>0</v>
      </c>
      <c r="BF199" s="85">
        <v>0</v>
      </c>
      <c r="BG199" s="85">
        <v>0</v>
      </c>
      <c r="BH199" s="85">
        <v>0</v>
      </c>
      <c r="BI199" s="85">
        <v>0</v>
      </c>
      <c r="BJ199" s="85">
        <v>0</v>
      </c>
      <c r="BK199" s="85">
        <v>0</v>
      </c>
      <c r="BL199" s="85">
        <v>0</v>
      </c>
      <c r="BM199" s="85">
        <v>0</v>
      </c>
      <c r="BN199" s="85">
        <v>0</v>
      </c>
      <c r="BO199" s="85">
        <v>0</v>
      </c>
      <c r="BP199" s="85">
        <v>0</v>
      </c>
      <c r="BQ199" s="57">
        <f t="shared" si="208"/>
        <v>0</v>
      </c>
      <c r="BR199" s="85">
        <v>0</v>
      </c>
      <c r="BS199" s="85">
        <v>0</v>
      </c>
      <c r="BT199" s="85">
        <v>0</v>
      </c>
      <c r="BU199" s="85">
        <v>0</v>
      </c>
      <c r="BV199" s="85">
        <v>0</v>
      </c>
      <c r="BW199" s="85">
        <v>0</v>
      </c>
      <c r="BX199" s="85">
        <v>0</v>
      </c>
      <c r="BY199" s="85">
        <v>0</v>
      </c>
      <c r="BZ199" s="85">
        <v>0</v>
      </c>
      <c r="CA199" s="85">
        <v>0</v>
      </c>
      <c r="CB199" s="85">
        <v>0</v>
      </c>
      <c r="CC199" s="85">
        <v>0</v>
      </c>
      <c r="CD199" s="57">
        <f t="shared" si="209"/>
        <v>0</v>
      </c>
      <c r="CE199" s="85">
        <v>22657.599999999999</v>
      </c>
      <c r="CF199" s="85">
        <v>0</v>
      </c>
      <c r="CG199" s="85">
        <v>0</v>
      </c>
      <c r="CH199" s="85">
        <v>408780</v>
      </c>
      <c r="CI199" s="85">
        <v>0</v>
      </c>
      <c r="CJ199" s="85">
        <v>-431437.6</v>
      </c>
      <c r="CK199" s="85">
        <v>0</v>
      </c>
      <c r="CL199" s="85">
        <v>0</v>
      </c>
      <c r="CM199" s="85">
        <v>0</v>
      </c>
      <c r="CN199" s="85">
        <v>0</v>
      </c>
      <c r="CO199" s="84">
        <v>0</v>
      </c>
      <c r="CP199" s="84">
        <v>0</v>
      </c>
      <c r="CQ199" s="57">
        <f>CE199+CF199+CG199+CH199+CI199+CJ199+CK199+CL199+CM199+CN199+CO199+CP199</f>
        <v>0</v>
      </c>
      <c r="CR199" s="57">
        <f t="shared" si="1555"/>
        <v>0</v>
      </c>
      <c r="CS199" s="179">
        <v>0</v>
      </c>
      <c r="CT199" s="84">
        <v>0</v>
      </c>
      <c r="CU199" s="84">
        <v>0</v>
      </c>
      <c r="CV199" s="84">
        <f t="shared" si="1556"/>
        <v>0</v>
      </c>
      <c r="CW199" s="84">
        <v>0</v>
      </c>
      <c r="CX199" s="84">
        <f t="shared" si="1557"/>
        <v>0</v>
      </c>
      <c r="CY199" s="191" t="str">
        <f t="shared" si="1558"/>
        <v>nebija plānots</v>
      </c>
      <c r="CZ199" s="84">
        <f t="shared" si="1559"/>
        <v>0</v>
      </c>
      <c r="DA199" s="84">
        <f t="shared" ref="DA199:FL199" si="2132">DA200+DA201</f>
        <v>0</v>
      </c>
      <c r="DB199" s="84">
        <v>0</v>
      </c>
      <c r="DC199" s="84">
        <f t="shared" si="1561"/>
        <v>0</v>
      </c>
      <c r="DD199" s="84">
        <v>0</v>
      </c>
      <c r="DE199" s="84">
        <f t="shared" si="1562"/>
        <v>0</v>
      </c>
      <c r="DF199" s="191" t="str">
        <f t="shared" ref="DF199" si="2133">IFERROR(DE199/DC199,"nebija plānots")</f>
        <v>nebija plānots</v>
      </c>
      <c r="DG199" s="84">
        <f t="shared" ref="DG199" si="2134">DE199-DC199</f>
        <v>0</v>
      </c>
      <c r="DH199" s="84">
        <f t="shared" si="2132"/>
        <v>0</v>
      </c>
      <c r="DI199" s="84">
        <v>0</v>
      </c>
      <c r="DJ199" s="84">
        <f t="shared" ref="DJ199" si="2135">DC199+DH199</f>
        <v>0</v>
      </c>
      <c r="DK199" s="84">
        <v>0</v>
      </c>
      <c r="DL199" s="84">
        <f t="shared" si="1566"/>
        <v>0</v>
      </c>
      <c r="DM199" s="191" t="str">
        <f t="shared" ref="DM199" si="2136">IFERROR(DL199/DJ199,"nebija plānots")</f>
        <v>nebija plānots</v>
      </c>
      <c r="DN199" s="84">
        <f t="shared" ref="DN199" si="2137">DL199-DJ199</f>
        <v>0</v>
      </c>
      <c r="DO199" s="84">
        <f t="shared" si="2132"/>
        <v>0</v>
      </c>
      <c r="DP199" s="84">
        <v>0</v>
      </c>
      <c r="DQ199" s="84">
        <f t="shared" ref="DQ199" si="2138">DJ199+DO199</f>
        <v>0</v>
      </c>
      <c r="DR199" s="84">
        <v>0</v>
      </c>
      <c r="DS199" s="84">
        <f t="shared" si="1570"/>
        <v>0</v>
      </c>
      <c r="DT199" s="191" t="str">
        <f t="shared" ref="DT199" si="2139">IFERROR(DS199/DQ199,"nebija plānots")</f>
        <v>nebija plānots</v>
      </c>
      <c r="DU199" s="84">
        <f t="shared" ref="DU199" si="2140">DS199-DQ199</f>
        <v>0</v>
      </c>
      <c r="DV199" s="84">
        <f t="shared" si="2132"/>
        <v>0</v>
      </c>
      <c r="DW199" s="84">
        <v>0</v>
      </c>
      <c r="DX199" s="84">
        <f t="shared" ref="DX199" si="2141">DQ199+DV199</f>
        <v>0</v>
      </c>
      <c r="DY199" s="84">
        <v>0</v>
      </c>
      <c r="DZ199" s="84">
        <f t="shared" si="1574"/>
        <v>0</v>
      </c>
      <c r="EA199" s="191" t="str">
        <f t="shared" ref="EA199" si="2142">IFERROR(DZ199/DX199,"nebija plānots")</f>
        <v>nebija plānots</v>
      </c>
      <c r="EB199" s="84">
        <f t="shared" ref="EB199" si="2143">DZ199-DX199</f>
        <v>0</v>
      </c>
      <c r="EC199" s="84">
        <f t="shared" si="2132"/>
        <v>0</v>
      </c>
      <c r="ED199" s="84">
        <v>0</v>
      </c>
      <c r="EE199" s="84">
        <f t="shared" ref="EE199" si="2144">DX199+EC199</f>
        <v>0</v>
      </c>
      <c r="EF199" s="84">
        <v>0</v>
      </c>
      <c r="EG199" s="84">
        <f t="shared" si="1578"/>
        <v>0</v>
      </c>
      <c r="EH199" s="191" t="str">
        <f t="shared" ref="EH199" si="2145">IFERROR(EG199/EE199,"nebija plānots")</f>
        <v>nebija plānots</v>
      </c>
      <c r="EI199" s="84">
        <f t="shared" ref="EI199" si="2146">EG199-EE199</f>
        <v>0</v>
      </c>
      <c r="EJ199" s="84">
        <f t="shared" si="2132"/>
        <v>0</v>
      </c>
      <c r="EK199" s="84">
        <v>0</v>
      </c>
      <c r="EL199" s="84">
        <f t="shared" ref="EL199" si="2147">EE199+EJ199</f>
        <v>0</v>
      </c>
      <c r="EM199" s="84">
        <v>0</v>
      </c>
      <c r="EN199" s="84">
        <f t="shared" si="1582"/>
        <v>0</v>
      </c>
      <c r="EO199" s="191" t="str">
        <f t="shared" ref="EO199" si="2148">IFERROR(EN199/EL199,"nebija plānots")</f>
        <v>nebija plānots</v>
      </c>
      <c r="EP199" s="84">
        <f t="shared" ref="EP199" si="2149">EN199-EL199</f>
        <v>0</v>
      </c>
      <c r="EQ199" s="84">
        <f t="shared" si="2132"/>
        <v>0</v>
      </c>
      <c r="ER199" s="84">
        <v>0</v>
      </c>
      <c r="ES199" s="84">
        <f t="shared" ref="ES199" si="2150">EL199+EQ199</f>
        <v>0</v>
      </c>
      <c r="ET199" s="84">
        <v>0</v>
      </c>
      <c r="EU199" s="84">
        <f t="shared" si="1586"/>
        <v>0</v>
      </c>
      <c r="EV199" s="191" t="str">
        <f t="shared" ref="EV199" si="2151">IFERROR(EU199/ES199,"nebija plānots")</f>
        <v>nebija plānots</v>
      </c>
      <c r="EW199" s="84">
        <f t="shared" ref="EW199" si="2152">EU199-ES199</f>
        <v>0</v>
      </c>
      <c r="EX199" s="84">
        <f t="shared" si="2132"/>
        <v>0</v>
      </c>
      <c r="EY199" s="84">
        <v>0</v>
      </c>
      <c r="EZ199" s="84">
        <f t="shared" ref="EZ199" si="2153">ES199+EX199</f>
        <v>0</v>
      </c>
      <c r="FA199" s="84">
        <v>0</v>
      </c>
      <c r="FB199" s="84">
        <f t="shared" si="1590"/>
        <v>0</v>
      </c>
      <c r="FC199" s="191" t="str">
        <f t="shared" ref="FC199" si="2154">IFERROR(FB199/EZ199,"nebija plānots")</f>
        <v>nebija plānots</v>
      </c>
      <c r="FD199" s="84">
        <f t="shared" ref="FD199" si="2155">FB199-EZ199</f>
        <v>0</v>
      </c>
      <c r="FE199" s="84">
        <f t="shared" si="2132"/>
        <v>0</v>
      </c>
      <c r="FF199" s="84">
        <v>-5273.1</v>
      </c>
      <c r="FG199" s="84">
        <f t="shared" ref="FG199" si="2156">EZ199+FE199</f>
        <v>0</v>
      </c>
      <c r="FH199" s="84">
        <v>5273.1</v>
      </c>
      <c r="FI199" s="84">
        <f t="shared" si="1594"/>
        <v>-5273.1</v>
      </c>
      <c r="FJ199" s="191" t="str">
        <f t="shared" ref="FJ199" si="2157">IFERROR(FI199/FG199,"nebija plānots")</f>
        <v>nebija plānots</v>
      </c>
      <c r="FK199" s="84">
        <f t="shared" ref="FK199" si="2158">FI199-FG199</f>
        <v>-5273.1</v>
      </c>
      <c r="FL199" s="84">
        <f t="shared" si="2132"/>
        <v>0</v>
      </c>
      <c r="FM199" s="84">
        <v>0</v>
      </c>
      <c r="FN199" s="84">
        <f t="shared" ref="FN199" si="2159">FG199+FL199</f>
        <v>0</v>
      </c>
      <c r="FO199" s="84">
        <v>5273.1</v>
      </c>
      <c r="FP199" s="84">
        <f t="shared" si="1598"/>
        <v>-5273.1</v>
      </c>
      <c r="FQ199" s="191" t="str">
        <f t="shared" ref="FQ199" si="2160">IFERROR(FP199/FN199,"nebija plānots")</f>
        <v>nebija plānots</v>
      </c>
      <c r="FR199" s="84">
        <f t="shared" ref="FR199" si="2161">FP199-FN199</f>
        <v>-5273.1</v>
      </c>
      <c r="FS199" s="97">
        <f t="shared" si="1646"/>
        <v>0</v>
      </c>
      <c r="FT199" s="97">
        <f t="shared" si="1601"/>
        <v>-5273.1</v>
      </c>
      <c r="FU199" s="84">
        <v>0</v>
      </c>
      <c r="FV199" s="84">
        <v>0</v>
      </c>
      <c r="FW199" s="84">
        <v>0</v>
      </c>
      <c r="FX199" s="84">
        <f t="shared" si="1602"/>
        <v>0</v>
      </c>
      <c r="FY199" s="191" t="str">
        <f t="shared" si="1603"/>
        <v>nebija plānots</v>
      </c>
      <c r="FZ199" s="84">
        <f t="shared" si="1604"/>
        <v>0</v>
      </c>
      <c r="GA199" s="84">
        <v>0</v>
      </c>
      <c r="GB199" s="84">
        <v>0</v>
      </c>
      <c r="GC199" s="84">
        <f t="shared" si="1605"/>
        <v>0</v>
      </c>
      <c r="GD199" s="84">
        <f t="shared" si="1606"/>
        <v>0</v>
      </c>
      <c r="GE199" s="84">
        <f t="shared" si="1607"/>
        <v>0</v>
      </c>
      <c r="GF199" s="191" t="str">
        <f t="shared" si="1608"/>
        <v>nebija plānots</v>
      </c>
      <c r="GG199" s="84">
        <f t="shared" si="1609"/>
        <v>0</v>
      </c>
      <c r="GH199" s="84">
        <v>0</v>
      </c>
      <c r="GI199" s="84">
        <v>0</v>
      </c>
      <c r="GJ199" s="84">
        <f t="shared" si="1610"/>
        <v>0</v>
      </c>
      <c r="GK199" s="84">
        <f t="shared" si="1611"/>
        <v>0</v>
      </c>
      <c r="GL199" s="84">
        <f t="shared" si="1612"/>
        <v>0</v>
      </c>
      <c r="GM199" s="191" t="str">
        <f t="shared" si="1613"/>
        <v>nebija plānots</v>
      </c>
      <c r="GN199" s="84">
        <f t="shared" si="1614"/>
        <v>0</v>
      </c>
      <c r="GO199" s="84">
        <v>0</v>
      </c>
      <c r="GP199" s="84">
        <v>0</v>
      </c>
      <c r="GQ199" s="84">
        <f t="shared" si="1545"/>
        <v>0</v>
      </c>
      <c r="GR199" s="84">
        <f t="shared" si="1546"/>
        <v>0</v>
      </c>
      <c r="GS199" s="84">
        <f t="shared" si="1547"/>
        <v>0</v>
      </c>
      <c r="GT199" s="191" t="str">
        <f t="shared" si="1615"/>
        <v>nebija plānots</v>
      </c>
      <c r="GU199" s="84">
        <f t="shared" si="1548"/>
        <v>0</v>
      </c>
      <c r="GV199" s="84">
        <v>0</v>
      </c>
      <c r="GW199" s="84">
        <v>0</v>
      </c>
      <c r="GX199" s="84">
        <f t="shared" si="1549"/>
        <v>0</v>
      </c>
      <c r="GY199" s="84">
        <f t="shared" si="1550"/>
        <v>0</v>
      </c>
      <c r="GZ199" s="84">
        <f t="shared" si="1551"/>
        <v>0</v>
      </c>
      <c r="HA199" s="191" t="str">
        <f t="shared" si="1737"/>
        <v>nebija plānots</v>
      </c>
      <c r="HB199" s="84">
        <f t="shared" si="1552"/>
        <v>0</v>
      </c>
      <c r="HC199" s="57">
        <f>FU199+FS199+CQ199+CD199+BQ199+BC199+AP199</f>
        <v>0</v>
      </c>
      <c r="HD199" s="57">
        <f>Q199-HC199</f>
        <v>0</v>
      </c>
      <c r="HE199" s="58"/>
      <c r="HF199" s="58">
        <v>4</v>
      </c>
      <c r="HG199" s="59" t="s">
        <v>638</v>
      </c>
      <c r="HH199" s="59"/>
      <c r="HI199" s="59"/>
    </row>
    <row r="200" spans="1:217" ht="75.400000000000006" hidden="1" customHeight="1" outlineLevel="1" x14ac:dyDescent="0.45">
      <c r="B200" s="9"/>
      <c r="C200" s="317" t="s">
        <v>135</v>
      </c>
      <c r="D200" s="1" t="s">
        <v>1471</v>
      </c>
      <c r="E200" s="35">
        <v>188</v>
      </c>
      <c r="F200" s="37">
        <v>4</v>
      </c>
      <c r="G200" s="37" t="s">
        <v>135</v>
      </c>
      <c r="H200" s="37" t="s">
        <v>251</v>
      </c>
      <c r="I200" s="37" t="s">
        <v>491</v>
      </c>
      <c r="J200" s="54">
        <v>0</v>
      </c>
      <c r="K200" s="41"/>
      <c r="L200" s="38"/>
      <c r="M200" s="42" t="s">
        <v>50</v>
      </c>
      <c r="N200" s="41"/>
      <c r="O200" s="38"/>
      <c r="P200" s="38" t="s">
        <v>456</v>
      </c>
      <c r="Q200" s="40"/>
      <c r="R200" s="40"/>
      <c r="S200" s="40"/>
      <c r="T200" s="40"/>
      <c r="U200" s="40"/>
      <c r="V200" s="40"/>
      <c r="W200" s="40"/>
      <c r="X200" s="85">
        <f t="shared" si="1553"/>
        <v>0</v>
      </c>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84">
        <v>0</v>
      </c>
      <c r="CP200" s="84">
        <v>0</v>
      </c>
      <c r="CQ200" s="40"/>
      <c r="CR200" s="57">
        <f t="shared" si="1555"/>
        <v>0</v>
      </c>
      <c r="CS200" s="40"/>
      <c r="CT200" s="40"/>
      <c r="CU200" s="84"/>
      <c r="CV200" s="84"/>
      <c r="CW200" s="84"/>
      <c r="CX200" s="84"/>
      <c r="CY200" s="191"/>
      <c r="CZ200" s="84"/>
      <c r="DA200" s="40"/>
      <c r="DB200" s="84">
        <v>0</v>
      </c>
      <c r="DC200" s="84"/>
      <c r="DD200" s="84"/>
      <c r="DE200" s="84">
        <f t="shared" si="1562"/>
        <v>0</v>
      </c>
      <c r="DF200" s="191"/>
      <c r="DG200" s="84"/>
      <c r="DH200" s="40"/>
      <c r="DI200" s="84">
        <v>0</v>
      </c>
      <c r="DJ200" s="84"/>
      <c r="DK200" s="84"/>
      <c r="DL200" s="84">
        <f t="shared" si="1566"/>
        <v>0</v>
      </c>
      <c r="DM200" s="191"/>
      <c r="DN200" s="84"/>
      <c r="DO200" s="40"/>
      <c r="DP200" s="84">
        <v>0</v>
      </c>
      <c r="DQ200" s="84"/>
      <c r="DR200" s="84"/>
      <c r="DS200" s="84">
        <f t="shared" si="1570"/>
        <v>0</v>
      </c>
      <c r="DT200" s="191"/>
      <c r="DU200" s="84"/>
      <c r="DV200" s="40"/>
      <c r="DW200" s="84">
        <v>0</v>
      </c>
      <c r="DX200" s="84"/>
      <c r="DY200" s="84"/>
      <c r="DZ200" s="84">
        <f t="shared" si="1574"/>
        <v>0</v>
      </c>
      <c r="EA200" s="191"/>
      <c r="EB200" s="84"/>
      <c r="EC200" s="40"/>
      <c r="ED200" s="84">
        <v>0</v>
      </c>
      <c r="EE200" s="84"/>
      <c r="EF200" s="84"/>
      <c r="EG200" s="84">
        <f t="shared" si="1578"/>
        <v>0</v>
      </c>
      <c r="EH200" s="191"/>
      <c r="EI200" s="84"/>
      <c r="EJ200" s="40"/>
      <c r="EK200" s="84">
        <v>0</v>
      </c>
      <c r="EL200" s="84"/>
      <c r="EM200" s="84"/>
      <c r="EN200" s="84">
        <f t="shared" si="1582"/>
        <v>0</v>
      </c>
      <c r="EO200" s="191"/>
      <c r="EP200" s="84"/>
      <c r="EQ200" s="40"/>
      <c r="ER200" s="84">
        <v>0</v>
      </c>
      <c r="ES200" s="84"/>
      <c r="ET200" s="84"/>
      <c r="EU200" s="84">
        <f t="shared" si="1586"/>
        <v>0</v>
      </c>
      <c r="EV200" s="191"/>
      <c r="EW200" s="84"/>
      <c r="EX200" s="40"/>
      <c r="EY200" s="84">
        <v>0</v>
      </c>
      <c r="EZ200" s="84"/>
      <c r="FA200" s="84"/>
      <c r="FB200" s="84">
        <f t="shared" si="1590"/>
        <v>0</v>
      </c>
      <c r="FC200" s="191"/>
      <c r="FD200" s="84"/>
      <c r="FE200" s="40"/>
      <c r="FF200" s="84">
        <v>0</v>
      </c>
      <c r="FG200" s="84"/>
      <c r="FH200" s="84"/>
      <c r="FI200" s="84">
        <f t="shared" si="1594"/>
        <v>0</v>
      </c>
      <c r="FJ200" s="191"/>
      <c r="FK200" s="84"/>
      <c r="FL200" s="40"/>
      <c r="FM200" s="84">
        <v>0</v>
      </c>
      <c r="FN200" s="84"/>
      <c r="FO200" s="84"/>
      <c r="FP200" s="84">
        <f t="shared" si="1598"/>
        <v>0</v>
      </c>
      <c r="FQ200" s="191"/>
      <c r="FR200" s="84"/>
      <c r="FS200" s="40"/>
      <c r="FT200" s="97">
        <f t="shared" si="1601"/>
        <v>0</v>
      </c>
      <c r="FU200" s="84">
        <v>0</v>
      </c>
      <c r="FV200" s="84">
        <v>0</v>
      </c>
      <c r="FW200" s="84">
        <v>0</v>
      </c>
      <c r="FX200" s="84">
        <f t="shared" si="1602"/>
        <v>0</v>
      </c>
      <c r="FY200" s="191" t="str">
        <f t="shared" si="1603"/>
        <v>nebija plānots</v>
      </c>
      <c r="FZ200" s="84">
        <f t="shared" si="1604"/>
        <v>0</v>
      </c>
      <c r="GA200" s="84">
        <v>0</v>
      </c>
      <c r="GB200" s="84">
        <v>0</v>
      </c>
      <c r="GC200" s="84">
        <f t="shared" si="1605"/>
        <v>0</v>
      </c>
      <c r="GD200" s="84">
        <f t="shared" si="1606"/>
        <v>0</v>
      </c>
      <c r="GE200" s="84">
        <f t="shared" si="1607"/>
        <v>0</v>
      </c>
      <c r="GF200" s="191" t="str">
        <f t="shared" si="1608"/>
        <v>nebija plānots</v>
      </c>
      <c r="GG200" s="84">
        <f t="shared" si="1609"/>
        <v>0</v>
      </c>
      <c r="GH200" s="84">
        <v>0</v>
      </c>
      <c r="GI200" s="84">
        <v>0</v>
      </c>
      <c r="GJ200" s="84">
        <f t="shared" si="1610"/>
        <v>0</v>
      </c>
      <c r="GK200" s="84">
        <f t="shared" si="1611"/>
        <v>0</v>
      </c>
      <c r="GL200" s="84">
        <f t="shared" si="1612"/>
        <v>0</v>
      </c>
      <c r="GM200" s="191" t="str">
        <f t="shared" si="1613"/>
        <v>nebija plānots</v>
      </c>
      <c r="GN200" s="84">
        <f t="shared" si="1614"/>
        <v>0</v>
      </c>
      <c r="GO200" s="84">
        <v>0</v>
      </c>
      <c r="GP200" s="84">
        <v>0</v>
      </c>
      <c r="GQ200" s="84">
        <f t="shared" si="1545"/>
        <v>0</v>
      </c>
      <c r="GR200" s="84">
        <f t="shared" si="1546"/>
        <v>0</v>
      </c>
      <c r="GS200" s="84">
        <f t="shared" si="1547"/>
        <v>0</v>
      </c>
      <c r="GT200" s="191" t="str">
        <f t="shared" si="1615"/>
        <v>nebija plānots</v>
      </c>
      <c r="GU200" s="84">
        <f t="shared" si="1548"/>
        <v>0</v>
      </c>
      <c r="GV200" s="84">
        <v>0</v>
      </c>
      <c r="GW200" s="84">
        <v>0</v>
      </c>
      <c r="GX200" s="84">
        <f t="shared" si="1549"/>
        <v>0</v>
      </c>
      <c r="GY200" s="84">
        <f t="shared" si="1550"/>
        <v>0</v>
      </c>
      <c r="GZ200" s="84">
        <f t="shared" si="1551"/>
        <v>0</v>
      </c>
      <c r="HA200" s="191" t="str">
        <f t="shared" si="1737"/>
        <v>nebija plānots</v>
      </c>
      <c r="HB200" s="84">
        <f t="shared" si="1552"/>
        <v>0</v>
      </c>
      <c r="HC200" s="40"/>
      <c r="HD200" s="40"/>
      <c r="HE200" s="99"/>
      <c r="HF200" s="99"/>
      <c r="HG200" s="100"/>
      <c r="HH200" s="100"/>
      <c r="HI200" s="100"/>
    </row>
    <row r="201" spans="1:217" ht="75.400000000000006" hidden="1" customHeight="1" outlineLevel="1" x14ac:dyDescent="0.45">
      <c r="B201" s="9"/>
      <c r="C201" s="317" t="s">
        <v>135</v>
      </c>
      <c r="D201" s="1" t="s">
        <v>1471</v>
      </c>
      <c r="E201" s="35">
        <v>189</v>
      </c>
      <c r="F201" s="37">
        <v>4</v>
      </c>
      <c r="G201" s="37" t="s">
        <v>135</v>
      </c>
      <c r="H201" s="37" t="s">
        <v>251</v>
      </c>
      <c r="I201" s="37" t="s">
        <v>491</v>
      </c>
      <c r="J201" s="54">
        <v>0</v>
      </c>
      <c r="K201" s="41"/>
      <c r="L201" s="38"/>
      <c r="M201" s="42" t="s">
        <v>50</v>
      </c>
      <c r="N201" s="41"/>
      <c r="O201" s="38"/>
      <c r="P201" s="38" t="s">
        <v>457</v>
      </c>
      <c r="Q201" s="40"/>
      <c r="R201" s="40"/>
      <c r="S201" s="40"/>
      <c r="T201" s="40"/>
      <c r="U201" s="40"/>
      <c r="V201" s="40"/>
      <c r="W201" s="40"/>
      <c r="X201" s="85">
        <f t="shared" si="1553"/>
        <v>0</v>
      </c>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84">
        <v>0</v>
      </c>
      <c r="CP201" s="84">
        <v>0</v>
      </c>
      <c r="CQ201" s="40"/>
      <c r="CR201" s="57">
        <f t="shared" si="1555"/>
        <v>0</v>
      </c>
      <c r="CS201" s="40"/>
      <c r="CT201" s="80"/>
      <c r="CU201" s="84"/>
      <c r="CV201" s="84"/>
      <c r="CW201" s="84"/>
      <c r="CX201" s="84"/>
      <c r="CY201" s="191"/>
      <c r="CZ201" s="84"/>
      <c r="DA201" s="80"/>
      <c r="DB201" s="84">
        <v>0</v>
      </c>
      <c r="DC201" s="84"/>
      <c r="DD201" s="84"/>
      <c r="DE201" s="84">
        <f t="shared" si="1562"/>
        <v>0</v>
      </c>
      <c r="DF201" s="191"/>
      <c r="DG201" s="84"/>
      <c r="DH201" s="80"/>
      <c r="DI201" s="84">
        <v>0</v>
      </c>
      <c r="DJ201" s="84"/>
      <c r="DK201" s="84"/>
      <c r="DL201" s="84">
        <f t="shared" si="1566"/>
        <v>0</v>
      </c>
      <c r="DM201" s="191"/>
      <c r="DN201" s="84"/>
      <c r="DO201" s="80"/>
      <c r="DP201" s="84">
        <v>0</v>
      </c>
      <c r="DQ201" s="84"/>
      <c r="DR201" s="84"/>
      <c r="DS201" s="84">
        <f t="shared" si="1570"/>
        <v>0</v>
      </c>
      <c r="DT201" s="191"/>
      <c r="DU201" s="84"/>
      <c r="DV201" s="80"/>
      <c r="DW201" s="84">
        <v>0</v>
      </c>
      <c r="DX201" s="84"/>
      <c r="DY201" s="84"/>
      <c r="DZ201" s="84">
        <f t="shared" si="1574"/>
        <v>0</v>
      </c>
      <c r="EA201" s="191"/>
      <c r="EB201" s="84"/>
      <c r="EC201" s="80"/>
      <c r="ED201" s="84">
        <v>0</v>
      </c>
      <c r="EE201" s="84"/>
      <c r="EF201" s="84"/>
      <c r="EG201" s="84">
        <f t="shared" si="1578"/>
        <v>0</v>
      </c>
      <c r="EH201" s="191"/>
      <c r="EI201" s="84"/>
      <c r="EJ201" s="80"/>
      <c r="EK201" s="84">
        <v>0</v>
      </c>
      <c r="EL201" s="84"/>
      <c r="EM201" s="84"/>
      <c r="EN201" s="84">
        <f t="shared" si="1582"/>
        <v>0</v>
      </c>
      <c r="EO201" s="191"/>
      <c r="EP201" s="84"/>
      <c r="EQ201" s="80"/>
      <c r="ER201" s="84">
        <v>0</v>
      </c>
      <c r="ES201" s="84"/>
      <c r="ET201" s="84"/>
      <c r="EU201" s="84">
        <f t="shared" si="1586"/>
        <v>0</v>
      </c>
      <c r="EV201" s="191"/>
      <c r="EW201" s="84"/>
      <c r="EX201" s="80"/>
      <c r="EY201" s="84">
        <v>0</v>
      </c>
      <c r="EZ201" s="84"/>
      <c r="FA201" s="84"/>
      <c r="FB201" s="84">
        <f t="shared" si="1590"/>
        <v>0</v>
      </c>
      <c r="FC201" s="191"/>
      <c r="FD201" s="84"/>
      <c r="FE201" s="80"/>
      <c r="FF201" s="84">
        <v>0</v>
      </c>
      <c r="FG201" s="84"/>
      <c r="FH201" s="84"/>
      <c r="FI201" s="84">
        <f t="shared" si="1594"/>
        <v>0</v>
      </c>
      <c r="FJ201" s="191"/>
      <c r="FK201" s="84"/>
      <c r="FL201" s="80"/>
      <c r="FM201" s="84">
        <v>0</v>
      </c>
      <c r="FN201" s="84"/>
      <c r="FO201" s="84"/>
      <c r="FP201" s="84">
        <f t="shared" si="1598"/>
        <v>0</v>
      </c>
      <c r="FQ201" s="191"/>
      <c r="FR201" s="84"/>
      <c r="FS201" s="40"/>
      <c r="FT201" s="97">
        <f t="shared" si="1601"/>
        <v>0</v>
      </c>
      <c r="FU201" s="84">
        <v>0</v>
      </c>
      <c r="FV201" s="84">
        <v>0</v>
      </c>
      <c r="FW201" s="84">
        <v>0</v>
      </c>
      <c r="FX201" s="84">
        <f t="shared" si="1602"/>
        <v>0</v>
      </c>
      <c r="FY201" s="191" t="str">
        <f t="shared" si="1603"/>
        <v>nebija plānots</v>
      </c>
      <c r="FZ201" s="84">
        <f t="shared" si="1604"/>
        <v>0</v>
      </c>
      <c r="GA201" s="84">
        <v>0</v>
      </c>
      <c r="GB201" s="84">
        <v>0</v>
      </c>
      <c r="GC201" s="84">
        <f t="shared" si="1605"/>
        <v>0</v>
      </c>
      <c r="GD201" s="84">
        <f t="shared" si="1606"/>
        <v>0</v>
      </c>
      <c r="GE201" s="84">
        <f t="shared" si="1607"/>
        <v>0</v>
      </c>
      <c r="GF201" s="191" t="str">
        <f t="shared" si="1608"/>
        <v>nebija plānots</v>
      </c>
      <c r="GG201" s="84">
        <f t="shared" si="1609"/>
        <v>0</v>
      </c>
      <c r="GH201" s="84">
        <v>0</v>
      </c>
      <c r="GI201" s="84">
        <v>0</v>
      </c>
      <c r="GJ201" s="84">
        <f t="shared" si="1610"/>
        <v>0</v>
      </c>
      <c r="GK201" s="84">
        <f t="shared" si="1611"/>
        <v>0</v>
      </c>
      <c r="GL201" s="84">
        <f t="shared" si="1612"/>
        <v>0</v>
      </c>
      <c r="GM201" s="191" t="str">
        <f t="shared" si="1613"/>
        <v>nebija plānots</v>
      </c>
      <c r="GN201" s="84">
        <f t="shared" si="1614"/>
        <v>0</v>
      </c>
      <c r="GO201" s="84">
        <v>0</v>
      </c>
      <c r="GP201" s="84">
        <v>0</v>
      </c>
      <c r="GQ201" s="84">
        <f t="shared" si="1545"/>
        <v>0</v>
      </c>
      <c r="GR201" s="84">
        <f t="shared" si="1546"/>
        <v>0</v>
      </c>
      <c r="GS201" s="84">
        <f t="shared" si="1547"/>
        <v>0</v>
      </c>
      <c r="GT201" s="191" t="str">
        <f t="shared" si="1615"/>
        <v>nebija plānots</v>
      </c>
      <c r="GU201" s="84">
        <f t="shared" si="1548"/>
        <v>0</v>
      </c>
      <c r="GV201" s="84">
        <v>0</v>
      </c>
      <c r="GW201" s="84">
        <v>0</v>
      </c>
      <c r="GX201" s="84">
        <f t="shared" si="1549"/>
        <v>0</v>
      </c>
      <c r="GY201" s="84">
        <f t="shared" si="1550"/>
        <v>0</v>
      </c>
      <c r="GZ201" s="84">
        <f t="shared" si="1551"/>
        <v>0</v>
      </c>
      <c r="HA201" s="191" t="str">
        <f t="shared" si="1737"/>
        <v>nebija plānots</v>
      </c>
      <c r="HB201" s="84">
        <f t="shared" si="1552"/>
        <v>0</v>
      </c>
      <c r="HC201" s="40"/>
      <c r="HD201" s="40"/>
      <c r="HE201" s="99"/>
      <c r="HF201" s="99"/>
      <c r="HG201" s="100"/>
      <c r="HH201" s="100"/>
      <c r="HI201" s="100"/>
    </row>
    <row r="202" spans="1:217" ht="75.400000000000006" customHeight="1" collapsed="1" x14ac:dyDescent="0.45">
      <c r="A202" s="1" t="str">
        <f t="shared" si="204"/>
        <v>4.2.2.5</v>
      </c>
      <c r="B202" s="9" t="str">
        <f>C202&amp;J202&amp;"."&amp;D202</f>
        <v>4.2.2.5.Nē</v>
      </c>
      <c r="C202" s="317" t="s">
        <v>135</v>
      </c>
      <c r="D202" s="1" t="s">
        <v>1471</v>
      </c>
      <c r="E202" s="35">
        <v>190</v>
      </c>
      <c r="F202" s="54">
        <v>4</v>
      </c>
      <c r="G202" s="54" t="s">
        <v>135</v>
      </c>
      <c r="H202" s="54" t="s">
        <v>251</v>
      </c>
      <c r="I202" s="54" t="str">
        <f t="shared" ref="I202" si="2162">CONCATENATE(G202," ",H202)</f>
        <v>4.2.2. Pašvaldību ēku energoefektivitāte</v>
      </c>
      <c r="J202" s="54">
        <v>5</v>
      </c>
      <c r="K202" s="62">
        <v>5</v>
      </c>
      <c r="L202" s="38"/>
      <c r="M202" s="63" t="s">
        <v>50</v>
      </c>
      <c r="N202" s="62" t="s">
        <v>5</v>
      </c>
      <c r="O202" s="55" t="s">
        <v>222</v>
      </c>
      <c r="P202" s="55" t="s">
        <v>225</v>
      </c>
      <c r="Q202" s="57">
        <f t="shared" ref="Q202" si="2163">S202+T202+U202+V202+W202</f>
        <v>2185800</v>
      </c>
      <c r="R202" s="57">
        <f t="shared" ref="R202" si="2164">S202+T202+U202+V202</f>
        <v>2185800</v>
      </c>
      <c r="S202" s="80">
        <v>0</v>
      </c>
      <c r="T202" s="80">
        <v>2185800</v>
      </c>
      <c r="U202" s="80">
        <v>0</v>
      </c>
      <c r="V202" s="80">
        <v>0</v>
      </c>
      <c r="W202" s="80">
        <v>0</v>
      </c>
      <c r="X202" s="85" t="str">
        <f t="shared" si="1553"/>
        <v>ERAF</v>
      </c>
      <c r="Y202" s="85">
        <v>0</v>
      </c>
      <c r="Z202" s="85">
        <v>0</v>
      </c>
      <c r="AA202" s="85">
        <v>0</v>
      </c>
      <c r="AB202" s="85">
        <v>0</v>
      </c>
      <c r="AC202" s="85">
        <v>0</v>
      </c>
      <c r="AD202" s="85">
        <v>0</v>
      </c>
      <c r="AE202" s="85">
        <v>0</v>
      </c>
      <c r="AF202" s="85">
        <v>0</v>
      </c>
      <c r="AG202" s="85">
        <v>0</v>
      </c>
      <c r="AH202" s="85">
        <v>0</v>
      </c>
      <c r="AI202" s="85">
        <v>0</v>
      </c>
      <c r="AJ202" s="85">
        <v>0</v>
      </c>
      <c r="AK202" s="85">
        <v>0</v>
      </c>
      <c r="AL202" s="85">
        <v>0</v>
      </c>
      <c r="AM202" s="85">
        <v>0</v>
      </c>
      <c r="AN202" s="85">
        <v>0</v>
      </c>
      <c r="AO202" s="85">
        <v>0</v>
      </c>
      <c r="AP202" s="57">
        <f t="shared" si="2129"/>
        <v>0</v>
      </c>
      <c r="AQ202" s="85">
        <v>0</v>
      </c>
      <c r="AR202" s="85">
        <v>0</v>
      </c>
      <c r="AS202" s="85">
        <v>0</v>
      </c>
      <c r="AT202" s="85">
        <v>0</v>
      </c>
      <c r="AU202" s="85">
        <v>0</v>
      </c>
      <c r="AV202" s="85">
        <v>0</v>
      </c>
      <c r="AW202" s="85">
        <v>0</v>
      </c>
      <c r="AX202" s="85">
        <v>0</v>
      </c>
      <c r="AY202" s="85">
        <v>0</v>
      </c>
      <c r="AZ202" s="85">
        <v>0</v>
      </c>
      <c r="BA202" s="85">
        <v>0</v>
      </c>
      <c r="BB202" s="85">
        <v>0</v>
      </c>
      <c r="BC202" s="57">
        <f t="shared" si="2130"/>
        <v>0</v>
      </c>
      <c r="BD202" s="57">
        <f t="shared" si="2131"/>
        <v>0</v>
      </c>
      <c r="BE202" s="85">
        <v>0</v>
      </c>
      <c r="BF202" s="85">
        <v>0</v>
      </c>
      <c r="BG202" s="85">
        <v>0</v>
      </c>
      <c r="BH202" s="85">
        <v>0</v>
      </c>
      <c r="BI202" s="85">
        <v>0</v>
      </c>
      <c r="BJ202" s="85">
        <v>0</v>
      </c>
      <c r="BK202" s="85">
        <v>0</v>
      </c>
      <c r="BL202" s="85">
        <v>0</v>
      </c>
      <c r="BM202" s="85">
        <v>0</v>
      </c>
      <c r="BN202" s="85">
        <v>0</v>
      </c>
      <c r="BO202" s="85">
        <v>0</v>
      </c>
      <c r="BP202" s="85">
        <v>0</v>
      </c>
      <c r="BQ202" s="57">
        <f t="shared" si="208"/>
        <v>0</v>
      </c>
      <c r="BR202" s="85">
        <v>0</v>
      </c>
      <c r="BS202" s="85">
        <v>0</v>
      </c>
      <c r="BT202" s="85">
        <v>0</v>
      </c>
      <c r="BU202" s="85">
        <v>0</v>
      </c>
      <c r="BV202" s="85">
        <v>0</v>
      </c>
      <c r="BW202" s="85">
        <v>0</v>
      </c>
      <c r="BX202" s="85">
        <v>0</v>
      </c>
      <c r="BY202" s="85">
        <v>0</v>
      </c>
      <c r="BZ202" s="85">
        <v>0</v>
      </c>
      <c r="CA202" s="85">
        <v>0</v>
      </c>
      <c r="CB202" s="85">
        <v>0</v>
      </c>
      <c r="CC202" s="85">
        <v>0</v>
      </c>
      <c r="CD202" s="57">
        <f t="shared" si="209"/>
        <v>0</v>
      </c>
      <c r="CE202" s="85">
        <v>0</v>
      </c>
      <c r="CF202" s="85">
        <v>0</v>
      </c>
      <c r="CG202" s="85">
        <v>0</v>
      </c>
      <c r="CH202" s="85">
        <v>0</v>
      </c>
      <c r="CI202" s="182">
        <v>0</v>
      </c>
      <c r="CJ202" s="182">
        <v>400000</v>
      </c>
      <c r="CK202" s="182">
        <v>544107.46</v>
      </c>
      <c r="CL202" s="182">
        <v>0</v>
      </c>
      <c r="CM202" s="182">
        <v>226305.6</v>
      </c>
      <c r="CN202" s="182">
        <v>64164.29</v>
      </c>
      <c r="CO202" s="84">
        <v>0</v>
      </c>
      <c r="CP202" s="84">
        <v>149072.47</v>
      </c>
      <c r="CQ202" s="57">
        <f>CE202+CF202+CG202+CH202+CI202+CJ202+CK202+CL202+CM202+CN202+CO202+CP202</f>
        <v>1383649.82</v>
      </c>
      <c r="CR202" s="57">
        <f t="shared" si="1555"/>
        <v>1383649.82</v>
      </c>
      <c r="CS202" s="179">
        <v>0</v>
      </c>
      <c r="CT202" s="84">
        <v>0.01</v>
      </c>
      <c r="CU202" s="84">
        <v>0</v>
      </c>
      <c r="CV202" s="84">
        <f t="shared" si="1556"/>
        <v>0.01</v>
      </c>
      <c r="CW202" s="84">
        <v>0</v>
      </c>
      <c r="CX202" s="84">
        <f t="shared" si="1557"/>
        <v>0</v>
      </c>
      <c r="CY202" s="191">
        <f t="shared" si="1558"/>
        <v>0</v>
      </c>
      <c r="CZ202" s="84">
        <f t="shared" si="1559"/>
        <v>-0.01</v>
      </c>
      <c r="DA202" s="84">
        <f t="shared" ref="DA202:FL202" si="2165">DA203+DA204</f>
        <v>156969.68</v>
      </c>
      <c r="DB202" s="84">
        <v>94209.399999999907</v>
      </c>
      <c r="DC202" s="84">
        <f t="shared" si="1561"/>
        <v>156969.69</v>
      </c>
      <c r="DD202" s="84">
        <v>0</v>
      </c>
      <c r="DE202" s="84">
        <f t="shared" si="1562"/>
        <v>94209.399999999907</v>
      </c>
      <c r="DF202" s="191">
        <f t="shared" ref="DF202" si="2166">IFERROR(DE202/DC202,"nebija plānots")</f>
        <v>0.60017574093444348</v>
      </c>
      <c r="DG202" s="84">
        <f t="shared" ref="DG202" si="2167">DE202-DC202</f>
        <v>-62760.290000000095</v>
      </c>
      <c r="DH202" s="84">
        <f t="shared" si="2165"/>
        <v>58499.66</v>
      </c>
      <c r="DI202" s="84">
        <v>66362.909999999916</v>
      </c>
      <c r="DJ202" s="84">
        <f t="shared" ref="DJ202" si="2168">DC202+DH202</f>
        <v>215469.35</v>
      </c>
      <c r="DK202" s="84">
        <v>0</v>
      </c>
      <c r="DL202" s="84">
        <f t="shared" si="1566"/>
        <v>160572.30999999982</v>
      </c>
      <c r="DM202" s="191">
        <f t="shared" ref="DM202" si="2169">IFERROR(DL202/DJ202,"nebija plānots")</f>
        <v>0.74522111845605798</v>
      </c>
      <c r="DN202" s="84">
        <f t="shared" ref="DN202" si="2170">DL202-DJ202</f>
        <v>-54897.040000000183</v>
      </c>
      <c r="DO202" s="84">
        <f t="shared" si="2165"/>
        <v>0</v>
      </c>
      <c r="DP202" s="84">
        <v>4101471.61</v>
      </c>
      <c r="DQ202" s="84">
        <f t="shared" ref="DQ202" si="2171">DJ202+DO202</f>
        <v>215469.35</v>
      </c>
      <c r="DR202" s="84">
        <v>0</v>
      </c>
      <c r="DS202" s="84">
        <f t="shared" si="1570"/>
        <v>4262043.92</v>
      </c>
      <c r="DT202" s="191">
        <f t="shared" ref="DT202" si="2172">IFERROR(DS202/DQ202,"nebija plānots")</f>
        <v>19.780279283341226</v>
      </c>
      <c r="DU202" s="84">
        <f t="shared" ref="DU202" si="2173">DS202-DQ202</f>
        <v>4046574.57</v>
      </c>
      <c r="DV202" s="84">
        <f t="shared" si="2165"/>
        <v>0</v>
      </c>
      <c r="DW202" s="84">
        <v>617903.13000000117</v>
      </c>
      <c r="DX202" s="84">
        <f t="shared" ref="DX202" si="2174">DQ202+DV202</f>
        <v>215469.35</v>
      </c>
      <c r="DY202" s="84">
        <v>0</v>
      </c>
      <c r="DZ202" s="84">
        <f t="shared" si="1574"/>
        <v>4879947.0500000007</v>
      </c>
      <c r="EA202" s="191">
        <f t="shared" ref="EA202" si="2175">IFERROR(DZ202/DX202,"nebija plānots")</f>
        <v>22.647987057091882</v>
      </c>
      <c r="EB202" s="84">
        <f t="shared" ref="EB202" si="2176">DZ202-DX202</f>
        <v>4664477.7000000011</v>
      </c>
      <c r="EC202" s="84">
        <f t="shared" si="2165"/>
        <v>122083.95</v>
      </c>
      <c r="ED202" s="84">
        <v>420883.18000000034</v>
      </c>
      <c r="EE202" s="84">
        <f t="shared" ref="EE202" si="2177">DX202+EC202</f>
        <v>337553.3</v>
      </c>
      <c r="EF202" s="84">
        <v>0</v>
      </c>
      <c r="EG202" s="84">
        <f t="shared" si="1578"/>
        <v>5300830.2300000014</v>
      </c>
      <c r="EH202" s="191">
        <f t="shared" ref="EH202" si="2178">IFERROR(EG202/EE202,"nebija plānots")</f>
        <v>15.703683625667418</v>
      </c>
      <c r="EI202" s="84">
        <f t="shared" ref="EI202" si="2179">EG202-EE202</f>
        <v>4963276.9300000016</v>
      </c>
      <c r="EJ202" s="84">
        <f t="shared" si="2165"/>
        <v>0</v>
      </c>
      <c r="EK202" s="84">
        <v>412898.57999999996</v>
      </c>
      <c r="EL202" s="84">
        <f t="shared" ref="EL202" si="2180">EE202+EJ202</f>
        <v>337553.3</v>
      </c>
      <c r="EM202" s="84">
        <v>0</v>
      </c>
      <c r="EN202" s="84">
        <f t="shared" si="1582"/>
        <v>5713728.8100000015</v>
      </c>
      <c r="EO202" s="191">
        <f t="shared" ref="EO202" si="2181">IFERROR(EN202/EL202,"nebija plānots")</f>
        <v>16.926893649091866</v>
      </c>
      <c r="EP202" s="84">
        <f t="shared" ref="EP202" si="2182">EN202-EL202</f>
        <v>5376175.5100000016</v>
      </c>
      <c r="EQ202" s="84">
        <f t="shared" si="2165"/>
        <v>0</v>
      </c>
      <c r="ER202" s="84">
        <v>193223.78000000026</v>
      </c>
      <c r="ES202" s="84">
        <f t="shared" ref="ES202" si="2183">EL202+EQ202</f>
        <v>337553.3</v>
      </c>
      <c r="ET202" s="84">
        <v>0</v>
      </c>
      <c r="EU202" s="84">
        <f t="shared" si="1586"/>
        <v>5906952.5900000017</v>
      </c>
      <c r="EV202" s="191">
        <f t="shared" ref="EV202" si="2184">IFERROR(EU202/ES202,"nebija plānots")</f>
        <v>17.499318152125905</v>
      </c>
      <c r="EW202" s="84">
        <f t="shared" ref="EW202" si="2185">EU202-ES202</f>
        <v>5569399.2900000019</v>
      </c>
      <c r="EX202" s="84">
        <f t="shared" si="2165"/>
        <v>34476.199999999997</v>
      </c>
      <c r="EY202" s="84">
        <v>188975.61</v>
      </c>
      <c r="EZ202" s="84">
        <f t="shared" ref="EZ202" si="2186">ES202+EX202</f>
        <v>372029.5</v>
      </c>
      <c r="FA202" s="84">
        <v>0</v>
      </c>
      <c r="FB202" s="84">
        <f t="shared" si="1590"/>
        <v>6095928.200000002</v>
      </c>
      <c r="FC202" s="191">
        <f t="shared" ref="FC202" si="2187">IFERROR(FB202/EZ202,"nebija plānots")</f>
        <v>16.385604367395601</v>
      </c>
      <c r="FD202" s="84">
        <f t="shared" ref="FD202" si="2188">FB202-EZ202</f>
        <v>5723898.700000002</v>
      </c>
      <c r="FE202" s="84">
        <f t="shared" si="2165"/>
        <v>0</v>
      </c>
      <c r="FF202" s="84">
        <v>46564.650000000023</v>
      </c>
      <c r="FG202" s="84">
        <f t="shared" ref="FG202" si="2189">EZ202+FE202</f>
        <v>372029.5</v>
      </c>
      <c r="FH202" s="84">
        <v>0</v>
      </c>
      <c r="FI202" s="84">
        <f t="shared" si="1594"/>
        <v>6142492.8500000024</v>
      </c>
      <c r="FJ202" s="191">
        <f t="shared" ref="FJ202" si="2190">IFERROR(FI202/FG202,"nebija plānots")</f>
        <v>16.510768232089127</v>
      </c>
      <c r="FK202" s="84">
        <f t="shared" ref="FK202" si="2191">FI202-FG202</f>
        <v>5770463.3500000024</v>
      </c>
      <c r="FL202" s="84">
        <f t="shared" si="2165"/>
        <v>17166.740000000002</v>
      </c>
      <c r="FM202" s="84">
        <v>164865.38000000012</v>
      </c>
      <c r="FN202" s="84">
        <f t="shared" ref="FN202" si="2192">FG202+FL202</f>
        <v>389196.24</v>
      </c>
      <c r="FO202" s="84">
        <v>0</v>
      </c>
      <c r="FP202" s="84">
        <f t="shared" si="1598"/>
        <v>6307358.2300000023</v>
      </c>
      <c r="FQ202" s="191">
        <f t="shared" ref="FQ202" si="2193">IFERROR(FP202/FN202,"nebija plānots")</f>
        <v>16.206112962447946</v>
      </c>
      <c r="FR202" s="84">
        <f t="shared" ref="FR202" si="2194">FP202-FN202</f>
        <v>5918161.9900000021</v>
      </c>
      <c r="FS202" s="97">
        <f t="shared" si="1646"/>
        <v>389196.24</v>
      </c>
      <c r="FT202" s="97">
        <f t="shared" si="1601"/>
        <v>7691008.0500000026</v>
      </c>
      <c r="FU202" s="84">
        <v>652531.24</v>
      </c>
      <c r="FV202" s="84">
        <v>356312.5500000001</v>
      </c>
      <c r="FW202" s="84">
        <v>0</v>
      </c>
      <c r="FX202" s="84">
        <f t="shared" si="1602"/>
        <v>356312.5500000001</v>
      </c>
      <c r="FY202" s="191">
        <f t="shared" si="1603"/>
        <v>0.54604673026842376</v>
      </c>
      <c r="FZ202" s="84">
        <f t="shared" si="1604"/>
        <v>296218.68999999989</v>
      </c>
      <c r="GA202" s="84">
        <v>177105.97999999998</v>
      </c>
      <c r="GB202" s="84">
        <v>76660.55</v>
      </c>
      <c r="GC202" s="84">
        <f t="shared" si="1605"/>
        <v>100445.42999999998</v>
      </c>
      <c r="GD202" s="84">
        <f t="shared" si="1606"/>
        <v>76660.55</v>
      </c>
      <c r="GE202" s="84">
        <f t="shared" si="1607"/>
        <v>456757.9800000001</v>
      </c>
      <c r="GF202" s="191">
        <f>IFERROR(GE202/FU202,"nebija plānots")</f>
        <v>0.69997871672779999</v>
      </c>
      <c r="GG202" s="84">
        <f t="shared" si="1609"/>
        <v>195773.25999999989</v>
      </c>
      <c r="GH202" s="84">
        <v>145005.16000000006</v>
      </c>
      <c r="GI202" s="84">
        <v>0</v>
      </c>
      <c r="GJ202" s="84">
        <f t="shared" si="1610"/>
        <v>145005.16000000006</v>
      </c>
      <c r="GK202" s="84">
        <f t="shared" si="1611"/>
        <v>76660.55</v>
      </c>
      <c r="GL202" s="84">
        <f t="shared" si="1612"/>
        <v>601763.14000000013</v>
      </c>
      <c r="GM202" s="191">
        <f t="shared" si="1613"/>
        <v>0.92219820770573402</v>
      </c>
      <c r="GN202" s="84">
        <f t="shared" si="1614"/>
        <v>50768.099999999831</v>
      </c>
      <c r="GO202" s="84">
        <v>38950.37000000001</v>
      </c>
      <c r="GP202" s="84">
        <v>0</v>
      </c>
      <c r="GQ202" s="84">
        <f t="shared" si="1545"/>
        <v>38950.37000000001</v>
      </c>
      <c r="GR202" s="84">
        <f t="shared" si="1546"/>
        <v>76660.55</v>
      </c>
      <c r="GS202" s="84">
        <f t="shared" si="1547"/>
        <v>640713.51000000013</v>
      </c>
      <c r="GT202" s="191">
        <f t="shared" si="1615"/>
        <v>0.981889403486644</v>
      </c>
      <c r="GU202" s="84">
        <f t="shared" si="1548"/>
        <v>11817.729999999821</v>
      </c>
      <c r="GV202" s="84">
        <v>0</v>
      </c>
      <c r="GW202" s="84">
        <v>18572.03</v>
      </c>
      <c r="GX202" s="84">
        <f t="shared" si="1549"/>
        <v>-18572.03</v>
      </c>
      <c r="GY202" s="84">
        <f t="shared" si="1550"/>
        <v>95232.58</v>
      </c>
      <c r="GZ202" s="84">
        <f t="shared" si="1551"/>
        <v>622141.4800000001</v>
      </c>
      <c r="HA202" s="191">
        <f t="shared" si="1737"/>
        <v>0.95342788492394648</v>
      </c>
      <c r="HB202" s="84">
        <f t="shared" si="1552"/>
        <v>30389.75999999982</v>
      </c>
      <c r="HC202" s="57">
        <f>FU202+FS202+CQ202+CD202+BQ202+BC202+AP202</f>
        <v>2425377.2999999998</v>
      </c>
      <c r="HD202" s="57">
        <f>Q202-HC202</f>
        <v>-239577.29999999981</v>
      </c>
      <c r="HE202" s="58" t="s">
        <v>976</v>
      </c>
      <c r="HF202" s="58">
        <v>5</v>
      </c>
      <c r="HG202" s="59"/>
      <c r="HH202" s="59"/>
      <c r="HI202" s="59"/>
    </row>
    <row r="203" spans="1:217" ht="75.400000000000006" hidden="1" customHeight="1" outlineLevel="1" x14ac:dyDescent="0.45">
      <c r="B203" s="9"/>
      <c r="C203" s="317" t="s">
        <v>135</v>
      </c>
      <c r="D203" s="1" t="s">
        <v>1471</v>
      </c>
      <c r="E203" s="35">
        <v>191</v>
      </c>
      <c r="F203" s="37">
        <v>4</v>
      </c>
      <c r="G203" s="37" t="s">
        <v>135</v>
      </c>
      <c r="H203" s="37" t="s">
        <v>251</v>
      </c>
      <c r="I203" s="37" t="s">
        <v>491</v>
      </c>
      <c r="J203" s="54">
        <v>0</v>
      </c>
      <c r="K203" s="41"/>
      <c r="L203" s="38"/>
      <c r="M203" s="42" t="s">
        <v>50</v>
      </c>
      <c r="N203" s="41"/>
      <c r="O203" s="38"/>
      <c r="P203" s="38" t="s">
        <v>456</v>
      </c>
      <c r="Q203" s="40"/>
      <c r="R203" s="40"/>
      <c r="S203" s="40"/>
      <c r="T203" s="40"/>
      <c r="U203" s="40"/>
      <c r="V203" s="40"/>
      <c r="W203" s="40"/>
      <c r="X203" s="85">
        <f t="shared" si="1553"/>
        <v>0</v>
      </c>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84">
        <v>0</v>
      </c>
      <c r="CP203" s="84">
        <v>0</v>
      </c>
      <c r="CQ203" s="40"/>
      <c r="CR203" s="57">
        <f t="shared" si="1555"/>
        <v>0</v>
      </c>
      <c r="CS203" s="40"/>
      <c r="CT203" s="40"/>
      <c r="CU203" s="84"/>
      <c r="CV203" s="84"/>
      <c r="CW203" s="84"/>
      <c r="CX203" s="84"/>
      <c r="CY203" s="191"/>
      <c r="CZ203" s="84"/>
      <c r="DA203" s="40"/>
      <c r="DB203" s="84">
        <v>0</v>
      </c>
      <c r="DC203" s="84"/>
      <c r="DD203" s="84"/>
      <c r="DE203" s="84">
        <f t="shared" si="1562"/>
        <v>0</v>
      </c>
      <c r="DF203" s="191"/>
      <c r="DG203" s="84"/>
      <c r="DH203" s="40"/>
      <c r="DI203" s="84">
        <v>0</v>
      </c>
      <c r="DJ203" s="84"/>
      <c r="DK203" s="84"/>
      <c r="DL203" s="84">
        <f t="shared" si="1566"/>
        <v>0</v>
      </c>
      <c r="DM203" s="191"/>
      <c r="DN203" s="84"/>
      <c r="DO203" s="40"/>
      <c r="DP203" s="84">
        <v>0</v>
      </c>
      <c r="DQ203" s="84"/>
      <c r="DR203" s="84"/>
      <c r="DS203" s="84">
        <f t="shared" si="1570"/>
        <v>0</v>
      </c>
      <c r="DT203" s="191"/>
      <c r="DU203" s="84"/>
      <c r="DV203" s="40"/>
      <c r="DW203" s="84">
        <v>0</v>
      </c>
      <c r="DX203" s="84"/>
      <c r="DY203" s="84"/>
      <c r="DZ203" s="84">
        <f t="shared" si="1574"/>
        <v>0</v>
      </c>
      <c r="EA203" s="191"/>
      <c r="EB203" s="84"/>
      <c r="EC203" s="40"/>
      <c r="ED203" s="84">
        <v>0</v>
      </c>
      <c r="EE203" s="84"/>
      <c r="EF203" s="84"/>
      <c r="EG203" s="84">
        <f t="shared" si="1578"/>
        <v>0</v>
      </c>
      <c r="EH203" s="191"/>
      <c r="EI203" s="84"/>
      <c r="EJ203" s="40"/>
      <c r="EK203" s="84">
        <v>0</v>
      </c>
      <c r="EL203" s="84"/>
      <c r="EM203" s="84"/>
      <c r="EN203" s="84">
        <f t="shared" si="1582"/>
        <v>0</v>
      </c>
      <c r="EO203" s="191"/>
      <c r="EP203" s="84"/>
      <c r="EQ203" s="40"/>
      <c r="ER203" s="84">
        <v>0</v>
      </c>
      <c r="ES203" s="84"/>
      <c r="ET203" s="84"/>
      <c r="EU203" s="84">
        <f t="shared" si="1586"/>
        <v>0</v>
      </c>
      <c r="EV203" s="191"/>
      <c r="EW203" s="84"/>
      <c r="EX203" s="40"/>
      <c r="EY203" s="84">
        <v>0</v>
      </c>
      <c r="EZ203" s="84"/>
      <c r="FA203" s="84"/>
      <c r="FB203" s="84">
        <f t="shared" si="1590"/>
        <v>0</v>
      </c>
      <c r="FC203" s="191"/>
      <c r="FD203" s="84"/>
      <c r="FE203" s="40"/>
      <c r="FF203" s="84">
        <v>0</v>
      </c>
      <c r="FG203" s="84"/>
      <c r="FH203" s="84"/>
      <c r="FI203" s="84">
        <f t="shared" si="1594"/>
        <v>0</v>
      </c>
      <c r="FJ203" s="191"/>
      <c r="FK203" s="84"/>
      <c r="FL203" s="40"/>
      <c r="FM203" s="84">
        <v>0</v>
      </c>
      <c r="FN203" s="84"/>
      <c r="FO203" s="84"/>
      <c r="FP203" s="84">
        <f t="shared" si="1598"/>
        <v>0</v>
      </c>
      <c r="FQ203" s="191"/>
      <c r="FR203" s="84"/>
      <c r="FS203" s="40"/>
      <c r="FT203" s="97">
        <f t="shared" si="1601"/>
        <v>0</v>
      </c>
      <c r="FU203" s="84">
        <v>0</v>
      </c>
      <c r="FV203" s="84">
        <v>0</v>
      </c>
      <c r="FW203" s="84">
        <v>0</v>
      </c>
      <c r="FX203" s="84">
        <f t="shared" si="1602"/>
        <v>0</v>
      </c>
      <c r="FY203" s="191" t="str">
        <f t="shared" si="1603"/>
        <v>nebija plānots</v>
      </c>
      <c r="FZ203" s="84">
        <f t="shared" si="1604"/>
        <v>0</v>
      </c>
      <c r="GA203" s="84">
        <v>0</v>
      </c>
      <c r="GB203" s="84">
        <v>0</v>
      </c>
      <c r="GC203" s="84">
        <f t="shared" si="1605"/>
        <v>0</v>
      </c>
      <c r="GD203" s="84">
        <f t="shared" si="1606"/>
        <v>0</v>
      </c>
      <c r="GE203" s="84">
        <f t="shared" si="1607"/>
        <v>0</v>
      </c>
      <c r="GF203" s="191" t="str">
        <f t="shared" si="1608"/>
        <v>nebija plānots</v>
      </c>
      <c r="GG203" s="84">
        <f t="shared" si="1609"/>
        <v>0</v>
      </c>
      <c r="GH203" s="84">
        <v>0</v>
      </c>
      <c r="GI203" s="84">
        <v>0</v>
      </c>
      <c r="GJ203" s="84">
        <f t="shared" si="1610"/>
        <v>0</v>
      </c>
      <c r="GK203" s="84">
        <f t="shared" si="1611"/>
        <v>0</v>
      </c>
      <c r="GL203" s="84">
        <f t="shared" si="1612"/>
        <v>0</v>
      </c>
      <c r="GM203" s="191" t="str">
        <f t="shared" si="1613"/>
        <v>nebija plānots</v>
      </c>
      <c r="GN203" s="84">
        <f t="shared" si="1614"/>
        <v>0</v>
      </c>
      <c r="GO203" s="84">
        <v>0</v>
      </c>
      <c r="GP203" s="84">
        <v>0</v>
      </c>
      <c r="GQ203" s="84">
        <f t="shared" si="1545"/>
        <v>0</v>
      </c>
      <c r="GR203" s="84">
        <f t="shared" si="1546"/>
        <v>0</v>
      </c>
      <c r="GS203" s="84">
        <f t="shared" si="1547"/>
        <v>0</v>
      </c>
      <c r="GT203" s="191" t="str">
        <f t="shared" si="1615"/>
        <v>nebija plānots</v>
      </c>
      <c r="GU203" s="84">
        <f t="shared" si="1548"/>
        <v>0</v>
      </c>
      <c r="GV203" s="84">
        <v>0</v>
      </c>
      <c r="GW203" s="84">
        <v>0</v>
      </c>
      <c r="GX203" s="84">
        <f t="shared" si="1549"/>
        <v>0</v>
      </c>
      <c r="GY203" s="84">
        <f t="shared" si="1550"/>
        <v>0</v>
      </c>
      <c r="GZ203" s="84">
        <f t="shared" si="1551"/>
        <v>0</v>
      </c>
      <c r="HA203" s="191" t="str">
        <f t="shared" si="1737"/>
        <v>nebija plānots</v>
      </c>
      <c r="HB203" s="84">
        <f t="shared" si="1552"/>
        <v>0</v>
      </c>
      <c r="HC203" s="40"/>
      <c r="HD203" s="40"/>
      <c r="HE203" s="99"/>
      <c r="HF203" s="99"/>
      <c r="HG203" s="100"/>
      <c r="HH203" s="100"/>
      <c r="HI203" s="100"/>
    </row>
    <row r="204" spans="1:217" ht="75.400000000000006" hidden="1" customHeight="1" outlineLevel="1" x14ac:dyDescent="0.45">
      <c r="B204" s="9"/>
      <c r="C204" s="317" t="s">
        <v>135</v>
      </c>
      <c r="D204" s="1" t="s">
        <v>1471</v>
      </c>
      <c r="E204" s="35">
        <v>192</v>
      </c>
      <c r="F204" s="37">
        <v>4</v>
      </c>
      <c r="G204" s="37" t="s">
        <v>135</v>
      </c>
      <c r="H204" s="37" t="s">
        <v>251</v>
      </c>
      <c r="I204" s="37" t="s">
        <v>491</v>
      </c>
      <c r="J204" s="54">
        <v>0</v>
      </c>
      <c r="K204" s="41"/>
      <c r="L204" s="38"/>
      <c r="M204" s="42" t="s">
        <v>50</v>
      </c>
      <c r="N204" s="41"/>
      <c r="O204" s="38"/>
      <c r="P204" s="38" t="s">
        <v>457</v>
      </c>
      <c r="Q204" s="40"/>
      <c r="R204" s="40"/>
      <c r="S204" s="40"/>
      <c r="T204" s="40"/>
      <c r="U204" s="40"/>
      <c r="V204" s="40"/>
      <c r="W204" s="40"/>
      <c r="X204" s="85">
        <f t="shared" si="1553"/>
        <v>0</v>
      </c>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84">
        <v>0</v>
      </c>
      <c r="CP204" s="84">
        <v>0</v>
      </c>
      <c r="CQ204" s="40"/>
      <c r="CR204" s="57">
        <f t="shared" si="1555"/>
        <v>0</v>
      </c>
      <c r="CS204" s="40"/>
      <c r="CT204" s="40">
        <v>0.01</v>
      </c>
      <c r="CU204" s="84"/>
      <c r="CV204" s="84"/>
      <c r="CW204" s="84"/>
      <c r="CX204" s="84"/>
      <c r="CY204" s="191"/>
      <c r="CZ204" s="84"/>
      <c r="DA204" s="40">
        <v>156969.68</v>
      </c>
      <c r="DB204" s="84">
        <v>0</v>
      </c>
      <c r="DC204" s="84"/>
      <c r="DD204" s="84"/>
      <c r="DE204" s="84">
        <f t="shared" si="1562"/>
        <v>0</v>
      </c>
      <c r="DF204" s="191"/>
      <c r="DG204" s="84"/>
      <c r="DH204" s="40">
        <v>58499.66</v>
      </c>
      <c r="DI204" s="84">
        <v>0</v>
      </c>
      <c r="DJ204" s="84"/>
      <c r="DK204" s="84"/>
      <c r="DL204" s="84">
        <f t="shared" si="1566"/>
        <v>0</v>
      </c>
      <c r="DM204" s="191"/>
      <c r="DN204" s="84"/>
      <c r="DO204" s="40">
        <v>0</v>
      </c>
      <c r="DP204" s="84">
        <v>0</v>
      </c>
      <c r="DQ204" s="84"/>
      <c r="DR204" s="84"/>
      <c r="DS204" s="84">
        <f t="shared" si="1570"/>
        <v>0</v>
      </c>
      <c r="DT204" s="191"/>
      <c r="DU204" s="84"/>
      <c r="DV204" s="40">
        <v>0</v>
      </c>
      <c r="DW204" s="84">
        <v>0</v>
      </c>
      <c r="DX204" s="84"/>
      <c r="DY204" s="84"/>
      <c r="DZ204" s="84">
        <f t="shared" si="1574"/>
        <v>0</v>
      </c>
      <c r="EA204" s="191"/>
      <c r="EB204" s="84"/>
      <c r="EC204" s="40">
        <v>122083.95</v>
      </c>
      <c r="ED204" s="84">
        <v>0</v>
      </c>
      <c r="EE204" s="84"/>
      <c r="EF204" s="84"/>
      <c r="EG204" s="84">
        <f t="shared" si="1578"/>
        <v>0</v>
      </c>
      <c r="EH204" s="191"/>
      <c r="EI204" s="84"/>
      <c r="EJ204" s="40">
        <v>0</v>
      </c>
      <c r="EK204" s="84">
        <v>0</v>
      </c>
      <c r="EL204" s="84"/>
      <c r="EM204" s="84"/>
      <c r="EN204" s="84">
        <f t="shared" si="1582"/>
        <v>0</v>
      </c>
      <c r="EO204" s="191"/>
      <c r="EP204" s="84"/>
      <c r="EQ204" s="40">
        <v>0</v>
      </c>
      <c r="ER204" s="84">
        <v>0</v>
      </c>
      <c r="ES204" s="84"/>
      <c r="ET204" s="84"/>
      <c r="EU204" s="84">
        <f t="shared" si="1586"/>
        <v>0</v>
      </c>
      <c r="EV204" s="191"/>
      <c r="EW204" s="84"/>
      <c r="EX204" s="40">
        <v>34476.199999999997</v>
      </c>
      <c r="EY204" s="84">
        <v>0</v>
      </c>
      <c r="EZ204" s="84"/>
      <c r="FA204" s="84"/>
      <c r="FB204" s="84">
        <f t="shared" si="1590"/>
        <v>0</v>
      </c>
      <c r="FC204" s="191"/>
      <c r="FD204" s="84"/>
      <c r="FE204" s="40">
        <v>0</v>
      </c>
      <c r="FF204" s="84">
        <v>0</v>
      </c>
      <c r="FG204" s="84"/>
      <c r="FH204" s="84"/>
      <c r="FI204" s="84">
        <f t="shared" si="1594"/>
        <v>0</v>
      </c>
      <c r="FJ204" s="191"/>
      <c r="FK204" s="84"/>
      <c r="FL204" s="40">
        <v>17166.740000000002</v>
      </c>
      <c r="FM204" s="84">
        <v>0</v>
      </c>
      <c r="FN204" s="84"/>
      <c r="FO204" s="84"/>
      <c r="FP204" s="84">
        <f t="shared" si="1598"/>
        <v>0</v>
      </c>
      <c r="FQ204" s="191"/>
      <c r="FR204" s="84"/>
      <c r="FS204" s="40"/>
      <c r="FT204" s="97">
        <f t="shared" si="1601"/>
        <v>0</v>
      </c>
      <c r="FU204" s="84">
        <v>0</v>
      </c>
      <c r="FV204" s="84">
        <v>0</v>
      </c>
      <c r="FW204" s="84">
        <v>0</v>
      </c>
      <c r="FX204" s="84">
        <f t="shared" si="1602"/>
        <v>0</v>
      </c>
      <c r="FY204" s="191" t="str">
        <f t="shared" si="1603"/>
        <v>nebija plānots</v>
      </c>
      <c r="FZ204" s="84">
        <f t="shared" si="1604"/>
        <v>0</v>
      </c>
      <c r="GA204" s="84">
        <v>0</v>
      </c>
      <c r="GB204" s="84">
        <v>0</v>
      </c>
      <c r="GC204" s="84">
        <f t="shared" si="1605"/>
        <v>0</v>
      </c>
      <c r="GD204" s="84">
        <f t="shared" si="1606"/>
        <v>0</v>
      </c>
      <c r="GE204" s="84">
        <f t="shared" si="1607"/>
        <v>0</v>
      </c>
      <c r="GF204" s="191" t="str">
        <f t="shared" si="1608"/>
        <v>nebija plānots</v>
      </c>
      <c r="GG204" s="84">
        <f t="shared" si="1609"/>
        <v>0</v>
      </c>
      <c r="GH204" s="84">
        <v>0</v>
      </c>
      <c r="GI204" s="84">
        <v>0</v>
      </c>
      <c r="GJ204" s="84">
        <f t="shared" si="1610"/>
        <v>0</v>
      </c>
      <c r="GK204" s="84">
        <f t="shared" si="1611"/>
        <v>0</v>
      </c>
      <c r="GL204" s="84">
        <f t="shared" si="1612"/>
        <v>0</v>
      </c>
      <c r="GM204" s="191" t="str">
        <f t="shared" si="1613"/>
        <v>nebija plānots</v>
      </c>
      <c r="GN204" s="84">
        <f t="shared" si="1614"/>
        <v>0</v>
      </c>
      <c r="GO204" s="84">
        <v>0</v>
      </c>
      <c r="GP204" s="84">
        <v>0</v>
      </c>
      <c r="GQ204" s="84">
        <f t="shared" si="1545"/>
        <v>0</v>
      </c>
      <c r="GR204" s="84">
        <f t="shared" si="1546"/>
        <v>0</v>
      </c>
      <c r="GS204" s="84">
        <f t="shared" si="1547"/>
        <v>0</v>
      </c>
      <c r="GT204" s="191" t="str">
        <f t="shared" si="1615"/>
        <v>nebija plānots</v>
      </c>
      <c r="GU204" s="84">
        <f t="shared" si="1548"/>
        <v>0</v>
      </c>
      <c r="GV204" s="84">
        <v>0</v>
      </c>
      <c r="GW204" s="84">
        <v>0</v>
      </c>
      <c r="GX204" s="84">
        <f t="shared" si="1549"/>
        <v>0</v>
      </c>
      <c r="GY204" s="84">
        <f t="shared" si="1550"/>
        <v>0</v>
      </c>
      <c r="GZ204" s="84">
        <f t="shared" si="1551"/>
        <v>0</v>
      </c>
      <c r="HA204" s="191" t="str">
        <f t="shared" si="1737"/>
        <v>nebija plānots</v>
      </c>
      <c r="HB204" s="84">
        <f t="shared" si="1552"/>
        <v>0</v>
      </c>
      <c r="HC204" s="40"/>
      <c r="HD204" s="40"/>
      <c r="HE204" s="99"/>
      <c r="HF204" s="99" t="s">
        <v>740</v>
      </c>
      <c r="HG204" s="100" t="s">
        <v>741</v>
      </c>
      <c r="HH204" s="100"/>
      <c r="HI204" s="100"/>
    </row>
    <row r="205" spans="1:217" ht="75.400000000000006" customHeight="1" collapsed="1" x14ac:dyDescent="0.45">
      <c r="A205" s="1" t="str">
        <f t="shared" si="204"/>
        <v>4.3.1.1</v>
      </c>
      <c r="B205" s="9" t="str">
        <f>C205&amp;J205&amp;"."&amp;D205</f>
        <v>4.3.1.1.Nē</v>
      </c>
      <c r="C205" s="317" t="s">
        <v>136</v>
      </c>
      <c r="D205" s="1" t="s">
        <v>1471</v>
      </c>
      <c r="E205" s="35">
        <v>193</v>
      </c>
      <c r="F205" s="54">
        <v>4</v>
      </c>
      <c r="G205" s="54" t="s">
        <v>136</v>
      </c>
      <c r="H205" s="54" t="s">
        <v>252</v>
      </c>
      <c r="I205" s="54" t="str">
        <f t="shared" si="162"/>
        <v>4.3.1.  Centralizētās siltumapgādes energoefektivitāte</v>
      </c>
      <c r="J205" s="54">
        <v>1</v>
      </c>
      <c r="K205" s="55">
        <v>1</v>
      </c>
      <c r="L205" s="38" t="str">
        <f t="shared" si="163"/>
        <v>4.3.1.1</v>
      </c>
      <c r="M205" s="56" t="s">
        <v>41</v>
      </c>
      <c r="N205" s="55" t="s">
        <v>6</v>
      </c>
      <c r="O205" s="55" t="s">
        <v>221</v>
      </c>
      <c r="P205" s="55" t="s">
        <v>225</v>
      </c>
      <c r="Q205" s="57">
        <f t="shared" si="1230"/>
        <v>32149674</v>
      </c>
      <c r="R205" s="57">
        <f t="shared" si="1231"/>
        <v>32149674</v>
      </c>
      <c r="S205" s="80">
        <v>32149674</v>
      </c>
      <c r="T205" s="80">
        <v>0</v>
      </c>
      <c r="U205" s="80">
        <v>0</v>
      </c>
      <c r="V205" s="80">
        <v>0</v>
      </c>
      <c r="W205" s="80">
        <v>0</v>
      </c>
      <c r="X205" s="85" t="str">
        <f t="shared" si="1553"/>
        <v>KF</v>
      </c>
      <c r="Y205" s="85">
        <v>0</v>
      </c>
      <c r="Z205" s="85">
        <v>0</v>
      </c>
      <c r="AA205" s="85">
        <v>0</v>
      </c>
      <c r="AB205" s="85">
        <v>0</v>
      </c>
      <c r="AC205" s="85">
        <v>0</v>
      </c>
      <c r="AD205" s="85">
        <v>0</v>
      </c>
      <c r="AE205" s="85">
        <v>0</v>
      </c>
      <c r="AF205" s="85">
        <v>0</v>
      </c>
      <c r="AG205" s="85">
        <v>0</v>
      </c>
      <c r="AH205" s="85">
        <v>0</v>
      </c>
      <c r="AI205" s="85">
        <v>0</v>
      </c>
      <c r="AJ205" s="85">
        <v>0</v>
      </c>
      <c r="AK205" s="85">
        <v>0</v>
      </c>
      <c r="AL205" s="85">
        <v>0</v>
      </c>
      <c r="AM205" s="85">
        <v>0</v>
      </c>
      <c r="AN205" s="85">
        <f>AM205+Z205+Y205</f>
        <v>0</v>
      </c>
      <c r="AO205" s="85">
        <v>4558124.3100000005</v>
      </c>
      <c r="AP205" s="57">
        <f t="shared" si="205"/>
        <v>4558124.3100000005</v>
      </c>
      <c r="AQ205" s="85">
        <v>3684658.95</v>
      </c>
      <c r="AR205" s="85">
        <v>581470.75999999989</v>
      </c>
      <c r="AS205" s="85">
        <v>2114911.8199999998</v>
      </c>
      <c r="AT205" s="85">
        <v>1219847.75</v>
      </c>
      <c r="AU205" s="85">
        <v>202612.38</v>
      </c>
      <c r="AV205" s="85">
        <v>2416344.38</v>
      </c>
      <c r="AW205" s="85">
        <v>4699354.78</v>
      </c>
      <c r="AX205" s="85">
        <v>180928.46</v>
      </c>
      <c r="AY205" s="85">
        <v>452489.91000000003</v>
      </c>
      <c r="AZ205" s="85">
        <v>1401123.9</v>
      </c>
      <c r="BA205" s="85">
        <v>18642.29</v>
      </c>
      <c r="BB205" s="85">
        <v>1242360</v>
      </c>
      <c r="BC205" s="57">
        <f t="shared" si="206"/>
        <v>18214745.379999999</v>
      </c>
      <c r="BD205" s="57">
        <f t="shared" si="207"/>
        <v>22772869.689999998</v>
      </c>
      <c r="BE205" s="85">
        <v>2685878.93</v>
      </c>
      <c r="BF205" s="85">
        <v>1192420.31</v>
      </c>
      <c r="BG205" s="85">
        <v>1148771.1500000001</v>
      </c>
      <c r="BH205" s="85">
        <v>634064.22</v>
      </c>
      <c r="BI205" s="85">
        <v>445183.22000000003</v>
      </c>
      <c r="BJ205" s="85">
        <v>239730</v>
      </c>
      <c r="BK205" s="85">
        <v>-721983.66</v>
      </c>
      <c r="BL205" s="85">
        <v>98070.919999999984</v>
      </c>
      <c r="BM205" s="85">
        <v>406766.45</v>
      </c>
      <c r="BN205" s="85">
        <v>458519.27</v>
      </c>
      <c r="BO205" s="85">
        <v>255095.33000000002</v>
      </c>
      <c r="BP205" s="85">
        <v>-2339.5400000000009</v>
      </c>
      <c r="BQ205" s="57">
        <f t="shared" si="208"/>
        <v>6840176.6000000006</v>
      </c>
      <c r="BR205" s="85">
        <v>267670.34999999998</v>
      </c>
      <c r="BS205" s="85">
        <v>256844.21</v>
      </c>
      <c r="BT205" s="85">
        <v>65502.22</v>
      </c>
      <c r="BU205" s="85">
        <v>0</v>
      </c>
      <c r="BV205" s="85">
        <v>36534.339999999997</v>
      </c>
      <c r="BW205" s="85">
        <v>29533.08</v>
      </c>
      <c r="BX205" s="85">
        <v>1073672.95</v>
      </c>
      <c r="BY205" s="85">
        <v>13158.92</v>
      </c>
      <c r="BZ205" s="85">
        <v>130002</v>
      </c>
      <c r="CA205" s="85">
        <v>25806</v>
      </c>
      <c r="CB205" s="85">
        <v>0</v>
      </c>
      <c r="CC205" s="85">
        <v>109696</v>
      </c>
      <c r="CD205" s="57">
        <f t="shared" si="209"/>
        <v>2008420.0699999998</v>
      </c>
      <c r="CE205" s="85">
        <v>29840</v>
      </c>
      <c r="CF205" s="85">
        <v>0</v>
      </c>
      <c r="CG205" s="85">
        <v>224828.28</v>
      </c>
      <c r="CH205" s="85">
        <v>0</v>
      </c>
      <c r="CI205" s="85">
        <v>0</v>
      </c>
      <c r="CJ205" s="85">
        <v>0</v>
      </c>
      <c r="CK205" s="85">
        <v>0</v>
      </c>
      <c r="CL205" s="85">
        <v>0</v>
      </c>
      <c r="CM205" s="85">
        <v>0</v>
      </c>
      <c r="CN205" s="85">
        <v>0</v>
      </c>
      <c r="CO205" s="84">
        <v>0</v>
      </c>
      <c r="CP205" s="84">
        <v>0</v>
      </c>
      <c r="CQ205" s="57">
        <f>CE205+CF205+CG205+CH205+CI205+CJ205+CK205+CL205+CM205+CN205+CO205+CP205</f>
        <v>254668.28</v>
      </c>
      <c r="CR205" s="57">
        <f t="shared" si="1555"/>
        <v>31876134.640000001</v>
      </c>
      <c r="CS205" s="179">
        <v>35139.99</v>
      </c>
      <c r="CT205" s="84">
        <v>0</v>
      </c>
      <c r="CU205" s="84">
        <v>0</v>
      </c>
      <c r="CV205" s="84">
        <f t="shared" si="1556"/>
        <v>35139.99</v>
      </c>
      <c r="CW205" s="84">
        <v>0</v>
      </c>
      <c r="CX205" s="84">
        <f t="shared" si="1557"/>
        <v>35139.99</v>
      </c>
      <c r="CY205" s="191">
        <f t="shared" si="1558"/>
        <v>1</v>
      </c>
      <c r="CZ205" s="84">
        <f t="shared" si="1559"/>
        <v>0</v>
      </c>
      <c r="DA205" s="84">
        <f t="shared" ref="DA205:FL205" si="2195">DA206+DA207</f>
        <v>0</v>
      </c>
      <c r="DB205" s="84">
        <v>0</v>
      </c>
      <c r="DC205" s="84">
        <f t="shared" si="1561"/>
        <v>35139.99</v>
      </c>
      <c r="DD205" s="84">
        <v>0</v>
      </c>
      <c r="DE205" s="84">
        <f t="shared" si="1562"/>
        <v>35139.99</v>
      </c>
      <c r="DF205" s="191">
        <f t="shared" ref="DF205" si="2196">IFERROR(DE205/DC205,"nebija plānots")</f>
        <v>1</v>
      </c>
      <c r="DG205" s="84">
        <f t="shared" ref="DG205" si="2197">DE205-DC205</f>
        <v>0</v>
      </c>
      <c r="DH205" s="84">
        <f t="shared" si="2195"/>
        <v>0</v>
      </c>
      <c r="DI205" s="84">
        <v>-10618.3</v>
      </c>
      <c r="DJ205" s="84">
        <f t="shared" ref="DJ205" si="2198">DC205+DH205</f>
        <v>35139.99</v>
      </c>
      <c r="DK205" s="84">
        <v>10618.3</v>
      </c>
      <c r="DL205" s="84">
        <f t="shared" si="1566"/>
        <v>24521.69</v>
      </c>
      <c r="DM205" s="191">
        <f t="shared" ref="DM205" si="2199">IFERROR(DL205/DJ205,"nebija plānots")</f>
        <v>0.69782859926824115</v>
      </c>
      <c r="DN205" s="84">
        <f t="shared" ref="DN205" si="2200">DL205-DJ205</f>
        <v>-10618.3</v>
      </c>
      <c r="DO205" s="84">
        <f t="shared" si="2195"/>
        <v>0</v>
      </c>
      <c r="DP205" s="84">
        <v>-495337.41</v>
      </c>
      <c r="DQ205" s="84">
        <f t="shared" ref="DQ205" si="2201">DJ205+DO205</f>
        <v>35139.99</v>
      </c>
      <c r="DR205" s="84">
        <v>505955.70999999996</v>
      </c>
      <c r="DS205" s="84">
        <f t="shared" si="1570"/>
        <v>-470815.72</v>
      </c>
      <c r="DT205" s="191">
        <f t="shared" ref="DT205" si="2202">IFERROR(DS205/DQ205,"nebija plānots")</f>
        <v>-13.39828838881286</v>
      </c>
      <c r="DU205" s="84">
        <f t="shared" ref="DU205" si="2203">DS205-DQ205</f>
        <v>-505955.70999999996</v>
      </c>
      <c r="DV205" s="84">
        <f t="shared" si="2195"/>
        <v>0</v>
      </c>
      <c r="DW205" s="84">
        <v>0</v>
      </c>
      <c r="DX205" s="84">
        <f t="shared" ref="DX205" si="2204">DQ205+DV205</f>
        <v>35139.99</v>
      </c>
      <c r="DY205" s="84">
        <v>505955.70999999996</v>
      </c>
      <c r="DZ205" s="84">
        <f t="shared" si="1574"/>
        <v>-470815.72</v>
      </c>
      <c r="EA205" s="191">
        <f t="shared" ref="EA205" si="2205">IFERROR(DZ205/DX205,"nebija plānots")</f>
        <v>-13.39828838881286</v>
      </c>
      <c r="EB205" s="84">
        <f t="shared" ref="EB205" si="2206">DZ205-DX205</f>
        <v>-505955.70999999996</v>
      </c>
      <c r="EC205" s="84">
        <f t="shared" si="2195"/>
        <v>0</v>
      </c>
      <c r="ED205" s="84">
        <v>0</v>
      </c>
      <c r="EE205" s="84">
        <f t="shared" ref="EE205" si="2207">DX205+EC205</f>
        <v>35139.99</v>
      </c>
      <c r="EF205" s="84">
        <v>505955.70999999996</v>
      </c>
      <c r="EG205" s="84">
        <f t="shared" si="1578"/>
        <v>-470815.72</v>
      </c>
      <c r="EH205" s="191">
        <f t="shared" ref="EH205" si="2208">IFERROR(EG205/EE205,"nebija plānots")</f>
        <v>-13.39828838881286</v>
      </c>
      <c r="EI205" s="84">
        <f t="shared" ref="EI205" si="2209">EG205-EE205</f>
        <v>-505955.70999999996</v>
      </c>
      <c r="EJ205" s="84">
        <f t="shared" si="2195"/>
        <v>0</v>
      </c>
      <c r="EK205" s="84">
        <v>0</v>
      </c>
      <c r="EL205" s="84">
        <f t="shared" ref="EL205" si="2210">EE205+EJ205</f>
        <v>35139.99</v>
      </c>
      <c r="EM205" s="84">
        <v>505955.70999999996</v>
      </c>
      <c r="EN205" s="84">
        <f t="shared" si="1582"/>
        <v>-470815.72</v>
      </c>
      <c r="EO205" s="191">
        <f t="shared" ref="EO205" si="2211">IFERROR(EN205/EL205,"nebija plānots")</f>
        <v>-13.39828838881286</v>
      </c>
      <c r="EP205" s="84">
        <f t="shared" ref="EP205" si="2212">EN205-EL205</f>
        <v>-505955.70999999996</v>
      </c>
      <c r="EQ205" s="84">
        <f t="shared" si="2195"/>
        <v>0</v>
      </c>
      <c r="ER205" s="84">
        <v>0</v>
      </c>
      <c r="ES205" s="84">
        <f t="shared" ref="ES205" si="2213">EL205+EQ205</f>
        <v>35139.99</v>
      </c>
      <c r="ET205" s="84">
        <v>505955.70999999996</v>
      </c>
      <c r="EU205" s="84">
        <f t="shared" si="1586"/>
        <v>-470815.72</v>
      </c>
      <c r="EV205" s="191">
        <f t="shared" ref="EV205" si="2214">IFERROR(EU205/ES205,"nebija plānots")</f>
        <v>-13.39828838881286</v>
      </c>
      <c r="EW205" s="84">
        <f t="shared" ref="EW205" si="2215">EU205-ES205</f>
        <v>-505955.70999999996</v>
      </c>
      <c r="EX205" s="84">
        <f t="shared" si="2195"/>
        <v>0</v>
      </c>
      <c r="EY205" s="84">
        <v>0</v>
      </c>
      <c r="EZ205" s="84">
        <f t="shared" ref="EZ205" si="2216">ES205+EX205</f>
        <v>35139.99</v>
      </c>
      <c r="FA205" s="84">
        <v>505955.70999999996</v>
      </c>
      <c r="FB205" s="84">
        <f t="shared" si="1590"/>
        <v>-470815.72</v>
      </c>
      <c r="FC205" s="191">
        <f t="shared" ref="FC205" si="2217">IFERROR(FB205/EZ205,"nebija plānots")</f>
        <v>-13.39828838881286</v>
      </c>
      <c r="FD205" s="84">
        <f t="shared" ref="FD205" si="2218">FB205-EZ205</f>
        <v>-505955.70999999996</v>
      </c>
      <c r="FE205" s="84">
        <f t="shared" si="2195"/>
        <v>0</v>
      </c>
      <c r="FF205" s="84">
        <v>0</v>
      </c>
      <c r="FG205" s="84">
        <f t="shared" ref="FG205" si="2219">EZ205+FE205</f>
        <v>35139.99</v>
      </c>
      <c r="FH205" s="84">
        <v>505955.70999999996</v>
      </c>
      <c r="FI205" s="84">
        <f t="shared" si="1594"/>
        <v>-470815.72</v>
      </c>
      <c r="FJ205" s="191">
        <f t="shared" ref="FJ205" si="2220">IFERROR(FI205/FG205,"nebija plānots")</f>
        <v>-13.39828838881286</v>
      </c>
      <c r="FK205" s="84">
        <f t="shared" ref="FK205" si="2221">FI205-FG205</f>
        <v>-505955.70999999996</v>
      </c>
      <c r="FL205" s="84">
        <f t="shared" si="2195"/>
        <v>0</v>
      </c>
      <c r="FM205" s="84">
        <v>0</v>
      </c>
      <c r="FN205" s="84">
        <f t="shared" ref="FN205" si="2222">FG205+FL205</f>
        <v>35139.99</v>
      </c>
      <c r="FO205" s="84">
        <v>505955.70999999996</v>
      </c>
      <c r="FP205" s="84">
        <f t="shared" si="1598"/>
        <v>-470815.72</v>
      </c>
      <c r="FQ205" s="191">
        <f t="shared" ref="FQ205" si="2223">IFERROR(FP205/FN205,"nebija plānots")</f>
        <v>-13.39828838881286</v>
      </c>
      <c r="FR205" s="84">
        <f t="shared" ref="FR205" si="2224">FP205-FN205</f>
        <v>-505955.70999999996</v>
      </c>
      <c r="FS205" s="97">
        <f t="shared" si="1646"/>
        <v>35139.99</v>
      </c>
      <c r="FT205" s="97">
        <f t="shared" si="1601"/>
        <v>31405318.920000002</v>
      </c>
      <c r="FU205" s="84">
        <v>0</v>
      </c>
      <c r="FV205" s="84">
        <v>0</v>
      </c>
      <c r="FW205" s="84">
        <v>0</v>
      </c>
      <c r="FX205" s="84">
        <f t="shared" si="1602"/>
        <v>0</v>
      </c>
      <c r="FY205" s="191" t="str">
        <f t="shared" si="1603"/>
        <v>nebija plānots</v>
      </c>
      <c r="FZ205" s="84">
        <f t="shared" si="1604"/>
        <v>0</v>
      </c>
      <c r="GA205" s="84">
        <v>0</v>
      </c>
      <c r="GB205" s="84">
        <v>249446.95</v>
      </c>
      <c r="GC205" s="84">
        <f t="shared" si="1605"/>
        <v>-249446.95</v>
      </c>
      <c r="GD205" s="84">
        <f t="shared" si="1606"/>
        <v>249446.95</v>
      </c>
      <c r="GE205" s="84">
        <f t="shared" si="1607"/>
        <v>-249446.95</v>
      </c>
      <c r="GF205" s="191" t="str">
        <f t="shared" si="1608"/>
        <v>nebija plānots</v>
      </c>
      <c r="GG205" s="84">
        <f t="shared" si="1609"/>
        <v>249446.95</v>
      </c>
      <c r="GH205" s="84">
        <v>0</v>
      </c>
      <c r="GI205" s="84">
        <v>0</v>
      </c>
      <c r="GJ205" s="84">
        <f t="shared" si="1610"/>
        <v>0</v>
      </c>
      <c r="GK205" s="84">
        <f t="shared" si="1611"/>
        <v>249446.95</v>
      </c>
      <c r="GL205" s="84">
        <f t="shared" si="1612"/>
        <v>-249446.95</v>
      </c>
      <c r="GM205" s="191" t="str">
        <f t="shared" si="1613"/>
        <v>nebija plānots</v>
      </c>
      <c r="GN205" s="84">
        <f t="shared" si="1614"/>
        <v>249446.95</v>
      </c>
      <c r="GO205" s="84">
        <v>0</v>
      </c>
      <c r="GP205" s="84">
        <v>0</v>
      </c>
      <c r="GQ205" s="84">
        <f t="shared" si="1545"/>
        <v>0</v>
      </c>
      <c r="GR205" s="84">
        <f t="shared" si="1546"/>
        <v>249446.95</v>
      </c>
      <c r="GS205" s="84">
        <f t="shared" si="1547"/>
        <v>-249446.95</v>
      </c>
      <c r="GT205" s="191" t="str">
        <f t="shared" si="1615"/>
        <v>nebija plānots</v>
      </c>
      <c r="GU205" s="84">
        <f t="shared" si="1548"/>
        <v>249446.95</v>
      </c>
      <c r="GV205" s="84">
        <v>0</v>
      </c>
      <c r="GW205" s="84">
        <v>0</v>
      </c>
      <c r="GX205" s="84">
        <f t="shared" si="1549"/>
        <v>0</v>
      </c>
      <c r="GY205" s="84">
        <f t="shared" si="1550"/>
        <v>249446.95</v>
      </c>
      <c r="GZ205" s="84">
        <f t="shared" si="1551"/>
        <v>-249446.95</v>
      </c>
      <c r="HA205" s="191" t="str">
        <f t="shared" si="1737"/>
        <v>nebija plānots</v>
      </c>
      <c r="HB205" s="84">
        <f t="shared" si="1552"/>
        <v>249446.95</v>
      </c>
      <c r="HC205" s="57">
        <f>FU205+FS205+CQ205+CD205+BQ205+BC205+AP205</f>
        <v>31911274.630000003</v>
      </c>
      <c r="HD205" s="57">
        <f>Q205-HC205</f>
        <v>238399.36999999732</v>
      </c>
      <c r="HE205" s="58" t="s">
        <v>748</v>
      </c>
      <c r="HF205" s="58"/>
      <c r="HG205" s="59"/>
      <c r="HH205" s="59"/>
      <c r="HI205" s="59"/>
    </row>
    <row r="206" spans="1:217" ht="75.400000000000006" hidden="1" customHeight="1" outlineLevel="1" x14ac:dyDescent="0.45">
      <c r="B206" s="9"/>
      <c r="C206" s="317" t="s">
        <v>136</v>
      </c>
      <c r="D206" s="1" t="s">
        <v>1471</v>
      </c>
      <c r="E206" s="35">
        <v>194</v>
      </c>
      <c r="F206" s="37">
        <v>4</v>
      </c>
      <c r="G206" s="37" t="s">
        <v>136</v>
      </c>
      <c r="H206" s="37" t="s">
        <v>252</v>
      </c>
      <c r="I206" s="37" t="s">
        <v>492</v>
      </c>
      <c r="J206" s="54">
        <v>0</v>
      </c>
      <c r="K206" s="38"/>
      <c r="L206" s="38"/>
      <c r="M206" s="39" t="s">
        <v>41</v>
      </c>
      <c r="N206" s="38"/>
      <c r="O206" s="38"/>
      <c r="P206" s="38" t="s">
        <v>456</v>
      </c>
      <c r="Q206" s="40"/>
      <c r="R206" s="40"/>
      <c r="S206" s="40"/>
      <c r="T206" s="40"/>
      <c r="U206" s="40"/>
      <c r="V206" s="40"/>
      <c r="W206" s="40"/>
      <c r="X206" s="85">
        <f t="shared" ref="X206:X269" si="2225">N206</f>
        <v>0</v>
      </c>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84">
        <v>0</v>
      </c>
      <c r="CP206" s="84">
        <v>0</v>
      </c>
      <c r="CQ206" s="40"/>
      <c r="CR206" s="57">
        <f t="shared" ref="CR206:CR269" si="2226">BD206+BQ206+CD206+CQ206</f>
        <v>0</v>
      </c>
      <c r="CS206" s="40"/>
      <c r="CT206" s="40"/>
      <c r="CU206" s="84"/>
      <c r="CV206" s="84"/>
      <c r="CW206" s="84"/>
      <c r="CX206" s="84"/>
      <c r="CY206" s="191"/>
      <c r="CZ206" s="84"/>
      <c r="DA206" s="40"/>
      <c r="DB206" s="84">
        <v>0</v>
      </c>
      <c r="DC206" s="84"/>
      <c r="DD206" s="84"/>
      <c r="DE206" s="84">
        <f t="shared" si="1562"/>
        <v>0</v>
      </c>
      <c r="DF206" s="191"/>
      <c r="DG206" s="84"/>
      <c r="DH206" s="40"/>
      <c r="DI206" s="84">
        <v>0</v>
      </c>
      <c r="DJ206" s="84"/>
      <c r="DK206" s="84"/>
      <c r="DL206" s="84">
        <f t="shared" si="1566"/>
        <v>0</v>
      </c>
      <c r="DM206" s="191"/>
      <c r="DN206" s="84"/>
      <c r="DO206" s="40"/>
      <c r="DP206" s="84">
        <v>0</v>
      </c>
      <c r="DQ206" s="84"/>
      <c r="DR206" s="84"/>
      <c r="DS206" s="84">
        <f t="shared" si="1570"/>
        <v>0</v>
      </c>
      <c r="DT206" s="191"/>
      <c r="DU206" s="84"/>
      <c r="DV206" s="40"/>
      <c r="DW206" s="84">
        <v>0</v>
      </c>
      <c r="DX206" s="84"/>
      <c r="DY206" s="84"/>
      <c r="DZ206" s="84">
        <f t="shared" si="1574"/>
        <v>0</v>
      </c>
      <c r="EA206" s="191"/>
      <c r="EB206" s="84"/>
      <c r="EC206" s="40"/>
      <c r="ED206" s="84">
        <v>0</v>
      </c>
      <c r="EE206" s="84"/>
      <c r="EF206" s="84"/>
      <c r="EG206" s="84">
        <f t="shared" si="1578"/>
        <v>0</v>
      </c>
      <c r="EH206" s="191"/>
      <c r="EI206" s="84"/>
      <c r="EJ206" s="40"/>
      <c r="EK206" s="84">
        <v>0</v>
      </c>
      <c r="EL206" s="84"/>
      <c r="EM206" s="84"/>
      <c r="EN206" s="84">
        <f t="shared" si="1582"/>
        <v>0</v>
      </c>
      <c r="EO206" s="191"/>
      <c r="EP206" s="84"/>
      <c r="EQ206" s="40"/>
      <c r="ER206" s="84">
        <v>0</v>
      </c>
      <c r="ES206" s="84"/>
      <c r="ET206" s="84"/>
      <c r="EU206" s="84">
        <f t="shared" si="1586"/>
        <v>0</v>
      </c>
      <c r="EV206" s="191"/>
      <c r="EW206" s="84"/>
      <c r="EX206" s="40"/>
      <c r="EY206" s="84">
        <v>0</v>
      </c>
      <c r="EZ206" s="84"/>
      <c r="FA206" s="84"/>
      <c r="FB206" s="84">
        <f t="shared" si="1590"/>
        <v>0</v>
      </c>
      <c r="FC206" s="191"/>
      <c r="FD206" s="84"/>
      <c r="FE206" s="40"/>
      <c r="FF206" s="84">
        <v>0</v>
      </c>
      <c r="FG206" s="84"/>
      <c r="FH206" s="84"/>
      <c r="FI206" s="84">
        <f t="shared" si="1594"/>
        <v>0</v>
      </c>
      <c r="FJ206" s="191"/>
      <c r="FK206" s="84"/>
      <c r="FL206" s="40"/>
      <c r="FM206" s="84">
        <v>0</v>
      </c>
      <c r="FN206" s="84"/>
      <c r="FO206" s="84"/>
      <c r="FP206" s="84">
        <f t="shared" si="1598"/>
        <v>0</v>
      </c>
      <c r="FQ206" s="191"/>
      <c r="FR206" s="84"/>
      <c r="FS206" s="40"/>
      <c r="FT206" s="97">
        <f t="shared" si="1601"/>
        <v>0</v>
      </c>
      <c r="FU206" s="84">
        <v>0</v>
      </c>
      <c r="FV206" s="84">
        <v>0</v>
      </c>
      <c r="FW206" s="84">
        <v>0</v>
      </c>
      <c r="FX206" s="84">
        <f t="shared" si="1602"/>
        <v>0</v>
      </c>
      <c r="FY206" s="191" t="str">
        <f t="shared" si="1603"/>
        <v>nebija plānots</v>
      </c>
      <c r="FZ206" s="84">
        <f t="shared" si="1604"/>
        <v>0</v>
      </c>
      <c r="GA206" s="84">
        <v>0</v>
      </c>
      <c r="GB206" s="84">
        <v>0</v>
      </c>
      <c r="GC206" s="84">
        <f t="shared" si="1605"/>
        <v>0</v>
      </c>
      <c r="GD206" s="84">
        <f t="shared" si="1606"/>
        <v>0</v>
      </c>
      <c r="GE206" s="84">
        <f t="shared" si="1607"/>
        <v>0</v>
      </c>
      <c r="GF206" s="191" t="str">
        <f t="shared" si="1608"/>
        <v>nebija plānots</v>
      </c>
      <c r="GG206" s="84">
        <f t="shared" si="1609"/>
        <v>0</v>
      </c>
      <c r="GH206" s="84">
        <v>0</v>
      </c>
      <c r="GI206" s="84">
        <v>0</v>
      </c>
      <c r="GJ206" s="84">
        <f t="shared" si="1610"/>
        <v>0</v>
      </c>
      <c r="GK206" s="84">
        <f t="shared" si="1611"/>
        <v>0</v>
      </c>
      <c r="GL206" s="84">
        <f t="shared" si="1612"/>
        <v>0</v>
      </c>
      <c r="GM206" s="191" t="str">
        <f t="shared" si="1613"/>
        <v>nebija plānots</v>
      </c>
      <c r="GN206" s="84">
        <f t="shared" si="1614"/>
        <v>0</v>
      </c>
      <c r="GO206" s="84">
        <v>0</v>
      </c>
      <c r="GP206" s="84">
        <v>0</v>
      </c>
      <c r="GQ206" s="84">
        <f t="shared" si="1545"/>
        <v>0</v>
      </c>
      <c r="GR206" s="84">
        <f t="shared" si="1546"/>
        <v>0</v>
      </c>
      <c r="GS206" s="84">
        <f t="shared" si="1547"/>
        <v>0</v>
      </c>
      <c r="GT206" s="191" t="str">
        <f t="shared" si="1615"/>
        <v>nebija plānots</v>
      </c>
      <c r="GU206" s="84">
        <f t="shared" si="1548"/>
        <v>0</v>
      </c>
      <c r="GV206" s="84">
        <v>0</v>
      </c>
      <c r="GW206" s="84">
        <v>0</v>
      </c>
      <c r="GX206" s="84">
        <f t="shared" si="1549"/>
        <v>0</v>
      </c>
      <c r="GY206" s="84">
        <f t="shared" si="1550"/>
        <v>0</v>
      </c>
      <c r="GZ206" s="84">
        <f t="shared" si="1551"/>
        <v>0</v>
      </c>
      <c r="HA206" s="191" t="str">
        <f t="shared" si="1737"/>
        <v>nebija plānots</v>
      </c>
      <c r="HB206" s="84">
        <f t="shared" si="1552"/>
        <v>0</v>
      </c>
      <c r="HC206" s="40"/>
      <c r="HD206" s="40"/>
      <c r="HE206" s="99"/>
      <c r="HF206" s="99"/>
      <c r="HG206" s="100"/>
      <c r="HH206" s="100"/>
      <c r="HI206" s="100"/>
    </row>
    <row r="207" spans="1:217" ht="108" hidden="1" customHeight="1" outlineLevel="1" x14ac:dyDescent="0.45">
      <c r="B207" s="9"/>
      <c r="C207" s="317" t="s">
        <v>136</v>
      </c>
      <c r="D207" s="1" t="s">
        <v>1471</v>
      </c>
      <c r="E207" s="35">
        <v>195</v>
      </c>
      <c r="F207" s="37">
        <v>4</v>
      </c>
      <c r="G207" s="37" t="s">
        <v>136</v>
      </c>
      <c r="H207" s="37" t="s">
        <v>252</v>
      </c>
      <c r="I207" s="37" t="s">
        <v>492</v>
      </c>
      <c r="J207" s="54">
        <v>0</v>
      </c>
      <c r="K207" s="38"/>
      <c r="L207" s="38"/>
      <c r="M207" s="39" t="s">
        <v>41</v>
      </c>
      <c r="N207" s="38"/>
      <c r="O207" s="38"/>
      <c r="P207" s="38" t="s">
        <v>457</v>
      </c>
      <c r="Q207" s="40"/>
      <c r="R207" s="40"/>
      <c r="S207" s="40"/>
      <c r="T207" s="40"/>
      <c r="U207" s="40"/>
      <c r="V207" s="40"/>
      <c r="W207" s="40"/>
      <c r="X207" s="85">
        <f t="shared" si="2225"/>
        <v>0</v>
      </c>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84">
        <v>0</v>
      </c>
      <c r="CP207" s="84">
        <v>0</v>
      </c>
      <c r="CQ207" s="40"/>
      <c r="CR207" s="57">
        <f t="shared" si="2226"/>
        <v>0</v>
      </c>
      <c r="CS207" s="40"/>
      <c r="CT207" s="40">
        <v>0</v>
      </c>
      <c r="CU207" s="84"/>
      <c r="CV207" s="84"/>
      <c r="CW207" s="84"/>
      <c r="CX207" s="84"/>
      <c r="CY207" s="191"/>
      <c r="CZ207" s="84"/>
      <c r="DA207" s="40">
        <v>0</v>
      </c>
      <c r="DB207" s="84">
        <v>0</v>
      </c>
      <c r="DC207" s="84"/>
      <c r="DD207" s="84"/>
      <c r="DE207" s="84">
        <f t="shared" si="1562"/>
        <v>0</v>
      </c>
      <c r="DF207" s="191"/>
      <c r="DG207" s="84"/>
      <c r="DH207" s="40">
        <v>0</v>
      </c>
      <c r="DI207" s="84">
        <v>0</v>
      </c>
      <c r="DJ207" s="84"/>
      <c r="DK207" s="84"/>
      <c r="DL207" s="84">
        <f t="shared" si="1566"/>
        <v>0</v>
      </c>
      <c r="DM207" s="191"/>
      <c r="DN207" s="84"/>
      <c r="DO207" s="40">
        <v>0</v>
      </c>
      <c r="DP207" s="84">
        <v>0</v>
      </c>
      <c r="DQ207" s="84"/>
      <c r="DR207" s="84"/>
      <c r="DS207" s="84">
        <f t="shared" si="1570"/>
        <v>0</v>
      </c>
      <c r="DT207" s="191"/>
      <c r="DU207" s="84"/>
      <c r="DV207" s="40">
        <v>0</v>
      </c>
      <c r="DW207" s="84">
        <v>0</v>
      </c>
      <c r="DX207" s="84"/>
      <c r="DY207" s="84"/>
      <c r="DZ207" s="84">
        <f t="shared" si="1574"/>
        <v>0</v>
      </c>
      <c r="EA207" s="191"/>
      <c r="EB207" s="84"/>
      <c r="EC207" s="40">
        <v>0</v>
      </c>
      <c r="ED207" s="84">
        <v>0</v>
      </c>
      <c r="EE207" s="84"/>
      <c r="EF207" s="84"/>
      <c r="EG207" s="84">
        <f t="shared" si="1578"/>
        <v>0</v>
      </c>
      <c r="EH207" s="191"/>
      <c r="EI207" s="84"/>
      <c r="EJ207" s="40">
        <v>0</v>
      </c>
      <c r="EK207" s="84">
        <v>0</v>
      </c>
      <c r="EL207" s="84"/>
      <c r="EM207" s="84"/>
      <c r="EN207" s="84">
        <f t="shared" si="1582"/>
        <v>0</v>
      </c>
      <c r="EO207" s="191"/>
      <c r="EP207" s="84"/>
      <c r="EQ207" s="40">
        <v>0</v>
      </c>
      <c r="ER207" s="84">
        <v>0</v>
      </c>
      <c r="ES207" s="84"/>
      <c r="ET207" s="84"/>
      <c r="EU207" s="84">
        <f t="shared" si="1586"/>
        <v>0</v>
      </c>
      <c r="EV207" s="191"/>
      <c r="EW207" s="84"/>
      <c r="EX207" s="40">
        <v>0</v>
      </c>
      <c r="EY207" s="84">
        <v>0</v>
      </c>
      <c r="EZ207" s="84"/>
      <c r="FA207" s="84"/>
      <c r="FB207" s="84">
        <f t="shared" si="1590"/>
        <v>0</v>
      </c>
      <c r="FC207" s="191"/>
      <c r="FD207" s="84"/>
      <c r="FE207" s="40">
        <v>0</v>
      </c>
      <c r="FF207" s="84">
        <v>0</v>
      </c>
      <c r="FG207" s="84"/>
      <c r="FH207" s="84"/>
      <c r="FI207" s="84">
        <f t="shared" si="1594"/>
        <v>0</v>
      </c>
      <c r="FJ207" s="191"/>
      <c r="FK207" s="84"/>
      <c r="FL207" s="40">
        <v>0</v>
      </c>
      <c r="FM207" s="84">
        <v>0</v>
      </c>
      <c r="FN207" s="84"/>
      <c r="FO207" s="84"/>
      <c r="FP207" s="84">
        <f t="shared" si="1598"/>
        <v>0</v>
      </c>
      <c r="FQ207" s="191"/>
      <c r="FR207" s="84"/>
      <c r="FS207" s="40"/>
      <c r="FT207" s="97">
        <f t="shared" si="1601"/>
        <v>0</v>
      </c>
      <c r="FU207" s="84">
        <v>0</v>
      </c>
      <c r="FV207" s="84">
        <v>0</v>
      </c>
      <c r="FW207" s="84">
        <v>0</v>
      </c>
      <c r="FX207" s="84">
        <f t="shared" si="1602"/>
        <v>0</v>
      </c>
      <c r="FY207" s="191" t="str">
        <f t="shared" si="1603"/>
        <v>nebija plānots</v>
      </c>
      <c r="FZ207" s="84">
        <f t="shared" si="1604"/>
        <v>0</v>
      </c>
      <c r="GA207" s="84">
        <v>0</v>
      </c>
      <c r="GB207" s="84">
        <v>0</v>
      </c>
      <c r="GC207" s="84">
        <f t="shared" si="1605"/>
        <v>0</v>
      </c>
      <c r="GD207" s="84">
        <f t="shared" si="1606"/>
        <v>0</v>
      </c>
      <c r="GE207" s="84">
        <f t="shared" si="1607"/>
        <v>0</v>
      </c>
      <c r="GF207" s="191" t="str">
        <f t="shared" si="1608"/>
        <v>nebija plānots</v>
      </c>
      <c r="GG207" s="84">
        <f t="shared" si="1609"/>
        <v>0</v>
      </c>
      <c r="GH207" s="84">
        <v>0</v>
      </c>
      <c r="GI207" s="84">
        <v>0</v>
      </c>
      <c r="GJ207" s="84">
        <f t="shared" si="1610"/>
        <v>0</v>
      </c>
      <c r="GK207" s="84">
        <f t="shared" si="1611"/>
        <v>0</v>
      </c>
      <c r="GL207" s="84">
        <f t="shared" si="1612"/>
        <v>0</v>
      </c>
      <c r="GM207" s="191" t="str">
        <f t="shared" si="1613"/>
        <v>nebija plānots</v>
      </c>
      <c r="GN207" s="84">
        <f t="shared" si="1614"/>
        <v>0</v>
      </c>
      <c r="GO207" s="84">
        <v>0</v>
      </c>
      <c r="GP207" s="84">
        <v>0</v>
      </c>
      <c r="GQ207" s="84">
        <f t="shared" si="1545"/>
        <v>0</v>
      </c>
      <c r="GR207" s="84">
        <f t="shared" si="1546"/>
        <v>0</v>
      </c>
      <c r="GS207" s="84">
        <f t="shared" si="1547"/>
        <v>0</v>
      </c>
      <c r="GT207" s="191" t="str">
        <f t="shared" si="1615"/>
        <v>nebija plānots</v>
      </c>
      <c r="GU207" s="84">
        <f t="shared" si="1548"/>
        <v>0</v>
      </c>
      <c r="GV207" s="84">
        <v>0</v>
      </c>
      <c r="GW207" s="84">
        <v>0</v>
      </c>
      <c r="GX207" s="84">
        <f t="shared" si="1549"/>
        <v>0</v>
      </c>
      <c r="GY207" s="84">
        <f t="shared" si="1550"/>
        <v>0</v>
      </c>
      <c r="GZ207" s="84">
        <f t="shared" si="1551"/>
        <v>0</v>
      </c>
      <c r="HA207" s="191" t="str">
        <f t="shared" si="1737"/>
        <v>nebija plānots</v>
      </c>
      <c r="HB207" s="84">
        <f t="shared" si="1552"/>
        <v>0</v>
      </c>
      <c r="HC207" s="40"/>
      <c r="HD207" s="40"/>
      <c r="HE207" s="99"/>
      <c r="HF207" s="153">
        <v>1</v>
      </c>
      <c r="HG207" s="100" t="s">
        <v>744</v>
      </c>
      <c r="HH207" s="100"/>
      <c r="HI207" s="100"/>
    </row>
    <row r="208" spans="1:217" ht="75.400000000000006" customHeight="1" collapsed="1" x14ac:dyDescent="0.45">
      <c r="A208" s="1" t="str">
        <f t="shared" si="204"/>
        <v>4.3.1.2</v>
      </c>
      <c r="B208" s="9" t="str">
        <f>C208&amp;J208&amp;"."&amp;D208</f>
        <v>4.3.1.2.Nē</v>
      </c>
      <c r="C208" s="317" t="s">
        <v>136</v>
      </c>
      <c r="D208" s="1" t="s">
        <v>1471</v>
      </c>
      <c r="E208" s="35">
        <v>196</v>
      </c>
      <c r="F208" s="54">
        <v>4</v>
      </c>
      <c r="G208" s="54" t="s">
        <v>136</v>
      </c>
      <c r="H208" s="54" t="s">
        <v>252</v>
      </c>
      <c r="I208" s="54" t="str">
        <f t="shared" si="162"/>
        <v>4.3.1.  Centralizētās siltumapgādes energoefektivitāte</v>
      </c>
      <c r="J208" s="54">
        <v>2</v>
      </c>
      <c r="K208" s="55">
        <v>2</v>
      </c>
      <c r="L208" s="38" t="str">
        <f t="shared" si="163"/>
        <v>4.3.1.2</v>
      </c>
      <c r="M208" s="56" t="s">
        <v>41</v>
      </c>
      <c r="N208" s="55" t="s">
        <v>6</v>
      </c>
      <c r="O208" s="55" t="s">
        <v>221</v>
      </c>
      <c r="P208" s="55" t="s">
        <v>225</v>
      </c>
      <c r="Q208" s="57">
        <f t="shared" si="1230"/>
        <v>10616745</v>
      </c>
      <c r="R208" s="57">
        <f t="shared" si="1231"/>
        <v>10616745</v>
      </c>
      <c r="S208" s="80">
        <v>10616745</v>
      </c>
      <c r="T208" s="80">
        <v>0</v>
      </c>
      <c r="U208" s="80">
        <v>0</v>
      </c>
      <c r="V208" s="80">
        <v>0</v>
      </c>
      <c r="W208" s="80">
        <v>0</v>
      </c>
      <c r="X208" s="85" t="str">
        <f t="shared" si="2225"/>
        <v>KF</v>
      </c>
      <c r="Y208" s="85">
        <v>0</v>
      </c>
      <c r="Z208" s="85">
        <v>0</v>
      </c>
      <c r="AA208" s="85">
        <v>0</v>
      </c>
      <c r="AB208" s="85">
        <v>0</v>
      </c>
      <c r="AC208" s="85">
        <v>0</v>
      </c>
      <c r="AD208" s="85">
        <v>0</v>
      </c>
      <c r="AE208" s="85">
        <v>0</v>
      </c>
      <c r="AF208" s="85">
        <v>0</v>
      </c>
      <c r="AG208" s="85">
        <v>0</v>
      </c>
      <c r="AH208" s="85">
        <v>0</v>
      </c>
      <c r="AI208" s="85">
        <v>0</v>
      </c>
      <c r="AJ208" s="85">
        <v>0</v>
      </c>
      <c r="AK208" s="85">
        <v>0</v>
      </c>
      <c r="AL208" s="85">
        <v>0</v>
      </c>
      <c r="AM208" s="85">
        <v>0</v>
      </c>
      <c r="AN208" s="85">
        <f>AM208+Z208+Y208</f>
        <v>0</v>
      </c>
      <c r="AO208" s="85">
        <v>203646.72</v>
      </c>
      <c r="AP208" s="57">
        <f t="shared" si="205"/>
        <v>203646.72</v>
      </c>
      <c r="AQ208" s="85">
        <v>58196.149999999994</v>
      </c>
      <c r="AR208" s="85">
        <v>110785.02</v>
      </c>
      <c r="AS208" s="85">
        <v>960</v>
      </c>
      <c r="AT208" s="85">
        <v>0</v>
      </c>
      <c r="AU208" s="85">
        <v>158357.40999999997</v>
      </c>
      <c r="AV208" s="85">
        <v>228080.86000000002</v>
      </c>
      <c r="AW208" s="85">
        <v>1439451.77</v>
      </c>
      <c r="AX208" s="85">
        <v>738743.32000000007</v>
      </c>
      <c r="AY208" s="85">
        <v>212488.87</v>
      </c>
      <c r="AZ208" s="85">
        <v>218200</v>
      </c>
      <c r="BA208" s="85">
        <v>77868.569999999992</v>
      </c>
      <c r="BB208" s="85">
        <v>66075</v>
      </c>
      <c r="BC208" s="57">
        <f t="shared" si="206"/>
        <v>3309206.97</v>
      </c>
      <c r="BD208" s="57">
        <f>AP208+BC208</f>
        <v>3512853.6900000004</v>
      </c>
      <c r="BE208" s="85">
        <v>283142.70999999996</v>
      </c>
      <c r="BF208" s="85">
        <v>1417638.6099999999</v>
      </c>
      <c r="BG208" s="85">
        <v>334306.49</v>
      </c>
      <c r="BH208" s="85">
        <v>605897.07999999996</v>
      </c>
      <c r="BI208" s="85">
        <v>60060.04</v>
      </c>
      <c r="BJ208" s="85">
        <v>417962.68</v>
      </c>
      <c r="BK208" s="85">
        <v>446976.43</v>
      </c>
      <c r="BL208" s="85">
        <v>15067.439999999999</v>
      </c>
      <c r="BM208" s="85">
        <v>14.149999999999999</v>
      </c>
      <c r="BN208" s="85">
        <v>0</v>
      </c>
      <c r="BO208" s="85">
        <v>636870.32000000007</v>
      </c>
      <c r="BP208" s="85">
        <v>37139.279999999999</v>
      </c>
      <c r="BQ208" s="57">
        <f t="shared" si="208"/>
        <v>4255075.2300000004</v>
      </c>
      <c r="BR208" s="85">
        <v>404129.88</v>
      </c>
      <c r="BS208" s="85">
        <v>25758.04</v>
      </c>
      <c r="BT208" s="85">
        <v>0</v>
      </c>
      <c r="BU208" s="85">
        <v>0</v>
      </c>
      <c r="BV208" s="85">
        <v>163131.22999999998</v>
      </c>
      <c r="BW208" s="85">
        <v>0</v>
      </c>
      <c r="BX208" s="85">
        <v>540032.06000000006</v>
      </c>
      <c r="BY208" s="85">
        <v>22563.1</v>
      </c>
      <c r="BZ208" s="85">
        <v>0</v>
      </c>
      <c r="CA208" s="85">
        <v>18644</v>
      </c>
      <c r="CB208" s="85">
        <v>0</v>
      </c>
      <c r="CC208" s="85">
        <v>53463.11</v>
      </c>
      <c r="CD208" s="57">
        <f t="shared" si="209"/>
        <v>1227721.4200000002</v>
      </c>
      <c r="CE208" s="85">
        <v>0</v>
      </c>
      <c r="CF208" s="85">
        <v>0</v>
      </c>
      <c r="CG208" s="85">
        <v>1042200</v>
      </c>
      <c r="CH208" s="85">
        <v>0</v>
      </c>
      <c r="CI208" s="85">
        <v>0</v>
      </c>
      <c r="CJ208" s="85">
        <v>0</v>
      </c>
      <c r="CK208" s="85">
        <v>0</v>
      </c>
      <c r="CL208" s="85">
        <v>0</v>
      </c>
      <c r="CM208" s="85">
        <v>15368</v>
      </c>
      <c r="CN208" s="85">
        <v>0</v>
      </c>
      <c r="CO208" s="84">
        <v>0</v>
      </c>
      <c r="CP208" s="84">
        <v>0</v>
      </c>
      <c r="CQ208" s="57">
        <f>CE208+CF208+CG208+CH208+CI208+CJ208+CK208+CL208+CM208+CN208+CO208+CP208</f>
        <v>1057568</v>
      </c>
      <c r="CR208" s="57">
        <f t="shared" si="2226"/>
        <v>10053218.340000002</v>
      </c>
      <c r="CS208" s="180">
        <v>-1300</v>
      </c>
      <c r="CT208" s="84">
        <v>0</v>
      </c>
      <c r="CU208" s="84">
        <v>-1300</v>
      </c>
      <c r="CV208" s="84">
        <f>CS208+CT208</f>
        <v>-1300</v>
      </c>
      <c r="CW208" s="84">
        <v>2600</v>
      </c>
      <c r="CX208" s="84">
        <f>CS208+CU208</f>
        <v>-2600</v>
      </c>
      <c r="CY208" s="191">
        <f t="shared" si="1558"/>
        <v>2</v>
      </c>
      <c r="CZ208" s="84">
        <f>CX208-CV208</f>
        <v>-1300</v>
      </c>
      <c r="DA208" s="84">
        <f t="shared" ref="DA208:FL208" si="2227">DA209+DA210</f>
        <v>0</v>
      </c>
      <c r="DB208" s="84">
        <v>-9000</v>
      </c>
      <c r="DC208" s="84">
        <f>CV208+DA208</f>
        <v>-1300</v>
      </c>
      <c r="DD208" s="84">
        <f>2600+9000</f>
        <v>11600</v>
      </c>
      <c r="DE208" s="84">
        <f t="shared" si="1562"/>
        <v>-11600</v>
      </c>
      <c r="DF208" s="191">
        <f>IFERROR(DE208/DC208,"nebija plānots")</f>
        <v>8.9230769230769234</v>
      </c>
      <c r="DG208" s="84">
        <f>DE208-DC208</f>
        <v>-10300</v>
      </c>
      <c r="DH208" s="84">
        <f t="shared" si="2227"/>
        <v>0</v>
      </c>
      <c r="DI208" s="84">
        <v>0</v>
      </c>
      <c r="DJ208" s="84">
        <f>DC208+DH208</f>
        <v>-1300</v>
      </c>
      <c r="DK208" s="84">
        <f>2600+9000</f>
        <v>11600</v>
      </c>
      <c r="DL208" s="84">
        <f t="shared" si="1566"/>
        <v>-11600</v>
      </c>
      <c r="DM208" s="191">
        <f>IFERROR(DL208/DJ208,"nebija plānots")</f>
        <v>8.9230769230769234</v>
      </c>
      <c r="DN208" s="84">
        <f>DL208-DJ208</f>
        <v>-10300</v>
      </c>
      <c r="DO208" s="84">
        <f t="shared" si="2227"/>
        <v>0</v>
      </c>
      <c r="DP208" s="84">
        <v>0</v>
      </c>
      <c r="DQ208" s="84">
        <f>DJ208+DO208</f>
        <v>-1300</v>
      </c>
      <c r="DR208" s="84">
        <f>2600+9000</f>
        <v>11600</v>
      </c>
      <c r="DS208" s="84">
        <f t="shared" si="1570"/>
        <v>-11600</v>
      </c>
      <c r="DT208" s="191">
        <f>IFERROR(DS208/DQ208,"nebija plānots")</f>
        <v>8.9230769230769234</v>
      </c>
      <c r="DU208" s="84">
        <f>DS208-DQ208</f>
        <v>-10300</v>
      </c>
      <c r="DV208" s="84">
        <f t="shared" si="2227"/>
        <v>0</v>
      </c>
      <c r="DW208" s="84">
        <v>0</v>
      </c>
      <c r="DX208" s="84">
        <f>DQ208+DV208</f>
        <v>-1300</v>
      </c>
      <c r="DY208" s="84">
        <f>2600+9000</f>
        <v>11600</v>
      </c>
      <c r="DZ208" s="84">
        <f t="shared" si="1574"/>
        <v>-11600</v>
      </c>
      <c r="EA208" s="191">
        <f>IFERROR(DZ208/DX208,"nebija plānots")</f>
        <v>8.9230769230769234</v>
      </c>
      <c r="EB208" s="84">
        <f>DZ208-DX208</f>
        <v>-10300</v>
      </c>
      <c r="EC208" s="84">
        <f t="shared" si="2227"/>
        <v>115800</v>
      </c>
      <c r="ED208" s="84">
        <v>115800</v>
      </c>
      <c r="EE208" s="84">
        <f>DX208+EC208</f>
        <v>114500</v>
      </c>
      <c r="EF208" s="84">
        <f>2600+9000</f>
        <v>11600</v>
      </c>
      <c r="EG208" s="84">
        <f t="shared" si="1578"/>
        <v>104200</v>
      </c>
      <c r="EH208" s="191">
        <f>IFERROR(EG208/EE208,"nebija plānots")</f>
        <v>0.91004366812227078</v>
      </c>
      <c r="EI208" s="84">
        <f>EG208-EE208</f>
        <v>-10300</v>
      </c>
      <c r="EJ208" s="84">
        <f t="shared" si="2227"/>
        <v>252467.73</v>
      </c>
      <c r="EK208" s="84">
        <v>0</v>
      </c>
      <c r="EL208" s="84">
        <f>EE208+EJ208</f>
        <v>366967.73</v>
      </c>
      <c r="EM208" s="84">
        <f>2600+9000</f>
        <v>11600</v>
      </c>
      <c r="EN208" s="84">
        <f t="shared" si="1582"/>
        <v>104200</v>
      </c>
      <c r="EO208" s="191">
        <f>IFERROR(EN208/EL208,"nebija plānots")</f>
        <v>0.28394867308904792</v>
      </c>
      <c r="EP208" s="84">
        <f>EN208-EL208</f>
        <v>-262767.73</v>
      </c>
      <c r="EQ208" s="84">
        <f t="shared" si="2227"/>
        <v>0</v>
      </c>
      <c r="ER208" s="84">
        <v>215836.37</v>
      </c>
      <c r="ES208" s="84">
        <f>EL208+EQ208</f>
        <v>366967.73</v>
      </c>
      <c r="ET208" s="84">
        <f>2600+9000</f>
        <v>11600</v>
      </c>
      <c r="EU208" s="84">
        <f t="shared" si="1586"/>
        <v>320036.37</v>
      </c>
      <c r="EV208" s="191">
        <f>IFERROR(EU208/ES208,"nebija plānots")</f>
        <v>0.87211038965197296</v>
      </c>
      <c r="EW208" s="84">
        <f>EU208-ES208</f>
        <v>-46931.359999999986</v>
      </c>
      <c r="EX208" s="84">
        <f t="shared" si="2227"/>
        <v>0</v>
      </c>
      <c r="EY208" s="84">
        <v>-736.99</v>
      </c>
      <c r="EZ208" s="84">
        <f>ES208+EX208</f>
        <v>366967.73</v>
      </c>
      <c r="FA208" s="84">
        <v>12336.99</v>
      </c>
      <c r="FB208" s="84">
        <f t="shared" si="1590"/>
        <v>319299.38</v>
      </c>
      <c r="FC208" s="191">
        <f>IFERROR(FB208/EZ208,"nebija plānots")</f>
        <v>0.87010206592279937</v>
      </c>
      <c r="FD208" s="84">
        <f>FB208-EZ208</f>
        <v>-47668.349999999977</v>
      </c>
      <c r="FE208" s="84">
        <f t="shared" si="2227"/>
        <v>0</v>
      </c>
      <c r="FF208" s="84">
        <v>-3000</v>
      </c>
      <c r="FG208" s="84">
        <f>EZ208+FE208</f>
        <v>366967.73</v>
      </c>
      <c r="FH208" s="84">
        <v>15336.99</v>
      </c>
      <c r="FI208" s="84">
        <f t="shared" si="1594"/>
        <v>316299.38</v>
      </c>
      <c r="FJ208" s="191">
        <f>IFERROR(FI208/FG208,"nebija plānots")</f>
        <v>0.86192696017167514</v>
      </c>
      <c r="FK208" s="84">
        <f>FI208-FG208</f>
        <v>-50668.349999999977</v>
      </c>
      <c r="FL208" s="84">
        <f t="shared" si="2227"/>
        <v>0</v>
      </c>
      <c r="FM208" s="84">
        <v>0</v>
      </c>
      <c r="FN208" s="84">
        <f>FG208+FL208</f>
        <v>366967.73</v>
      </c>
      <c r="FO208" s="84">
        <v>15336.99</v>
      </c>
      <c r="FP208" s="84">
        <f t="shared" si="1598"/>
        <v>316299.38</v>
      </c>
      <c r="FQ208" s="191">
        <f>IFERROR(FP208/FN208,"nebija plānots")</f>
        <v>0.86192696017167514</v>
      </c>
      <c r="FR208" s="84">
        <f>FP208-FN208</f>
        <v>-50668.349999999977</v>
      </c>
      <c r="FS208" s="97">
        <f t="shared" si="1646"/>
        <v>366967.73</v>
      </c>
      <c r="FT208" s="97">
        <f t="shared" si="1601"/>
        <v>10369517.720000003</v>
      </c>
      <c r="FU208" s="84">
        <v>221184.49</v>
      </c>
      <c r="FV208" s="84">
        <v>0</v>
      </c>
      <c r="FW208" s="84">
        <v>1300</v>
      </c>
      <c r="FX208" s="84">
        <f t="shared" si="1602"/>
        <v>-1300</v>
      </c>
      <c r="FY208" s="191">
        <f t="shared" si="1603"/>
        <v>-5.8774464701390229E-3</v>
      </c>
      <c r="FZ208" s="84">
        <f t="shared" si="1604"/>
        <v>222484.49</v>
      </c>
      <c r="GA208" s="84">
        <v>0</v>
      </c>
      <c r="GB208" s="84">
        <v>1300</v>
      </c>
      <c r="GC208" s="84">
        <f t="shared" si="1605"/>
        <v>-1300</v>
      </c>
      <c r="GD208" s="84">
        <f t="shared" si="1606"/>
        <v>2600</v>
      </c>
      <c r="GE208" s="84">
        <f t="shared" si="1607"/>
        <v>-2600</v>
      </c>
      <c r="GF208" s="191">
        <f t="shared" si="1608"/>
        <v>-1.1754892940278046E-2</v>
      </c>
      <c r="GG208" s="84">
        <f t="shared" si="1609"/>
        <v>223784.49</v>
      </c>
      <c r="GH208" s="84">
        <v>165888.37</v>
      </c>
      <c r="GI208" s="84">
        <v>1300</v>
      </c>
      <c r="GJ208" s="84">
        <f t="shared" si="1610"/>
        <v>164588.37</v>
      </c>
      <c r="GK208" s="84">
        <f t="shared" si="1611"/>
        <v>3900</v>
      </c>
      <c r="GL208" s="84">
        <f t="shared" si="1612"/>
        <v>161988.37</v>
      </c>
      <c r="GM208" s="191">
        <f t="shared" si="1613"/>
        <v>0.73236767189236462</v>
      </c>
      <c r="GN208" s="84">
        <f t="shared" si="1614"/>
        <v>59196.119999999995</v>
      </c>
      <c r="GO208" s="84">
        <v>0</v>
      </c>
      <c r="GP208" s="84">
        <v>1300</v>
      </c>
      <c r="GQ208" s="84">
        <f t="shared" ref="GQ208:GQ271" si="2228">GO208-GP208</f>
        <v>-1300</v>
      </c>
      <c r="GR208" s="84">
        <f t="shared" ref="GR208:GR271" si="2229">GK208+GP208</f>
        <v>5200</v>
      </c>
      <c r="GS208" s="84">
        <f t="shared" ref="GS208:GS271" si="2230">GL208+GQ208</f>
        <v>160688.37</v>
      </c>
      <c r="GT208" s="191">
        <f t="shared" si="1615"/>
        <v>0.72649022542222563</v>
      </c>
      <c r="GU208" s="84">
        <f t="shared" ref="GU208:GU271" si="2231">GN208-GQ208</f>
        <v>60496.119999999995</v>
      </c>
      <c r="GV208" s="84">
        <v>0</v>
      </c>
      <c r="GW208" s="84">
        <v>11300</v>
      </c>
      <c r="GX208" s="84">
        <f t="shared" ref="GX208:GX271" si="2232">GV208-GW208</f>
        <v>-11300</v>
      </c>
      <c r="GY208" s="84">
        <f t="shared" ref="GY208:GY271" si="2233">GR208+GW208</f>
        <v>16500</v>
      </c>
      <c r="GZ208" s="84">
        <f t="shared" ref="GZ208:GZ271" si="2234">GS208+GX208</f>
        <v>149388.37</v>
      </c>
      <c r="HA208" s="191">
        <f t="shared" si="1737"/>
        <v>0.67540165225870952</v>
      </c>
      <c r="HB208" s="84">
        <f t="shared" ref="HB208:HB271" si="2235">GU208-GX208</f>
        <v>71796.12</v>
      </c>
      <c r="HC208" s="57">
        <f>FU208+FS208+CQ208+CD208+BQ208+BC208+AP208</f>
        <v>10641370.560000002</v>
      </c>
      <c r="HD208" s="57">
        <f>Q208-HC208</f>
        <v>-24625.560000002384</v>
      </c>
      <c r="HE208" s="58" t="s">
        <v>1015</v>
      </c>
      <c r="HF208" s="58"/>
      <c r="HG208" s="59"/>
      <c r="HH208" s="59"/>
      <c r="HI208" s="59"/>
    </row>
    <row r="209" spans="1:217" ht="75.400000000000006" hidden="1" customHeight="1" outlineLevel="1" x14ac:dyDescent="0.45">
      <c r="B209" s="9"/>
      <c r="C209" s="317" t="s">
        <v>136</v>
      </c>
      <c r="D209" s="1" t="s">
        <v>1471</v>
      </c>
      <c r="E209" s="35">
        <v>197</v>
      </c>
      <c r="F209" s="37">
        <v>4</v>
      </c>
      <c r="G209" s="37" t="s">
        <v>136</v>
      </c>
      <c r="H209" s="37" t="s">
        <v>252</v>
      </c>
      <c r="I209" s="37" t="s">
        <v>492</v>
      </c>
      <c r="J209" s="54">
        <v>0</v>
      </c>
      <c r="K209" s="38"/>
      <c r="L209" s="38"/>
      <c r="M209" s="39" t="s">
        <v>41</v>
      </c>
      <c r="N209" s="38"/>
      <c r="O209" s="38"/>
      <c r="P209" s="38" t="s">
        <v>456</v>
      </c>
      <c r="Q209" s="40"/>
      <c r="R209" s="40"/>
      <c r="S209" s="40"/>
      <c r="T209" s="40"/>
      <c r="U209" s="40"/>
      <c r="V209" s="40"/>
      <c r="W209" s="40"/>
      <c r="X209" s="85">
        <f t="shared" si="2225"/>
        <v>0</v>
      </c>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84">
        <v>0</v>
      </c>
      <c r="CP209" s="84">
        <v>0</v>
      </c>
      <c r="CQ209" s="40"/>
      <c r="CR209" s="57">
        <f t="shared" si="2226"/>
        <v>0</v>
      </c>
      <c r="CS209" s="40"/>
      <c r="CT209" s="40"/>
      <c r="CU209" s="84"/>
      <c r="CV209" s="84"/>
      <c r="CW209" s="84"/>
      <c r="CX209" s="84"/>
      <c r="CY209" s="191"/>
      <c r="CZ209" s="84"/>
      <c r="DA209" s="40"/>
      <c r="DB209" s="84">
        <v>0</v>
      </c>
      <c r="DC209" s="84"/>
      <c r="DD209" s="84"/>
      <c r="DE209" s="84">
        <f t="shared" ref="DE209:DE272" si="2236">CX209+DB209</f>
        <v>0</v>
      </c>
      <c r="DF209" s="191"/>
      <c r="DG209" s="84"/>
      <c r="DH209" s="40"/>
      <c r="DI209" s="84">
        <v>0</v>
      </c>
      <c r="DJ209" s="84"/>
      <c r="DK209" s="84"/>
      <c r="DL209" s="84">
        <f t="shared" ref="DL209:DL272" si="2237">DE209+DI209</f>
        <v>0</v>
      </c>
      <c r="DM209" s="191"/>
      <c r="DN209" s="84"/>
      <c r="DO209" s="40"/>
      <c r="DP209" s="84">
        <v>0</v>
      </c>
      <c r="DQ209" s="84"/>
      <c r="DR209" s="84"/>
      <c r="DS209" s="84">
        <f t="shared" ref="DS209:DS272" si="2238">DL209+DP209</f>
        <v>0</v>
      </c>
      <c r="DT209" s="191"/>
      <c r="DU209" s="84"/>
      <c r="DV209" s="40"/>
      <c r="DW209" s="84">
        <v>0</v>
      </c>
      <c r="DX209" s="84"/>
      <c r="DY209" s="84"/>
      <c r="DZ209" s="84">
        <f t="shared" ref="DZ209:DZ272" si="2239">DS209+DW209</f>
        <v>0</v>
      </c>
      <c r="EA209" s="191"/>
      <c r="EB209" s="84"/>
      <c r="EC209" s="40"/>
      <c r="ED209" s="84">
        <v>0</v>
      </c>
      <c r="EE209" s="84"/>
      <c r="EF209" s="84"/>
      <c r="EG209" s="84">
        <f t="shared" ref="EG209:EG272" si="2240">DZ209+ED209</f>
        <v>0</v>
      </c>
      <c r="EH209" s="191"/>
      <c r="EI209" s="84"/>
      <c r="EJ209" s="40"/>
      <c r="EK209" s="84">
        <v>0</v>
      </c>
      <c r="EL209" s="84"/>
      <c r="EM209" s="84"/>
      <c r="EN209" s="84">
        <f t="shared" ref="EN209:EN272" si="2241">EG209+EK209</f>
        <v>0</v>
      </c>
      <c r="EO209" s="191"/>
      <c r="EP209" s="84"/>
      <c r="EQ209" s="40"/>
      <c r="ER209" s="84">
        <v>0</v>
      </c>
      <c r="ES209" s="84"/>
      <c r="ET209" s="84"/>
      <c r="EU209" s="84">
        <f t="shared" ref="EU209:EU272" si="2242">EN209+ER209</f>
        <v>0</v>
      </c>
      <c r="EV209" s="191"/>
      <c r="EW209" s="84"/>
      <c r="EX209" s="40"/>
      <c r="EY209" s="84">
        <v>0</v>
      </c>
      <c r="EZ209" s="84"/>
      <c r="FA209" s="84"/>
      <c r="FB209" s="84">
        <f t="shared" ref="FB209:FB272" si="2243">EU209+EY209</f>
        <v>0</v>
      </c>
      <c r="FC209" s="191"/>
      <c r="FD209" s="84"/>
      <c r="FE209" s="40"/>
      <c r="FF209" s="84">
        <v>0</v>
      </c>
      <c r="FG209" s="84"/>
      <c r="FH209" s="84"/>
      <c r="FI209" s="84">
        <f t="shared" ref="FI209:FI272" si="2244">FB209+FF209</f>
        <v>0</v>
      </c>
      <c r="FJ209" s="191"/>
      <c r="FK209" s="84"/>
      <c r="FL209" s="40"/>
      <c r="FM209" s="84">
        <v>0</v>
      </c>
      <c r="FN209" s="84"/>
      <c r="FO209" s="84"/>
      <c r="FP209" s="84">
        <f t="shared" ref="FP209:FP272" si="2245">FI209+FM209</f>
        <v>0</v>
      </c>
      <c r="FQ209" s="191"/>
      <c r="FR209" s="84"/>
      <c r="FS209" s="40"/>
      <c r="FT209" s="97">
        <f t="shared" ref="FT209:FT272" si="2246">FP209+CR209</f>
        <v>0</v>
      </c>
      <c r="FU209" s="84">
        <v>0</v>
      </c>
      <c r="FV209" s="84">
        <v>0</v>
      </c>
      <c r="FW209" s="84">
        <v>0</v>
      </c>
      <c r="FX209" s="84">
        <f t="shared" ref="FX209:FX272" si="2247">FV209-FW209</f>
        <v>0</v>
      </c>
      <c r="FY209" s="191" t="str">
        <f t="shared" ref="FY209:FY272" si="2248">IFERROR(FX209/FU209,"nebija plānots")</f>
        <v>nebija plānots</v>
      </c>
      <c r="FZ209" s="84">
        <f t="shared" ref="FZ209:FZ272" si="2249">FU209-FX209</f>
        <v>0</v>
      </c>
      <c r="GA209" s="84">
        <v>0</v>
      </c>
      <c r="GB209" s="84">
        <v>0</v>
      </c>
      <c r="GC209" s="84">
        <f t="shared" ref="GC209:GC272" si="2250">GA209-GB209</f>
        <v>0</v>
      </c>
      <c r="GD209" s="84">
        <f t="shared" ref="GD209:GD272" si="2251">FW209+GB209</f>
        <v>0</v>
      </c>
      <c r="GE209" s="84">
        <f t="shared" ref="GE209:GE272" si="2252">FX209+GC209</f>
        <v>0</v>
      </c>
      <c r="GF209" s="191" t="str">
        <f t="shared" ref="GF209:GF272" si="2253">IFERROR(GE209/FU209,"nebija plānots")</f>
        <v>nebija plānots</v>
      </c>
      <c r="GG209" s="84">
        <f t="shared" ref="GG209:GG272" si="2254">FZ209-GC209</f>
        <v>0</v>
      </c>
      <c r="GH209" s="84">
        <v>0</v>
      </c>
      <c r="GI209" s="84">
        <v>0</v>
      </c>
      <c r="GJ209" s="84">
        <f t="shared" ref="GJ209:GJ272" si="2255">GH209-GI209</f>
        <v>0</v>
      </c>
      <c r="GK209" s="84">
        <f t="shared" ref="GK209:GK272" si="2256">GD209+GI209</f>
        <v>0</v>
      </c>
      <c r="GL209" s="84">
        <f t="shared" ref="GL209:GL272" si="2257">GE209+GJ209</f>
        <v>0</v>
      </c>
      <c r="GM209" s="191" t="str">
        <f t="shared" ref="GM209:GM272" si="2258">IFERROR(GL209/FU209,"nebija plānots")</f>
        <v>nebija plānots</v>
      </c>
      <c r="GN209" s="84">
        <f t="shared" ref="GN209:GN272" si="2259">GG209-GJ209</f>
        <v>0</v>
      </c>
      <c r="GO209" s="84">
        <v>0</v>
      </c>
      <c r="GP209" s="84">
        <v>0</v>
      </c>
      <c r="GQ209" s="84">
        <f t="shared" si="2228"/>
        <v>0</v>
      </c>
      <c r="GR209" s="84">
        <f t="shared" si="2229"/>
        <v>0</v>
      </c>
      <c r="GS209" s="84">
        <f t="shared" si="2230"/>
        <v>0</v>
      </c>
      <c r="GT209" s="191" t="str">
        <f t="shared" ref="GT209:GT272" si="2260">IFERROR(GS209/$FU209,"nebija plānots")</f>
        <v>nebija plānots</v>
      </c>
      <c r="GU209" s="84">
        <f t="shared" si="2231"/>
        <v>0</v>
      </c>
      <c r="GV209" s="84">
        <v>0</v>
      </c>
      <c r="GW209" s="84">
        <v>0</v>
      </c>
      <c r="GX209" s="84">
        <f t="shared" si="2232"/>
        <v>0</v>
      </c>
      <c r="GY209" s="84">
        <f t="shared" si="2233"/>
        <v>0</v>
      </c>
      <c r="GZ209" s="84">
        <f t="shared" si="2234"/>
        <v>0</v>
      </c>
      <c r="HA209" s="191" t="str">
        <f t="shared" si="1737"/>
        <v>nebija plānots</v>
      </c>
      <c r="HB209" s="84">
        <f t="shared" si="2235"/>
        <v>0</v>
      </c>
      <c r="HC209" s="40"/>
      <c r="HD209" s="40"/>
      <c r="HE209" s="99"/>
      <c r="HF209" s="99"/>
      <c r="HG209" s="100"/>
      <c r="HH209" s="100"/>
      <c r="HI209" s="100"/>
    </row>
    <row r="210" spans="1:217" ht="96" hidden="1" customHeight="1" outlineLevel="1" x14ac:dyDescent="0.45">
      <c r="B210" s="9"/>
      <c r="C210" s="317" t="s">
        <v>136</v>
      </c>
      <c r="D210" s="1" t="s">
        <v>1471</v>
      </c>
      <c r="E210" s="35">
        <v>198</v>
      </c>
      <c r="F210" s="37">
        <v>4</v>
      </c>
      <c r="G210" s="37" t="s">
        <v>136</v>
      </c>
      <c r="H210" s="37" t="s">
        <v>252</v>
      </c>
      <c r="I210" s="37" t="s">
        <v>492</v>
      </c>
      <c r="J210" s="54">
        <v>0</v>
      </c>
      <c r="K210" s="38"/>
      <c r="L210" s="38"/>
      <c r="M210" s="39" t="s">
        <v>41</v>
      </c>
      <c r="N210" s="38"/>
      <c r="O210" s="38"/>
      <c r="P210" s="38" t="s">
        <v>457</v>
      </c>
      <c r="Q210" s="40"/>
      <c r="R210" s="40"/>
      <c r="S210" s="40"/>
      <c r="T210" s="40"/>
      <c r="U210" s="40"/>
      <c r="V210" s="40"/>
      <c r="W210" s="40"/>
      <c r="X210" s="85">
        <f t="shared" si="2225"/>
        <v>0</v>
      </c>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84">
        <v>0</v>
      </c>
      <c r="CP210" s="84">
        <v>0</v>
      </c>
      <c r="CQ210" s="40"/>
      <c r="CR210" s="57">
        <f t="shared" si="2226"/>
        <v>0</v>
      </c>
      <c r="CS210" s="40"/>
      <c r="CT210" s="40">
        <v>0</v>
      </c>
      <c r="CU210" s="84"/>
      <c r="CV210" s="84"/>
      <c r="CW210" s="84"/>
      <c r="CX210" s="84"/>
      <c r="CY210" s="191"/>
      <c r="CZ210" s="84"/>
      <c r="DA210" s="40">
        <v>0</v>
      </c>
      <c r="DB210" s="84">
        <v>0</v>
      </c>
      <c r="DC210" s="84"/>
      <c r="DD210" s="84"/>
      <c r="DE210" s="84">
        <f t="shared" si="2236"/>
        <v>0</v>
      </c>
      <c r="DF210" s="191"/>
      <c r="DG210" s="84"/>
      <c r="DH210" s="40">
        <v>0</v>
      </c>
      <c r="DI210" s="84">
        <v>0</v>
      </c>
      <c r="DJ210" s="84"/>
      <c r="DK210" s="84"/>
      <c r="DL210" s="84">
        <f t="shared" si="2237"/>
        <v>0</v>
      </c>
      <c r="DM210" s="191"/>
      <c r="DN210" s="84"/>
      <c r="DO210" s="40">
        <v>0</v>
      </c>
      <c r="DP210" s="84">
        <v>0</v>
      </c>
      <c r="DQ210" s="84"/>
      <c r="DR210" s="84"/>
      <c r="DS210" s="84">
        <f t="shared" si="2238"/>
        <v>0</v>
      </c>
      <c r="DT210" s="191"/>
      <c r="DU210" s="84"/>
      <c r="DV210" s="40">
        <v>0</v>
      </c>
      <c r="DW210" s="84">
        <v>0</v>
      </c>
      <c r="DX210" s="84"/>
      <c r="DY210" s="84"/>
      <c r="DZ210" s="84">
        <f t="shared" si="2239"/>
        <v>0</v>
      </c>
      <c r="EA210" s="191"/>
      <c r="EB210" s="84"/>
      <c r="EC210" s="40">
        <v>115800</v>
      </c>
      <c r="ED210" s="84">
        <v>0</v>
      </c>
      <c r="EE210" s="84"/>
      <c r="EF210" s="84"/>
      <c r="EG210" s="84">
        <f t="shared" si="2240"/>
        <v>0</v>
      </c>
      <c r="EH210" s="191"/>
      <c r="EI210" s="84"/>
      <c r="EJ210" s="40">
        <v>252467.73</v>
      </c>
      <c r="EK210" s="84">
        <v>0</v>
      </c>
      <c r="EL210" s="84"/>
      <c r="EM210" s="84"/>
      <c r="EN210" s="84">
        <f t="shared" si="2241"/>
        <v>0</v>
      </c>
      <c r="EO210" s="191"/>
      <c r="EP210" s="84"/>
      <c r="EQ210" s="40">
        <v>0</v>
      </c>
      <c r="ER210" s="84">
        <v>0</v>
      </c>
      <c r="ES210" s="84"/>
      <c r="ET210" s="84"/>
      <c r="EU210" s="84">
        <f t="shared" si="2242"/>
        <v>0</v>
      </c>
      <c r="EV210" s="191"/>
      <c r="EW210" s="84"/>
      <c r="EX210" s="40">
        <v>0</v>
      </c>
      <c r="EY210" s="84">
        <v>0</v>
      </c>
      <c r="EZ210" s="84"/>
      <c r="FA210" s="84"/>
      <c r="FB210" s="84">
        <f t="shared" si="2243"/>
        <v>0</v>
      </c>
      <c r="FC210" s="191"/>
      <c r="FD210" s="84"/>
      <c r="FE210" s="40">
        <v>0</v>
      </c>
      <c r="FF210" s="84">
        <v>0</v>
      </c>
      <c r="FG210" s="84"/>
      <c r="FH210" s="84"/>
      <c r="FI210" s="84">
        <f t="shared" si="2244"/>
        <v>0</v>
      </c>
      <c r="FJ210" s="191"/>
      <c r="FK210" s="84"/>
      <c r="FL210" s="40">
        <v>0</v>
      </c>
      <c r="FM210" s="84">
        <v>0</v>
      </c>
      <c r="FN210" s="84"/>
      <c r="FO210" s="84"/>
      <c r="FP210" s="84">
        <f t="shared" si="2245"/>
        <v>0</v>
      </c>
      <c r="FQ210" s="191"/>
      <c r="FR210" s="84"/>
      <c r="FS210" s="40"/>
      <c r="FT210" s="97">
        <f t="shared" si="2246"/>
        <v>0</v>
      </c>
      <c r="FU210" s="84">
        <v>0</v>
      </c>
      <c r="FV210" s="84">
        <v>0</v>
      </c>
      <c r="FW210" s="84">
        <v>0</v>
      </c>
      <c r="FX210" s="84">
        <f t="shared" si="2247"/>
        <v>0</v>
      </c>
      <c r="FY210" s="191" t="str">
        <f t="shared" si="2248"/>
        <v>nebija plānots</v>
      </c>
      <c r="FZ210" s="84">
        <f t="shared" si="2249"/>
        <v>0</v>
      </c>
      <c r="GA210" s="84">
        <v>0</v>
      </c>
      <c r="GB210" s="84">
        <v>0</v>
      </c>
      <c r="GC210" s="84">
        <f t="shared" si="2250"/>
        <v>0</v>
      </c>
      <c r="GD210" s="84">
        <f t="shared" si="2251"/>
        <v>0</v>
      </c>
      <c r="GE210" s="84">
        <f t="shared" si="2252"/>
        <v>0</v>
      </c>
      <c r="GF210" s="191" t="str">
        <f t="shared" si="2253"/>
        <v>nebija plānots</v>
      </c>
      <c r="GG210" s="84">
        <f t="shared" si="2254"/>
        <v>0</v>
      </c>
      <c r="GH210" s="84">
        <v>0</v>
      </c>
      <c r="GI210" s="84">
        <v>0</v>
      </c>
      <c r="GJ210" s="84">
        <f t="shared" si="2255"/>
        <v>0</v>
      </c>
      <c r="GK210" s="84">
        <f t="shared" si="2256"/>
        <v>0</v>
      </c>
      <c r="GL210" s="84">
        <f t="shared" si="2257"/>
        <v>0</v>
      </c>
      <c r="GM210" s="191" t="str">
        <f t="shared" si="2258"/>
        <v>nebija plānots</v>
      </c>
      <c r="GN210" s="84">
        <f t="shared" si="2259"/>
        <v>0</v>
      </c>
      <c r="GO210" s="84">
        <v>0</v>
      </c>
      <c r="GP210" s="84">
        <v>0</v>
      </c>
      <c r="GQ210" s="84">
        <f t="shared" si="2228"/>
        <v>0</v>
      </c>
      <c r="GR210" s="84">
        <f t="shared" si="2229"/>
        <v>0</v>
      </c>
      <c r="GS210" s="84">
        <f t="shared" si="2230"/>
        <v>0</v>
      </c>
      <c r="GT210" s="191" t="str">
        <f t="shared" si="2260"/>
        <v>nebija plānots</v>
      </c>
      <c r="GU210" s="84">
        <f t="shared" si="2231"/>
        <v>0</v>
      </c>
      <c r="GV210" s="84">
        <v>0</v>
      </c>
      <c r="GW210" s="84">
        <v>0</v>
      </c>
      <c r="GX210" s="84">
        <f t="shared" si="2232"/>
        <v>0</v>
      </c>
      <c r="GY210" s="84">
        <f t="shared" si="2233"/>
        <v>0</v>
      </c>
      <c r="GZ210" s="84">
        <f t="shared" si="2234"/>
        <v>0</v>
      </c>
      <c r="HA210" s="191" t="str">
        <f t="shared" si="1737"/>
        <v>nebija plānots</v>
      </c>
      <c r="HB210" s="84">
        <f t="shared" si="2235"/>
        <v>0</v>
      </c>
      <c r="HC210" s="40"/>
      <c r="HD210" s="40"/>
      <c r="HE210" s="99"/>
      <c r="HF210" s="99" t="s">
        <v>745</v>
      </c>
      <c r="HG210" s="100" t="s">
        <v>746</v>
      </c>
      <c r="HH210" s="100"/>
      <c r="HI210" s="100"/>
    </row>
    <row r="211" spans="1:217" ht="75.400000000000006" customHeight="1" collapsed="1" x14ac:dyDescent="0.45">
      <c r="A211" s="1" t="str">
        <f t="shared" ref="A211" si="2261">G211&amp;K211</f>
        <v>4.3.1.3</v>
      </c>
      <c r="B211" s="9" t="str">
        <f>C211&amp;J211&amp;"."&amp;D211</f>
        <v>4.3.1.3.Nē</v>
      </c>
      <c r="C211" s="317" t="s">
        <v>136</v>
      </c>
      <c r="D211" s="1" t="s">
        <v>1471</v>
      </c>
      <c r="E211" s="35">
        <v>199</v>
      </c>
      <c r="F211" s="54">
        <v>4</v>
      </c>
      <c r="G211" s="54" t="s">
        <v>136</v>
      </c>
      <c r="H211" s="54" t="s">
        <v>252</v>
      </c>
      <c r="I211" s="54" t="str">
        <f t="shared" ref="I211" si="2262">CONCATENATE(G211," ",H211)</f>
        <v>4.3.1.  Centralizētās siltumapgādes energoefektivitāte</v>
      </c>
      <c r="J211" s="54">
        <v>3</v>
      </c>
      <c r="K211" s="55">
        <v>3</v>
      </c>
      <c r="L211" s="38" t="str">
        <f t="shared" ref="L211" si="2263">G211&amp;K211</f>
        <v>4.3.1.3</v>
      </c>
      <c r="M211" s="56" t="s">
        <v>41</v>
      </c>
      <c r="N211" s="55" t="s">
        <v>6</v>
      </c>
      <c r="O211" s="55" t="s">
        <v>221</v>
      </c>
      <c r="P211" s="55" t="s">
        <v>225</v>
      </c>
      <c r="Q211" s="57">
        <f t="shared" ref="Q211" si="2264">S211+T211+U211+V211+W211</f>
        <v>68814092</v>
      </c>
      <c r="R211" s="57">
        <f t="shared" ref="R211" si="2265">S211+T211+U211+V211</f>
        <v>12264092</v>
      </c>
      <c r="S211" s="80">
        <v>12264092</v>
      </c>
      <c r="T211" s="80">
        <v>0</v>
      </c>
      <c r="U211" s="80">
        <v>0</v>
      </c>
      <c r="V211" s="80">
        <v>0</v>
      </c>
      <c r="W211" s="80">
        <v>56550000</v>
      </c>
      <c r="X211" s="85" t="str">
        <f t="shared" si="2225"/>
        <v>KF</v>
      </c>
      <c r="Y211" s="85">
        <v>0</v>
      </c>
      <c r="Z211" s="85">
        <v>0</v>
      </c>
      <c r="AA211" s="85">
        <v>0</v>
      </c>
      <c r="AB211" s="85">
        <v>0</v>
      </c>
      <c r="AC211" s="85">
        <v>0</v>
      </c>
      <c r="AD211" s="85">
        <v>0</v>
      </c>
      <c r="AE211" s="85">
        <v>0</v>
      </c>
      <c r="AF211" s="85">
        <v>0</v>
      </c>
      <c r="AG211" s="85">
        <v>0</v>
      </c>
      <c r="AH211" s="85">
        <v>0</v>
      </c>
      <c r="AI211" s="85">
        <v>0</v>
      </c>
      <c r="AJ211" s="85">
        <v>0</v>
      </c>
      <c r="AK211" s="85">
        <v>0</v>
      </c>
      <c r="AL211" s="85">
        <v>0</v>
      </c>
      <c r="AM211" s="85">
        <v>0</v>
      </c>
      <c r="AN211" s="85">
        <v>0</v>
      </c>
      <c r="AO211" s="85">
        <v>0</v>
      </c>
      <c r="AP211" s="57">
        <f t="shared" ref="AP211" si="2266">AO211+AN211</f>
        <v>0</v>
      </c>
      <c r="AQ211" s="166">
        <v>0</v>
      </c>
      <c r="AR211" s="166">
        <v>0</v>
      </c>
      <c r="AS211" s="166">
        <v>0</v>
      </c>
      <c r="AT211" s="85">
        <v>0</v>
      </c>
      <c r="AU211" s="166">
        <v>0</v>
      </c>
      <c r="AV211" s="166">
        <v>0</v>
      </c>
      <c r="AW211" s="166">
        <v>0</v>
      </c>
      <c r="AX211" s="166">
        <v>0</v>
      </c>
      <c r="AY211" s="166">
        <v>0</v>
      </c>
      <c r="AZ211" s="166">
        <v>0</v>
      </c>
      <c r="BA211" s="166">
        <v>0</v>
      </c>
      <c r="BB211" s="166">
        <v>0</v>
      </c>
      <c r="BC211" s="157">
        <f t="shared" ref="BC211" si="2267">AQ211+AR211+AS211+AT211+AU211+AV211+AW211+AX211+AY211+AZ211+BA211+BB211</f>
        <v>0</v>
      </c>
      <c r="BD211" s="57">
        <f>AP211+BC211</f>
        <v>0</v>
      </c>
      <c r="BE211" s="85">
        <v>0</v>
      </c>
      <c r="BF211" s="85">
        <v>0</v>
      </c>
      <c r="BG211" s="85">
        <v>0</v>
      </c>
      <c r="BH211" s="85">
        <v>0</v>
      </c>
      <c r="BI211" s="85">
        <v>0</v>
      </c>
      <c r="BJ211" s="85">
        <v>0</v>
      </c>
      <c r="BK211" s="85">
        <v>0</v>
      </c>
      <c r="BL211" s="85">
        <v>0</v>
      </c>
      <c r="BM211" s="85">
        <v>0</v>
      </c>
      <c r="BN211" s="85">
        <v>0</v>
      </c>
      <c r="BO211" s="85">
        <v>0</v>
      </c>
      <c r="BP211" s="85">
        <v>0</v>
      </c>
      <c r="BQ211" s="57">
        <f t="shared" ref="BQ211" si="2268">BE211+BF211+BG211+BH211+BI211+BJ211+BK211+BL211+BM211+BN211+BO211+BP211</f>
        <v>0</v>
      </c>
      <c r="BR211" s="85">
        <v>0</v>
      </c>
      <c r="BS211" s="85">
        <v>0</v>
      </c>
      <c r="BT211" s="85">
        <v>0</v>
      </c>
      <c r="BU211" s="85">
        <v>0</v>
      </c>
      <c r="BV211" s="85">
        <v>0</v>
      </c>
      <c r="BW211" s="85">
        <v>0</v>
      </c>
      <c r="BX211" s="85">
        <v>0</v>
      </c>
      <c r="BY211" s="85">
        <v>0</v>
      </c>
      <c r="BZ211" s="85">
        <v>0</v>
      </c>
      <c r="CA211" s="85">
        <v>0</v>
      </c>
      <c r="CB211" s="85">
        <v>0</v>
      </c>
      <c r="CC211" s="85">
        <v>0</v>
      </c>
      <c r="CD211" s="57">
        <f t="shared" ref="CD211" si="2269">BR211+BS211+BT211+BU211+BV211+BW211+BX211+BY211+BZ211+CA211+CB211+CC211</f>
        <v>0</v>
      </c>
      <c r="CE211" s="85">
        <v>0</v>
      </c>
      <c r="CF211" s="85">
        <v>0</v>
      </c>
      <c r="CG211" s="85">
        <v>0</v>
      </c>
      <c r="CH211" s="85">
        <v>0</v>
      </c>
      <c r="CI211" s="85">
        <v>0</v>
      </c>
      <c r="CJ211" s="85">
        <v>0</v>
      </c>
      <c r="CK211" s="85">
        <v>0</v>
      </c>
      <c r="CL211" s="85">
        <v>0</v>
      </c>
      <c r="CM211" s="85">
        <v>0</v>
      </c>
      <c r="CN211" s="85">
        <v>0</v>
      </c>
      <c r="CO211" s="84">
        <v>89052.1</v>
      </c>
      <c r="CP211" s="84">
        <v>2400000</v>
      </c>
      <c r="CQ211" s="57">
        <f>CE211+CF211+CG211+CH211+CI211+CJ211+CK211+CL211+CM211+CN211+CO211+CP211</f>
        <v>2489052.1</v>
      </c>
      <c r="CR211" s="57">
        <f t="shared" si="2226"/>
        <v>2489052.1</v>
      </c>
      <c r="CS211" s="179">
        <v>7303680.6400000006</v>
      </c>
      <c r="CT211" s="84">
        <v>325050</v>
      </c>
      <c r="CU211" s="84">
        <v>55050</v>
      </c>
      <c r="CV211" s="84">
        <f t="shared" ref="CV211:CV271" si="2270">CS211+CT211</f>
        <v>7628730.6400000006</v>
      </c>
      <c r="CW211" s="84">
        <v>0</v>
      </c>
      <c r="CX211" s="84">
        <f t="shared" ref="CX211:CX271" si="2271">CS211+CU211</f>
        <v>7358730.6400000006</v>
      </c>
      <c r="CY211" s="191">
        <f t="shared" ref="CY211:CY271" si="2272">IFERROR(CX211/CV211,"nebija plānots")</f>
        <v>0.96460748022950249</v>
      </c>
      <c r="CZ211" s="84">
        <f t="shared" ref="CZ211:CZ271" si="2273">CX211-CV211</f>
        <v>-270000</v>
      </c>
      <c r="DA211" s="84">
        <f t="shared" ref="DA211:FL211" si="2274">DA212+DA213</f>
        <v>4143115.89</v>
      </c>
      <c r="DB211" s="84">
        <v>4774275.4399999995</v>
      </c>
      <c r="DC211" s="84">
        <f t="shared" ref="DC211:DC271" si="2275">CV211+DA211</f>
        <v>11771846.530000001</v>
      </c>
      <c r="DD211" s="84">
        <v>0</v>
      </c>
      <c r="DE211" s="84">
        <f t="shared" si="2236"/>
        <v>12133006.08</v>
      </c>
      <c r="DF211" s="191">
        <f t="shared" ref="DF211:DF212" si="2276">IFERROR(DE211/DC211,"nebija plānots")</f>
        <v>1.0306799404052371</v>
      </c>
      <c r="DG211" s="84">
        <f t="shared" ref="DG211:DG212" si="2277">DE211-DC211</f>
        <v>361159.54999999888</v>
      </c>
      <c r="DH211" s="84">
        <f t="shared" si="2274"/>
        <v>2193999.61</v>
      </c>
      <c r="DI211" s="84">
        <v>4184001.84</v>
      </c>
      <c r="DJ211" s="84">
        <f t="shared" ref="DJ211:DJ212" si="2278">DC211+DH211</f>
        <v>13965846.140000001</v>
      </c>
      <c r="DK211" s="84">
        <v>0</v>
      </c>
      <c r="DL211" s="84">
        <f t="shared" si="2237"/>
        <v>16317007.92</v>
      </c>
      <c r="DM211" s="191">
        <f t="shared" ref="DM211:DM212" si="2279">IFERROR(DL211/DJ211,"nebija plānots")</f>
        <v>1.1683508293325648</v>
      </c>
      <c r="DN211" s="84">
        <f t="shared" ref="DN211:DN212" si="2280">DL211-DJ211</f>
        <v>2351161.7799999993</v>
      </c>
      <c r="DO211" s="84">
        <f t="shared" si="2274"/>
        <v>950000.47</v>
      </c>
      <c r="DP211" s="84">
        <v>578977.79</v>
      </c>
      <c r="DQ211" s="84">
        <f t="shared" ref="DQ211:DQ212" si="2281">DJ211+DO211</f>
        <v>14915846.610000001</v>
      </c>
      <c r="DR211" s="84">
        <v>0</v>
      </c>
      <c r="DS211" s="84">
        <f t="shared" si="2238"/>
        <v>16895985.710000001</v>
      </c>
      <c r="DT211" s="191">
        <f t="shared" ref="DT211:DT212" si="2282">IFERROR(DS211/DQ211,"nebija plānots")</f>
        <v>1.1327540535763125</v>
      </c>
      <c r="DU211" s="84">
        <f t="shared" ref="DU211:DU212" si="2283">DS211-DQ211</f>
        <v>1980139.0999999996</v>
      </c>
      <c r="DV211" s="84">
        <f t="shared" si="2274"/>
        <v>1578804.09</v>
      </c>
      <c r="DW211" s="84">
        <v>559049.44999999995</v>
      </c>
      <c r="DX211" s="84">
        <f t="shared" ref="DX211:DX212" si="2284">DQ211+DV211</f>
        <v>16494650.700000001</v>
      </c>
      <c r="DY211" s="84">
        <v>0</v>
      </c>
      <c r="DZ211" s="84">
        <f t="shared" si="2239"/>
        <v>17455035.16</v>
      </c>
      <c r="EA211" s="191">
        <f t="shared" ref="EA211:EA212" si="2285">IFERROR(DZ211/DX211,"nebija plānots")</f>
        <v>1.05822399500706</v>
      </c>
      <c r="EB211" s="84">
        <f t="shared" ref="EB211:EB212" si="2286">DZ211-DX211</f>
        <v>960384.45999999903</v>
      </c>
      <c r="EC211" s="84">
        <f t="shared" si="2274"/>
        <v>1870897.16</v>
      </c>
      <c r="ED211" s="84">
        <v>2258852.23</v>
      </c>
      <c r="EE211" s="84">
        <f t="shared" ref="EE211:EE212" si="2287">DX211+EC211</f>
        <v>18365547.859999999</v>
      </c>
      <c r="EF211" s="84">
        <v>0</v>
      </c>
      <c r="EG211" s="84">
        <f t="shared" si="2240"/>
        <v>19713887.390000001</v>
      </c>
      <c r="EH211" s="191">
        <f t="shared" ref="EH211:EH212" si="2288">IFERROR(EG211/EE211,"nebija plānots")</f>
        <v>1.0734167877962777</v>
      </c>
      <c r="EI211" s="84">
        <f t="shared" ref="EI211:EI212" si="2289">EG211-EE211</f>
        <v>1348339.5300000012</v>
      </c>
      <c r="EJ211" s="84">
        <f t="shared" si="2274"/>
        <v>816116.32</v>
      </c>
      <c r="EK211" s="84">
        <v>438323.62</v>
      </c>
      <c r="EL211" s="84">
        <f t="shared" ref="EL211:EL212" si="2290">EE211+EJ211</f>
        <v>19181664.18</v>
      </c>
      <c r="EM211" s="84">
        <v>0</v>
      </c>
      <c r="EN211" s="84">
        <f t="shared" si="2241"/>
        <v>20152211.010000002</v>
      </c>
      <c r="EO211" s="191">
        <f t="shared" ref="EO211:EO212" si="2291">IFERROR(EN211/EL211,"nebija plānots")</f>
        <v>1.0505976343289314</v>
      </c>
      <c r="EP211" s="84">
        <f t="shared" ref="EP211:EP212" si="2292">EN211-EL211</f>
        <v>970546.83000000194</v>
      </c>
      <c r="EQ211" s="84">
        <f t="shared" si="2274"/>
        <v>694590.53729999997</v>
      </c>
      <c r="ER211" s="84">
        <v>407239.93999999994</v>
      </c>
      <c r="ES211" s="84">
        <f t="shared" ref="ES211" si="2293">EL211+EQ211</f>
        <v>19876254.717299998</v>
      </c>
      <c r="ET211" s="84">
        <v>0</v>
      </c>
      <c r="EU211" s="84">
        <f t="shared" si="2242"/>
        <v>20559450.950000003</v>
      </c>
      <c r="EV211" s="191">
        <f t="shared" ref="EV211:EV212" si="2294">IFERROR(EU211/ES211,"nebija plānots")</f>
        <v>1.0343724832679551</v>
      </c>
      <c r="EW211" s="84">
        <f t="shared" ref="EW211:EW212" si="2295">EU211-ES211</f>
        <v>683196.23270000517</v>
      </c>
      <c r="EX211" s="84">
        <f t="shared" si="2274"/>
        <v>97020</v>
      </c>
      <c r="EY211" s="84">
        <v>1489828.05</v>
      </c>
      <c r="EZ211" s="84">
        <f t="shared" ref="EZ211" si="2296">ES211+EX211</f>
        <v>19973274.717299998</v>
      </c>
      <c r="FA211" s="84">
        <v>0</v>
      </c>
      <c r="FB211" s="84">
        <f t="shared" si="2243"/>
        <v>22049279.000000004</v>
      </c>
      <c r="FC211" s="191">
        <f t="shared" ref="FC211:FC212" si="2297">IFERROR(FB211/EZ211,"nebija plānots")</f>
        <v>1.1039391042322098</v>
      </c>
      <c r="FD211" s="84">
        <f t="shared" ref="FD211:FD212" si="2298">FB211-EZ211</f>
        <v>2076004.2827000059</v>
      </c>
      <c r="FE211" s="84">
        <f t="shared" si="2274"/>
        <v>883353.69</v>
      </c>
      <c r="FF211" s="84">
        <v>756535.02</v>
      </c>
      <c r="FG211" s="84">
        <f t="shared" ref="FG211" si="2299">EZ211+FE211</f>
        <v>20856628.407299999</v>
      </c>
      <c r="FH211" s="84">
        <v>15750</v>
      </c>
      <c r="FI211" s="84">
        <f t="shared" si="2244"/>
        <v>22805814.020000003</v>
      </c>
      <c r="FJ211" s="191">
        <f t="shared" ref="FJ211:FJ212" si="2300">IFERROR(FI211/FG211,"nebija plānots")</f>
        <v>1.0934564098585451</v>
      </c>
      <c r="FK211" s="84">
        <f t="shared" ref="FK211:FK212" si="2301">FI211-FG211</f>
        <v>1949185.6127000041</v>
      </c>
      <c r="FL211" s="84">
        <f t="shared" si="2274"/>
        <v>1598651.4537</v>
      </c>
      <c r="FM211" s="84">
        <v>1307265.92</v>
      </c>
      <c r="FN211" s="84">
        <f t="shared" ref="FN211" si="2302">FG211+FL211</f>
        <v>22455279.860999998</v>
      </c>
      <c r="FO211" s="84">
        <v>31500</v>
      </c>
      <c r="FP211" s="84">
        <f t="shared" si="2245"/>
        <v>24113079.940000005</v>
      </c>
      <c r="FQ211" s="191">
        <f t="shared" ref="FQ211:FQ212" si="2303">IFERROR(FP211/FN211,"nebija plānots")</f>
        <v>1.0738267387118721</v>
      </c>
      <c r="FR211" s="84">
        <f t="shared" ref="FR211:FR212" si="2304">FP211-FN211</f>
        <v>1657800.0790000074</v>
      </c>
      <c r="FS211" s="97">
        <f t="shared" ref="FS211:FS277" si="2305">CS211+CT211+DA211+DH211+DO211+DV211+EC211+EJ211+EQ211+EX211+FE211+FL211</f>
        <v>22455279.860999998</v>
      </c>
      <c r="FT211" s="97">
        <f t="shared" si="2246"/>
        <v>26602132.040000007</v>
      </c>
      <c r="FU211" s="84">
        <v>3475381.34</v>
      </c>
      <c r="FV211" s="84">
        <v>460309.51</v>
      </c>
      <c r="FW211" s="84">
        <v>15750</v>
      </c>
      <c r="FX211" s="84">
        <f t="shared" si="2247"/>
        <v>444559.51</v>
      </c>
      <c r="FY211" s="191">
        <f t="shared" si="2248"/>
        <v>0.12791675689897097</v>
      </c>
      <c r="FZ211" s="84">
        <f t="shared" si="2249"/>
        <v>3030821.83</v>
      </c>
      <c r="GA211" s="84">
        <v>345973.9</v>
      </c>
      <c r="GB211" s="84">
        <v>45144.36</v>
      </c>
      <c r="GC211" s="84">
        <f t="shared" si="2250"/>
        <v>300829.54000000004</v>
      </c>
      <c r="GD211" s="84">
        <f t="shared" si="2251"/>
        <v>60894.36</v>
      </c>
      <c r="GE211" s="84">
        <f t="shared" si="2252"/>
        <v>745389.05</v>
      </c>
      <c r="GF211" s="191">
        <f t="shared" si="2253"/>
        <v>0.21447690974826955</v>
      </c>
      <c r="GG211" s="84">
        <f t="shared" si="2254"/>
        <v>2729992.29</v>
      </c>
      <c r="GH211" s="84">
        <v>2655154.12</v>
      </c>
      <c r="GI211" s="84">
        <v>20000</v>
      </c>
      <c r="GJ211" s="84">
        <f t="shared" si="2255"/>
        <v>2635154.12</v>
      </c>
      <c r="GK211" s="84">
        <f t="shared" si="2256"/>
        <v>80894.36</v>
      </c>
      <c r="GL211" s="84">
        <f t="shared" si="2257"/>
        <v>3380543.17</v>
      </c>
      <c r="GM211" s="191">
        <f t="shared" si="2258"/>
        <v>0.97271143488386225</v>
      </c>
      <c r="GN211" s="84">
        <f t="shared" si="2259"/>
        <v>94838.169999999925</v>
      </c>
      <c r="GO211" s="84">
        <v>155685.16999999998</v>
      </c>
      <c r="GP211" s="84">
        <v>0</v>
      </c>
      <c r="GQ211" s="84">
        <f t="shared" si="2228"/>
        <v>155685.16999999998</v>
      </c>
      <c r="GR211" s="84">
        <f t="shared" si="2229"/>
        <v>80894.36</v>
      </c>
      <c r="GS211" s="84">
        <f t="shared" si="2230"/>
        <v>3536228.34</v>
      </c>
      <c r="GT211" s="191">
        <f t="shared" si="2260"/>
        <v>1.0175080067616407</v>
      </c>
      <c r="GU211" s="84">
        <f t="shared" si="2231"/>
        <v>-60847.000000000058</v>
      </c>
      <c r="GV211" s="84">
        <v>0</v>
      </c>
      <c r="GW211" s="84">
        <v>0</v>
      </c>
      <c r="GX211" s="84">
        <f t="shared" si="2232"/>
        <v>0</v>
      </c>
      <c r="GY211" s="84">
        <f t="shared" si="2233"/>
        <v>80894.36</v>
      </c>
      <c r="GZ211" s="84">
        <f t="shared" si="2234"/>
        <v>3536228.34</v>
      </c>
      <c r="HA211" s="191">
        <f t="shared" si="1737"/>
        <v>1.0175080067616407</v>
      </c>
      <c r="HB211" s="84">
        <f t="shared" si="2235"/>
        <v>-60847.000000000058</v>
      </c>
      <c r="HC211" s="57">
        <f>FU211+FS211+CQ211+CD211+BQ211+BC211+AP211</f>
        <v>28419713.300999999</v>
      </c>
      <c r="HD211" s="57">
        <f>Q211-HC211</f>
        <v>40394378.699000001</v>
      </c>
      <c r="HE211" s="58" t="s">
        <v>763</v>
      </c>
      <c r="HF211" s="58"/>
      <c r="HG211" s="59" t="s">
        <v>764</v>
      </c>
      <c r="HH211" s="59"/>
      <c r="HI211" s="137" t="s">
        <v>633</v>
      </c>
    </row>
    <row r="212" spans="1:217" ht="75.400000000000006" hidden="1" customHeight="1" outlineLevel="1" x14ac:dyDescent="0.45">
      <c r="B212" s="9"/>
      <c r="C212" s="317" t="s">
        <v>136</v>
      </c>
      <c r="D212" s="1" t="s">
        <v>1471</v>
      </c>
      <c r="E212" s="35">
        <v>200</v>
      </c>
      <c r="F212" s="140">
        <v>4</v>
      </c>
      <c r="G212" s="140" t="s">
        <v>136</v>
      </c>
      <c r="H212" s="140" t="s">
        <v>252</v>
      </c>
      <c r="I212" s="140" t="s">
        <v>492</v>
      </c>
      <c r="J212" s="54">
        <v>0</v>
      </c>
      <c r="K212" s="141"/>
      <c r="L212" s="141"/>
      <c r="M212" s="142" t="s">
        <v>41</v>
      </c>
      <c r="N212" s="141"/>
      <c r="O212" s="141"/>
      <c r="P212" s="141" t="s">
        <v>456</v>
      </c>
      <c r="Q212" s="40"/>
      <c r="R212" s="40"/>
      <c r="S212" s="40"/>
      <c r="T212" s="40"/>
      <c r="U212" s="40"/>
      <c r="V212" s="40"/>
      <c r="W212" s="40"/>
      <c r="X212" s="85">
        <f t="shared" si="2225"/>
        <v>0</v>
      </c>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84">
        <v>0</v>
      </c>
      <c r="CP212" s="84">
        <v>0</v>
      </c>
      <c r="CQ212" s="40"/>
      <c r="CR212" s="57">
        <f t="shared" si="2226"/>
        <v>0</v>
      </c>
      <c r="CS212" s="179">
        <v>0</v>
      </c>
      <c r="CT212" s="139"/>
      <c r="CU212" s="84">
        <v>0</v>
      </c>
      <c r="CV212" s="84">
        <f t="shared" si="2270"/>
        <v>0</v>
      </c>
      <c r="CW212" s="84">
        <v>0</v>
      </c>
      <c r="CX212" s="84">
        <f t="shared" si="2271"/>
        <v>0</v>
      </c>
      <c r="CY212" s="191" t="str">
        <f t="shared" si="2272"/>
        <v>nebija plānots</v>
      </c>
      <c r="CZ212" s="84">
        <f t="shared" si="2273"/>
        <v>0</v>
      </c>
      <c r="DA212" s="139"/>
      <c r="DB212" s="84">
        <v>0</v>
      </c>
      <c r="DC212" s="84">
        <f t="shared" si="2275"/>
        <v>0</v>
      </c>
      <c r="DD212" s="84">
        <v>0</v>
      </c>
      <c r="DE212" s="84">
        <f t="shared" si="2236"/>
        <v>0</v>
      </c>
      <c r="DF212" s="191" t="str">
        <f t="shared" si="2276"/>
        <v>nebija plānots</v>
      </c>
      <c r="DG212" s="84">
        <f t="shared" si="2277"/>
        <v>0</v>
      </c>
      <c r="DH212" s="139"/>
      <c r="DI212" s="84">
        <v>0</v>
      </c>
      <c r="DJ212" s="84">
        <f t="shared" si="2278"/>
        <v>0</v>
      </c>
      <c r="DK212" s="84">
        <v>0</v>
      </c>
      <c r="DL212" s="84">
        <f t="shared" si="2237"/>
        <v>0</v>
      </c>
      <c r="DM212" s="191" t="str">
        <f t="shared" si="2279"/>
        <v>nebija plānots</v>
      </c>
      <c r="DN212" s="84">
        <f t="shared" si="2280"/>
        <v>0</v>
      </c>
      <c r="DO212" s="139"/>
      <c r="DP212" s="84">
        <v>0</v>
      </c>
      <c r="DQ212" s="84">
        <f t="shared" si="2281"/>
        <v>0</v>
      </c>
      <c r="DR212" s="84">
        <v>0</v>
      </c>
      <c r="DS212" s="84">
        <f t="shared" si="2238"/>
        <v>0</v>
      </c>
      <c r="DT212" s="191" t="str">
        <f t="shared" si="2282"/>
        <v>nebija plānots</v>
      </c>
      <c r="DU212" s="84">
        <f t="shared" si="2283"/>
        <v>0</v>
      </c>
      <c r="DV212" s="139"/>
      <c r="DW212" s="84">
        <v>0</v>
      </c>
      <c r="DX212" s="84">
        <f t="shared" si="2284"/>
        <v>0</v>
      </c>
      <c r="DY212" s="84">
        <v>0</v>
      </c>
      <c r="DZ212" s="84">
        <f t="shared" si="2239"/>
        <v>0</v>
      </c>
      <c r="EA212" s="191" t="str">
        <f t="shared" si="2285"/>
        <v>nebija plānots</v>
      </c>
      <c r="EB212" s="84">
        <f t="shared" si="2286"/>
        <v>0</v>
      </c>
      <c r="EC212" s="139"/>
      <c r="ED212" s="84">
        <v>0</v>
      </c>
      <c r="EE212" s="84">
        <f t="shared" si="2287"/>
        <v>0</v>
      </c>
      <c r="EF212" s="84">
        <v>0</v>
      </c>
      <c r="EG212" s="84">
        <f t="shared" si="2240"/>
        <v>0</v>
      </c>
      <c r="EH212" s="191" t="str">
        <f t="shared" si="2288"/>
        <v>nebija plānots</v>
      </c>
      <c r="EI212" s="84">
        <f t="shared" si="2289"/>
        <v>0</v>
      </c>
      <c r="EJ212" s="139"/>
      <c r="EK212" s="84">
        <v>0</v>
      </c>
      <c r="EL212" s="84">
        <f t="shared" si="2290"/>
        <v>0</v>
      </c>
      <c r="EM212" s="84">
        <v>0</v>
      </c>
      <c r="EN212" s="84">
        <f t="shared" si="2241"/>
        <v>0</v>
      </c>
      <c r="EO212" s="191" t="str">
        <f t="shared" si="2291"/>
        <v>nebija plānots</v>
      </c>
      <c r="EP212" s="84">
        <f t="shared" si="2292"/>
        <v>0</v>
      </c>
      <c r="EQ212" s="139">
        <v>685136.33730000001</v>
      </c>
      <c r="ER212" s="84">
        <v>0</v>
      </c>
      <c r="ES212" s="84"/>
      <c r="ET212" s="84">
        <v>0</v>
      </c>
      <c r="EU212" s="84">
        <f t="shared" si="2242"/>
        <v>0</v>
      </c>
      <c r="EV212" s="191" t="str">
        <f t="shared" si="2294"/>
        <v>nebija plānots</v>
      </c>
      <c r="EW212" s="84">
        <f t="shared" si="2295"/>
        <v>0</v>
      </c>
      <c r="EX212" s="139"/>
      <c r="EY212" s="84">
        <v>0</v>
      </c>
      <c r="EZ212" s="84"/>
      <c r="FA212" s="84">
        <v>0</v>
      </c>
      <c r="FB212" s="84">
        <f t="shared" si="2243"/>
        <v>0</v>
      </c>
      <c r="FC212" s="191" t="str">
        <f t="shared" si="2297"/>
        <v>nebija plānots</v>
      </c>
      <c r="FD212" s="84">
        <f t="shared" si="2298"/>
        <v>0</v>
      </c>
      <c r="FE212" s="139"/>
      <c r="FF212" s="84">
        <v>0</v>
      </c>
      <c r="FG212" s="84"/>
      <c r="FH212" s="84">
        <v>0</v>
      </c>
      <c r="FI212" s="84">
        <f t="shared" si="2244"/>
        <v>0</v>
      </c>
      <c r="FJ212" s="191" t="str">
        <f t="shared" si="2300"/>
        <v>nebija plānots</v>
      </c>
      <c r="FK212" s="84">
        <f t="shared" si="2301"/>
        <v>0</v>
      </c>
      <c r="FL212" s="139">
        <v>1598651.4537</v>
      </c>
      <c r="FM212" s="84">
        <v>0</v>
      </c>
      <c r="FN212" s="84"/>
      <c r="FO212" s="84">
        <v>0</v>
      </c>
      <c r="FP212" s="84">
        <f t="shared" si="2245"/>
        <v>0</v>
      </c>
      <c r="FQ212" s="191" t="str">
        <f t="shared" si="2303"/>
        <v>nebija plānots</v>
      </c>
      <c r="FR212" s="84">
        <f t="shared" si="2304"/>
        <v>0</v>
      </c>
      <c r="FS212" s="139">
        <f>SUM(EQ212:FL212)</f>
        <v>2283787.7910000002</v>
      </c>
      <c r="FT212" s="97">
        <f t="shared" si="2246"/>
        <v>0</v>
      </c>
      <c r="FU212" s="84">
        <v>0</v>
      </c>
      <c r="FV212" s="84">
        <v>0</v>
      </c>
      <c r="FW212" s="84">
        <v>0</v>
      </c>
      <c r="FX212" s="84">
        <f t="shared" si="2247"/>
        <v>0</v>
      </c>
      <c r="FY212" s="191" t="str">
        <f t="shared" si="2248"/>
        <v>nebija plānots</v>
      </c>
      <c r="FZ212" s="84">
        <f t="shared" si="2249"/>
        <v>0</v>
      </c>
      <c r="GA212" s="84">
        <v>0</v>
      </c>
      <c r="GB212" s="84">
        <v>0</v>
      </c>
      <c r="GC212" s="84">
        <f t="shared" si="2250"/>
        <v>0</v>
      </c>
      <c r="GD212" s="84">
        <f t="shared" si="2251"/>
        <v>0</v>
      </c>
      <c r="GE212" s="84">
        <f t="shared" si="2252"/>
        <v>0</v>
      </c>
      <c r="GF212" s="191" t="str">
        <f t="shared" si="2253"/>
        <v>nebija plānots</v>
      </c>
      <c r="GG212" s="84">
        <f t="shared" si="2254"/>
        <v>0</v>
      </c>
      <c r="GH212" s="84">
        <v>0</v>
      </c>
      <c r="GI212" s="84">
        <v>0</v>
      </c>
      <c r="GJ212" s="84">
        <f t="shared" si="2255"/>
        <v>0</v>
      </c>
      <c r="GK212" s="84">
        <f t="shared" si="2256"/>
        <v>0</v>
      </c>
      <c r="GL212" s="84">
        <f t="shared" si="2257"/>
        <v>0</v>
      </c>
      <c r="GM212" s="191" t="str">
        <f t="shared" si="2258"/>
        <v>nebija plānots</v>
      </c>
      <c r="GN212" s="84">
        <f t="shared" si="2259"/>
        <v>0</v>
      </c>
      <c r="GO212" s="84">
        <v>0</v>
      </c>
      <c r="GP212" s="84">
        <v>0</v>
      </c>
      <c r="GQ212" s="84">
        <f t="shared" si="2228"/>
        <v>0</v>
      </c>
      <c r="GR212" s="84">
        <f t="shared" si="2229"/>
        <v>0</v>
      </c>
      <c r="GS212" s="84">
        <f t="shared" si="2230"/>
        <v>0</v>
      </c>
      <c r="GT212" s="191" t="str">
        <f t="shared" si="2260"/>
        <v>nebija plānots</v>
      </c>
      <c r="GU212" s="84">
        <f t="shared" si="2231"/>
        <v>0</v>
      </c>
      <c r="GV212" s="84">
        <v>0</v>
      </c>
      <c r="GW212" s="84">
        <v>0</v>
      </c>
      <c r="GX212" s="84">
        <f t="shared" si="2232"/>
        <v>0</v>
      </c>
      <c r="GY212" s="84">
        <f t="shared" si="2233"/>
        <v>0</v>
      </c>
      <c r="GZ212" s="84">
        <f t="shared" si="2234"/>
        <v>0</v>
      </c>
      <c r="HA212" s="191" t="str">
        <f t="shared" si="1737"/>
        <v>nebija plānots</v>
      </c>
      <c r="HB212" s="84">
        <f t="shared" si="2235"/>
        <v>0</v>
      </c>
      <c r="HC212" s="40"/>
      <c r="HD212" s="40"/>
      <c r="HE212" s="99"/>
      <c r="HF212" s="99"/>
      <c r="HG212" s="143" t="s">
        <v>1006</v>
      </c>
      <c r="HH212" s="100"/>
      <c r="HI212" s="100"/>
    </row>
    <row r="213" spans="1:217" ht="99" hidden="1" customHeight="1" outlineLevel="1" x14ac:dyDescent="0.45">
      <c r="B213" s="9"/>
      <c r="C213" s="317" t="s">
        <v>136</v>
      </c>
      <c r="D213" s="1" t="s">
        <v>1471</v>
      </c>
      <c r="E213" s="35">
        <v>201</v>
      </c>
      <c r="F213" s="37">
        <v>4</v>
      </c>
      <c r="G213" s="37" t="s">
        <v>136</v>
      </c>
      <c r="H213" s="37" t="s">
        <v>252</v>
      </c>
      <c r="I213" s="37" t="s">
        <v>492</v>
      </c>
      <c r="J213" s="54">
        <v>0</v>
      </c>
      <c r="K213" s="38"/>
      <c r="L213" s="38"/>
      <c r="M213" s="39" t="s">
        <v>41</v>
      </c>
      <c r="N213" s="38"/>
      <c r="O213" s="38"/>
      <c r="P213" s="38" t="s">
        <v>457</v>
      </c>
      <c r="Q213" s="40"/>
      <c r="R213" s="40"/>
      <c r="S213" s="40"/>
      <c r="T213" s="40"/>
      <c r="U213" s="40"/>
      <c r="V213" s="40"/>
      <c r="W213" s="40"/>
      <c r="X213" s="85">
        <f t="shared" si="2225"/>
        <v>0</v>
      </c>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84">
        <v>0</v>
      </c>
      <c r="CP213" s="84">
        <v>0</v>
      </c>
      <c r="CQ213" s="40"/>
      <c r="CR213" s="57">
        <f t="shared" si="2226"/>
        <v>0</v>
      </c>
      <c r="CS213" s="40"/>
      <c r="CT213" s="40">
        <v>325050</v>
      </c>
      <c r="CU213" s="84"/>
      <c r="CV213" s="84"/>
      <c r="CW213" s="84"/>
      <c r="CX213" s="84"/>
      <c r="CY213" s="191"/>
      <c r="CZ213" s="84"/>
      <c r="DA213" s="40">
        <v>4143115.89</v>
      </c>
      <c r="DB213" s="84">
        <v>0</v>
      </c>
      <c r="DC213" s="84"/>
      <c r="DD213" s="84"/>
      <c r="DE213" s="84">
        <f t="shared" si="2236"/>
        <v>0</v>
      </c>
      <c r="DF213" s="191"/>
      <c r="DG213" s="84"/>
      <c r="DH213" s="40">
        <v>2193999.61</v>
      </c>
      <c r="DI213" s="84">
        <v>0</v>
      </c>
      <c r="DJ213" s="84"/>
      <c r="DK213" s="84"/>
      <c r="DL213" s="84">
        <f t="shared" si="2237"/>
        <v>0</v>
      </c>
      <c r="DM213" s="191"/>
      <c r="DN213" s="84"/>
      <c r="DO213" s="40">
        <v>950000.47</v>
      </c>
      <c r="DP213" s="84">
        <v>0</v>
      </c>
      <c r="DQ213" s="84"/>
      <c r="DR213" s="84"/>
      <c r="DS213" s="84">
        <f t="shared" si="2238"/>
        <v>0</v>
      </c>
      <c r="DT213" s="191"/>
      <c r="DU213" s="84"/>
      <c r="DV213" s="40">
        <v>1578804.09</v>
      </c>
      <c r="DW213" s="84">
        <v>0</v>
      </c>
      <c r="DX213" s="84"/>
      <c r="DY213" s="84"/>
      <c r="DZ213" s="84">
        <f t="shared" si="2239"/>
        <v>0</v>
      </c>
      <c r="EA213" s="191"/>
      <c r="EB213" s="84"/>
      <c r="EC213" s="40">
        <v>1870897.16</v>
      </c>
      <c r="ED213" s="84">
        <v>0</v>
      </c>
      <c r="EE213" s="84"/>
      <c r="EF213" s="84"/>
      <c r="EG213" s="84">
        <f t="shared" si="2240"/>
        <v>0</v>
      </c>
      <c r="EH213" s="191"/>
      <c r="EI213" s="84"/>
      <c r="EJ213" s="40">
        <v>816116.32</v>
      </c>
      <c r="EK213" s="84">
        <v>0</v>
      </c>
      <c r="EL213" s="84"/>
      <c r="EM213" s="84"/>
      <c r="EN213" s="84">
        <f t="shared" si="2241"/>
        <v>0</v>
      </c>
      <c r="EO213" s="191"/>
      <c r="EP213" s="84"/>
      <c r="EQ213" s="40">
        <v>9454.2000000000007</v>
      </c>
      <c r="ER213" s="84">
        <v>0</v>
      </c>
      <c r="ES213" s="84"/>
      <c r="ET213" s="84"/>
      <c r="EU213" s="84">
        <f t="shared" si="2242"/>
        <v>0</v>
      </c>
      <c r="EV213" s="191"/>
      <c r="EW213" s="84"/>
      <c r="EX213" s="40">
        <v>97020</v>
      </c>
      <c r="EY213" s="84">
        <v>0</v>
      </c>
      <c r="EZ213" s="84"/>
      <c r="FA213" s="84"/>
      <c r="FB213" s="84">
        <f t="shared" si="2243"/>
        <v>0</v>
      </c>
      <c r="FC213" s="191"/>
      <c r="FD213" s="84"/>
      <c r="FE213" s="40">
        <v>883353.69</v>
      </c>
      <c r="FF213" s="84">
        <v>0</v>
      </c>
      <c r="FG213" s="84"/>
      <c r="FH213" s="84"/>
      <c r="FI213" s="84">
        <f t="shared" si="2244"/>
        <v>0</v>
      </c>
      <c r="FJ213" s="191"/>
      <c r="FK213" s="84"/>
      <c r="FL213" s="40">
        <v>0</v>
      </c>
      <c r="FM213" s="84">
        <v>0</v>
      </c>
      <c r="FN213" s="84"/>
      <c r="FO213" s="84"/>
      <c r="FP213" s="84">
        <f t="shared" si="2245"/>
        <v>0</v>
      </c>
      <c r="FQ213" s="191"/>
      <c r="FR213" s="84"/>
      <c r="FS213" s="40"/>
      <c r="FT213" s="97">
        <f t="shared" si="2246"/>
        <v>0</v>
      </c>
      <c r="FU213" s="84">
        <v>0</v>
      </c>
      <c r="FV213" s="84">
        <v>0</v>
      </c>
      <c r="FW213" s="84">
        <v>0</v>
      </c>
      <c r="FX213" s="84">
        <f t="shared" si="2247"/>
        <v>0</v>
      </c>
      <c r="FY213" s="191" t="str">
        <f t="shared" si="2248"/>
        <v>nebija plānots</v>
      </c>
      <c r="FZ213" s="84">
        <f t="shared" si="2249"/>
        <v>0</v>
      </c>
      <c r="GA213" s="84">
        <v>0</v>
      </c>
      <c r="GB213" s="84">
        <v>0</v>
      </c>
      <c r="GC213" s="84">
        <f t="shared" si="2250"/>
        <v>0</v>
      </c>
      <c r="GD213" s="84">
        <f t="shared" si="2251"/>
        <v>0</v>
      </c>
      <c r="GE213" s="84">
        <f t="shared" si="2252"/>
        <v>0</v>
      </c>
      <c r="GF213" s="191" t="str">
        <f t="shared" si="2253"/>
        <v>nebija plānots</v>
      </c>
      <c r="GG213" s="84">
        <f t="shared" si="2254"/>
        <v>0</v>
      </c>
      <c r="GH213" s="84">
        <v>0</v>
      </c>
      <c r="GI213" s="84">
        <v>0</v>
      </c>
      <c r="GJ213" s="84">
        <f t="shared" si="2255"/>
        <v>0</v>
      </c>
      <c r="GK213" s="84">
        <f t="shared" si="2256"/>
        <v>0</v>
      </c>
      <c r="GL213" s="84">
        <f t="shared" si="2257"/>
        <v>0</v>
      </c>
      <c r="GM213" s="191" t="str">
        <f t="shared" si="2258"/>
        <v>nebija plānots</v>
      </c>
      <c r="GN213" s="84">
        <f t="shared" si="2259"/>
        <v>0</v>
      </c>
      <c r="GO213" s="84">
        <v>0</v>
      </c>
      <c r="GP213" s="84">
        <v>0</v>
      </c>
      <c r="GQ213" s="84">
        <f t="shared" si="2228"/>
        <v>0</v>
      </c>
      <c r="GR213" s="84">
        <f t="shared" si="2229"/>
        <v>0</v>
      </c>
      <c r="GS213" s="84">
        <f t="shared" si="2230"/>
        <v>0</v>
      </c>
      <c r="GT213" s="191" t="str">
        <f t="shared" si="2260"/>
        <v>nebija plānots</v>
      </c>
      <c r="GU213" s="84">
        <f t="shared" si="2231"/>
        <v>0</v>
      </c>
      <c r="GV213" s="84">
        <v>0</v>
      </c>
      <c r="GW213" s="84">
        <v>0</v>
      </c>
      <c r="GX213" s="84">
        <f t="shared" si="2232"/>
        <v>0</v>
      </c>
      <c r="GY213" s="84">
        <f t="shared" si="2233"/>
        <v>0</v>
      </c>
      <c r="GZ213" s="84">
        <f t="shared" si="2234"/>
        <v>0</v>
      </c>
      <c r="HA213" s="191" t="str">
        <f t="shared" si="1737"/>
        <v>nebija plānots</v>
      </c>
      <c r="HB213" s="84">
        <f t="shared" si="2235"/>
        <v>0</v>
      </c>
      <c r="HC213" s="40"/>
      <c r="HD213" s="40"/>
      <c r="HE213" s="99"/>
      <c r="HF213" s="153">
        <v>0.7</v>
      </c>
      <c r="HG213" s="100" t="s">
        <v>747</v>
      </c>
      <c r="HH213" s="100"/>
      <c r="HI213" s="100" t="s">
        <v>949</v>
      </c>
    </row>
    <row r="214" spans="1:217" ht="75.400000000000006" customHeight="1" collapsed="1" x14ac:dyDescent="0.45">
      <c r="A214" s="1" t="str">
        <f t="shared" si="204"/>
        <v>4.4.1.__</v>
      </c>
      <c r="B214" s="9" t="str">
        <f>C214&amp;J214&amp;"."&amp;D214</f>
        <v>4.4.1.K0.Nē</v>
      </c>
      <c r="C214" s="317" t="s">
        <v>137</v>
      </c>
      <c r="D214" s="1" t="s">
        <v>1471</v>
      </c>
      <c r="E214" s="35">
        <v>202</v>
      </c>
      <c r="F214" s="54">
        <v>4</v>
      </c>
      <c r="G214" s="54" t="s">
        <v>137</v>
      </c>
      <c r="H214" s="54" t="s">
        <v>253</v>
      </c>
      <c r="I214" s="54" t="str">
        <f t="shared" si="162"/>
        <v>4.4.1. Elektrotransportlīdzekļu infrastruktūra</v>
      </c>
      <c r="J214" s="54" t="s">
        <v>1472</v>
      </c>
      <c r="K214" s="62" t="s">
        <v>33</v>
      </c>
      <c r="L214" s="38" t="str">
        <f t="shared" si="163"/>
        <v>4.4.1.__</v>
      </c>
      <c r="M214" s="63" t="s">
        <v>48</v>
      </c>
      <c r="N214" s="62" t="s">
        <v>5</v>
      </c>
      <c r="O214" s="55" t="s">
        <v>222</v>
      </c>
      <c r="P214" s="55" t="s">
        <v>225</v>
      </c>
      <c r="Q214" s="57">
        <f t="shared" si="1230"/>
        <v>6631445</v>
      </c>
      <c r="R214" s="57">
        <f t="shared" si="1231"/>
        <v>6631445</v>
      </c>
      <c r="S214" s="80">
        <v>0</v>
      </c>
      <c r="T214" s="80">
        <v>6631445</v>
      </c>
      <c r="U214" s="80">
        <v>0</v>
      </c>
      <c r="V214" s="80">
        <v>0</v>
      </c>
      <c r="W214" s="80">
        <v>0</v>
      </c>
      <c r="X214" s="85" t="str">
        <f t="shared" si="2225"/>
        <v>ERAF</v>
      </c>
      <c r="Y214" s="85">
        <v>0</v>
      </c>
      <c r="Z214" s="85">
        <v>17789.87</v>
      </c>
      <c r="AA214" s="85">
        <v>0</v>
      </c>
      <c r="AB214" s="85">
        <v>0</v>
      </c>
      <c r="AC214" s="85">
        <v>0</v>
      </c>
      <c r="AD214" s="85">
        <v>0</v>
      </c>
      <c r="AE214" s="85">
        <v>11046.09</v>
      </c>
      <c r="AF214" s="85">
        <v>0</v>
      </c>
      <c r="AG214" s="85">
        <v>0</v>
      </c>
      <c r="AH214" s="85">
        <v>0</v>
      </c>
      <c r="AI214" s="85">
        <v>0</v>
      </c>
      <c r="AJ214" s="85">
        <v>0</v>
      </c>
      <c r="AK214" s="85">
        <v>186740.01</v>
      </c>
      <c r="AL214" s="85">
        <v>0</v>
      </c>
      <c r="AM214" s="85">
        <v>197786.1</v>
      </c>
      <c r="AN214" s="85">
        <f>AM214+Z214+Y214</f>
        <v>215575.97</v>
      </c>
      <c r="AO214" s="85">
        <v>2219316.02</v>
      </c>
      <c r="AP214" s="57">
        <f t="shared" ref="AP214:AP412" si="2306">AO214+AN214</f>
        <v>2434891.9900000002</v>
      </c>
      <c r="AQ214" s="85">
        <v>2005.58</v>
      </c>
      <c r="AR214" s="85">
        <v>0</v>
      </c>
      <c r="AS214" s="85">
        <v>741050.42</v>
      </c>
      <c r="AT214" s="85">
        <v>0</v>
      </c>
      <c r="AU214" s="85">
        <v>0</v>
      </c>
      <c r="AV214" s="85">
        <v>0</v>
      </c>
      <c r="AW214" s="85">
        <v>0</v>
      </c>
      <c r="AX214" s="85">
        <v>0</v>
      </c>
      <c r="AY214" s="85">
        <v>0</v>
      </c>
      <c r="AZ214" s="85">
        <v>0</v>
      </c>
      <c r="BA214" s="85">
        <v>0</v>
      </c>
      <c r="BB214" s="85">
        <v>0</v>
      </c>
      <c r="BC214" s="57">
        <f t="shared" ref="BC214:BC409" si="2307">AQ214+AR214+AS214+AT214+AU214+AV214+AW214+AX214+AY214+AZ214+BA214+BB214</f>
        <v>743056</v>
      </c>
      <c r="BD214" s="57">
        <f t="shared" ref="BD214:BD409" si="2308">AP214+BC214</f>
        <v>3177947.99</v>
      </c>
      <c r="BE214" s="85">
        <v>0</v>
      </c>
      <c r="BF214" s="85">
        <v>186421.22999999998</v>
      </c>
      <c r="BG214" s="85">
        <v>0</v>
      </c>
      <c r="BH214" s="85">
        <v>0</v>
      </c>
      <c r="BI214" s="85">
        <v>70278.2</v>
      </c>
      <c r="BJ214" s="85">
        <v>0</v>
      </c>
      <c r="BK214" s="85">
        <v>5186.67</v>
      </c>
      <c r="BL214" s="85">
        <v>0</v>
      </c>
      <c r="BM214" s="85">
        <v>0</v>
      </c>
      <c r="BN214" s="85">
        <v>0</v>
      </c>
      <c r="BO214" s="85">
        <v>231424.32</v>
      </c>
      <c r="BP214" s="85">
        <v>0</v>
      </c>
      <c r="BQ214" s="57">
        <f t="shared" ref="BQ214:BQ412" si="2309">BE214+BF214+BG214+BH214+BI214+BJ214+BK214+BL214+BM214+BN214+BO214+BP214</f>
        <v>493310.42000000004</v>
      </c>
      <c r="BR214" s="85">
        <v>0</v>
      </c>
      <c r="BS214" s="85">
        <v>0</v>
      </c>
      <c r="BT214" s="85">
        <v>1325765.19</v>
      </c>
      <c r="BU214" s="85">
        <v>0</v>
      </c>
      <c r="BV214" s="85">
        <v>60764.160000000003</v>
      </c>
      <c r="BW214" s="85">
        <v>0</v>
      </c>
      <c r="BX214" s="85">
        <v>0</v>
      </c>
      <c r="BY214" s="85">
        <v>0</v>
      </c>
      <c r="BZ214" s="85">
        <v>119793.12</v>
      </c>
      <c r="CA214" s="85">
        <v>0</v>
      </c>
      <c r="CB214" s="85">
        <v>647988.07999999996</v>
      </c>
      <c r="CC214" s="85">
        <v>0</v>
      </c>
      <c r="CD214" s="57">
        <f t="shared" ref="CD214:CD412" si="2310">BR214+BS214+BT214+BU214+BV214+BW214+BX214+BY214+BZ214+CA214+CB214+CC214</f>
        <v>2154310.5499999998</v>
      </c>
      <c r="CE214" s="85">
        <v>0</v>
      </c>
      <c r="CF214" s="85">
        <v>0</v>
      </c>
      <c r="CG214" s="85">
        <v>0</v>
      </c>
      <c r="CH214" s="85">
        <v>0</v>
      </c>
      <c r="CI214" s="85">
        <v>581276.47</v>
      </c>
      <c r="CJ214" s="85">
        <v>0</v>
      </c>
      <c r="CK214" s="85">
        <v>0</v>
      </c>
      <c r="CL214" s="85">
        <v>0</v>
      </c>
      <c r="CM214" s="85">
        <v>0</v>
      </c>
      <c r="CN214" s="85">
        <v>0</v>
      </c>
      <c r="CO214" s="84">
        <v>0</v>
      </c>
      <c r="CP214" s="84">
        <v>0</v>
      </c>
      <c r="CQ214" s="57">
        <f>CE214+CF214+CG214+CH214+CI214+CJ214+CK214+CL214+CM214+CN214+CO214+CP214</f>
        <v>581276.47</v>
      </c>
      <c r="CR214" s="57">
        <f t="shared" si="2226"/>
        <v>6406845.4299999997</v>
      </c>
      <c r="CS214" s="179">
        <v>0</v>
      </c>
      <c r="CT214" s="84">
        <v>0</v>
      </c>
      <c r="CU214" s="84">
        <v>0</v>
      </c>
      <c r="CV214" s="84">
        <f t="shared" si="2270"/>
        <v>0</v>
      </c>
      <c r="CW214" s="84">
        <v>0</v>
      </c>
      <c r="CX214" s="84">
        <f t="shared" si="2271"/>
        <v>0</v>
      </c>
      <c r="CY214" s="191" t="str">
        <f t="shared" si="2272"/>
        <v>nebija plānots</v>
      </c>
      <c r="CZ214" s="84">
        <f t="shared" si="2273"/>
        <v>0</v>
      </c>
      <c r="DA214" s="84">
        <f t="shared" ref="DA214:FL214" si="2311">DA215+DA216</f>
        <v>0</v>
      </c>
      <c r="DB214" s="84">
        <v>0</v>
      </c>
      <c r="DC214" s="84">
        <f t="shared" si="2275"/>
        <v>0</v>
      </c>
      <c r="DD214" s="84">
        <v>0</v>
      </c>
      <c r="DE214" s="84">
        <f t="shared" si="2236"/>
        <v>0</v>
      </c>
      <c r="DF214" s="191" t="str">
        <f t="shared" ref="DF214" si="2312">IFERROR(DE214/DC214,"nebija plānots")</f>
        <v>nebija plānots</v>
      </c>
      <c r="DG214" s="84">
        <f t="shared" ref="DG214" si="2313">DE214-DC214</f>
        <v>0</v>
      </c>
      <c r="DH214" s="84">
        <f t="shared" si="2311"/>
        <v>0</v>
      </c>
      <c r="DI214" s="84">
        <v>0</v>
      </c>
      <c r="DJ214" s="84">
        <f t="shared" ref="DJ214" si="2314">DC214+DH214</f>
        <v>0</v>
      </c>
      <c r="DK214" s="84">
        <v>0</v>
      </c>
      <c r="DL214" s="84">
        <f t="shared" si="2237"/>
        <v>0</v>
      </c>
      <c r="DM214" s="191" t="str">
        <f t="shared" ref="DM214" si="2315">IFERROR(DL214/DJ214,"nebija plānots")</f>
        <v>nebija plānots</v>
      </c>
      <c r="DN214" s="84">
        <f t="shared" ref="DN214" si="2316">DL214-DJ214</f>
        <v>0</v>
      </c>
      <c r="DO214" s="84">
        <f t="shared" si="2311"/>
        <v>0</v>
      </c>
      <c r="DP214" s="84">
        <v>0</v>
      </c>
      <c r="DQ214" s="84">
        <f t="shared" ref="DQ214" si="2317">DJ214+DO214</f>
        <v>0</v>
      </c>
      <c r="DR214" s="84">
        <v>0</v>
      </c>
      <c r="DS214" s="84">
        <f t="shared" si="2238"/>
        <v>0</v>
      </c>
      <c r="DT214" s="191" t="str">
        <f t="shared" ref="DT214" si="2318">IFERROR(DS214/DQ214,"nebija plānots")</f>
        <v>nebija plānots</v>
      </c>
      <c r="DU214" s="84">
        <f t="shared" ref="DU214" si="2319">DS214-DQ214</f>
        <v>0</v>
      </c>
      <c r="DV214" s="84">
        <f t="shared" si="2311"/>
        <v>0</v>
      </c>
      <c r="DW214" s="84">
        <v>0</v>
      </c>
      <c r="DX214" s="84">
        <f t="shared" ref="DX214" si="2320">DQ214+DV214</f>
        <v>0</v>
      </c>
      <c r="DY214" s="84">
        <v>0</v>
      </c>
      <c r="DZ214" s="84">
        <f t="shared" si="2239"/>
        <v>0</v>
      </c>
      <c r="EA214" s="191" t="str">
        <f t="shared" ref="EA214" si="2321">IFERROR(DZ214/DX214,"nebija plānots")</f>
        <v>nebija plānots</v>
      </c>
      <c r="EB214" s="84">
        <f t="shared" ref="EB214" si="2322">DZ214-DX214</f>
        <v>0</v>
      </c>
      <c r="EC214" s="84">
        <f t="shared" si="2311"/>
        <v>0</v>
      </c>
      <c r="ED214" s="84">
        <v>0</v>
      </c>
      <c r="EE214" s="84">
        <f t="shared" ref="EE214" si="2323">DX214+EC214</f>
        <v>0</v>
      </c>
      <c r="EF214" s="84">
        <v>0</v>
      </c>
      <c r="EG214" s="84">
        <f t="shared" si="2240"/>
        <v>0</v>
      </c>
      <c r="EH214" s="191" t="str">
        <f t="shared" ref="EH214" si="2324">IFERROR(EG214/EE214,"nebija plānots")</f>
        <v>nebija plānots</v>
      </c>
      <c r="EI214" s="84">
        <f t="shared" ref="EI214" si="2325">EG214-EE214</f>
        <v>0</v>
      </c>
      <c r="EJ214" s="84">
        <f t="shared" si="2311"/>
        <v>0</v>
      </c>
      <c r="EK214" s="84">
        <v>0</v>
      </c>
      <c r="EL214" s="84">
        <f t="shared" ref="EL214" si="2326">EE214+EJ214</f>
        <v>0</v>
      </c>
      <c r="EM214" s="84">
        <v>0</v>
      </c>
      <c r="EN214" s="84">
        <f t="shared" si="2241"/>
        <v>0</v>
      </c>
      <c r="EO214" s="191" t="str">
        <f t="shared" ref="EO214" si="2327">IFERROR(EN214/EL214,"nebija plānots")</f>
        <v>nebija plānots</v>
      </c>
      <c r="EP214" s="84">
        <f t="shared" ref="EP214" si="2328">EN214-EL214</f>
        <v>0</v>
      </c>
      <c r="EQ214" s="84">
        <f t="shared" si="2311"/>
        <v>0</v>
      </c>
      <c r="ER214" s="84">
        <v>0</v>
      </c>
      <c r="ES214" s="84">
        <f t="shared" ref="ES214" si="2329">EL214+EQ214</f>
        <v>0</v>
      </c>
      <c r="ET214" s="84">
        <v>0</v>
      </c>
      <c r="EU214" s="84">
        <f t="shared" si="2242"/>
        <v>0</v>
      </c>
      <c r="EV214" s="191" t="str">
        <f t="shared" ref="EV214" si="2330">IFERROR(EU214/ES214,"nebija plānots")</f>
        <v>nebija plānots</v>
      </c>
      <c r="EW214" s="84">
        <f t="shared" ref="EW214" si="2331">EU214-ES214</f>
        <v>0</v>
      </c>
      <c r="EX214" s="84">
        <f t="shared" si="2311"/>
        <v>0</v>
      </c>
      <c r="EY214" s="84">
        <v>0</v>
      </c>
      <c r="EZ214" s="84">
        <f t="shared" ref="EZ214" si="2332">ES214+EX214</f>
        <v>0</v>
      </c>
      <c r="FA214" s="84">
        <v>0</v>
      </c>
      <c r="FB214" s="84">
        <f t="shared" si="2243"/>
        <v>0</v>
      </c>
      <c r="FC214" s="191" t="str">
        <f t="shared" ref="FC214" si="2333">IFERROR(FB214/EZ214,"nebija plānots")</f>
        <v>nebija plānots</v>
      </c>
      <c r="FD214" s="84">
        <f t="shared" ref="FD214" si="2334">FB214-EZ214</f>
        <v>0</v>
      </c>
      <c r="FE214" s="84">
        <f t="shared" si="2311"/>
        <v>0</v>
      </c>
      <c r="FF214" s="84">
        <v>0</v>
      </c>
      <c r="FG214" s="84">
        <f t="shared" ref="FG214" si="2335">EZ214+FE214</f>
        <v>0</v>
      </c>
      <c r="FH214" s="84">
        <v>0</v>
      </c>
      <c r="FI214" s="84">
        <f t="shared" si="2244"/>
        <v>0</v>
      </c>
      <c r="FJ214" s="191" t="str">
        <f t="shared" ref="FJ214" si="2336">IFERROR(FI214/FG214,"nebija plānots")</f>
        <v>nebija plānots</v>
      </c>
      <c r="FK214" s="84">
        <f t="shared" ref="FK214" si="2337">FI214-FG214</f>
        <v>0</v>
      </c>
      <c r="FL214" s="84">
        <f t="shared" si="2311"/>
        <v>0</v>
      </c>
      <c r="FM214" s="84">
        <v>0</v>
      </c>
      <c r="FN214" s="84">
        <f t="shared" ref="FN214" si="2338">FG214+FL214</f>
        <v>0</v>
      </c>
      <c r="FO214" s="84">
        <v>0</v>
      </c>
      <c r="FP214" s="84">
        <f t="shared" si="2245"/>
        <v>0</v>
      </c>
      <c r="FQ214" s="191" t="str">
        <f t="shared" ref="FQ214" si="2339">IFERROR(FP214/FN214,"nebija plānots")</f>
        <v>nebija plānots</v>
      </c>
      <c r="FR214" s="84">
        <f t="shared" ref="FR214" si="2340">FP214-FN214</f>
        <v>0</v>
      </c>
      <c r="FS214" s="97">
        <f t="shared" si="2305"/>
        <v>0</v>
      </c>
      <c r="FT214" s="97">
        <f t="shared" si="2246"/>
        <v>6406845.4299999997</v>
      </c>
      <c r="FU214" s="84">
        <v>0</v>
      </c>
      <c r="FV214" s="84">
        <v>0</v>
      </c>
      <c r="FW214" s="84">
        <v>0</v>
      </c>
      <c r="FX214" s="84">
        <f t="shared" si="2247"/>
        <v>0</v>
      </c>
      <c r="FY214" s="191" t="str">
        <f t="shared" si="2248"/>
        <v>nebija plānots</v>
      </c>
      <c r="FZ214" s="84">
        <f t="shared" si="2249"/>
        <v>0</v>
      </c>
      <c r="GA214" s="84">
        <v>0</v>
      </c>
      <c r="GB214" s="84">
        <v>0</v>
      </c>
      <c r="GC214" s="84">
        <f t="shared" si="2250"/>
        <v>0</v>
      </c>
      <c r="GD214" s="84">
        <f t="shared" si="2251"/>
        <v>0</v>
      </c>
      <c r="GE214" s="84">
        <f t="shared" si="2252"/>
        <v>0</v>
      </c>
      <c r="GF214" s="191" t="str">
        <f t="shared" si="2253"/>
        <v>nebija plānots</v>
      </c>
      <c r="GG214" s="84">
        <f t="shared" si="2254"/>
        <v>0</v>
      </c>
      <c r="GH214" s="84">
        <v>0</v>
      </c>
      <c r="GI214" s="84">
        <v>0</v>
      </c>
      <c r="GJ214" s="84">
        <f t="shared" si="2255"/>
        <v>0</v>
      </c>
      <c r="GK214" s="84">
        <f t="shared" si="2256"/>
        <v>0</v>
      </c>
      <c r="GL214" s="84">
        <f t="shared" si="2257"/>
        <v>0</v>
      </c>
      <c r="GM214" s="191" t="str">
        <f t="shared" si="2258"/>
        <v>nebija plānots</v>
      </c>
      <c r="GN214" s="84">
        <f t="shared" si="2259"/>
        <v>0</v>
      </c>
      <c r="GO214" s="84">
        <v>0</v>
      </c>
      <c r="GP214" s="84">
        <v>0</v>
      </c>
      <c r="GQ214" s="84">
        <f t="shared" si="2228"/>
        <v>0</v>
      </c>
      <c r="GR214" s="84">
        <f t="shared" si="2229"/>
        <v>0</v>
      </c>
      <c r="GS214" s="84">
        <f t="shared" si="2230"/>
        <v>0</v>
      </c>
      <c r="GT214" s="191" t="str">
        <f t="shared" si="2260"/>
        <v>nebija plānots</v>
      </c>
      <c r="GU214" s="84">
        <f t="shared" si="2231"/>
        <v>0</v>
      </c>
      <c r="GV214" s="84">
        <v>0</v>
      </c>
      <c r="GW214" s="84">
        <v>0</v>
      </c>
      <c r="GX214" s="84">
        <f t="shared" si="2232"/>
        <v>0</v>
      </c>
      <c r="GY214" s="84">
        <f t="shared" si="2233"/>
        <v>0</v>
      </c>
      <c r="GZ214" s="84">
        <f t="shared" si="2234"/>
        <v>0</v>
      </c>
      <c r="HA214" s="191" t="str">
        <f t="shared" si="1737"/>
        <v>nebija plānots</v>
      </c>
      <c r="HB214" s="84">
        <f t="shared" si="2235"/>
        <v>0</v>
      </c>
      <c r="HC214" s="57">
        <f>FU214+FS214+CQ214+CD214+BQ214+BC214+AP214</f>
        <v>6406845.4299999997</v>
      </c>
      <c r="HD214" s="57">
        <f>Q214-HC214</f>
        <v>224599.5700000003</v>
      </c>
      <c r="HE214" s="58" t="s">
        <v>749</v>
      </c>
      <c r="HF214" s="58"/>
      <c r="HG214" s="61"/>
      <c r="HH214" s="59"/>
      <c r="HI214" s="59"/>
    </row>
    <row r="215" spans="1:217" ht="75.400000000000006" hidden="1" customHeight="1" outlineLevel="1" x14ac:dyDescent="0.45">
      <c r="B215" s="9"/>
      <c r="C215" s="317" t="s">
        <v>137</v>
      </c>
      <c r="D215" s="1" t="s">
        <v>1471</v>
      </c>
      <c r="E215" s="35">
        <v>203</v>
      </c>
      <c r="F215" s="37">
        <v>4</v>
      </c>
      <c r="G215" s="37" t="s">
        <v>137</v>
      </c>
      <c r="H215" s="37" t="s">
        <v>253</v>
      </c>
      <c r="I215" s="37" t="s">
        <v>493</v>
      </c>
      <c r="J215" s="54">
        <v>0</v>
      </c>
      <c r="K215" s="41"/>
      <c r="L215" s="38"/>
      <c r="M215" s="42" t="s">
        <v>48</v>
      </c>
      <c r="N215" s="41"/>
      <c r="O215" s="38"/>
      <c r="P215" s="38" t="s">
        <v>456</v>
      </c>
      <c r="Q215" s="40"/>
      <c r="R215" s="40"/>
      <c r="S215" s="40"/>
      <c r="T215" s="40"/>
      <c r="U215" s="40"/>
      <c r="V215" s="40"/>
      <c r="W215" s="40"/>
      <c r="X215" s="85">
        <f t="shared" si="2225"/>
        <v>0</v>
      </c>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84">
        <v>0</v>
      </c>
      <c r="CP215" s="84">
        <v>0</v>
      </c>
      <c r="CQ215" s="40"/>
      <c r="CR215" s="57">
        <f t="shared" si="2226"/>
        <v>0</v>
      </c>
      <c r="CS215" s="40"/>
      <c r="CT215" s="40"/>
      <c r="CU215" s="84"/>
      <c r="CV215" s="84"/>
      <c r="CW215" s="84"/>
      <c r="CX215" s="84"/>
      <c r="CY215" s="191"/>
      <c r="CZ215" s="84"/>
      <c r="DA215" s="40"/>
      <c r="DB215" s="84">
        <v>0</v>
      </c>
      <c r="DC215" s="84"/>
      <c r="DD215" s="84"/>
      <c r="DE215" s="84">
        <f t="shared" si="2236"/>
        <v>0</v>
      </c>
      <c r="DF215" s="191"/>
      <c r="DG215" s="84"/>
      <c r="DH215" s="40"/>
      <c r="DI215" s="84">
        <v>0</v>
      </c>
      <c r="DJ215" s="84"/>
      <c r="DK215" s="84"/>
      <c r="DL215" s="84">
        <f t="shared" si="2237"/>
        <v>0</v>
      </c>
      <c r="DM215" s="191"/>
      <c r="DN215" s="84"/>
      <c r="DO215" s="40"/>
      <c r="DP215" s="84">
        <v>0</v>
      </c>
      <c r="DQ215" s="84"/>
      <c r="DR215" s="84"/>
      <c r="DS215" s="84">
        <f t="shared" si="2238"/>
        <v>0</v>
      </c>
      <c r="DT215" s="191"/>
      <c r="DU215" s="84"/>
      <c r="DV215" s="40"/>
      <c r="DW215" s="84">
        <v>0</v>
      </c>
      <c r="DX215" s="84"/>
      <c r="DY215" s="84"/>
      <c r="DZ215" s="84">
        <f t="shared" si="2239"/>
        <v>0</v>
      </c>
      <c r="EA215" s="191"/>
      <c r="EB215" s="84"/>
      <c r="EC215" s="40"/>
      <c r="ED215" s="84">
        <v>0</v>
      </c>
      <c r="EE215" s="84"/>
      <c r="EF215" s="84"/>
      <c r="EG215" s="84">
        <f t="shared" si="2240"/>
        <v>0</v>
      </c>
      <c r="EH215" s="191"/>
      <c r="EI215" s="84"/>
      <c r="EJ215" s="40"/>
      <c r="EK215" s="84">
        <v>0</v>
      </c>
      <c r="EL215" s="84"/>
      <c r="EM215" s="84"/>
      <c r="EN215" s="84">
        <f t="shared" si="2241"/>
        <v>0</v>
      </c>
      <c r="EO215" s="191"/>
      <c r="EP215" s="84"/>
      <c r="EQ215" s="40"/>
      <c r="ER215" s="84">
        <v>0</v>
      </c>
      <c r="ES215" s="84"/>
      <c r="ET215" s="84"/>
      <c r="EU215" s="84">
        <f t="shared" si="2242"/>
        <v>0</v>
      </c>
      <c r="EV215" s="191"/>
      <c r="EW215" s="84"/>
      <c r="EX215" s="40"/>
      <c r="EY215" s="84">
        <v>0</v>
      </c>
      <c r="EZ215" s="84"/>
      <c r="FA215" s="84"/>
      <c r="FB215" s="84">
        <f t="shared" si="2243"/>
        <v>0</v>
      </c>
      <c r="FC215" s="191"/>
      <c r="FD215" s="84"/>
      <c r="FE215" s="40"/>
      <c r="FF215" s="84">
        <v>0</v>
      </c>
      <c r="FG215" s="84"/>
      <c r="FH215" s="84"/>
      <c r="FI215" s="84">
        <f t="shared" si="2244"/>
        <v>0</v>
      </c>
      <c r="FJ215" s="191"/>
      <c r="FK215" s="84"/>
      <c r="FL215" s="40"/>
      <c r="FM215" s="84">
        <v>0</v>
      </c>
      <c r="FN215" s="84"/>
      <c r="FO215" s="84"/>
      <c r="FP215" s="84">
        <f t="shared" si="2245"/>
        <v>0</v>
      </c>
      <c r="FQ215" s="191"/>
      <c r="FR215" s="84"/>
      <c r="FS215" s="40"/>
      <c r="FT215" s="97">
        <f t="shared" si="2246"/>
        <v>0</v>
      </c>
      <c r="FU215" s="84">
        <v>0</v>
      </c>
      <c r="FV215" s="84">
        <v>0</v>
      </c>
      <c r="FW215" s="84">
        <v>0</v>
      </c>
      <c r="FX215" s="84">
        <f t="shared" si="2247"/>
        <v>0</v>
      </c>
      <c r="FY215" s="191" t="str">
        <f t="shared" si="2248"/>
        <v>nebija plānots</v>
      </c>
      <c r="FZ215" s="84">
        <f t="shared" si="2249"/>
        <v>0</v>
      </c>
      <c r="GA215" s="84">
        <v>0</v>
      </c>
      <c r="GB215" s="84">
        <v>0</v>
      </c>
      <c r="GC215" s="84">
        <f t="shared" si="2250"/>
        <v>0</v>
      </c>
      <c r="GD215" s="84">
        <f t="shared" si="2251"/>
        <v>0</v>
      </c>
      <c r="GE215" s="84">
        <f t="shared" si="2252"/>
        <v>0</v>
      </c>
      <c r="GF215" s="191" t="str">
        <f t="shared" si="2253"/>
        <v>nebija plānots</v>
      </c>
      <c r="GG215" s="84">
        <f t="shared" si="2254"/>
        <v>0</v>
      </c>
      <c r="GH215" s="84">
        <v>0</v>
      </c>
      <c r="GI215" s="84">
        <v>0</v>
      </c>
      <c r="GJ215" s="84">
        <f t="shared" si="2255"/>
        <v>0</v>
      </c>
      <c r="GK215" s="84">
        <f t="shared" si="2256"/>
        <v>0</v>
      </c>
      <c r="GL215" s="84">
        <f t="shared" si="2257"/>
        <v>0</v>
      </c>
      <c r="GM215" s="191" t="str">
        <f t="shared" si="2258"/>
        <v>nebija plānots</v>
      </c>
      <c r="GN215" s="84">
        <f t="shared" si="2259"/>
        <v>0</v>
      </c>
      <c r="GO215" s="84">
        <v>0</v>
      </c>
      <c r="GP215" s="84">
        <v>0</v>
      </c>
      <c r="GQ215" s="84">
        <f t="shared" si="2228"/>
        <v>0</v>
      </c>
      <c r="GR215" s="84">
        <f t="shared" si="2229"/>
        <v>0</v>
      </c>
      <c r="GS215" s="84">
        <f t="shared" si="2230"/>
        <v>0</v>
      </c>
      <c r="GT215" s="191" t="str">
        <f t="shared" si="2260"/>
        <v>nebija plānots</v>
      </c>
      <c r="GU215" s="84">
        <f t="shared" si="2231"/>
        <v>0</v>
      </c>
      <c r="GV215" s="84">
        <v>0</v>
      </c>
      <c r="GW215" s="84">
        <v>0</v>
      </c>
      <c r="GX215" s="84">
        <f t="shared" si="2232"/>
        <v>0</v>
      </c>
      <c r="GY215" s="84">
        <f t="shared" si="2233"/>
        <v>0</v>
      </c>
      <c r="GZ215" s="84">
        <f t="shared" si="2234"/>
        <v>0</v>
      </c>
      <c r="HA215" s="191" t="str">
        <f t="shared" si="1737"/>
        <v>nebija plānots</v>
      </c>
      <c r="HB215" s="84">
        <f t="shared" si="2235"/>
        <v>0</v>
      </c>
      <c r="HC215" s="40"/>
      <c r="HD215" s="40"/>
      <c r="HE215" s="99"/>
      <c r="HF215" s="99"/>
      <c r="HG215" s="102"/>
      <c r="HH215" s="100"/>
      <c r="HI215" s="100"/>
    </row>
    <row r="216" spans="1:217" ht="75.400000000000006" hidden="1" customHeight="1" outlineLevel="1" x14ac:dyDescent="0.45">
      <c r="B216" s="9"/>
      <c r="C216" s="317" t="s">
        <v>137</v>
      </c>
      <c r="D216" s="1" t="s">
        <v>1471</v>
      </c>
      <c r="E216" s="35">
        <v>204</v>
      </c>
      <c r="F216" s="37">
        <v>4</v>
      </c>
      <c r="G216" s="37" t="s">
        <v>137</v>
      </c>
      <c r="H216" s="37" t="s">
        <v>253</v>
      </c>
      <c r="I216" s="37" t="s">
        <v>493</v>
      </c>
      <c r="J216" s="54">
        <v>0</v>
      </c>
      <c r="K216" s="41"/>
      <c r="L216" s="38"/>
      <c r="M216" s="42" t="s">
        <v>48</v>
      </c>
      <c r="N216" s="41"/>
      <c r="O216" s="38"/>
      <c r="P216" s="38" t="s">
        <v>457</v>
      </c>
      <c r="Q216" s="40"/>
      <c r="R216" s="40"/>
      <c r="S216" s="40"/>
      <c r="T216" s="40"/>
      <c r="U216" s="40"/>
      <c r="V216" s="40"/>
      <c r="W216" s="40"/>
      <c r="X216" s="85">
        <f t="shared" si="2225"/>
        <v>0</v>
      </c>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c r="CM216" s="40"/>
      <c r="CN216" s="40"/>
      <c r="CO216" s="84">
        <v>0</v>
      </c>
      <c r="CP216" s="84">
        <v>0</v>
      </c>
      <c r="CQ216" s="40"/>
      <c r="CR216" s="57">
        <f t="shared" si="2226"/>
        <v>0</v>
      </c>
      <c r="CS216" s="40"/>
      <c r="CT216" s="40">
        <v>0</v>
      </c>
      <c r="CU216" s="84"/>
      <c r="CV216" s="84"/>
      <c r="CW216" s="84"/>
      <c r="CX216" s="84"/>
      <c r="CY216" s="191"/>
      <c r="CZ216" s="84"/>
      <c r="DA216" s="40">
        <v>0</v>
      </c>
      <c r="DB216" s="84">
        <v>0</v>
      </c>
      <c r="DC216" s="84"/>
      <c r="DD216" s="84"/>
      <c r="DE216" s="84">
        <f t="shared" si="2236"/>
        <v>0</v>
      </c>
      <c r="DF216" s="191"/>
      <c r="DG216" s="84"/>
      <c r="DH216" s="40">
        <v>0</v>
      </c>
      <c r="DI216" s="84">
        <v>0</v>
      </c>
      <c r="DJ216" s="84"/>
      <c r="DK216" s="84"/>
      <c r="DL216" s="84">
        <f t="shared" si="2237"/>
        <v>0</v>
      </c>
      <c r="DM216" s="191"/>
      <c r="DN216" s="84"/>
      <c r="DO216" s="40">
        <v>0</v>
      </c>
      <c r="DP216" s="84">
        <v>0</v>
      </c>
      <c r="DQ216" s="84"/>
      <c r="DR216" s="84"/>
      <c r="DS216" s="84">
        <f t="shared" si="2238"/>
        <v>0</v>
      </c>
      <c r="DT216" s="191"/>
      <c r="DU216" s="84"/>
      <c r="DV216" s="40">
        <v>0</v>
      </c>
      <c r="DW216" s="84">
        <v>0</v>
      </c>
      <c r="DX216" s="84"/>
      <c r="DY216" s="84"/>
      <c r="DZ216" s="84">
        <f t="shared" si="2239"/>
        <v>0</v>
      </c>
      <c r="EA216" s="191"/>
      <c r="EB216" s="84"/>
      <c r="EC216" s="40">
        <v>0</v>
      </c>
      <c r="ED216" s="84">
        <v>0</v>
      </c>
      <c r="EE216" s="84"/>
      <c r="EF216" s="84"/>
      <c r="EG216" s="84">
        <f t="shared" si="2240"/>
        <v>0</v>
      </c>
      <c r="EH216" s="191"/>
      <c r="EI216" s="84"/>
      <c r="EJ216" s="40">
        <v>0</v>
      </c>
      <c r="EK216" s="84">
        <v>0</v>
      </c>
      <c r="EL216" s="84"/>
      <c r="EM216" s="84"/>
      <c r="EN216" s="84">
        <f t="shared" si="2241"/>
        <v>0</v>
      </c>
      <c r="EO216" s="191"/>
      <c r="EP216" s="84"/>
      <c r="EQ216" s="40">
        <v>0</v>
      </c>
      <c r="ER216" s="84">
        <v>0</v>
      </c>
      <c r="ES216" s="84"/>
      <c r="ET216" s="84"/>
      <c r="EU216" s="84">
        <f t="shared" si="2242"/>
        <v>0</v>
      </c>
      <c r="EV216" s="191"/>
      <c r="EW216" s="84"/>
      <c r="EX216" s="40">
        <v>0</v>
      </c>
      <c r="EY216" s="84">
        <v>0</v>
      </c>
      <c r="EZ216" s="84"/>
      <c r="FA216" s="84"/>
      <c r="FB216" s="84">
        <f t="shared" si="2243"/>
        <v>0</v>
      </c>
      <c r="FC216" s="191"/>
      <c r="FD216" s="84"/>
      <c r="FE216" s="40">
        <v>0</v>
      </c>
      <c r="FF216" s="84">
        <v>0</v>
      </c>
      <c r="FG216" s="84"/>
      <c r="FH216" s="84"/>
      <c r="FI216" s="84">
        <f t="shared" si="2244"/>
        <v>0</v>
      </c>
      <c r="FJ216" s="191"/>
      <c r="FK216" s="84"/>
      <c r="FL216" s="40">
        <v>0</v>
      </c>
      <c r="FM216" s="84">
        <v>0</v>
      </c>
      <c r="FN216" s="84"/>
      <c r="FO216" s="84"/>
      <c r="FP216" s="84">
        <f t="shared" si="2245"/>
        <v>0</v>
      </c>
      <c r="FQ216" s="191"/>
      <c r="FR216" s="84"/>
      <c r="FS216" s="40"/>
      <c r="FT216" s="97">
        <f t="shared" si="2246"/>
        <v>0</v>
      </c>
      <c r="FU216" s="84">
        <v>0</v>
      </c>
      <c r="FV216" s="84">
        <v>0</v>
      </c>
      <c r="FW216" s="84">
        <v>0</v>
      </c>
      <c r="FX216" s="84">
        <f t="shared" si="2247"/>
        <v>0</v>
      </c>
      <c r="FY216" s="191" t="str">
        <f t="shared" si="2248"/>
        <v>nebija plānots</v>
      </c>
      <c r="FZ216" s="84">
        <f t="shared" si="2249"/>
        <v>0</v>
      </c>
      <c r="GA216" s="84">
        <v>0</v>
      </c>
      <c r="GB216" s="84">
        <v>0</v>
      </c>
      <c r="GC216" s="84">
        <f t="shared" si="2250"/>
        <v>0</v>
      </c>
      <c r="GD216" s="84">
        <f t="shared" si="2251"/>
        <v>0</v>
      </c>
      <c r="GE216" s="84">
        <f t="shared" si="2252"/>
        <v>0</v>
      </c>
      <c r="GF216" s="191" t="str">
        <f t="shared" si="2253"/>
        <v>nebija plānots</v>
      </c>
      <c r="GG216" s="84">
        <f t="shared" si="2254"/>
        <v>0</v>
      </c>
      <c r="GH216" s="84">
        <v>0</v>
      </c>
      <c r="GI216" s="84">
        <v>0</v>
      </c>
      <c r="GJ216" s="84">
        <f t="shared" si="2255"/>
        <v>0</v>
      </c>
      <c r="GK216" s="84">
        <f t="shared" si="2256"/>
        <v>0</v>
      </c>
      <c r="GL216" s="84">
        <f t="shared" si="2257"/>
        <v>0</v>
      </c>
      <c r="GM216" s="191" t="str">
        <f t="shared" si="2258"/>
        <v>nebija plānots</v>
      </c>
      <c r="GN216" s="84">
        <f t="shared" si="2259"/>
        <v>0</v>
      </c>
      <c r="GO216" s="84">
        <v>0</v>
      </c>
      <c r="GP216" s="84">
        <v>0</v>
      </c>
      <c r="GQ216" s="84">
        <f t="shared" si="2228"/>
        <v>0</v>
      </c>
      <c r="GR216" s="84">
        <f t="shared" si="2229"/>
        <v>0</v>
      </c>
      <c r="GS216" s="84">
        <f t="shared" si="2230"/>
        <v>0</v>
      </c>
      <c r="GT216" s="191" t="str">
        <f t="shared" si="2260"/>
        <v>nebija plānots</v>
      </c>
      <c r="GU216" s="84">
        <f t="shared" si="2231"/>
        <v>0</v>
      </c>
      <c r="GV216" s="84">
        <v>0</v>
      </c>
      <c r="GW216" s="84">
        <v>0</v>
      </c>
      <c r="GX216" s="84">
        <f t="shared" si="2232"/>
        <v>0</v>
      </c>
      <c r="GY216" s="84">
        <f t="shared" si="2233"/>
        <v>0</v>
      </c>
      <c r="GZ216" s="84">
        <f t="shared" si="2234"/>
        <v>0</v>
      </c>
      <c r="HA216" s="191" t="str">
        <f t="shared" si="1737"/>
        <v>nebija plānots</v>
      </c>
      <c r="HB216" s="84">
        <f t="shared" si="2235"/>
        <v>0</v>
      </c>
      <c r="HC216" s="40"/>
      <c r="HD216" s="40"/>
      <c r="HE216" s="99"/>
      <c r="HF216" s="99">
        <v>1</v>
      </c>
      <c r="HG216" s="100" t="s">
        <v>636</v>
      </c>
      <c r="HH216" s="100"/>
      <c r="HI216" s="100"/>
    </row>
    <row r="217" spans="1:217" ht="75.400000000000006" customHeight="1" collapsed="1" x14ac:dyDescent="0.45">
      <c r="A217" s="1" t="str">
        <f t="shared" si="204"/>
        <v>4.5.1.1.1</v>
      </c>
      <c r="B217" s="9" t="str">
        <f>C217&amp;J217&amp;"."&amp;D217</f>
        <v>4.5.1.1.1.Nē</v>
      </c>
      <c r="C217" s="317" t="s">
        <v>73</v>
      </c>
      <c r="D217" s="1" t="s">
        <v>1471</v>
      </c>
      <c r="E217" s="35">
        <v>205</v>
      </c>
      <c r="F217" s="54">
        <v>4</v>
      </c>
      <c r="G217" s="54" t="s">
        <v>73</v>
      </c>
      <c r="H217" s="54" t="s">
        <v>254</v>
      </c>
      <c r="I217" s="54" t="str">
        <f t="shared" si="162"/>
        <v>4.5.1.1. Tramvaji</v>
      </c>
      <c r="J217" s="54">
        <v>1</v>
      </c>
      <c r="K217" s="62">
        <v>1</v>
      </c>
      <c r="L217" s="38" t="str">
        <f t="shared" si="163"/>
        <v>4.5.1.1.1</v>
      </c>
      <c r="M217" s="63" t="s">
        <v>48</v>
      </c>
      <c r="N217" s="55" t="s">
        <v>6</v>
      </c>
      <c r="O217" s="55" t="s">
        <v>222</v>
      </c>
      <c r="P217" s="55" t="s">
        <v>225</v>
      </c>
      <c r="Q217" s="57">
        <f t="shared" si="1230"/>
        <v>25995606</v>
      </c>
      <c r="R217" s="57">
        <f t="shared" si="1231"/>
        <v>25995606</v>
      </c>
      <c r="S217" s="80">
        <v>25995606</v>
      </c>
      <c r="T217" s="80">
        <v>0</v>
      </c>
      <c r="U217" s="80">
        <v>0</v>
      </c>
      <c r="V217" s="80">
        <v>0</v>
      </c>
      <c r="W217" s="80">
        <v>0</v>
      </c>
      <c r="X217" s="85" t="str">
        <f t="shared" si="2225"/>
        <v>KF</v>
      </c>
      <c r="Y217" s="85">
        <v>0</v>
      </c>
      <c r="Z217" s="85">
        <v>0</v>
      </c>
      <c r="AA217" s="85">
        <v>0</v>
      </c>
      <c r="AB217" s="85">
        <v>0</v>
      </c>
      <c r="AC217" s="85">
        <v>0</v>
      </c>
      <c r="AD217" s="85">
        <v>0</v>
      </c>
      <c r="AE217" s="85">
        <v>0</v>
      </c>
      <c r="AF217" s="85">
        <v>0</v>
      </c>
      <c r="AG217" s="85">
        <v>0</v>
      </c>
      <c r="AH217" s="85">
        <v>0</v>
      </c>
      <c r="AI217" s="85">
        <v>0</v>
      </c>
      <c r="AJ217" s="85">
        <v>0</v>
      </c>
      <c r="AK217" s="85">
        <v>0</v>
      </c>
      <c r="AL217" s="85">
        <v>0</v>
      </c>
      <c r="AM217" s="85">
        <v>0</v>
      </c>
      <c r="AN217" s="85">
        <v>0</v>
      </c>
      <c r="AO217" s="85">
        <v>0</v>
      </c>
      <c r="AP217" s="57">
        <v>12836534.75</v>
      </c>
      <c r="AQ217" s="85">
        <v>1035645.06</v>
      </c>
      <c r="AR217" s="85">
        <v>98238.03</v>
      </c>
      <c r="AS217" s="85">
        <v>151733.24</v>
      </c>
      <c r="AT217" s="85">
        <v>0</v>
      </c>
      <c r="AU217" s="85">
        <v>1149366.94</v>
      </c>
      <c r="AV217" s="85">
        <v>1569441.66</v>
      </c>
      <c r="AW217" s="85">
        <v>4794.9799999999996</v>
      </c>
      <c r="AX217" s="85">
        <v>398691.2</v>
      </c>
      <c r="AY217" s="85">
        <v>1028464.23</v>
      </c>
      <c r="AZ217" s="85">
        <v>0</v>
      </c>
      <c r="BA217" s="85">
        <v>0</v>
      </c>
      <c r="BB217" s="85">
        <v>0</v>
      </c>
      <c r="BC217" s="57">
        <f t="shared" si="2307"/>
        <v>5436375.3399999999</v>
      </c>
      <c r="BD217" s="57">
        <f t="shared" si="2308"/>
        <v>18272910.09</v>
      </c>
      <c r="BE217" s="85">
        <v>0</v>
      </c>
      <c r="BF217" s="85">
        <v>3997.14</v>
      </c>
      <c r="BG217" s="85">
        <v>-37609</v>
      </c>
      <c r="BH217" s="85">
        <v>0</v>
      </c>
      <c r="BI217" s="85">
        <v>0</v>
      </c>
      <c r="BJ217" s="85">
        <v>686414.53</v>
      </c>
      <c r="BK217" s="85">
        <v>0</v>
      </c>
      <c r="BL217" s="85">
        <v>323610.31</v>
      </c>
      <c r="BM217" s="85">
        <v>-37609</v>
      </c>
      <c r="BN217" s="85">
        <v>0</v>
      </c>
      <c r="BO217" s="85">
        <v>0</v>
      </c>
      <c r="BP217" s="85">
        <v>-37609</v>
      </c>
      <c r="BQ217" s="57">
        <f t="shared" si="2309"/>
        <v>901194.98</v>
      </c>
      <c r="BR217" s="85">
        <v>1410569.01</v>
      </c>
      <c r="BS217" s="85">
        <v>0</v>
      </c>
      <c r="BT217" s="85">
        <v>1372960.01</v>
      </c>
      <c r="BU217" s="85">
        <v>0</v>
      </c>
      <c r="BV217" s="85">
        <v>0</v>
      </c>
      <c r="BW217" s="85">
        <v>1434897.06</v>
      </c>
      <c r="BX217" s="85">
        <v>0</v>
      </c>
      <c r="BY217" s="85">
        <v>0</v>
      </c>
      <c r="BZ217" s="85">
        <v>-37609</v>
      </c>
      <c r="CA217" s="85">
        <v>0</v>
      </c>
      <c r="CB217" s="85">
        <v>1273842.8999999999</v>
      </c>
      <c r="CC217" s="85">
        <v>1262159.08</v>
      </c>
      <c r="CD217" s="57">
        <f t="shared" si="2310"/>
        <v>6716819.0600000005</v>
      </c>
      <c r="CE217" s="85">
        <v>0</v>
      </c>
      <c r="CF217" s="85">
        <v>0</v>
      </c>
      <c r="CG217" s="85">
        <v>-37609</v>
      </c>
      <c r="CH217" s="85">
        <v>0</v>
      </c>
      <c r="CI217" s="85">
        <v>0</v>
      </c>
      <c r="CJ217" s="85">
        <v>-37609</v>
      </c>
      <c r="CK217" s="85">
        <v>0</v>
      </c>
      <c r="CL217" s="85">
        <v>0</v>
      </c>
      <c r="CM217" s="85">
        <v>-37609</v>
      </c>
      <c r="CN217" s="85">
        <v>0</v>
      </c>
      <c r="CO217" s="84">
        <v>0</v>
      </c>
      <c r="CP217" s="84">
        <v>-37605</v>
      </c>
      <c r="CQ217" s="57">
        <f>CE217+CF217+CG217+CH217+CI217+CJ217+CK217+CL217+CM217+CN217+CO217+CP217</f>
        <v>-150432</v>
      </c>
      <c r="CR217" s="57">
        <f t="shared" si="2226"/>
        <v>25740492.130000003</v>
      </c>
      <c r="CS217" s="179">
        <v>0</v>
      </c>
      <c r="CT217" s="84">
        <v>0</v>
      </c>
      <c r="CU217" s="84">
        <v>0</v>
      </c>
      <c r="CV217" s="84">
        <f t="shared" si="2270"/>
        <v>0</v>
      </c>
      <c r="CW217" s="84">
        <v>0</v>
      </c>
      <c r="CX217" s="84">
        <f t="shared" si="2271"/>
        <v>0</v>
      </c>
      <c r="CY217" s="191" t="str">
        <f t="shared" si="2272"/>
        <v>nebija plānots</v>
      </c>
      <c r="CZ217" s="84">
        <f t="shared" si="2273"/>
        <v>0</v>
      </c>
      <c r="DA217" s="84">
        <f t="shared" ref="DA217:FL217" si="2341">DA218+DA219</f>
        <v>0</v>
      </c>
      <c r="DB217" s="84">
        <v>0</v>
      </c>
      <c r="DC217" s="84">
        <f t="shared" si="2275"/>
        <v>0</v>
      </c>
      <c r="DD217" s="84">
        <v>0</v>
      </c>
      <c r="DE217" s="84">
        <f t="shared" si="2236"/>
        <v>0</v>
      </c>
      <c r="DF217" s="191" t="str">
        <f t="shared" ref="DF217" si="2342">IFERROR(DE217/DC217,"nebija plānots")</f>
        <v>nebija plānots</v>
      </c>
      <c r="DG217" s="84">
        <f t="shared" ref="DG217" si="2343">DE217-DC217</f>
        <v>0</v>
      </c>
      <c r="DH217" s="84">
        <f t="shared" si="2341"/>
        <v>0</v>
      </c>
      <c r="DI217" s="84">
        <v>0</v>
      </c>
      <c r="DJ217" s="84">
        <f t="shared" ref="DJ217" si="2344">DC217+DH217</f>
        <v>0</v>
      </c>
      <c r="DK217" s="84">
        <v>0</v>
      </c>
      <c r="DL217" s="84">
        <f t="shared" si="2237"/>
        <v>0</v>
      </c>
      <c r="DM217" s="191" t="str">
        <f t="shared" ref="DM217" si="2345">IFERROR(DL217/DJ217,"nebija plānots")</f>
        <v>nebija plānots</v>
      </c>
      <c r="DN217" s="84">
        <f t="shared" ref="DN217" si="2346">DL217-DJ217</f>
        <v>0</v>
      </c>
      <c r="DO217" s="84">
        <f t="shared" si="2341"/>
        <v>0</v>
      </c>
      <c r="DP217" s="84">
        <v>0</v>
      </c>
      <c r="DQ217" s="84">
        <f t="shared" ref="DQ217" si="2347">DJ217+DO217</f>
        <v>0</v>
      </c>
      <c r="DR217" s="84">
        <v>0</v>
      </c>
      <c r="DS217" s="84">
        <f t="shared" si="2238"/>
        <v>0</v>
      </c>
      <c r="DT217" s="191" t="str">
        <f t="shared" ref="DT217" si="2348">IFERROR(DS217/DQ217,"nebija plānots")</f>
        <v>nebija plānots</v>
      </c>
      <c r="DU217" s="84">
        <f t="shared" ref="DU217" si="2349">DS217-DQ217</f>
        <v>0</v>
      </c>
      <c r="DV217" s="84">
        <f t="shared" si="2341"/>
        <v>0</v>
      </c>
      <c r="DW217" s="84">
        <v>0</v>
      </c>
      <c r="DX217" s="84">
        <f t="shared" ref="DX217" si="2350">DQ217+DV217</f>
        <v>0</v>
      </c>
      <c r="DY217" s="84">
        <v>0</v>
      </c>
      <c r="DZ217" s="84">
        <f t="shared" si="2239"/>
        <v>0</v>
      </c>
      <c r="EA217" s="191" t="str">
        <f t="shared" ref="EA217" si="2351">IFERROR(DZ217/DX217,"nebija plānots")</f>
        <v>nebija plānots</v>
      </c>
      <c r="EB217" s="84">
        <f t="shared" ref="EB217" si="2352">DZ217-DX217</f>
        <v>0</v>
      </c>
      <c r="EC217" s="84">
        <f t="shared" si="2341"/>
        <v>0</v>
      </c>
      <c r="ED217" s="84">
        <v>0</v>
      </c>
      <c r="EE217" s="84">
        <f t="shared" ref="EE217" si="2353">DX217+EC217</f>
        <v>0</v>
      </c>
      <c r="EF217" s="84">
        <v>0</v>
      </c>
      <c r="EG217" s="84">
        <f t="shared" si="2240"/>
        <v>0</v>
      </c>
      <c r="EH217" s="191" t="str">
        <f t="shared" ref="EH217" si="2354">IFERROR(EG217/EE217,"nebija plānots")</f>
        <v>nebija plānots</v>
      </c>
      <c r="EI217" s="84">
        <f t="shared" ref="EI217" si="2355">EG217-EE217</f>
        <v>0</v>
      </c>
      <c r="EJ217" s="84">
        <f t="shared" si="2341"/>
        <v>0</v>
      </c>
      <c r="EK217" s="84">
        <v>0</v>
      </c>
      <c r="EL217" s="84">
        <f t="shared" ref="EL217" si="2356">EE217+EJ217</f>
        <v>0</v>
      </c>
      <c r="EM217" s="84">
        <v>0</v>
      </c>
      <c r="EN217" s="84">
        <f t="shared" si="2241"/>
        <v>0</v>
      </c>
      <c r="EO217" s="191" t="str">
        <f t="shared" ref="EO217" si="2357">IFERROR(EN217/EL217,"nebija plānots")</f>
        <v>nebija plānots</v>
      </c>
      <c r="EP217" s="84">
        <f t="shared" ref="EP217" si="2358">EN217-EL217</f>
        <v>0</v>
      </c>
      <c r="EQ217" s="84">
        <f t="shared" si="2341"/>
        <v>0</v>
      </c>
      <c r="ER217" s="84">
        <v>0</v>
      </c>
      <c r="ES217" s="84">
        <f t="shared" ref="ES217" si="2359">EL217+EQ217</f>
        <v>0</v>
      </c>
      <c r="ET217" s="84">
        <v>0</v>
      </c>
      <c r="EU217" s="84">
        <f t="shared" si="2242"/>
        <v>0</v>
      </c>
      <c r="EV217" s="191" t="str">
        <f t="shared" ref="EV217" si="2360">IFERROR(EU217/ES217,"nebija plānots")</f>
        <v>nebija plānots</v>
      </c>
      <c r="EW217" s="84">
        <f t="shared" ref="EW217" si="2361">EU217-ES217</f>
        <v>0</v>
      </c>
      <c r="EX217" s="84">
        <f t="shared" si="2341"/>
        <v>0</v>
      </c>
      <c r="EY217" s="84">
        <v>0</v>
      </c>
      <c r="EZ217" s="84">
        <f t="shared" ref="EZ217" si="2362">ES217+EX217</f>
        <v>0</v>
      </c>
      <c r="FA217" s="84">
        <v>0</v>
      </c>
      <c r="FB217" s="84">
        <f t="shared" si="2243"/>
        <v>0</v>
      </c>
      <c r="FC217" s="191" t="str">
        <f t="shared" ref="FC217" si="2363">IFERROR(FB217/EZ217,"nebija plānots")</f>
        <v>nebija plānots</v>
      </c>
      <c r="FD217" s="84">
        <f t="shared" ref="FD217" si="2364">FB217-EZ217</f>
        <v>0</v>
      </c>
      <c r="FE217" s="84">
        <f t="shared" si="2341"/>
        <v>0</v>
      </c>
      <c r="FF217" s="84">
        <v>0</v>
      </c>
      <c r="FG217" s="84">
        <f t="shared" ref="FG217" si="2365">EZ217+FE217</f>
        <v>0</v>
      </c>
      <c r="FH217" s="84">
        <v>0</v>
      </c>
      <c r="FI217" s="84">
        <f t="shared" si="2244"/>
        <v>0</v>
      </c>
      <c r="FJ217" s="191" t="str">
        <f t="shared" ref="FJ217" si="2366">IFERROR(FI217/FG217,"nebija plānots")</f>
        <v>nebija plānots</v>
      </c>
      <c r="FK217" s="84">
        <f t="shared" ref="FK217" si="2367">FI217-FG217</f>
        <v>0</v>
      </c>
      <c r="FL217" s="84">
        <f t="shared" si="2341"/>
        <v>0</v>
      </c>
      <c r="FM217" s="84">
        <v>0</v>
      </c>
      <c r="FN217" s="84">
        <f t="shared" ref="FN217" si="2368">FG217+FL217</f>
        <v>0</v>
      </c>
      <c r="FO217" s="84">
        <v>0</v>
      </c>
      <c r="FP217" s="84">
        <f t="shared" si="2245"/>
        <v>0</v>
      </c>
      <c r="FQ217" s="191" t="str">
        <f t="shared" ref="FQ217" si="2369">IFERROR(FP217/FN217,"nebija plānots")</f>
        <v>nebija plānots</v>
      </c>
      <c r="FR217" s="84">
        <f t="shared" ref="FR217" si="2370">FP217-FN217</f>
        <v>0</v>
      </c>
      <c r="FS217" s="97">
        <f t="shared" si="2305"/>
        <v>0</v>
      </c>
      <c r="FT217" s="97">
        <f t="shared" si="2246"/>
        <v>25740492.130000003</v>
      </c>
      <c r="FU217" s="84">
        <v>0</v>
      </c>
      <c r="FV217" s="84">
        <v>0</v>
      </c>
      <c r="FW217" s="84">
        <v>0</v>
      </c>
      <c r="FX217" s="84">
        <f t="shared" si="2247"/>
        <v>0</v>
      </c>
      <c r="FY217" s="191" t="str">
        <f t="shared" si="2248"/>
        <v>nebija plānots</v>
      </c>
      <c r="FZ217" s="84">
        <f t="shared" si="2249"/>
        <v>0</v>
      </c>
      <c r="GA217" s="84">
        <v>0</v>
      </c>
      <c r="GB217" s="84">
        <v>0</v>
      </c>
      <c r="GC217" s="84">
        <f t="shared" si="2250"/>
        <v>0</v>
      </c>
      <c r="GD217" s="84">
        <f t="shared" si="2251"/>
        <v>0</v>
      </c>
      <c r="GE217" s="84">
        <f t="shared" si="2252"/>
        <v>0</v>
      </c>
      <c r="GF217" s="191" t="str">
        <f t="shared" si="2253"/>
        <v>nebija plānots</v>
      </c>
      <c r="GG217" s="84">
        <f t="shared" si="2254"/>
        <v>0</v>
      </c>
      <c r="GH217" s="84">
        <v>0</v>
      </c>
      <c r="GI217" s="84">
        <v>0</v>
      </c>
      <c r="GJ217" s="84">
        <f t="shared" si="2255"/>
        <v>0</v>
      </c>
      <c r="GK217" s="84">
        <f t="shared" si="2256"/>
        <v>0</v>
      </c>
      <c r="GL217" s="84">
        <f t="shared" si="2257"/>
        <v>0</v>
      </c>
      <c r="GM217" s="191" t="str">
        <f t="shared" si="2258"/>
        <v>nebija plānots</v>
      </c>
      <c r="GN217" s="84">
        <f t="shared" si="2259"/>
        <v>0</v>
      </c>
      <c r="GO217" s="84">
        <v>0</v>
      </c>
      <c r="GP217" s="84">
        <v>0</v>
      </c>
      <c r="GQ217" s="84">
        <f t="shared" si="2228"/>
        <v>0</v>
      </c>
      <c r="GR217" s="84">
        <f t="shared" si="2229"/>
        <v>0</v>
      </c>
      <c r="GS217" s="84">
        <f t="shared" si="2230"/>
        <v>0</v>
      </c>
      <c r="GT217" s="191" t="str">
        <f t="shared" si="2260"/>
        <v>nebija plānots</v>
      </c>
      <c r="GU217" s="84">
        <f t="shared" si="2231"/>
        <v>0</v>
      </c>
      <c r="GV217" s="84">
        <v>0</v>
      </c>
      <c r="GW217" s="84">
        <v>0</v>
      </c>
      <c r="GX217" s="84">
        <f t="shared" si="2232"/>
        <v>0</v>
      </c>
      <c r="GY217" s="84">
        <f t="shared" si="2233"/>
        <v>0</v>
      </c>
      <c r="GZ217" s="84">
        <f t="shared" si="2234"/>
        <v>0</v>
      </c>
      <c r="HA217" s="191" t="str">
        <f t="shared" si="1737"/>
        <v>nebija plānots</v>
      </c>
      <c r="HB217" s="84">
        <f t="shared" si="2235"/>
        <v>0</v>
      </c>
      <c r="HC217" s="57">
        <f>FU217+FS217+CQ217+CD217+BQ217+BC217+AP217</f>
        <v>25740492.130000003</v>
      </c>
      <c r="HD217" s="57">
        <f>Q217-HC217</f>
        <v>255113.86999999732</v>
      </c>
      <c r="HE217" s="58" t="s">
        <v>893</v>
      </c>
      <c r="HF217" s="58"/>
      <c r="HG217" s="61"/>
      <c r="HH217" s="59"/>
      <c r="HI217" s="59" t="s">
        <v>894</v>
      </c>
    </row>
    <row r="218" spans="1:217" ht="75.400000000000006" hidden="1" customHeight="1" outlineLevel="1" x14ac:dyDescent="0.45">
      <c r="B218" s="9"/>
      <c r="C218" s="317" t="s">
        <v>73</v>
      </c>
      <c r="D218" s="1" t="s">
        <v>1471</v>
      </c>
      <c r="E218" s="35">
        <v>206</v>
      </c>
      <c r="F218" s="37">
        <v>4</v>
      </c>
      <c r="G218" s="37" t="s">
        <v>73</v>
      </c>
      <c r="H218" s="37" t="s">
        <v>254</v>
      </c>
      <c r="I218" s="37" t="s">
        <v>494</v>
      </c>
      <c r="J218" s="54">
        <v>0</v>
      </c>
      <c r="K218" s="41"/>
      <c r="L218" s="38"/>
      <c r="M218" s="42" t="s">
        <v>48</v>
      </c>
      <c r="N218" s="38"/>
      <c r="O218" s="38"/>
      <c r="P218" s="38" t="s">
        <v>456</v>
      </c>
      <c r="Q218" s="40"/>
      <c r="R218" s="40"/>
      <c r="S218" s="40"/>
      <c r="T218" s="40"/>
      <c r="U218" s="40"/>
      <c r="V218" s="40"/>
      <c r="W218" s="40"/>
      <c r="X218" s="85">
        <f t="shared" si="2225"/>
        <v>0</v>
      </c>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40"/>
      <c r="CE218" s="40"/>
      <c r="CF218" s="40"/>
      <c r="CG218" s="40"/>
      <c r="CH218" s="40"/>
      <c r="CI218" s="40"/>
      <c r="CJ218" s="40"/>
      <c r="CK218" s="40"/>
      <c r="CL218" s="40"/>
      <c r="CM218" s="40"/>
      <c r="CN218" s="40"/>
      <c r="CO218" s="84">
        <v>0</v>
      </c>
      <c r="CP218" s="84">
        <v>0</v>
      </c>
      <c r="CQ218" s="40"/>
      <c r="CR218" s="57">
        <f t="shared" si="2226"/>
        <v>0</v>
      </c>
      <c r="CS218" s="40"/>
      <c r="CT218" s="40"/>
      <c r="CU218" s="84"/>
      <c r="CV218" s="84"/>
      <c r="CW218" s="84"/>
      <c r="CX218" s="84"/>
      <c r="CY218" s="191"/>
      <c r="CZ218" s="84"/>
      <c r="DA218" s="40"/>
      <c r="DB218" s="84">
        <v>0</v>
      </c>
      <c r="DC218" s="84"/>
      <c r="DD218" s="84"/>
      <c r="DE218" s="84">
        <f t="shared" si="2236"/>
        <v>0</v>
      </c>
      <c r="DF218" s="191"/>
      <c r="DG218" s="84"/>
      <c r="DH218" s="40"/>
      <c r="DI218" s="84">
        <v>0</v>
      </c>
      <c r="DJ218" s="84"/>
      <c r="DK218" s="84"/>
      <c r="DL218" s="84">
        <f t="shared" si="2237"/>
        <v>0</v>
      </c>
      <c r="DM218" s="191"/>
      <c r="DN218" s="84"/>
      <c r="DO218" s="40"/>
      <c r="DP218" s="84">
        <v>0</v>
      </c>
      <c r="DQ218" s="84"/>
      <c r="DR218" s="84"/>
      <c r="DS218" s="84">
        <f t="shared" si="2238"/>
        <v>0</v>
      </c>
      <c r="DT218" s="191"/>
      <c r="DU218" s="84"/>
      <c r="DV218" s="40"/>
      <c r="DW218" s="84">
        <v>0</v>
      </c>
      <c r="DX218" s="84"/>
      <c r="DY218" s="84"/>
      <c r="DZ218" s="84">
        <f t="shared" si="2239"/>
        <v>0</v>
      </c>
      <c r="EA218" s="191"/>
      <c r="EB218" s="84"/>
      <c r="EC218" s="40"/>
      <c r="ED218" s="84">
        <v>0</v>
      </c>
      <c r="EE218" s="84"/>
      <c r="EF218" s="84"/>
      <c r="EG218" s="84">
        <f t="shared" si="2240"/>
        <v>0</v>
      </c>
      <c r="EH218" s="191"/>
      <c r="EI218" s="84"/>
      <c r="EJ218" s="40"/>
      <c r="EK218" s="84">
        <v>0</v>
      </c>
      <c r="EL218" s="84"/>
      <c r="EM218" s="84"/>
      <c r="EN218" s="84">
        <f t="shared" si="2241"/>
        <v>0</v>
      </c>
      <c r="EO218" s="191"/>
      <c r="EP218" s="84"/>
      <c r="EQ218" s="40"/>
      <c r="ER218" s="84">
        <v>0</v>
      </c>
      <c r="ES218" s="84"/>
      <c r="ET218" s="84"/>
      <c r="EU218" s="84">
        <f t="shared" si="2242"/>
        <v>0</v>
      </c>
      <c r="EV218" s="191"/>
      <c r="EW218" s="84"/>
      <c r="EX218" s="40"/>
      <c r="EY218" s="84">
        <v>0</v>
      </c>
      <c r="EZ218" s="84"/>
      <c r="FA218" s="84"/>
      <c r="FB218" s="84">
        <f t="shared" si="2243"/>
        <v>0</v>
      </c>
      <c r="FC218" s="191"/>
      <c r="FD218" s="84"/>
      <c r="FE218" s="40"/>
      <c r="FF218" s="84">
        <v>0</v>
      </c>
      <c r="FG218" s="84"/>
      <c r="FH218" s="84"/>
      <c r="FI218" s="84">
        <f t="shared" si="2244"/>
        <v>0</v>
      </c>
      <c r="FJ218" s="191"/>
      <c r="FK218" s="84"/>
      <c r="FL218" s="40"/>
      <c r="FM218" s="84">
        <v>0</v>
      </c>
      <c r="FN218" s="84"/>
      <c r="FO218" s="84"/>
      <c r="FP218" s="84">
        <f t="shared" si="2245"/>
        <v>0</v>
      </c>
      <c r="FQ218" s="191"/>
      <c r="FR218" s="84"/>
      <c r="FS218" s="40"/>
      <c r="FT218" s="97">
        <f t="shared" si="2246"/>
        <v>0</v>
      </c>
      <c r="FU218" s="84">
        <v>0</v>
      </c>
      <c r="FV218" s="84">
        <v>0</v>
      </c>
      <c r="FW218" s="84">
        <v>0</v>
      </c>
      <c r="FX218" s="84">
        <f t="shared" si="2247"/>
        <v>0</v>
      </c>
      <c r="FY218" s="191" t="str">
        <f t="shared" si="2248"/>
        <v>nebija plānots</v>
      </c>
      <c r="FZ218" s="84">
        <f t="shared" si="2249"/>
        <v>0</v>
      </c>
      <c r="GA218" s="84">
        <v>0</v>
      </c>
      <c r="GB218" s="84">
        <v>0</v>
      </c>
      <c r="GC218" s="84">
        <f t="shared" si="2250"/>
        <v>0</v>
      </c>
      <c r="GD218" s="84">
        <f t="shared" si="2251"/>
        <v>0</v>
      </c>
      <c r="GE218" s="84">
        <f t="shared" si="2252"/>
        <v>0</v>
      </c>
      <c r="GF218" s="191" t="str">
        <f t="shared" si="2253"/>
        <v>nebija plānots</v>
      </c>
      <c r="GG218" s="84">
        <f t="shared" si="2254"/>
        <v>0</v>
      </c>
      <c r="GH218" s="84">
        <v>0</v>
      </c>
      <c r="GI218" s="84">
        <v>0</v>
      </c>
      <c r="GJ218" s="84">
        <f t="shared" si="2255"/>
        <v>0</v>
      </c>
      <c r="GK218" s="84">
        <f t="shared" si="2256"/>
        <v>0</v>
      </c>
      <c r="GL218" s="84">
        <f t="shared" si="2257"/>
        <v>0</v>
      </c>
      <c r="GM218" s="191" t="str">
        <f t="shared" si="2258"/>
        <v>nebija plānots</v>
      </c>
      <c r="GN218" s="84">
        <f t="shared" si="2259"/>
        <v>0</v>
      </c>
      <c r="GO218" s="84">
        <v>0</v>
      </c>
      <c r="GP218" s="84">
        <v>0</v>
      </c>
      <c r="GQ218" s="84">
        <f t="shared" si="2228"/>
        <v>0</v>
      </c>
      <c r="GR218" s="84">
        <f t="shared" si="2229"/>
        <v>0</v>
      </c>
      <c r="GS218" s="84">
        <f t="shared" si="2230"/>
        <v>0</v>
      </c>
      <c r="GT218" s="191" t="str">
        <f t="shared" si="2260"/>
        <v>nebija plānots</v>
      </c>
      <c r="GU218" s="84">
        <f t="shared" si="2231"/>
        <v>0</v>
      </c>
      <c r="GV218" s="84">
        <v>0</v>
      </c>
      <c r="GW218" s="84">
        <v>0</v>
      </c>
      <c r="GX218" s="84">
        <f t="shared" si="2232"/>
        <v>0</v>
      </c>
      <c r="GY218" s="84">
        <f t="shared" si="2233"/>
        <v>0</v>
      </c>
      <c r="GZ218" s="84">
        <f t="shared" si="2234"/>
        <v>0</v>
      </c>
      <c r="HA218" s="191" t="str">
        <f t="shared" si="1737"/>
        <v>nebija plānots</v>
      </c>
      <c r="HB218" s="84">
        <f t="shared" si="2235"/>
        <v>0</v>
      </c>
      <c r="HC218" s="40"/>
      <c r="HD218" s="40"/>
      <c r="HE218" s="116" t="s">
        <v>773</v>
      </c>
      <c r="HF218" s="99"/>
      <c r="HG218" s="102"/>
      <c r="HH218" s="100"/>
      <c r="HI218" s="100"/>
    </row>
    <row r="219" spans="1:217" ht="75.400000000000006" hidden="1" customHeight="1" outlineLevel="1" x14ac:dyDescent="0.45">
      <c r="B219" s="9"/>
      <c r="C219" s="317" t="s">
        <v>73</v>
      </c>
      <c r="D219" s="1" t="s">
        <v>1471</v>
      </c>
      <c r="E219" s="35">
        <v>207</v>
      </c>
      <c r="F219" s="37">
        <v>4</v>
      </c>
      <c r="G219" s="37" t="s">
        <v>73</v>
      </c>
      <c r="H219" s="37" t="s">
        <v>254</v>
      </c>
      <c r="I219" s="37" t="s">
        <v>494</v>
      </c>
      <c r="J219" s="54">
        <v>0</v>
      </c>
      <c r="K219" s="41"/>
      <c r="L219" s="38"/>
      <c r="M219" s="42" t="s">
        <v>48</v>
      </c>
      <c r="N219" s="38"/>
      <c r="O219" s="38"/>
      <c r="P219" s="38" t="s">
        <v>457</v>
      </c>
      <c r="Q219" s="40"/>
      <c r="R219" s="40"/>
      <c r="S219" s="40"/>
      <c r="T219" s="40"/>
      <c r="U219" s="40"/>
      <c r="V219" s="40"/>
      <c r="W219" s="40"/>
      <c r="X219" s="85">
        <f t="shared" si="2225"/>
        <v>0</v>
      </c>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c r="CK219" s="40"/>
      <c r="CL219" s="40"/>
      <c r="CM219" s="40"/>
      <c r="CN219" s="40"/>
      <c r="CO219" s="84">
        <v>0</v>
      </c>
      <c r="CP219" s="84">
        <v>0</v>
      </c>
      <c r="CQ219" s="40"/>
      <c r="CR219" s="57">
        <f t="shared" si="2226"/>
        <v>0</v>
      </c>
      <c r="CS219" s="40"/>
      <c r="CT219" s="40">
        <v>0</v>
      </c>
      <c r="CU219" s="84"/>
      <c r="CV219" s="84"/>
      <c r="CW219" s="84"/>
      <c r="CX219" s="84"/>
      <c r="CY219" s="191"/>
      <c r="CZ219" s="84"/>
      <c r="DA219" s="40">
        <v>0</v>
      </c>
      <c r="DB219" s="84">
        <v>0</v>
      </c>
      <c r="DC219" s="84"/>
      <c r="DD219" s="84"/>
      <c r="DE219" s="84">
        <f t="shared" si="2236"/>
        <v>0</v>
      </c>
      <c r="DF219" s="191"/>
      <c r="DG219" s="84"/>
      <c r="DH219" s="40">
        <v>0</v>
      </c>
      <c r="DI219" s="84">
        <v>0</v>
      </c>
      <c r="DJ219" s="84"/>
      <c r="DK219" s="84"/>
      <c r="DL219" s="84">
        <f t="shared" si="2237"/>
        <v>0</v>
      </c>
      <c r="DM219" s="191"/>
      <c r="DN219" s="84"/>
      <c r="DO219" s="40">
        <v>0</v>
      </c>
      <c r="DP219" s="84">
        <v>0</v>
      </c>
      <c r="DQ219" s="84"/>
      <c r="DR219" s="84"/>
      <c r="DS219" s="84">
        <f t="shared" si="2238"/>
        <v>0</v>
      </c>
      <c r="DT219" s="191"/>
      <c r="DU219" s="84"/>
      <c r="DV219" s="40">
        <v>0</v>
      </c>
      <c r="DW219" s="84">
        <v>0</v>
      </c>
      <c r="DX219" s="84"/>
      <c r="DY219" s="84"/>
      <c r="DZ219" s="84">
        <f t="shared" si="2239"/>
        <v>0</v>
      </c>
      <c r="EA219" s="191"/>
      <c r="EB219" s="84"/>
      <c r="EC219" s="40">
        <v>0</v>
      </c>
      <c r="ED219" s="84">
        <v>0</v>
      </c>
      <c r="EE219" s="84"/>
      <c r="EF219" s="84"/>
      <c r="EG219" s="84">
        <f t="shared" si="2240"/>
        <v>0</v>
      </c>
      <c r="EH219" s="191"/>
      <c r="EI219" s="84"/>
      <c r="EJ219" s="40">
        <v>0</v>
      </c>
      <c r="EK219" s="84">
        <v>0</v>
      </c>
      <c r="EL219" s="84"/>
      <c r="EM219" s="84"/>
      <c r="EN219" s="84">
        <f t="shared" si="2241"/>
        <v>0</v>
      </c>
      <c r="EO219" s="191"/>
      <c r="EP219" s="84"/>
      <c r="EQ219" s="40">
        <v>0</v>
      </c>
      <c r="ER219" s="84">
        <v>0</v>
      </c>
      <c r="ES219" s="84"/>
      <c r="ET219" s="84"/>
      <c r="EU219" s="84">
        <f t="shared" si="2242"/>
        <v>0</v>
      </c>
      <c r="EV219" s="191"/>
      <c r="EW219" s="84"/>
      <c r="EX219" s="40">
        <v>0</v>
      </c>
      <c r="EY219" s="84">
        <v>0</v>
      </c>
      <c r="EZ219" s="84"/>
      <c r="FA219" s="84"/>
      <c r="FB219" s="84">
        <f t="shared" si="2243"/>
        <v>0</v>
      </c>
      <c r="FC219" s="191"/>
      <c r="FD219" s="84"/>
      <c r="FE219" s="40">
        <v>0</v>
      </c>
      <c r="FF219" s="84">
        <v>0</v>
      </c>
      <c r="FG219" s="84"/>
      <c r="FH219" s="84"/>
      <c r="FI219" s="84">
        <f t="shared" si="2244"/>
        <v>0</v>
      </c>
      <c r="FJ219" s="191"/>
      <c r="FK219" s="84"/>
      <c r="FL219" s="40">
        <v>0</v>
      </c>
      <c r="FM219" s="84">
        <v>0</v>
      </c>
      <c r="FN219" s="84"/>
      <c r="FO219" s="84"/>
      <c r="FP219" s="84">
        <f t="shared" si="2245"/>
        <v>0</v>
      </c>
      <c r="FQ219" s="191"/>
      <c r="FR219" s="84"/>
      <c r="FS219" s="40"/>
      <c r="FT219" s="97">
        <f t="shared" si="2246"/>
        <v>0</v>
      </c>
      <c r="FU219" s="84">
        <v>0</v>
      </c>
      <c r="FV219" s="84">
        <v>0</v>
      </c>
      <c r="FW219" s="84">
        <v>0</v>
      </c>
      <c r="FX219" s="84">
        <f t="shared" si="2247"/>
        <v>0</v>
      </c>
      <c r="FY219" s="191" t="str">
        <f t="shared" si="2248"/>
        <v>nebija plānots</v>
      </c>
      <c r="FZ219" s="84">
        <f t="shared" si="2249"/>
        <v>0</v>
      </c>
      <c r="GA219" s="84">
        <v>0</v>
      </c>
      <c r="GB219" s="84">
        <v>0</v>
      </c>
      <c r="GC219" s="84">
        <f t="shared" si="2250"/>
        <v>0</v>
      </c>
      <c r="GD219" s="84">
        <f t="shared" si="2251"/>
        <v>0</v>
      </c>
      <c r="GE219" s="84">
        <f t="shared" si="2252"/>
        <v>0</v>
      </c>
      <c r="GF219" s="191" t="str">
        <f t="shared" si="2253"/>
        <v>nebija plānots</v>
      </c>
      <c r="GG219" s="84">
        <f t="shared" si="2254"/>
        <v>0</v>
      </c>
      <c r="GH219" s="84">
        <v>0</v>
      </c>
      <c r="GI219" s="84">
        <v>0</v>
      </c>
      <c r="GJ219" s="84">
        <f t="shared" si="2255"/>
        <v>0</v>
      </c>
      <c r="GK219" s="84">
        <f t="shared" si="2256"/>
        <v>0</v>
      </c>
      <c r="GL219" s="84">
        <f t="shared" si="2257"/>
        <v>0</v>
      </c>
      <c r="GM219" s="191" t="str">
        <f t="shared" si="2258"/>
        <v>nebija plānots</v>
      </c>
      <c r="GN219" s="84">
        <f t="shared" si="2259"/>
        <v>0</v>
      </c>
      <c r="GO219" s="84">
        <v>0</v>
      </c>
      <c r="GP219" s="84">
        <v>0</v>
      </c>
      <c r="GQ219" s="84">
        <f t="shared" si="2228"/>
        <v>0</v>
      </c>
      <c r="GR219" s="84">
        <f t="shared" si="2229"/>
        <v>0</v>
      </c>
      <c r="GS219" s="84">
        <f t="shared" si="2230"/>
        <v>0</v>
      </c>
      <c r="GT219" s="191" t="str">
        <f t="shared" si="2260"/>
        <v>nebija plānots</v>
      </c>
      <c r="GU219" s="84">
        <f t="shared" si="2231"/>
        <v>0</v>
      </c>
      <c r="GV219" s="84">
        <v>0</v>
      </c>
      <c r="GW219" s="84">
        <v>0</v>
      </c>
      <c r="GX219" s="84">
        <f t="shared" si="2232"/>
        <v>0</v>
      </c>
      <c r="GY219" s="84">
        <f t="shared" si="2233"/>
        <v>0</v>
      </c>
      <c r="GZ219" s="84">
        <f t="shared" si="2234"/>
        <v>0</v>
      </c>
      <c r="HA219" s="191" t="str">
        <f t="shared" si="1737"/>
        <v>nebija plānots</v>
      </c>
      <c r="HB219" s="84">
        <f t="shared" si="2235"/>
        <v>0</v>
      </c>
      <c r="HC219" s="40"/>
      <c r="HD219" s="40"/>
      <c r="HE219" s="99"/>
      <c r="HF219" s="99"/>
      <c r="HG219" s="102"/>
      <c r="HH219" s="100"/>
      <c r="HI219" s="100"/>
    </row>
    <row r="220" spans="1:217" ht="75.400000000000006" customHeight="1" collapsed="1" x14ac:dyDescent="0.45">
      <c r="A220" s="1" t="str">
        <f t="shared" si="204"/>
        <v>4.5.1.1.2</v>
      </c>
      <c r="B220" s="9" t="str">
        <f>C220&amp;J220&amp;"."&amp;D220</f>
        <v>4.5.1.1.2.Nē</v>
      </c>
      <c r="C220" s="317" t="s">
        <v>73</v>
      </c>
      <c r="D220" s="1" t="s">
        <v>1471</v>
      </c>
      <c r="E220" s="35">
        <v>208</v>
      </c>
      <c r="F220" s="54">
        <v>4</v>
      </c>
      <c r="G220" s="54" t="s">
        <v>73</v>
      </c>
      <c r="H220" s="54" t="s">
        <v>393</v>
      </c>
      <c r="I220" s="54" t="str">
        <f t="shared" si="162"/>
        <v>4.5.1.1. Attīstīt videi draudzīgu sabiedriskā transporta infrastruktūru- vilcieni</v>
      </c>
      <c r="J220" s="54">
        <v>2</v>
      </c>
      <c r="K220" s="55">
        <v>2</v>
      </c>
      <c r="L220" s="38" t="str">
        <f t="shared" si="163"/>
        <v>4.5.1.1.2</v>
      </c>
      <c r="M220" s="56" t="s">
        <v>48</v>
      </c>
      <c r="N220" s="55" t="s">
        <v>6</v>
      </c>
      <c r="O220" s="55" t="s">
        <v>222</v>
      </c>
      <c r="P220" s="55" t="s">
        <v>225</v>
      </c>
      <c r="Q220" s="57">
        <f t="shared" si="1230"/>
        <v>20000000</v>
      </c>
      <c r="R220" s="57">
        <f t="shared" si="1231"/>
        <v>20000000</v>
      </c>
      <c r="S220" s="80">
        <v>20000000</v>
      </c>
      <c r="T220" s="80">
        <v>0</v>
      </c>
      <c r="U220" s="80">
        <v>0</v>
      </c>
      <c r="V220" s="80">
        <v>0</v>
      </c>
      <c r="W220" s="80">
        <v>0</v>
      </c>
      <c r="X220" s="85" t="str">
        <f t="shared" si="2225"/>
        <v>KF</v>
      </c>
      <c r="Y220" s="85">
        <v>0</v>
      </c>
      <c r="Z220" s="85">
        <v>0</v>
      </c>
      <c r="AA220" s="85">
        <v>0</v>
      </c>
      <c r="AB220" s="85">
        <v>0</v>
      </c>
      <c r="AC220" s="85">
        <v>0</v>
      </c>
      <c r="AD220" s="166">
        <v>0</v>
      </c>
      <c r="AE220" s="85">
        <v>0</v>
      </c>
      <c r="AF220" s="85">
        <v>0</v>
      </c>
      <c r="AG220" s="85">
        <v>0</v>
      </c>
      <c r="AH220" s="166">
        <v>0</v>
      </c>
      <c r="AI220" s="85">
        <v>0</v>
      </c>
      <c r="AJ220" s="166">
        <v>0</v>
      </c>
      <c r="AK220" s="166">
        <v>0</v>
      </c>
      <c r="AL220" s="166">
        <v>0</v>
      </c>
      <c r="AM220" s="166">
        <v>0</v>
      </c>
      <c r="AN220" s="85">
        <f>AM220+Z220+Y220</f>
        <v>0</v>
      </c>
      <c r="AO220" s="166">
        <v>0</v>
      </c>
      <c r="AP220" s="57">
        <f t="shared" si="2306"/>
        <v>0</v>
      </c>
      <c r="AQ220" s="166">
        <v>0</v>
      </c>
      <c r="AR220" s="166">
        <v>0</v>
      </c>
      <c r="AS220" s="166">
        <v>0</v>
      </c>
      <c r="AT220" s="85">
        <v>0</v>
      </c>
      <c r="AU220" s="166">
        <v>0</v>
      </c>
      <c r="AV220" s="166">
        <v>0</v>
      </c>
      <c r="AW220" s="166">
        <v>0</v>
      </c>
      <c r="AX220" s="166">
        <v>0</v>
      </c>
      <c r="AY220" s="166">
        <v>0</v>
      </c>
      <c r="AZ220" s="85">
        <v>0</v>
      </c>
      <c r="BA220" s="85">
        <v>0</v>
      </c>
      <c r="BB220" s="85">
        <v>0</v>
      </c>
      <c r="BC220" s="57">
        <f t="shared" si="2307"/>
        <v>0</v>
      </c>
      <c r="BD220" s="57">
        <f t="shared" si="2308"/>
        <v>0</v>
      </c>
      <c r="BE220" s="85">
        <v>0</v>
      </c>
      <c r="BF220" s="85">
        <v>0</v>
      </c>
      <c r="BG220" s="85">
        <v>0</v>
      </c>
      <c r="BH220" s="85">
        <v>0</v>
      </c>
      <c r="BI220" s="85">
        <v>0</v>
      </c>
      <c r="BJ220" s="85">
        <v>0</v>
      </c>
      <c r="BK220" s="85">
        <v>0</v>
      </c>
      <c r="BL220" s="85">
        <v>0</v>
      </c>
      <c r="BM220" s="85">
        <v>0</v>
      </c>
      <c r="BN220" s="85">
        <v>0</v>
      </c>
      <c r="BO220" s="85">
        <v>0</v>
      </c>
      <c r="BP220" s="85">
        <v>0</v>
      </c>
      <c r="BQ220" s="57">
        <f t="shared" si="2309"/>
        <v>0</v>
      </c>
      <c r="BR220" s="85">
        <v>0</v>
      </c>
      <c r="BS220" s="85">
        <v>0</v>
      </c>
      <c r="BT220" s="85">
        <v>0</v>
      </c>
      <c r="BU220" s="85">
        <v>0</v>
      </c>
      <c r="BV220" s="85">
        <v>627393.66</v>
      </c>
      <c r="BW220" s="85">
        <v>0</v>
      </c>
      <c r="BX220" s="85">
        <v>0</v>
      </c>
      <c r="BY220" s="85">
        <v>720798.82</v>
      </c>
      <c r="BZ220" s="85">
        <v>2798320</v>
      </c>
      <c r="CA220" s="85">
        <v>0</v>
      </c>
      <c r="CB220" s="85">
        <v>0</v>
      </c>
      <c r="CC220" s="85">
        <v>1833619.3</v>
      </c>
      <c r="CD220" s="57">
        <f t="shared" si="2310"/>
        <v>5980131.7800000003</v>
      </c>
      <c r="CE220" s="85">
        <v>1756320.31</v>
      </c>
      <c r="CF220" s="85">
        <v>1399160</v>
      </c>
      <c r="CG220" s="85">
        <v>0</v>
      </c>
      <c r="CH220" s="85">
        <v>2316382.37</v>
      </c>
      <c r="CI220" s="85">
        <v>0</v>
      </c>
      <c r="CJ220" s="85">
        <v>0</v>
      </c>
      <c r="CK220" s="85">
        <v>0</v>
      </c>
      <c r="CL220" s="85">
        <v>88123.69</v>
      </c>
      <c r="CM220" s="85">
        <v>0</v>
      </c>
      <c r="CN220" s="85">
        <v>3386343</v>
      </c>
      <c r="CO220" s="84">
        <v>0</v>
      </c>
      <c r="CP220" s="84">
        <v>0</v>
      </c>
      <c r="CQ220" s="57">
        <f>CE220+CF220+CG220+CH220+CI220+CJ220+CK220+CL220+CM220+CN220+CO220+CP220</f>
        <v>8946329.370000001</v>
      </c>
      <c r="CR220" s="57">
        <f t="shared" si="2226"/>
        <v>14926461.150000002</v>
      </c>
      <c r="CS220" s="179">
        <v>0</v>
      </c>
      <c r="CT220" s="84">
        <v>7886.92</v>
      </c>
      <c r="CU220" s="84">
        <v>3000577.44</v>
      </c>
      <c r="CV220" s="84">
        <f t="shared" si="2270"/>
        <v>7886.92</v>
      </c>
      <c r="CW220" s="84">
        <v>0</v>
      </c>
      <c r="CX220" s="84">
        <f t="shared" si="2271"/>
        <v>3000577.44</v>
      </c>
      <c r="CY220" s="191">
        <f t="shared" si="2272"/>
        <v>380.44983846672716</v>
      </c>
      <c r="CZ220" s="84">
        <f t="shared" si="2273"/>
        <v>2992690.52</v>
      </c>
      <c r="DA220" s="84">
        <f t="shared" ref="DA220:FL220" si="2371">DA221+DA222</f>
        <v>3012191.71</v>
      </c>
      <c r="DB220" s="84">
        <v>0</v>
      </c>
      <c r="DC220" s="84">
        <f t="shared" si="2275"/>
        <v>3020078.63</v>
      </c>
      <c r="DD220" s="84">
        <v>0</v>
      </c>
      <c r="DE220" s="84">
        <f t="shared" si="2236"/>
        <v>3000577.44</v>
      </c>
      <c r="DF220" s="191">
        <f t="shared" ref="DF220" si="2372">IFERROR(DE220/DC220,"nebija plānots")</f>
        <v>0.99354282043974462</v>
      </c>
      <c r="DG220" s="84">
        <f t="shared" ref="DG220" si="2373">DE220-DC220</f>
        <v>-19501.189999999944</v>
      </c>
      <c r="DH220" s="84">
        <f t="shared" si="2371"/>
        <v>0</v>
      </c>
      <c r="DI220" s="84">
        <v>0</v>
      </c>
      <c r="DJ220" s="84">
        <f t="shared" ref="DJ220" si="2374">DC220+DH220</f>
        <v>3020078.63</v>
      </c>
      <c r="DK220" s="84">
        <v>0</v>
      </c>
      <c r="DL220" s="84">
        <f t="shared" si="2237"/>
        <v>3000577.44</v>
      </c>
      <c r="DM220" s="191">
        <f t="shared" ref="DM220" si="2375">IFERROR(DL220/DJ220,"nebija plānots")</f>
        <v>0.99354282043974462</v>
      </c>
      <c r="DN220" s="84">
        <f t="shared" ref="DN220" si="2376">DL220-DJ220</f>
        <v>-19501.189999999944</v>
      </c>
      <c r="DO220" s="84">
        <f t="shared" si="2371"/>
        <v>0</v>
      </c>
      <c r="DP220" s="84">
        <v>0</v>
      </c>
      <c r="DQ220" s="84">
        <f t="shared" ref="DQ220" si="2377">DJ220+DO220</f>
        <v>3020078.63</v>
      </c>
      <c r="DR220" s="84">
        <v>0</v>
      </c>
      <c r="DS220" s="84">
        <f t="shared" si="2238"/>
        <v>3000577.44</v>
      </c>
      <c r="DT220" s="191">
        <f t="shared" ref="DT220" si="2378">IFERROR(DS220/DQ220,"nebija plānots")</f>
        <v>0.99354282043974462</v>
      </c>
      <c r="DU220" s="84">
        <f t="shared" ref="DU220" si="2379">DS220-DQ220</f>
        <v>-19501.189999999944</v>
      </c>
      <c r="DV220" s="84">
        <f t="shared" si="2371"/>
        <v>0</v>
      </c>
      <c r="DW220" s="84">
        <v>8209.31</v>
      </c>
      <c r="DX220" s="84">
        <f t="shared" ref="DX220" si="2380">DQ220+DV220</f>
        <v>3020078.63</v>
      </c>
      <c r="DY220" s="84">
        <v>0</v>
      </c>
      <c r="DZ220" s="84">
        <f t="shared" si="2239"/>
        <v>3008786.75</v>
      </c>
      <c r="EA220" s="191">
        <f t="shared" ref="EA220" si="2381">IFERROR(DZ220/DX220,"nebija plānots")</f>
        <v>0.99626106423593352</v>
      </c>
      <c r="EB220" s="84">
        <f t="shared" ref="EB220" si="2382">DZ220-DX220</f>
        <v>-11291.879999999888</v>
      </c>
      <c r="EC220" s="84">
        <f t="shared" si="2371"/>
        <v>0</v>
      </c>
      <c r="ED220" s="84">
        <v>0</v>
      </c>
      <c r="EE220" s="84">
        <f t="shared" ref="EE220" si="2383">DX220+EC220</f>
        <v>3020078.63</v>
      </c>
      <c r="EF220" s="84">
        <v>0</v>
      </c>
      <c r="EG220" s="84">
        <f t="shared" si="2240"/>
        <v>3008786.75</v>
      </c>
      <c r="EH220" s="191">
        <f t="shared" ref="EH220" si="2384">IFERROR(EG220/EE220,"nebija plānots")</f>
        <v>0.99626106423593352</v>
      </c>
      <c r="EI220" s="84">
        <f t="shared" ref="EI220" si="2385">EG220-EE220</f>
        <v>-11291.879999999888</v>
      </c>
      <c r="EJ220" s="84">
        <f t="shared" si="2371"/>
        <v>0</v>
      </c>
      <c r="EK220" s="84">
        <v>0</v>
      </c>
      <c r="EL220" s="84">
        <f t="shared" ref="EL220" si="2386">EE220+EJ220</f>
        <v>3020078.63</v>
      </c>
      <c r="EM220" s="84">
        <v>0</v>
      </c>
      <c r="EN220" s="84">
        <f t="shared" si="2241"/>
        <v>3008786.75</v>
      </c>
      <c r="EO220" s="191">
        <f t="shared" ref="EO220" si="2387">IFERROR(EN220/EL220,"nebija plānots")</f>
        <v>0.99626106423593352</v>
      </c>
      <c r="EP220" s="84">
        <f t="shared" ref="EP220" si="2388">EN220-EL220</f>
        <v>-11291.879999999888</v>
      </c>
      <c r="EQ220" s="84">
        <f t="shared" si="2371"/>
        <v>0</v>
      </c>
      <c r="ER220" s="84">
        <v>0</v>
      </c>
      <c r="ES220" s="84">
        <f t="shared" ref="ES220" si="2389">EL220+EQ220</f>
        <v>3020078.63</v>
      </c>
      <c r="ET220" s="84">
        <v>0</v>
      </c>
      <c r="EU220" s="84">
        <f t="shared" si="2242"/>
        <v>3008786.75</v>
      </c>
      <c r="EV220" s="191">
        <f t="shared" ref="EV220" si="2390">IFERROR(EU220/ES220,"nebija plānots")</f>
        <v>0.99626106423593352</v>
      </c>
      <c r="EW220" s="84">
        <f t="shared" ref="EW220" si="2391">EU220-ES220</f>
        <v>-11291.879999999888</v>
      </c>
      <c r="EX220" s="84">
        <f t="shared" si="2371"/>
        <v>0</v>
      </c>
      <c r="EY220" s="84">
        <v>0</v>
      </c>
      <c r="EZ220" s="84">
        <f t="shared" ref="EZ220" si="2392">ES220+EX220</f>
        <v>3020078.63</v>
      </c>
      <c r="FA220" s="84">
        <v>0</v>
      </c>
      <c r="FB220" s="84">
        <f t="shared" si="2243"/>
        <v>3008786.75</v>
      </c>
      <c r="FC220" s="191">
        <f t="shared" ref="FC220" si="2393">IFERROR(FB220/EZ220,"nebija plānots")</f>
        <v>0.99626106423593352</v>
      </c>
      <c r="FD220" s="84">
        <f t="shared" ref="FD220" si="2394">FB220-EZ220</f>
        <v>-11291.879999999888</v>
      </c>
      <c r="FE220" s="84">
        <f t="shared" si="2371"/>
        <v>0</v>
      </c>
      <c r="FF220" s="84">
        <v>2122581.6</v>
      </c>
      <c r="FG220" s="84">
        <f t="shared" ref="FG220" si="2395">EZ220+FE220</f>
        <v>3020078.63</v>
      </c>
      <c r="FH220" s="84">
        <v>0</v>
      </c>
      <c r="FI220" s="84">
        <f t="shared" si="2244"/>
        <v>5131368.3499999996</v>
      </c>
      <c r="FJ220" s="191">
        <f t="shared" ref="FJ220" si="2396">IFERROR(FI220/FG220,"nebija plānots")</f>
        <v>1.6990843546348326</v>
      </c>
      <c r="FK220" s="84">
        <f t="shared" ref="FK220" si="2397">FI220-FG220</f>
        <v>2111289.7199999997</v>
      </c>
      <c r="FL220" s="84">
        <f t="shared" si="2371"/>
        <v>0</v>
      </c>
      <c r="FM220" s="84">
        <v>0</v>
      </c>
      <c r="FN220" s="84">
        <f t="shared" ref="FN220" si="2398">FG220+FL220</f>
        <v>3020078.63</v>
      </c>
      <c r="FO220" s="84">
        <v>0</v>
      </c>
      <c r="FP220" s="84">
        <f t="shared" si="2245"/>
        <v>5131368.3499999996</v>
      </c>
      <c r="FQ220" s="191">
        <f t="shared" ref="FQ220" si="2399">IFERROR(FP220/FN220,"nebija plānots")</f>
        <v>1.6990843546348326</v>
      </c>
      <c r="FR220" s="84">
        <f t="shared" ref="FR220" si="2400">FP220-FN220</f>
        <v>2111289.7199999997</v>
      </c>
      <c r="FS220" s="97">
        <f t="shared" si="2305"/>
        <v>3020078.63</v>
      </c>
      <c r="FT220" s="97">
        <f t="shared" si="2246"/>
        <v>20057829.5</v>
      </c>
      <c r="FU220" s="84">
        <v>876450.56</v>
      </c>
      <c r="FV220" s="84">
        <v>0</v>
      </c>
      <c r="FW220" s="84">
        <v>0</v>
      </c>
      <c r="FX220" s="84">
        <f t="shared" si="2247"/>
        <v>0</v>
      </c>
      <c r="FY220" s="191">
        <f t="shared" si="2248"/>
        <v>0</v>
      </c>
      <c r="FZ220" s="84">
        <f t="shared" si="2249"/>
        <v>876450.56</v>
      </c>
      <c r="GA220" s="84">
        <v>0</v>
      </c>
      <c r="GB220" s="84">
        <v>0</v>
      </c>
      <c r="GC220" s="84">
        <f t="shared" si="2250"/>
        <v>0</v>
      </c>
      <c r="GD220" s="84">
        <f t="shared" si="2251"/>
        <v>0</v>
      </c>
      <c r="GE220" s="84">
        <f t="shared" si="2252"/>
        <v>0</v>
      </c>
      <c r="GF220" s="191">
        <f t="shared" si="2253"/>
        <v>0</v>
      </c>
      <c r="GG220" s="84">
        <f t="shared" si="2254"/>
        <v>876450.56</v>
      </c>
      <c r="GH220" s="84">
        <v>873900.56</v>
      </c>
      <c r="GI220" s="84">
        <v>0</v>
      </c>
      <c r="GJ220" s="84">
        <f t="shared" si="2255"/>
        <v>873900.56</v>
      </c>
      <c r="GK220" s="84">
        <f t="shared" si="2256"/>
        <v>0</v>
      </c>
      <c r="GL220" s="84">
        <f t="shared" si="2257"/>
        <v>873900.56</v>
      </c>
      <c r="GM220" s="191">
        <f t="shared" si="2258"/>
        <v>0.9970905375426995</v>
      </c>
      <c r="GN220" s="84">
        <f t="shared" si="2259"/>
        <v>2550</v>
      </c>
      <c r="GO220" s="84">
        <v>0</v>
      </c>
      <c r="GP220" s="84">
        <v>0</v>
      </c>
      <c r="GQ220" s="84">
        <f t="shared" si="2228"/>
        <v>0</v>
      </c>
      <c r="GR220" s="84">
        <f t="shared" si="2229"/>
        <v>0</v>
      </c>
      <c r="GS220" s="84">
        <f t="shared" si="2230"/>
        <v>873900.56</v>
      </c>
      <c r="GT220" s="191">
        <f t="shared" si="2260"/>
        <v>0.9970905375426995</v>
      </c>
      <c r="GU220" s="84">
        <f t="shared" si="2231"/>
        <v>2550</v>
      </c>
      <c r="GV220" s="84">
        <v>0</v>
      </c>
      <c r="GW220" s="84">
        <v>0</v>
      </c>
      <c r="GX220" s="84">
        <f t="shared" si="2232"/>
        <v>0</v>
      </c>
      <c r="GY220" s="84">
        <f t="shared" si="2233"/>
        <v>0</v>
      </c>
      <c r="GZ220" s="84">
        <f t="shared" si="2234"/>
        <v>873900.56</v>
      </c>
      <c r="HA220" s="191">
        <f t="shared" si="1737"/>
        <v>0.9970905375426995</v>
      </c>
      <c r="HB220" s="84">
        <f t="shared" si="2235"/>
        <v>2550</v>
      </c>
      <c r="HC220" s="57">
        <f>FU220+FS220+CQ220+CD220+BQ220+BC220+AP220</f>
        <v>18822990.34</v>
      </c>
      <c r="HD220" s="57">
        <f>Q220-HC220</f>
        <v>1177009.6600000001</v>
      </c>
      <c r="HE220" s="58" t="s">
        <v>775</v>
      </c>
      <c r="HF220" s="58"/>
      <c r="HG220" s="61"/>
      <c r="HH220" s="59"/>
      <c r="HI220" s="59"/>
    </row>
    <row r="221" spans="1:217" ht="75.400000000000006" hidden="1" customHeight="1" outlineLevel="1" x14ac:dyDescent="0.45">
      <c r="B221" s="9"/>
      <c r="C221" s="317" t="s">
        <v>73</v>
      </c>
      <c r="D221" s="1" t="s">
        <v>1471</v>
      </c>
      <c r="E221" s="35">
        <v>209</v>
      </c>
      <c r="F221" s="37">
        <v>4</v>
      </c>
      <c r="G221" s="37" t="s">
        <v>73</v>
      </c>
      <c r="H221" s="37" t="s">
        <v>393</v>
      </c>
      <c r="I221" s="37" t="s">
        <v>495</v>
      </c>
      <c r="J221" s="54">
        <v>0</v>
      </c>
      <c r="K221" s="38"/>
      <c r="L221" s="38"/>
      <c r="M221" s="42" t="s">
        <v>48</v>
      </c>
      <c r="N221" s="38"/>
      <c r="O221" s="38"/>
      <c r="P221" s="38" t="s">
        <v>456</v>
      </c>
      <c r="Q221" s="40"/>
      <c r="R221" s="40"/>
      <c r="S221" s="40"/>
      <c r="T221" s="40"/>
      <c r="U221" s="40"/>
      <c r="V221" s="40"/>
      <c r="W221" s="40"/>
      <c r="X221" s="85">
        <f t="shared" si="2225"/>
        <v>0</v>
      </c>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c r="CC221" s="40"/>
      <c r="CD221" s="40"/>
      <c r="CE221" s="40"/>
      <c r="CF221" s="40"/>
      <c r="CG221" s="40"/>
      <c r="CH221" s="40"/>
      <c r="CI221" s="40"/>
      <c r="CJ221" s="40"/>
      <c r="CK221" s="40"/>
      <c r="CL221" s="40"/>
      <c r="CM221" s="40"/>
      <c r="CN221" s="40"/>
      <c r="CO221" s="84">
        <v>0</v>
      </c>
      <c r="CP221" s="84">
        <v>0</v>
      </c>
      <c r="CQ221" s="40"/>
      <c r="CR221" s="57">
        <f t="shared" si="2226"/>
        <v>0</v>
      </c>
      <c r="CS221" s="40"/>
      <c r="CT221" s="40"/>
      <c r="CU221" s="84"/>
      <c r="CV221" s="84"/>
      <c r="CW221" s="84"/>
      <c r="CX221" s="84"/>
      <c r="CY221" s="191"/>
      <c r="CZ221" s="84"/>
      <c r="DA221" s="40"/>
      <c r="DB221" s="84">
        <v>0</v>
      </c>
      <c r="DC221" s="84"/>
      <c r="DD221" s="84"/>
      <c r="DE221" s="84">
        <f t="shared" si="2236"/>
        <v>0</v>
      </c>
      <c r="DF221" s="191"/>
      <c r="DG221" s="84"/>
      <c r="DH221" s="40"/>
      <c r="DI221" s="84">
        <v>0</v>
      </c>
      <c r="DJ221" s="84"/>
      <c r="DK221" s="84"/>
      <c r="DL221" s="84">
        <f t="shared" si="2237"/>
        <v>0</v>
      </c>
      <c r="DM221" s="191"/>
      <c r="DN221" s="84"/>
      <c r="DO221" s="40"/>
      <c r="DP221" s="84">
        <v>0</v>
      </c>
      <c r="DQ221" s="84"/>
      <c r="DR221" s="84"/>
      <c r="DS221" s="84">
        <f t="shared" si="2238"/>
        <v>0</v>
      </c>
      <c r="DT221" s="191"/>
      <c r="DU221" s="84"/>
      <c r="DV221" s="40"/>
      <c r="DW221" s="84">
        <v>0</v>
      </c>
      <c r="DX221" s="84"/>
      <c r="DY221" s="84"/>
      <c r="DZ221" s="84">
        <f t="shared" si="2239"/>
        <v>0</v>
      </c>
      <c r="EA221" s="191"/>
      <c r="EB221" s="84"/>
      <c r="EC221" s="40"/>
      <c r="ED221" s="84">
        <v>0</v>
      </c>
      <c r="EE221" s="84"/>
      <c r="EF221" s="84"/>
      <c r="EG221" s="84">
        <f t="shared" si="2240"/>
        <v>0</v>
      </c>
      <c r="EH221" s="191"/>
      <c r="EI221" s="84"/>
      <c r="EJ221" s="40"/>
      <c r="EK221" s="84">
        <v>0</v>
      </c>
      <c r="EL221" s="84"/>
      <c r="EM221" s="84"/>
      <c r="EN221" s="84">
        <f t="shared" si="2241"/>
        <v>0</v>
      </c>
      <c r="EO221" s="191"/>
      <c r="EP221" s="84"/>
      <c r="EQ221" s="40"/>
      <c r="ER221" s="84">
        <v>0</v>
      </c>
      <c r="ES221" s="84"/>
      <c r="ET221" s="84"/>
      <c r="EU221" s="84">
        <f t="shared" si="2242"/>
        <v>0</v>
      </c>
      <c r="EV221" s="191"/>
      <c r="EW221" s="84"/>
      <c r="EX221" s="40"/>
      <c r="EY221" s="84">
        <v>0</v>
      </c>
      <c r="EZ221" s="84"/>
      <c r="FA221" s="84"/>
      <c r="FB221" s="84">
        <f t="shared" si="2243"/>
        <v>0</v>
      </c>
      <c r="FC221" s="191"/>
      <c r="FD221" s="84"/>
      <c r="FE221" s="40"/>
      <c r="FF221" s="84">
        <v>0</v>
      </c>
      <c r="FG221" s="84"/>
      <c r="FH221" s="84"/>
      <c r="FI221" s="84">
        <f t="shared" si="2244"/>
        <v>0</v>
      </c>
      <c r="FJ221" s="191"/>
      <c r="FK221" s="84"/>
      <c r="FL221" s="40"/>
      <c r="FM221" s="84">
        <v>0</v>
      </c>
      <c r="FN221" s="84"/>
      <c r="FO221" s="84"/>
      <c r="FP221" s="84">
        <f t="shared" si="2245"/>
        <v>0</v>
      </c>
      <c r="FQ221" s="191"/>
      <c r="FR221" s="84"/>
      <c r="FS221" s="40"/>
      <c r="FT221" s="97">
        <f t="shared" si="2246"/>
        <v>0</v>
      </c>
      <c r="FU221" s="84">
        <v>0</v>
      </c>
      <c r="FV221" s="84">
        <v>0</v>
      </c>
      <c r="FW221" s="84">
        <v>0</v>
      </c>
      <c r="FX221" s="84">
        <f t="shared" si="2247"/>
        <v>0</v>
      </c>
      <c r="FY221" s="191" t="str">
        <f t="shared" si="2248"/>
        <v>nebija plānots</v>
      </c>
      <c r="FZ221" s="84">
        <f t="shared" si="2249"/>
        <v>0</v>
      </c>
      <c r="GA221" s="84">
        <v>0</v>
      </c>
      <c r="GB221" s="84">
        <v>0</v>
      </c>
      <c r="GC221" s="84">
        <f t="shared" si="2250"/>
        <v>0</v>
      </c>
      <c r="GD221" s="84">
        <f t="shared" si="2251"/>
        <v>0</v>
      </c>
      <c r="GE221" s="84">
        <f t="shared" si="2252"/>
        <v>0</v>
      </c>
      <c r="GF221" s="191" t="str">
        <f t="shared" si="2253"/>
        <v>nebija plānots</v>
      </c>
      <c r="GG221" s="84">
        <f t="shared" si="2254"/>
        <v>0</v>
      </c>
      <c r="GH221" s="84">
        <v>0</v>
      </c>
      <c r="GI221" s="84">
        <v>0</v>
      </c>
      <c r="GJ221" s="84">
        <f t="shared" si="2255"/>
        <v>0</v>
      </c>
      <c r="GK221" s="84">
        <f t="shared" si="2256"/>
        <v>0</v>
      </c>
      <c r="GL221" s="84">
        <f t="shared" si="2257"/>
        <v>0</v>
      </c>
      <c r="GM221" s="191" t="str">
        <f t="shared" si="2258"/>
        <v>nebija plānots</v>
      </c>
      <c r="GN221" s="84">
        <f t="shared" si="2259"/>
        <v>0</v>
      </c>
      <c r="GO221" s="84">
        <v>0</v>
      </c>
      <c r="GP221" s="84">
        <v>0</v>
      </c>
      <c r="GQ221" s="84">
        <f t="shared" si="2228"/>
        <v>0</v>
      </c>
      <c r="GR221" s="84">
        <f t="shared" si="2229"/>
        <v>0</v>
      </c>
      <c r="GS221" s="84">
        <f t="shared" si="2230"/>
        <v>0</v>
      </c>
      <c r="GT221" s="191" t="str">
        <f t="shared" si="2260"/>
        <v>nebija plānots</v>
      </c>
      <c r="GU221" s="84">
        <f t="shared" si="2231"/>
        <v>0</v>
      </c>
      <c r="GV221" s="84">
        <v>0</v>
      </c>
      <c r="GW221" s="84">
        <v>0</v>
      </c>
      <c r="GX221" s="84">
        <f t="shared" si="2232"/>
        <v>0</v>
      </c>
      <c r="GY221" s="84">
        <f t="shared" si="2233"/>
        <v>0</v>
      </c>
      <c r="GZ221" s="84">
        <f t="shared" si="2234"/>
        <v>0</v>
      </c>
      <c r="HA221" s="191" t="str">
        <f t="shared" si="1737"/>
        <v>nebija plānots</v>
      </c>
      <c r="HB221" s="84">
        <f t="shared" si="2235"/>
        <v>0</v>
      </c>
      <c r="HC221" s="40"/>
      <c r="HD221" s="40"/>
      <c r="HE221" s="116" t="s">
        <v>712</v>
      </c>
      <c r="HF221" s="99"/>
      <c r="HG221" s="102"/>
      <c r="HH221" s="100"/>
      <c r="HI221" s="100"/>
    </row>
    <row r="222" spans="1:217" ht="75.400000000000006" hidden="1" customHeight="1" outlineLevel="1" x14ac:dyDescent="0.45">
      <c r="B222" s="9"/>
      <c r="C222" s="317" t="s">
        <v>73</v>
      </c>
      <c r="D222" s="1" t="s">
        <v>1471</v>
      </c>
      <c r="E222" s="35">
        <v>210</v>
      </c>
      <c r="F222" s="37">
        <v>4</v>
      </c>
      <c r="G222" s="37" t="s">
        <v>73</v>
      </c>
      <c r="H222" s="37" t="s">
        <v>393</v>
      </c>
      <c r="I222" s="37" t="s">
        <v>495</v>
      </c>
      <c r="J222" s="54">
        <v>0</v>
      </c>
      <c r="K222" s="38"/>
      <c r="L222" s="38"/>
      <c r="M222" s="42" t="s">
        <v>48</v>
      </c>
      <c r="N222" s="38"/>
      <c r="O222" s="38"/>
      <c r="P222" s="38" t="s">
        <v>457</v>
      </c>
      <c r="Q222" s="40"/>
      <c r="R222" s="40"/>
      <c r="S222" s="40"/>
      <c r="T222" s="40"/>
      <c r="U222" s="40"/>
      <c r="V222" s="40"/>
      <c r="W222" s="40"/>
      <c r="X222" s="85">
        <f t="shared" si="2225"/>
        <v>0</v>
      </c>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c r="CK222" s="40"/>
      <c r="CL222" s="40"/>
      <c r="CM222" s="40"/>
      <c r="CN222" s="40"/>
      <c r="CO222" s="84">
        <v>0</v>
      </c>
      <c r="CP222" s="84">
        <v>0</v>
      </c>
      <c r="CQ222" s="40"/>
      <c r="CR222" s="57">
        <f t="shared" si="2226"/>
        <v>0</v>
      </c>
      <c r="CS222" s="40"/>
      <c r="CT222" s="40">
        <v>7886.92</v>
      </c>
      <c r="CU222" s="84"/>
      <c r="CV222" s="84"/>
      <c r="CW222" s="84"/>
      <c r="CX222" s="84"/>
      <c r="CY222" s="191"/>
      <c r="CZ222" s="84"/>
      <c r="DA222" s="40">
        <v>3012191.71</v>
      </c>
      <c r="DB222" s="84">
        <v>0</v>
      </c>
      <c r="DC222" s="84"/>
      <c r="DD222" s="84"/>
      <c r="DE222" s="84">
        <f t="shared" si="2236"/>
        <v>0</v>
      </c>
      <c r="DF222" s="191"/>
      <c r="DG222" s="84"/>
      <c r="DH222" s="40">
        <v>0</v>
      </c>
      <c r="DI222" s="84">
        <v>0</v>
      </c>
      <c r="DJ222" s="84"/>
      <c r="DK222" s="84"/>
      <c r="DL222" s="84">
        <f t="shared" si="2237"/>
        <v>0</v>
      </c>
      <c r="DM222" s="191"/>
      <c r="DN222" s="84"/>
      <c r="DO222" s="40">
        <v>0</v>
      </c>
      <c r="DP222" s="84">
        <v>0</v>
      </c>
      <c r="DQ222" s="84"/>
      <c r="DR222" s="84"/>
      <c r="DS222" s="84">
        <f t="shared" si="2238"/>
        <v>0</v>
      </c>
      <c r="DT222" s="191"/>
      <c r="DU222" s="84"/>
      <c r="DV222" s="40">
        <v>0</v>
      </c>
      <c r="DW222" s="84">
        <v>0</v>
      </c>
      <c r="DX222" s="84"/>
      <c r="DY222" s="84"/>
      <c r="DZ222" s="84">
        <f t="shared" si="2239"/>
        <v>0</v>
      </c>
      <c r="EA222" s="191"/>
      <c r="EB222" s="84"/>
      <c r="EC222" s="40">
        <v>0</v>
      </c>
      <c r="ED222" s="84">
        <v>0</v>
      </c>
      <c r="EE222" s="84"/>
      <c r="EF222" s="84"/>
      <c r="EG222" s="84">
        <f t="shared" si="2240"/>
        <v>0</v>
      </c>
      <c r="EH222" s="191"/>
      <c r="EI222" s="84"/>
      <c r="EJ222" s="40">
        <v>0</v>
      </c>
      <c r="EK222" s="84">
        <v>0</v>
      </c>
      <c r="EL222" s="84"/>
      <c r="EM222" s="84"/>
      <c r="EN222" s="84">
        <f t="shared" si="2241"/>
        <v>0</v>
      </c>
      <c r="EO222" s="191"/>
      <c r="EP222" s="84"/>
      <c r="EQ222" s="40">
        <v>0</v>
      </c>
      <c r="ER222" s="84">
        <v>0</v>
      </c>
      <c r="ES222" s="84"/>
      <c r="ET222" s="84"/>
      <c r="EU222" s="84">
        <f t="shared" si="2242"/>
        <v>0</v>
      </c>
      <c r="EV222" s="191"/>
      <c r="EW222" s="84"/>
      <c r="EX222" s="40">
        <v>0</v>
      </c>
      <c r="EY222" s="84">
        <v>0</v>
      </c>
      <c r="EZ222" s="84"/>
      <c r="FA222" s="84"/>
      <c r="FB222" s="84">
        <f t="shared" si="2243"/>
        <v>0</v>
      </c>
      <c r="FC222" s="191"/>
      <c r="FD222" s="84"/>
      <c r="FE222" s="40">
        <v>0</v>
      </c>
      <c r="FF222" s="84">
        <v>0</v>
      </c>
      <c r="FG222" s="84"/>
      <c r="FH222" s="84"/>
      <c r="FI222" s="84">
        <f t="shared" si="2244"/>
        <v>0</v>
      </c>
      <c r="FJ222" s="191"/>
      <c r="FK222" s="84"/>
      <c r="FL222" s="40">
        <v>0</v>
      </c>
      <c r="FM222" s="84">
        <v>0</v>
      </c>
      <c r="FN222" s="84"/>
      <c r="FO222" s="84"/>
      <c r="FP222" s="84">
        <f t="shared" si="2245"/>
        <v>0</v>
      </c>
      <c r="FQ222" s="191"/>
      <c r="FR222" s="84"/>
      <c r="FS222" s="40"/>
      <c r="FT222" s="97">
        <f t="shared" si="2246"/>
        <v>0</v>
      </c>
      <c r="FU222" s="84">
        <v>0</v>
      </c>
      <c r="FV222" s="84">
        <v>0</v>
      </c>
      <c r="FW222" s="84">
        <v>0</v>
      </c>
      <c r="FX222" s="84">
        <f t="shared" si="2247"/>
        <v>0</v>
      </c>
      <c r="FY222" s="191" t="str">
        <f t="shared" si="2248"/>
        <v>nebija plānots</v>
      </c>
      <c r="FZ222" s="84">
        <f t="shared" si="2249"/>
        <v>0</v>
      </c>
      <c r="GA222" s="84">
        <v>0</v>
      </c>
      <c r="GB222" s="84">
        <v>0</v>
      </c>
      <c r="GC222" s="84">
        <f t="shared" si="2250"/>
        <v>0</v>
      </c>
      <c r="GD222" s="84">
        <f t="shared" si="2251"/>
        <v>0</v>
      </c>
      <c r="GE222" s="84">
        <f t="shared" si="2252"/>
        <v>0</v>
      </c>
      <c r="GF222" s="191" t="str">
        <f t="shared" si="2253"/>
        <v>nebija plānots</v>
      </c>
      <c r="GG222" s="84">
        <f t="shared" si="2254"/>
        <v>0</v>
      </c>
      <c r="GH222" s="84">
        <v>0</v>
      </c>
      <c r="GI222" s="84">
        <v>0</v>
      </c>
      <c r="GJ222" s="84">
        <f t="shared" si="2255"/>
        <v>0</v>
      </c>
      <c r="GK222" s="84">
        <f t="shared" si="2256"/>
        <v>0</v>
      </c>
      <c r="GL222" s="84">
        <f t="shared" si="2257"/>
        <v>0</v>
      </c>
      <c r="GM222" s="191" t="str">
        <f t="shared" si="2258"/>
        <v>nebija plānots</v>
      </c>
      <c r="GN222" s="84">
        <f t="shared" si="2259"/>
        <v>0</v>
      </c>
      <c r="GO222" s="84">
        <v>0</v>
      </c>
      <c r="GP222" s="84">
        <v>0</v>
      </c>
      <c r="GQ222" s="84">
        <f t="shared" si="2228"/>
        <v>0</v>
      </c>
      <c r="GR222" s="84">
        <f t="shared" si="2229"/>
        <v>0</v>
      </c>
      <c r="GS222" s="84">
        <f t="shared" si="2230"/>
        <v>0</v>
      </c>
      <c r="GT222" s="191" t="str">
        <f t="shared" si="2260"/>
        <v>nebija plānots</v>
      </c>
      <c r="GU222" s="84">
        <f t="shared" si="2231"/>
        <v>0</v>
      </c>
      <c r="GV222" s="84">
        <v>0</v>
      </c>
      <c r="GW222" s="84">
        <v>0</v>
      </c>
      <c r="GX222" s="84">
        <f t="shared" si="2232"/>
        <v>0</v>
      </c>
      <c r="GY222" s="84">
        <f t="shared" si="2233"/>
        <v>0</v>
      </c>
      <c r="GZ222" s="84">
        <f t="shared" si="2234"/>
        <v>0</v>
      </c>
      <c r="HA222" s="191" t="str">
        <f t="shared" si="1737"/>
        <v>nebija plānots</v>
      </c>
      <c r="HB222" s="84">
        <f t="shared" si="2235"/>
        <v>0</v>
      </c>
      <c r="HC222" s="40"/>
      <c r="HD222" s="40"/>
      <c r="HE222" s="99"/>
      <c r="HF222" s="153" t="s">
        <v>774</v>
      </c>
      <c r="HG222" s="102" t="s">
        <v>1000</v>
      </c>
      <c r="HH222" s="100"/>
      <c r="HI222" s="100"/>
    </row>
    <row r="223" spans="1:217" ht="75.400000000000006" customHeight="1" collapsed="1" x14ac:dyDescent="0.45">
      <c r="A223" s="1" t="str">
        <f t="shared" si="204"/>
        <v>4.5.1.1.3</v>
      </c>
      <c r="B223" s="9" t="str">
        <f>C223&amp;J223&amp;"."&amp;D223</f>
        <v>4.5.1.1.3.Nē</v>
      </c>
      <c r="C223" s="317" t="s">
        <v>73</v>
      </c>
      <c r="D223" s="1" t="s">
        <v>1471</v>
      </c>
      <c r="E223" s="35">
        <v>211</v>
      </c>
      <c r="F223" s="54">
        <v>4</v>
      </c>
      <c r="G223" s="54" t="s">
        <v>73</v>
      </c>
      <c r="H223" s="54" t="s">
        <v>393</v>
      </c>
      <c r="I223" s="54" t="str">
        <f t="shared" ref="I223:I442" si="2401">CONCATENATE(G223," ",H223)</f>
        <v>4.5.1.1. Attīstīt videi draudzīgu sabiedriskā transporta infrastruktūru- vilcieni</v>
      </c>
      <c r="J223" s="54">
        <v>3</v>
      </c>
      <c r="K223" s="55">
        <v>3</v>
      </c>
      <c r="L223" s="38" t="str">
        <f t="shared" ref="L223:L442" si="2402">G223&amp;K223</f>
        <v>4.5.1.1.3</v>
      </c>
      <c r="M223" s="56" t="s">
        <v>48</v>
      </c>
      <c r="N223" s="55" t="s">
        <v>6</v>
      </c>
      <c r="O223" s="55" t="s">
        <v>222</v>
      </c>
      <c r="P223" s="55" t="s">
        <v>225</v>
      </c>
      <c r="Q223" s="57">
        <f t="shared" ref="Q223:Q334" si="2403">S223+T223+U223+V223+W223</f>
        <v>114211073</v>
      </c>
      <c r="R223" s="57">
        <f t="shared" ref="R223:R334" si="2404">S223+T223+U223+V223</f>
        <v>114211073</v>
      </c>
      <c r="S223" s="80">
        <v>114211073</v>
      </c>
      <c r="T223" s="80">
        <v>0</v>
      </c>
      <c r="U223" s="80">
        <v>0</v>
      </c>
      <c r="V223" s="80">
        <v>0</v>
      </c>
      <c r="W223" s="80">
        <v>0</v>
      </c>
      <c r="X223" s="85" t="str">
        <f t="shared" si="2225"/>
        <v>KF</v>
      </c>
      <c r="Y223" s="85">
        <v>0</v>
      </c>
      <c r="Z223" s="85">
        <v>0</v>
      </c>
      <c r="AA223" s="85">
        <v>0</v>
      </c>
      <c r="AB223" s="85">
        <v>0</v>
      </c>
      <c r="AC223" s="85">
        <v>0</v>
      </c>
      <c r="AD223" s="85">
        <v>0</v>
      </c>
      <c r="AE223" s="85">
        <v>0</v>
      </c>
      <c r="AF223" s="85">
        <v>0</v>
      </c>
      <c r="AG223" s="85">
        <v>0</v>
      </c>
      <c r="AH223" s="85">
        <v>0</v>
      </c>
      <c r="AI223" s="85">
        <v>0</v>
      </c>
      <c r="AJ223" s="85">
        <v>0</v>
      </c>
      <c r="AK223" s="85">
        <v>0</v>
      </c>
      <c r="AL223" s="85">
        <v>0</v>
      </c>
      <c r="AM223" s="85">
        <v>0</v>
      </c>
      <c r="AN223" s="85">
        <v>0</v>
      </c>
      <c r="AO223" s="85">
        <v>0</v>
      </c>
      <c r="AP223" s="57">
        <f t="shared" si="2306"/>
        <v>0</v>
      </c>
      <c r="AQ223" s="85">
        <v>0</v>
      </c>
      <c r="AR223" s="85">
        <v>0</v>
      </c>
      <c r="AS223" s="85">
        <v>0</v>
      </c>
      <c r="AT223" s="85">
        <v>0</v>
      </c>
      <c r="AU223" s="85">
        <v>0</v>
      </c>
      <c r="AV223" s="85">
        <v>0</v>
      </c>
      <c r="AW223" s="85">
        <v>0</v>
      </c>
      <c r="AX223" s="85">
        <v>0</v>
      </c>
      <c r="AY223" s="85">
        <v>0</v>
      </c>
      <c r="AZ223" s="85">
        <v>0</v>
      </c>
      <c r="BA223" s="85">
        <v>0</v>
      </c>
      <c r="BB223" s="85">
        <v>0</v>
      </c>
      <c r="BC223" s="57">
        <f t="shared" si="2307"/>
        <v>0</v>
      </c>
      <c r="BD223" s="57">
        <f t="shared" si="2308"/>
        <v>0</v>
      </c>
      <c r="BE223" s="85">
        <v>0</v>
      </c>
      <c r="BF223" s="85">
        <v>0</v>
      </c>
      <c r="BG223" s="85">
        <v>0</v>
      </c>
      <c r="BH223" s="85">
        <v>0</v>
      </c>
      <c r="BI223" s="85">
        <v>0</v>
      </c>
      <c r="BJ223" s="85">
        <v>0</v>
      </c>
      <c r="BK223" s="85">
        <v>0</v>
      </c>
      <c r="BL223" s="85">
        <v>0</v>
      </c>
      <c r="BM223" s="85">
        <v>0</v>
      </c>
      <c r="BN223" s="85">
        <v>0</v>
      </c>
      <c r="BO223" s="85">
        <v>0</v>
      </c>
      <c r="BP223" s="85">
        <v>0</v>
      </c>
      <c r="BQ223" s="57">
        <f t="shared" si="2309"/>
        <v>0</v>
      </c>
      <c r="BR223" s="85">
        <v>0</v>
      </c>
      <c r="BS223" s="85">
        <v>0</v>
      </c>
      <c r="BT223" s="85">
        <v>0</v>
      </c>
      <c r="BU223" s="85">
        <v>0</v>
      </c>
      <c r="BV223" s="85">
        <v>0</v>
      </c>
      <c r="BW223" s="85">
        <v>0</v>
      </c>
      <c r="BX223" s="85">
        <v>0</v>
      </c>
      <c r="BY223" s="85">
        <v>0</v>
      </c>
      <c r="BZ223" s="85">
        <v>0</v>
      </c>
      <c r="CA223" s="85">
        <v>0</v>
      </c>
      <c r="CB223" s="85">
        <v>0</v>
      </c>
      <c r="CC223" s="85">
        <v>0</v>
      </c>
      <c r="CD223" s="57">
        <f t="shared" si="2310"/>
        <v>0</v>
      </c>
      <c r="CE223" s="85">
        <v>0</v>
      </c>
      <c r="CF223" s="85">
        <v>0</v>
      </c>
      <c r="CG223" s="85">
        <v>0</v>
      </c>
      <c r="CH223" s="85">
        <v>0</v>
      </c>
      <c r="CI223" s="85">
        <v>0</v>
      </c>
      <c r="CJ223" s="85">
        <v>0</v>
      </c>
      <c r="CK223" s="85">
        <v>0</v>
      </c>
      <c r="CL223" s="85">
        <v>0</v>
      </c>
      <c r="CM223" s="85">
        <v>0</v>
      </c>
      <c r="CN223" s="85">
        <v>0</v>
      </c>
      <c r="CO223" s="84">
        <v>0</v>
      </c>
      <c r="CP223" s="84">
        <v>0</v>
      </c>
      <c r="CQ223" s="57">
        <f>CE223+CF223+CG223+CH223+CI223+CJ223+CK223+CL223+CM223+CN223+CO223+CP223</f>
        <v>0</v>
      </c>
      <c r="CR223" s="57">
        <f t="shared" si="2226"/>
        <v>0</v>
      </c>
      <c r="CS223" s="179">
        <v>0</v>
      </c>
      <c r="CT223" s="84">
        <v>0</v>
      </c>
      <c r="CU223" s="84">
        <v>0</v>
      </c>
      <c r="CV223" s="84">
        <f t="shared" si="2270"/>
        <v>0</v>
      </c>
      <c r="CW223" s="84">
        <v>0</v>
      </c>
      <c r="CX223" s="84">
        <f t="shared" si="2271"/>
        <v>0</v>
      </c>
      <c r="CY223" s="191" t="str">
        <f t="shared" si="2272"/>
        <v>nebija plānots</v>
      </c>
      <c r="CZ223" s="84">
        <f t="shared" si="2273"/>
        <v>0</v>
      </c>
      <c r="DA223" s="84">
        <f t="shared" ref="DA223:FL223" si="2405">DA224+DA225</f>
        <v>0</v>
      </c>
      <c r="DB223" s="84">
        <v>0</v>
      </c>
      <c r="DC223" s="84">
        <f t="shared" si="2275"/>
        <v>0</v>
      </c>
      <c r="DD223" s="84">
        <v>0</v>
      </c>
      <c r="DE223" s="84">
        <f t="shared" si="2236"/>
        <v>0</v>
      </c>
      <c r="DF223" s="191" t="str">
        <f t="shared" ref="DF223" si="2406">IFERROR(DE223/DC223,"nebija plānots")</f>
        <v>nebija plānots</v>
      </c>
      <c r="DG223" s="84">
        <f t="shared" ref="DG223" si="2407">DE223-DC223</f>
        <v>0</v>
      </c>
      <c r="DH223" s="84">
        <f t="shared" si="2405"/>
        <v>0</v>
      </c>
      <c r="DI223" s="84">
        <v>0</v>
      </c>
      <c r="DJ223" s="84">
        <f t="shared" ref="DJ223" si="2408">DC223+DH223</f>
        <v>0</v>
      </c>
      <c r="DK223" s="84">
        <v>0</v>
      </c>
      <c r="DL223" s="84">
        <f t="shared" si="2237"/>
        <v>0</v>
      </c>
      <c r="DM223" s="191" t="str">
        <f t="shared" ref="DM223" si="2409">IFERROR(DL223/DJ223,"nebija plānots")</f>
        <v>nebija plānots</v>
      </c>
      <c r="DN223" s="84">
        <f t="shared" ref="DN223" si="2410">DL223-DJ223</f>
        <v>0</v>
      </c>
      <c r="DO223" s="84">
        <f t="shared" si="2405"/>
        <v>0</v>
      </c>
      <c r="DP223" s="84">
        <v>0</v>
      </c>
      <c r="DQ223" s="84">
        <f t="shared" ref="DQ223" si="2411">DJ223+DO223</f>
        <v>0</v>
      </c>
      <c r="DR223" s="84">
        <v>0</v>
      </c>
      <c r="DS223" s="84">
        <f t="shared" si="2238"/>
        <v>0</v>
      </c>
      <c r="DT223" s="191" t="str">
        <f t="shared" ref="DT223" si="2412">IFERROR(DS223/DQ223,"nebija plānots")</f>
        <v>nebija plānots</v>
      </c>
      <c r="DU223" s="84">
        <f t="shared" ref="DU223" si="2413">DS223-DQ223</f>
        <v>0</v>
      </c>
      <c r="DV223" s="84">
        <f t="shared" si="2405"/>
        <v>0</v>
      </c>
      <c r="DW223" s="84">
        <v>0</v>
      </c>
      <c r="DX223" s="84">
        <f t="shared" ref="DX223" si="2414">DQ223+DV223</f>
        <v>0</v>
      </c>
      <c r="DY223" s="84">
        <v>0</v>
      </c>
      <c r="DZ223" s="84">
        <f t="shared" si="2239"/>
        <v>0</v>
      </c>
      <c r="EA223" s="191" t="str">
        <f t="shared" ref="EA223" si="2415">IFERROR(DZ223/DX223,"nebija plānots")</f>
        <v>nebija plānots</v>
      </c>
      <c r="EB223" s="84">
        <f t="shared" ref="EB223" si="2416">DZ223-DX223</f>
        <v>0</v>
      </c>
      <c r="EC223" s="84">
        <f t="shared" si="2405"/>
        <v>0</v>
      </c>
      <c r="ED223" s="84">
        <v>0</v>
      </c>
      <c r="EE223" s="84">
        <f t="shared" ref="EE223" si="2417">DX223+EC223</f>
        <v>0</v>
      </c>
      <c r="EF223" s="84">
        <v>0</v>
      </c>
      <c r="EG223" s="84">
        <f t="shared" si="2240"/>
        <v>0</v>
      </c>
      <c r="EH223" s="191" t="str">
        <f t="shared" ref="EH223" si="2418">IFERROR(EG223/EE223,"nebija plānots")</f>
        <v>nebija plānots</v>
      </c>
      <c r="EI223" s="84">
        <f t="shared" ref="EI223" si="2419">EG223-EE223</f>
        <v>0</v>
      </c>
      <c r="EJ223" s="84">
        <f t="shared" si="2405"/>
        <v>18034229.850000001</v>
      </c>
      <c r="EK223" s="84">
        <v>0</v>
      </c>
      <c r="EL223" s="84">
        <f t="shared" ref="EL223" si="2420">EE223+EJ223</f>
        <v>18034229.850000001</v>
      </c>
      <c r="EM223" s="84">
        <v>0</v>
      </c>
      <c r="EN223" s="84">
        <f t="shared" si="2241"/>
        <v>0</v>
      </c>
      <c r="EO223" s="191">
        <f t="shared" ref="EO223" si="2421">IFERROR(EN223/EL223,"nebija plānots")</f>
        <v>0</v>
      </c>
      <c r="EP223" s="84">
        <f t="shared" ref="EP223" si="2422">EN223-EL223</f>
        <v>-18034229.850000001</v>
      </c>
      <c r="EQ223" s="84">
        <f t="shared" si="2405"/>
        <v>0</v>
      </c>
      <c r="ER223" s="84">
        <v>18034229.850000001</v>
      </c>
      <c r="ES223" s="84">
        <f t="shared" ref="ES223" si="2423">EL223+EQ223</f>
        <v>18034229.850000001</v>
      </c>
      <c r="ET223" s="84">
        <v>0</v>
      </c>
      <c r="EU223" s="84">
        <f t="shared" si="2242"/>
        <v>18034229.850000001</v>
      </c>
      <c r="EV223" s="191">
        <f t="shared" ref="EV223" si="2424">IFERROR(EU223/ES223,"nebija plānots")</f>
        <v>1</v>
      </c>
      <c r="EW223" s="84">
        <f t="shared" ref="EW223" si="2425">EU223-ES223</f>
        <v>0</v>
      </c>
      <c r="EX223" s="84">
        <f t="shared" si="2405"/>
        <v>0</v>
      </c>
      <c r="EY223" s="84">
        <v>20909252</v>
      </c>
      <c r="EZ223" s="84">
        <f t="shared" ref="EZ223" si="2426">ES223+EX223</f>
        <v>18034229.850000001</v>
      </c>
      <c r="FA223" s="84">
        <v>0</v>
      </c>
      <c r="FB223" s="84">
        <f t="shared" si="2243"/>
        <v>38943481.850000001</v>
      </c>
      <c r="FC223" s="191">
        <f t="shared" ref="FC223" si="2427">IFERROR(FB223/EZ223,"nebija plānots")</f>
        <v>2.1594202898550723</v>
      </c>
      <c r="FD223" s="84">
        <f t="shared" ref="FD223" si="2428">FB223-EZ223</f>
        <v>20909252</v>
      </c>
      <c r="FE223" s="84">
        <f t="shared" si="2405"/>
        <v>0</v>
      </c>
      <c r="FF223" s="84">
        <v>0</v>
      </c>
      <c r="FG223" s="84">
        <f t="shared" ref="FG223" si="2429">EZ223+FE223</f>
        <v>18034229.850000001</v>
      </c>
      <c r="FH223" s="84">
        <v>0</v>
      </c>
      <c r="FI223" s="84">
        <f t="shared" si="2244"/>
        <v>38943481.850000001</v>
      </c>
      <c r="FJ223" s="191">
        <f t="shared" ref="FJ223" si="2430">IFERROR(FI223/FG223,"nebija plānots")</f>
        <v>2.1594202898550723</v>
      </c>
      <c r="FK223" s="84">
        <f t="shared" ref="FK223" si="2431">FI223-FG223</f>
        <v>20909252</v>
      </c>
      <c r="FL223" s="84">
        <f t="shared" si="2405"/>
        <v>0</v>
      </c>
      <c r="FM223" s="84">
        <v>0</v>
      </c>
      <c r="FN223" s="84">
        <f t="shared" ref="FN223" si="2432">FG223+FL223</f>
        <v>18034229.850000001</v>
      </c>
      <c r="FO223" s="84">
        <v>0</v>
      </c>
      <c r="FP223" s="84">
        <f t="shared" si="2245"/>
        <v>38943481.850000001</v>
      </c>
      <c r="FQ223" s="191">
        <f t="shared" ref="FQ223" si="2433">IFERROR(FP223/FN223,"nebija plānots")</f>
        <v>2.1594202898550723</v>
      </c>
      <c r="FR223" s="84">
        <f t="shared" ref="FR223" si="2434">FP223-FN223</f>
        <v>20909252</v>
      </c>
      <c r="FS223" s="97">
        <f t="shared" si="2305"/>
        <v>18034229.850000001</v>
      </c>
      <c r="FT223" s="97">
        <f t="shared" si="2246"/>
        <v>38943481.850000001</v>
      </c>
      <c r="FU223" s="84">
        <v>62397379.039999999</v>
      </c>
      <c r="FV223" s="84">
        <v>0</v>
      </c>
      <c r="FW223" s="84">
        <v>0</v>
      </c>
      <c r="FX223" s="84">
        <f t="shared" si="2247"/>
        <v>0</v>
      </c>
      <c r="FY223" s="191">
        <f t="shared" si="2248"/>
        <v>0</v>
      </c>
      <c r="FZ223" s="84">
        <f t="shared" si="2249"/>
        <v>62397379.039999999</v>
      </c>
      <c r="GA223" s="84">
        <v>0</v>
      </c>
      <c r="GB223" s="84">
        <v>0</v>
      </c>
      <c r="GC223" s="84">
        <f t="shared" si="2250"/>
        <v>0</v>
      </c>
      <c r="GD223" s="84">
        <f t="shared" si="2251"/>
        <v>0</v>
      </c>
      <c r="GE223" s="84">
        <f t="shared" si="2252"/>
        <v>0</v>
      </c>
      <c r="GF223" s="191">
        <f t="shared" si="2253"/>
        <v>0</v>
      </c>
      <c r="GG223" s="84">
        <f t="shared" si="2254"/>
        <v>62397379.039999999</v>
      </c>
      <c r="GH223" s="84">
        <v>0</v>
      </c>
      <c r="GI223" s="84">
        <v>0</v>
      </c>
      <c r="GJ223" s="84">
        <f t="shared" si="2255"/>
        <v>0</v>
      </c>
      <c r="GK223" s="84">
        <f t="shared" si="2256"/>
        <v>0</v>
      </c>
      <c r="GL223" s="84">
        <f t="shared" si="2257"/>
        <v>0</v>
      </c>
      <c r="GM223" s="191">
        <f t="shared" si="2258"/>
        <v>0</v>
      </c>
      <c r="GN223" s="84">
        <f t="shared" si="2259"/>
        <v>62397379.039999999</v>
      </c>
      <c r="GO223" s="84">
        <v>62727756</v>
      </c>
      <c r="GP223" s="84">
        <v>0</v>
      </c>
      <c r="GQ223" s="84">
        <f t="shared" si="2228"/>
        <v>62727756</v>
      </c>
      <c r="GR223" s="84">
        <f t="shared" si="2229"/>
        <v>0</v>
      </c>
      <c r="GS223" s="84">
        <f t="shared" si="2230"/>
        <v>62727756</v>
      </c>
      <c r="GT223" s="191">
        <f t="shared" si="2260"/>
        <v>1.005294724956127</v>
      </c>
      <c r="GU223" s="84">
        <f t="shared" si="2231"/>
        <v>-330376.96000000089</v>
      </c>
      <c r="GV223" s="84">
        <v>0</v>
      </c>
      <c r="GW223" s="84">
        <v>0</v>
      </c>
      <c r="GX223" s="84">
        <f t="shared" si="2232"/>
        <v>0</v>
      </c>
      <c r="GY223" s="84">
        <f t="shared" si="2233"/>
        <v>0</v>
      </c>
      <c r="GZ223" s="84">
        <f t="shared" si="2234"/>
        <v>62727756</v>
      </c>
      <c r="HA223" s="191">
        <f t="shared" ref="HA223:HA286" si="2435">IFERROR(GZ223/$FU223,"nebija plānots")</f>
        <v>1.005294724956127</v>
      </c>
      <c r="HB223" s="84">
        <f t="shared" si="2235"/>
        <v>-330376.96000000089</v>
      </c>
      <c r="HC223" s="57">
        <f>FU223+FS223+CQ223+CD223+BQ223+BC223+AP223</f>
        <v>80431608.890000001</v>
      </c>
      <c r="HD223" s="57">
        <f>Q223-HC223</f>
        <v>33779464.109999999</v>
      </c>
      <c r="HE223" s="58"/>
      <c r="HF223" s="58"/>
      <c r="HG223" s="61"/>
      <c r="HH223" s="59"/>
      <c r="HI223" s="59"/>
    </row>
    <row r="224" spans="1:217" ht="75.400000000000006" hidden="1" customHeight="1" outlineLevel="1" x14ac:dyDescent="0.45">
      <c r="B224" s="9"/>
      <c r="C224" s="317" t="s">
        <v>73</v>
      </c>
      <c r="D224" s="1" t="s">
        <v>1471</v>
      </c>
      <c r="E224" s="35">
        <v>212</v>
      </c>
      <c r="F224" s="37">
        <v>4</v>
      </c>
      <c r="G224" s="37" t="s">
        <v>73</v>
      </c>
      <c r="H224" s="37" t="s">
        <v>393</v>
      </c>
      <c r="I224" s="37" t="s">
        <v>495</v>
      </c>
      <c r="J224" s="54">
        <v>0</v>
      </c>
      <c r="K224" s="38"/>
      <c r="L224" s="38"/>
      <c r="M224" s="42" t="s">
        <v>48</v>
      </c>
      <c r="N224" s="38"/>
      <c r="O224" s="38"/>
      <c r="P224" s="38" t="s">
        <v>456</v>
      </c>
      <c r="Q224" s="40"/>
      <c r="R224" s="40"/>
      <c r="S224" s="40"/>
      <c r="T224" s="40"/>
      <c r="U224" s="40"/>
      <c r="V224" s="40"/>
      <c r="W224" s="40"/>
      <c r="X224" s="85">
        <f t="shared" si="2225"/>
        <v>0</v>
      </c>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c r="CK224" s="40"/>
      <c r="CL224" s="40"/>
      <c r="CM224" s="40"/>
      <c r="CN224" s="40"/>
      <c r="CO224" s="84">
        <v>0</v>
      </c>
      <c r="CP224" s="84">
        <v>0</v>
      </c>
      <c r="CQ224" s="40"/>
      <c r="CR224" s="57">
        <f t="shared" si="2226"/>
        <v>0</v>
      </c>
      <c r="CS224" s="40"/>
      <c r="CT224" s="40"/>
      <c r="CU224" s="84"/>
      <c r="CV224" s="84"/>
      <c r="CW224" s="84"/>
      <c r="CX224" s="84"/>
      <c r="CY224" s="191"/>
      <c r="CZ224" s="84"/>
      <c r="DA224" s="40"/>
      <c r="DB224" s="84">
        <v>0</v>
      </c>
      <c r="DC224" s="84"/>
      <c r="DD224" s="84"/>
      <c r="DE224" s="84">
        <f t="shared" si="2236"/>
        <v>0</v>
      </c>
      <c r="DF224" s="191"/>
      <c r="DG224" s="84"/>
      <c r="DH224" s="40"/>
      <c r="DI224" s="84">
        <v>0</v>
      </c>
      <c r="DJ224" s="84"/>
      <c r="DK224" s="84"/>
      <c r="DL224" s="84">
        <f t="shared" si="2237"/>
        <v>0</v>
      </c>
      <c r="DM224" s="191"/>
      <c r="DN224" s="84"/>
      <c r="DO224" s="40"/>
      <c r="DP224" s="84">
        <v>0</v>
      </c>
      <c r="DQ224" s="84"/>
      <c r="DR224" s="84"/>
      <c r="DS224" s="84">
        <f t="shared" si="2238"/>
        <v>0</v>
      </c>
      <c r="DT224" s="191"/>
      <c r="DU224" s="84"/>
      <c r="DV224" s="40"/>
      <c r="DW224" s="84">
        <v>0</v>
      </c>
      <c r="DX224" s="84"/>
      <c r="DY224" s="84"/>
      <c r="DZ224" s="84">
        <f t="shared" si="2239"/>
        <v>0</v>
      </c>
      <c r="EA224" s="191"/>
      <c r="EB224" s="84"/>
      <c r="EC224" s="40"/>
      <c r="ED224" s="84">
        <v>0</v>
      </c>
      <c r="EE224" s="84"/>
      <c r="EF224" s="84"/>
      <c r="EG224" s="84">
        <f t="shared" si="2240"/>
        <v>0</v>
      </c>
      <c r="EH224" s="191"/>
      <c r="EI224" s="84"/>
      <c r="EJ224" s="40"/>
      <c r="EK224" s="84">
        <v>0</v>
      </c>
      <c r="EL224" s="84"/>
      <c r="EM224" s="84"/>
      <c r="EN224" s="84">
        <f t="shared" si="2241"/>
        <v>0</v>
      </c>
      <c r="EO224" s="191"/>
      <c r="EP224" s="84"/>
      <c r="EQ224" s="40"/>
      <c r="ER224" s="84">
        <v>0</v>
      </c>
      <c r="ES224" s="84"/>
      <c r="ET224" s="84"/>
      <c r="EU224" s="84">
        <f t="shared" si="2242"/>
        <v>0</v>
      </c>
      <c r="EV224" s="191"/>
      <c r="EW224" s="84"/>
      <c r="EX224" s="40"/>
      <c r="EY224" s="84">
        <v>0</v>
      </c>
      <c r="EZ224" s="84"/>
      <c r="FA224" s="84"/>
      <c r="FB224" s="84">
        <f t="shared" si="2243"/>
        <v>0</v>
      </c>
      <c r="FC224" s="191"/>
      <c r="FD224" s="84"/>
      <c r="FE224" s="40"/>
      <c r="FF224" s="84">
        <v>0</v>
      </c>
      <c r="FG224" s="84"/>
      <c r="FH224" s="84"/>
      <c r="FI224" s="84">
        <f t="shared" si="2244"/>
        <v>0</v>
      </c>
      <c r="FJ224" s="191"/>
      <c r="FK224" s="84"/>
      <c r="FL224" s="40"/>
      <c r="FM224" s="84">
        <v>0</v>
      </c>
      <c r="FN224" s="84"/>
      <c r="FO224" s="84"/>
      <c r="FP224" s="84">
        <f t="shared" si="2245"/>
        <v>0</v>
      </c>
      <c r="FQ224" s="191"/>
      <c r="FR224" s="84"/>
      <c r="FS224" s="40"/>
      <c r="FT224" s="97">
        <f t="shared" si="2246"/>
        <v>0</v>
      </c>
      <c r="FU224" s="84">
        <v>0</v>
      </c>
      <c r="FV224" s="84">
        <v>0</v>
      </c>
      <c r="FW224" s="84">
        <v>0</v>
      </c>
      <c r="FX224" s="84">
        <f t="shared" si="2247"/>
        <v>0</v>
      </c>
      <c r="FY224" s="191" t="str">
        <f t="shared" si="2248"/>
        <v>nebija plānots</v>
      </c>
      <c r="FZ224" s="84">
        <f t="shared" si="2249"/>
        <v>0</v>
      </c>
      <c r="GA224" s="84">
        <v>0</v>
      </c>
      <c r="GB224" s="84">
        <v>0</v>
      </c>
      <c r="GC224" s="84">
        <f t="shared" si="2250"/>
        <v>0</v>
      </c>
      <c r="GD224" s="84">
        <f t="shared" si="2251"/>
        <v>0</v>
      </c>
      <c r="GE224" s="84">
        <f t="shared" si="2252"/>
        <v>0</v>
      </c>
      <c r="GF224" s="191" t="str">
        <f t="shared" si="2253"/>
        <v>nebija plānots</v>
      </c>
      <c r="GG224" s="84">
        <f t="shared" si="2254"/>
        <v>0</v>
      </c>
      <c r="GH224" s="84">
        <v>0</v>
      </c>
      <c r="GI224" s="84">
        <v>0</v>
      </c>
      <c r="GJ224" s="84">
        <f t="shared" si="2255"/>
        <v>0</v>
      </c>
      <c r="GK224" s="84">
        <f t="shared" si="2256"/>
        <v>0</v>
      </c>
      <c r="GL224" s="84">
        <f t="shared" si="2257"/>
        <v>0</v>
      </c>
      <c r="GM224" s="191" t="str">
        <f t="shared" si="2258"/>
        <v>nebija plānots</v>
      </c>
      <c r="GN224" s="84">
        <f t="shared" si="2259"/>
        <v>0</v>
      </c>
      <c r="GO224" s="84">
        <v>0</v>
      </c>
      <c r="GP224" s="84">
        <v>0</v>
      </c>
      <c r="GQ224" s="84">
        <f t="shared" si="2228"/>
        <v>0</v>
      </c>
      <c r="GR224" s="84">
        <f t="shared" si="2229"/>
        <v>0</v>
      </c>
      <c r="GS224" s="84">
        <f t="shared" si="2230"/>
        <v>0</v>
      </c>
      <c r="GT224" s="191" t="str">
        <f t="shared" si="2260"/>
        <v>nebija plānots</v>
      </c>
      <c r="GU224" s="84">
        <f t="shared" si="2231"/>
        <v>0</v>
      </c>
      <c r="GV224" s="84">
        <v>0</v>
      </c>
      <c r="GW224" s="84">
        <v>0</v>
      </c>
      <c r="GX224" s="84">
        <f t="shared" si="2232"/>
        <v>0</v>
      </c>
      <c r="GY224" s="84">
        <f t="shared" si="2233"/>
        <v>0</v>
      </c>
      <c r="GZ224" s="84">
        <f t="shared" si="2234"/>
        <v>0</v>
      </c>
      <c r="HA224" s="191" t="str">
        <f t="shared" si="2435"/>
        <v>nebija plānots</v>
      </c>
      <c r="HB224" s="84">
        <f t="shared" si="2235"/>
        <v>0</v>
      </c>
      <c r="HC224" s="40"/>
      <c r="HD224" s="40"/>
      <c r="HE224" s="99"/>
      <c r="HF224" s="99"/>
      <c r="HG224" s="102"/>
      <c r="HH224" s="100"/>
      <c r="HI224" s="100"/>
    </row>
    <row r="225" spans="1:217" ht="75.400000000000006" hidden="1" customHeight="1" outlineLevel="1" x14ac:dyDescent="0.45">
      <c r="B225" s="9"/>
      <c r="C225" s="317" t="s">
        <v>73</v>
      </c>
      <c r="D225" s="1" t="s">
        <v>1471</v>
      </c>
      <c r="E225" s="35">
        <v>213</v>
      </c>
      <c r="F225" s="37">
        <v>4</v>
      </c>
      <c r="G225" s="37" t="s">
        <v>73</v>
      </c>
      <c r="H225" s="37" t="s">
        <v>393</v>
      </c>
      <c r="I225" s="37" t="s">
        <v>495</v>
      </c>
      <c r="J225" s="54">
        <v>0</v>
      </c>
      <c r="K225" s="38"/>
      <c r="L225" s="38"/>
      <c r="M225" s="42" t="s">
        <v>48</v>
      </c>
      <c r="N225" s="38"/>
      <c r="O225" s="38"/>
      <c r="P225" s="38" t="s">
        <v>457</v>
      </c>
      <c r="Q225" s="40"/>
      <c r="R225" s="40"/>
      <c r="S225" s="40"/>
      <c r="T225" s="40"/>
      <c r="U225" s="40"/>
      <c r="V225" s="40"/>
      <c r="W225" s="40"/>
      <c r="X225" s="85">
        <f t="shared" si="2225"/>
        <v>0</v>
      </c>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c r="CM225" s="40"/>
      <c r="CN225" s="40"/>
      <c r="CO225" s="84">
        <v>0</v>
      </c>
      <c r="CP225" s="84">
        <v>0</v>
      </c>
      <c r="CQ225" s="40"/>
      <c r="CR225" s="57">
        <f t="shared" si="2226"/>
        <v>0</v>
      </c>
      <c r="CS225" s="40"/>
      <c r="CT225" s="40">
        <v>0</v>
      </c>
      <c r="CU225" s="84"/>
      <c r="CV225" s="84"/>
      <c r="CW225" s="84"/>
      <c r="CX225" s="84"/>
      <c r="CY225" s="191"/>
      <c r="CZ225" s="84"/>
      <c r="DA225" s="40">
        <v>0</v>
      </c>
      <c r="DB225" s="84">
        <v>0</v>
      </c>
      <c r="DC225" s="84"/>
      <c r="DD225" s="84"/>
      <c r="DE225" s="84">
        <f t="shared" si="2236"/>
        <v>0</v>
      </c>
      <c r="DF225" s="191"/>
      <c r="DG225" s="84"/>
      <c r="DH225" s="40">
        <v>0</v>
      </c>
      <c r="DI225" s="84">
        <v>0</v>
      </c>
      <c r="DJ225" s="84"/>
      <c r="DK225" s="84"/>
      <c r="DL225" s="84">
        <f t="shared" si="2237"/>
        <v>0</v>
      </c>
      <c r="DM225" s="191"/>
      <c r="DN225" s="84"/>
      <c r="DO225" s="40">
        <v>0</v>
      </c>
      <c r="DP225" s="84">
        <v>0</v>
      </c>
      <c r="DQ225" s="84"/>
      <c r="DR225" s="84"/>
      <c r="DS225" s="84">
        <f t="shared" si="2238"/>
        <v>0</v>
      </c>
      <c r="DT225" s="191"/>
      <c r="DU225" s="84"/>
      <c r="DV225" s="40">
        <v>0</v>
      </c>
      <c r="DW225" s="84">
        <v>0</v>
      </c>
      <c r="DX225" s="84"/>
      <c r="DY225" s="84"/>
      <c r="DZ225" s="84">
        <f t="shared" si="2239"/>
        <v>0</v>
      </c>
      <c r="EA225" s="191"/>
      <c r="EB225" s="84"/>
      <c r="EC225" s="40">
        <v>0</v>
      </c>
      <c r="ED225" s="84">
        <v>0</v>
      </c>
      <c r="EE225" s="84"/>
      <c r="EF225" s="84"/>
      <c r="EG225" s="84">
        <f t="shared" si="2240"/>
        <v>0</v>
      </c>
      <c r="EH225" s="191"/>
      <c r="EI225" s="84"/>
      <c r="EJ225" s="40">
        <v>18034229.850000001</v>
      </c>
      <c r="EK225" s="84">
        <v>0</v>
      </c>
      <c r="EL225" s="84"/>
      <c r="EM225" s="84"/>
      <c r="EN225" s="84">
        <f t="shared" si="2241"/>
        <v>0</v>
      </c>
      <c r="EO225" s="191"/>
      <c r="EP225" s="84"/>
      <c r="EQ225" s="40">
        <v>0</v>
      </c>
      <c r="ER225" s="84">
        <v>0</v>
      </c>
      <c r="ES225" s="84"/>
      <c r="ET225" s="84"/>
      <c r="EU225" s="84">
        <f t="shared" si="2242"/>
        <v>0</v>
      </c>
      <c r="EV225" s="191"/>
      <c r="EW225" s="84"/>
      <c r="EX225" s="40">
        <v>0</v>
      </c>
      <c r="EY225" s="84">
        <v>0</v>
      </c>
      <c r="EZ225" s="84"/>
      <c r="FA225" s="84"/>
      <c r="FB225" s="84">
        <f t="shared" si="2243"/>
        <v>0</v>
      </c>
      <c r="FC225" s="191"/>
      <c r="FD225" s="84"/>
      <c r="FE225" s="40">
        <v>0</v>
      </c>
      <c r="FF225" s="84">
        <v>0</v>
      </c>
      <c r="FG225" s="84"/>
      <c r="FH225" s="84"/>
      <c r="FI225" s="84">
        <f t="shared" si="2244"/>
        <v>0</v>
      </c>
      <c r="FJ225" s="191"/>
      <c r="FK225" s="84"/>
      <c r="FL225" s="40">
        <v>0</v>
      </c>
      <c r="FM225" s="84">
        <v>0</v>
      </c>
      <c r="FN225" s="84"/>
      <c r="FO225" s="84"/>
      <c r="FP225" s="84">
        <f t="shared" si="2245"/>
        <v>0</v>
      </c>
      <c r="FQ225" s="191"/>
      <c r="FR225" s="84"/>
      <c r="FS225" s="40"/>
      <c r="FT225" s="97">
        <f t="shared" si="2246"/>
        <v>0</v>
      </c>
      <c r="FU225" s="84">
        <v>0</v>
      </c>
      <c r="FV225" s="84">
        <v>0</v>
      </c>
      <c r="FW225" s="84">
        <v>0</v>
      </c>
      <c r="FX225" s="84">
        <f t="shared" si="2247"/>
        <v>0</v>
      </c>
      <c r="FY225" s="191" t="str">
        <f t="shared" si="2248"/>
        <v>nebija plānots</v>
      </c>
      <c r="FZ225" s="84">
        <f t="shared" si="2249"/>
        <v>0</v>
      </c>
      <c r="GA225" s="84">
        <v>0</v>
      </c>
      <c r="GB225" s="84">
        <v>0</v>
      </c>
      <c r="GC225" s="84">
        <f t="shared" si="2250"/>
        <v>0</v>
      </c>
      <c r="GD225" s="84">
        <f t="shared" si="2251"/>
        <v>0</v>
      </c>
      <c r="GE225" s="84">
        <f t="shared" si="2252"/>
        <v>0</v>
      </c>
      <c r="GF225" s="191" t="str">
        <f t="shared" si="2253"/>
        <v>nebija plānots</v>
      </c>
      <c r="GG225" s="84">
        <f t="shared" si="2254"/>
        <v>0</v>
      </c>
      <c r="GH225" s="84">
        <v>0</v>
      </c>
      <c r="GI225" s="84">
        <v>0</v>
      </c>
      <c r="GJ225" s="84">
        <f t="shared" si="2255"/>
        <v>0</v>
      </c>
      <c r="GK225" s="84">
        <f t="shared" si="2256"/>
        <v>0</v>
      </c>
      <c r="GL225" s="84">
        <f t="shared" si="2257"/>
        <v>0</v>
      </c>
      <c r="GM225" s="191" t="str">
        <f t="shared" si="2258"/>
        <v>nebija plānots</v>
      </c>
      <c r="GN225" s="84">
        <f t="shared" si="2259"/>
        <v>0</v>
      </c>
      <c r="GO225" s="84">
        <v>0</v>
      </c>
      <c r="GP225" s="84">
        <v>0</v>
      </c>
      <c r="GQ225" s="84">
        <f t="shared" si="2228"/>
        <v>0</v>
      </c>
      <c r="GR225" s="84">
        <f t="shared" si="2229"/>
        <v>0</v>
      </c>
      <c r="GS225" s="84">
        <f t="shared" si="2230"/>
        <v>0</v>
      </c>
      <c r="GT225" s="191" t="str">
        <f t="shared" si="2260"/>
        <v>nebija plānots</v>
      </c>
      <c r="GU225" s="84">
        <f t="shared" si="2231"/>
        <v>0</v>
      </c>
      <c r="GV225" s="84">
        <v>0</v>
      </c>
      <c r="GW225" s="84">
        <v>0</v>
      </c>
      <c r="GX225" s="84">
        <f t="shared" si="2232"/>
        <v>0</v>
      </c>
      <c r="GY225" s="84">
        <f t="shared" si="2233"/>
        <v>0</v>
      </c>
      <c r="GZ225" s="84">
        <f t="shared" si="2234"/>
        <v>0</v>
      </c>
      <c r="HA225" s="191" t="str">
        <f t="shared" si="2435"/>
        <v>nebija plānots</v>
      </c>
      <c r="HB225" s="84">
        <f t="shared" si="2235"/>
        <v>0</v>
      </c>
      <c r="HC225" s="40"/>
      <c r="HD225" s="40"/>
      <c r="HE225" s="99"/>
      <c r="HF225" s="158">
        <v>0.6</v>
      </c>
      <c r="HG225" s="102" t="s">
        <v>1017</v>
      </c>
      <c r="HH225" s="100"/>
      <c r="HI225" s="100"/>
    </row>
    <row r="226" spans="1:217" ht="75.400000000000006" customHeight="1" collapsed="1" x14ac:dyDescent="0.45">
      <c r="A226" s="1" t="str">
        <f t="shared" ref="A226:A445" si="2436">G226&amp;K226</f>
        <v>4.5.1.1.4</v>
      </c>
      <c r="B226" s="9" t="str">
        <f>C226&amp;J226&amp;"."&amp;D226</f>
        <v>4.5.1.1.4.Nē</v>
      </c>
      <c r="C226" s="317" t="s">
        <v>73</v>
      </c>
      <c r="D226" s="1" t="s">
        <v>1471</v>
      </c>
      <c r="E226" s="35">
        <v>214</v>
      </c>
      <c r="F226" s="54">
        <v>4</v>
      </c>
      <c r="G226" s="54" t="s">
        <v>73</v>
      </c>
      <c r="H226" s="54" t="s">
        <v>393</v>
      </c>
      <c r="I226" s="54" t="str">
        <f t="shared" si="2401"/>
        <v>4.5.1.1. Attīstīt videi draudzīgu sabiedriskā transporta infrastruktūru- vilcieni</v>
      </c>
      <c r="J226" s="54">
        <v>4</v>
      </c>
      <c r="K226" s="55">
        <v>4</v>
      </c>
      <c r="L226" s="38" t="str">
        <f t="shared" si="2402"/>
        <v>4.5.1.1.4</v>
      </c>
      <c r="M226" s="56" t="s">
        <v>48</v>
      </c>
      <c r="N226" s="55" t="s">
        <v>6</v>
      </c>
      <c r="O226" s="55" t="s">
        <v>222</v>
      </c>
      <c r="P226" s="55" t="s">
        <v>225</v>
      </c>
      <c r="Q226" s="57">
        <f t="shared" si="2403"/>
        <v>74795760</v>
      </c>
      <c r="R226" s="57">
        <f t="shared" si="2404"/>
        <v>74795760</v>
      </c>
      <c r="S226" s="80">
        <v>74795760</v>
      </c>
      <c r="T226" s="80">
        <v>0</v>
      </c>
      <c r="U226" s="80">
        <v>0</v>
      </c>
      <c r="V226" s="80">
        <v>0</v>
      </c>
      <c r="W226" s="80">
        <v>0</v>
      </c>
      <c r="X226" s="85" t="str">
        <f t="shared" si="2225"/>
        <v>KF</v>
      </c>
      <c r="Y226" s="85">
        <v>0</v>
      </c>
      <c r="Z226" s="85">
        <v>0</v>
      </c>
      <c r="AA226" s="85">
        <v>0</v>
      </c>
      <c r="AB226" s="85">
        <v>0</v>
      </c>
      <c r="AC226" s="85">
        <v>0</v>
      </c>
      <c r="AD226" s="85">
        <v>0</v>
      </c>
      <c r="AE226" s="85">
        <v>0</v>
      </c>
      <c r="AF226" s="85">
        <v>0</v>
      </c>
      <c r="AG226" s="85">
        <v>0</v>
      </c>
      <c r="AH226" s="85">
        <v>0</v>
      </c>
      <c r="AI226" s="85">
        <v>0</v>
      </c>
      <c r="AJ226" s="85">
        <v>0</v>
      </c>
      <c r="AK226" s="85">
        <v>0</v>
      </c>
      <c r="AL226" s="85">
        <v>0</v>
      </c>
      <c r="AM226" s="85">
        <v>0</v>
      </c>
      <c r="AN226" s="85">
        <v>0</v>
      </c>
      <c r="AO226" s="85">
        <v>0</v>
      </c>
      <c r="AP226" s="57">
        <f t="shared" si="2306"/>
        <v>0</v>
      </c>
      <c r="AQ226" s="85">
        <v>0</v>
      </c>
      <c r="AR226" s="85">
        <v>0</v>
      </c>
      <c r="AS226" s="85">
        <v>0</v>
      </c>
      <c r="AT226" s="85">
        <v>0</v>
      </c>
      <c r="AU226" s="85">
        <v>0</v>
      </c>
      <c r="AV226" s="85">
        <v>0</v>
      </c>
      <c r="AW226" s="85">
        <v>0</v>
      </c>
      <c r="AX226" s="85">
        <v>0</v>
      </c>
      <c r="AY226" s="85">
        <v>0</v>
      </c>
      <c r="AZ226" s="85">
        <v>0</v>
      </c>
      <c r="BA226" s="85">
        <v>0</v>
      </c>
      <c r="BB226" s="85">
        <v>0</v>
      </c>
      <c r="BC226" s="57">
        <f t="shared" si="2307"/>
        <v>0</v>
      </c>
      <c r="BD226" s="57">
        <f t="shared" si="2308"/>
        <v>0</v>
      </c>
      <c r="BE226" s="85">
        <v>0</v>
      </c>
      <c r="BF226" s="85">
        <v>0</v>
      </c>
      <c r="BG226" s="85">
        <v>0</v>
      </c>
      <c r="BH226" s="85">
        <v>0</v>
      </c>
      <c r="BI226" s="85">
        <v>0</v>
      </c>
      <c r="BJ226" s="85">
        <v>0</v>
      </c>
      <c r="BK226" s="85">
        <v>0</v>
      </c>
      <c r="BL226" s="85">
        <v>0</v>
      </c>
      <c r="BM226" s="85">
        <v>0</v>
      </c>
      <c r="BN226" s="85">
        <v>0</v>
      </c>
      <c r="BO226" s="85">
        <v>0</v>
      </c>
      <c r="BP226" s="85">
        <v>0</v>
      </c>
      <c r="BQ226" s="57">
        <f t="shared" si="2309"/>
        <v>0</v>
      </c>
      <c r="BR226" s="85">
        <v>0</v>
      </c>
      <c r="BS226" s="85">
        <v>0</v>
      </c>
      <c r="BT226" s="85">
        <v>0</v>
      </c>
      <c r="BU226" s="85">
        <v>0</v>
      </c>
      <c r="BV226" s="85">
        <v>0</v>
      </c>
      <c r="BW226" s="85">
        <v>0</v>
      </c>
      <c r="BX226" s="85">
        <v>0</v>
      </c>
      <c r="BY226" s="85">
        <v>0</v>
      </c>
      <c r="BZ226" s="85">
        <v>0</v>
      </c>
      <c r="CA226" s="85">
        <v>0</v>
      </c>
      <c r="CB226" s="85">
        <v>0</v>
      </c>
      <c r="CC226" s="85">
        <v>0</v>
      </c>
      <c r="CD226" s="57">
        <f t="shared" si="2310"/>
        <v>0</v>
      </c>
      <c r="CE226" s="85">
        <v>0</v>
      </c>
      <c r="CF226" s="85">
        <v>0</v>
      </c>
      <c r="CG226" s="85">
        <v>1340040.56</v>
      </c>
      <c r="CH226" s="85">
        <v>0</v>
      </c>
      <c r="CI226" s="85">
        <v>0</v>
      </c>
      <c r="CJ226" s="85">
        <v>1189286</v>
      </c>
      <c r="CK226" s="85">
        <v>0</v>
      </c>
      <c r="CL226" s="85">
        <v>13118.52</v>
      </c>
      <c r="CM226" s="85">
        <v>0</v>
      </c>
      <c r="CN226" s="85">
        <v>0</v>
      </c>
      <c r="CO226" s="84">
        <v>3162226.3600000003</v>
      </c>
      <c r="CP226" s="84">
        <v>6620502.2000000002</v>
      </c>
      <c r="CQ226" s="57">
        <f>CE226+CF226+CG226+CH226+CI226+CJ226+CK226+CL226+CM226+CN226+CO226+CP226</f>
        <v>12325173.640000001</v>
      </c>
      <c r="CR226" s="57">
        <f t="shared" si="2226"/>
        <v>12325173.640000001</v>
      </c>
      <c r="CS226" s="179">
        <v>43927.199999999997</v>
      </c>
      <c r="CT226" s="84">
        <v>198521.69</v>
      </c>
      <c r="CU226" s="84">
        <v>198521.69</v>
      </c>
      <c r="CV226" s="84">
        <f t="shared" si="2270"/>
        <v>242448.89</v>
      </c>
      <c r="CW226" s="84">
        <v>0</v>
      </c>
      <c r="CX226" s="84">
        <f t="shared" si="2271"/>
        <v>242448.89</v>
      </c>
      <c r="CY226" s="191">
        <f t="shared" si="2272"/>
        <v>1</v>
      </c>
      <c r="CZ226" s="84">
        <f t="shared" si="2273"/>
        <v>0</v>
      </c>
      <c r="DA226" s="84">
        <f t="shared" ref="DA226:FL226" si="2437">DA227+DA228</f>
        <v>2174354.5299999998</v>
      </c>
      <c r="DB226" s="84">
        <v>3347315.0700000003</v>
      </c>
      <c r="DC226" s="84">
        <f t="shared" si="2275"/>
        <v>2416803.42</v>
      </c>
      <c r="DD226" s="84">
        <v>0</v>
      </c>
      <c r="DE226" s="84">
        <f t="shared" si="2236"/>
        <v>3589763.9600000004</v>
      </c>
      <c r="DF226" s="191">
        <f t="shared" ref="DF226" si="2438">IFERROR(DE226/DC226,"nebija plānots")</f>
        <v>1.4853355181034957</v>
      </c>
      <c r="DG226" s="84">
        <f t="shared" ref="DG226" si="2439">DE226-DC226</f>
        <v>1172960.5400000005</v>
      </c>
      <c r="DH226" s="84">
        <f t="shared" si="2437"/>
        <v>2365561</v>
      </c>
      <c r="DI226" s="84">
        <v>2566354</v>
      </c>
      <c r="DJ226" s="84">
        <f t="shared" ref="DJ226" si="2440">DC226+DH226</f>
        <v>4782364.42</v>
      </c>
      <c r="DK226" s="84">
        <v>0</v>
      </c>
      <c r="DL226" s="84">
        <f t="shared" si="2237"/>
        <v>6156117.9600000009</v>
      </c>
      <c r="DM226" s="191">
        <f t="shared" ref="DM226" si="2441">IFERROR(DL226/DJ226,"nebija plānots")</f>
        <v>1.2872540482809967</v>
      </c>
      <c r="DN226" s="84">
        <f t="shared" ref="DN226" si="2442">DL226-DJ226</f>
        <v>1373753.540000001</v>
      </c>
      <c r="DO226" s="84">
        <f t="shared" si="2437"/>
        <v>0</v>
      </c>
      <c r="DP226" s="84">
        <v>700419.92</v>
      </c>
      <c r="DQ226" s="84">
        <f t="shared" ref="DQ226" si="2443">DJ226+DO226</f>
        <v>4782364.42</v>
      </c>
      <c r="DR226" s="84">
        <v>0</v>
      </c>
      <c r="DS226" s="84">
        <f t="shared" si="2238"/>
        <v>6856537.8800000008</v>
      </c>
      <c r="DT226" s="191">
        <f t="shared" ref="DT226" si="2444">IFERROR(DS226/DQ226,"nebija plānots")</f>
        <v>1.4337129666082622</v>
      </c>
      <c r="DU226" s="84">
        <f t="shared" ref="DU226" si="2445">DS226-DQ226</f>
        <v>2074173.4600000009</v>
      </c>
      <c r="DV226" s="84">
        <f t="shared" si="2437"/>
        <v>2579030.94</v>
      </c>
      <c r="DW226" s="84">
        <v>7452067.7999999989</v>
      </c>
      <c r="DX226" s="84">
        <f t="shared" ref="DX226" si="2446">DQ226+DV226</f>
        <v>7361395.3599999994</v>
      </c>
      <c r="DY226" s="84">
        <v>0</v>
      </c>
      <c r="DZ226" s="84">
        <f t="shared" si="2239"/>
        <v>14308605.68</v>
      </c>
      <c r="EA226" s="191">
        <f t="shared" ref="EA226" si="2447">IFERROR(DZ226/DX226,"nebija plānots")</f>
        <v>1.943735525706094</v>
      </c>
      <c r="EB226" s="84">
        <f t="shared" ref="EB226" si="2448">DZ226-DX226</f>
        <v>6947210.3200000003</v>
      </c>
      <c r="EC226" s="84">
        <f t="shared" si="2437"/>
        <v>2560100.5299999998</v>
      </c>
      <c r="ED226" s="84">
        <v>2660504.1800000002</v>
      </c>
      <c r="EE226" s="84">
        <f t="shared" ref="EE226" si="2449">DX226+EC226</f>
        <v>9921495.8899999987</v>
      </c>
      <c r="EF226" s="84">
        <v>0</v>
      </c>
      <c r="EG226" s="84">
        <f t="shared" si="2240"/>
        <v>16969109.859999999</v>
      </c>
      <c r="EH226" s="191">
        <f t="shared" ref="EH226" si="2450">IFERROR(EG226/EE226,"nebija plānots")</f>
        <v>1.7103378410007084</v>
      </c>
      <c r="EI226" s="84">
        <f t="shared" ref="EI226" si="2451">EG226-EE226</f>
        <v>7047613.9700000007</v>
      </c>
      <c r="EJ226" s="84">
        <f t="shared" si="2437"/>
        <v>6448026.6600000001</v>
      </c>
      <c r="EK226" s="84">
        <v>0</v>
      </c>
      <c r="EL226" s="84">
        <f t="shared" ref="EL226" si="2452">EE226+EJ226</f>
        <v>16369522.549999999</v>
      </c>
      <c r="EM226" s="84">
        <v>0</v>
      </c>
      <c r="EN226" s="84">
        <f t="shared" si="2241"/>
        <v>16969109.859999999</v>
      </c>
      <c r="EO226" s="191">
        <f t="shared" ref="EO226" si="2453">IFERROR(EN226/EL226,"nebija plānots")</f>
        <v>1.0366282711159465</v>
      </c>
      <c r="EP226" s="84">
        <f t="shared" ref="EP226" si="2454">EN226-EL226</f>
        <v>599587.31000000052</v>
      </c>
      <c r="EQ226" s="84">
        <f t="shared" si="2437"/>
        <v>0</v>
      </c>
      <c r="ER226" s="84">
        <v>3269366.49</v>
      </c>
      <c r="ES226" s="84">
        <f t="shared" ref="ES226" si="2455">EL226+EQ226</f>
        <v>16369522.549999999</v>
      </c>
      <c r="ET226" s="84">
        <v>0</v>
      </c>
      <c r="EU226" s="84">
        <f t="shared" si="2242"/>
        <v>20238476.350000001</v>
      </c>
      <c r="EV226" s="191">
        <f t="shared" ref="EV226" si="2456">IFERROR(EU226/ES226,"nebija plānots")</f>
        <v>1.2363510473920329</v>
      </c>
      <c r="EW226" s="84">
        <f t="shared" ref="EW226" si="2457">EU226-ES226</f>
        <v>3868953.8000000026</v>
      </c>
      <c r="EX226" s="84">
        <f t="shared" si="2437"/>
        <v>10093202.880000001</v>
      </c>
      <c r="EY226" s="84">
        <v>2488250.0099999998</v>
      </c>
      <c r="EZ226" s="84">
        <f t="shared" ref="EZ226" si="2458">ES226+EX226</f>
        <v>26462725.43</v>
      </c>
      <c r="FA226" s="84">
        <v>0</v>
      </c>
      <c r="FB226" s="84">
        <f t="shared" si="2243"/>
        <v>22726726.359999999</v>
      </c>
      <c r="FC226" s="191">
        <f t="shared" ref="FC226" si="2459">IFERROR(FB226/EZ226,"nebija plānots")</f>
        <v>0.85882032144109355</v>
      </c>
      <c r="FD226" s="84">
        <f t="shared" ref="FD226" si="2460">FB226-EZ226</f>
        <v>-3735999.0700000003</v>
      </c>
      <c r="FE226" s="84">
        <f t="shared" si="2437"/>
        <v>637500</v>
      </c>
      <c r="FF226" s="84">
        <v>5601957.6200000001</v>
      </c>
      <c r="FG226" s="84">
        <f t="shared" ref="FG226" si="2461">EZ226+FE226</f>
        <v>27100225.43</v>
      </c>
      <c r="FH226" s="84">
        <v>0</v>
      </c>
      <c r="FI226" s="84">
        <f t="shared" si="2244"/>
        <v>28328683.98</v>
      </c>
      <c r="FJ226" s="191">
        <f t="shared" ref="FJ226" si="2462">IFERROR(FI226/FG226,"nebija plānots")</f>
        <v>1.0453301967237547</v>
      </c>
      <c r="FK226" s="84">
        <f t="shared" ref="FK226" si="2463">FI226-FG226</f>
        <v>1228458.5500000007</v>
      </c>
      <c r="FL226" s="84">
        <f t="shared" si="2437"/>
        <v>811373.19</v>
      </c>
      <c r="FM226" s="84">
        <v>15000000</v>
      </c>
      <c r="FN226" s="84">
        <f t="shared" ref="FN226" si="2464">FG226+FL226</f>
        <v>27911598.620000001</v>
      </c>
      <c r="FO226" s="84">
        <v>0</v>
      </c>
      <c r="FP226" s="84">
        <f t="shared" si="2245"/>
        <v>43328683.980000004</v>
      </c>
      <c r="FQ226" s="191">
        <f t="shared" ref="FQ226" si="2465">IFERROR(FP226/FN226,"nebija plānots")</f>
        <v>1.5523540793880908</v>
      </c>
      <c r="FR226" s="84">
        <f t="shared" ref="FR226" si="2466">FP226-FN226</f>
        <v>15417085.360000003</v>
      </c>
      <c r="FS226" s="97">
        <f t="shared" si="2305"/>
        <v>27911598.620000001</v>
      </c>
      <c r="FT226" s="97">
        <f t="shared" si="2246"/>
        <v>55653857.620000005</v>
      </c>
      <c r="FU226" s="84">
        <v>16728298.17</v>
      </c>
      <c r="FV226" s="84">
        <v>0</v>
      </c>
      <c r="FW226" s="84">
        <v>0</v>
      </c>
      <c r="FX226" s="84">
        <f t="shared" si="2247"/>
        <v>0</v>
      </c>
      <c r="FY226" s="191">
        <f t="shared" si="2248"/>
        <v>0</v>
      </c>
      <c r="FZ226" s="84">
        <f t="shared" si="2249"/>
        <v>16728298.17</v>
      </c>
      <c r="GA226" s="84">
        <v>0</v>
      </c>
      <c r="GB226" s="84">
        <v>0</v>
      </c>
      <c r="GC226" s="84">
        <f t="shared" si="2250"/>
        <v>0</v>
      </c>
      <c r="GD226" s="84">
        <f t="shared" si="2251"/>
        <v>0</v>
      </c>
      <c r="GE226" s="84">
        <f t="shared" si="2252"/>
        <v>0</v>
      </c>
      <c r="GF226" s="191">
        <f t="shared" si="2253"/>
        <v>0</v>
      </c>
      <c r="GG226" s="84">
        <f t="shared" si="2254"/>
        <v>16728298.17</v>
      </c>
      <c r="GH226" s="84">
        <v>2317949.77</v>
      </c>
      <c r="GI226" s="84">
        <v>0</v>
      </c>
      <c r="GJ226" s="84">
        <f t="shared" si="2255"/>
        <v>2317949.77</v>
      </c>
      <c r="GK226" s="84">
        <f t="shared" si="2256"/>
        <v>0</v>
      </c>
      <c r="GL226" s="84">
        <f t="shared" si="2257"/>
        <v>2317949.77</v>
      </c>
      <c r="GM226" s="191">
        <f t="shared" si="2258"/>
        <v>0.13856458956219095</v>
      </c>
      <c r="GN226" s="84">
        <f t="shared" si="2259"/>
        <v>14410348.4</v>
      </c>
      <c r="GO226" s="84">
        <v>0</v>
      </c>
      <c r="GP226" s="84">
        <v>0</v>
      </c>
      <c r="GQ226" s="84">
        <f t="shared" si="2228"/>
        <v>0</v>
      </c>
      <c r="GR226" s="84">
        <f t="shared" si="2229"/>
        <v>0</v>
      </c>
      <c r="GS226" s="84">
        <f t="shared" si="2230"/>
        <v>2317949.77</v>
      </c>
      <c r="GT226" s="191">
        <f t="shared" si="2260"/>
        <v>0.13856458956219095</v>
      </c>
      <c r="GU226" s="84">
        <f t="shared" si="2231"/>
        <v>14410348.4</v>
      </c>
      <c r="GV226" s="84">
        <v>0</v>
      </c>
      <c r="GW226" s="84">
        <v>0</v>
      </c>
      <c r="GX226" s="84">
        <f t="shared" si="2232"/>
        <v>0</v>
      </c>
      <c r="GY226" s="84">
        <f t="shared" si="2233"/>
        <v>0</v>
      </c>
      <c r="GZ226" s="84">
        <f t="shared" si="2234"/>
        <v>2317949.77</v>
      </c>
      <c r="HA226" s="191">
        <f t="shared" si="2435"/>
        <v>0.13856458956219095</v>
      </c>
      <c r="HB226" s="84">
        <f t="shared" si="2235"/>
        <v>14410348.4</v>
      </c>
      <c r="HC226" s="57">
        <f>FU226+FS226+CQ226+CD226+BQ226+BC226+AP226</f>
        <v>56965070.43</v>
      </c>
      <c r="HD226" s="57">
        <f>Q226-HC226</f>
        <v>17830689.57</v>
      </c>
      <c r="HE226" s="58" t="s">
        <v>760</v>
      </c>
      <c r="HF226" s="58"/>
      <c r="HG226" s="61"/>
      <c r="HH226" s="59"/>
      <c r="HI226" s="59"/>
    </row>
    <row r="227" spans="1:217" ht="75.400000000000006" hidden="1" customHeight="1" outlineLevel="1" x14ac:dyDescent="0.45">
      <c r="B227" s="9"/>
      <c r="C227" s="317" t="s">
        <v>73</v>
      </c>
      <c r="D227" s="1" t="s">
        <v>1471</v>
      </c>
      <c r="E227" s="35">
        <v>215</v>
      </c>
      <c r="F227" s="37">
        <v>4</v>
      </c>
      <c r="G227" s="37" t="s">
        <v>73</v>
      </c>
      <c r="H227" s="37" t="s">
        <v>393</v>
      </c>
      <c r="I227" s="37" t="s">
        <v>495</v>
      </c>
      <c r="J227" s="54">
        <v>0</v>
      </c>
      <c r="K227" s="38"/>
      <c r="L227" s="38"/>
      <c r="M227" s="42" t="s">
        <v>48</v>
      </c>
      <c r="N227" s="38"/>
      <c r="O227" s="38"/>
      <c r="P227" s="38" t="s">
        <v>456</v>
      </c>
      <c r="Q227" s="40"/>
      <c r="R227" s="40"/>
      <c r="S227" s="40"/>
      <c r="T227" s="40"/>
      <c r="U227" s="40"/>
      <c r="V227" s="40"/>
      <c r="W227" s="40"/>
      <c r="X227" s="85">
        <f t="shared" si="2225"/>
        <v>0</v>
      </c>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c r="CK227" s="40"/>
      <c r="CL227" s="40"/>
      <c r="CM227" s="40"/>
      <c r="CN227" s="40"/>
      <c r="CO227" s="84">
        <v>0</v>
      </c>
      <c r="CP227" s="84">
        <v>0</v>
      </c>
      <c r="CQ227" s="40"/>
      <c r="CR227" s="57">
        <f t="shared" si="2226"/>
        <v>0</v>
      </c>
      <c r="CS227" s="40"/>
      <c r="CT227" s="40"/>
      <c r="CU227" s="84"/>
      <c r="CV227" s="84"/>
      <c r="CW227" s="84"/>
      <c r="CX227" s="84"/>
      <c r="CY227" s="191"/>
      <c r="CZ227" s="84"/>
      <c r="DA227" s="40"/>
      <c r="DB227" s="84">
        <v>0</v>
      </c>
      <c r="DC227" s="84"/>
      <c r="DD227" s="84"/>
      <c r="DE227" s="84">
        <f t="shared" si="2236"/>
        <v>0</v>
      </c>
      <c r="DF227" s="191"/>
      <c r="DG227" s="84"/>
      <c r="DH227" s="40"/>
      <c r="DI227" s="84">
        <v>0</v>
      </c>
      <c r="DJ227" s="84"/>
      <c r="DK227" s="84"/>
      <c r="DL227" s="84">
        <f t="shared" si="2237"/>
        <v>0</v>
      </c>
      <c r="DM227" s="191"/>
      <c r="DN227" s="84"/>
      <c r="DO227" s="40"/>
      <c r="DP227" s="84">
        <v>0</v>
      </c>
      <c r="DQ227" s="84"/>
      <c r="DR227" s="84"/>
      <c r="DS227" s="84">
        <f t="shared" si="2238"/>
        <v>0</v>
      </c>
      <c r="DT227" s="191"/>
      <c r="DU227" s="84"/>
      <c r="DV227" s="40"/>
      <c r="DW227" s="84">
        <v>0</v>
      </c>
      <c r="DX227" s="84"/>
      <c r="DY227" s="84"/>
      <c r="DZ227" s="84">
        <f t="shared" si="2239"/>
        <v>0</v>
      </c>
      <c r="EA227" s="191"/>
      <c r="EB227" s="84"/>
      <c r="EC227" s="40"/>
      <c r="ED227" s="84">
        <v>0</v>
      </c>
      <c r="EE227" s="84"/>
      <c r="EF227" s="84"/>
      <c r="EG227" s="84">
        <f t="shared" si="2240"/>
        <v>0</v>
      </c>
      <c r="EH227" s="191"/>
      <c r="EI227" s="84"/>
      <c r="EJ227" s="40"/>
      <c r="EK227" s="84">
        <v>0</v>
      </c>
      <c r="EL227" s="84"/>
      <c r="EM227" s="84"/>
      <c r="EN227" s="84">
        <f t="shared" si="2241"/>
        <v>0</v>
      </c>
      <c r="EO227" s="191"/>
      <c r="EP227" s="84"/>
      <c r="EQ227" s="40"/>
      <c r="ER227" s="84">
        <v>0</v>
      </c>
      <c r="ES227" s="84"/>
      <c r="ET227" s="84"/>
      <c r="EU227" s="84">
        <f t="shared" si="2242"/>
        <v>0</v>
      </c>
      <c r="EV227" s="191"/>
      <c r="EW227" s="84"/>
      <c r="EX227" s="40"/>
      <c r="EY227" s="84">
        <v>0</v>
      </c>
      <c r="EZ227" s="84"/>
      <c r="FA227" s="84"/>
      <c r="FB227" s="84">
        <f t="shared" si="2243"/>
        <v>0</v>
      </c>
      <c r="FC227" s="191"/>
      <c r="FD227" s="84"/>
      <c r="FE227" s="40"/>
      <c r="FF227" s="84">
        <v>0</v>
      </c>
      <c r="FG227" s="84"/>
      <c r="FH227" s="84"/>
      <c r="FI227" s="84">
        <f t="shared" si="2244"/>
        <v>0</v>
      </c>
      <c r="FJ227" s="191"/>
      <c r="FK227" s="84"/>
      <c r="FL227" s="40"/>
      <c r="FM227" s="84">
        <v>0</v>
      </c>
      <c r="FN227" s="84"/>
      <c r="FO227" s="84"/>
      <c r="FP227" s="84">
        <f t="shared" si="2245"/>
        <v>0</v>
      </c>
      <c r="FQ227" s="191"/>
      <c r="FR227" s="84"/>
      <c r="FS227" s="40"/>
      <c r="FT227" s="97">
        <f t="shared" si="2246"/>
        <v>0</v>
      </c>
      <c r="FU227" s="84">
        <v>0</v>
      </c>
      <c r="FV227" s="84">
        <v>0</v>
      </c>
      <c r="FW227" s="84">
        <v>0</v>
      </c>
      <c r="FX227" s="84">
        <f t="shared" si="2247"/>
        <v>0</v>
      </c>
      <c r="FY227" s="191" t="str">
        <f t="shared" si="2248"/>
        <v>nebija plānots</v>
      </c>
      <c r="FZ227" s="84">
        <f t="shared" si="2249"/>
        <v>0</v>
      </c>
      <c r="GA227" s="84">
        <v>0</v>
      </c>
      <c r="GB227" s="84">
        <v>0</v>
      </c>
      <c r="GC227" s="84">
        <f t="shared" si="2250"/>
        <v>0</v>
      </c>
      <c r="GD227" s="84">
        <f t="shared" si="2251"/>
        <v>0</v>
      </c>
      <c r="GE227" s="84">
        <f t="shared" si="2252"/>
        <v>0</v>
      </c>
      <c r="GF227" s="191" t="str">
        <f t="shared" si="2253"/>
        <v>nebija plānots</v>
      </c>
      <c r="GG227" s="84">
        <f t="shared" si="2254"/>
        <v>0</v>
      </c>
      <c r="GH227" s="84">
        <v>0</v>
      </c>
      <c r="GI227" s="84">
        <v>0</v>
      </c>
      <c r="GJ227" s="84">
        <f t="shared" si="2255"/>
        <v>0</v>
      </c>
      <c r="GK227" s="84">
        <f t="shared" si="2256"/>
        <v>0</v>
      </c>
      <c r="GL227" s="84">
        <f t="shared" si="2257"/>
        <v>0</v>
      </c>
      <c r="GM227" s="191" t="str">
        <f t="shared" si="2258"/>
        <v>nebija plānots</v>
      </c>
      <c r="GN227" s="84">
        <f t="shared" si="2259"/>
        <v>0</v>
      </c>
      <c r="GO227" s="84">
        <v>0</v>
      </c>
      <c r="GP227" s="84">
        <v>0</v>
      </c>
      <c r="GQ227" s="84">
        <f t="shared" si="2228"/>
        <v>0</v>
      </c>
      <c r="GR227" s="84">
        <f t="shared" si="2229"/>
        <v>0</v>
      </c>
      <c r="GS227" s="84">
        <f t="shared" si="2230"/>
        <v>0</v>
      </c>
      <c r="GT227" s="191" t="str">
        <f t="shared" si="2260"/>
        <v>nebija plānots</v>
      </c>
      <c r="GU227" s="84">
        <f t="shared" si="2231"/>
        <v>0</v>
      </c>
      <c r="GV227" s="84">
        <v>0</v>
      </c>
      <c r="GW227" s="84">
        <v>0</v>
      </c>
      <c r="GX227" s="84">
        <f t="shared" si="2232"/>
        <v>0</v>
      </c>
      <c r="GY227" s="84">
        <f t="shared" si="2233"/>
        <v>0</v>
      </c>
      <c r="GZ227" s="84">
        <f t="shared" si="2234"/>
        <v>0</v>
      </c>
      <c r="HA227" s="191" t="str">
        <f t="shared" si="2435"/>
        <v>nebija plānots</v>
      </c>
      <c r="HB227" s="84">
        <f t="shared" si="2235"/>
        <v>0</v>
      </c>
      <c r="HC227" s="40"/>
      <c r="HD227" s="40"/>
      <c r="HE227" s="99"/>
      <c r="HF227" s="99"/>
      <c r="HG227" s="102"/>
      <c r="HH227" s="100"/>
      <c r="HI227" s="100"/>
    </row>
    <row r="228" spans="1:217" ht="75.400000000000006" hidden="1" customHeight="1" outlineLevel="1" x14ac:dyDescent="0.45">
      <c r="B228" s="9"/>
      <c r="C228" s="317" t="s">
        <v>73</v>
      </c>
      <c r="D228" s="1" t="s">
        <v>1471</v>
      </c>
      <c r="E228" s="35">
        <v>216</v>
      </c>
      <c r="F228" s="37">
        <v>4</v>
      </c>
      <c r="G228" s="37" t="s">
        <v>73</v>
      </c>
      <c r="H228" s="37" t="s">
        <v>393</v>
      </c>
      <c r="I228" s="37" t="s">
        <v>495</v>
      </c>
      <c r="J228" s="54">
        <v>0</v>
      </c>
      <c r="K228" s="38"/>
      <c r="L228" s="38"/>
      <c r="M228" s="42" t="s">
        <v>48</v>
      </c>
      <c r="N228" s="38"/>
      <c r="O228" s="38"/>
      <c r="P228" s="38" t="s">
        <v>457</v>
      </c>
      <c r="Q228" s="40"/>
      <c r="R228" s="40"/>
      <c r="S228" s="40"/>
      <c r="T228" s="40"/>
      <c r="U228" s="40"/>
      <c r="V228" s="40"/>
      <c r="W228" s="40"/>
      <c r="X228" s="85">
        <f t="shared" si="2225"/>
        <v>0</v>
      </c>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c r="CK228" s="40"/>
      <c r="CL228" s="40"/>
      <c r="CM228" s="40"/>
      <c r="CN228" s="40"/>
      <c r="CO228" s="84">
        <v>0</v>
      </c>
      <c r="CP228" s="84">
        <v>0</v>
      </c>
      <c r="CQ228" s="40"/>
      <c r="CR228" s="57">
        <f t="shared" si="2226"/>
        <v>0</v>
      </c>
      <c r="CS228" s="40"/>
      <c r="CT228" s="40">
        <v>198521.69</v>
      </c>
      <c r="CU228" s="84"/>
      <c r="CV228" s="84"/>
      <c r="CW228" s="84"/>
      <c r="CX228" s="84"/>
      <c r="CY228" s="191"/>
      <c r="CZ228" s="84"/>
      <c r="DA228" s="40">
        <v>2174354.5299999998</v>
      </c>
      <c r="DB228" s="84">
        <v>0</v>
      </c>
      <c r="DC228" s="84"/>
      <c r="DD228" s="84"/>
      <c r="DE228" s="84">
        <f t="shared" si="2236"/>
        <v>0</v>
      </c>
      <c r="DF228" s="191"/>
      <c r="DG228" s="84"/>
      <c r="DH228" s="40">
        <v>2365561</v>
      </c>
      <c r="DI228" s="84">
        <v>0</v>
      </c>
      <c r="DJ228" s="84"/>
      <c r="DK228" s="84"/>
      <c r="DL228" s="84">
        <f t="shared" si="2237"/>
        <v>0</v>
      </c>
      <c r="DM228" s="191"/>
      <c r="DN228" s="84"/>
      <c r="DO228" s="40">
        <v>0</v>
      </c>
      <c r="DP228" s="84">
        <v>0</v>
      </c>
      <c r="DQ228" s="84"/>
      <c r="DR228" s="84"/>
      <c r="DS228" s="84">
        <f t="shared" si="2238"/>
        <v>0</v>
      </c>
      <c r="DT228" s="191"/>
      <c r="DU228" s="84"/>
      <c r="DV228" s="40">
        <v>2579030.94</v>
      </c>
      <c r="DW228" s="84">
        <v>0</v>
      </c>
      <c r="DX228" s="84"/>
      <c r="DY228" s="84"/>
      <c r="DZ228" s="84">
        <f t="shared" si="2239"/>
        <v>0</v>
      </c>
      <c r="EA228" s="191"/>
      <c r="EB228" s="84"/>
      <c r="EC228" s="40">
        <v>2560100.5299999998</v>
      </c>
      <c r="ED228" s="84">
        <v>0</v>
      </c>
      <c r="EE228" s="84"/>
      <c r="EF228" s="84"/>
      <c r="EG228" s="84">
        <f t="shared" si="2240"/>
        <v>0</v>
      </c>
      <c r="EH228" s="191"/>
      <c r="EI228" s="84"/>
      <c r="EJ228" s="40">
        <v>6448026.6600000001</v>
      </c>
      <c r="EK228" s="84">
        <v>0</v>
      </c>
      <c r="EL228" s="84"/>
      <c r="EM228" s="84"/>
      <c r="EN228" s="84">
        <f t="shared" si="2241"/>
        <v>0</v>
      </c>
      <c r="EO228" s="191"/>
      <c r="EP228" s="84"/>
      <c r="EQ228" s="40">
        <v>0</v>
      </c>
      <c r="ER228" s="84">
        <v>0</v>
      </c>
      <c r="ES228" s="84"/>
      <c r="ET228" s="84"/>
      <c r="EU228" s="84">
        <f t="shared" si="2242"/>
        <v>0</v>
      </c>
      <c r="EV228" s="191"/>
      <c r="EW228" s="84"/>
      <c r="EX228" s="40">
        <v>10093202.880000001</v>
      </c>
      <c r="EY228" s="84">
        <v>0</v>
      </c>
      <c r="EZ228" s="84"/>
      <c r="FA228" s="84"/>
      <c r="FB228" s="84">
        <f t="shared" si="2243"/>
        <v>0</v>
      </c>
      <c r="FC228" s="191"/>
      <c r="FD228" s="84"/>
      <c r="FE228" s="40">
        <v>637500</v>
      </c>
      <c r="FF228" s="84">
        <v>0</v>
      </c>
      <c r="FG228" s="84"/>
      <c r="FH228" s="84"/>
      <c r="FI228" s="84">
        <f t="shared" si="2244"/>
        <v>0</v>
      </c>
      <c r="FJ228" s="191"/>
      <c r="FK228" s="84"/>
      <c r="FL228" s="40">
        <v>811373.19</v>
      </c>
      <c r="FM228" s="84">
        <v>0</v>
      </c>
      <c r="FN228" s="84"/>
      <c r="FO228" s="84"/>
      <c r="FP228" s="84">
        <f t="shared" si="2245"/>
        <v>0</v>
      </c>
      <c r="FQ228" s="191"/>
      <c r="FR228" s="84"/>
      <c r="FS228" s="40"/>
      <c r="FT228" s="97">
        <f t="shared" si="2246"/>
        <v>0</v>
      </c>
      <c r="FU228" s="84">
        <v>0</v>
      </c>
      <c r="FV228" s="84">
        <v>0</v>
      </c>
      <c r="FW228" s="84">
        <v>0</v>
      </c>
      <c r="FX228" s="84">
        <f t="shared" si="2247"/>
        <v>0</v>
      </c>
      <c r="FY228" s="191" t="str">
        <f t="shared" si="2248"/>
        <v>nebija plānots</v>
      </c>
      <c r="FZ228" s="84">
        <f t="shared" si="2249"/>
        <v>0</v>
      </c>
      <c r="GA228" s="84">
        <v>0</v>
      </c>
      <c r="GB228" s="84">
        <v>0</v>
      </c>
      <c r="GC228" s="84">
        <f t="shared" si="2250"/>
        <v>0</v>
      </c>
      <c r="GD228" s="84">
        <f t="shared" si="2251"/>
        <v>0</v>
      </c>
      <c r="GE228" s="84">
        <f t="shared" si="2252"/>
        <v>0</v>
      </c>
      <c r="GF228" s="191" t="str">
        <f t="shared" si="2253"/>
        <v>nebija plānots</v>
      </c>
      <c r="GG228" s="84">
        <f t="shared" si="2254"/>
        <v>0</v>
      </c>
      <c r="GH228" s="84">
        <v>0</v>
      </c>
      <c r="GI228" s="84">
        <v>0</v>
      </c>
      <c r="GJ228" s="84">
        <f t="shared" si="2255"/>
        <v>0</v>
      </c>
      <c r="GK228" s="84">
        <f t="shared" si="2256"/>
        <v>0</v>
      </c>
      <c r="GL228" s="84">
        <f t="shared" si="2257"/>
        <v>0</v>
      </c>
      <c r="GM228" s="191" t="str">
        <f t="shared" si="2258"/>
        <v>nebija plānots</v>
      </c>
      <c r="GN228" s="84">
        <f t="shared" si="2259"/>
        <v>0</v>
      </c>
      <c r="GO228" s="84">
        <v>0</v>
      </c>
      <c r="GP228" s="84">
        <v>0</v>
      </c>
      <c r="GQ228" s="84">
        <f t="shared" si="2228"/>
        <v>0</v>
      </c>
      <c r="GR228" s="84">
        <f t="shared" si="2229"/>
        <v>0</v>
      </c>
      <c r="GS228" s="84">
        <f t="shared" si="2230"/>
        <v>0</v>
      </c>
      <c r="GT228" s="191" t="str">
        <f t="shared" si="2260"/>
        <v>nebija plānots</v>
      </c>
      <c r="GU228" s="84">
        <f t="shared" si="2231"/>
        <v>0</v>
      </c>
      <c r="GV228" s="84">
        <v>0</v>
      </c>
      <c r="GW228" s="84">
        <v>0</v>
      </c>
      <c r="GX228" s="84">
        <f t="shared" si="2232"/>
        <v>0</v>
      </c>
      <c r="GY228" s="84">
        <f t="shared" si="2233"/>
        <v>0</v>
      </c>
      <c r="GZ228" s="84">
        <f t="shared" si="2234"/>
        <v>0</v>
      </c>
      <c r="HA228" s="191" t="str">
        <f t="shared" si="2435"/>
        <v>nebija plānots</v>
      </c>
      <c r="HB228" s="84">
        <f t="shared" si="2235"/>
        <v>0</v>
      </c>
      <c r="HC228" s="40"/>
      <c r="HD228" s="40"/>
      <c r="HE228" s="99"/>
      <c r="HF228" s="153" t="s">
        <v>776</v>
      </c>
      <c r="HG228" s="102" t="s">
        <v>777</v>
      </c>
      <c r="HH228" s="100"/>
      <c r="HI228" s="100"/>
    </row>
    <row r="229" spans="1:217" s="8" customFormat="1" ht="75.400000000000006" customHeight="1" collapsed="1" x14ac:dyDescent="0.45">
      <c r="A229" s="1" t="str">
        <f t="shared" si="2436"/>
        <v>4.5.1.2.1</v>
      </c>
      <c r="B229" s="9" t="str">
        <f>C229&amp;J229&amp;"."&amp;D229</f>
        <v>4.5.1.2.1.Nē</v>
      </c>
      <c r="C229" s="317" t="s">
        <v>74</v>
      </c>
      <c r="D229" s="1" t="s">
        <v>1471</v>
      </c>
      <c r="E229" s="35">
        <v>217</v>
      </c>
      <c r="F229" s="54">
        <v>4</v>
      </c>
      <c r="G229" s="54" t="s">
        <v>74</v>
      </c>
      <c r="H229" s="54" t="s">
        <v>255</v>
      </c>
      <c r="I229" s="54" t="str">
        <f t="shared" si="2401"/>
        <v>4.5.1.2. Videi draudzīgi autobusi</v>
      </c>
      <c r="J229" s="54">
        <v>1</v>
      </c>
      <c r="K229" s="55">
        <v>1</v>
      </c>
      <c r="L229" s="38" t="str">
        <f t="shared" si="2402"/>
        <v>4.5.1.2.1</v>
      </c>
      <c r="M229" s="56" t="s">
        <v>48</v>
      </c>
      <c r="N229" s="55" t="s">
        <v>6</v>
      </c>
      <c r="O229" s="55" t="s">
        <v>222</v>
      </c>
      <c r="P229" s="55" t="s">
        <v>225</v>
      </c>
      <c r="Q229" s="57">
        <f t="shared" si="2403"/>
        <v>12516768</v>
      </c>
      <c r="R229" s="57">
        <f t="shared" si="2404"/>
        <v>12516768</v>
      </c>
      <c r="S229" s="80">
        <v>12516768</v>
      </c>
      <c r="T229" s="80">
        <v>0</v>
      </c>
      <c r="U229" s="80">
        <v>0</v>
      </c>
      <c r="V229" s="80">
        <v>0</v>
      </c>
      <c r="W229" s="80">
        <v>0</v>
      </c>
      <c r="X229" s="85" t="str">
        <f t="shared" si="2225"/>
        <v>KF</v>
      </c>
      <c r="Y229" s="85">
        <v>0</v>
      </c>
      <c r="Z229" s="85">
        <v>0</v>
      </c>
      <c r="AA229" s="85">
        <v>0</v>
      </c>
      <c r="AB229" s="85">
        <v>0</v>
      </c>
      <c r="AC229" s="85">
        <v>0</v>
      </c>
      <c r="AD229" s="85">
        <v>0</v>
      </c>
      <c r="AE229" s="85">
        <v>0</v>
      </c>
      <c r="AF229" s="85">
        <v>0</v>
      </c>
      <c r="AG229" s="85">
        <v>0</v>
      </c>
      <c r="AH229" s="85">
        <v>0</v>
      </c>
      <c r="AI229" s="85">
        <v>0</v>
      </c>
      <c r="AJ229" s="85">
        <v>0</v>
      </c>
      <c r="AK229" s="85">
        <v>0</v>
      </c>
      <c r="AL229" s="85">
        <v>504000</v>
      </c>
      <c r="AM229" s="85">
        <v>504000</v>
      </c>
      <c r="AN229" s="85">
        <f t="shared" ref="AN229:AN292" si="2467">AM229+Z229+Y229</f>
        <v>504000</v>
      </c>
      <c r="AO229" s="85">
        <v>1918315.12</v>
      </c>
      <c r="AP229" s="57">
        <f t="shared" si="2306"/>
        <v>2422315.12</v>
      </c>
      <c r="AQ229" s="85">
        <v>0</v>
      </c>
      <c r="AR229" s="85">
        <v>17661.309999999998</v>
      </c>
      <c r="AS229" s="85">
        <v>131977.19</v>
      </c>
      <c r="AT229" s="85">
        <v>0</v>
      </c>
      <c r="AU229" s="85">
        <v>8735.869999999999</v>
      </c>
      <c r="AV229" s="85">
        <v>893721.96</v>
      </c>
      <c r="AW229" s="85">
        <v>0</v>
      </c>
      <c r="AX229" s="85">
        <v>177945.66999999998</v>
      </c>
      <c r="AY229" s="85">
        <v>0</v>
      </c>
      <c r="AZ229" s="85">
        <v>0</v>
      </c>
      <c r="BA229" s="85">
        <v>0</v>
      </c>
      <c r="BB229" s="85">
        <v>0</v>
      </c>
      <c r="BC229" s="57">
        <f t="shared" si="2307"/>
        <v>1230042</v>
      </c>
      <c r="BD229" s="57">
        <f t="shared" si="2308"/>
        <v>3652357.12</v>
      </c>
      <c r="BE229" s="85">
        <v>299970</v>
      </c>
      <c r="BF229" s="85">
        <v>34854.76</v>
      </c>
      <c r="BG229" s="85">
        <v>250000</v>
      </c>
      <c r="BH229" s="85">
        <v>0</v>
      </c>
      <c r="BI229" s="85">
        <v>789279.75</v>
      </c>
      <c r="BJ229" s="85">
        <v>0</v>
      </c>
      <c r="BK229" s="85">
        <v>0</v>
      </c>
      <c r="BL229" s="85">
        <v>219924.02</v>
      </c>
      <c r="BM229" s="85">
        <v>0</v>
      </c>
      <c r="BN229" s="85">
        <v>1415719.8</v>
      </c>
      <c r="BO229" s="85">
        <v>0</v>
      </c>
      <c r="BP229" s="85">
        <v>0</v>
      </c>
      <c r="BQ229" s="57">
        <f t="shared" si="2309"/>
        <v>3009748.33</v>
      </c>
      <c r="BR229" s="85">
        <v>1034649.1000000001</v>
      </c>
      <c r="BS229" s="85">
        <v>0</v>
      </c>
      <c r="BT229" s="85">
        <v>34663.199999999997</v>
      </c>
      <c r="BU229" s="85">
        <v>8156.06</v>
      </c>
      <c r="BV229" s="85">
        <v>0</v>
      </c>
      <c r="BW229" s="85">
        <v>0</v>
      </c>
      <c r="BX229" s="85">
        <v>290823.24</v>
      </c>
      <c r="BY229" s="85">
        <v>617483.1</v>
      </c>
      <c r="BZ229" s="85">
        <v>57807.199999999997</v>
      </c>
      <c r="CA229" s="85">
        <v>78986.100000000006</v>
      </c>
      <c r="CB229" s="85">
        <v>289403.43</v>
      </c>
      <c r="CC229" s="85">
        <v>1039358.4700000001</v>
      </c>
      <c r="CD229" s="57">
        <f t="shared" si="2310"/>
        <v>3451329.9000000004</v>
      </c>
      <c r="CE229" s="85">
        <v>0</v>
      </c>
      <c r="CF229" s="85">
        <v>920071.77</v>
      </c>
      <c r="CG229" s="85">
        <v>0</v>
      </c>
      <c r="CH229" s="85">
        <v>173599.6</v>
      </c>
      <c r="CI229" s="85">
        <v>546254.52</v>
      </c>
      <c r="CJ229" s="85">
        <v>0</v>
      </c>
      <c r="CK229" s="85">
        <v>0</v>
      </c>
      <c r="CL229" s="85">
        <v>0</v>
      </c>
      <c r="CM229" s="85">
        <v>0</v>
      </c>
      <c r="CN229" s="85">
        <v>0</v>
      </c>
      <c r="CO229" s="84">
        <v>0</v>
      </c>
      <c r="CP229" s="84">
        <v>0</v>
      </c>
      <c r="CQ229" s="57">
        <f>CE229+CF229+CG229+CH229+CI229+CJ229+CK229+CL229+CM229+CN229+CO229+CP229</f>
        <v>1639925.8900000001</v>
      </c>
      <c r="CR229" s="57">
        <f t="shared" si="2226"/>
        <v>11753361.240000002</v>
      </c>
      <c r="CS229" s="179">
        <v>0</v>
      </c>
      <c r="CT229" s="84">
        <v>0</v>
      </c>
      <c r="CU229" s="84">
        <v>0</v>
      </c>
      <c r="CV229" s="84">
        <f t="shared" si="2270"/>
        <v>0</v>
      </c>
      <c r="CW229" s="84">
        <v>0</v>
      </c>
      <c r="CX229" s="84">
        <f t="shared" si="2271"/>
        <v>0</v>
      </c>
      <c r="CY229" s="191" t="str">
        <f t="shared" si="2272"/>
        <v>nebija plānots</v>
      </c>
      <c r="CZ229" s="84">
        <f t="shared" si="2273"/>
        <v>0</v>
      </c>
      <c r="DA229" s="84">
        <f t="shared" ref="DA229:FL229" si="2468">DA230+DA231</f>
        <v>462824.99</v>
      </c>
      <c r="DB229" s="84">
        <v>462824.99</v>
      </c>
      <c r="DC229" s="84">
        <f t="shared" si="2275"/>
        <v>462824.99</v>
      </c>
      <c r="DD229" s="84">
        <v>0</v>
      </c>
      <c r="DE229" s="84">
        <f t="shared" si="2236"/>
        <v>462824.99</v>
      </c>
      <c r="DF229" s="191">
        <f t="shared" ref="DF229" si="2469">IFERROR(DE229/DC229,"nebija plānots")</f>
        <v>1</v>
      </c>
      <c r="DG229" s="84">
        <f t="shared" ref="DG229" si="2470">DE229-DC229</f>
        <v>0</v>
      </c>
      <c r="DH229" s="84">
        <f t="shared" si="2468"/>
        <v>0</v>
      </c>
      <c r="DI229" s="84">
        <v>0</v>
      </c>
      <c r="DJ229" s="84">
        <f t="shared" ref="DJ229" si="2471">DC229+DH229</f>
        <v>462824.99</v>
      </c>
      <c r="DK229" s="84">
        <v>0</v>
      </c>
      <c r="DL229" s="84">
        <f t="shared" si="2237"/>
        <v>462824.99</v>
      </c>
      <c r="DM229" s="191">
        <f t="shared" ref="DM229" si="2472">IFERROR(DL229/DJ229,"nebija plānots")</f>
        <v>1</v>
      </c>
      <c r="DN229" s="84">
        <f t="shared" ref="DN229" si="2473">DL229-DJ229</f>
        <v>0</v>
      </c>
      <c r="DO229" s="84">
        <f t="shared" si="2468"/>
        <v>0</v>
      </c>
      <c r="DP229" s="84">
        <v>0</v>
      </c>
      <c r="DQ229" s="84">
        <f t="shared" ref="DQ229" si="2474">DJ229+DO229</f>
        <v>462824.99</v>
      </c>
      <c r="DR229" s="84">
        <v>0</v>
      </c>
      <c r="DS229" s="84">
        <f t="shared" si="2238"/>
        <v>462824.99</v>
      </c>
      <c r="DT229" s="191">
        <f t="shared" ref="DT229" si="2475">IFERROR(DS229/DQ229,"nebija plānots")</f>
        <v>1</v>
      </c>
      <c r="DU229" s="84">
        <f t="shared" ref="DU229" si="2476">DS229-DQ229</f>
        <v>0</v>
      </c>
      <c r="DV229" s="84">
        <f t="shared" si="2468"/>
        <v>0</v>
      </c>
      <c r="DW229" s="84">
        <v>0</v>
      </c>
      <c r="DX229" s="84">
        <f t="shared" ref="DX229" si="2477">DQ229+DV229</f>
        <v>462824.99</v>
      </c>
      <c r="DY229" s="84">
        <v>0</v>
      </c>
      <c r="DZ229" s="84">
        <f t="shared" si="2239"/>
        <v>462824.99</v>
      </c>
      <c r="EA229" s="191">
        <f t="shared" ref="EA229" si="2478">IFERROR(DZ229/DX229,"nebija plānots")</f>
        <v>1</v>
      </c>
      <c r="EB229" s="84">
        <f t="shared" ref="EB229" si="2479">DZ229-DX229</f>
        <v>0</v>
      </c>
      <c r="EC229" s="84">
        <f t="shared" si="2468"/>
        <v>0</v>
      </c>
      <c r="ED229" s="84">
        <v>0</v>
      </c>
      <c r="EE229" s="84">
        <f t="shared" ref="EE229" si="2480">DX229+EC229</f>
        <v>462824.99</v>
      </c>
      <c r="EF229" s="84">
        <v>0</v>
      </c>
      <c r="EG229" s="84">
        <f t="shared" si="2240"/>
        <v>462824.99</v>
      </c>
      <c r="EH229" s="191">
        <f t="shared" ref="EH229" si="2481">IFERROR(EG229/EE229,"nebija plānots")</f>
        <v>1</v>
      </c>
      <c r="EI229" s="84">
        <f t="shared" ref="EI229" si="2482">EG229-EE229</f>
        <v>0</v>
      </c>
      <c r="EJ229" s="84">
        <f t="shared" si="2468"/>
        <v>0</v>
      </c>
      <c r="EK229" s="84">
        <v>0</v>
      </c>
      <c r="EL229" s="84">
        <f t="shared" ref="EL229" si="2483">EE229+EJ229</f>
        <v>462824.99</v>
      </c>
      <c r="EM229" s="84">
        <v>0</v>
      </c>
      <c r="EN229" s="84">
        <f t="shared" si="2241"/>
        <v>462824.99</v>
      </c>
      <c r="EO229" s="191">
        <f t="shared" ref="EO229" si="2484">IFERROR(EN229/EL229,"nebija plānots")</f>
        <v>1</v>
      </c>
      <c r="EP229" s="84">
        <f t="shared" ref="EP229" si="2485">EN229-EL229</f>
        <v>0</v>
      </c>
      <c r="EQ229" s="84">
        <f t="shared" si="2468"/>
        <v>0</v>
      </c>
      <c r="ER229" s="84">
        <v>0</v>
      </c>
      <c r="ES229" s="84">
        <f t="shared" ref="ES229" si="2486">EL229+EQ229</f>
        <v>462824.99</v>
      </c>
      <c r="ET229" s="84">
        <v>0</v>
      </c>
      <c r="EU229" s="84">
        <f t="shared" si="2242"/>
        <v>462824.99</v>
      </c>
      <c r="EV229" s="191">
        <f t="shared" ref="EV229" si="2487">IFERROR(EU229/ES229,"nebija plānots")</f>
        <v>1</v>
      </c>
      <c r="EW229" s="84">
        <f t="shared" ref="EW229" si="2488">EU229-ES229</f>
        <v>0</v>
      </c>
      <c r="EX229" s="84">
        <f t="shared" si="2468"/>
        <v>0</v>
      </c>
      <c r="EY229" s="84">
        <v>0</v>
      </c>
      <c r="EZ229" s="84">
        <f t="shared" ref="EZ229" si="2489">ES229+EX229</f>
        <v>462824.99</v>
      </c>
      <c r="FA229" s="84">
        <v>0</v>
      </c>
      <c r="FB229" s="84">
        <f t="shared" si="2243"/>
        <v>462824.99</v>
      </c>
      <c r="FC229" s="191">
        <f t="shared" ref="FC229" si="2490">IFERROR(FB229/EZ229,"nebija plānots")</f>
        <v>1</v>
      </c>
      <c r="FD229" s="84">
        <f t="shared" ref="FD229" si="2491">FB229-EZ229</f>
        <v>0</v>
      </c>
      <c r="FE229" s="84">
        <f t="shared" si="2468"/>
        <v>0</v>
      </c>
      <c r="FF229" s="84">
        <v>0</v>
      </c>
      <c r="FG229" s="84">
        <f t="shared" ref="FG229" si="2492">EZ229+FE229</f>
        <v>462824.99</v>
      </c>
      <c r="FH229" s="84">
        <v>0</v>
      </c>
      <c r="FI229" s="84">
        <f t="shared" si="2244"/>
        <v>462824.99</v>
      </c>
      <c r="FJ229" s="191">
        <f t="shared" ref="FJ229" si="2493">IFERROR(FI229/FG229,"nebija plānots")</f>
        <v>1</v>
      </c>
      <c r="FK229" s="84">
        <f t="shared" ref="FK229" si="2494">FI229-FG229</f>
        <v>0</v>
      </c>
      <c r="FL229" s="84">
        <f t="shared" si="2468"/>
        <v>0</v>
      </c>
      <c r="FM229" s="84">
        <v>0</v>
      </c>
      <c r="FN229" s="84">
        <f t="shared" ref="FN229" si="2495">FG229+FL229</f>
        <v>462824.99</v>
      </c>
      <c r="FO229" s="84">
        <v>0</v>
      </c>
      <c r="FP229" s="84">
        <f t="shared" si="2245"/>
        <v>462824.99</v>
      </c>
      <c r="FQ229" s="191">
        <f t="shared" ref="FQ229" si="2496">IFERROR(FP229/FN229,"nebija plānots")</f>
        <v>1</v>
      </c>
      <c r="FR229" s="84">
        <f t="shared" ref="FR229" si="2497">FP229-FN229</f>
        <v>0</v>
      </c>
      <c r="FS229" s="97">
        <f t="shared" si="2305"/>
        <v>462824.99</v>
      </c>
      <c r="FT229" s="97">
        <f t="shared" si="2246"/>
        <v>12216186.230000002</v>
      </c>
      <c r="FU229" s="84">
        <v>0</v>
      </c>
      <c r="FV229" s="84">
        <v>0</v>
      </c>
      <c r="FW229" s="84">
        <v>0</v>
      </c>
      <c r="FX229" s="84">
        <f t="shared" si="2247"/>
        <v>0</v>
      </c>
      <c r="FY229" s="191" t="str">
        <f t="shared" si="2248"/>
        <v>nebija plānots</v>
      </c>
      <c r="FZ229" s="84">
        <f t="shared" si="2249"/>
        <v>0</v>
      </c>
      <c r="GA229" s="84">
        <v>0</v>
      </c>
      <c r="GB229" s="84">
        <v>0</v>
      </c>
      <c r="GC229" s="84">
        <f t="shared" si="2250"/>
        <v>0</v>
      </c>
      <c r="GD229" s="84">
        <f t="shared" si="2251"/>
        <v>0</v>
      </c>
      <c r="GE229" s="84">
        <f t="shared" si="2252"/>
        <v>0</v>
      </c>
      <c r="GF229" s="191" t="str">
        <f t="shared" si="2253"/>
        <v>nebija plānots</v>
      </c>
      <c r="GG229" s="84">
        <f t="shared" si="2254"/>
        <v>0</v>
      </c>
      <c r="GH229" s="84">
        <v>0</v>
      </c>
      <c r="GI229" s="84">
        <v>0</v>
      </c>
      <c r="GJ229" s="84">
        <f t="shared" si="2255"/>
        <v>0</v>
      </c>
      <c r="GK229" s="84">
        <f t="shared" si="2256"/>
        <v>0</v>
      </c>
      <c r="GL229" s="84">
        <f t="shared" si="2257"/>
        <v>0</v>
      </c>
      <c r="GM229" s="191" t="str">
        <f t="shared" si="2258"/>
        <v>nebija plānots</v>
      </c>
      <c r="GN229" s="84">
        <f t="shared" si="2259"/>
        <v>0</v>
      </c>
      <c r="GO229" s="84">
        <v>0</v>
      </c>
      <c r="GP229" s="84">
        <v>0</v>
      </c>
      <c r="GQ229" s="84">
        <f t="shared" si="2228"/>
        <v>0</v>
      </c>
      <c r="GR229" s="84">
        <f t="shared" si="2229"/>
        <v>0</v>
      </c>
      <c r="GS229" s="84">
        <f t="shared" si="2230"/>
        <v>0</v>
      </c>
      <c r="GT229" s="191" t="str">
        <f t="shared" si="2260"/>
        <v>nebija plānots</v>
      </c>
      <c r="GU229" s="84">
        <f t="shared" si="2231"/>
        <v>0</v>
      </c>
      <c r="GV229" s="84">
        <v>0</v>
      </c>
      <c r="GW229" s="84">
        <v>0</v>
      </c>
      <c r="GX229" s="84">
        <f t="shared" si="2232"/>
        <v>0</v>
      </c>
      <c r="GY229" s="84">
        <f t="shared" si="2233"/>
        <v>0</v>
      </c>
      <c r="GZ229" s="84">
        <f t="shared" si="2234"/>
        <v>0</v>
      </c>
      <c r="HA229" s="191" t="str">
        <f t="shared" si="2435"/>
        <v>nebija plānots</v>
      </c>
      <c r="HB229" s="84">
        <f t="shared" si="2235"/>
        <v>0</v>
      </c>
      <c r="HC229" s="57">
        <f>FU229+FS229+CQ229+CD229+BQ229+BC229+AP229</f>
        <v>12216186.23</v>
      </c>
      <c r="HD229" s="163">
        <f>Q229-HC229</f>
        <v>300581.76999999955</v>
      </c>
      <c r="HE229" s="58" t="s">
        <v>760</v>
      </c>
      <c r="HF229" s="58"/>
      <c r="HG229" s="61"/>
      <c r="HH229" s="59"/>
      <c r="HI229" s="59"/>
    </row>
    <row r="230" spans="1:217" s="8" customFormat="1" ht="75.400000000000006" hidden="1" customHeight="1" outlineLevel="1" x14ac:dyDescent="0.45">
      <c r="A230" s="1"/>
      <c r="B230" s="9"/>
      <c r="C230" s="317" t="s">
        <v>74</v>
      </c>
      <c r="D230" s="1" t="s">
        <v>1471</v>
      </c>
      <c r="E230" s="35">
        <v>218</v>
      </c>
      <c r="F230" s="37">
        <v>4</v>
      </c>
      <c r="G230" s="37" t="s">
        <v>74</v>
      </c>
      <c r="H230" s="37" t="s">
        <v>255</v>
      </c>
      <c r="I230" s="37" t="s">
        <v>496</v>
      </c>
      <c r="J230" s="54">
        <v>0</v>
      </c>
      <c r="K230" s="38"/>
      <c r="L230" s="38"/>
      <c r="M230" s="42" t="s">
        <v>48</v>
      </c>
      <c r="N230" s="38"/>
      <c r="O230" s="38"/>
      <c r="P230" s="38" t="s">
        <v>456</v>
      </c>
      <c r="Q230" s="40"/>
      <c r="R230" s="40"/>
      <c r="S230" s="40"/>
      <c r="T230" s="40"/>
      <c r="U230" s="40"/>
      <c r="V230" s="40"/>
      <c r="W230" s="40"/>
      <c r="X230" s="85">
        <f t="shared" si="2225"/>
        <v>0</v>
      </c>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c r="CK230" s="40"/>
      <c r="CL230" s="40"/>
      <c r="CM230" s="40"/>
      <c r="CN230" s="40"/>
      <c r="CO230" s="84">
        <v>0</v>
      </c>
      <c r="CP230" s="84">
        <v>0</v>
      </c>
      <c r="CQ230" s="40"/>
      <c r="CR230" s="57">
        <f t="shared" si="2226"/>
        <v>0</v>
      </c>
      <c r="CS230" s="40"/>
      <c r="CT230" s="40"/>
      <c r="CU230" s="84"/>
      <c r="CV230" s="84"/>
      <c r="CW230" s="84"/>
      <c r="CX230" s="84"/>
      <c r="CY230" s="191"/>
      <c r="CZ230" s="84"/>
      <c r="DA230" s="40"/>
      <c r="DB230" s="84">
        <v>0</v>
      </c>
      <c r="DC230" s="84"/>
      <c r="DD230" s="84"/>
      <c r="DE230" s="84">
        <f t="shared" si="2236"/>
        <v>0</v>
      </c>
      <c r="DF230" s="191"/>
      <c r="DG230" s="84"/>
      <c r="DH230" s="40"/>
      <c r="DI230" s="84">
        <v>0</v>
      </c>
      <c r="DJ230" s="84"/>
      <c r="DK230" s="84"/>
      <c r="DL230" s="84">
        <f t="shared" si="2237"/>
        <v>0</v>
      </c>
      <c r="DM230" s="191"/>
      <c r="DN230" s="84"/>
      <c r="DO230" s="40"/>
      <c r="DP230" s="84">
        <v>0</v>
      </c>
      <c r="DQ230" s="84"/>
      <c r="DR230" s="84"/>
      <c r="DS230" s="84">
        <f t="shared" si="2238"/>
        <v>0</v>
      </c>
      <c r="DT230" s="191"/>
      <c r="DU230" s="84"/>
      <c r="DV230" s="40"/>
      <c r="DW230" s="84">
        <v>0</v>
      </c>
      <c r="DX230" s="84"/>
      <c r="DY230" s="84"/>
      <c r="DZ230" s="84">
        <f t="shared" si="2239"/>
        <v>0</v>
      </c>
      <c r="EA230" s="191"/>
      <c r="EB230" s="84"/>
      <c r="EC230" s="40"/>
      <c r="ED230" s="84">
        <v>0</v>
      </c>
      <c r="EE230" s="84"/>
      <c r="EF230" s="84"/>
      <c r="EG230" s="84">
        <f t="shared" si="2240"/>
        <v>0</v>
      </c>
      <c r="EH230" s="191"/>
      <c r="EI230" s="84"/>
      <c r="EJ230" s="40"/>
      <c r="EK230" s="84">
        <v>0</v>
      </c>
      <c r="EL230" s="84"/>
      <c r="EM230" s="84"/>
      <c r="EN230" s="84">
        <f t="shared" si="2241"/>
        <v>0</v>
      </c>
      <c r="EO230" s="191"/>
      <c r="EP230" s="84"/>
      <c r="EQ230" s="40"/>
      <c r="ER230" s="84">
        <v>0</v>
      </c>
      <c r="ES230" s="84"/>
      <c r="ET230" s="84"/>
      <c r="EU230" s="84">
        <f t="shared" si="2242"/>
        <v>0</v>
      </c>
      <c r="EV230" s="191"/>
      <c r="EW230" s="84"/>
      <c r="EX230" s="40"/>
      <c r="EY230" s="84">
        <v>0</v>
      </c>
      <c r="EZ230" s="84"/>
      <c r="FA230" s="84"/>
      <c r="FB230" s="84">
        <f t="shared" si="2243"/>
        <v>0</v>
      </c>
      <c r="FC230" s="191"/>
      <c r="FD230" s="84"/>
      <c r="FE230" s="40"/>
      <c r="FF230" s="84">
        <v>0</v>
      </c>
      <c r="FG230" s="84"/>
      <c r="FH230" s="84"/>
      <c r="FI230" s="84">
        <f t="shared" si="2244"/>
        <v>0</v>
      </c>
      <c r="FJ230" s="191"/>
      <c r="FK230" s="84"/>
      <c r="FL230" s="40"/>
      <c r="FM230" s="84">
        <v>0</v>
      </c>
      <c r="FN230" s="84"/>
      <c r="FO230" s="84"/>
      <c r="FP230" s="84">
        <f t="shared" si="2245"/>
        <v>0</v>
      </c>
      <c r="FQ230" s="191"/>
      <c r="FR230" s="84"/>
      <c r="FS230" s="40"/>
      <c r="FT230" s="97">
        <f t="shared" si="2246"/>
        <v>0</v>
      </c>
      <c r="FU230" s="84">
        <v>0</v>
      </c>
      <c r="FV230" s="84">
        <v>0</v>
      </c>
      <c r="FW230" s="84">
        <v>0</v>
      </c>
      <c r="FX230" s="84">
        <f t="shared" si="2247"/>
        <v>0</v>
      </c>
      <c r="FY230" s="191" t="str">
        <f t="shared" si="2248"/>
        <v>nebija plānots</v>
      </c>
      <c r="FZ230" s="84">
        <f t="shared" si="2249"/>
        <v>0</v>
      </c>
      <c r="GA230" s="84">
        <v>0</v>
      </c>
      <c r="GB230" s="84">
        <v>0</v>
      </c>
      <c r="GC230" s="84">
        <f t="shared" si="2250"/>
        <v>0</v>
      </c>
      <c r="GD230" s="84">
        <f t="shared" si="2251"/>
        <v>0</v>
      </c>
      <c r="GE230" s="84">
        <f t="shared" si="2252"/>
        <v>0</v>
      </c>
      <c r="GF230" s="191" t="str">
        <f t="shared" si="2253"/>
        <v>nebija plānots</v>
      </c>
      <c r="GG230" s="84">
        <f t="shared" si="2254"/>
        <v>0</v>
      </c>
      <c r="GH230" s="84">
        <v>0</v>
      </c>
      <c r="GI230" s="84">
        <v>0</v>
      </c>
      <c r="GJ230" s="84">
        <f t="shared" si="2255"/>
        <v>0</v>
      </c>
      <c r="GK230" s="84">
        <f t="shared" si="2256"/>
        <v>0</v>
      </c>
      <c r="GL230" s="84">
        <f t="shared" si="2257"/>
        <v>0</v>
      </c>
      <c r="GM230" s="191" t="str">
        <f t="shared" si="2258"/>
        <v>nebija plānots</v>
      </c>
      <c r="GN230" s="84">
        <f t="shared" si="2259"/>
        <v>0</v>
      </c>
      <c r="GO230" s="84">
        <v>0</v>
      </c>
      <c r="GP230" s="84">
        <v>0</v>
      </c>
      <c r="GQ230" s="84">
        <f t="shared" si="2228"/>
        <v>0</v>
      </c>
      <c r="GR230" s="84">
        <f t="shared" si="2229"/>
        <v>0</v>
      </c>
      <c r="GS230" s="84">
        <f t="shared" si="2230"/>
        <v>0</v>
      </c>
      <c r="GT230" s="191" t="str">
        <f t="shared" si="2260"/>
        <v>nebija plānots</v>
      </c>
      <c r="GU230" s="84">
        <f t="shared" si="2231"/>
        <v>0</v>
      </c>
      <c r="GV230" s="84">
        <v>0</v>
      </c>
      <c r="GW230" s="84">
        <v>0</v>
      </c>
      <c r="GX230" s="84">
        <f t="shared" si="2232"/>
        <v>0</v>
      </c>
      <c r="GY230" s="84">
        <f t="shared" si="2233"/>
        <v>0</v>
      </c>
      <c r="GZ230" s="84">
        <f t="shared" si="2234"/>
        <v>0</v>
      </c>
      <c r="HA230" s="191" t="str">
        <f t="shared" si="2435"/>
        <v>nebija plānots</v>
      </c>
      <c r="HB230" s="84">
        <f t="shared" si="2235"/>
        <v>0</v>
      </c>
      <c r="HC230" s="40"/>
      <c r="HD230" s="40"/>
      <c r="HE230" s="99"/>
      <c r="HF230" s="99"/>
      <c r="HG230" s="102"/>
      <c r="HH230" s="100"/>
      <c r="HI230" s="100"/>
    </row>
    <row r="231" spans="1:217" s="8" customFormat="1" ht="75.400000000000006" hidden="1" customHeight="1" outlineLevel="1" x14ac:dyDescent="0.45">
      <c r="A231" s="1"/>
      <c r="B231" s="9"/>
      <c r="C231" s="317" t="s">
        <v>74</v>
      </c>
      <c r="D231" s="1" t="s">
        <v>1471</v>
      </c>
      <c r="E231" s="35">
        <v>219</v>
      </c>
      <c r="F231" s="37">
        <v>4</v>
      </c>
      <c r="G231" s="37" t="s">
        <v>74</v>
      </c>
      <c r="H231" s="37" t="s">
        <v>255</v>
      </c>
      <c r="I231" s="37" t="s">
        <v>496</v>
      </c>
      <c r="J231" s="54">
        <v>0</v>
      </c>
      <c r="K231" s="38"/>
      <c r="L231" s="38"/>
      <c r="M231" s="42" t="s">
        <v>48</v>
      </c>
      <c r="N231" s="38"/>
      <c r="O231" s="38"/>
      <c r="P231" s="38" t="s">
        <v>457</v>
      </c>
      <c r="Q231" s="40"/>
      <c r="R231" s="40"/>
      <c r="S231" s="40"/>
      <c r="T231" s="40"/>
      <c r="U231" s="40"/>
      <c r="V231" s="40"/>
      <c r="W231" s="40"/>
      <c r="X231" s="85">
        <f t="shared" si="2225"/>
        <v>0</v>
      </c>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c r="CK231" s="40"/>
      <c r="CL231" s="40"/>
      <c r="CM231" s="40"/>
      <c r="CN231" s="40"/>
      <c r="CO231" s="84">
        <v>0</v>
      </c>
      <c r="CP231" s="84">
        <v>0</v>
      </c>
      <c r="CQ231" s="40"/>
      <c r="CR231" s="57">
        <f t="shared" si="2226"/>
        <v>0</v>
      </c>
      <c r="CS231" s="40"/>
      <c r="CT231" s="40">
        <v>0</v>
      </c>
      <c r="CU231" s="84"/>
      <c r="CV231" s="84"/>
      <c r="CW231" s="84"/>
      <c r="CX231" s="84"/>
      <c r="CY231" s="191"/>
      <c r="CZ231" s="84"/>
      <c r="DA231" s="40">
        <v>462824.99</v>
      </c>
      <c r="DB231" s="84">
        <v>0</v>
      </c>
      <c r="DC231" s="84"/>
      <c r="DD231" s="84"/>
      <c r="DE231" s="84">
        <f t="shared" si="2236"/>
        <v>0</v>
      </c>
      <c r="DF231" s="191"/>
      <c r="DG231" s="84"/>
      <c r="DH231" s="40">
        <v>0</v>
      </c>
      <c r="DI231" s="84">
        <v>0</v>
      </c>
      <c r="DJ231" s="84"/>
      <c r="DK231" s="84"/>
      <c r="DL231" s="84">
        <f t="shared" si="2237"/>
        <v>0</v>
      </c>
      <c r="DM231" s="191"/>
      <c r="DN231" s="84"/>
      <c r="DO231" s="40">
        <v>0</v>
      </c>
      <c r="DP231" s="84">
        <v>0</v>
      </c>
      <c r="DQ231" s="84"/>
      <c r="DR231" s="84"/>
      <c r="DS231" s="84">
        <f t="shared" si="2238"/>
        <v>0</v>
      </c>
      <c r="DT231" s="191"/>
      <c r="DU231" s="84"/>
      <c r="DV231" s="40">
        <v>0</v>
      </c>
      <c r="DW231" s="84">
        <v>0</v>
      </c>
      <c r="DX231" s="84"/>
      <c r="DY231" s="84"/>
      <c r="DZ231" s="84">
        <f t="shared" si="2239"/>
        <v>0</v>
      </c>
      <c r="EA231" s="191"/>
      <c r="EB231" s="84"/>
      <c r="EC231" s="40">
        <v>0</v>
      </c>
      <c r="ED231" s="84">
        <v>0</v>
      </c>
      <c r="EE231" s="84"/>
      <c r="EF231" s="84"/>
      <c r="EG231" s="84">
        <f t="shared" si="2240"/>
        <v>0</v>
      </c>
      <c r="EH231" s="191"/>
      <c r="EI231" s="84"/>
      <c r="EJ231" s="40">
        <v>0</v>
      </c>
      <c r="EK231" s="84">
        <v>0</v>
      </c>
      <c r="EL231" s="84"/>
      <c r="EM231" s="84"/>
      <c r="EN231" s="84">
        <f t="shared" si="2241"/>
        <v>0</v>
      </c>
      <c r="EO231" s="191"/>
      <c r="EP231" s="84"/>
      <c r="EQ231" s="40">
        <v>0</v>
      </c>
      <c r="ER231" s="84">
        <v>0</v>
      </c>
      <c r="ES231" s="84"/>
      <c r="ET231" s="84"/>
      <c r="EU231" s="84">
        <f t="shared" si="2242"/>
        <v>0</v>
      </c>
      <c r="EV231" s="191"/>
      <c r="EW231" s="84"/>
      <c r="EX231" s="40">
        <v>0</v>
      </c>
      <c r="EY231" s="84">
        <v>0</v>
      </c>
      <c r="EZ231" s="84"/>
      <c r="FA231" s="84"/>
      <c r="FB231" s="84">
        <f t="shared" si="2243"/>
        <v>0</v>
      </c>
      <c r="FC231" s="191"/>
      <c r="FD231" s="84"/>
      <c r="FE231" s="40">
        <v>0</v>
      </c>
      <c r="FF231" s="84">
        <v>0</v>
      </c>
      <c r="FG231" s="84"/>
      <c r="FH231" s="84"/>
      <c r="FI231" s="84">
        <f t="shared" si="2244"/>
        <v>0</v>
      </c>
      <c r="FJ231" s="191"/>
      <c r="FK231" s="84"/>
      <c r="FL231" s="40">
        <v>0</v>
      </c>
      <c r="FM231" s="84">
        <v>0</v>
      </c>
      <c r="FN231" s="84"/>
      <c r="FO231" s="84"/>
      <c r="FP231" s="84">
        <f t="shared" si="2245"/>
        <v>0</v>
      </c>
      <c r="FQ231" s="191"/>
      <c r="FR231" s="84"/>
      <c r="FS231" s="40"/>
      <c r="FT231" s="97">
        <f t="shared" si="2246"/>
        <v>0</v>
      </c>
      <c r="FU231" s="84">
        <v>0</v>
      </c>
      <c r="FV231" s="84">
        <v>0</v>
      </c>
      <c r="FW231" s="84">
        <v>0</v>
      </c>
      <c r="FX231" s="84">
        <f t="shared" si="2247"/>
        <v>0</v>
      </c>
      <c r="FY231" s="191" t="str">
        <f t="shared" si="2248"/>
        <v>nebija plānots</v>
      </c>
      <c r="FZ231" s="84">
        <f t="shared" si="2249"/>
        <v>0</v>
      </c>
      <c r="GA231" s="84">
        <v>0</v>
      </c>
      <c r="GB231" s="84">
        <v>0</v>
      </c>
      <c r="GC231" s="84">
        <f t="shared" si="2250"/>
        <v>0</v>
      </c>
      <c r="GD231" s="84">
        <f t="shared" si="2251"/>
        <v>0</v>
      </c>
      <c r="GE231" s="84">
        <f t="shared" si="2252"/>
        <v>0</v>
      </c>
      <c r="GF231" s="191" t="str">
        <f t="shared" si="2253"/>
        <v>nebija plānots</v>
      </c>
      <c r="GG231" s="84">
        <f t="shared" si="2254"/>
        <v>0</v>
      </c>
      <c r="GH231" s="84">
        <v>0</v>
      </c>
      <c r="GI231" s="84">
        <v>0</v>
      </c>
      <c r="GJ231" s="84">
        <f t="shared" si="2255"/>
        <v>0</v>
      </c>
      <c r="GK231" s="84">
        <f t="shared" si="2256"/>
        <v>0</v>
      </c>
      <c r="GL231" s="84">
        <f t="shared" si="2257"/>
        <v>0</v>
      </c>
      <c r="GM231" s="191" t="str">
        <f t="shared" si="2258"/>
        <v>nebija plānots</v>
      </c>
      <c r="GN231" s="84">
        <f t="shared" si="2259"/>
        <v>0</v>
      </c>
      <c r="GO231" s="84">
        <v>0</v>
      </c>
      <c r="GP231" s="84">
        <v>0</v>
      </c>
      <c r="GQ231" s="84">
        <f t="shared" si="2228"/>
        <v>0</v>
      </c>
      <c r="GR231" s="84">
        <f t="shared" si="2229"/>
        <v>0</v>
      </c>
      <c r="GS231" s="84">
        <f t="shared" si="2230"/>
        <v>0</v>
      </c>
      <c r="GT231" s="191" t="str">
        <f t="shared" si="2260"/>
        <v>nebija plānots</v>
      </c>
      <c r="GU231" s="84">
        <f t="shared" si="2231"/>
        <v>0</v>
      </c>
      <c r="GV231" s="84">
        <v>0</v>
      </c>
      <c r="GW231" s="84">
        <v>0</v>
      </c>
      <c r="GX231" s="84">
        <f t="shared" si="2232"/>
        <v>0</v>
      </c>
      <c r="GY231" s="84">
        <f t="shared" si="2233"/>
        <v>0</v>
      </c>
      <c r="GZ231" s="84">
        <f t="shared" si="2234"/>
        <v>0</v>
      </c>
      <c r="HA231" s="191" t="str">
        <f t="shared" si="2435"/>
        <v>nebija plānots</v>
      </c>
      <c r="HB231" s="84">
        <f t="shared" si="2235"/>
        <v>0</v>
      </c>
      <c r="HC231" s="40"/>
      <c r="HD231" s="40"/>
      <c r="HE231" s="99"/>
      <c r="HF231" s="158">
        <v>1</v>
      </c>
      <c r="HG231" s="102" t="s">
        <v>708</v>
      </c>
      <c r="HH231" s="100"/>
      <c r="HI231" s="100"/>
    </row>
    <row r="232" spans="1:217" s="8" customFormat="1" ht="75.400000000000006" customHeight="1" collapsed="1" x14ac:dyDescent="0.45">
      <c r="A232" s="1" t="str">
        <f t="shared" si="2436"/>
        <v>4.5.1.2.2</v>
      </c>
      <c r="B232" s="9" t="str">
        <f>C232&amp;J232&amp;"."&amp;D232</f>
        <v>4.5.1.2.2.Nē</v>
      </c>
      <c r="C232" s="317" t="s">
        <v>74</v>
      </c>
      <c r="D232" s="1" t="s">
        <v>1471</v>
      </c>
      <c r="E232" s="35">
        <v>220</v>
      </c>
      <c r="F232" s="54">
        <v>4</v>
      </c>
      <c r="G232" s="54" t="s">
        <v>74</v>
      </c>
      <c r="H232" s="54" t="s">
        <v>255</v>
      </c>
      <c r="I232" s="54" t="str">
        <f t="shared" si="2401"/>
        <v>4.5.1.2. Videi draudzīgi autobusi</v>
      </c>
      <c r="J232" s="54">
        <v>2</v>
      </c>
      <c r="K232" s="55">
        <v>2</v>
      </c>
      <c r="L232" s="38"/>
      <c r="M232" s="56" t="s">
        <v>48</v>
      </c>
      <c r="N232" s="55" t="s">
        <v>6</v>
      </c>
      <c r="O232" s="55" t="s">
        <v>222</v>
      </c>
      <c r="P232" s="55" t="s">
        <v>225</v>
      </c>
      <c r="Q232" s="57">
        <f t="shared" ref="Q232:Q235" si="2498">S232+T232+U232+V232+W232</f>
        <v>10639848</v>
      </c>
      <c r="R232" s="57">
        <f t="shared" ref="R232:R235" si="2499">S232+T232+U232+V232</f>
        <v>10639848</v>
      </c>
      <c r="S232" s="80">
        <v>10639848</v>
      </c>
      <c r="T232" s="80">
        <v>0</v>
      </c>
      <c r="U232" s="80">
        <v>0</v>
      </c>
      <c r="V232" s="80">
        <v>0</v>
      </c>
      <c r="W232" s="80">
        <v>0</v>
      </c>
      <c r="X232" s="85" t="str">
        <f t="shared" si="2225"/>
        <v>KF</v>
      </c>
      <c r="Y232" s="85">
        <v>0</v>
      </c>
      <c r="Z232" s="85">
        <v>0</v>
      </c>
      <c r="AA232" s="85">
        <v>0</v>
      </c>
      <c r="AB232" s="85">
        <v>0</v>
      </c>
      <c r="AC232" s="85">
        <v>0</v>
      </c>
      <c r="AD232" s="85">
        <v>0</v>
      </c>
      <c r="AE232" s="85">
        <v>0</v>
      </c>
      <c r="AF232" s="85">
        <v>0</v>
      </c>
      <c r="AG232" s="85">
        <v>0</v>
      </c>
      <c r="AH232" s="85">
        <v>0</v>
      </c>
      <c r="AI232" s="85">
        <v>0</v>
      </c>
      <c r="AJ232" s="85">
        <v>0</v>
      </c>
      <c r="AK232" s="85">
        <v>0</v>
      </c>
      <c r="AL232" s="85">
        <v>0</v>
      </c>
      <c r="AM232" s="85">
        <v>0</v>
      </c>
      <c r="AN232" s="85">
        <v>0</v>
      </c>
      <c r="AO232" s="85">
        <v>0</v>
      </c>
      <c r="AP232" s="57">
        <f t="shared" si="2306"/>
        <v>0</v>
      </c>
      <c r="AQ232" s="85">
        <v>0</v>
      </c>
      <c r="AR232" s="85">
        <v>0</v>
      </c>
      <c r="AS232" s="85">
        <v>0</v>
      </c>
      <c r="AT232" s="85">
        <v>0</v>
      </c>
      <c r="AU232" s="85">
        <v>0</v>
      </c>
      <c r="AV232" s="85">
        <v>0</v>
      </c>
      <c r="AW232" s="85">
        <v>0</v>
      </c>
      <c r="AX232" s="85">
        <v>0</v>
      </c>
      <c r="AY232" s="85">
        <v>0</v>
      </c>
      <c r="AZ232" s="85">
        <v>0</v>
      </c>
      <c r="BA232" s="85">
        <v>0</v>
      </c>
      <c r="BB232" s="85">
        <v>0</v>
      </c>
      <c r="BC232" s="57">
        <f t="shared" si="2307"/>
        <v>0</v>
      </c>
      <c r="BD232" s="57">
        <f t="shared" si="2308"/>
        <v>0</v>
      </c>
      <c r="BE232" s="85">
        <v>0</v>
      </c>
      <c r="BF232" s="85">
        <v>0</v>
      </c>
      <c r="BG232" s="85">
        <v>0</v>
      </c>
      <c r="BH232" s="85">
        <v>0</v>
      </c>
      <c r="BI232" s="85">
        <v>0</v>
      </c>
      <c r="BJ232" s="85">
        <v>0</v>
      </c>
      <c r="BK232" s="85">
        <v>0</v>
      </c>
      <c r="BL232" s="85">
        <v>0</v>
      </c>
      <c r="BM232" s="85">
        <v>0</v>
      </c>
      <c r="BN232" s="85">
        <v>0</v>
      </c>
      <c r="BO232" s="85">
        <v>0</v>
      </c>
      <c r="BP232" s="85">
        <v>0</v>
      </c>
      <c r="BQ232" s="57">
        <f t="shared" si="2309"/>
        <v>0</v>
      </c>
      <c r="BR232" s="85">
        <v>0</v>
      </c>
      <c r="BS232" s="85">
        <v>0</v>
      </c>
      <c r="BT232" s="85">
        <v>0</v>
      </c>
      <c r="BU232" s="85">
        <v>0</v>
      </c>
      <c r="BV232" s="85">
        <v>0</v>
      </c>
      <c r="BW232" s="85">
        <v>0</v>
      </c>
      <c r="BX232" s="85">
        <v>0</v>
      </c>
      <c r="BY232" s="85">
        <v>0</v>
      </c>
      <c r="BZ232" s="85">
        <v>0</v>
      </c>
      <c r="CA232" s="85">
        <v>0</v>
      </c>
      <c r="CB232" s="85">
        <v>29214.5</v>
      </c>
      <c r="CC232" s="85">
        <v>0</v>
      </c>
      <c r="CD232" s="57">
        <f t="shared" si="2310"/>
        <v>29214.5</v>
      </c>
      <c r="CE232" s="85">
        <v>0</v>
      </c>
      <c r="CF232" s="85">
        <v>0</v>
      </c>
      <c r="CG232" s="85">
        <v>421767.37</v>
      </c>
      <c r="CH232" s="85">
        <v>0</v>
      </c>
      <c r="CI232" s="85">
        <v>136110.5</v>
      </c>
      <c r="CJ232" s="85">
        <v>0</v>
      </c>
      <c r="CK232" s="85">
        <v>55050</v>
      </c>
      <c r="CL232" s="85">
        <v>4142681.56</v>
      </c>
      <c r="CM232" s="85">
        <v>0</v>
      </c>
      <c r="CN232" s="85">
        <v>0</v>
      </c>
      <c r="CO232" s="84">
        <v>2993086.94</v>
      </c>
      <c r="CP232" s="84">
        <v>0</v>
      </c>
      <c r="CQ232" s="57">
        <f>CE232+CF232+CG232+CH232+CI232+CJ232+CK232+CL232+CM232+CN232+CO232+CP232</f>
        <v>7748696.3699999992</v>
      </c>
      <c r="CR232" s="57">
        <f t="shared" si="2226"/>
        <v>7777910.8699999992</v>
      </c>
      <c r="CS232" s="179">
        <v>948976.54</v>
      </c>
      <c r="CT232" s="84">
        <v>0</v>
      </c>
      <c r="CU232" s="84">
        <v>0</v>
      </c>
      <c r="CV232" s="84">
        <f t="shared" si="2270"/>
        <v>948976.54</v>
      </c>
      <c r="CW232" s="84">
        <v>0</v>
      </c>
      <c r="CX232" s="84">
        <f t="shared" si="2271"/>
        <v>948976.54</v>
      </c>
      <c r="CY232" s="191">
        <f t="shared" si="2272"/>
        <v>1</v>
      </c>
      <c r="CZ232" s="84">
        <f t="shared" si="2273"/>
        <v>0</v>
      </c>
      <c r="DA232" s="84">
        <f t="shared" ref="DA232:FL232" si="2500">DA233+DA234</f>
        <v>0</v>
      </c>
      <c r="DB232" s="84">
        <v>0</v>
      </c>
      <c r="DC232" s="84">
        <f t="shared" si="2275"/>
        <v>948976.54</v>
      </c>
      <c r="DD232" s="84">
        <v>0</v>
      </c>
      <c r="DE232" s="84">
        <f t="shared" si="2236"/>
        <v>948976.54</v>
      </c>
      <c r="DF232" s="191">
        <f t="shared" ref="DF232" si="2501">IFERROR(DE232/DC232,"nebija plānots")</f>
        <v>1</v>
      </c>
      <c r="DG232" s="84">
        <f t="shared" ref="DG232" si="2502">DE232-DC232</f>
        <v>0</v>
      </c>
      <c r="DH232" s="84">
        <f t="shared" si="2500"/>
        <v>0</v>
      </c>
      <c r="DI232" s="84">
        <v>0</v>
      </c>
      <c r="DJ232" s="84">
        <f t="shared" ref="DJ232" si="2503">DC232+DH232</f>
        <v>948976.54</v>
      </c>
      <c r="DK232" s="84">
        <v>0</v>
      </c>
      <c r="DL232" s="84">
        <f t="shared" si="2237"/>
        <v>948976.54</v>
      </c>
      <c r="DM232" s="191">
        <f t="shared" ref="DM232" si="2504">IFERROR(DL232/DJ232,"nebija plānots")</f>
        <v>1</v>
      </c>
      <c r="DN232" s="84">
        <f t="shared" ref="DN232" si="2505">DL232-DJ232</f>
        <v>0</v>
      </c>
      <c r="DO232" s="84">
        <f t="shared" si="2500"/>
        <v>237951.29</v>
      </c>
      <c r="DP232" s="84">
        <v>0</v>
      </c>
      <c r="DQ232" s="84">
        <f t="shared" ref="DQ232" si="2506">DJ232+DO232</f>
        <v>1186927.83</v>
      </c>
      <c r="DR232" s="84">
        <v>0</v>
      </c>
      <c r="DS232" s="84">
        <f t="shared" si="2238"/>
        <v>948976.54</v>
      </c>
      <c r="DT232" s="191">
        <f t="shared" ref="DT232" si="2507">IFERROR(DS232/DQ232,"nebija plānots")</f>
        <v>0.79952337118929973</v>
      </c>
      <c r="DU232" s="84">
        <f t="shared" ref="DU232" si="2508">DS232-DQ232</f>
        <v>-237951.29000000004</v>
      </c>
      <c r="DV232" s="84">
        <f t="shared" si="2500"/>
        <v>0</v>
      </c>
      <c r="DW232" s="84">
        <v>369470.8</v>
      </c>
      <c r="DX232" s="84">
        <f t="shared" ref="DX232" si="2509">DQ232+DV232</f>
        <v>1186927.83</v>
      </c>
      <c r="DY232" s="84">
        <v>0</v>
      </c>
      <c r="DZ232" s="84">
        <f t="shared" si="2239"/>
        <v>1318447.3400000001</v>
      </c>
      <c r="EA232" s="191">
        <f t="shared" ref="EA232" si="2510">IFERROR(DZ232/DX232,"nebija plānots")</f>
        <v>1.1108066612609462</v>
      </c>
      <c r="EB232" s="84">
        <f t="shared" ref="EB232" si="2511">DZ232-DX232</f>
        <v>131519.51</v>
      </c>
      <c r="EC232" s="84">
        <f t="shared" si="2500"/>
        <v>277103.09999999998</v>
      </c>
      <c r="ED232" s="84">
        <v>366078.9</v>
      </c>
      <c r="EE232" s="84">
        <f t="shared" ref="EE232" si="2512">DX232+EC232</f>
        <v>1464030.9300000002</v>
      </c>
      <c r="EF232" s="84">
        <v>0</v>
      </c>
      <c r="EG232" s="84">
        <f t="shared" si="2240"/>
        <v>1684526.2400000002</v>
      </c>
      <c r="EH232" s="191">
        <f t="shared" ref="EH232" si="2513">IFERROR(EG232/EE232,"nebija plānots")</f>
        <v>1.1506083686360369</v>
      </c>
      <c r="EI232" s="84">
        <f t="shared" ref="EI232" si="2514">EG232-EE232</f>
        <v>220495.31000000006</v>
      </c>
      <c r="EJ232" s="84">
        <f t="shared" si="2500"/>
        <v>0</v>
      </c>
      <c r="EK232" s="84">
        <v>0</v>
      </c>
      <c r="EL232" s="84">
        <f t="shared" ref="EL232" si="2515">EE232+EJ232</f>
        <v>1464030.9300000002</v>
      </c>
      <c r="EM232" s="84">
        <v>0</v>
      </c>
      <c r="EN232" s="84">
        <f t="shared" si="2241"/>
        <v>1684526.2400000002</v>
      </c>
      <c r="EO232" s="191">
        <f t="shared" ref="EO232" si="2516">IFERROR(EN232/EL232,"nebija plānots")</f>
        <v>1.1506083686360369</v>
      </c>
      <c r="EP232" s="84">
        <f t="shared" ref="EP232" si="2517">EN232-EL232</f>
        <v>220495.31000000006</v>
      </c>
      <c r="EQ232" s="84">
        <f t="shared" si="2500"/>
        <v>0</v>
      </c>
      <c r="ER232" s="84">
        <v>0</v>
      </c>
      <c r="ES232" s="84">
        <f t="shared" ref="ES232" si="2518">EL232+EQ232</f>
        <v>1464030.9300000002</v>
      </c>
      <c r="ET232" s="84">
        <v>0</v>
      </c>
      <c r="EU232" s="84">
        <f t="shared" si="2242"/>
        <v>1684526.2400000002</v>
      </c>
      <c r="EV232" s="191">
        <f t="shared" ref="EV232" si="2519">IFERROR(EU232/ES232,"nebija plānots")</f>
        <v>1.1506083686360369</v>
      </c>
      <c r="EW232" s="84">
        <f t="shared" ref="EW232" si="2520">EU232-ES232</f>
        <v>220495.31000000006</v>
      </c>
      <c r="EX232" s="84">
        <f t="shared" si="2500"/>
        <v>0</v>
      </c>
      <c r="EY232" s="84">
        <v>46792.1</v>
      </c>
      <c r="EZ232" s="84">
        <f t="shared" ref="EZ232" si="2521">ES232+EX232</f>
        <v>1464030.9300000002</v>
      </c>
      <c r="FA232" s="84">
        <v>0</v>
      </c>
      <c r="FB232" s="84">
        <f t="shared" si="2243"/>
        <v>1731318.3400000003</v>
      </c>
      <c r="FC232" s="191">
        <f t="shared" ref="FC232" si="2522">IFERROR(FB232/EZ232,"nebija plānots")</f>
        <v>1.1825695103313152</v>
      </c>
      <c r="FD232" s="84">
        <f t="shared" ref="FD232" si="2523">FB232-EZ232</f>
        <v>267287.41000000015</v>
      </c>
      <c r="FE232" s="84">
        <f t="shared" si="2500"/>
        <v>123427.46</v>
      </c>
      <c r="FF232" s="84">
        <v>0</v>
      </c>
      <c r="FG232" s="84">
        <f t="shared" ref="FG232" si="2524">EZ232+FE232</f>
        <v>1587458.3900000001</v>
      </c>
      <c r="FH232" s="84">
        <v>0</v>
      </c>
      <c r="FI232" s="84">
        <f t="shared" si="2244"/>
        <v>1731318.3400000003</v>
      </c>
      <c r="FJ232" s="191">
        <f t="shared" ref="FJ232" si="2525">IFERROR(FI232/FG232,"nebija plānots")</f>
        <v>1.0906228162616598</v>
      </c>
      <c r="FK232" s="84">
        <f t="shared" ref="FK232" si="2526">FI232-FG232</f>
        <v>143859.95000000019</v>
      </c>
      <c r="FL232" s="84">
        <f t="shared" si="2500"/>
        <v>0</v>
      </c>
      <c r="FM232" s="84">
        <v>0</v>
      </c>
      <c r="FN232" s="84">
        <f t="shared" ref="FN232" si="2527">FG232+FL232</f>
        <v>1587458.3900000001</v>
      </c>
      <c r="FO232" s="84">
        <v>0</v>
      </c>
      <c r="FP232" s="84">
        <f t="shared" si="2245"/>
        <v>1731318.3400000003</v>
      </c>
      <c r="FQ232" s="191">
        <f t="shared" ref="FQ232" si="2528">IFERROR(FP232/FN232,"nebija plānots")</f>
        <v>1.0906228162616598</v>
      </c>
      <c r="FR232" s="84">
        <f t="shared" ref="FR232" si="2529">FP232-FN232</f>
        <v>143859.95000000019</v>
      </c>
      <c r="FS232" s="97">
        <f t="shared" si="2305"/>
        <v>1587458.3900000001</v>
      </c>
      <c r="FT232" s="97">
        <f t="shared" si="2246"/>
        <v>9509229.209999999</v>
      </c>
      <c r="FU232" s="84">
        <v>497970.1</v>
      </c>
      <c r="FV232" s="84">
        <v>497970.1</v>
      </c>
      <c r="FW232" s="84">
        <v>0</v>
      </c>
      <c r="FX232" s="84">
        <f t="shared" si="2247"/>
        <v>497970.1</v>
      </c>
      <c r="FY232" s="191">
        <f t="shared" si="2248"/>
        <v>1</v>
      </c>
      <c r="FZ232" s="84">
        <f t="shared" si="2249"/>
        <v>0</v>
      </c>
      <c r="GA232" s="84">
        <v>0</v>
      </c>
      <c r="GB232" s="84">
        <v>0</v>
      </c>
      <c r="GC232" s="84">
        <f t="shared" si="2250"/>
        <v>0</v>
      </c>
      <c r="GD232" s="84">
        <f t="shared" si="2251"/>
        <v>0</v>
      </c>
      <c r="GE232" s="84">
        <f t="shared" si="2252"/>
        <v>497970.1</v>
      </c>
      <c r="GF232" s="191">
        <f t="shared" si="2253"/>
        <v>1</v>
      </c>
      <c r="GG232" s="84">
        <f t="shared" si="2254"/>
        <v>0</v>
      </c>
      <c r="GH232" s="84">
        <v>0</v>
      </c>
      <c r="GI232" s="84">
        <v>0</v>
      </c>
      <c r="GJ232" s="84">
        <f t="shared" si="2255"/>
        <v>0</v>
      </c>
      <c r="GK232" s="84">
        <f t="shared" si="2256"/>
        <v>0</v>
      </c>
      <c r="GL232" s="84">
        <f t="shared" si="2257"/>
        <v>497970.1</v>
      </c>
      <c r="GM232" s="191">
        <f t="shared" si="2258"/>
        <v>1</v>
      </c>
      <c r="GN232" s="84">
        <f t="shared" si="2259"/>
        <v>0</v>
      </c>
      <c r="GO232" s="84">
        <v>0</v>
      </c>
      <c r="GP232" s="84">
        <v>0</v>
      </c>
      <c r="GQ232" s="84">
        <f t="shared" si="2228"/>
        <v>0</v>
      </c>
      <c r="GR232" s="84">
        <f t="shared" si="2229"/>
        <v>0</v>
      </c>
      <c r="GS232" s="84">
        <f t="shared" si="2230"/>
        <v>497970.1</v>
      </c>
      <c r="GT232" s="191">
        <f t="shared" si="2260"/>
        <v>1</v>
      </c>
      <c r="GU232" s="84">
        <f t="shared" si="2231"/>
        <v>0</v>
      </c>
      <c r="GV232" s="84">
        <v>0</v>
      </c>
      <c r="GW232" s="84">
        <v>0</v>
      </c>
      <c r="GX232" s="84">
        <f t="shared" si="2232"/>
        <v>0</v>
      </c>
      <c r="GY232" s="84">
        <f t="shared" si="2233"/>
        <v>0</v>
      </c>
      <c r="GZ232" s="84">
        <f t="shared" si="2234"/>
        <v>497970.1</v>
      </c>
      <c r="HA232" s="191">
        <f t="shared" si="2435"/>
        <v>1</v>
      </c>
      <c r="HB232" s="84">
        <f t="shared" si="2235"/>
        <v>0</v>
      </c>
      <c r="HC232" s="57">
        <f>FU232+FS232+CQ232+CD232+BQ232+BC232+AP232</f>
        <v>9863339.3599999994</v>
      </c>
      <c r="HD232" s="57">
        <f>Q232-HC232</f>
        <v>776508.6400000006</v>
      </c>
      <c r="HE232" s="58" t="s">
        <v>760</v>
      </c>
      <c r="HF232" s="58"/>
      <c r="HG232" s="61"/>
      <c r="HH232" s="59"/>
      <c r="HI232" s="59"/>
    </row>
    <row r="233" spans="1:217" s="8" customFormat="1" ht="75.400000000000006" hidden="1" customHeight="1" outlineLevel="1" x14ac:dyDescent="0.45">
      <c r="A233" s="1"/>
      <c r="B233" s="9"/>
      <c r="C233" s="317" t="s">
        <v>74</v>
      </c>
      <c r="D233" s="1" t="s">
        <v>1471</v>
      </c>
      <c r="E233" s="35">
        <v>221</v>
      </c>
      <c r="F233" s="37">
        <v>4</v>
      </c>
      <c r="G233" s="37" t="s">
        <v>74</v>
      </c>
      <c r="H233" s="37" t="s">
        <v>255</v>
      </c>
      <c r="I233" s="37" t="s">
        <v>496</v>
      </c>
      <c r="J233" s="54">
        <v>0</v>
      </c>
      <c r="K233" s="38"/>
      <c r="L233" s="38"/>
      <c r="M233" s="42" t="s">
        <v>48</v>
      </c>
      <c r="N233" s="38"/>
      <c r="O233" s="38"/>
      <c r="P233" s="38" t="s">
        <v>456</v>
      </c>
      <c r="Q233" s="40"/>
      <c r="R233" s="40"/>
      <c r="S233" s="40"/>
      <c r="T233" s="40"/>
      <c r="U233" s="40"/>
      <c r="V233" s="40"/>
      <c r="W233" s="40"/>
      <c r="X233" s="85">
        <f t="shared" si="2225"/>
        <v>0</v>
      </c>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c r="CK233" s="40"/>
      <c r="CL233" s="40"/>
      <c r="CM233" s="40"/>
      <c r="CN233" s="40"/>
      <c r="CO233" s="84">
        <v>0</v>
      </c>
      <c r="CP233" s="84">
        <v>0</v>
      </c>
      <c r="CQ233" s="40"/>
      <c r="CR233" s="57">
        <f t="shared" si="2226"/>
        <v>0</v>
      </c>
      <c r="CS233" s="40"/>
      <c r="CT233" s="40"/>
      <c r="CU233" s="84"/>
      <c r="CV233" s="84"/>
      <c r="CW233" s="84"/>
      <c r="CX233" s="84"/>
      <c r="CY233" s="191"/>
      <c r="CZ233" s="84"/>
      <c r="DA233" s="40"/>
      <c r="DB233" s="84">
        <v>0</v>
      </c>
      <c r="DC233" s="84"/>
      <c r="DD233" s="84"/>
      <c r="DE233" s="84">
        <f t="shared" si="2236"/>
        <v>0</v>
      </c>
      <c r="DF233" s="191"/>
      <c r="DG233" s="84"/>
      <c r="DH233" s="40"/>
      <c r="DI233" s="84">
        <v>0</v>
      </c>
      <c r="DJ233" s="84"/>
      <c r="DK233" s="84"/>
      <c r="DL233" s="84">
        <f t="shared" si="2237"/>
        <v>0</v>
      </c>
      <c r="DM233" s="191"/>
      <c r="DN233" s="84"/>
      <c r="DO233" s="40"/>
      <c r="DP233" s="84">
        <v>0</v>
      </c>
      <c r="DQ233" s="84"/>
      <c r="DR233" s="84"/>
      <c r="DS233" s="84">
        <f t="shared" si="2238"/>
        <v>0</v>
      </c>
      <c r="DT233" s="191"/>
      <c r="DU233" s="84"/>
      <c r="DV233" s="40"/>
      <c r="DW233" s="84">
        <v>0</v>
      </c>
      <c r="DX233" s="84"/>
      <c r="DY233" s="84"/>
      <c r="DZ233" s="84">
        <f t="shared" si="2239"/>
        <v>0</v>
      </c>
      <c r="EA233" s="191"/>
      <c r="EB233" s="84"/>
      <c r="EC233" s="40"/>
      <c r="ED233" s="84">
        <v>0</v>
      </c>
      <c r="EE233" s="84"/>
      <c r="EF233" s="84"/>
      <c r="EG233" s="84">
        <f t="shared" si="2240"/>
        <v>0</v>
      </c>
      <c r="EH233" s="191"/>
      <c r="EI233" s="84"/>
      <c r="EJ233" s="40"/>
      <c r="EK233" s="84">
        <v>0</v>
      </c>
      <c r="EL233" s="84"/>
      <c r="EM233" s="84"/>
      <c r="EN233" s="84">
        <f t="shared" si="2241"/>
        <v>0</v>
      </c>
      <c r="EO233" s="191"/>
      <c r="EP233" s="84"/>
      <c r="EQ233" s="40"/>
      <c r="ER233" s="84">
        <v>0</v>
      </c>
      <c r="ES233" s="84"/>
      <c r="ET233" s="84"/>
      <c r="EU233" s="84">
        <f t="shared" si="2242"/>
        <v>0</v>
      </c>
      <c r="EV233" s="191"/>
      <c r="EW233" s="84"/>
      <c r="EX233" s="40"/>
      <c r="EY233" s="84">
        <v>0</v>
      </c>
      <c r="EZ233" s="84"/>
      <c r="FA233" s="84"/>
      <c r="FB233" s="84">
        <f t="shared" si="2243"/>
        <v>0</v>
      </c>
      <c r="FC233" s="191"/>
      <c r="FD233" s="84"/>
      <c r="FE233" s="40"/>
      <c r="FF233" s="84">
        <v>0</v>
      </c>
      <c r="FG233" s="84"/>
      <c r="FH233" s="84"/>
      <c r="FI233" s="84">
        <f t="shared" si="2244"/>
        <v>0</v>
      </c>
      <c r="FJ233" s="191"/>
      <c r="FK233" s="84"/>
      <c r="FL233" s="40"/>
      <c r="FM233" s="84">
        <v>0</v>
      </c>
      <c r="FN233" s="84"/>
      <c r="FO233" s="84"/>
      <c r="FP233" s="84">
        <f t="shared" si="2245"/>
        <v>0</v>
      </c>
      <c r="FQ233" s="191"/>
      <c r="FR233" s="84"/>
      <c r="FS233" s="40"/>
      <c r="FT233" s="97">
        <f t="shared" si="2246"/>
        <v>0</v>
      </c>
      <c r="FU233" s="84">
        <v>0</v>
      </c>
      <c r="FV233" s="84">
        <v>0</v>
      </c>
      <c r="FW233" s="84">
        <v>0</v>
      </c>
      <c r="FX233" s="84">
        <f t="shared" si="2247"/>
        <v>0</v>
      </c>
      <c r="FY233" s="191" t="str">
        <f t="shared" si="2248"/>
        <v>nebija plānots</v>
      </c>
      <c r="FZ233" s="84">
        <f t="shared" si="2249"/>
        <v>0</v>
      </c>
      <c r="GA233" s="84">
        <v>0</v>
      </c>
      <c r="GB233" s="84">
        <v>0</v>
      </c>
      <c r="GC233" s="84">
        <f t="shared" si="2250"/>
        <v>0</v>
      </c>
      <c r="GD233" s="84">
        <f t="shared" si="2251"/>
        <v>0</v>
      </c>
      <c r="GE233" s="84">
        <f t="shared" si="2252"/>
        <v>0</v>
      </c>
      <c r="GF233" s="191" t="str">
        <f t="shared" si="2253"/>
        <v>nebija plānots</v>
      </c>
      <c r="GG233" s="84">
        <f t="shared" si="2254"/>
        <v>0</v>
      </c>
      <c r="GH233" s="84">
        <v>0</v>
      </c>
      <c r="GI233" s="84">
        <v>0</v>
      </c>
      <c r="GJ233" s="84">
        <f t="shared" si="2255"/>
        <v>0</v>
      </c>
      <c r="GK233" s="84">
        <f t="shared" si="2256"/>
        <v>0</v>
      </c>
      <c r="GL233" s="84">
        <f t="shared" si="2257"/>
        <v>0</v>
      </c>
      <c r="GM233" s="191" t="str">
        <f t="shared" si="2258"/>
        <v>nebija plānots</v>
      </c>
      <c r="GN233" s="84">
        <f t="shared" si="2259"/>
        <v>0</v>
      </c>
      <c r="GO233" s="84">
        <v>0</v>
      </c>
      <c r="GP233" s="84">
        <v>0</v>
      </c>
      <c r="GQ233" s="84">
        <f t="shared" si="2228"/>
        <v>0</v>
      </c>
      <c r="GR233" s="84">
        <f t="shared" si="2229"/>
        <v>0</v>
      </c>
      <c r="GS233" s="84">
        <f t="shared" si="2230"/>
        <v>0</v>
      </c>
      <c r="GT233" s="191" t="str">
        <f t="shared" si="2260"/>
        <v>nebija plānots</v>
      </c>
      <c r="GU233" s="84">
        <f t="shared" si="2231"/>
        <v>0</v>
      </c>
      <c r="GV233" s="84">
        <v>0</v>
      </c>
      <c r="GW233" s="84">
        <v>0</v>
      </c>
      <c r="GX233" s="84">
        <f t="shared" si="2232"/>
        <v>0</v>
      </c>
      <c r="GY233" s="84">
        <f t="shared" si="2233"/>
        <v>0</v>
      </c>
      <c r="GZ233" s="84">
        <f t="shared" si="2234"/>
        <v>0</v>
      </c>
      <c r="HA233" s="191" t="str">
        <f t="shared" si="2435"/>
        <v>nebija plānots</v>
      </c>
      <c r="HB233" s="84">
        <f t="shared" si="2235"/>
        <v>0</v>
      </c>
      <c r="HC233" s="40"/>
      <c r="HD233" s="40"/>
      <c r="HE233" s="99"/>
      <c r="HF233" s="99"/>
      <c r="HG233" s="102"/>
      <c r="HH233" s="100"/>
      <c r="HI233" s="100"/>
    </row>
    <row r="234" spans="1:217" s="8" customFormat="1" ht="75.400000000000006" hidden="1" customHeight="1" outlineLevel="1" x14ac:dyDescent="0.45">
      <c r="A234" s="1"/>
      <c r="B234" s="9"/>
      <c r="C234" s="317" t="s">
        <v>74</v>
      </c>
      <c r="D234" s="1" t="s">
        <v>1471</v>
      </c>
      <c r="E234" s="35">
        <v>222</v>
      </c>
      <c r="F234" s="37">
        <v>4</v>
      </c>
      <c r="G234" s="37" t="s">
        <v>74</v>
      </c>
      <c r="H234" s="37" t="s">
        <v>255</v>
      </c>
      <c r="I234" s="37" t="s">
        <v>496</v>
      </c>
      <c r="J234" s="54">
        <v>0</v>
      </c>
      <c r="K234" s="38"/>
      <c r="L234" s="38"/>
      <c r="M234" s="42" t="s">
        <v>48</v>
      </c>
      <c r="N234" s="38"/>
      <c r="O234" s="38"/>
      <c r="P234" s="38" t="s">
        <v>457</v>
      </c>
      <c r="Q234" s="40"/>
      <c r="R234" s="40"/>
      <c r="S234" s="40"/>
      <c r="T234" s="40"/>
      <c r="U234" s="40"/>
      <c r="V234" s="40"/>
      <c r="W234" s="40"/>
      <c r="X234" s="85">
        <f t="shared" si="2225"/>
        <v>0</v>
      </c>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c r="CK234" s="40"/>
      <c r="CL234" s="40"/>
      <c r="CM234" s="40"/>
      <c r="CN234" s="40"/>
      <c r="CO234" s="84">
        <v>0</v>
      </c>
      <c r="CP234" s="84">
        <v>0</v>
      </c>
      <c r="CQ234" s="40"/>
      <c r="CR234" s="57">
        <f t="shared" si="2226"/>
        <v>0</v>
      </c>
      <c r="CS234" s="40"/>
      <c r="CT234" s="40">
        <v>0</v>
      </c>
      <c r="CU234" s="84"/>
      <c r="CV234" s="84"/>
      <c r="CW234" s="84"/>
      <c r="CX234" s="84"/>
      <c r="CY234" s="191"/>
      <c r="CZ234" s="84"/>
      <c r="DA234" s="40">
        <v>0</v>
      </c>
      <c r="DB234" s="84">
        <v>0</v>
      </c>
      <c r="DC234" s="84"/>
      <c r="DD234" s="84"/>
      <c r="DE234" s="84">
        <f t="shared" si="2236"/>
        <v>0</v>
      </c>
      <c r="DF234" s="191"/>
      <c r="DG234" s="84"/>
      <c r="DH234" s="40">
        <v>0</v>
      </c>
      <c r="DI234" s="84">
        <v>0</v>
      </c>
      <c r="DJ234" s="84"/>
      <c r="DK234" s="84"/>
      <c r="DL234" s="84">
        <f t="shared" si="2237"/>
        <v>0</v>
      </c>
      <c r="DM234" s="191"/>
      <c r="DN234" s="84"/>
      <c r="DO234" s="40">
        <v>237951.29</v>
      </c>
      <c r="DP234" s="84">
        <v>0</v>
      </c>
      <c r="DQ234" s="84"/>
      <c r="DR234" s="84"/>
      <c r="DS234" s="84">
        <f t="shared" si="2238"/>
        <v>0</v>
      </c>
      <c r="DT234" s="191"/>
      <c r="DU234" s="84"/>
      <c r="DV234" s="40">
        <v>0</v>
      </c>
      <c r="DW234" s="84">
        <v>0</v>
      </c>
      <c r="DX234" s="84"/>
      <c r="DY234" s="84"/>
      <c r="DZ234" s="84">
        <f t="shared" si="2239"/>
        <v>0</v>
      </c>
      <c r="EA234" s="191"/>
      <c r="EB234" s="84"/>
      <c r="EC234" s="40">
        <v>277103.09999999998</v>
      </c>
      <c r="ED234" s="84">
        <v>0</v>
      </c>
      <c r="EE234" s="84"/>
      <c r="EF234" s="84"/>
      <c r="EG234" s="84">
        <f t="shared" si="2240"/>
        <v>0</v>
      </c>
      <c r="EH234" s="191"/>
      <c r="EI234" s="84"/>
      <c r="EJ234" s="40">
        <v>0</v>
      </c>
      <c r="EK234" s="84">
        <v>0</v>
      </c>
      <c r="EL234" s="84"/>
      <c r="EM234" s="84"/>
      <c r="EN234" s="84">
        <f t="shared" si="2241"/>
        <v>0</v>
      </c>
      <c r="EO234" s="191"/>
      <c r="EP234" s="84"/>
      <c r="EQ234" s="40">
        <v>0</v>
      </c>
      <c r="ER234" s="84">
        <v>0</v>
      </c>
      <c r="ES234" s="84"/>
      <c r="ET234" s="84"/>
      <c r="EU234" s="84">
        <f t="shared" si="2242"/>
        <v>0</v>
      </c>
      <c r="EV234" s="191"/>
      <c r="EW234" s="84"/>
      <c r="EX234" s="40">
        <v>0</v>
      </c>
      <c r="EY234" s="84">
        <v>0</v>
      </c>
      <c r="EZ234" s="84"/>
      <c r="FA234" s="84"/>
      <c r="FB234" s="84">
        <f t="shared" si="2243"/>
        <v>0</v>
      </c>
      <c r="FC234" s="191"/>
      <c r="FD234" s="84"/>
      <c r="FE234" s="40">
        <v>123427.46</v>
      </c>
      <c r="FF234" s="84">
        <v>0</v>
      </c>
      <c r="FG234" s="84"/>
      <c r="FH234" s="84"/>
      <c r="FI234" s="84">
        <f t="shared" si="2244"/>
        <v>0</v>
      </c>
      <c r="FJ234" s="191"/>
      <c r="FK234" s="84"/>
      <c r="FL234" s="40">
        <v>0</v>
      </c>
      <c r="FM234" s="84">
        <v>0</v>
      </c>
      <c r="FN234" s="84"/>
      <c r="FO234" s="84"/>
      <c r="FP234" s="84">
        <f t="shared" si="2245"/>
        <v>0</v>
      </c>
      <c r="FQ234" s="191"/>
      <c r="FR234" s="84"/>
      <c r="FS234" s="40"/>
      <c r="FT234" s="97">
        <f t="shared" si="2246"/>
        <v>0</v>
      </c>
      <c r="FU234" s="84">
        <v>0</v>
      </c>
      <c r="FV234" s="84">
        <v>0</v>
      </c>
      <c r="FW234" s="84">
        <v>0</v>
      </c>
      <c r="FX234" s="84">
        <f t="shared" si="2247"/>
        <v>0</v>
      </c>
      <c r="FY234" s="191" t="str">
        <f t="shared" si="2248"/>
        <v>nebija plānots</v>
      </c>
      <c r="FZ234" s="84">
        <f t="shared" si="2249"/>
        <v>0</v>
      </c>
      <c r="GA234" s="84">
        <v>0</v>
      </c>
      <c r="GB234" s="84">
        <v>0</v>
      </c>
      <c r="GC234" s="84">
        <f t="shared" si="2250"/>
        <v>0</v>
      </c>
      <c r="GD234" s="84">
        <f t="shared" si="2251"/>
        <v>0</v>
      </c>
      <c r="GE234" s="84">
        <f t="shared" si="2252"/>
        <v>0</v>
      </c>
      <c r="GF234" s="191" t="str">
        <f t="shared" si="2253"/>
        <v>nebija plānots</v>
      </c>
      <c r="GG234" s="84">
        <f t="shared" si="2254"/>
        <v>0</v>
      </c>
      <c r="GH234" s="84">
        <v>0</v>
      </c>
      <c r="GI234" s="84">
        <v>0</v>
      </c>
      <c r="GJ234" s="84">
        <f t="shared" si="2255"/>
        <v>0</v>
      </c>
      <c r="GK234" s="84">
        <f t="shared" si="2256"/>
        <v>0</v>
      </c>
      <c r="GL234" s="84">
        <f t="shared" si="2257"/>
        <v>0</v>
      </c>
      <c r="GM234" s="191" t="str">
        <f t="shared" si="2258"/>
        <v>nebija plānots</v>
      </c>
      <c r="GN234" s="84">
        <f t="shared" si="2259"/>
        <v>0</v>
      </c>
      <c r="GO234" s="84">
        <v>0</v>
      </c>
      <c r="GP234" s="84">
        <v>0</v>
      </c>
      <c r="GQ234" s="84">
        <f t="shared" si="2228"/>
        <v>0</v>
      </c>
      <c r="GR234" s="84">
        <f t="shared" si="2229"/>
        <v>0</v>
      </c>
      <c r="GS234" s="84">
        <f t="shared" si="2230"/>
        <v>0</v>
      </c>
      <c r="GT234" s="191" t="str">
        <f t="shared" si="2260"/>
        <v>nebija plānots</v>
      </c>
      <c r="GU234" s="84">
        <f t="shared" si="2231"/>
        <v>0</v>
      </c>
      <c r="GV234" s="84">
        <v>0</v>
      </c>
      <c r="GW234" s="84">
        <v>0</v>
      </c>
      <c r="GX234" s="84">
        <f t="shared" si="2232"/>
        <v>0</v>
      </c>
      <c r="GY234" s="84">
        <f t="shared" si="2233"/>
        <v>0</v>
      </c>
      <c r="GZ234" s="84">
        <f t="shared" si="2234"/>
        <v>0</v>
      </c>
      <c r="HA234" s="191" t="str">
        <f t="shared" si="2435"/>
        <v>nebija plānots</v>
      </c>
      <c r="HB234" s="84">
        <f t="shared" si="2235"/>
        <v>0</v>
      </c>
      <c r="HC234" s="40"/>
      <c r="HD234" s="40"/>
      <c r="HE234" s="99"/>
      <c r="HF234" s="153" t="s">
        <v>778</v>
      </c>
      <c r="HG234" s="102" t="s">
        <v>1022</v>
      </c>
      <c r="HH234" s="100"/>
      <c r="HI234" s="100"/>
    </row>
    <row r="235" spans="1:217" s="8" customFormat="1" ht="75.400000000000006" customHeight="1" collapsed="1" x14ac:dyDescent="0.45">
      <c r="A235" s="1" t="str">
        <f t="shared" si="2436"/>
        <v>4.5.1.2.3</v>
      </c>
      <c r="B235" s="9" t="str">
        <f>C235&amp;J235&amp;"."&amp;D235</f>
        <v>4.5.1.2.3.Nē</v>
      </c>
      <c r="C235" s="317" t="s">
        <v>74</v>
      </c>
      <c r="D235" s="1" t="s">
        <v>1471</v>
      </c>
      <c r="E235" s="35">
        <v>223</v>
      </c>
      <c r="F235" s="54">
        <v>4</v>
      </c>
      <c r="G235" s="54" t="s">
        <v>74</v>
      </c>
      <c r="H235" s="54" t="s">
        <v>255</v>
      </c>
      <c r="I235" s="54" t="str">
        <f t="shared" si="2401"/>
        <v>4.5.1.2. Videi draudzīgi autobusi</v>
      </c>
      <c r="J235" s="54">
        <v>3</v>
      </c>
      <c r="K235" s="55">
        <v>3</v>
      </c>
      <c r="L235" s="38"/>
      <c r="M235" s="56" t="s">
        <v>48</v>
      </c>
      <c r="N235" s="55" t="s">
        <v>6</v>
      </c>
      <c r="O235" s="55" t="s">
        <v>222</v>
      </c>
      <c r="P235" s="55" t="s">
        <v>225</v>
      </c>
      <c r="Q235" s="57">
        <f t="shared" si="2498"/>
        <v>21746403</v>
      </c>
      <c r="R235" s="57">
        <f t="shared" si="2499"/>
        <v>21746403</v>
      </c>
      <c r="S235" s="80">
        <v>21746403</v>
      </c>
      <c r="T235" s="80">
        <v>0</v>
      </c>
      <c r="U235" s="80">
        <v>0</v>
      </c>
      <c r="V235" s="80">
        <v>0</v>
      </c>
      <c r="W235" s="80">
        <v>0</v>
      </c>
      <c r="X235" s="85" t="str">
        <f t="shared" si="2225"/>
        <v>KF</v>
      </c>
      <c r="Y235" s="85">
        <v>0</v>
      </c>
      <c r="Z235" s="85">
        <v>0</v>
      </c>
      <c r="AA235" s="85">
        <v>0</v>
      </c>
      <c r="AB235" s="85">
        <v>0</v>
      </c>
      <c r="AC235" s="85">
        <v>0</v>
      </c>
      <c r="AD235" s="85">
        <v>0</v>
      </c>
      <c r="AE235" s="85">
        <v>0</v>
      </c>
      <c r="AF235" s="85">
        <v>0</v>
      </c>
      <c r="AG235" s="85">
        <v>0</v>
      </c>
      <c r="AH235" s="85">
        <v>0</v>
      </c>
      <c r="AI235" s="85">
        <v>0</v>
      </c>
      <c r="AJ235" s="85">
        <v>0</v>
      </c>
      <c r="AK235" s="85">
        <v>0</v>
      </c>
      <c r="AL235" s="85">
        <v>0</v>
      </c>
      <c r="AM235" s="85">
        <v>0</v>
      </c>
      <c r="AN235" s="85">
        <v>0</v>
      </c>
      <c r="AO235" s="85">
        <v>0</v>
      </c>
      <c r="AP235" s="57">
        <f t="shared" si="2306"/>
        <v>0</v>
      </c>
      <c r="AQ235" s="85">
        <v>0</v>
      </c>
      <c r="AR235" s="85">
        <v>0</v>
      </c>
      <c r="AS235" s="85">
        <v>0</v>
      </c>
      <c r="AT235" s="85">
        <v>0</v>
      </c>
      <c r="AU235" s="85">
        <v>0</v>
      </c>
      <c r="AV235" s="85">
        <v>0</v>
      </c>
      <c r="AW235" s="85">
        <v>0</v>
      </c>
      <c r="AX235" s="85">
        <v>0</v>
      </c>
      <c r="AY235" s="85">
        <v>0</v>
      </c>
      <c r="AZ235" s="85">
        <v>0</v>
      </c>
      <c r="BA235" s="85">
        <v>0</v>
      </c>
      <c r="BB235" s="85">
        <v>0</v>
      </c>
      <c r="BC235" s="57">
        <f t="shared" si="2307"/>
        <v>0</v>
      </c>
      <c r="BD235" s="57">
        <f t="shared" si="2308"/>
        <v>0</v>
      </c>
      <c r="BE235" s="85">
        <v>0</v>
      </c>
      <c r="BF235" s="85">
        <v>0</v>
      </c>
      <c r="BG235" s="85">
        <v>0</v>
      </c>
      <c r="BH235" s="85">
        <v>0</v>
      </c>
      <c r="BI235" s="85">
        <v>0</v>
      </c>
      <c r="BJ235" s="85">
        <v>0</v>
      </c>
      <c r="BK235" s="85">
        <v>0</v>
      </c>
      <c r="BL235" s="85">
        <v>0</v>
      </c>
      <c r="BM235" s="85">
        <v>0</v>
      </c>
      <c r="BN235" s="85">
        <v>0</v>
      </c>
      <c r="BO235" s="85">
        <v>0</v>
      </c>
      <c r="BP235" s="85">
        <v>0</v>
      </c>
      <c r="BQ235" s="57">
        <f t="shared" si="2309"/>
        <v>0</v>
      </c>
      <c r="BR235" s="85">
        <v>0</v>
      </c>
      <c r="BS235" s="85">
        <v>0</v>
      </c>
      <c r="BT235" s="85">
        <v>0</v>
      </c>
      <c r="BU235" s="85">
        <v>0</v>
      </c>
      <c r="BV235" s="85">
        <v>0</v>
      </c>
      <c r="BW235" s="85">
        <v>0</v>
      </c>
      <c r="BX235" s="85">
        <v>0</v>
      </c>
      <c r="BY235" s="85">
        <v>0</v>
      </c>
      <c r="BZ235" s="85">
        <v>0</v>
      </c>
      <c r="CA235" s="85">
        <v>0</v>
      </c>
      <c r="CB235" s="85">
        <v>0</v>
      </c>
      <c r="CC235" s="85">
        <v>0</v>
      </c>
      <c r="CD235" s="57">
        <f t="shared" si="2310"/>
        <v>0</v>
      </c>
      <c r="CE235" s="85">
        <v>0</v>
      </c>
      <c r="CF235" s="85">
        <v>0</v>
      </c>
      <c r="CG235" s="85">
        <v>0</v>
      </c>
      <c r="CH235" s="85">
        <v>0</v>
      </c>
      <c r="CI235" s="85">
        <v>0</v>
      </c>
      <c r="CJ235" s="85">
        <v>0</v>
      </c>
      <c r="CK235" s="85">
        <v>55050</v>
      </c>
      <c r="CL235" s="85">
        <v>0</v>
      </c>
      <c r="CM235" s="85">
        <v>208938.55</v>
      </c>
      <c r="CN235" s="85">
        <v>0</v>
      </c>
      <c r="CO235" s="84">
        <v>0</v>
      </c>
      <c r="CP235" s="84">
        <v>2894546.18</v>
      </c>
      <c r="CQ235" s="57">
        <f>CE235+CF235+CG235+CH235+CI235+CJ235+CK235+CL235+CM235+CN235+CO235+CP235</f>
        <v>3158534.73</v>
      </c>
      <c r="CR235" s="57">
        <f t="shared" si="2226"/>
        <v>3158534.73</v>
      </c>
      <c r="CS235" s="179">
        <v>56983.24</v>
      </c>
      <c r="CT235" s="84">
        <v>0</v>
      </c>
      <c r="CU235" s="84">
        <v>0</v>
      </c>
      <c r="CV235" s="84">
        <f t="shared" si="2270"/>
        <v>56983.24</v>
      </c>
      <c r="CW235" s="84">
        <v>0</v>
      </c>
      <c r="CX235" s="84">
        <f t="shared" si="2271"/>
        <v>56983.24</v>
      </c>
      <c r="CY235" s="191">
        <f t="shared" si="2272"/>
        <v>1</v>
      </c>
      <c r="CZ235" s="84">
        <f t="shared" si="2273"/>
        <v>0</v>
      </c>
      <c r="DA235" s="84">
        <f t="shared" ref="DA235:FL235" si="2530">DA236+DA237</f>
        <v>0</v>
      </c>
      <c r="DB235" s="84">
        <v>103682.55</v>
      </c>
      <c r="DC235" s="84">
        <f t="shared" si="2275"/>
        <v>56983.24</v>
      </c>
      <c r="DD235" s="84">
        <v>0</v>
      </c>
      <c r="DE235" s="84">
        <f t="shared" si="2236"/>
        <v>160665.79</v>
      </c>
      <c r="DF235" s="191">
        <f t="shared" ref="DF235" si="2531">IFERROR(DE235/DC235,"nebija plānots")</f>
        <v>2.8195271100765771</v>
      </c>
      <c r="DG235" s="84">
        <f t="shared" ref="DG235" si="2532">DE235-DC235</f>
        <v>103682.55000000002</v>
      </c>
      <c r="DH235" s="84">
        <f t="shared" si="2530"/>
        <v>67393.66</v>
      </c>
      <c r="DI235" s="84">
        <v>2410373.91</v>
      </c>
      <c r="DJ235" s="84">
        <f t="shared" ref="DJ235" si="2533">DC235+DH235</f>
        <v>124376.9</v>
      </c>
      <c r="DK235" s="84">
        <v>0</v>
      </c>
      <c r="DL235" s="84">
        <f t="shared" si="2237"/>
        <v>2571039.7000000002</v>
      </c>
      <c r="DM235" s="191">
        <f t="shared" ref="DM235" si="2534">IFERROR(DL235/DJ235,"nebija plānots")</f>
        <v>20.671360196306551</v>
      </c>
      <c r="DN235" s="84">
        <f t="shared" ref="DN235" si="2535">DL235-DJ235</f>
        <v>2446662.8000000003</v>
      </c>
      <c r="DO235" s="84">
        <f t="shared" si="2530"/>
        <v>1566743.04</v>
      </c>
      <c r="DP235" s="84">
        <v>0</v>
      </c>
      <c r="DQ235" s="84">
        <f t="shared" ref="DQ235" si="2536">DJ235+DO235</f>
        <v>1691119.94</v>
      </c>
      <c r="DR235" s="84">
        <v>0</v>
      </c>
      <c r="DS235" s="84">
        <f t="shared" si="2238"/>
        <v>2571039.7000000002</v>
      </c>
      <c r="DT235" s="191">
        <f t="shared" ref="DT235" si="2537">IFERROR(DS235/DQ235,"nebija plānots")</f>
        <v>1.5203177723751518</v>
      </c>
      <c r="DU235" s="84">
        <f t="shared" ref="DU235" si="2538">DS235-DQ235</f>
        <v>879919.76000000024</v>
      </c>
      <c r="DV235" s="84">
        <f t="shared" si="2530"/>
        <v>237951.29</v>
      </c>
      <c r="DW235" s="84">
        <v>0</v>
      </c>
      <c r="DX235" s="84">
        <f t="shared" ref="DX235" si="2539">DQ235+DV235</f>
        <v>1929071.23</v>
      </c>
      <c r="DY235" s="84">
        <v>0</v>
      </c>
      <c r="DZ235" s="84">
        <f t="shared" si="2239"/>
        <v>2571039.7000000002</v>
      </c>
      <c r="EA235" s="191">
        <f t="shared" ref="EA235" si="2540">IFERROR(DZ235/DX235,"nebija plānots")</f>
        <v>1.3327862963359836</v>
      </c>
      <c r="EB235" s="84">
        <f t="shared" ref="EB235" si="2541">DZ235-DX235</f>
        <v>641968.4700000002</v>
      </c>
      <c r="EC235" s="84">
        <f t="shared" si="2530"/>
        <v>0</v>
      </c>
      <c r="ED235" s="84">
        <v>2009095.6600000001</v>
      </c>
      <c r="EE235" s="84">
        <f t="shared" ref="EE235" si="2542">DX235+EC235</f>
        <v>1929071.23</v>
      </c>
      <c r="EF235" s="84">
        <v>0</v>
      </c>
      <c r="EG235" s="84">
        <f t="shared" si="2240"/>
        <v>4580135.3600000003</v>
      </c>
      <c r="EH235" s="191">
        <f t="shared" ref="EH235" si="2543">IFERROR(EG235/EE235,"nebija plānots")</f>
        <v>2.3742696945410358</v>
      </c>
      <c r="EI235" s="84">
        <f t="shared" ref="EI235" si="2544">EG235-EE235</f>
        <v>2651064.1300000004</v>
      </c>
      <c r="EJ235" s="84">
        <f t="shared" si="2530"/>
        <v>1067960.8899999999</v>
      </c>
      <c r="EK235" s="84">
        <v>0</v>
      </c>
      <c r="EL235" s="84">
        <f t="shared" ref="EL235" si="2545">EE235+EJ235</f>
        <v>2997032.12</v>
      </c>
      <c r="EM235" s="84">
        <v>0</v>
      </c>
      <c r="EN235" s="84">
        <f t="shared" si="2241"/>
        <v>4580135.3600000003</v>
      </c>
      <c r="EO235" s="191">
        <f t="shared" ref="EO235" si="2546">IFERROR(EN235/EL235,"nebija plānots")</f>
        <v>1.5282236481336076</v>
      </c>
      <c r="EP235" s="84">
        <f t="shared" ref="EP235" si="2547">EN235-EL235</f>
        <v>1583103.2400000002</v>
      </c>
      <c r="EQ235" s="84">
        <f t="shared" si="2530"/>
        <v>193129.51</v>
      </c>
      <c r="ER235" s="84">
        <v>9326179.9499999993</v>
      </c>
      <c r="ES235" s="84">
        <f t="shared" ref="ES235" si="2548">EL235+EQ235</f>
        <v>3190161.63</v>
      </c>
      <c r="ET235" s="84">
        <v>0</v>
      </c>
      <c r="EU235" s="84">
        <f t="shared" si="2242"/>
        <v>13906315.309999999</v>
      </c>
      <c r="EV235" s="191">
        <f t="shared" ref="EV235" si="2549">IFERROR(EU235/ES235,"nebija plānots")</f>
        <v>4.3591256252430064</v>
      </c>
      <c r="EW235" s="84">
        <f t="shared" ref="EW235" si="2550">EU235-ES235</f>
        <v>10716153.68</v>
      </c>
      <c r="EX235" s="84">
        <f t="shared" si="2530"/>
        <v>6062016.9699999997</v>
      </c>
      <c r="EY235" s="84">
        <v>46792.1</v>
      </c>
      <c r="EZ235" s="84">
        <f t="shared" ref="EZ235" si="2551">ES235+EX235</f>
        <v>9252178.5999999996</v>
      </c>
      <c r="FA235" s="84">
        <v>0</v>
      </c>
      <c r="FB235" s="84">
        <f t="shared" si="2243"/>
        <v>13953107.409999998</v>
      </c>
      <c r="FC235" s="191">
        <f t="shared" ref="FC235" si="2552">IFERROR(FB235/EZ235,"nebija plānots")</f>
        <v>1.5080888527162672</v>
      </c>
      <c r="FD235" s="84">
        <f t="shared" ref="FD235" si="2553">FB235-EZ235</f>
        <v>4700928.8099999987</v>
      </c>
      <c r="FE235" s="84">
        <f t="shared" si="2530"/>
        <v>30414.87</v>
      </c>
      <c r="FF235" s="84">
        <v>74188.070000000007</v>
      </c>
      <c r="FG235" s="84">
        <f t="shared" ref="FG235" si="2554">EZ235+FE235</f>
        <v>9282593.4699999988</v>
      </c>
      <c r="FH235" s="84">
        <v>0</v>
      </c>
      <c r="FI235" s="84">
        <f t="shared" si="2244"/>
        <v>14027295.479999999</v>
      </c>
      <c r="FJ235" s="191">
        <f t="shared" ref="FJ235" si="2555">IFERROR(FI235/FG235,"nebija plānots")</f>
        <v>1.5111396966089479</v>
      </c>
      <c r="FK235" s="84">
        <f t="shared" ref="FK235" si="2556">FI235-FG235</f>
        <v>4744702.01</v>
      </c>
      <c r="FL235" s="84">
        <f t="shared" si="2530"/>
        <v>0</v>
      </c>
      <c r="FM235" s="84">
        <v>0</v>
      </c>
      <c r="FN235" s="84">
        <f t="shared" ref="FN235" si="2557">FG235+FL235</f>
        <v>9282593.4699999988</v>
      </c>
      <c r="FO235" s="84">
        <v>0</v>
      </c>
      <c r="FP235" s="84">
        <f t="shared" si="2245"/>
        <v>14027295.479999999</v>
      </c>
      <c r="FQ235" s="191">
        <f t="shared" ref="FQ235" si="2558">IFERROR(FP235/FN235,"nebija plānots")</f>
        <v>1.5111396966089479</v>
      </c>
      <c r="FR235" s="84">
        <f t="shared" ref="FR235" si="2559">FP235-FN235</f>
        <v>4744702.01</v>
      </c>
      <c r="FS235" s="97">
        <f t="shared" si="2305"/>
        <v>9282593.4699999988</v>
      </c>
      <c r="FT235" s="97">
        <f t="shared" si="2246"/>
        <v>17185830.209999997</v>
      </c>
      <c r="FU235" s="84">
        <v>483033.57</v>
      </c>
      <c r="FV235" s="84">
        <v>239749.66</v>
      </c>
      <c r="FW235" s="84">
        <v>0</v>
      </c>
      <c r="FX235" s="84">
        <f t="shared" si="2247"/>
        <v>239749.66</v>
      </c>
      <c r="FY235" s="191">
        <f t="shared" si="2248"/>
        <v>0.49634161037710073</v>
      </c>
      <c r="FZ235" s="84">
        <f t="shared" si="2249"/>
        <v>243283.91</v>
      </c>
      <c r="GA235" s="84">
        <v>0</v>
      </c>
      <c r="GB235" s="84">
        <v>0</v>
      </c>
      <c r="GC235" s="84">
        <f t="shared" si="2250"/>
        <v>0</v>
      </c>
      <c r="GD235" s="84">
        <f t="shared" si="2251"/>
        <v>0</v>
      </c>
      <c r="GE235" s="84">
        <f t="shared" si="2252"/>
        <v>239749.66</v>
      </c>
      <c r="GF235" s="191">
        <f t="shared" si="2253"/>
        <v>0.49634161037710073</v>
      </c>
      <c r="GG235" s="84">
        <f t="shared" si="2254"/>
        <v>243283.91</v>
      </c>
      <c r="GH235" s="84">
        <v>0</v>
      </c>
      <c r="GI235" s="84">
        <v>0</v>
      </c>
      <c r="GJ235" s="84">
        <f t="shared" si="2255"/>
        <v>0</v>
      </c>
      <c r="GK235" s="84">
        <f t="shared" si="2256"/>
        <v>0</v>
      </c>
      <c r="GL235" s="84">
        <f t="shared" si="2257"/>
        <v>239749.66</v>
      </c>
      <c r="GM235" s="191">
        <f t="shared" si="2258"/>
        <v>0.49634161037710073</v>
      </c>
      <c r="GN235" s="84">
        <f t="shared" si="2259"/>
        <v>243283.91</v>
      </c>
      <c r="GO235" s="84">
        <v>243283.92</v>
      </c>
      <c r="GP235" s="84">
        <v>0</v>
      </c>
      <c r="GQ235" s="84">
        <f t="shared" si="2228"/>
        <v>243283.92</v>
      </c>
      <c r="GR235" s="84">
        <f t="shared" si="2229"/>
        <v>0</v>
      </c>
      <c r="GS235" s="84">
        <f t="shared" si="2230"/>
        <v>483033.58</v>
      </c>
      <c r="GT235" s="191">
        <f t="shared" si="2260"/>
        <v>1.0000000207024948</v>
      </c>
      <c r="GU235" s="84">
        <f t="shared" si="2231"/>
        <v>-1.0000000009313226E-2</v>
      </c>
      <c r="GV235" s="84">
        <v>0</v>
      </c>
      <c r="GW235" s="84">
        <v>0</v>
      </c>
      <c r="GX235" s="84">
        <f t="shared" si="2232"/>
        <v>0</v>
      </c>
      <c r="GY235" s="84">
        <f t="shared" si="2233"/>
        <v>0</v>
      </c>
      <c r="GZ235" s="84">
        <f t="shared" si="2234"/>
        <v>483033.58</v>
      </c>
      <c r="HA235" s="191">
        <f t="shared" si="2435"/>
        <v>1.0000000207024948</v>
      </c>
      <c r="HB235" s="84">
        <f t="shared" si="2235"/>
        <v>-1.0000000009313226E-2</v>
      </c>
      <c r="HC235" s="57">
        <f>FU235+FS235+CQ235+CD235+BQ235+BC235+AP235</f>
        <v>12924161.77</v>
      </c>
      <c r="HD235" s="57">
        <f>Q235-HC235</f>
        <v>8822241.2300000004</v>
      </c>
      <c r="HE235" s="58" t="s">
        <v>1001</v>
      </c>
      <c r="HF235" s="58"/>
      <c r="HG235" s="61"/>
      <c r="HH235" s="59"/>
      <c r="HI235" s="59"/>
    </row>
    <row r="236" spans="1:217" s="8" customFormat="1" ht="75.400000000000006" hidden="1" customHeight="1" outlineLevel="1" x14ac:dyDescent="0.45">
      <c r="A236" s="1"/>
      <c r="B236" s="9"/>
      <c r="C236" s="317" t="s">
        <v>74</v>
      </c>
      <c r="D236" s="1" t="s">
        <v>1471</v>
      </c>
      <c r="E236" s="35">
        <v>224</v>
      </c>
      <c r="F236" s="37">
        <v>4</v>
      </c>
      <c r="G236" s="37" t="s">
        <v>74</v>
      </c>
      <c r="H236" s="37" t="s">
        <v>255</v>
      </c>
      <c r="I236" s="37" t="s">
        <v>496</v>
      </c>
      <c r="J236" s="54">
        <v>0</v>
      </c>
      <c r="K236" s="38"/>
      <c r="L236" s="38"/>
      <c r="M236" s="42" t="s">
        <v>48</v>
      </c>
      <c r="N236" s="38"/>
      <c r="O236" s="38"/>
      <c r="P236" s="38" t="s">
        <v>456</v>
      </c>
      <c r="Q236" s="40"/>
      <c r="R236" s="40"/>
      <c r="S236" s="40"/>
      <c r="T236" s="40"/>
      <c r="U236" s="40"/>
      <c r="V236" s="40"/>
      <c r="W236" s="40"/>
      <c r="X236" s="85">
        <f t="shared" si="2225"/>
        <v>0</v>
      </c>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84">
        <v>0</v>
      </c>
      <c r="CP236" s="84">
        <v>0</v>
      </c>
      <c r="CQ236" s="40"/>
      <c r="CR236" s="57">
        <f t="shared" si="2226"/>
        <v>0</v>
      </c>
      <c r="CS236" s="40"/>
      <c r="CT236" s="40"/>
      <c r="CU236" s="84"/>
      <c r="CV236" s="84"/>
      <c r="CW236" s="84"/>
      <c r="CX236" s="84"/>
      <c r="CY236" s="191"/>
      <c r="CZ236" s="84"/>
      <c r="DA236" s="40"/>
      <c r="DB236" s="84">
        <v>0</v>
      </c>
      <c r="DC236" s="84"/>
      <c r="DD236" s="84"/>
      <c r="DE236" s="84">
        <f t="shared" si="2236"/>
        <v>0</v>
      </c>
      <c r="DF236" s="191"/>
      <c r="DG236" s="84"/>
      <c r="DH236" s="40"/>
      <c r="DI236" s="84">
        <v>0</v>
      </c>
      <c r="DJ236" s="84"/>
      <c r="DK236" s="84"/>
      <c r="DL236" s="84">
        <f t="shared" si="2237"/>
        <v>0</v>
      </c>
      <c r="DM236" s="191"/>
      <c r="DN236" s="84"/>
      <c r="DO236" s="40"/>
      <c r="DP236" s="84">
        <v>0</v>
      </c>
      <c r="DQ236" s="84"/>
      <c r="DR236" s="84"/>
      <c r="DS236" s="84">
        <f t="shared" si="2238"/>
        <v>0</v>
      </c>
      <c r="DT236" s="191"/>
      <c r="DU236" s="84"/>
      <c r="DV236" s="40"/>
      <c r="DW236" s="84">
        <v>0</v>
      </c>
      <c r="DX236" s="84"/>
      <c r="DY236" s="84"/>
      <c r="DZ236" s="84">
        <f t="shared" si="2239"/>
        <v>0</v>
      </c>
      <c r="EA236" s="191"/>
      <c r="EB236" s="84"/>
      <c r="EC236" s="40"/>
      <c r="ED236" s="84">
        <v>0</v>
      </c>
      <c r="EE236" s="84"/>
      <c r="EF236" s="84"/>
      <c r="EG236" s="84">
        <f t="shared" si="2240"/>
        <v>0</v>
      </c>
      <c r="EH236" s="191"/>
      <c r="EI236" s="84"/>
      <c r="EJ236" s="40"/>
      <c r="EK236" s="84">
        <v>0</v>
      </c>
      <c r="EL236" s="84"/>
      <c r="EM236" s="84"/>
      <c r="EN236" s="84">
        <f t="shared" si="2241"/>
        <v>0</v>
      </c>
      <c r="EO236" s="191"/>
      <c r="EP236" s="84"/>
      <c r="EQ236" s="40"/>
      <c r="ER236" s="84">
        <v>0</v>
      </c>
      <c r="ES236" s="84"/>
      <c r="ET236" s="84"/>
      <c r="EU236" s="84">
        <f t="shared" si="2242"/>
        <v>0</v>
      </c>
      <c r="EV236" s="191"/>
      <c r="EW236" s="84"/>
      <c r="EX236" s="40"/>
      <c r="EY236" s="84">
        <v>0</v>
      </c>
      <c r="EZ236" s="84"/>
      <c r="FA236" s="84"/>
      <c r="FB236" s="84">
        <f t="shared" si="2243"/>
        <v>0</v>
      </c>
      <c r="FC236" s="191"/>
      <c r="FD236" s="84"/>
      <c r="FE236" s="40"/>
      <c r="FF236" s="84">
        <v>0</v>
      </c>
      <c r="FG236" s="84"/>
      <c r="FH236" s="84"/>
      <c r="FI236" s="84">
        <f t="shared" si="2244"/>
        <v>0</v>
      </c>
      <c r="FJ236" s="191"/>
      <c r="FK236" s="84"/>
      <c r="FL236" s="40"/>
      <c r="FM236" s="84">
        <v>0</v>
      </c>
      <c r="FN236" s="84"/>
      <c r="FO236" s="84"/>
      <c r="FP236" s="84">
        <f t="shared" si="2245"/>
        <v>0</v>
      </c>
      <c r="FQ236" s="191"/>
      <c r="FR236" s="84"/>
      <c r="FS236" s="40"/>
      <c r="FT236" s="97">
        <f t="shared" si="2246"/>
        <v>0</v>
      </c>
      <c r="FU236" s="84">
        <v>0</v>
      </c>
      <c r="FV236" s="84">
        <v>0</v>
      </c>
      <c r="FW236" s="84">
        <v>0</v>
      </c>
      <c r="FX236" s="84">
        <f t="shared" si="2247"/>
        <v>0</v>
      </c>
      <c r="FY236" s="191" t="str">
        <f t="shared" si="2248"/>
        <v>nebija plānots</v>
      </c>
      <c r="FZ236" s="84">
        <f t="shared" si="2249"/>
        <v>0</v>
      </c>
      <c r="GA236" s="84">
        <v>0</v>
      </c>
      <c r="GB236" s="84">
        <v>0</v>
      </c>
      <c r="GC236" s="84">
        <f t="shared" si="2250"/>
        <v>0</v>
      </c>
      <c r="GD236" s="84">
        <f t="shared" si="2251"/>
        <v>0</v>
      </c>
      <c r="GE236" s="84">
        <f t="shared" si="2252"/>
        <v>0</v>
      </c>
      <c r="GF236" s="191" t="str">
        <f t="shared" si="2253"/>
        <v>nebija plānots</v>
      </c>
      <c r="GG236" s="84">
        <f t="shared" si="2254"/>
        <v>0</v>
      </c>
      <c r="GH236" s="84">
        <v>0</v>
      </c>
      <c r="GI236" s="84">
        <v>0</v>
      </c>
      <c r="GJ236" s="84">
        <f t="shared" si="2255"/>
        <v>0</v>
      </c>
      <c r="GK236" s="84">
        <f t="shared" si="2256"/>
        <v>0</v>
      </c>
      <c r="GL236" s="84">
        <f t="shared" si="2257"/>
        <v>0</v>
      </c>
      <c r="GM236" s="191" t="str">
        <f t="shared" si="2258"/>
        <v>nebija plānots</v>
      </c>
      <c r="GN236" s="84">
        <f t="shared" si="2259"/>
        <v>0</v>
      </c>
      <c r="GO236" s="84">
        <v>0</v>
      </c>
      <c r="GP236" s="84">
        <v>0</v>
      </c>
      <c r="GQ236" s="84">
        <f t="shared" si="2228"/>
        <v>0</v>
      </c>
      <c r="GR236" s="84">
        <f t="shared" si="2229"/>
        <v>0</v>
      </c>
      <c r="GS236" s="84">
        <f t="shared" si="2230"/>
        <v>0</v>
      </c>
      <c r="GT236" s="191" t="str">
        <f t="shared" si="2260"/>
        <v>nebija plānots</v>
      </c>
      <c r="GU236" s="84">
        <f t="shared" si="2231"/>
        <v>0</v>
      </c>
      <c r="GV236" s="84">
        <v>0</v>
      </c>
      <c r="GW236" s="84">
        <v>0</v>
      </c>
      <c r="GX236" s="84">
        <f t="shared" si="2232"/>
        <v>0</v>
      </c>
      <c r="GY236" s="84">
        <f t="shared" si="2233"/>
        <v>0</v>
      </c>
      <c r="GZ236" s="84">
        <f t="shared" si="2234"/>
        <v>0</v>
      </c>
      <c r="HA236" s="191" t="str">
        <f t="shared" si="2435"/>
        <v>nebija plānots</v>
      </c>
      <c r="HB236" s="84">
        <f t="shared" si="2235"/>
        <v>0</v>
      </c>
      <c r="HC236" s="40"/>
      <c r="HD236" s="40"/>
      <c r="HE236" s="99"/>
      <c r="HF236" s="99"/>
      <c r="HG236" s="102"/>
      <c r="HH236" s="100"/>
      <c r="HI236" s="100"/>
    </row>
    <row r="237" spans="1:217" s="8" customFormat="1" ht="75.400000000000006" hidden="1" customHeight="1" outlineLevel="1" x14ac:dyDescent="0.45">
      <c r="A237" s="1"/>
      <c r="B237" s="9"/>
      <c r="C237" s="317" t="s">
        <v>74</v>
      </c>
      <c r="D237" s="1" t="s">
        <v>1471</v>
      </c>
      <c r="E237" s="35">
        <v>225</v>
      </c>
      <c r="F237" s="37">
        <v>4</v>
      </c>
      <c r="G237" s="37" t="s">
        <v>74</v>
      </c>
      <c r="H237" s="37" t="s">
        <v>255</v>
      </c>
      <c r="I237" s="37" t="s">
        <v>496</v>
      </c>
      <c r="J237" s="54">
        <v>0</v>
      </c>
      <c r="K237" s="38"/>
      <c r="L237" s="38"/>
      <c r="M237" s="42" t="s">
        <v>48</v>
      </c>
      <c r="N237" s="38"/>
      <c r="O237" s="38"/>
      <c r="P237" s="38" t="s">
        <v>457</v>
      </c>
      <c r="Q237" s="40"/>
      <c r="R237" s="40"/>
      <c r="S237" s="40"/>
      <c r="T237" s="40"/>
      <c r="U237" s="40"/>
      <c r="V237" s="40"/>
      <c r="W237" s="40"/>
      <c r="X237" s="85">
        <f t="shared" si="2225"/>
        <v>0</v>
      </c>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c r="CK237" s="40"/>
      <c r="CL237" s="40"/>
      <c r="CM237" s="40"/>
      <c r="CN237" s="40"/>
      <c r="CO237" s="84">
        <v>0</v>
      </c>
      <c r="CP237" s="84">
        <v>0</v>
      </c>
      <c r="CQ237" s="40"/>
      <c r="CR237" s="57">
        <f t="shared" si="2226"/>
        <v>0</v>
      </c>
      <c r="CS237" s="40"/>
      <c r="CT237" s="40">
        <v>0</v>
      </c>
      <c r="CU237" s="84"/>
      <c r="CV237" s="84"/>
      <c r="CW237" s="84"/>
      <c r="CX237" s="84"/>
      <c r="CY237" s="191"/>
      <c r="CZ237" s="84"/>
      <c r="DA237" s="40">
        <v>0</v>
      </c>
      <c r="DB237" s="84">
        <v>0</v>
      </c>
      <c r="DC237" s="84"/>
      <c r="DD237" s="84"/>
      <c r="DE237" s="84">
        <f t="shared" si="2236"/>
        <v>0</v>
      </c>
      <c r="DF237" s="191"/>
      <c r="DG237" s="84"/>
      <c r="DH237" s="40">
        <v>67393.66</v>
      </c>
      <c r="DI237" s="84">
        <v>0</v>
      </c>
      <c r="DJ237" s="84"/>
      <c r="DK237" s="84"/>
      <c r="DL237" s="84">
        <f t="shared" si="2237"/>
        <v>0</v>
      </c>
      <c r="DM237" s="191"/>
      <c r="DN237" s="84"/>
      <c r="DO237" s="40">
        <v>1566743.04</v>
      </c>
      <c r="DP237" s="84">
        <v>0</v>
      </c>
      <c r="DQ237" s="84"/>
      <c r="DR237" s="84"/>
      <c r="DS237" s="84">
        <f t="shared" si="2238"/>
        <v>0</v>
      </c>
      <c r="DT237" s="191"/>
      <c r="DU237" s="84"/>
      <c r="DV237" s="40">
        <v>237951.29</v>
      </c>
      <c r="DW237" s="84">
        <v>0</v>
      </c>
      <c r="DX237" s="84"/>
      <c r="DY237" s="84"/>
      <c r="DZ237" s="84">
        <f t="shared" si="2239"/>
        <v>0</v>
      </c>
      <c r="EA237" s="191"/>
      <c r="EB237" s="84"/>
      <c r="EC237" s="40">
        <v>0</v>
      </c>
      <c r="ED237" s="84">
        <v>0</v>
      </c>
      <c r="EE237" s="84"/>
      <c r="EF237" s="84"/>
      <c r="EG237" s="84">
        <f t="shared" si="2240"/>
        <v>0</v>
      </c>
      <c r="EH237" s="191"/>
      <c r="EI237" s="84"/>
      <c r="EJ237" s="40">
        <v>1067960.8899999999</v>
      </c>
      <c r="EK237" s="84">
        <v>0</v>
      </c>
      <c r="EL237" s="84"/>
      <c r="EM237" s="84"/>
      <c r="EN237" s="84">
        <f t="shared" si="2241"/>
        <v>0</v>
      </c>
      <c r="EO237" s="191"/>
      <c r="EP237" s="84"/>
      <c r="EQ237" s="40">
        <v>193129.51</v>
      </c>
      <c r="ER237" s="84">
        <v>0</v>
      </c>
      <c r="ES237" s="84"/>
      <c r="ET237" s="84"/>
      <c r="EU237" s="84">
        <f t="shared" si="2242"/>
        <v>0</v>
      </c>
      <c r="EV237" s="191"/>
      <c r="EW237" s="84"/>
      <c r="EX237" s="40">
        <v>6062016.9699999997</v>
      </c>
      <c r="EY237" s="84">
        <v>0</v>
      </c>
      <c r="EZ237" s="84"/>
      <c r="FA237" s="84"/>
      <c r="FB237" s="84">
        <f t="shared" si="2243"/>
        <v>0</v>
      </c>
      <c r="FC237" s="191"/>
      <c r="FD237" s="84"/>
      <c r="FE237" s="40">
        <v>30414.87</v>
      </c>
      <c r="FF237" s="84">
        <v>0</v>
      </c>
      <c r="FG237" s="84"/>
      <c r="FH237" s="84"/>
      <c r="FI237" s="84">
        <f t="shared" si="2244"/>
        <v>0</v>
      </c>
      <c r="FJ237" s="191"/>
      <c r="FK237" s="84"/>
      <c r="FL237" s="40">
        <v>0</v>
      </c>
      <c r="FM237" s="84">
        <v>0</v>
      </c>
      <c r="FN237" s="84"/>
      <c r="FO237" s="84"/>
      <c r="FP237" s="84">
        <f t="shared" si="2245"/>
        <v>0</v>
      </c>
      <c r="FQ237" s="191"/>
      <c r="FR237" s="84"/>
      <c r="FS237" s="40"/>
      <c r="FT237" s="97">
        <f t="shared" si="2246"/>
        <v>0</v>
      </c>
      <c r="FU237" s="84">
        <v>0</v>
      </c>
      <c r="FV237" s="84">
        <v>0</v>
      </c>
      <c r="FW237" s="84">
        <v>0</v>
      </c>
      <c r="FX237" s="84">
        <f t="shared" si="2247"/>
        <v>0</v>
      </c>
      <c r="FY237" s="191" t="str">
        <f t="shared" si="2248"/>
        <v>nebija plānots</v>
      </c>
      <c r="FZ237" s="84">
        <f t="shared" si="2249"/>
        <v>0</v>
      </c>
      <c r="GA237" s="84">
        <v>0</v>
      </c>
      <c r="GB237" s="84">
        <v>0</v>
      </c>
      <c r="GC237" s="84">
        <f t="shared" si="2250"/>
        <v>0</v>
      </c>
      <c r="GD237" s="84">
        <f t="shared" si="2251"/>
        <v>0</v>
      </c>
      <c r="GE237" s="84">
        <f t="shared" si="2252"/>
        <v>0</v>
      </c>
      <c r="GF237" s="191" t="str">
        <f t="shared" si="2253"/>
        <v>nebija plānots</v>
      </c>
      <c r="GG237" s="84">
        <f t="shared" si="2254"/>
        <v>0</v>
      </c>
      <c r="GH237" s="84">
        <v>0</v>
      </c>
      <c r="GI237" s="84">
        <v>0</v>
      </c>
      <c r="GJ237" s="84">
        <f t="shared" si="2255"/>
        <v>0</v>
      </c>
      <c r="GK237" s="84">
        <f t="shared" si="2256"/>
        <v>0</v>
      </c>
      <c r="GL237" s="84">
        <f t="shared" si="2257"/>
        <v>0</v>
      </c>
      <c r="GM237" s="191" t="str">
        <f t="shared" si="2258"/>
        <v>nebija plānots</v>
      </c>
      <c r="GN237" s="84">
        <f t="shared" si="2259"/>
        <v>0</v>
      </c>
      <c r="GO237" s="84">
        <v>0</v>
      </c>
      <c r="GP237" s="84">
        <v>0</v>
      </c>
      <c r="GQ237" s="84">
        <f t="shared" si="2228"/>
        <v>0</v>
      </c>
      <c r="GR237" s="84">
        <f t="shared" si="2229"/>
        <v>0</v>
      </c>
      <c r="GS237" s="84">
        <f t="shared" si="2230"/>
        <v>0</v>
      </c>
      <c r="GT237" s="191" t="str">
        <f t="shared" si="2260"/>
        <v>nebija plānots</v>
      </c>
      <c r="GU237" s="84">
        <f t="shared" si="2231"/>
        <v>0</v>
      </c>
      <c r="GV237" s="84">
        <v>0</v>
      </c>
      <c r="GW237" s="84">
        <v>0</v>
      </c>
      <c r="GX237" s="84">
        <f t="shared" si="2232"/>
        <v>0</v>
      </c>
      <c r="GY237" s="84">
        <f t="shared" si="2233"/>
        <v>0</v>
      </c>
      <c r="GZ237" s="84">
        <f t="shared" si="2234"/>
        <v>0</v>
      </c>
      <c r="HA237" s="191" t="str">
        <f t="shared" si="2435"/>
        <v>nebija plānots</v>
      </c>
      <c r="HB237" s="84">
        <f t="shared" si="2235"/>
        <v>0</v>
      </c>
      <c r="HC237" s="40"/>
      <c r="HD237" s="40"/>
      <c r="HE237" s="99"/>
      <c r="HF237" s="158">
        <v>0.65</v>
      </c>
      <c r="HG237" s="102" t="s">
        <v>935</v>
      </c>
      <c r="HH237" s="100"/>
      <c r="HI237" s="100" t="s">
        <v>1023</v>
      </c>
    </row>
    <row r="238" spans="1:217" ht="75.400000000000006" customHeight="1" collapsed="1" x14ac:dyDescent="0.45">
      <c r="A238" s="1" t="str">
        <f t="shared" si="2436"/>
        <v>5.1.1.1</v>
      </c>
      <c r="B238" s="9" t="str">
        <f>C238&amp;J238&amp;"."&amp;D238</f>
        <v>5.1.1.1.Nē</v>
      </c>
      <c r="C238" s="317" t="s">
        <v>138</v>
      </c>
      <c r="D238" s="1" t="s">
        <v>1471</v>
      </c>
      <c r="E238" s="35">
        <v>226</v>
      </c>
      <c r="F238" s="54">
        <v>5</v>
      </c>
      <c r="G238" s="54" t="s">
        <v>138</v>
      </c>
      <c r="H238" s="54" t="s">
        <v>256</v>
      </c>
      <c r="I238" s="54" t="str">
        <f t="shared" si="2401"/>
        <v>5.1.1. Plūdu risku samazināšana blīvi apdzīvotās teritorijās</v>
      </c>
      <c r="J238" s="54">
        <v>1</v>
      </c>
      <c r="K238" s="62">
        <v>1</v>
      </c>
      <c r="L238" s="38" t="str">
        <f t="shared" si="2402"/>
        <v>5.1.1.1</v>
      </c>
      <c r="M238" s="63" t="s">
        <v>50</v>
      </c>
      <c r="N238" s="62" t="s">
        <v>5</v>
      </c>
      <c r="O238" s="55" t="s">
        <v>222</v>
      </c>
      <c r="P238" s="55" t="s">
        <v>225</v>
      </c>
      <c r="Q238" s="57">
        <f t="shared" si="2403"/>
        <v>785971</v>
      </c>
      <c r="R238" s="57">
        <f t="shared" si="2404"/>
        <v>785971</v>
      </c>
      <c r="S238" s="80">
        <v>0</v>
      </c>
      <c r="T238" s="80">
        <v>785971</v>
      </c>
      <c r="U238" s="80">
        <v>0</v>
      </c>
      <c r="V238" s="80">
        <v>0</v>
      </c>
      <c r="W238" s="80">
        <v>0</v>
      </c>
      <c r="X238" s="85" t="str">
        <f t="shared" si="2225"/>
        <v>ERAF</v>
      </c>
      <c r="Y238" s="85">
        <v>0</v>
      </c>
      <c r="Z238" s="85">
        <v>785970.33</v>
      </c>
      <c r="AA238" s="85">
        <v>0</v>
      </c>
      <c r="AB238" s="85">
        <v>0</v>
      </c>
      <c r="AC238" s="85">
        <v>0</v>
      </c>
      <c r="AD238" s="85">
        <v>0</v>
      </c>
      <c r="AE238" s="85">
        <v>0</v>
      </c>
      <c r="AF238" s="85">
        <v>0</v>
      </c>
      <c r="AG238" s="85">
        <v>0</v>
      </c>
      <c r="AH238" s="85">
        <v>0</v>
      </c>
      <c r="AI238" s="85">
        <v>0</v>
      </c>
      <c r="AJ238" s="85">
        <v>0</v>
      </c>
      <c r="AK238" s="85">
        <v>0</v>
      </c>
      <c r="AL238" s="85">
        <v>0</v>
      </c>
      <c r="AM238" s="85">
        <v>0</v>
      </c>
      <c r="AN238" s="85">
        <f t="shared" si="2467"/>
        <v>785970.33</v>
      </c>
      <c r="AO238" s="85">
        <v>0</v>
      </c>
      <c r="AP238" s="57">
        <f t="shared" si="2306"/>
        <v>785970.33</v>
      </c>
      <c r="AQ238" s="85">
        <v>0</v>
      </c>
      <c r="AR238" s="85">
        <v>0</v>
      </c>
      <c r="AS238" s="85">
        <v>0</v>
      </c>
      <c r="AT238" s="85">
        <v>0</v>
      </c>
      <c r="AU238" s="85">
        <v>0</v>
      </c>
      <c r="AV238" s="85">
        <v>0</v>
      </c>
      <c r="AW238" s="85">
        <v>0</v>
      </c>
      <c r="AX238" s="85">
        <v>0</v>
      </c>
      <c r="AY238" s="85">
        <v>0</v>
      </c>
      <c r="AZ238" s="85">
        <v>0</v>
      </c>
      <c r="BA238" s="85">
        <v>0</v>
      </c>
      <c r="BB238" s="85">
        <v>0</v>
      </c>
      <c r="BC238" s="57">
        <f t="shared" si="2307"/>
        <v>0</v>
      </c>
      <c r="BD238" s="57">
        <f t="shared" si="2308"/>
        <v>785970.33</v>
      </c>
      <c r="BE238" s="85">
        <v>0</v>
      </c>
      <c r="BF238" s="85">
        <v>0</v>
      </c>
      <c r="BG238" s="85">
        <v>0</v>
      </c>
      <c r="BH238" s="85">
        <v>0</v>
      </c>
      <c r="BI238" s="85">
        <v>0</v>
      </c>
      <c r="BJ238" s="85">
        <v>0</v>
      </c>
      <c r="BK238" s="85">
        <v>0</v>
      </c>
      <c r="BL238" s="85">
        <v>0</v>
      </c>
      <c r="BM238" s="85">
        <v>0</v>
      </c>
      <c r="BN238" s="85">
        <v>0</v>
      </c>
      <c r="BO238" s="85">
        <v>0</v>
      </c>
      <c r="BP238" s="85">
        <v>0</v>
      </c>
      <c r="BQ238" s="57">
        <f t="shared" si="2309"/>
        <v>0</v>
      </c>
      <c r="BR238" s="85">
        <v>0</v>
      </c>
      <c r="BS238" s="85">
        <v>0</v>
      </c>
      <c r="BT238" s="85">
        <v>0</v>
      </c>
      <c r="BU238" s="85">
        <v>0</v>
      </c>
      <c r="BV238" s="85">
        <v>0</v>
      </c>
      <c r="BW238" s="85">
        <v>0</v>
      </c>
      <c r="BX238" s="85">
        <v>0</v>
      </c>
      <c r="BY238" s="85">
        <v>0</v>
      </c>
      <c r="BZ238" s="85">
        <v>0</v>
      </c>
      <c r="CA238" s="85">
        <v>0</v>
      </c>
      <c r="CB238" s="85">
        <v>0</v>
      </c>
      <c r="CC238" s="85">
        <v>0</v>
      </c>
      <c r="CD238" s="57">
        <f t="shared" si="2310"/>
        <v>0</v>
      </c>
      <c r="CE238" s="85">
        <v>0</v>
      </c>
      <c r="CF238" s="85">
        <v>0</v>
      </c>
      <c r="CG238" s="85">
        <v>0</v>
      </c>
      <c r="CH238" s="85">
        <v>0</v>
      </c>
      <c r="CI238" s="85">
        <v>0</v>
      </c>
      <c r="CJ238" s="85">
        <v>0</v>
      </c>
      <c r="CK238" s="85">
        <v>0</v>
      </c>
      <c r="CL238" s="85">
        <v>0</v>
      </c>
      <c r="CM238" s="85">
        <v>0</v>
      </c>
      <c r="CN238" s="85">
        <v>0</v>
      </c>
      <c r="CO238" s="84">
        <v>0</v>
      </c>
      <c r="CP238" s="84">
        <v>0</v>
      </c>
      <c r="CQ238" s="57">
        <f>CE238+CF238+CG238+CH238+CI238+CJ238+CK238+CL238+CM238+CN238+CO238+CP238</f>
        <v>0</v>
      </c>
      <c r="CR238" s="57">
        <f t="shared" si="2226"/>
        <v>785970.33</v>
      </c>
      <c r="CS238" s="179">
        <v>0</v>
      </c>
      <c r="CT238" s="84">
        <v>0</v>
      </c>
      <c r="CU238" s="84">
        <v>0</v>
      </c>
      <c r="CV238" s="84">
        <f t="shared" si="2270"/>
        <v>0</v>
      </c>
      <c r="CW238" s="84">
        <v>0</v>
      </c>
      <c r="CX238" s="84">
        <f t="shared" si="2271"/>
        <v>0</v>
      </c>
      <c r="CY238" s="191" t="str">
        <f t="shared" si="2272"/>
        <v>nebija plānots</v>
      </c>
      <c r="CZ238" s="84">
        <f t="shared" si="2273"/>
        <v>0</v>
      </c>
      <c r="DA238" s="84">
        <f t="shared" ref="DA238:FL238" si="2560">DA239+DA240</f>
        <v>0</v>
      </c>
      <c r="DB238" s="84">
        <v>0</v>
      </c>
      <c r="DC238" s="84">
        <f t="shared" si="2275"/>
        <v>0</v>
      </c>
      <c r="DD238" s="84">
        <v>0</v>
      </c>
      <c r="DE238" s="84">
        <f t="shared" si="2236"/>
        <v>0</v>
      </c>
      <c r="DF238" s="191" t="str">
        <f t="shared" ref="DF238" si="2561">IFERROR(DE238/DC238,"nebija plānots")</f>
        <v>nebija plānots</v>
      </c>
      <c r="DG238" s="84">
        <f t="shared" ref="DG238" si="2562">DE238-DC238</f>
        <v>0</v>
      </c>
      <c r="DH238" s="84">
        <f t="shared" si="2560"/>
        <v>0</v>
      </c>
      <c r="DI238" s="84">
        <v>0</v>
      </c>
      <c r="DJ238" s="84">
        <f t="shared" ref="DJ238" si="2563">DC238+DH238</f>
        <v>0</v>
      </c>
      <c r="DK238" s="84">
        <v>0</v>
      </c>
      <c r="DL238" s="84">
        <f t="shared" si="2237"/>
        <v>0</v>
      </c>
      <c r="DM238" s="191" t="str">
        <f t="shared" ref="DM238" si="2564">IFERROR(DL238/DJ238,"nebija plānots")</f>
        <v>nebija plānots</v>
      </c>
      <c r="DN238" s="84">
        <f t="shared" ref="DN238" si="2565">DL238-DJ238</f>
        <v>0</v>
      </c>
      <c r="DO238" s="84">
        <f t="shared" si="2560"/>
        <v>0</v>
      </c>
      <c r="DP238" s="84">
        <v>0</v>
      </c>
      <c r="DQ238" s="84">
        <f t="shared" ref="DQ238" si="2566">DJ238+DO238</f>
        <v>0</v>
      </c>
      <c r="DR238" s="84">
        <v>0</v>
      </c>
      <c r="DS238" s="84">
        <f t="shared" si="2238"/>
        <v>0</v>
      </c>
      <c r="DT238" s="191" t="str">
        <f t="shared" ref="DT238" si="2567">IFERROR(DS238/DQ238,"nebija plānots")</f>
        <v>nebija plānots</v>
      </c>
      <c r="DU238" s="84">
        <f t="shared" ref="DU238" si="2568">DS238-DQ238</f>
        <v>0</v>
      </c>
      <c r="DV238" s="84">
        <f t="shared" si="2560"/>
        <v>0</v>
      </c>
      <c r="DW238" s="84">
        <v>0</v>
      </c>
      <c r="DX238" s="84">
        <f t="shared" ref="DX238" si="2569">DQ238+DV238</f>
        <v>0</v>
      </c>
      <c r="DY238" s="84">
        <v>0</v>
      </c>
      <c r="DZ238" s="84">
        <f t="shared" si="2239"/>
        <v>0</v>
      </c>
      <c r="EA238" s="191" t="str">
        <f t="shared" ref="EA238" si="2570">IFERROR(DZ238/DX238,"nebija plānots")</f>
        <v>nebija plānots</v>
      </c>
      <c r="EB238" s="84">
        <f t="shared" ref="EB238" si="2571">DZ238-DX238</f>
        <v>0</v>
      </c>
      <c r="EC238" s="84">
        <f t="shared" si="2560"/>
        <v>0</v>
      </c>
      <c r="ED238" s="84">
        <v>0</v>
      </c>
      <c r="EE238" s="84">
        <f t="shared" ref="EE238" si="2572">DX238+EC238</f>
        <v>0</v>
      </c>
      <c r="EF238" s="84">
        <v>0</v>
      </c>
      <c r="EG238" s="84">
        <f t="shared" si="2240"/>
        <v>0</v>
      </c>
      <c r="EH238" s="191" t="str">
        <f t="shared" ref="EH238" si="2573">IFERROR(EG238/EE238,"nebija plānots")</f>
        <v>nebija plānots</v>
      </c>
      <c r="EI238" s="84">
        <f t="shared" ref="EI238" si="2574">EG238-EE238</f>
        <v>0</v>
      </c>
      <c r="EJ238" s="84">
        <f t="shared" si="2560"/>
        <v>0</v>
      </c>
      <c r="EK238" s="84">
        <v>0</v>
      </c>
      <c r="EL238" s="84">
        <f t="shared" ref="EL238" si="2575">EE238+EJ238</f>
        <v>0</v>
      </c>
      <c r="EM238" s="84">
        <v>0</v>
      </c>
      <c r="EN238" s="84">
        <f t="shared" si="2241"/>
        <v>0</v>
      </c>
      <c r="EO238" s="191" t="str">
        <f t="shared" ref="EO238" si="2576">IFERROR(EN238/EL238,"nebija plānots")</f>
        <v>nebija plānots</v>
      </c>
      <c r="EP238" s="84">
        <f t="shared" ref="EP238" si="2577">EN238-EL238</f>
        <v>0</v>
      </c>
      <c r="EQ238" s="84">
        <f t="shared" si="2560"/>
        <v>0</v>
      </c>
      <c r="ER238" s="84">
        <v>0</v>
      </c>
      <c r="ES238" s="84">
        <f t="shared" ref="ES238" si="2578">EL238+EQ238</f>
        <v>0</v>
      </c>
      <c r="ET238" s="84">
        <v>0</v>
      </c>
      <c r="EU238" s="84">
        <f t="shared" si="2242"/>
        <v>0</v>
      </c>
      <c r="EV238" s="191" t="str">
        <f t="shared" ref="EV238" si="2579">IFERROR(EU238/ES238,"nebija plānots")</f>
        <v>nebija plānots</v>
      </c>
      <c r="EW238" s="84">
        <f t="shared" ref="EW238" si="2580">EU238-ES238</f>
        <v>0</v>
      </c>
      <c r="EX238" s="84">
        <f t="shared" si="2560"/>
        <v>0</v>
      </c>
      <c r="EY238" s="84">
        <v>0</v>
      </c>
      <c r="EZ238" s="84">
        <f t="shared" ref="EZ238" si="2581">ES238+EX238</f>
        <v>0</v>
      </c>
      <c r="FA238" s="84">
        <v>0</v>
      </c>
      <c r="FB238" s="84">
        <f t="shared" si="2243"/>
        <v>0</v>
      </c>
      <c r="FC238" s="191" t="str">
        <f t="shared" ref="FC238" si="2582">IFERROR(FB238/EZ238,"nebija plānots")</f>
        <v>nebija plānots</v>
      </c>
      <c r="FD238" s="84">
        <f t="shared" ref="FD238" si="2583">FB238-EZ238</f>
        <v>0</v>
      </c>
      <c r="FE238" s="84">
        <f t="shared" si="2560"/>
        <v>0</v>
      </c>
      <c r="FF238" s="84">
        <v>0</v>
      </c>
      <c r="FG238" s="84">
        <f t="shared" ref="FG238" si="2584">EZ238+FE238</f>
        <v>0</v>
      </c>
      <c r="FH238" s="84">
        <v>0</v>
      </c>
      <c r="FI238" s="84">
        <f t="shared" si="2244"/>
        <v>0</v>
      </c>
      <c r="FJ238" s="191" t="str">
        <f t="shared" ref="FJ238" si="2585">IFERROR(FI238/FG238,"nebija plānots")</f>
        <v>nebija plānots</v>
      </c>
      <c r="FK238" s="84">
        <f t="shared" ref="FK238" si="2586">FI238-FG238</f>
        <v>0</v>
      </c>
      <c r="FL238" s="84">
        <f t="shared" si="2560"/>
        <v>0</v>
      </c>
      <c r="FM238" s="84">
        <v>0</v>
      </c>
      <c r="FN238" s="84">
        <f t="shared" ref="FN238" si="2587">FG238+FL238</f>
        <v>0</v>
      </c>
      <c r="FO238" s="84">
        <v>0</v>
      </c>
      <c r="FP238" s="84">
        <f t="shared" si="2245"/>
        <v>0</v>
      </c>
      <c r="FQ238" s="191" t="str">
        <f t="shared" ref="FQ238" si="2588">IFERROR(FP238/FN238,"nebija plānots")</f>
        <v>nebija plānots</v>
      </c>
      <c r="FR238" s="84">
        <f t="shared" ref="FR238" si="2589">FP238-FN238</f>
        <v>0</v>
      </c>
      <c r="FS238" s="97">
        <f t="shared" si="2305"/>
        <v>0</v>
      </c>
      <c r="FT238" s="97">
        <f t="shared" si="2246"/>
        <v>785970.33</v>
      </c>
      <c r="FU238" s="84">
        <v>0</v>
      </c>
      <c r="FV238" s="84">
        <v>0</v>
      </c>
      <c r="FW238" s="84">
        <v>0</v>
      </c>
      <c r="FX238" s="84">
        <f t="shared" si="2247"/>
        <v>0</v>
      </c>
      <c r="FY238" s="191" t="str">
        <f t="shared" si="2248"/>
        <v>nebija plānots</v>
      </c>
      <c r="FZ238" s="84">
        <f t="shared" si="2249"/>
        <v>0</v>
      </c>
      <c r="GA238" s="84">
        <v>0</v>
      </c>
      <c r="GB238" s="84">
        <v>0</v>
      </c>
      <c r="GC238" s="84">
        <f t="shared" si="2250"/>
        <v>0</v>
      </c>
      <c r="GD238" s="84">
        <f t="shared" si="2251"/>
        <v>0</v>
      </c>
      <c r="GE238" s="84">
        <f t="shared" si="2252"/>
        <v>0</v>
      </c>
      <c r="GF238" s="191" t="str">
        <f t="shared" si="2253"/>
        <v>nebija plānots</v>
      </c>
      <c r="GG238" s="84">
        <f t="shared" si="2254"/>
        <v>0</v>
      </c>
      <c r="GH238" s="84">
        <v>0</v>
      </c>
      <c r="GI238" s="84">
        <v>0</v>
      </c>
      <c r="GJ238" s="84">
        <f t="shared" si="2255"/>
        <v>0</v>
      </c>
      <c r="GK238" s="84">
        <f t="shared" si="2256"/>
        <v>0</v>
      </c>
      <c r="GL238" s="84">
        <f t="shared" si="2257"/>
        <v>0</v>
      </c>
      <c r="GM238" s="191" t="str">
        <f t="shared" si="2258"/>
        <v>nebija plānots</v>
      </c>
      <c r="GN238" s="84">
        <f t="shared" si="2259"/>
        <v>0</v>
      </c>
      <c r="GO238" s="84">
        <v>0</v>
      </c>
      <c r="GP238" s="84">
        <v>0</v>
      </c>
      <c r="GQ238" s="84">
        <f t="shared" si="2228"/>
        <v>0</v>
      </c>
      <c r="GR238" s="84">
        <f t="shared" si="2229"/>
        <v>0</v>
      </c>
      <c r="GS238" s="84">
        <f t="shared" si="2230"/>
        <v>0</v>
      </c>
      <c r="GT238" s="191" t="str">
        <f t="shared" si="2260"/>
        <v>nebija plānots</v>
      </c>
      <c r="GU238" s="84">
        <f t="shared" si="2231"/>
        <v>0</v>
      </c>
      <c r="GV238" s="84">
        <v>0</v>
      </c>
      <c r="GW238" s="84">
        <v>0</v>
      </c>
      <c r="GX238" s="84">
        <f t="shared" si="2232"/>
        <v>0</v>
      </c>
      <c r="GY238" s="84">
        <f t="shared" si="2233"/>
        <v>0</v>
      </c>
      <c r="GZ238" s="84">
        <f t="shared" si="2234"/>
        <v>0</v>
      </c>
      <c r="HA238" s="191" t="str">
        <f t="shared" si="2435"/>
        <v>nebija plānots</v>
      </c>
      <c r="HB238" s="84">
        <f t="shared" si="2235"/>
        <v>0</v>
      </c>
      <c r="HC238" s="57">
        <f>FU238+FS238+CQ238+CD238+BQ238+BC238+AP238</f>
        <v>785970.33</v>
      </c>
      <c r="HD238" s="57">
        <f>Q238-HC238</f>
        <v>0.67000000004190952</v>
      </c>
      <c r="HE238" s="58" t="s">
        <v>654</v>
      </c>
      <c r="HF238" s="58"/>
      <c r="HG238" s="59"/>
      <c r="HH238" s="59"/>
      <c r="HI238" s="59"/>
    </row>
    <row r="239" spans="1:217" ht="75.400000000000006" hidden="1" customHeight="1" outlineLevel="1" x14ac:dyDescent="0.45">
      <c r="B239" s="9"/>
      <c r="C239" s="317" t="s">
        <v>138</v>
      </c>
      <c r="D239" s="1" t="s">
        <v>1471</v>
      </c>
      <c r="E239" s="35">
        <v>227</v>
      </c>
      <c r="F239" s="37">
        <v>5</v>
      </c>
      <c r="G239" s="37" t="s">
        <v>138</v>
      </c>
      <c r="H239" s="37" t="s">
        <v>256</v>
      </c>
      <c r="I239" s="37" t="s">
        <v>497</v>
      </c>
      <c r="J239" s="54">
        <v>0</v>
      </c>
      <c r="K239" s="41"/>
      <c r="L239" s="38"/>
      <c r="M239" s="42" t="s">
        <v>50</v>
      </c>
      <c r="N239" s="41"/>
      <c r="O239" s="38"/>
      <c r="P239" s="38" t="s">
        <v>456</v>
      </c>
      <c r="Q239" s="40"/>
      <c r="R239" s="40"/>
      <c r="S239" s="40"/>
      <c r="T239" s="40"/>
      <c r="U239" s="40"/>
      <c r="V239" s="40"/>
      <c r="W239" s="40"/>
      <c r="X239" s="85">
        <f t="shared" si="2225"/>
        <v>0</v>
      </c>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c r="CO239" s="84">
        <v>0</v>
      </c>
      <c r="CP239" s="84">
        <v>0</v>
      </c>
      <c r="CQ239" s="40"/>
      <c r="CR239" s="57">
        <f t="shared" si="2226"/>
        <v>0</v>
      </c>
      <c r="CS239" s="40"/>
      <c r="CT239" s="40"/>
      <c r="CU239" s="84"/>
      <c r="CV239" s="84"/>
      <c r="CW239" s="84"/>
      <c r="CX239" s="84"/>
      <c r="CY239" s="191"/>
      <c r="CZ239" s="84"/>
      <c r="DA239" s="40"/>
      <c r="DB239" s="84">
        <v>0</v>
      </c>
      <c r="DC239" s="84"/>
      <c r="DD239" s="84"/>
      <c r="DE239" s="84">
        <f t="shared" si="2236"/>
        <v>0</v>
      </c>
      <c r="DF239" s="191"/>
      <c r="DG239" s="84"/>
      <c r="DH239" s="40"/>
      <c r="DI239" s="84">
        <v>0</v>
      </c>
      <c r="DJ239" s="84"/>
      <c r="DK239" s="84"/>
      <c r="DL239" s="84">
        <f t="shared" si="2237"/>
        <v>0</v>
      </c>
      <c r="DM239" s="191"/>
      <c r="DN239" s="84"/>
      <c r="DO239" s="40"/>
      <c r="DP239" s="84">
        <v>0</v>
      </c>
      <c r="DQ239" s="84"/>
      <c r="DR239" s="84"/>
      <c r="DS239" s="84">
        <f t="shared" si="2238"/>
        <v>0</v>
      </c>
      <c r="DT239" s="191"/>
      <c r="DU239" s="84"/>
      <c r="DV239" s="40"/>
      <c r="DW239" s="84">
        <v>0</v>
      </c>
      <c r="DX239" s="84"/>
      <c r="DY239" s="84"/>
      <c r="DZ239" s="84">
        <f t="shared" si="2239"/>
        <v>0</v>
      </c>
      <c r="EA239" s="191"/>
      <c r="EB239" s="84"/>
      <c r="EC239" s="40"/>
      <c r="ED239" s="84">
        <v>0</v>
      </c>
      <c r="EE239" s="84"/>
      <c r="EF239" s="84"/>
      <c r="EG239" s="84">
        <f t="shared" si="2240"/>
        <v>0</v>
      </c>
      <c r="EH239" s="191"/>
      <c r="EI239" s="84"/>
      <c r="EJ239" s="40"/>
      <c r="EK239" s="84">
        <v>0</v>
      </c>
      <c r="EL239" s="84"/>
      <c r="EM239" s="84"/>
      <c r="EN239" s="84">
        <f t="shared" si="2241"/>
        <v>0</v>
      </c>
      <c r="EO239" s="191"/>
      <c r="EP239" s="84"/>
      <c r="EQ239" s="40"/>
      <c r="ER239" s="84">
        <v>0</v>
      </c>
      <c r="ES239" s="84"/>
      <c r="ET239" s="84"/>
      <c r="EU239" s="84">
        <f t="shared" si="2242"/>
        <v>0</v>
      </c>
      <c r="EV239" s="191"/>
      <c r="EW239" s="84"/>
      <c r="EX239" s="40"/>
      <c r="EY239" s="84">
        <v>0</v>
      </c>
      <c r="EZ239" s="84"/>
      <c r="FA239" s="84"/>
      <c r="FB239" s="84">
        <f t="shared" si="2243"/>
        <v>0</v>
      </c>
      <c r="FC239" s="191"/>
      <c r="FD239" s="84"/>
      <c r="FE239" s="40"/>
      <c r="FF239" s="84">
        <v>0</v>
      </c>
      <c r="FG239" s="84"/>
      <c r="FH239" s="84"/>
      <c r="FI239" s="84">
        <f t="shared" si="2244"/>
        <v>0</v>
      </c>
      <c r="FJ239" s="191"/>
      <c r="FK239" s="84"/>
      <c r="FL239" s="40"/>
      <c r="FM239" s="84">
        <v>0</v>
      </c>
      <c r="FN239" s="84"/>
      <c r="FO239" s="84"/>
      <c r="FP239" s="84">
        <f t="shared" si="2245"/>
        <v>0</v>
      </c>
      <c r="FQ239" s="191"/>
      <c r="FR239" s="84"/>
      <c r="FS239" s="40"/>
      <c r="FT239" s="97">
        <f t="shared" si="2246"/>
        <v>0</v>
      </c>
      <c r="FU239" s="84">
        <v>0</v>
      </c>
      <c r="FV239" s="84">
        <v>0</v>
      </c>
      <c r="FW239" s="84">
        <v>0</v>
      </c>
      <c r="FX239" s="84">
        <f t="shared" si="2247"/>
        <v>0</v>
      </c>
      <c r="FY239" s="191" t="str">
        <f t="shared" si="2248"/>
        <v>nebija plānots</v>
      </c>
      <c r="FZ239" s="84">
        <f t="shared" si="2249"/>
        <v>0</v>
      </c>
      <c r="GA239" s="84">
        <v>0</v>
      </c>
      <c r="GB239" s="84">
        <v>0</v>
      </c>
      <c r="GC239" s="84">
        <f t="shared" si="2250"/>
        <v>0</v>
      </c>
      <c r="GD239" s="84">
        <f t="shared" si="2251"/>
        <v>0</v>
      </c>
      <c r="GE239" s="84">
        <f t="shared" si="2252"/>
        <v>0</v>
      </c>
      <c r="GF239" s="191" t="str">
        <f t="shared" si="2253"/>
        <v>nebija plānots</v>
      </c>
      <c r="GG239" s="84">
        <f t="shared" si="2254"/>
        <v>0</v>
      </c>
      <c r="GH239" s="84">
        <v>0</v>
      </c>
      <c r="GI239" s="84">
        <v>0</v>
      </c>
      <c r="GJ239" s="84">
        <f t="shared" si="2255"/>
        <v>0</v>
      </c>
      <c r="GK239" s="84">
        <f t="shared" si="2256"/>
        <v>0</v>
      </c>
      <c r="GL239" s="84">
        <f t="shared" si="2257"/>
        <v>0</v>
      </c>
      <c r="GM239" s="191" t="str">
        <f t="shared" si="2258"/>
        <v>nebija plānots</v>
      </c>
      <c r="GN239" s="84">
        <f t="shared" si="2259"/>
        <v>0</v>
      </c>
      <c r="GO239" s="84">
        <v>0</v>
      </c>
      <c r="GP239" s="84">
        <v>0</v>
      </c>
      <c r="GQ239" s="84">
        <f t="shared" si="2228"/>
        <v>0</v>
      </c>
      <c r="GR239" s="84">
        <f t="shared" si="2229"/>
        <v>0</v>
      </c>
      <c r="GS239" s="84">
        <f t="shared" si="2230"/>
        <v>0</v>
      </c>
      <c r="GT239" s="191" t="str">
        <f t="shared" si="2260"/>
        <v>nebija plānots</v>
      </c>
      <c r="GU239" s="84">
        <f t="shared" si="2231"/>
        <v>0</v>
      </c>
      <c r="GV239" s="84">
        <v>0</v>
      </c>
      <c r="GW239" s="84">
        <v>0</v>
      </c>
      <c r="GX239" s="84">
        <f t="shared" si="2232"/>
        <v>0</v>
      </c>
      <c r="GY239" s="84">
        <f t="shared" si="2233"/>
        <v>0</v>
      </c>
      <c r="GZ239" s="84">
        <f t="shared" si="2234"/>
        <v>0</v>
      </c>
      <c r="HA239" s="191" t="str">
        <f t="shared" si="2435"/>
        <v>nebija plānots</v>
      </c>
      <c r="HB239" s="84">
        <f t="shared" si="2235"/>
        <v>0</v>
      </c>
      <c r="HC239" s="40"/>
      <c r="HD239" s="40"/>
      <c r="HE239" s="99"/>
      <c r="HF239" s="99"/>
      <c r="HG239" s="100"/>
      <c r="HH239" s="100"/>
      <c r="HI239" s="100"/>
    </row>
    <row r="240" spans="1:217" ht="75.400000000000006" hidden="1" customHeight="1" outlineLevel="1" x14ac:dyDescent="0.45">
      <c r="B240" s="9"/>
      <c r="C240" s="317" t="s">
        <v>138</v>
      </c>
      <c r="D240" s="1" t="s">
        <v>1471</v>
      </c>
      <c r="E240" s="35">
        <v>228</v>
      </c>
      <c r="F240" s="37">
        <v>5</v>
      </c>
      <c r="G240" s="37" t="s">
        <v>138</v>
      </c>
      <c r="H240" s="37" t="s">
        <v>256</v>
      </c>
      <c r="I240" s="37" t="s">
        <v>497</v>
      </c>
      <c r="J240" s="54">
        <v>0</v>
      </c>
      <c r="K240" s="41"/>
      <c r="L240" s="38"/>
      <c r="M240" s="42" t="s">
        <v>50</v>
      </c>
      <c r="N240" s="41"/>
      <c r="O240" s="38"/>
      <c r="P240" s="38" t="s">
        <v>457</v>
      </c>
      <c r="Q240" s="40"/>
      <c r="R240" s="40"/>
      <c r="S240" s="40"/>
      <c r="T240" s="40"/>
      <c r="U240" s="40"/>
      <c r="V240" s="40"/>
      <c r="W240" s="40"/>
      <c r="X240" s="85">
        <f t="shared" si="2225"/>
        <v>0</v>
      </c>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K240" s="40"/>
      <c r="CL240" s="40"/>
      <c r="CM240" s="40"/>
      <c r="CN240" s="40"/>
      <c r="CO240" s="84">
        <v>0</v>
      </c>
      <c r="CP240" s="84">
        <v>0</v>
      </c>
      <c r="CQ240" s="40"/>
      <c r="CR240" s="57">
        <f t="shared" si="2226"/>
        <v>0</v>
      </c>
      <c r="CS240" s="40"/>
      <c r="CT240" s="40">
        <v>0</v>
      </c>
      <c r="CU240" s="84"/>
      <c r="CV240" s="84"/>
      <c r="CW240" s="84"/>
      <c r="CX240" s="84"/>
      <c r="CY240" s="191"/>
      <c r="CZ240" s="84"/>
      <c r="DA240" s="40">
        <v>0</v>
      </c>
      <c r="DB240" s="84">
        <v>0</v>
      </c>
      <c r="DC240" s="84"/>
      <c r="DD240" s="84"/>
      <c r="DE240" s="84">
        <f t="shared" si="2236"/>
        <v>0</v>
      </c>
      <c r="DF240" s="191"/>
      <c r="DG240" s="84"/>
      <c r="DH240" s="40">
        <v>0</v>
      </c>
      <c r="DI240" s="84">
        <v>0</v>
      </c>
      <c r="DJ240" s="84"/>
      <c r="DK240" s="84"/>
      <c r="DL240" s="84">
        <f t="shared" si="2237"/>
        <v>0</v>
      </c>
      <c r="DM240" s="191"/>
      <c r="DN240" s="84"/>
      <c r="DO240" s="40">
        <v>0</v>
      </c>
      <c r="DP240" s="84">
        <v>0</v>
      </c>
      <c r="DQ240" s="84"/>
      <c r="DR240" s="84"/>
      <c r="DS240" s="84">
        <f t="shared" si="2238"/>
        <v>0</v>
      </c>
      <c r="DT240" s="191"/>
      <c r="DU240" s="84"/>
      <c r="DV240" s="40">
        <v>0</v>
      </c>
      <c r="DW240" s="84">
        <v>0</v>
      </c>
      <c r="DX240" s="84"/>
      <c r="DY240" s="84"/>
      <c r="DZ240" s="84">
        <f t="shared" si="2239"/>
        <v>0</v>
      </c>
      <c r="EA240" s="191"/>
      <c r="EB240" s="84"/>
      <c r="EC240" s="40">
        <v>0</v>
      </c>
      <c r="ED240" s="84">
        <v>0</v>
      </c>
      <c r="EE240" s="84"/>
      <c r="EF240" s="84"/>
      <c r="EG240" s="84">
        <f t="shared" si="2240"/>
        <v>0</v>
      </c>
      <c r="EH240" s="191"/>
      <c r="EI240" s="84"/>
      <c r="EJ240" s="40">
        <v>0</v>
      </c>
      <c r="EK240" s="84">
        <v>0</v>
      </c>
      <c r="EL240" s="84"/>
      <c r="EM240" s="84"/>
      <c r="EN240" s="84">
        <f t="shared" si="2241"/>
        <v>0</v>
      </c>
      <c r="EO240" s="191"/>
      <c r="EP240" s="84"/>
      <c r="EQ240" s="40">
        <v>0</v>
      </c>
      <c r="ER240" s="84">
        <v>0</v>
      </c>
      <c r="ES240" s="84"/>
      <c r="ET240" s="84"/>
      <c r="EU240" s="84">
        <f t="shared" si="2242"/>
        <v>0</v>
      </c>
      <c r="EV240" s="191"/>
      <c r="EW240" s="84"/>
      <c r="EX240" s="40">
        <v>0</v>
      </c>
      <c r="EY240" s="84">
        <v>0</v>
      </c>
      <c r="EZ240" s="84"/>
      <c r="FA240" s="84"/>
      <c r="FB240" s="84">
        <f t="shared" si="2243"/>
        <v>0</v>
      </c>
      <c r="FC240" s="191"/>
      <c r="FD240" s="84"/>
      <c r="FE240" s="40">
        <v>0</v>
      </c>
      <c r="FF240" s="84">
        <v>0</v>
      </c>
      <c r="FG240" s="84"/>
      <c r="FH240" s="84"/>
      <c r="FI240" s="84">
        <f t="shared" si="2244"/>
        <v>0</v>
      </c>
      <c r="FJ240" s="191"/>
      <c r="FK240" s="84"/>
      <c r="FL240" s="40">
        <v>0</v>
      </c>
      <c r="FM240" s="84">
        <v>0</v>
      </c>
      <c r="FN240" s="84"/>
      <c r="FO240" s="84"/>
      <c r="FP240" s="84">
        <f t="shared" si="2245"/>
        <v>0</v>
      </c>
      <c r="FQ240" s="191"/>
      <c r="FR240" s="84"/>
      <c r="FS240" s="40"/>
      <c r="FT240" s="97">
        <f t="shared" si="2246"/>
        <v>0</v>
      </c>
      <c r="FU240" s="84">
        <v>0</v>
      </c>
      <c r="FV240" s="84">
        <v>0</v>
      </c>
      <c r="FW240" s="84">
        <v>0</v>
      </c>
      <c r="FX240" s="84">
        <f t="shared" si="2247"/>
        <v>0</v>
      </c>
      <c r="FY240" s="191" t="str">
        <f t="shared" si="2248"/>
        <v>nebija plānots</v>
      </c>
      <c r="FZ240" s="84">
        <f t="shared" si="2249"/>
        <v>0</v>
      </c>
      <c r="GA240" s="84">
        <v>0</v>
      </c>
      <c r="GB240" s="84">
        <v>0</v>
      </c>
      <c r="GC240" s="84">
        <f t="shared" si="2250"/>
        <v>0</v>
      </c>
      <c r="GD240" s="84">
        <f t="shared" si="2251"/>
        <v>0</v>
      </c>
      <c r="GE240" s="84">
        <f t="shared" si="2252"/>
        <v>0</v>
      </c>
      <c r="GF240" s="191" t="str">
        <f t="shared" si="2253"/>
        <v>nebija plānots</v>
      </c>
      <c r="GG240" s="84">
        <f t="shared" si="2254"/>
        <v>0</v>
      </c>
      <c r="GH240" s="84">
        <v>0</v>
      </c>
      <c r="GI240" s="84">
        <v>0</v>
      </c>
      <c r="GJ240" s="84">
        <f t="shared" si="2255"/>
        <v>0</v>
      </c>
      <c r="GK240" s="84">
        <f t="shared" si="2256"/>
        <v>0</v>
      </c>
      <c r="GL240" s="84">
        <f t="shared" si="2257"/>
        <v>0</v>
      </c>
      <c r="GM240" s="191" t="str">
        <f t="shared" si="2258"/>
        <v>nebija plānots</v>
      </c>
      <c r="GN240" s="84">
        <f t="shared" si="2259"/>
        <v>0</v>
      </c>
      <c r="GO240" s="84">
        <v>0</v>
      </c>
      <c r="GP240" s="84">
        <v>0</v>
      </c>
      <c r="GQ240" s="84">
        <f t="shared" si="2228"/>
        <v>0</v>
      </c>
      <c r="GR240" s="84">
        <f t="shared" si="2229"/>
        <v>0</v>
      </c>
      <c r="GS240" s="84">
        <f t="shared" si="2230"/>
        <v>0</v>
      </c>
      <c r="GT240" s="191" t="str">
        <f t="shared" si="2260"/>
        <v>nebija plānots</v>
      </c>
      <c r="GU240" s="84">
        <f t="shared" si="2231"/>
        <v>0</v>
      </c>
      <c r="GV240" s="84">
        <v>0</v>
      </c>
      <c r="GW240" s="84">
        <v>0</v>
      </c>
      <c r="GX240" s="84">
        <f t="shared" si="2232"/>
        <v>0</v>
      </c>
      <c r="GY240" s="84">
        <f t="shared" si="2233"/>
        <v>0</v>
      </c>
      <c r="GZ240" s="84">
        <f t="shared" si="2234"/>
        <v>0</v>
      </c>
      <c r="HA240" s="191" t="str">
        <f t="shared" si="2435"/>
        <v>nebija plānots</v>
      </c>
      <c r="HB240" s="84">
        <f t="shared" si="2235"/>
        <v>0</v>
      </c>
      <c r="HC240" s="40"/>
      <c r="HD240" s="40"/>
      <c r="HE240" s="99"/>
      <c r="HF240" s="99"/>
      <c r="HG240" s="100"/>
      <c r="HH240" s="100"/>
      <c r="HI240" s="100"/>
    </row>
    <row r="241" spans="1:217" ht="75.400000000000006" customHeight="1" collapsed="1" x14ac:dyDescent="0.45">
      <c r="A241" s="1" t="str">
        <f t="shared" si="2436"/>
        <v>5.1.1.2</v>
      </c>
      <c r="B241" s="9" t="str">
        <f>C241&amp;J241&amp;"."&amp;D241</f>
        <v>5.1.1.2.Nē</v>
      </c>
      <c r="C241" s="317" t="s">
        <v>138</v>
      </c>
      <c r="D241" s="1" t="s">
        <v>1471</v>
      </c>
      <c r="E241" s="35">
        <v>229</v>
      </c>
      <c r="F241" s="54">
        <v>5</v>
      </c>
      <c r="G241" s="54" t="s">
        <v>138</v>
      </c>
      <c r="H241" s="54" t="s">
        <v>256</v>
      </c>
      <c r="I241" s="54" t="str">
        <f t="shared" si="2401"/>
        <v>5.1.1. Plūdu risku samazināšana blīvi apdzīvotās teritorijās</v>
      </c>
      <c r="J241" s="54">
        <v>2</v>
      </c>
      <c r="K241" s="62">
        <v>2</v>
      </c>
      <c r="L241" s="38" t="str">
        <f t="shared" si="2402"/>
        <v>5.1.1.2</v>
      </c>
      <c r="M241" s="63" t="s">
        <v>50</v>
      </c>
      <c r="N241" s="62" t="s">
        <v>5</v>
      </c>
      <c r="O241" s="55" t="s">
        <v>222</v>
      </c>
      <c r="P241" s="55" t="s">
        <v>225</v>
      </c>
      <c r="Q241" s="57">
        <f t="shared" si="2403"/>
        <v>22617032</v>
      </c>
      <c r="R241" s="57">
        <f t="shared" si="2404"/>
        <v>22617032</v>
      </c>
      <c r="S241" s="80">
        <v>0</v>
      </c>
      <c r="T241" s="80">
        <v>22617032</v>
      </c>
      <c r="U241" s="80">
        <v>0</v>
      </c>
      <c r="V241" s="80">
        <v>0</v>
      </c>
      <c r="W241" s="80">
        <v>0</v>
      </c>
      <c r="X241" s="85" t="str">
        <f t="shared" si="2225"/>
        <v>ERAF</v>
      </c>
      <c r="Y241" s="85">
        <v>0</v>
      </c>
      <c r="Z241" s="85">
        <v>0</v>
      </c>
      <c r="AA241" s="85">
        <v>0</v>
      </c>
      <c r="AB241" s="85">
        <v>0</v>
      </c>
      <c r="AC241" s="85">
        <v>0</v>
      </c>
      <c r="AD241" s="85">
        <v>0</v>
      </c>
      <c r="AE241" s="85">
        <v>0</v>
      </c>
      <c r="AF241" s="85">
        <v>0</v>
      </c>
      <c r="AG241" s="85">
        <v>0</v>
      </c>
      <c r="AH241" s="85">
        <v>341915.49</v>
      </c>
      <c r="AI241" s="85">
        <v>445795.06</v>
      </c>
      <c r="AJ241" s="85">
        <v>0</v>
      </c>
      <c r="AK241" s="85">
        <v>0</v>
      </c>
      <c r="AL241" s="85">
        <v>0</v>
      </c>
      <c r="AM241" s="85">
        <v>787710.55</v>
      </c>
      <c r="AN241" s="85">
        <f t="shared" si="2467"/>
        <v>787710.55</v>
      </c>
      <c r="AO241" s="85">
        <v>3045145.83</v>
      </c>
      <c r="AP241" s="57">
        <f t="shared" si="2306"/>
        <v>3832856.38</v>
      </c>
      <c r="AQ241" s="85">
        <v>0</v>
      </c>
      <c r="AR241" s="85">
        <v>694578.29</v>
      </c>
      <c r="AS241" s="85">
        <v>162366.97</v>
      </c>
      <c r="AT241" s="85">
        <v>535729.5</v>
      </c>
      <c r="AU241" s="85">
        <v>0</v>
      </c>
      <c r="AV241" s="85">
        <v>229724.69</v>
      </c>
      <c r="AW241" s="85">
        <v>132072.60999999999</v>
      </c>
      <c r="AX241" s="85">
        <v>323757.93</v>
      </c>
      <c r="AY241" s="85">
        <v>0</v>
      </c>
      <c r="AZ241" s="85">
        <v>47271.44</v>
      </c>
      <c r="BA241" s="85">
        <v>0</v>
      </c>
      <c r="BB241" s="85">
        <v>1341319.97</v>
      </c>
      <c r="BC241" s="57">
        <f t="shared" si="2307"/>
        <v>3466821.4000000004</v>
      </c>
      <c r="BD241" s="57">
        <f t="shared" si="2308"/>
        <v>7299677.7800000003</v>
      </c>
      <c r="BE241" s="85">
        <v>42883.79</v>
      </c>
      <c r="BF241" s="85">
        <v>1274398.72</v>
      </c>
      <c r="BG241" s="85">
        <v>70370.149999999994</v>
      </c>
      <c r="BH241" s="85">
        <v>72782.69</v>
      </c>
      <c r="BI241" s="85">
        <v>590785.96000000008</v>
      </c>
      <c r="BJ241" s="85">
        <v>1164.8</v>
      </c>
      <c r="BK241" s="85">
        <v>181475</v>
      </c>
      <c r="BL241" s="85">
        <v>0</v>
      </c>
      <c r="BM241" s="85">
        <v>864557.99</v>
      </c>
      <c r="BN241" s="85">
        <v>0</v>
      </c>
      <c r="BO241" s="85">
        <v>222743.89</v>
      </c>
      <c r="BP241" s="85">
        <v>282631.59999999998</v>
      </c>
      <c r="BQ241" s="57">
        <f t="shared" si="2309"/>
        <v>3603794.5900000008</v>
      </c>
      <c r="BR241" s="85">
        <v>425751.54000000004</v>
      </c>
      <c r="BS241" s="85">
        <v>783293</v>
      </c>
      <c r="BT241" s="85">
        <v>567004.29</v>
      </c>
      <c r="BU241" s="85">
        <v>277840.21999999997</v>
      </c>
      <c r="BV241" s="85">
        <v>386363.97</v>
      </c>
      <c r="BW241" s="85">
        <v>5364.65</v>
      </c>
      <c r="BX241" s="85">
        <v>394237.34</v>
      </c>
      <c r="BY241" s="85">
        <v>485002.06</v>
      </c>
      <c r="BZ241" s="85">
        <v>495852.86</v>
      </c>
      <c r="CA241" s="85">
        <v>960625.7</v>
      </c>
      <c r="CB241" s="85">
        <v>592279.61</v>
      </c>
      <c r="CC241" s="85">
        <v>1014571.4100000001</v>
      </c>
      <c r="CD241" s="57">
        <f t="shared" si="2310"/>
        <v>6388186.6500000004</v>
      </c>
      <c r="CE241" s="85">
        <v>237075.47</v>
      </c>
      <c r="CF241" s="85">
        <v>1037480.29</v>
      </c>
      <c r="CG241" s="85">
        <v>0</v>
      </c>
      <c r="CH241" s="85">
        <v>0</v>
      </c>
      <c r="CI241" s="85">
        <v>0</v>
      </c>
      <c r="CJ241" s="85">
        <v>492507.88000000012</v>
      </c>
      <c r="CK241" s="85">
        <v>0</v>
      </c>
      <c r="CL241" s="85">
        <v>13860.49</v>
      </c>
      <c r="CM241" s="85">
        <v>206689.29</v>
      </c>
      <c r="CN241" s="85">
        <v>0</v>
      </c>
      <c r="CO241" s="84">
        <v>0</v>
      </c>
      <c r="CP241" s="84">
        <v>0</v>
      </c>
      <c r="CQ241" s="57">
        <f>CE241+CF241+CG241+CH241+CI241+CJ241+CK241+CL241+CM241+CN241+CO241+CP241</f>
        <v>1987613.4200000002</v>
      </c>
      <c r="CR241" s="57">
        <f t="shared" si="2226"/>
        <v>19279272.440000005</v>
      </c>
      <c r="CS241" s="179">
        <v>344177.79</v>
      </c>
      <c r="CT241" s="84">
        <v>0</v>
      </c>
      <c r="CU241" s="84">
        <v>0</v>
      </c>
      <c r="CV241" s="84">
        <f t="shared" si="2270"/>
        <v>344177.79</v>
      </c>
      <c r="CW241" s="84">
        <v>0</v>
      </c>
      <c r="CX241" s="84">
        <f t="shared" si="2271"/>
        <v>344177.79</v>
      </c>
      <c r="CY241" s="191">
        <f t="shared" si="2272"/>
        <v>1</v>
      </c>
      <c r="CZ241" s="84">
        <f t="shared" si="2273"/>
        <v>0</v>
      </c>
      <c r="DA241" s="84">
        <f t="shared" ref="DA241:FL241" si="2590">DA242+DA243</f>
        <v>230579.93</v>
      </c>
      <c r="DB241" s="84">
        <v>646372.32999999996</v>
      </c>
      <c r="DC241" s="84">
        <f t="shared" si="2275"/>
        <v>574757.72</v>
      </c>
      <c r="DD241" s="84">
        <v>0</v>
      </c>
      <c r="DE241" s="84">
        <f t="shared" si="2236"/>
        <v>990550.11999999988</v>
      </c>
      <c r="DF241" s="191">
        <f t="shared" ref="DF241" si="2591">IFERROR(DE241/DC241,"nebija plānots")</f>
        <v>1.7234220359841359</v>
      </c>
      <c r="DG241" s="84">
        <f t="shared" ref="DG241" si="2592">DE241-DC241</f>
        <v>415792.39999999991</v>
      </c>
      <c r="DH241" s="84">
        <f t="shared" si="2590"/>
        <v>133444.88</v>
      </c>
      <c r="DI241" s="84">
        <v>0</v>
      </c>
      <c r="DJ241" s="84">
        <f t="shared" ref="DJ241" si="2593">DC241+DH241</f>
        <v>708202.6</v>
      </c>
      <c r="DK241" s="84">
        <v>0</v>
      </c>
      <c r="DL241" s="84">
        <f t="shared" si="2237"/>
        <v>990550.11999999988</v>
      </c>
      <c r="DM241" s="191">
        <f t="shared" ref="DM241" si="2594">IFERROR(DL241/DJ241,"nebija plānots")</f>
        <v>1.3986818461270827</v>
      </c>
      <c r="DN241" s="84">
        <f t="shared" ref="DN241" si="2595">DL241-DJ241</f>
        <v>282347.5199999999</v>
      </c>
      <c r="DO241" s="84">
        <f t="shared" si="2590"/>
        <v>421300.07</v>
      </c>
      <c r="DP241" s="84">
        <v>0</v>
      </c>
      <c r="DQ241" s="84">
        <f t="shared" ref="DQ241" si="2596">DJ241+DO241</f>
        <v>1129502.67</v>
      </c>
      <c r="DR241" s="84">
        <v>0</v>
      </c>
      <c r="DS241" s="84">
        <f t="shared" si="2238"/>
        <v>990550.11999999988</v>
      </c>
      <c r="DT241" s="191">
        <f t="shared" ref="DT241" si="2597">IFERROR(DS241/DQ241,"nebija plānots")</f>
        <v>0.87697899819926939</v>
      </c>
      <c r="DU241" s="84">
        <f t="shared" ref="DU241" si="2598">DS241-DQ241</f>
        <v>-138952.55000000005</v>
      </c>
      <c r="DV241" s="84">
        <f t="shared" si="2590"/>
        <v>0</v>
      </c>
      <c r="DW241" s="84">
        <v>0</v>
      </c>
      <c r="DX241" s="84">
        <f t="shared" ref="DX241" si="2599">DQ241+DV241</f>
        <v>1129502.67</v>
      </c>
      <c r="DY241" s="84">
        <v>0</v>
      </c>
      <c r="DZ241" s="84">
        <f t="shared" si="2239"/>
        <v>990550.11999999988</v>
      </c>
      <c r="EA241" s="191">
        <f t="shared" ref="EA241" si="2600">IFERROR(DZ241/DX241,"nebija plānots")</f>
        <v>0.87697899819926939</v>
      </c>
      <c r="EB241" s="84">
        <f t="shared" ref="EB241" si="2601">DZ241-DX241</f>
        <v>-138952.55000000005</v>
      </c>
      <c r="EC241" s="84">
        <f t="shared" si="2590"/>
        <v>0</v>
      </c>
      <c r="ED241" s="84">
        <v>0</v>
      </c>
      <c r="EE241" s="84">
        <f t="shared" ref="EE241" si="2602">DX241+EC241</f>
        <v>1129502.67</v>
      </c>
      <c r="EF241" s="84">
        <v>0</v>
      </c>
      <c r="EG241" s="84">
        <f t="shared" si="2240"/>
        <v>990550.11999999988</v>
      </c>
      <c r="EH241" s="191">
        <f t="shared" ref="EH241" si="2603">IFERROR(EG241/EE241,"nebija plānots")</f>
        <v>0.87697899819926939</v>
      </c>
      <c r="EI241" s="84">
        <f t="shared" ref="EI241" si="2604">EG241-EE241</f>
        <v>-138952.55000000005</v>
      </c>
      <c r="EJ241" s="84">
        <f t="shared" si="2590"/>
        <v>206658.06</v>
      </c>
      <c r="EK241" s="84">
        <v>0</v>
      </c>
      <c r="EL241" s="84">
        <f t="shared" ref="EL241" si="2605">EE241+EJ241</f>
        <v>1336160.73</v>
      </c>
      <c r="EM241" s="84">
        <v>0</v>
      </c>
      <c r="EN241" s="84">
        <f t="shared" si="2241"/>
        <v>990550.11999999988</v>
      </c>
      <c r="EO241" s="191">
        <f t="shared" ref="EO241" si="2606">IFERROR(EN241/EL241,"nebija plānots")</f>
        <v>0.74134054216665979</v>
      </c>
      <c r="EP241" s="84">
        <f t="shared" ref="EP241" si="2607">EN241-EL241</f>
        <v>-345610.6100000001</v>
      </c>
      <c r="EQ241" s="84">
        <f t="shared" si="2590"/>
        <v>0</v>
      </c>
      <c r="ER241" s="84">
        <v>0</v>
      </c>
      <c r="ES241" s="84">
        <f t="shared" ref="ES241" si="2608">EL241+EQ241</f>
        <v>1336160.73</v>
      </c>
      <c r="ET241" s="84">
        <v>0</v>
      </c>
      <c r="EU241" s="84">
        <f t="shared" si="2242"/>
        <v>990550.11999999988</v>
      </c>
      <c r="EV241" s="191">
        <f t="shared" ref="EV241" si="2609">IFERROR(EU241/ES241,"nebija plānots")</f>
        <v>0.74134054216665979</v>
      </c>
      <c r="EW241" s="84">
        <f t="shared" ref="EW241" si="2610">EU241-ES241</f>
        <v>-345610.6100000001</v>
      </c>
      <c r="EX241" s="84">
        <f t="shared" si="2590"/>
        <v>0</v>
      </c>
      <c r="EY241" s="84">
        <v>0</v>
      </c>
      <c r="EZ241" s="84">
        <f t="shared" ref="EZ241" si="2611">ES241+EX241</f>
        <v>1336160.73</v>
      </c>
      <c r="FA241" s="84">
        <v>0</v>
      </c>
      <c r="FB241" s="84">
        <f t="shared" si="2243"/>
        <v>990550.11999999988</v>
      </c>
      <c r="FC241" s="191">
        <f t="shared" ref="FC241" si="2612">IFERROR(FB241/EZ241,"nebija plānots")</f>
        <v>0.74134054216665979</v>
      </c>
      <c r="FD241" s="84">
        <f t="shared" ref="FD241" si="2613">FB241-EZ241</f>
        <v>-345610.6100000001</v>
      </c>
      <c r="FE241" s="84">
        <f t="shared" si="2590"/>
        <v>533779.52</v>
      </c>
      <c r="FF241" s="84">
        <v>0</v>
      </c>
      <c r="FG241" s="84">
        <f t="shared" ref="FG241" si="2614">EZ241+FE241</f>
        <v>1869940.25</v>
      </c>
      <c r="FH241" s="84">
        <v>0</v>
      </c>
      <c r="FI241" s="84">
        <f t="shared" si="2244"/>
        <v>990550.11999999988</v>
      </c>
      <c r="FJ241" s="191">
        <f t="shared" ref="FJ241" si="2615">IFERROR(FI241/FG241,"nebija plānots")</f>
        <v>0.52972287216128955</v>
      </c>
      <c r="FK241" s="84">
        <f t="shared" ref="FK241" si="2616">FI241-FG241</f>
        <v>-879390.13000000012</v>
      </c>
      <c r="FL241" s="84">
        <f t="shared" si="2590"/>
        <v>0</v>
      </c>
      <c r="FM241" s="84">
        <v>162035.62</v>
      </c>
      <c r="FN241" s="84">
        <f t="shared" ref="FN241" si="2617">FG241+FL241</f>
        <v>1869940.25</v>
      </c>
      <c r="FO241" s="84">
        <v>0</v>
      </c>
      <c r="FP241" s="84">
        <f t="shared" si="2245"/>
        <v>1152585.7399999998</v>
      </c>
      <c r="FQ241" s="191">
        <f t="shared" ref="FQ241" si="2618">IFERROR(FP241/FN241,"nebija plānots")</f>
        <v>0.61637570505260786</v>
      </c>
      <c r="FR241" s="84">
        <f t="shared" ref="FR241" si="2619">FP241-FN241</f>
        <v>-717354.51000000024</v>
      </c>
      <c r="FS241" s="97">
        <f t="shared" si="2305"/>
        <v>1869940.25</v>
      </c>
      <c r="FT241" s="97">
        <f t="shared" si="2246"/>
        <v>20431858.180000003</v>
      </c>
      <c r="FU241" s="84">
        <v>772892.86</v>
      </c>
      <c r="FV241" s="84">
        <v>143762.59</v>
      </c>
      <c r="FW241" s="84">
        <v>0</v>
      </c>
      <c r="FX241" s="84">
        <f t="shared" si="2247"/>
        <v>143762.59</v>
      </c>
      <c r="FY241" s="191">
        <f t="shared" si="2248"/>
        <v>0.18600584562263908</v>
      </c>
      <c r="FZ241" s="84">
        <f t="shared" si="2249"/>
        <v>629130.27</v>
      </c>
      <c r="GA241" s="84">
        <v>0</v>
      </c>
      <c r="GB241" s="84">
        <v>0</v>
      </c>
      <c r="GC241" s="84">
        <f t="shared" si="2250"/>
        <v>0</v>
      </c>
      <c r="GD241" s="84">
        <f t="shared" si="2251"/>
        <v>0</v>
      </c>
      <c r="GE241" s="84">
        <f t="shared" si="2252"/>
        <v>143762.59</v>
      </c>
      <c r="GF241" s="191">
        <f t="shared" si="2253"/>
        <v>0.18600584562263908</v>
      </c>
      <c r="GG241" s="84">
        <f t="shared" si="2254"/>
        <v>629130.27</v>
      </c>
      <c r="GH241" s="84">
        <v>413765.3</v>
      </c>
      <c r="GI241" s="84">
        <v>0</v>
      </c>
      <c r="GJ241" s="84">
        <f t="shared" si="2255"/>
        <v>413765.3</v>
      </c>
      <c r="GK241" s="84">
        <f t="shared" si="2256"/>
        <v>0</v>
      </c>
      <c r="GL241" s="84">
        <f t="shared" si="2257"/>
        <v>557527.89</v>
      </c>
      <c r="GM241" s="191">
        <f t="shared" si="2258"/>
        <v>0.72135210305863096</v>
      </c>
      <c r="GN241" s="84">
        <f t="shared" si="2259"/>
        <v>215364.97000000003</v>
      </c>
      <c r="GO241" s="84">
        <v>215364.97</v>
      </c>
      <c r="GP241" s="84">
        <v>0</v>
      </c>
      <c r="GQ241" s="84">
        <f t="shared" si="2228"/>
        <v>215364.97</v>
      </c>
      <c r="GR241" s="84">
        <f t="shared" si="2229"/>
        <v>0</v>
      </c>
      <c r="GS241" s="84">
        <f t="shared" si="2230"/>
        <v>772892.86</v>
      </c>
      <c r="GT241" s="191">
        <f t="shared" si="2260"/>
        <v>1</v>
      </c>
      <c r="GU241" s="84">
        <f t="shared" si="2231"/>
        <v>0</v>
      </c>
      <c r="GV241" s="84">
        <v>0</v>
      </c>
      <c r="GW241" s="84">
        <v>0</v>
      </c>
      <c r="GX241" s="84">
        <f t="shared" si="2232"/>
        <v>0</v>
      </c>
      <c r="GY241" s="84">
        <f t="shared" si="2233"/>
        <v>0</v>
      </c>
      <c r="GZ241" s="84">
        <f t="shared" si="2234"/>
        <v>772892.86</v>
      </c>
      <c r="HA241" s="191">
        <f t="shared" si="2435"/>
        <v>1</v>
      </c>
      <c r="HB241" s="84">
        <f t="shared" si="2235"/>
        <v>0</v>
      </c>
      <c r="HC241" s="57">
        <f>FU241+FS241+CQ241+CD241+BQ241+BC241+AP241</f>
        <v>21922105.550000001</v>
      </c>
      <c r="HD241" s="57">
        <f>Q241-HC241</f>
        <v>694926.44999999925</v>
      </c>
      <c r="HE241" s="58" t="s">
        <v>761</v>
      </c>
      <c r="HF241" s="58"/>
      <c r="HG241" s="59"/>
      <c r="HH241" s="59"/>
      <c r="HI241" s="59"/>
    </row>
    <row r="242" spans="1:217" ht="75.400000000000006" hidden="1" customHeight="1" outlineLevel="1" x14ac:dyDescent="0.45">
      <c r="B242" s="9"/>
      <c r="C242" s="317" t="s">
        <v>138</v>
      </c>
      <c r="D242" s="1" t="s">
        <v>1471</v>
      </c>
      <c r="E242" s="35">
        <v>230</v>
      </c>
      <c r="F242" s="37">
        <v>5</v>
      </c>
      <c r="G242" s="37" t="s">
        <v>138</v>
      </c>
      <c r="H242" s="37" t="s">
        <v>256</v>
      </c>
      <c r="I242" s="37" t="s">
        <v>497</v>
      </c>
      <c r="J242" s="54">
        <v>0</v>
      </c>
      <c r="K242" s="41"/>
      <c r="L242" s="38"/>
      <c r="M242" s="42" t="s">
        <v>50</v>
      </c>
      <c r="N242" s="41"/>
      <c r="O242" s="38"/>
      <c r="P242" s="38" t="s">
        <v>456</v>
      </c>
      <c r="Q242" s="40"/>
      <c r="R242" s="40"/>
      <c r="S242" s="40"/>
      <c r="T242" s="40"/>
      <c r="U242" s="40"/>
      <c r="V242" s="40"/>
      <c r="W242" s="40"/>
      <c r="X242" s="85">
        <f t="shared" si="2225"/>
        <v>0</v>
      </c>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c r="CK242" s="40"/>
      <c r="CL242" s="40"/>
      <c r="CM242" s="40"/>
      <c r="CN242" s="40"/>
      <c r="CO242" s="84">
        <v>0</v>
      </c>
      <c r="CP242" s="84">
        <v>0</v>
      </c>
      <c r="CQ242" s="40"/>
      <c r="CR242" s="57">
        <f t="shared" si="2226"/>
        <v>0</v>
      </c>
      <c r="CS242" s="40"/>
      <c r="CT242" s="40"/>
      <c r="CU242" s="84"/>
      <c r="CV242" s="84"/>
      <c r="CW242" s="84"/>
      <c r="CX242" s="84"/>
      <c r="CY242" s="191"/>
      <c r="CZ242" s="84"/>
      <c r="DA242" s="40"/>
      <c r="DB242" s="84">
        <v>0</v>
      </c>
      <c r="DC242" s="84"/>
      <c r="DD242" s="84"/>
      <c r="DE242" s="84">
        <f t="shared" si="2236"/>
        <v>0</v>
      </c>
      <c r="DF242" s="191"/>
      <c r="DG242" s="84"/>
      <c r="DH242" s="40"/>
      <c r="DI242" s="84">
        <v>0</v>
      </c>
      <c r="DJ242" s="84"/>
      <c r="DK242" s="84"/>
      <c r="DL242" s="84">
        <f t="shared" si="2237"/>
        <v>0</v>
      </c>
      <c r="DM242" s="191"/>
      <c r="DN242" s="84"/>
      <c r="DO242" s="40"/>
      <c r="DP242" s="84">
        <v>0</v>
      </c>
      <c r="DQ242" s="84"/>
      <c r="DR242" s="84"/>
      <c r="DS242" s="84">
        <f t="shared" si="2238"/>
        <v>0</v>
      </c>
      <c r="DT242" s="191"/>
      <c r="DU242" s="84"/>
      <c r="DV242" s="40"/>
      <c r="DW242" s="84">
        <v>0</v>
      </c>
      <c r="DX242" s="84"/>
      <c r="DY242" s="84"/>
      <c r="DZ242" s="84">
        <f t="shared" si="2239"/>
        <v>0</v>
      </c>
      <c r="EA242" s="191"/>
      <c r="EB242" s="84"/>
      <c r="EC242" s="40"/>
      <c r="ED242" s="84">
        <v>0</v>
      </c>
      <c r="EE242" s="84"/>
      <c r="EF242" s="84"/>
      <c r="EG242" s="84">
        <f t="shared" si="2240"/>
        <v>0</v>
      </c>
      <c r="EH242" s="191"/>
      <c r="EI242" s="84"/>
      <c r="EJ242" s="40"/>
      <c r="EK242" s="84">
        <v>0</v>
      </c>
      <c r="EL242" s="84"/>
      <c r="EM242" s="84"/>
      <c r="EN242" s="84">
        <f t="shared" si="2241"/>
        <v>0</v>
      </c>
      <c r="EO242" s="191"/>
      <c r="EP242" s="84"/>
      <c r="EQ242" s="40"/>
      <c r="ER242" s="84">
        <v>0</v>
      </c>
      <c r="ES242" s="84"/>
      <c r="ET242" s="84"/>
      <c r="EU242" s="84">
        <f t="shared" si="2242"/>
        <v>0</v>
      </c>
      <c r="EV242" s="191"/>
      <c r="EW242" s="84"/>
      <c r="EX242" s="40"/>
      <c r="EY242" s="84">
        <v>0</v>
      </c>
      <c r="EZ242" s="84"/>
      <c r="FA242" s="84"/>
      <c r="FB242" s="84">
        <f t="shared" si="2243"/>
        <v>0</v>
      </c>
      <c r="FC242" s="191"/>
      <c r="FD242" s="84"/>
      <c r="FE242" s="40"/>
      <c r="FF242" s="84">
        <v>0</v>
      </c>
      <c r="FG242" s="84"/>
      <c r="FH242" s="84"/>
      <c r="FI242" s="84">
        <f t="shared" si="2244"/>
        <v>0</v>
      </c>
      <c r="FJ242" s="191"/>
      <c r="FK242" s="84"/>
      <c r="FL242" s="40"/>
      <c r="FM242" s="84">
        <v>0</v>
      </c>
      <c r="FN242" s="84"/>
      <c r="FO242" s="84"/>
      <c r="FP242" s="84">
        <f t="shared" si="2245"/>
        <v>0</v>
      </c>
      <c r="FQ242" s="191"/>
      <c r="FR242" s="84"/>
      <c r="FS242" s="40"/>
      <c r="FT242" s="97">
        <f t="shared" si="2246"/>
        <v>0</v>
      </c>
      <c r="FU242" s="84">
        <v>0</v>
      </c>
      <c r="FV242" s="84">
        <v>0</v>
      </c>
      <c r="FW242" s="84">
        <v>0</v>
      </c>
      <c r="FX242" s="84">
        <f t="shared" si="2247"/>
        <v>0</v>
      </c>
      <c r="FY242" s="191" t="str">
        <f t="shared" si="2248"/>
        <v>nebija plānots</v>
      </c>
      <c r="FZ242" s="84">
        <f t="shared" si="2249"/>
        <v>0</v>
      </c>
      <c r="GA242" s="84">
        <v>0</v>
      </c>
      <c r="GB242" s="84">
        <v>0</v>
      </c>
      <c r="GC242" s="84">
        <f t="shared" si="2250"/>
        <v>0</v>
      </c>
      <c r="GD242" s="84">
        <f t="shared" si="2251"/>
        <v>0</v>
      </c>
      <c r="GE242" s="84">
        <f t="shared" si="2252"/>
        <v>0</v>
      </c>
      <c r="GF242" s="191" t="str">
        <f t="shared" si="2253"/>
        <v>nebija plānots</v>
      </c>
      <c r="GG242" s="84">
        <f t="shared" si="2254"/>
        <v>0</v>
      </c>
      <c r="GH242" s="84">
        <v>0</v>
      </c>
      <c r="GI242" s="84">
        <v>0</v>
      </c>
      <c r="GJ242" s="84">
        <f t="shared" si="2255"/>
        <v>0</v>
      </c>
      <c r="GK242" s="84">
        <f t="shared" si="2256"/>
        <v>0</v>
      </c>
      <c r="GL242" s="84">
        <f t="shared" si="2257"/>
        <v>0</v>
      </c>
      <c r="GM242" s="191" t="str">
        <f t="shared" si="2258"/>
        <v>nebija plānots</v>
      </c>
      <c r="GN242" s="84">
        <f t="shared" si="2259"/>
        <v>0</v>
      </c>
      <c r="GO242" s="84">
        <v>0</v>
      </c>
      <c r="GP242" s="84">
        <v>0</v>
      </c>
      <c r="GQ242" s="84">
        <f t="shared" si="2228"/>
        <v>0</v>
      </c>
      <c r="GR242" s="84">
        <f t="shared" si="2229"/>
        <v>0</v>
      </c>
      <c r="GS242" s="84">
        <f t="shared" si="2230"/>
        <v>0</v>
      </c>
      <c r="GT242" s="191" t="str">
        <f t="shared" si="2260"/>
        <v>nebija plānots</v>
      </c>
      <c r="GU242" s="84">
        <f t="shared" si="2231"/>
        <v>0</v>
      </c>
      <c r="GV242" s="84">
        <v>0</v>
      </c>
      <c r="GW242" s="84">
        <v>0</v>
      </c>
      <c r="GX242" s="84">
        <f t="shared" si="2232"/>
        <v>0</v>
      </c>
      <c r="GY242" s="84">
        <f t="shared" si="2233"/>
        <v>0</v>
      </c>
      <c r="GZ242" s="84">
        <f t="shared" si="2234"/>
        <v>0</v>
      </c>
      <c r="HA242" s="191" t="str">
        <f t="shared" si="2435"/>
        <v>nebija plānots</v>
      </c>
      <c r="HB242" s="84">
        <f t="shared" si="2235"/>
        <v>0</v>
      </c>
      <c r="HC242" s="40"/>
      <c r="HD242" s="40"/>
      <c r="HE242" s="99"/>
      <c r="HF242" s="99"/>
      <c r="HG242" s="100"/>
      <c r="HH242" s="100"/>
      <c r="HI242" s="100"/>
    </row>
    <row r="243" spans="1:217" ht="75.400000000000006" hidden="1" customHeight="1" outlineLevel="1" x14ac:dyDescent="0.45">
      <c r="B243" s="9"/>
      <c r="C243" s="317" t="s">
        <v>138</v>
      </c>
      <c r="D243" s="1" t="s">
        <v>1471</v>
      </c>
      <c r="E243" s="35">
        <v>231</v>
      </c>
      <c r="F243" s="37">
        <v>5</v>
      </c>
      <c r="G243" s="37" t="s">
        <v>138</v>
      </c>
      <c r="H243" s="37" t="s">
        <v>256</v>
      </c>
      <c r="I243" s="37" t="s">
        <v>497</v>
      </c>
      <c r="J243" s="54">
        <v>0</v>
      </c>
      <c r="K243" s="41"/>
      <c r="L243" s="38"/>
      <c r="M243" s="42" t="s">
        <v>50</v>
      </c>
      <c r="N243" s="41"/>
      <c r="O243" s="38"/>
      <c r="P243" s="38" t="s">
        <v>457</v>
      </c>
      <c r="Q243" s="40"/>
      <c r="R243" s="40"/>
      <c r="S243" s="40"/>
      <c r="T243" s="40"/>
      <c r="U243" s="40"/>
      <c r="V243" s="40"/>
      <c r="W243" s="40"/>
      <c r="X243" s="85">
        <f t="shared" si="2225"/>
        <v>0</v>
      </c>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c r="CO243" s="84">
        <v>0</v>
      </c>
      <c r="CP243" s="84">
        <v>0</v>
      </c>
      <c r="CQ243" s="40"/>
      <c r="CR243" s="57">
        <f t="shared" si="2226"/>
        <v>0</v>
      </c>
      <c r="CS243" s="40"/>
      <c r="CT243" s="40">
        <v>0</v>
      </c>
      <c r="CU243" s="84"/>
      <c r="CV243" s="84"/>
      <c r="CW243" s="84"/>
      <c r="CX243" s="84"/>
      <c r="CY243" s="191"/>
      <c r="CZ243" s="84"/>
      <c r="DA243" s="40">
        <v>230579.93</v>
      </c>
      <c r="DB243" s="84">
        <v>0</v>
      </c>
      <c r="DC243" s="84"/>
      <c r="DD243" s="84"/>
      <c r="DE243" s="84">
        <f t="shared" si="2236"/>
        <v>0</v>
      </c>
      <c r="DF243" s="191"/>
      <c r="DG243" s="84"/>
      <c r="DH243" s="40">
        <v>133444.88</v>
      </c>
      <c r="DI243" s="84">
        <v>0</v>
      </c>
      <c r="DJ243" s="84"/>
      <c r="DK243" s="84"/>
      <c r="DL243" s="84">
        <f t="shared" si="2237"/>
        <v>0</v>
      </c>
      <c r="DM243" s="191"/>
      <c r="DN243" s="84"/>
      <c r="DO243" s="40">
        <v>421300.07</v>
      </c>
      <c r="DP243" s="84">
        <v>0</v>
      </c>
      <c r="DQ243" s="84"/>
      <c r="DR243" s="84"/>
      <c r="DS243" s="84">
        <f t="shared" si="2238"/>
        <v>0</v>
      </c>
      <c r="DT243" s="191"/>
      <c r="DU243" s="84"/>
      <c r="DV243" s="40">
        <v>0</v>
      </c>
      <c r="DW243" s="84">
        <v>0</v>
      </c>
      <c r="DX243" s="84"/>
      <c r="DY243" s="84"/>
      <c r="DZ243" s="84">
        <f t="shared" si="2239"/>
        <v>0</v>
      </c>
      <c r="EA243" s="191"/>
      <c r="EB243" s="84"/>
      <c r="EC243" s="40">
        <v>0</v>
      </c>
      <c r="ED243" s="84">
        <v>0</v>
      </c>
      <c r="EE243" s="84"/>
      <c r="EF243" s="84"/>
      <c r="EG243" s="84">
        <f t="shared" si="2240"/>
        <v>0</v>
      </c>
      <c r="EH243" s="191"/>
      <c r="EI243" s="84"/>
      <c r="EJ243" s="40">
        <v>206658.06</v>
      </c>
      <c r="EK243" s="84">
        <v>0</v>
      </c>
      <c r="EL243" s="84"/>
      <c r="EM243" s="84"/>
      <c r="EN243" s="84">
        <f t="shared" si="2241"/>
        <v>0</v>
      </c>
      <c r="EO243" s="191"/>
      <c r="EP243" s="84"/>
      <c r="EQ243" s="40">
        <v>0</v>
      </c>
      <c r="ER243" s="84">
        <v>0</v>
      </c>
      <c r="ES243" s="84"/>
      <c r="ET243" s="84"/>
      <c r="EU243" s="84">
        <f t="shared" si="2242"/>
        <v>0</v>
      </c>
      <c r="EV243" s="191"/>
      <c r="EW243" s="84"/>
      <c r="EX243" s="40">
        <v>0</v>
      </c>
      <c r="EY243" s="84">
        <v>0</v>
      </c>
      <c r="EZ243" s="84"/>
      <c r="FA243" s="84"/>
      <c r="FB243" s="84">
        <f t="shared" si="2243"/>
        <v>0</v>
      </c>
      <c r="FC243" s="191"/>
      <c r="FD243" s="84"/>
      <c r="FE243" s="40">
        <v>533779.52</v>
      </c>
      <c r="FF243" s="84">
        <v>0</v>
      </c>
      <c r="FG243" s="84"/>
      <c r="FH243" s="84"/>
      <c r="FI243" s="84">
        <f t="shared" si="2244"/>
        <v>0</v>
      </c>
      <c r="FJ243" s="191"/>
      <c r="FK243" s="84"/>
      <c r="FL243" s="40">
        <v>0</v>
      </c>
      <c r="FM243" s="84">
        <v>0</v>
      </c>
      <c r="FN243" s="84"/>
      <c r="FO243" s="84"/>
      <c r="FP243" s="84">
        <f t="shared" si="2245"/>
        <v>0</v>
      </c>
      <c r="FQ243" s="191"/>
      <c r="FR243" s="84"/>
      <c r="FS243" s="40"/>
      <c r="FT243" s="97">
        <f t="shared" si="2246"/>
        <v>0</v>
      </c>
      <c r="FU243" s="84">
        <v>0</v>
      </c>
      <c r="FV243" s="84">
        <v>0</v>
      </c>
      <c r="FW243" s="84">
        <v>0</v>
      </c>
      <c r="FX243" s="84">
        <f t="shared" si="2247"/>
        <v>0</v>
      </c>
      <c r="FY243" s="191" t="str">
        <f t="shared" si="2248"/>
        <v>nebija plānots</v>
      </c>
      <c r="FZ243" s="84">
        <f t="shared" si="2249"/>
        <v>0</v>
      </c>
      <c r="GA243" s="84">
        <v>0</v>
      </c>
      <c r="GB243" s="84">
        <v>0</v>
      </c>
      <c r="GC243" s="84">
        <f t="shared" si="2250"/>
        <v>0</v>
      </c>
      <c r="GD243" s="84">
        <f t="shared" si="2251"/>
        <v>0</v>
      </c>
      <c r="GE243" s="84">
        <f t="shared" si="2252"/>
        <v>0</v>
      </c>
      <c r="GF243" s="191" t="str">
        <f t="shared" si="2253"/>
        <v>nebija plānots</v>
      </c>
      <c r="GG243" s="84">
        <f t="shared" si="2254"/>
        <v>0</v>
      </c>
      <c r="GH243" s="84">
        <v>0</v>
      </c>
      <c r="GI243" s="84">
        <v>0</v>
      </c>
      <c r="GJ243" s="84">
        <f t="shared" si="2255"/>
        <v>0</v>
      </c>
      <c r="GK243" s="84">
        <f t="shared" si="2256"/>
        <v>0</v>
      </c>
      <c r="GL243" s="84">
        <f t="shared" si="2257"/>
        <v>0</v>
      </c>
      <c r="GM243" s="191" t="str">
        <f t="shared" si="2258"/>
        <v>nebija plānots</v>
      </c>
      <c r="GN243" s="84">
        <f t="shared" si="2259"/>
        <v>0</v>
      </c>
      <c r="GO243" s="84">
        <v>0</v>
      </c>
      <c r="GP243" s="84">
        <v>0</v>
      </c>
      <c r="GQ243" s="84">
        <f t="shared" si="2228"/>
        <v>0</v>
      </c>
      <c r="GR243" s="84">
        <f t="shared" si="2229"/>
        <v>0</v>
      </c>
      <c r="GS243" s="84">
        <f t="shared" si="2230"/>
        <v>0</v>
      </c>
      <c r="GT243" s="191" t="str">
        <f t="shared" si="2260"/>
        <v>nebija plānots</v>
      </c>
      <c r="GU243" s="84">
        <f t="shared" si="2231"/>
        <v>0</v>
      </c>
      <c r="GV243" s="84">
        <v>0</v>
      </c>
      <c r="GW243" s="84">
        <v>0</v>
      </c>
      <c r="GX243" s="84">
        <f t="shared" si="2232"/>
        <v>0</v>
      </c>
      <c r="GY243" s="84">
        <f t="shared" si="2233"/>
        <v>0</v>
      </c>
      <c r="GZ243" s="84">
        <f t="shared" si="2234"/>
        <v>0</v>
      </c>
      <c r="HA243" s="191" t="str">
        <f t="shared" si="2435"/>
        <v>nebija plānots</v>
      </c>
      <c r="HB243" s="84">
        <f t="shared" si="2235"/>
        <v>0</v>
      </c>
      <c r="HC243" s="40"/>
      <c r="HD243" s="40"/>
      <c r="HE243" s="99"/>
      <c r="HF243" s="153">
        <v>0.83</v>
      </c>
      <c r="HG243" s="100" t="s">
        <v>655</v>
      </c>
      <c r="HH243" s="100"/>
      <c r="HI243" s="100"/>
    </row>
    <row r="244" spans="1:217" ht="75.400000000000006" customHeight="1" collapsed="1" x14ac:dyDescent="0.45">
      <c r="A244" s="1" t="str">
        <f t="shared" si="2436"/>
        <v>5.1.1.3</v>
      </c>
      <c r="B244" s="9" t="str">
        <f>C244&amp;J244&amp;"."&amp;D244</f>
        <v>5.1.1.3.Nē</v>
      </c>
      <c r="C244" s="317" t="s">
        <v>138</v>
      </c>
      <c r="D244" s="1" t="s">
        <v>1471</v>
      </c>
      <c r="E244" s="35">
        <v>232</v>
      </c>
      <c r="F244" s="54">
        <v>5</v>
      </c>
      <c r="G244" s="54" t="s">
        <v>138</v>
      </c>
      <c r="H244" s="54" t="s">
        <v>256</v>
      </c>
      <c r="I244" s="54" t="str">
        <f t="shared" si="2401"/>
        <v>5.1.1. Plūdu risku samazināšana blīvi apdzīvotās teritorijās</v>
      </c>
      <c r="J244" s="54">
        <v>3</v>
      </c>
      <c r="K244" s="62">
        <v>3</v>
      </c>
      <c r="L244" s="38" t="str">
        <f t="shared" si="2402"/>
        <v>5.1.1.3</v>
      </c>
      <c r="M244" s="63" t="s">
        <v>50</v>
      </c>
      <c r="N244" s="62" t="s">
        <v>5</v>
      </c>
      <c r="O244" s="55" t="s">
        <v>222</v>
      </c>
      <c r="P244" s="55" t="s">
        <v>225</v>
      </c>
      <c r="Q244" s="57">
        <f t="shared" si="2403"/>
        <v>896265</v>
      </c>
      <c r="R244" s="57">
        <f t="shared" si="2404"/>
        <v>896265</v>
      </c>
      <c r="S244" s="80">
        <v>0</v>
      </c>
      <c r="T244" s="80">
        <v>896265</v>
      </c>
      <c r="U244" s="80">
        <v>0</v>
      </c>
      <c r="V244" s="80">
        <v>0</v>
      </c>
      <c r="W244" s="80">
        <v>0</v>
      </c>
      <c r="X244" s="85" t="str">
        <f t="shared" si="2225"/>
        <v>ERAF</v>
      </c>
      <c r="Y244" s="85">
        <v>0</v>
      </c>
      <c r="Z244" s="85">
        <v>0</v>
      </c>
      <c r="AA244" s="85">
        <v>0</v>
      </c>
      <c r="AB244" s="85">
        <v>0</v>
      </c>
      <c r="AC244" s="85">
        <v>0</v>
      </c>
      <c r="AD244" s="85">
        <v>0</v>
      </c>
      <c r="AE244" s="85">
        <v>0</v>
      </c>
      <c r="AF244" s="85">
        <v>0</v>
      </c>
      <c r="AG244" s="85">
        <v>0</v>
      </c>
      <c r="AH244" s="85">
        <v>0</v>
      </c>
      <c r="AI244" s="85">
        <v>0</v>
      </c>
      <c r="AJ244" s="85">
        <v>0</v>
      </c>
      <c r="AK244" s="85">
        <v>0</v>
      </c>
      <c r="AL244" s="85">
        <v>0</v>
      </c>
      <c r="AM244" s="85">
        <v>0</v>
      </c>
      <c r="AN244" s="85">
        <f t="shared" si="2467"/>
        <v>0</v>
      </c>
      <c r="AO244" s="85">
        <v>0</v>
      </c>
      <c r="AP244" s="57">
        <f t="shared" si="2306"/>
        <v>0</v>
      </c>
      <c r="AQ244" s="85">
        <v>0</v>
      </c>
      <c r="AR244" s="85">
        <v>0</v>
      </c>
      <c r="AS244" s="85">
        <v>0</v>
      </c>
      <c r="AT244" s="85">
        <v>268882.05</v>
      </c>
      <c r="AU244" s="85">
        <v>0</v>
      </c>
      <c r="AV244" s="85">
        <v>0</v>
      </c>
      <c r="AW244" s="85">
        <v>48774.01</v>
      </c>
      <c r="AX244" s="85">
        <v>0</v>
      </c>
      <c r="AY244" s="85">
        <v>0</v>
      </c>
      <c r="AZ244" s="85">
        <v>0</v>
      </c>
      <c r="BA244" s="85">
        <v>0</v>
      </c>
      <c r="BB244" s="85">
        <v>0</v>
      </c>
      <c r="BC244" s="57">
        <f t="shared" si="2307"/>
        <v>317656.06</v>
      </c>
      <c r="BD244" s="57">
        <f t="shared" si="2308"/>
        <v>317656.06</v>
      </c>
      <c r="BE244" s="85">
        <v>0</v>
      </c>
      <c r="BF244" s="85">
        <v>0</v>
      </c>
      <c r="BG244" s="85">
        <v>0</v>
      </c>
      <c r="BH244" s="85">
        <v>0</v>
      </c>
      <c r="BI244" s="85">
        <v>0</v>
      </c>
      <c r="BJ244" s="85">
        <v>0</v>
      </c>
      <c r="BK244" s="85">
        <v>0</v>
      </c>
      <c r="BL244" s="85">
        <v>0</v>
      </c>
      <c r="BM244" s="85">
        <v>0</v>
      </c>
      <c r="BN244" s="85">
        <v>0</v>
      </c>
      <c r="BO244" s="85">
        <v>0</v>
      </c>
      <c r="BP244" s="85">
        <v>0</v>
      </c>
      <c r="BQ244" s="57">
        <f t="shared" si="2309"/>
        <v>0</v>
      </c>
      <c r="BR244" s="85">
        <v>0</v>
      </c>
      <c r="BS244" s="85">
        <v>0</v>
      </c>
      <c r="BT244" s="85">
        <v>0</v>
      </c>
      <c r="BU244" s="85">
        <v>0</v>
      </c>
      <c r="BV244" s="85">
        <v>269363.65999999997</v>
      </c>
      <c r="BW244" s="85">
        <v>19405.57</v>
      </c>
      <c r="BX244" s="85">
        <v>19894.03</v>
      </c>
      <c r="BY244" s="85">
        <v>0</v>
      </c>
      <c r="BZ244" s="85">
        <v>0</v>
      </c>
      <c r="CA244" s="85">
        <v>0</v>
      </c>
      <c r="CB244" s="85">
        <v>0</v>
      </c>
      <c r="CC244" s="85">
        <v>0</v>
      </c>
      <c r="CD244" s="57">
        <f t="shared" si="2310"/>
        <v>308663.26</v>
      </c>
      <c r="CE244" s="85">
        <v>59032.54</v>
      </c>
      <c r="CF244" s="85">
        <v>70497.08</v>
      </c>
      <c r="CG244" s="85">
        <v>0</v>
      </c>
      <c r="CH244" s="85">
        <v>0</v>
      </c>
      <c r="CI244" s="85">
        <v>0</v>
      </c>
      <c r="CJ244" s="85">
        <v>33282.900000000023</v>
      </c>
      <c r="CK244" s="85">
        <v>0</v>
      </c>
      <c r="CL244" s="85">
        <v>0</v>
      </c>
      <c r="CM244" s="85">
        <v>0</v>
      </c>
      <c r="CN244" s="85">
        <v>0</v>
      </c>
      <c r="CO244" s="84">
        <v>17506.66</v>
      </c>
      <c r="CP244" s="84">
        <v>0</v>
      </c>
      <c r="CQ244" s="57">
        <f>CE244+CF244+CG244+CH244+CI244+CJ244+CK244+CL244+CM244+CN244+CO244+CP244</f>
        <v>180319.18000000002</v>
      </c>
      <c r="CR244" s="57">
        <f t="shared" si="2226"/>
        <v>806638.50000000012</v>
      </c>
      <c r="CS244" s="179">
        <v>0</v>
      </c>
      <c r="CT244" s="84">
        <v>0</v>
      </c>
      <c r="CU244" s="84">
        <v>0</v>
      </c>
      <c r="CV244" s="84">
        <f t="shared" si="2270"/>
        <v>0</v>
      </c>
      <c r="CW244" s="84">
        <v>0</v>
      </c>
      <c r="CX244" s="84">
        <f t="shared" si="2271"/>
        <v>0</v>
      </c>
      <c r="CY244" s="191" t="str">
        <f t="shared" si="2272"/>
        <v>nebija plānots</v>
      </c>
      <c r="CZ244" s="84">
        <f t="shared" si="2273"/>
        <v>0</v>
      </c>
      <c r="DA244" s="84">
        <f t="shared" ref="DA244:FL244" si="2620">DA245+DA246</f>
        <v>0</v>
      </c>
      <c r="DB244" s="84">
        <v>0</v>
      </c>
      <c r="DC244" s="84">
        <f t="shared" si="2275"/>
        <v>0</v>
      </c>
      <c r="DD244" s="84">
        <v>0</v>
      </c>
      <c r="DE244" s="84">
        <f t="shared" si="2236"/>
        <v>0</v>
      </c>
      <c r="DF244" s="191" t="str">
        <f t="shared" ref="DF244" si="2621">IFERROR(DE244/DC244,"nebija plānots")</f>
        <v>nebija plānots</v>
      </c>
      <c r="DG244" s="84">
        <f t="shared" ref="DG244" si="2622">DE244-DC244</f>
        <v>0</v>
      </c>
      <c r="DH244" s="84">
        <f t="shared" si="2620"/>
        <v>0</v>
      </c>
      <c r="DI244" s="84">
        <v>0</v>
      </c>
      <c r="DJ244" s="84">
        <f t="shared" ref="DJ244" si="2623">DC244+DH244</f>
        <v>0</v>
      </c>
      <c r="DK244" s="84">
        <v>0</v>
      </c>
      <c r="DL244" s="84">
        <f t="shared" si="2237"/>
        <v>0</v>
      </c>
      <c r="DM244" s="191" t="str">
        <f t="shared" ref="DM244" si="2624">IFERROR(DL244/DJ244,"nebija plānots")</f>
        <v>nebija plānots</v>
      </c>
      <c r="DN244" s="84">
        <f t="shared" ref="DN244" si="2625">DL244-DJ244</f>
        <v>0</v>
      </c>
      <c r="DO244" s="84">
        <f t="shared" si="2620"/>
        <v>0</v>
      </c>
      <c r="DP244" s="84">
        <v>0</v>
      </c>
      <c r="DQ244" s="84">
        <f t="shared" ref="DQ244" si="2626">DJ244+DO244</f>
        <v>0</v>
      </c>
      <c r="DR244" s="84">
        <v>0</v>
      </c>
      <c r="DS244" s="84">
        <f t="shared" si="2238"/>
        <v>0</v>
      </c>
      <c r="DT244" s="191" t="str">
        <f t="shared" ref="DT244" si="2627">IFERROR(DS244/DQ244,"nebija plānots")</f>
        <v>nebija plānots</v>
      </c>
      <c r="DU244" s="84">
        <f t="shared" ref="DU244" si="2628">DS244-DQ244</f>
        <v>0</v>
      </c>
      <c r="DV244" s="84">
        <f t="shared" si="2620"/>
        <v>0</v>
      </c>
      <c r="DW244" s="84">
        <v>0</v>
      </c>
      <c r="DX244" s="84">
        <f t="shared" ref="DX244" si="2629">DQ244+DV244</f>
        <v>0</v>
      </c>
      <c r="DY244" s="84">
        <v>0</v>
      </c>
      <c r="DZ244" s="84">
        <f t="shared" si="2239"/>
        <v>0</v>
      </c>
      <c r="EA244" s="191" t="str">
        <f t="shared" ref="EA244" si="2630">IFERROR(DZ244/DX244,"nebija plānots")</f>
        <v>nebija plānots</v>
      </c>
      <c r="EB244" s="84">
        <f t="shared" ref="EB244" si="2631">DZ244-DX244</f>
        <v>0</v>
      </c>
      <c r="EC244" s="84">
        <f t="shared" si="2620"/>
        <v>0</v>
      </c>
      <c r="ED244" s="84">
        <v>0</v>
      </c>
      <c r="EE244" s="84">
        <f t="shared" ref="EE244" si="2632">DX244+EC244</f>
        <v>0</v>
      </c>
      <c r="EF244" s="84">
        <v>0</v>
      </c>
      <c r="EG244" s="84">
        <f t="shared" si="2240"/>
        <v>0</v>
      </c>
      <c r="EH244" s="191" t="str">
        <f t="shared" ref="EH244" si="2633">IFERROR(EG244/EE244,"nebija plānots")</f>
        <v>nebija plānots</v>
      </c>
      <c r="EI244" s="84">
        <f t="shared" ref="EI244" si="2634">EG244-EE244</f>
        <v>0</v>
      </c>
      <c r="EJ244" s="84">
        <f t="shared" si="2620"/>
        <v>0</v>
      </c>
      <c r="EK244" s="84">
        <v>0</v>
      </c>
      <c r="EL244" s="84">
        <f t="shared" ref="EL244" si="2635">EE244+EJ244</f>
        <v>0</v>
      </c>
      <c r="EM244" s="84">
        <v>0</v>
      </c>
      <c r="EN244" s="84">
        <f t="shared" si="2241"/>
        <v>0</v>
      </c>
      <c r="EO244" s="191" t="str">
        <f t="shared" ref="EO244" si="2636">IFERROR(EN244/EL244,"nebija plānots")</f>
        <v>nebija plānots</v>
      </c>
      <c r="EP244" s="84">
        <f t="shared" ref="EP244" si="2637">EN244-EL244</f>
        <v>0</v>
      </c>
      <c r="EQ244" s="84">
        <f t="shared" si="2620"/>
        <v>0</v>
      </c>
      <c r="ER244" s="84">
        <v>0</v>
      </c>
      <c r="ES244" s="84">
        <f t="shared" ref="ES244" si="2638">EL244+EQ244</f>
        <v>0</v>
      </c>
      <c r="ET244" s="84">
        <v>0</v>
      </c>
      <c r="EU244" s="84">
        <f t="shared" si="2242"/>
        <v>0</v>
      </c>
      <c r="EV244" s="191" t="str">
        <f t="shared" ref="EV244" si="2639">IFERROR(EU244/ES244,"nebija plānots")</f>
        <v>nebija plānots</v>
      </c>
      <c r="EW244" s="84">
        <f t="shared" ref="EW244" si="2640">EU244-ES244</f>
        <v>0</v>
      </c>
      <c r="EX244" s="84">
        <f t="shared" si="2620"/>
        <v>0</v>
      </c>
      <c r="EY244" s="84">
        <v>0</v>
      </c>
      <c r="EZ244" s="84">
        <f t="shared" ref="EZ244" si="2641">ES244+EX244</f>
        <v>0</v>
      </c>
      <c r="FA244" s="84">
        <v>0</v>
      </c>
      <c r="FB244" s="84">
        <f t="shared" si="2243"/>
        <v>0</v>
      </c>
      <c r="FC244" s="191" t="str">
        <f t="shared" ref="FC244" si="2642">IFERROR(FB244/EZ244,"nebija plānots")</f>
        <v>nebija plānots</v>
      </c>
      <c r="FD244" s="84">
        <f t="shared" ref="FD244" si="2643">FB244-EZ244</f>
        <v>0</v>
      </c>
      <c r="FE244" s="84">
        <f t="shared" si="2620"/>
        <v>0</v>
      </c>
      <c r="FF244" s="84">
        <v>0</v>
      </c>
      <c r="FG244" s="84">
        <f t="shared" ref="FG244" si="2644">EZ244+FE244</f>
        <v>0</v>
      </c>
      <c r="FH244" s="84">
        <v>0</v>
      </c>
      <c r="FI244" s="84">
        <f t="shared" si="2244"/>
        <v>0</v>
      </c>
      <c r="FJ244" s="191" t="str">
        <f t="shared" ref="FJ244" si="2645">IFERROR(FI244/FG244,"nebija plānots")</f>
        <v>nebija plānots</v>
      </c>
      <c r="FK244" s="84">
        <f t="shared" ref="FK244" si="2646">FI244-FG244</f>
        <v>0</v>
      </c>
      <c r="FL244" s="84">
        <f t="shared" si="2620"/>
        <v>0</v>
      </c>
      <c r="FM244" s="84">
        <v>0</v>
      </c>
      <c r="FN244" s="84">
        <f t="shared" ref="FN244" si="2647">FG244+FL244</f>
        <v>0</v>
      </c>
      <c r="FO244" s="84">
        <v>0</v>
      </c>
      <c r="FP244" s="84">
        <f t="shared" si="2245"/>
        <v>0</v>
      </c>
      <c r="FQ244" s="191" t="str">
        <f t="shared" ref="FQ244" si="2648">IFERROR(FP244/FN244,"nebija plānots")</f>
        <v>nebija plānots</v>
      </c>
      <c r="FR244" s="84">
        <f t="shared" ref="FR244" si="2649">FP244-FN244</f>
        <v>0</v>
      </c>
      <c r="FS244" s="97">
        <f t="shared" si="2305"/>
        <v>0</v>
      </c>
      <c r="FT244" s="97">
        <f t="shared" si="2246"/>
        <v>806638.50000000012</v>
      </c>
      <c r="FU244" s="84">
        <v>89626.5</v>
      </c>
      <c r="FV244" s="84">
        <v>0</v>
      </c>
      <c r="FW244" s="84">
        <v>0</v>
      </c>
      <c r="FX244" s="84">
        <f t="shared" si="2247"/>
        <v>0</v>
      </c>
      <c r="FY244" s="191">
        <f t="shared" si="2248"/>
        <v>0</v>
      </c>
      <c r="FZ244" s="84">
        <f t="shared" si="2249"/>
        <v>89626.5</v>
      </c>
      <c r="GA244" s="84">
        <v>0</v>
      </c>
      <c r="GB244" s="84">
        <v>0</v>
      </c>
      <c r="GC244" s="84">
        <f t="shared" si="2250"/>
        <v>0</v>
      </c>
      <c r="GD244" s="84">
        <f t="shared" si="2251"/>
        <v>0</v>
      </c>
      <c r="GE244" s="84">
        <f t="shared" si="2252"/>
        <v>0</v>
      </c>
      <c r="GF244" s="191">
        <f t="shared" si="2253"/>
        <v>0</v>
      </c>
      <c r="GG244" s="84">
        <f t="shared" si="2254"/>
        <v>89626.5</v>
      </c>
      <c r="GH244" s="84">
        <v>89626.5</v>
      </c>
      <c r="GI244" s="84">
        <v>0</v>
      </c>
      <c r="GJ244" s="84">
        <f t="shared" si="2255"/>
        <v>89626.5</v>
      </c>
      <c r="GK244" s="84">
        <f t="shared" si="2256"/>
        <v>0</v>
      </c>
      <c r="GL244" s="84">
        <f t="shared" si="2257"/>
        <v>89626.5</v>
      </c>
      <c r="GM244" s="191">
        <f t="shared" si="2258"/>
        <v>1</v>
      </c>
      <c r="GN244" s="84">
        <f t="shared" si="2259"/>
        <v>0</v>
      </c>
      <c r="GO244" s="84">
        <v>0</v>
      </c>
      <c r="GP244" s="84">
        <v>0</v>
      </c>
      <c r="GQ244" s="84">
        <f t="shared" si="2228"/>
        <v>0</v>
      </c>
      <c r="GR244" s="84">
        <f t="shared" si="2229"/>
        <v>0</v>
      </c>
      <c r="GS244" s="84">
        <f t="shared" si="2230"/>
        <v>89626.5</v>
      </c>
      <c r="GT244" s="191">
        <f t="shared" si="2260"/>
        <v>1</v>
      </c>
      <c r="GU244" s="84">
        <f t="shared" si="2231"/>
        <v>0</v>
      </c>
      <c r="GV244" s="84">
        <v>0</v>
      </c>
      <c r="GW244" s="84">
        <v>0</v>
      </c>
      <c r="GX244" s="84">
        <f t="shared" si="2232"/>
        <v>0</v>
      </c>
      <c r="GY244" s="84">
        <f t="shared" si="2233"/>
        <v>0</v>
      </c>
      <c r="GZ244" s="84">
        <f t="shared" si="2234"/>
        <v>89626.5</v>
      </c>
      <c r="HA244" s="191">
        <f t="shared" si="2435"/>
        <v>1</v>
      </c>
      <c r="HB244" s="84">
        <f t="shared" si="2235"/>
        <v>0</v>
      </c>
      <c r="HC244" s="57">
        <f>FU244+FS244+CQ244+CD244+BQ244+BC244+AP244</f>
        <v>896265</v>
      </c>
      <c r="HD244" s="57">
        <f>Q244-HC244</f>
        <v>0</v>
      </c>
      <c r="HE244" s="58"/>
      <c r="HF244" s="58"/>
      <c r="HG244" s="59"/>
      <c r="HH244" s="59"/>
      <c r="HI244" s="59"/>
    </row>
    <row r="245" spans="1:217" ht="75.400000000000006" hidden="1" customHeight="1" outlineLevel="1" x14ac:dyDescent="0.45">
      <c r="B245" s="9"/>
      <c r="C245" s="317" t="s">
        <v>138</v>
      </c>
      <c r="D245" s="1" t="s">
        <v>1471</v>
      </c>
      <c r="E245" s="35">
        <v>233</v>
      </c>
      <c r="F245" s="37">
        <v>5</v>
      </c>
      <c r="G245" s="37" t="s">
        <v>138</v>
      </c>
      <c r="H245" s="37" t="s">
        <v>256</v>
      </c>
      <c r="I245" s="37" t="s">
        <v>497</v>
      </c>
      <c r="J245" s="54">
        <v>0</v>
      </c>
      <c r="K245" s="41"/>
      <c r="L245" s="38"/>
      <c r="M245" s="42" t="s">
        <v>50</v>
      </c>
      <c r="N245" s="41"/>
      <c r="O245" s="38"/>
      <c r="P245" s="38" t="s">
        <v>456</v>
      </c>
      <c r="Q245" s="40"/>
      <c r="R245" s="40"/>
      <c r="S245" s="40"/>
      <c r="T245" s="40"/>
      <c r="U245" s="40"/>
      <c r="V245" s="40"/>
      <c r="W245" s="40"/>
      <c r="X245" s="85">
        <f t="shared" si="2225"/>
        <v>0</v>
      </c>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c r="CK245" s="40"/>
      <c r="CL245" s="40"/>
      <c r="CM245" s="40"/>
      <c r="CN245" s="40"/>
      <c r="CO245" s="84">
        <v>0</v>
      </c>
      <c r="CP245" s="84">
        <v>0</v>
      </c>
      <c r="CQ245" s="40"/>
      <c r="CR245" s="57">
        <f t="shared" si="2226"/>
        <v>0</v>
      </c>
      <c r="CS245" s="40"/>
      <c r="CT245" s="40"/>
      <c r="CU245" s="84"/>
      <c r="CV245" s="84"/>
      <c r="CW245" s="84"/>
      <c r="CX245" s="84"/>
      <c r="CY245" s="191"/>
      <c r="CZ245" s="84"/>
      <c r="DA245" s="40"/>
      <c r="DB245" s="84">
        <v>0</v>
      </c>
      <c r="DC245" s="84"/>
      <c r="DD245" s="84"/>
      <c r="DE245" s="84">
        <f t="shared" si="2236"/>
        <v>0</v>
      </c>
      <c r="DF245" s="191"/>
      <c r="DG245" s="84"/>
      <c r="DH245" s="40"/>
      <c r="DI245" s="84">
        <v>0</v>
      </c>
      <c r="DJ245" s="84"/>
      <c r="DK245" s="84"/>
      <c r="DL245" s="84">
        <f t="shared" si="2237"/>
        <v>0</v>
      </c>
      <c r="DM245" s="191"/>
      <c r="DN245" s="84"/>
      <c r="DO245" s="40"/>
      <c r="DP245" s="84">
        <v>0</v>
      </c>
      <c r="DQ245" s="84"/>
      <c r="DR245" s="84"/>
      <c r="DS245" s="84">
        <f t="shared" si="2238"/>
        <v>0</v>
      </c>
      <c r="DT245" s="191"/>
      <c r="DU245" s="84"/>
      <c r="DV245" s="40"/>
      <c r="DW245" s="84">
        <v>0</v>
      </c>
      <c r="DX245" s="84"/>
      <c r="DY245" s="84"/>
      <c r="DZ245" s="84">
        <f t="shared" si="2239"/>
        <v>0</v>
      </c>
      <c r="EA245" s="191"/>
      <c r="EB245" s="84"/>
      <c r="EC245" s="40"/>
      <c r="ED245" s="84">
        <v>0</v>
      </c>
      <c r="EE245" s="84"/>
      <c r="EF245" s="84"/>
      <c r="EG245" s="84">
        <f t="shared" si="2240"/>
        <v>0</v>
      </c>
      <c r="EH245" s="191"/>
      <c r="EI245" s="84"/>
      <c r="EJ245" s="40"/>
      <c r="EK245" s="84">
        <v>0</v>
      </c>
      <c r="EL245" s="84"/>
      <c r="EM245" s="84"/>
      <c r="EN245" s="84">
        <f t="shared" si="2241"/>
        <v>0</v>
      </c>
      <c r="EO245" s="191"/>
      <c r="EP245" s="84"/>
      <c r="EQ245" s="40"/>
      <c r="ER245" s="84">
        <v>0</v>
      </c>
      <c r="ES245" s="84"/>
      <c r="ET245" s="84"/>
      <c r="EU245" s="84">
        <f t="shared" si="2242"/>
        <v>0</v>
      </c>
      <c r="EV245" s="191"/>
      <c r="EW245" s="84"/>
      <c r="EX245" s="40"/>
      <c r="EY245" s="84">
        <v>0</v>
      </c>
      <c r="EZ245" s="84"/>
      <c r="FA245" s="84"/>
      <c r="FB245" s="84">
        <f t="shared" si="2243"/>
        <v>0</v>
      </c>
      <c r="FC245" s="191"/>
      <c r="FD245" s="84"/>
      <c r="FE245" s="40"/>
      <c r="FF245" s="84">
        <v>0</v>
      </c>
      <c r="FG245" s="84"/>
      <c r="FH245" s="84"/>
      <c r="FI245" s="84">
        <f t="shared" si="2244"/>
        <v>0</v>
      </c>
      <c r="FJ245" s="191"/>
      <c r="FK245" s="84"/>
      <c r="FL245" s="40"/>
      <c r="FM245" s="84">
        <v>0</v>
      </c>
      <c r="FN245" s="84"/>
      <c r="FO245" s="84"/>
      <c r="FP245" s="84">
        <f t="shared" si="2245"/>
        <v>0</v>
      </c>
      <c r="FQ245" s="191"/>
      <c r="FR245" s="84"/>
      <c r="FS245" s="40"/>
      <c r="FT245" s="97">
        <f t="shared" si="2246"/>
        <v>0</v>
      </c>
      <c r="FU245" s="84">
        <v>0</v>
      </c>
      <c r="FV245" s="84">
        <v>0</v>
      </c>
      <c r="FW245" s="84">
        <v>0</v>
      </c>
      <c r="FX245" s="84">
        <f t="shared" si="2247"/>
        <v>0</v>
      </c>
      <c r="FY245" s="191" t="str">
        <f t="shared" si="2248"/>
        <v>nebija plānots</v>
      </c>
      <c r="FZ245" s="84">
        <f t="shared" si="2249"/>
        <v>0</v>
      </c>
      <c r="GA245" s="84">
        <v>0</v>
      </c>
      <c r="GB245" s="84">
        <v>0</v>
      </c>
      <c r="GC245" s="84">
        <f t="shared" si="2250"/>
        <v>0</v>
      </c>
      <c r="GD245" s="84">
        <f t="shared" si="2251"/>
        <v>0</v>
      </c>
      <c r="GE245" s="84">
        <f t="shared" si="2252"/>
        <v>0</v>
      </c>
      <c r="GF245" s="191" t="str">
        <f t="shared" si="2253"/>
        <v>nebija plānots</v>
      </c>
      <c r="GG245" s="84">
        <f t="shared" si="2254"/>
        <v>0</v>
      </c>
      <c r="GH245" s="84">
        <v>0</v>
      </c>
      <c r="GI245" s="84">
        <v>0</v>
      </c>
      <c r="GJ245" s="84">
        <f t="shared" si="2255"/>
        <v>0</v>
      </c>
      <c r="GK245" s="84">
        <f t="shared" si="2256"/>
        <v>0</v>
      </c>
      <c r="GL245" s="84">
        <f t="shared" si="2257"/>
        <v>0</v>
      </c>
      <c r="GM245" s="191" t="str">
        <f t="shared" si="2258"/>
        <v>nebija plānots</v>
      </c>
      <c r="GN245" s="84">
        <f t="shared" si="2259"/>
        <v>0</v>
      </c>
      <c r="GO245" s="84">
        <v>0</v>
      </c>
      <c r="GP245" s="84">
        <v>0</v>
      </c>
      <c r="GQ245" s="84">
        <f t="shared" si="2228"/>
        <v>0</v>
      </c>
      <c r="GR245" s="84">
        <f t="shared" si="2229"/>
        <v>0</v>
      </c>
      <c r="GS245" s="84">
        <f t="shared" si="2230"/>
        <v>0</v>
      </c>
      <c r="GT245" s="191" t="str">
        <f t="shared" si="2260"/>
        <v>nebija plānots</v>
      </c>
      <c r="GU245" s="84">
        <f t="shared" si="2231"/>
        <v>0</v>
      </c>
      <c r="GV245" s="84">
        <v>0</v>
      </c>
      <c r="GW245" s="84">
        <v>0</v>
      </c>
      <c r="GX245" s="84">
        <f t="shared" si="2232"/>
        <v>0</v>
      </c>
      <c r="GY245" s="84">
        <f t="shared" si="2233"/>
        <v>0</v>
      </c>
      <c r="GZ245" s="84">
        <f t="shared" si="2234"/>
        <v>0</v>
      </c>
      <c r="HA245" s="191" t="str">
        <f t="shared" si="2435"/>
        <v>nebija plānots</v>
      </c>
      <c r="HB245" s="84">
        <f t="shared" si="2235"/>
        <v>0</v>
      </c>
      <c r="HC245" s="40"/>
      <c r="HD245" s="40"/>
      <c r="HE245" s="99"/>
      <c r="HF245" s="99"/>
      <c r="HG245" s="100"/>
      <c r="HH245" s="100"/>
      <c r="HI245" s="100"/>
    </row>
    <row r="246" spans="1:217" ht="75.400000000000006" hidden="1" customHeight="1" outlineLevel="1" x14ac:dyDescent="0.45">
      <c r="B246" s="9"/>
      <c r="C246" s="317" t="s">
        <v>138</v>
      </c>
      <c r="D246" s="1" t="s">
        <v>1471</v>
      </c>
      <c r="E246" s="35">
        <v>234</v>
      </c>
      <c r="F246" s="37">
        <v>5</v>
      </c>
      <c r="G246" s="37" t="s">
        <v>138</v>
      </c>
      <c r="H246" s="37" t="s">
        <v>256</v>
      </c>
      <c r="I246" s="37" t="s">
        <v>497</v>
      </c>
      <c r="J246" s="54">
        <v>0</v>
      </c>
      <c r="K246" s="41"/>
      <c r="L246" s="38"/>
      <c r="M246" s="42" t="s">
        <v>50</v>
      </c>
      <c r="N246" s="41"/>
      <c r="O246" s="38"/>
      <c r="P246" s="38" t="s">
        <v>457</v>
      </c>
      <c r="Q246" s="40"/>
      <c r="R246" s="40"/>
      <c r="S246" s="40"/>
      <c r="T246" s="40"/>
      <c r="U246" s="40"/>
      <c r="V246" s="40"/>
      <c r="W246" s="40"/>
      <c r="X246" s="85">
        <f t="shared" si="2225"/>
        <v>0</v>
      </c>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84">
        <v>0</v>
      </c>
      <c r="CP246" s="84">
        <v>0</v>
      </c>
      <c r="CQ246" s="40"/>
      <c r="CR246" s="57">
        <f t="shared" si="2226"/>
        <v>0</v>
      </c>
      <c r="CS246" s="40"/>
      <c r="CT246" s="40">
        <v>0</v>
      </c>
      <c r="CU246" s="84"/>
      <c r="CV246" s="84"/>
      <c r="CW246" s="84"/>
      <c r="CX246" s="84"/>
      <c r="CY246" s="191"/>
      <c r="CZ246" s="84"/>
      <c r="DA246" s="40">
        <v>0</v>
      </c>
      <c r="DB246" s="84">
        <v>0</v>
      </c>
      <c r="DC246" s="84"/>
      <c r="DD246" s="84"/>
      <c r="DE246" s="84">
        <f t="shared" si="2236"/>
        <v>0</v>
      </c>
      <c r="DF246" s="191"/>
      <c r="DG246" s="84"/>
      <c r="DH246" s="40">
        <v>0</v>
      </c>
      <c r="DI246" s="84">
        <v>0</v>
      </c>
      <c r="DJ246" s="84"/>
      <c r="DK246" s="84"/>
      <c r="DL246" s="84">
        <f t="shared" si="2237"/>
        <v>0</v>
      </c>
      <c r="DM246" s="191"/>
      <c r="DN246" s="84"/>
      <c r="DO246" s="40">
        <v>0</v>
      </c>
      <c r="DP246" s="84">
        <v>0</v>
      </c>
      <c r="DQ246" s="84"/>
      <c r="DR246" s="84"/>
      <c r="DS246" s="84">
        <f t="shared" si="2238"/>
        <v>0</v>
      </c>
      <c r="DT246" s="191"/>
      <c r="DU246" s="84"/>
      <c r="DV246" s="40">
        <v>0</v>
      </c>
      <c r="DW246" s="84">
        <v>0</v>
      </c>
      <c r="DX246" s="84"/>
      <c r="DY246" s="84"/>
      <c r="DZ246" s="84">
        <f t="shared" si="2239"/>
        <v>0</v>
      </c>
      <c r="EA246" s="191"/>
      <c r="EB246" s="84"/>
      <c r="EC246" s="40">
        <v>0</v>
      </c>
      <c r="ED246" s="84">
        <v>0</v>
      </c>
      <c r="EE246" s="84"/>
      <c r="EF246" s="84"/>
      <c r="EG246" s="84">
        <f t="shared" si="2240"/>
        <v>0</v>
      </c>
      <c r="EH246" s="191"/>
      <c r="EI246" s="84"/>
      <c r="EJ246" s="40">
        <v>0</v>
      </c>
      <c r="EK246" s="84">
        <v>0</v>
      </c>
      <c r="EL246" s="84"/>
      <c r="EM246" s="84"/>
      <c r="EN246" s="84">
        <f t="shared" si="2241"/>
        <v>0</v>
      </c>
      <c r="EO246" s="191"/>
      <c r="EP246" s="84"/>
      <c r="EQ246" s="40">
        <v>0</v>
      </c>
      <c r="ER246" s="84">
        <v>0</v>
      </c>
      <c r="ES246" s="84"/>
      <c r="ET246" s="84"/>
      <c r="EU246" s="84">
        <f t="shared" si="2242"/>
        <v>0</v>
      </c>
      <c r="EV246" s="191"/>
      <c r="EW246" s="84"/>
      <c r="EX246" s="40">
        <v>0</v>
      </c>
      <c r="EY246" s="84">
        <v>0</v>
      </c>
      <c r="EZ246" s="84"/>
      <c r="FA246" s="84"/>
      <c r="FB246" s="84">
        <f t="shared" si="2243"/>
        <v>0</v>
      </c>
      <c r="FC246" s="191"/>
      <c r="FD246" s="84"/>
      <c r="FE246" s="40">
        <v>0</v>
      </c>
      <c r="FF246" s="84">
        <v>0</v>
      </c>
      <c r="FG246" s="84"/>
      <c r="FH246" s="84"/>
      <c r="FI246" s="84">
        <f t="shared" si="2244"/>
        <v>0</v>
      </c>
      <c r="FJ246" s="191"/>
      <c r="FK246" s="84"/>
      <c r="FL246" s="40">
        <v>0</v>
      </c>
      <c r="FM246" s="84">
        <v>0</v>
      </c>
      <c r="FN246" s="84"/>
      <c r="FO246" s="84"/>
      <c r="FP246" s="84">
        <f t="shared" si="2245"/>
        <v>0</v>
      </c>
      <c r="FQ246" s="191"/>
      <c r="FR246" s="84"/>
      <c r="FS246" s="40"/>
      <c r="FT246" s="97">
        <f t="shared" si="2246"/>
        <v>0</v>
      </c>
      <c r="FU246" s="84">
        <v>0</v>
      </c>
      <c r="FV246" s="84">
        <v>0</v>
      </c>
      <c r="FW246" s="84">
        <v>0</v>
      </c>
      <c r="FX246" s="84">
        <f t="shared" si="2247"/>
        <v>0</v>
      </c>
      <c r="FY246" s="191" t="str">
        <f t="shared" si="2248"/>
        <v>nebija plānots</v>
      </c>
      <c r="FZ246" s="84">
        <f t="shared" si="2249"/>
        <v>0</v>
      </c>
      <c r="GA246" s="84">
        <v>0</v>
      </c>
      <c r="GB246" s="84">
        <v>0</v>
      </c>
      <c r="GC246" s="84">
        <f t="shared" si="2250"/>
        <v>0</v>
      </c>
      <c r="GD246" s="84">
        <f t="shared" si="2251"/>
        <v>0</v>
      </c>
      <c r="GE246" s="84">
        <f t="shared" si="2252"/>
        <v>0</v>
      </c>
      <c r="GF246" s="191" t="str">
        <f t="shared" si="2253"/>
        <v>nebija plānots</v>
      </c>
      <c r="GG246" s="84">
        <f t="shared" si="2254"/>
        <v>0</v>
      </c>
      <c r="GH246" s="84">
        <v>0</v>
      </c>
      <c r="GI246" s="84">
        <v>0</v>
      </c>
      <c r="GJ246" s="84">
        <f t="shared" si="2255"/>
        <v>0</v>
      </c>
      <c r="GK246" s="84">
        <f t="shared" si="2256"/>
        <v>0</v>
      </c>
      <c r="GL246" s="84">
        <f t="shared" si="2257"/>
        <v>0</v>
      </c>
      <c r="GM246" s="191" t="str">
        <f t="shared" si="2258"/>
        <v>nebija plānots</v>
      </c>
      <c r="GN246" s="84">
        <f t="shared" si="2259"/>
        <v>0</v>
      </c>
      <c r="GO246" s="84">
        <v>0</v>
      </c>
      <c r="GP246" s="84">
        <v>0</v>
      </c>
      <c r="GQ246" s="84">
        <f t="shared" si="2228"/>
        <v>0</v>
      </c>
      <c r="GR246" s="84">
        <f t="shared" si="2229"/>
        <v>0</v>
      </c>
      <c r="GS246" s="84">
        <f t="shared" si="2230"/>
        <v>0</v>
      </c>
      <c r="GT246" s="191" t="str">
        <f t="shared" si="2260"/>
        <v>nebija plānots</v>
      </c>
      <c r="GU246" s="84">
        <f t="shared" si="2231"/>
        <v>0</v>
      </c>
      <c r="GV246" s="84">
        <v>0</v>
      </c>
      <c r="GW246" s="84">
        <v>0</v>
      </c>
      <c r="GX246" s="84">
        <f t="shared" si="2232"/>
        <v>0</v>
      </c>
      <c r="GY246" s="84">
        <f t="shared" si="2233"/>
        <v>0</v>
      </c>
      <c r="GZ246" s="84">
        <f t="shared" si="2234"/>
        <v>0</v>
      </c>
      <c r="HA246" s="191" t="str">
        <f t="shared" si="2435"/>
        <v>nebija plānots</v>
      </c>
      <c r="HB246" s="84">
        <f t="shared" si="2235"/>
        <v>0</v>
      </c>
      <c r="HC246" s="40"/>
      <c r="HD246" s="40"/>
      <c r="HE246" s="99"/>
      <c r="HF246" s="153">
        <v>1</v>
      </c>
      <c r="HG246" s="100" t="s">
        <v>656</v>
      </c>
      <c r="HH246" s="100"/>
      <c r="HI246" s="100"/>
    </row>
    <row r="247" spans="1:217" ht="75.400000000000006" customHeight="1" collapsed="1" x14ac:dyDescent="0.45">
      <c r="A247" s="1" t="str">
        <f t="shared" si="2436"/>
        <v>5.1.2.__</v>
      </c>
      <c r="B247" s="9" t="str">
        <f>C247&amp;J247&amp;"."&amp;D247</f>
        <v>5.1.2.K0.Nē</v>
      </c>
      <c r="C247" s="317" t="s">
        <v>139</v>
      </c>
      <c r="D247" s="1" t="s">
        <v>1471</v>
      </c>
      <c r="E247" s="35">
        <v>235</v>
      </c>
      <c r="F247" s="54">
        <v>5</v>
      </c>
      <c r="G247" s="54" t="s">
        <v>139</v>
      </c>
      <c r="H247" s="54" t="s">
        <v>257</v>
      </c>
      <c r="I247" s="54" t="str">
        <f t="shared" si="2401"/>
        <v>5.1.2. Plūdu risku samazināšana lauku teritorijās</v>
      </c>
      <c r="J247" s="54" t="s">
        <v>1472</v>
      </c>
      <c r="K247" s="55" t="s">
        <v>33</v>
      </c>
      <c r="L247" s="38" t="str">
        <f t="shared" si="2402"/>
        <v>5.1.2.__</v>
      </c>
      <c r="M247" s="56" t="s">
        <v>75</v>
      </c>
      <c r="N247" s="55" t="s">
        <v>5</v>
      </c>
      <c r="O247" s="55" t="s">
        <v>222</v>
      </c>
      <c r="P247" s="55" t="s">
        <v>225</v>
      </c>
      <c r="Q247" s="57">
        <f t="shared" si="2403"/>
        <v>36881516</v>
      </c>
      <c r="R247" s="57">
        <f t="shared" si="2404"/>
        <v>36881516</v>
      </c>
      <c r="S247" s="80">
        <v>0</v>
      </c>
      <c r="T247" s="80">
        <v>36881516</v>
      </c>
      <c r="U247" s="80">
        <v>0</v>
      </c>
      <c r="V247" s="80">
        <v>0</v>
      </c>
      <c r="W247" s="80">
        <v>0</v>
      </c>
      <c r="X247" s="85" t="str">
        <f t="shared" si="2225"/>
        <v>ERAF</v>
      </c>
      <c r="Y247" s="85">
        <v>0</v>
      </c>
      <c r="Z247" s="85">
        <v>116741.74</v>
      </c>
      <c r="AA247" s="85">
        <v>23856.61</v>
      </c>
      <c r="AB247" s="85">
        <v>2876.74</v>
      </c>
      <c r="AC247" s="85">
        <v>0</v>
      </c>
      <c r="AD247" s="85">
        <v>521064.88</v>
      </c>
      <c r="AE247" s="85">
        <v>1359541.4400000002</v>
      </c>
      <c r="AF247" s="85">
        <v>447644.4</v>
      </c>
      <c r="AG247" s="85">
        <v>383921.61</v>
      </c>
      <c r="AH247" s="85">
        <v>28894.1</v>
      </c>
      <c r="AI247" s="85">
        <v>121472.96000000001</v>
      </c>
      <c r="AJ247" s="85">
        <v>960245</v>
      </c>
      <c r="AK247" s="85">
        <v>159800</v>
      </c>
      <c r="AL247" s="85">
        <v>437410.48</v>
      </c>
      <c r="AM247" s="85">
        <v>4446728.2200000007</v>
      </c>
      <c r="AN247" s="85">
        <f t="shared" si="2467"/>
        <v>4563469.9600000009</v>
      </c>
      <c r="AO247" s="85">
        <v>8734601.2799999993</v>
      </c>
      <c r="AP247" s="57">
        <f t="shared" si="2306"/>
        <v>13298071.24</v>
      </c>
      <c r="AQ247" s="85">
        <v>183294.72</v>
      </c>
      <c r="AR247" s="85">
        <v>442739.87</v>
      </c>
      <c r="AS247" s="85">
        <v>136171.48000000001</v>
      </c>
      <c r="AT247" s="85">
        <v>5930.26</v>
      </c>
      <c r="AU247" s="85">
        <v>1515109.65</v>
      </c>
      <c r="AV247" s="85">
        <v>43727.09</v>
      </c>
      <c r="AW247" s="85">
        <v>2736766.25</v>
      </c>
      <c r="AX247" s="85">
        <v>540396</v>
      </c>
      <c r="AY247" s="85">
        <v>276250</v>
      </c>
      <c r="AZ247" s="85">
        <v>1812078.2</v>
      </c>
      <c r="BA247" s="85">
        <v>549100</v>
      </c>
      <c r="BB247" s="85">
        <v>651680.13</v>
      </c>
      <c r="BC247" s="57">
        <f t="shared" si="2307"/>
        <v>8893243.6500000004</v>
      </c>
      <c r="BD247" s="57">
        <f t="shared" si="2308"/>
        <v>22191314.890000001</v>
      </c>
      <c r="BE247" s="85">
        <v>1688022.05</v>
      </c>
      <c r="BF247" s="85">
        <v>880175</v>
      </c>
      <c r="BG247" s="85">
        <v>671840</v>
      </c>
      <c r="BH247" s="85">
        <v>464978.93</v>
      </c>
      <c r="BI247" s="85">
        <v>0</v>
      </c>
      <c r="BJ247" s="85">
        <v>876319.21</v>
      </c>
      <c r="BK247" s="85">
        <v>1021789.39</v>
      </c>
      <c r="BL247" s="85">
        <v>810303.33000000007</v>
      </c>
      <c r="BM247" s="85">
        <v>448120</v>
      </c>
      <c r="BN247" s="85">
        <v>99693.85</v>
      </c>
      <c r="BO247" s="85">
        <v>582395.43000000005</v>
      </c>
      <c r="BP247" s="85">
        <v>140241.25</v>
      </c>
      <c r="BQ247" s="57">
        <f t="shared" si="2309"/>
        <v>7683878.4399999985</v>
      </c>
      <c r="BR247" s="85">
        <v>149515</v>
      </c>
      <c r="BS247" s="85">
        <v>381955.45</v>
      </c>
      <c r="BT247" s="85">
        <v>717400</v>
      </c>
      <c r="BU247" s="85">
        <v>514390.71</v>
      </c>
      <c r="BV247" s="85">
        <v>192210.5</v>
      </c>
      <c r="BW247" s="85">
        <v>1063969.96</v>
      </c>
      <c r="BX247" s="85">
        <v>78089.5</v>
      </c>
      <c r="BY247" s="85">
        <v>108667.29</v>
      </c>
      <c r="BZ247" s="85">
        <v>583312.5</v>
      </c>
      <c r="CA247" s="85">
        <v>242250</v>
      </c>
      <c r="CB247" s="85">
        <v>93500</v>
      </c>
      <c r="CC247" s="85">
        <v>133620</v>
      </c>
      <c r="CD247" s="57">
        <f t="shared" si="2310"/>
        <v>4258880.91</v>
      </c>
      <c r="CE247" s="85">
        <v>0</v>
      </c>
      <c r="CF247" s="85">
        <v>0</v>
      </c>
      <c r="CG247" s="85">
        <v>803250</v>
      </c>
      <c r="CH247" s="85">
        <v>0</v>
      </c>
      <c r="CI247" s="85">
        <v>291295.37</v>
      </c>
      <c r="CJ247" s="85">
        <v>251600</v>
      </c>
      <c r="CK247" s="85">
        <v>221000</v>
      </c>
      <c r="CL247" s="85">
        <v>194650</v>
      </c>
      <c r="CM247" s="85">
        <v>0</v>
      </c>
      <c r="CN247" s="85">
        <v>112420.63</v>
      </c>
      <c r="CO247" s="84">
        <v>84328.5</v>
      </c>
      <c r="CP247" s="84">
        <v>110500</v>
      </c>
      <c r="CQ247" s="57">
        <f>CE247+CF247+CG247+CH247+CI247+CJ247+CK247+CL247+CM247+CN247+CO247+CP247</f>
        <v>2069044.5</v>
      </c>
      <c r="CR247" s="57">
        <f t="shared" si="2226"/>
        <v>36203118.739999995</v>
      </c>
      <c r="CS247" s="179">
        <v>0</v>
      </c>
      <c r="CT247" s="84">
        <v>0</v>
      </c>
      <c r="CU247" s="84">
        <v>0</v>
      </c>
      <c r="CV247" s="84">
        <f t="shared" si="2270"/>
        <v>0</v>
      </c>
      <c r="CW247" s="84">
        <v>0</v>
      </c>
      <c r="CX247" s="84">
        <f t="shared" si="2271"/>
        <v>0</v>
      </c>
      <c r="CY247" s="191" t="str">
        <f t="shared" si="2272"/>
        <v>nebija plānots</v>
      </c>
      <c r="CZ247" s="84">
        <f t="shared" si="2273"/>
        <v>0</v>
      </c>
      <c r="DA247" s="84">
        <f t="shared" ref="DA247:FL247" si="2650">DA248+DA249</f>
        <v>105494.63</v>
      </c>
      <c r="DB247" s="84">
        <v>36550</v>
      </c>
      <c r="DC247" s="84">
        <f t="shared" si="2275"/>
        <v>105494.63</v>
      </c>
      <c r="DD247" s="84">
        <v>0</v>
      </c>
      <c r="DE247" s="84">
        <f t="shared" si="2236"/>
        <v>36550</v>
      </c>
      <c r="DF247" s="191">
        <f t="shared" ref="DF247" si="2651">IFERROR(DE247/DC247,"nebija plānots")</f>
        <v>0.34646313276799018</v>
      </c>
      <c r="DG247" s="84">
        <f t="shared" ref="DG247" si="2652">DE247-DC247</f>
        <v>-68944.63</v>
      </c>
      <c r="DH247" s="84">
        <f t="shared" si="2650"/>
        <v>10454.18</v>
      </c>
      <c r="DI247" s="84">
        <v>0</v>
      </c>
      <c r="DJ247" s="84">
        <f t="shared" ref="DJ247" si="2653">DC247+DH247</f>
        <v>115948.81</v>
      </c>
      <c r="DK247" s="84">
        <v>0</v>
      </c>
      <c r="DL247" s="84">
        <f t="shared" si="2237"/>
        <v>36550</v>
      </c>
      <c r="DM247" s="191">
        <f t="shared" ref="DM247" si="2654">IFERROR(DL247/DJ247,"nebija plānots")</f>
        <v>0.31522531365349932</v>
      </c>
      <c r="DN247" s="84">
        <f t="shared" ref="DN247" si="2655">DL247-DJ247</f>
        <v>-79398.81</v>
      </c>
      <c r="DO247" s="84">
        <f t="shared" si="2650"/>
        <v>155807.38</v>
      </c>
      <c r="DP247" s="84">
        <v>165750</v>
      </c>
      <c r="DQ247" s="84">
        <f t="shared" ref="DQ247" si="2656">DJ247+DO247</f>
        <v>271756.19</v>
      </c>
      <c r="DR247" s="84">
        <v>0</v>
      </c>
      <c r="DS247" s="84">
        <f t="shared" si="2238"/>
        <v>202300</v>
      </c>
      <c r="DT247" s="191">
        <f t="shared" ref="DT247" si="2657">IFERROR(DS247/DQ247,"nebija plānots")</f>
        <v>0.74441726607956937</v>
      </c>
      <c r="DU247" s="84">
        <f t="shared" ref="DU247" si="2658">DS247-DQ247</f>
        <v>-69456.19</v>
      </c>
      <c r="DV247" s="84">
        <f t="shared" si="2650"/>
        <v>0</v>
      </c>
      <c r="DW247" s="84">
        <v>10715.61</v>
      </c>
      <c r="DX247" s="84">
        <f t="shared" ref="DX247" si="2659">DQ247+DV247</f>
        <v>271756.19</v>
      </c>
      <c r="DY247" s="84">
        <v>0</v>
      </c>
      <c r="DZ247" s="84">
        <f t="shared" si="2239"/>
        <v>213015.61</v>
      </c>
      <c r="EA247" s="191">
        <f t="shared" ref="EA247" si="2660">IFERROR(DZ247/DX247,"nebija plānots")</f>
        <v>0.78384823543485793</v>
      </c>
      <c r="EB247" s="84">
        <f t="shared" ref="EB247" si="2661">DZ247-DX247</f>
        <v>-58740.580000000016</v>
      </c>
      <c r="EC247" s="84">
        <f t="shared" si="2650"/>
        <v>0</v>
      </c>
      <c r="ED247" s="84">
        <v>29009.23</v>
      </c>
      <c r="EE247" s="84">
        <f t="shared" ref="EE247" si="2662">DX247+EC247</f>
        <v>271756.19</v>
      </c>
      <c r="EF247" s="84">
        <v>0</v>
      </c>
      <c r="EG247" s="84">
        <f t="shared" si="2240"/>
        <v>242024.84</v>
      </c>
      <c r="EH247" s="191">
        <f t="shared" ref="EH247" si="2663">IFERROR(EG247/EE247,"nebija plānots")</f>
        <v>0.89059550032696588</v>
      </c>
      <c r="EI247" s="84">
        <f t="shared" ref="EI247" si="2664">EG247-EE247</f>
        <v>-29731.350000000006</v>
      </c>
      <c r="EJ247" s="84">
        <f t="shared" si="2650"/>
        <v>0</v>
      </c>
      <c r="EK247" s="84">
        <v>835.92</v>
      </c>
      <c r="EL247" s="84">
        <f t="shared" ref="EL247" si="2665">EE247+EJ247</f>
        <v>271756.19</v>
      </c>
      <c r="EM247" s="84">
        <v>0</v>
      </c>
      <c r="EN247" s="84">
        <f t="shared" si="2241"/>
        <v>242860.76</v>
      </c>
      <c r="EO247" s="191">
        <f t="shared" ref="EO247" si="2666">IFERROR(EN247/EL247,"nebija plānots")</f>
        <v>0.89367149281861802</v>
      </c>
      <c r="EP247" s="84">
        <f t="shared" ref="EP247" si="2667">EN247-EL247</f>
        <v>-28895.429999999993</v>
      </c>
      <c r="EQ247" s="84">
        <f t="shared" si="2650"/>
        <v>85486.66</v>
      </c>
      <c r="ER247" s="84">
        <v>105839.03</v>
      </c>
      <c r="ES247" s="84">
        <f t="shared" ref="ES247" si="2668">EL247+EQ247</f>
        <v>357242.85</v>
      </c>
      <c r="ET247" s="84">
        <v>0</v>
      </c>
      <c r="EU247" s="84">
        <f t="shared" si="2242"/>
        <v>348699.79000000004</v>
      </c>
      <c r="EV247" s="191">
        <f t="shared" ref="EV247" si="2669">IFERROR(EU247/ES247,"nebija plānots")</f>
        <v>0.97608612740604905</v>
      </c>
      <c r="EW247" s="84">
        <f t="shared" ref="EW247" si="2670">EU247-ES247</f>
        <v>-8543.0599999999395</v>
      </c>
      <c r="EX247" s="84">
        <f t="shared" si="2650"/>
        <v>5439.56</v>
      </c>
      <c r="EY247" s="84">
        <v>0</v>
      </c>
      <c r="EZ247" s="84">
        <f t="shared" ref="EZ247" si="2671">ES247+EX247</f>
        <v>362682.41</v>
      </c>
      <c r="FA247" s="84">
        <v>0</v>
      </c>
      <c r="FB247" s="84">
        <f t="shared" si="2243"/>
        <v>348699.79000000004</v>
      </c>
      <c r="FC247" s="191">
        <f t="shared" ref="FC247" si="2672">IFERROR(FB247/EZ247,"nebija plānots")</f>
        <v>0.96144665521550954</v>
      </c>
      <c r="FD247" s="84">
        <f t="shared" ref="FD247" si="2673">FB247-EZ247</f>
        <v>-13982.619999999937</v>
      </c>
      <c r="FE247" s="84">
        <f t="shared" si="2650"/>
        <v>31024.26</v>
      </c>
      <c r="FF247" s="84">
        <v>-56608.4</v>
      </c>
      <c r="FG247" s="84">
        <f t="shared" ref="FG247" si="2674">EZ247+FE247</f>
        <v>393706.67</v>
      </c>
      <c r="FH247" s="84">
        <v>63397.03</v>
      </c>
      <c r="FI247" s="84">
        <f t="shared" si="2244"/>
        <v>292091.39</v>
      </c>
      <c r="FJ247" s="191">
        <f t="shared" ref="FJ247" si="2675">IFERROR(FI247/FG247,"nebija plānots")</f>
        <v>0.74190104526296197</v>
      </c>
      <c r="FK247" s="84">
        <f t="shared" ref="FK247" si="2676">FI247-FG247</f>
        <v>-101615.27999999997</v>
      </c>
      <c r="FL247" s="84">
        <f t="shared" si="2650"/>
        <v>92336.7</v>
      </c>
      <c r="FM247" s="84">
        <v>-5966.21</v>
      </c>
      <c r="FN247" s="84">
        <f t="shared" ref="FN247" si="2677">FG247+FL247</f>
        <v>486043.37</v>
      </c>
      <c r="FO247" s="84">
        <v>69363.240000000005</v>
      </c>
      <c r="FP247" s="84">
        <f t="shared" si="2245"/>
        <v>286125.18</v>
      </c>
      <c r="FQ247" s="191">
        <f t="shared" ref="FQ247" si="2678">IFERROR(FP247/FN247,"nebija plānots")</f>
        <v>0.58868240502899982</v>
      </c>
      <c r="FR247" s="84">
        <f t="shared" ref="FR247" si="2679">FP247-FN247</f>
        <v>-199918.19</v>
      </c>
      <c r="FS247" s="97">
        <f t="shared" si="2305"/>
        <v>486043.37</v>
      </c>
      <c r="FT247" s="97">
        <f t="shared" si="2246"/>
        <v>36489243.919999994</v>
      </c>
      <c r="FU247" s="84">
        <v>0</v>
      </c>
      <c r="FV247" s="84">
        <v>0</v>
      </c>
      <c r="FW247" s="84">
        <v>0</v>
      </c>
      <c r="FX247" s="84">
        <f t="shared" si="2247"/>
        <v>0</v>
      </c>
      <c r="FY247" s="191" t="str">
        <f t="shared" si="2248"/>
        <v>nebija plānots</v>
      </c>
      <c r="FZ247" s="84">
        <f t="shared" si="2249"/>
        <v>0</v>
      </c>
      <c r="GA247" s="84">
        <v>0</v>
      </c>
      <c r="GB247" s="84">
        <v>11044.85</v>
      </c>
      <c r="GC247" s="84">
        <f t="shared" si="2250"/>
        <v>-11044.85</v>
      </c>
      <c r="GD247" s="84">
        <f t="shared" si="2251"/>
        <v>11044.85</v>
      </c>
      <c r="GE247" s="84">
        <f t="shared" si="2252"/>
        <v>-11044.85</v>
      </c>
      <c r="GF247" s="191" t="str">
        <f t="shared" si="2253"/>
        <v>nebija plānots</v>
      </c>
      <c r="GG247" s="84">
        <f t="shared" si="2254"/>
        <v>11044.85</v>
      </c>
      <c r="GH247" s="84">
        <v>0</v>
      </c>
      <c r="GI247" s="84">
        <v>0</v>
      </c>
      <c r="GJ247" s="84">
        <f t="shared" si="2255"/>
        <v>0</v>
      </c>
      <c r="GK247" s="84">
        <f t="shared" si="2256"/>
        <v>11044.85</v>
      </c>
      <c r="GL247" s="84">
        <f t="shared" si="2257"/>
        <v>-11044.85</v>
      </c>
      <c r="GM247" s="191" t="str">
        <f t="shared" si="2258"/>
        <v>nebija plānots</v>
      </c>
      <c r="GN247" s="84">
        <f t="shared" si="2259"/>
        <v>11044.85</v>
      </c>
      <c r="GO247" s="84">
        <v>0</v>
      </c>
      <c r="GP247" s="84">
        <v>17574.539999999997</v>
      </c>
      <c r="GQ247" s="84">
        <f t="shared" si="2228"/>
        <v>-17574.539999999997</v>
      </c>
      <c r="GR247" s="84">
        <f t="shared" si="2229"/>
        <v>28619.39</v>
      </c>
      <c r="GS247" s="84">
        <f t="shared" si="2230"/>
        <v>-28619.39</v>
      </c>
      <c r="GT247" s="191" t="str">
        <f t="shared" si="2260"/>
        <v>nebija plānots</v>
      </c>
      <c r="GU247" s="84">
        <f t="shared" si="2231"/>
        <v>28619.39</v>
      </c>
      <c r="GV247" s="84">
        <v>0</v>
      </c>
      <c r="GW247" s="84">
        <v>0</v>
      </c>
      <c r="GX247" s="84">
        <f t="shared" si="2232"/>
        <v>0</v>
      </c>
      <c r="GY247" s="84">
        <f t="shared" si="2233"/>
        <v>28619.39</v>
      </c>
      <c r="GZ247" s="84">
        <f t="shared" si="2234"/>
        <v>-28619.39</v>
      </c>
      <c r="HA247" s="191" t="str">
        <f t="shared" si="2435"/>
        <v>nebija plānots</v>
      </c>
      <c r="HB247" s="84">
        <f t="shared" si="2235"/>
        <v>28619.39</v>
      </c>
      <c r="HC247" s="57">
        <f>FU247+FS247+CQ247+CD247+BQ247+BC247+AP247</f>
        <v>36689162.109999999</v>
      </c>
      <c r="HD247" s="57">
        <f>Q247-HC247</f>
        <v>192353.8900000006</v>
      </c>
      <c r="HE247" s="60" t="s">
        <v>758</v>
      </c>
      <c r="HF247" s="58"/>
      <c r="HG247" s="61"/>
      <c r="HH247" s="59"/>
      <c r="HI247" s="59"/>
    </row>
    <row r="248" spans="1:217" ht="75.400000000000006" hidden="1" customHeight="1" outlineLevel="1" x14ac:dyDescent="0.45">
      <c r="B248" s="9"/>
      <c r="C248" s="317" t="s">
        <v>139</v>
      </c>
      <c r="D248" s="1" t="s">
        <v>1471</v>
      </c>
      <c r="E248" s="35">
        <v>236</v>
      </c>
      <c r="F248" s="37">
        <v>5</v>
      </c>
      <c r="G248" s="37" t="s">
        <v>139</v>
      </c>
      <c r="H248" s="37" t="s">
        <v>257</v>
      </c>
      <c r="I248" s="37" t="s">
        <v>498</v>
      </c>
      <c r="J248" s="54">
        <v>0</v>
      </c>
      <c r="K248" s="38"/>
      <c r="L248" s="38"/>
      <c r="M248" s="39" t="s">
        <v>75</v>
      </c>
      <c r="N248" s="38"/>
      <c r="O248" s="38"/>
      <c r="P248" s="38" t="s">
        <v>456</v>
      </c>
      <c r="Q248" s="40"/>
      <c r="R248" s="40"/>
      <c r="S248" s="40"/>
      <c r="T248" s="40"/>
      <c r="U248" s="40"/>
      <c r="V248" s="40"/>
      <c r="W248" s="40"/>
      <c r="X248" s="85">
        <f t="shared" si="2225"/>
        <v>0</v>
      </c>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0"/>
      <c r="CM248" s="40"/>
      <c r="CN248" s="40"/>
      <c r="CO248" s="84">
        <v>0</v>
      </c>
      <c r="CP248" s="84">
        <v>0</v>
      </c>
      <c r="CQ248" s="40"/>
      <c r="CR248" s="57">
        <f t="shared" si="2226"/>
        <v>0</v>
      </c>
      <c r="CS248" s="40"/>
      <c r="CT248" s="40"/>
      <c r="CU248" s="84"/>
      <c r="CV248" s="84"/>
      <c r="CW248" s="84"/>
      <c r="CX248" s="84"/>
      <c r="CY248" s="191"/>
      <c r="CZ248" s="84"/>
      <c r="DA248" s="40"/>
      <c r="DB248" s="84">
        <v>0</v>
      </c>
      <c r="DC248" s="84"/>
      <c r="DD248" s="84"/>
      <c r="DE248" s="84">
        <f t="shared" si="2236"/>
        <v>0</v>
      </c>
      <c r="DF248" s="191"/>
      <c r="DG248" s="84"/>
      <c r="DH248" s="40"/>
      <c r="DI248" s="84">
        <v>0</v>
      </c>
      <c r="DJ248" s="84"/>
      <c r="DK248" s="84"/>
      <c r="DL248" s="84">
        <f t="shared" si="2237"/>
        <v>0</v>
      </c>
      <c r="DM248" s="191"/>
      <c r="DN248" s="84"/>
      <c r="DO248" s="40"/>
      <c r="DP248" s="84">
        <v>0</v>
      </c>
      <c r="DQ248" s="84"/>
      <c r="DR248" s="84"/>
      <c r="DS248" s="84">
        <f t="shared" si="2238"/>
        <v>0</v>
      </c>
      <c r="DT248" s="191"/>
      <c r="DU248" s="84"/>
      <c r="DV248" s="40"/>
      <c r="DW248" s="84">
        <v>0</v>
      </c>
      <c r="DX248" s="84"/>
      <c r="DY248" s="84"/>
      <c r="DZ248" s="84">
        <f t="shared" si="2239"/>
        <v>0</v>
      </c>
      <c r="EA248" s="191"/>
      <c r="EB248" s="84"/>
      <c r="EC248" s="40"/>
      <c r="ED248" s="84">
        <v>0</v>
      </c>
      <c r="EE248" s="84"/>
      <c r="EF248" s="84"/>
      <c r="EG248" s="84">
        <f t="shared" si="2240"/>
        <v>0</v>
      </c>
      <c r="EH248" s="191"/>
      <c r="EI248" s="84"/>
      <c r="EJ248" s="40"/>
      <c r="EK248" s="84">
        <v>0</v>
      </c>
      <c r="EL248" s="84"/>
      <c r="EM248" s="84"/>
      <c r="EN248" s="84">
        <f t="shared" si="2241"/>
        <v>0</v>
      </c>
      <c r="EO248" s="191"/>
      <c r="EP248" s="84"/>
      <c r="EQ248" s="40"/>
      <c r="ER248" s="84">
        <v>0</v>
      </c>
      <c r="ES248" s="84"/>
      <c r="ET248" s="84"/>
      <c r="EU248" s="84">
        <f t="shared" si="2242"/>
        <v>0</v>
      </c>
      <c r="EV248" s="191"/>
      <c r="EW248" s="84"/>
      <c r="EX248" s="40"/>
      <c r="EY248" s="84">
        <v>0</v>
      </c>
      <c r="EZ248" s="84"/>
      <c r="FA248" s="84"/>
      <c r="FB248" s="84">
        <f t="shared" si="2243"/>
        <v>0</v>
      </c>
      <c r="FC248" s="191"/>
      <c r="FD248" s="84"/>
      <c r="FE248" s="40"/>
      <c r="FF248" s="84">
        <v>0</v>
      </c>
      <c r="FG248" s="84"/>
      <c r="FH248" s="84"/>
      <c r="FI248" s="84">
        <f t="shared" si="2244"/>
        <v>0</v>
      </c>
      <c r="FJ248" s="191"/>
      <c r="FK248" s="84"/>
      <c r="FL248" s="40"/>
      <c r="FM248" s="84">
        <v>0</v>
      </c>
      <c r="FN248" s="84"/>
      <c r="FO248" s="84"/>
      <c r="FP248" s="84">
        <f t="shared" si="2245"/>
        <v>0</v>
      </c>
      <c r="FQ248" s="191"/>
      <c r="FR248" s="84"/>
      <c r="FS248" s="40"/>
      <c r="FT248" s="97">
        <f t="shared" si="2246"/>
        <v>0</v>
      </c>
      <c r="FU248" s="84">
        <v>0</v>
      </c>
      <c r="FV248" s="84">
        <v>0</v>
      </c>
      <c r="FW248" s="84">
        <v>0</v>
      </c>
      <c r="FX248" s="84">
        <f t="shared" si="2247"/>
        <v>0</v>
      </c>
      <c r="FY248" s="191" t="str">
        <f t="shared" si="2248"/>
        <v>nebija plānots</v>
      </c>
      <c r="FZ248" s="84">
        <f t="shared" si="2249"/>
        <v>0</v>
      </c>
      <c r="GA248" s="84">
        <v>0</v>
      </c>
      <c r="GB248" s="84">
        <v>0</v>
      </c>
      <c r="GC248" s="84">
        <f t="shared" si="2250"/>
        <v>0</v>
      </c>
      <c r="GD248" s="84">
        <f t="shared" si="2251"/>
        <v>0</v>
      </c>
      <c r="GE248" s="84">
        <f t="shared" si="2252"/>
        <v>0</v>
      </c>
      <c r="GF248" s="191" t="str">
        <f t="shared" si="2253"/>
        <v>nebija plānots</v>
      </c>
      <c r="GG248" s="84">
        <f t="shared" si="2254"/>
        <v>0</v>
      </c>
      <c r="GH248" s="84">
        <v>0</v>
      </c>
      <c r="GI248" s="84">
        <v>0</v>
      </c>
      <c r="GJ248" s="84">
        <f t="shared" si="2255"/>
        <v>0</v>
      </c>
      <c r="GK248" s="84">
        <f t="shared" si="2256"/>
        <v>0</v>
      </c>
      <c r="GL248" s="84">
        <f t="shared" si="2257"/>
        <v>0</v>
      </c>
      <c r="GM248" s="191" t="str">
        <f t="shared" si="2258"/>
        <v>nebija plānots</v>
      </c>
      <c r="GN248" s="84">
        <f t="shared" si="2259"/>
        <v>0</v>
      </c>
      <c r="GO248" s="84">
        <v>0</v>
      </c>
      <c r="GP248" s="84">
        <v>0</v>
      </c>
      <c r="GQ248" s="84">
        <f t="shared" si="2228"/>
        <v>0</v>
      </c>
      <c r="GR248" s="84">
        <f t="shared" si="2229"/>
        <v>0</v>
      </c>
      <c r="GS248" s="84">
        <f t="shared" si="2230"/>
        <v>0</v>
      </c>
      <c r="GT248" s="191" t="str">
        <f t="shared" si="2260"/>
        <v>nebija plānots</v>
      </c>
      <c r="GU248" s="84">
        <f t="shared" si="2231"/>
        <v>0</v>
      </c>
      <c r="GV248" s="84">
        <v>0</v>
      </c>
      <c r="GW248" s="84">
        <v>0</v>
      </c>
      <c r="GX248" s="84">
        <f t="shared" si="2232"/>
        <v>0</v>
      </c>
      <c r="GY248" s="84">
        <f t="shared" si="2233"/>
        <v>0</v>
      </c>
      <c r="GZ248" s="84">
        <f t="shared" si="2234"/>
        <v>0</v>
      </c>
      <c r="HA248" s="191" t="str">
        <f t="shared" si="2435"/>
        <v>nebija plānots</v>
      </c>
      <c r="HB248" s="84">
        <f t="shared" si="2235"/>
        <v>0</v>
      </c>
      <c r="HC248" s="40"/>
      <c r="HD248" s="40"/>
      <c r="HE248" s="101"/>
      <c r="HF248" s="99"/>
      <c r="HG248" s="102"/>
      <c r="HH248" s="100"/>
      <c r="HI248" s="100"/>
    </row>
    <row r="249" spans="1:217" ht="75.400000000000006" hidden="1" customHeight="1" outlineLevel="1" x14ac:dyDescent="0.45">
      <c r="B249" s="9"/>
      <c r="C249" s="317" t="s">
        <v>139</v>
      </c>
      <c r="D249" s="1" t="s">
        <v>1471</v>
      </c>
      <c r="E249" s="35">
        <v>237</v>
      </c>
      <c r="F249" s="37">
        <v>5</v>
      </c>
      <c r="G249" s="37" t="s">
        <v>139</v>
      </c>
      <c r="H249" s="37" t="s">
        <v>257</v>
      </c>
      <c r="I249" s="37" t="s">
        <v>498</v>
      </c>
      <c r="J249" s="54">
        <v>0</v>
      </c>
      <c r="K249" s="38"/>
      <c r="L249" s="38"/>
      <c r="M249" s="39" t="s">
        <v>75</v>
      </c>
      <c r="N249" s="38"/>
      <c r="O249" s="38"/>
      <c r="P249" s="38" t="s">
        <v>457</v>
      </c>
      <c r="Q249" s="40"/>
      <c r="R249" s="40"/>
      <c r="S249" s="40"/>
      <c r="T249" s="40"/>
      <c r="U249" s="40"/>
      <c r="V249" s="40"/>
      <c r="W249" s="40"/>
      <c r="X249" s="85">
        <f t="shared" si="2225"/>
        <v>0</v>
      </c>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c r="CK249" s="40"/>
      <c r="CL249" s="40"/>
      <c r="CM249" s="40"/>
      <c r="CN249" s="40"/>
      <c r="CO249" s="84">
        <v>0</v>
      </c>
      <c r="CP249" s="84">
        <v>0</v>
      </c>
      <c r="CQ249" s="40"/>
      <c r="CR249" s="57">
        <f t="shared" si="2226"/>
        <v>0</v>
      </c>
      <c r="CS249" s="40"/>
      <c r="CT249" s="40">
        <v>0</v>
      </c>
      <c r="CU249" s="84"/>
      <c r="CV249" s="84"/>
      <c r="CW249" s="84"/>
      <c r="CX249" s="84"/>
      <c r="CY249" s="191"/>
      <c r="CZ249" s="84"/>
      <c r="DA249" s="40">
        <v>105494.63</v>
      </c>
      <c r="DB249" s="84">
        <v>0</v>
      </c>
      <c r="DC249" s="84"/>
      <c r="DD249" s="84"/>
      <c r="DE249" s="84">
        <f t="shared" si="2236"/>
        <v>0</v>
      </c>
      <c r="DF249" s="191"/>
      <c r="DG249" s="84"/>
      <c r="DH249" s="40">
        <v>10454.18</v>
      </c>
      <c r="DI249" s="84">
        <v>0</v>
      </c>
      <c r="DJ249" s="84"/>
      <c r="DK249" s="84"/>
      <c r="DL249" s="84">
        <f t="shared" si="2237"/>
        <v>0</v>
      </c>
      <c r="DM249" s="191"/>
      <c r="DN249" s="84"/>
      <c r="DO249" s="40">
        <v>155807.38</v>
      </c>
      <c r="DP249" s="84">
        <v>0</v>
      </c>
      <c r="DQ249" s="84"/>
      <c r="DR249" s="84"/>
      <c r="DS249" s="84">
        <f t="shared" si="2238"/>
        <v>0</v>
      </c>
      <c r="DT249" s="191"/>
      <c r="DU249" s="84"/>
      <c r="DV249" s="40">
        <v>0</v>
      </c>
      <c r="DW249" s="84">
        <v>0</v>
      </c>
      <c r="DX249" s="84"/>
      <c r="DY249" s="84"/>
      <c r="DZ249" s="84">
        <f t="shared" si="2239"/>
        <v>0</v>
      </c>
      <c r="EA249" s="191"/>
      <c r="EB249" s="84"/>
      <c r="EC249" s="40">
        <v>0</v>
      </c>
      <c r="ED249" s="84">
        <v>0</v>
      </c>
      <c r="EE249" s="84"/>
      <c r="EF249" s="84"/>
      <c r="EG249" s="84">
        <f t="shared" si="2240"/>
        <v>0</v>
      </c>
      <c r="EH249" s="191"/>
      <c r="EI249" s="84"/>
      <c r="EJ249" s="40">
        <v>0</v>
      </c>
      <c r="EK249" s="84">
        <v>0</v>
      </c>
      <c r="EL249" s="84"/>
      <c r="EM249" s="84"/>
      <c r="EN249" s="84">
        <f t="shared" si="2241"/>
        <v>0</v>
      </c>
      <c r="EO249" s="191"/>
      <c r="EP249" s="84"/>
      <c r="EQ249" s="40">
        <v>85486.66</v>
      </c>
      <c r="ER249" s="84">
        <v>0</v>
      </c>
      <c r="ES249" s="84"/>
      <c r="ET249" s="84"/>
      <c r="EU249" s="84">
        <f t="shared" si="2242"/>
        <v>0</v>
      </c>
      <c r="EV249" s="191"/>
      <c r="EW249" s="84"/>
      <c r="EX249" s="40">
        <v>5439.56</v>
      </c>
      <c r="EY249" s="84">
        <v>0</v>
      </c>
      <c r="EZ249" s="84"/>
      <c r="FA249" s="84"/>
      <c r="FB249" s="84">
        <f t="shared" si="2243"/>
        <v>0</v>
      </c>
      <c r="FC249" s="191"/>
      <c r="FD249" s="84"/>
      <c r="FE249" s="40">
        <v>31024.26</v>
      </c>
      <c r="FF249" s="84">
        <v>0</v>
      </c>
      <c r="FG249" s="84"/>
      <c r="FH249" s="84"/>
      <c r="FI249" s="84">
        <f t="shared" si="2244"/>
        <v>0</v>
      </c>
      <c r="FJ249" s="191"/>
      <c r="FK249" s="84"/>
      <c r="FL249" s="40">
        <v>92336.7</v>
      </c>
      <c r="FM249" s="84">
        <v>0</v>
      </c>
      <c r="FN249" s="84"/>
      <c r="FO249" s="84"/>
      <c r="FP249" s="84">
        <f t="shared" si="2245"/>
        <v>0</v>
      </c>
      <c r="FQ249" s="191"/>
      <c r="FR249" s="84"/>
      <c r="FS249" s="40"/>
      <c r="FT249" s="97">
        <f t="shared" si="2246"/>
        <v>0</v>
      </c>
      <c r="FU249" s="84">
        <v>0</v>
      </c>
      <c r="FV249" s="84">
        <v>0</v>
      </c>
      <c r="FW249" s="84">
        <v>0</v>
      </c>
      <c r="FX249" s="84">
        <f t="shared" si="2247"/>
        <v>0</v>
      </c>
      <c r="FY249" s="191" t="str">
        <f t="shared" si="2248"/>
        <v>nebija plānots</v>
      </c>
      <c r="FZ249" s="84">
        <f t="shared" si="2249"/>
        <v>0</v>
      </c>
      <c r="GA249" s="84">
        <v>0</v>
      </c>
      <c r="GB249" s="84">
        <v>0</v>
      </c>
      <c r="GC249" s="84">
        <f t="shared" si="2250"/>
        <v>0</v>
      </c>
      <c r="GD249" s="84">
        <f t="shared" si="2251"/>
        <v>0</v>
      </c>
      <c r="GE249" s="84">
        <f t="shared" si="2252"/>
        <v>0</v>
      </c>
      <c r="GF249" s="191" t="str">
        <f t="shared" si="2253"/>
        <v>nebija plānots</v>
      </c>
      <c r="GG249" s="84">
        <f t="shared" si="2254"/>
        <v>0</v>
      </c>
      <c r="GH249" s="84">
        <v>0</v>
      </c>
      <c r="GI249" s="84">
        <v>0</v>
      </c>
      <c r="GJ249" s="84">
        <f t="shared" si="2255"/>
        <v>0</v>
      </c>
      <c r="GK249" s="84">
        <f t="shared" si="2256"/>
        <v>0</v>
      </c>
      <c r="GL249" s="84">
        <f t="shared" si="2257"/>
        <v>0</v>
      </c>
      <c r="GM249" s="191" t="str">
        <f t="shared" si="2258"/>
        <v>nebija plānots</v>
      </c>
      <c r="GN249" s="84">
        <f t="shared" si="2259"/>
        <v>0</v>
      </c>
      <c r="GO249" s="84">
        <v>0</v>
      </c>
      <c r="GP249" s="84">
        <v>0</v>
      </c>
      <c r="GQ249" s="84">
        <f t="shared" si="2228"/>
        <v>0</v>
      </c>
      <c r="GR249" s="84">
        <f t="shared" si="2229"/>
        <v>0</v>
      </c>
      <c r="GS249" s="84">
        <f t="shared" si="2230"/>
        <v>0</v>
      </c>
      <c r="GT249" s="191" t="str">
        <f t="shared" si="2260"/>
        <v>nebija plānots</v>
      </c>
      <c r="GU249" s="84">
        <f t="shared" si="2231"/>
        <v>0</v>
      </c>
      <c r="GV249" s="84">
        <v>0</v>
      </c>
      <c r="GW249" s="84">
        <v>0</v>
      </c>
      <c r="GX249" s="84">
        <f t="shared" si="2232"/>
        <v>0</v>
      </c>
      <c r="GY249" s="84">
        <f t="shared" si="2233"/>
        <v>0</v>
      </c>
      <c r="GZ249" s="84">
        <f t="shared" si="2234"/>
        <v>0</v>
      </c>
      <c r="HA249" s="191" t="str">
        <f t="shared" si="2435"/>
        <v>nebija plānots</v>
      </c>
      <c r="HB249" s="84">
        <f t="shared" si="2235"/>
        <v>0</v>
      </c>
      <c r="HC249" s="40"/>
      <c r="HD249" s="40"/>
      <c r="HE249" s="101"/>
      <c r="HF249" s="153">
        <v>0.87</v>
      </c>
      <c r="HG249" s="102" t="s">
        <v>661</v>
      </c>
      <c r="HH249" s="100"/>
      <c r="HI249" s="100"/>
    </row>
    <row r="250" spans="1:217" ht="75.400000000000006" customHeight="1" collapsed="1" x14ac:dyDescent="0.45">
      <c r="A250" s="1" t="str">
        <f t="shared" si="2436"/>
        <v>5.2.1.1.__</v>
      </c>
      <c r="B250" s="9" t="str">
        <f>C250&amp;J250&amp;"."&amp;D250</f>
        <v>5.2.1.1.K0.Nē</v>
      </c>
      <c r="C250" s="317" t="s">
        <v>76</v>
      </c>
      <c r="D250" s="1" t="s">
        <v>1471</v>
      </c>
      <c r="E250" s="35">
        <v>238</v>
      </c>
      <c r="F250" s="54">
        <v>5</v>
      </c>
      <c r="G250" s="54" t="s">
        <v>76</v>
      </c>
      <c r="H250" s="54" t="s">
        <v>258</v>
      </c>
      <c r="I250" s="54" t="str">
        <f t="shared" si="2401"/>
        <v>5.2.1.1. Atkritumu dalītā vākšana</v>
      </c>
      <c r="J250" s="54" t="s">
        <v>1472</v>
      </c>
      <c r="K250" s="62" t="s">
        <v>33</v>
      </c>
      <c r="L250" s="38" t="str">
        <f t="shared" si="2402"/>
        <v>5.2.1.1.__</v>
      </c>
      <c r="M250" s="63" t="s">
        <v>50</v>
      </c>
      <c r="N250" s="62" t="s">
        <v>6</v>
      </c>
      <c r="O250" s="55" t="s">
        <v>221</v>
      </c>
      <c r="P250" s="55" t="s">
        <v>225</v>
      </c>
      <c r="Q250" s="57">
        <f t="shared" si="2403"/>
        <v>151400</v>
      </c>
      <c r="R250" s="57">
        <f t="shared" si="2404"/>
        <v>151400</v>
      </c>
      <c r="S250" s="80">
        <v>151400</v>
      </c>
      <c r="T250" s="80">
        <v>0</v>
      </c>
      <c r="U250" s="80">
        <v>0</v>
      </c>
      <c r="V250" s="80">
        <v>0</v>
      </c>
      <c r="W250" s="80">
        <v>0</v>
      </c>
      <c r="X250" s="85" t="str">
        <f t="shared" si="2225"/>
        <v>KF</v>
      </c>
      <c r="Y250" s="85">
        <v>0</v>
      </c>
      <c r="Z250" s="85">
        <v>0</v>
      </c>
      <c r="AA250" s="85">
        <v>0</v>
      </c>
      <c r="AB250" s="85">
        <v>0</v>
      </c>
      <c r="AC250" s="85">
        <v>0</v>
      </c>
      <c r="AD250" s="85">
        <v>0</v>
      </c>
      <c r="AE250" s="85">
        <v>0</v>
      </c>
      <c r="AF250" s="85">
        <v>0</v>
      </c>
      <c r="AG250" s="85">
        <v>0</v>
      </c>
      <c r="AH250" s="85">
        <v>0</v>
      </c>
      <c r="AI250" s="85">
        <v>0</v>
      </c>
      <c r="AJ250" s="85">
        <v>0</v>
      </c>
      <c r="AK250" s="85">
        <v>1505</v>
      </c>
      <c r="AL250" s="85">
        <v>6127.77</v>
      </c>
      <c r="AM250" s="85">
        <v>7632.77</v>
      </c>
      <c r="AN250" s="85">
        <f t="shared" si="2467"/>
        <v>7632.77</v>
      </c>
      <c r="AO250" s="85">
        <v>56905.240000000005</v>
      </c>
      <c r="AP250" s="57">
        <f t="shared" si="2306"/>
        <v>64538.010000000009</v>
      </c>
      <c r="AQ250" s="85">
        <v>47930</v>
      </c>
      <c r="AR250" s="85">
        <v>0</v>
      </c>
      <c r="AS250" s="85">
        <v>38931.019999999997</v>
      </c>
      <c r="AT250" s="85">
        <v>0</v>
      </c>
      <c r="AU250" s="85">
        <v>0</v>
      </c>
      <c r="AV250" s="85">
        <v>0</v>
      </c>
      <c r="AW250" s="85">
        <v>0</v>
      </c>
      <c r="AX250" s="85">
        <v>0</v>
      </c>
      <c r="AY250" s="85">
        <v>0</v>
      </c>
      <c r="AZ250" s="85">
        <v>0</v>
      </c>
      <c r="BA250" s="85">
        <v>0</v>
      </c>
      <c r="BB250" s="85">
        <v>0</v>
      </c>
      <c r="BC250" s="57">
        <f t="shared" si="2307"/>
        <v>86861.01999999999</v>
      </c>
      <c r="BD250" s="57">
        <f t="shared" si="2308"/>
        <v>151399.03</v>
      </c>
      <c r="BE250" s="85">
        <v>0</v>
      </c>
      <c r="BF250" s="85">
        <v>0</v>
      </c>
      <c r="BG250" s="85">
        <v>0</v>
      </c>
      <c r="BH250" s="85">
        <v>0</v>
      </c>
      <c r="BI250" s="85">
        <v>0</v>
      </c>
      <c r="BJ250" s="85">
        <v>0</v>
      </c>
      <c r="BK250" s="85">
        <v>0</v>
      </c>
      <c r="BL250" s="85">
        <v>0</v>
      </c>
      <c r="BM250" s="85">
        <v>0</v>
      </c>
      <c r="BN250" s="85">
        <v>0</v>
      </c>
      <c r="BO250" s="85">
        <v>0</v>
      </c>
      <c r="BP250" s="85">
        <v>0</v>
      </c>
      <c r="BQ250" s="57">
        <f t="shared" si="2309"/>
        <v>0</v>
      </c>
      <c r="BR250" s="85">
        <v>0</v>
      </c>
      <c r="BS250" s="85">
        <v>0</v>
      </c>
      <c r="BT250" s="85">
        <v>0</v>
      </c>
      <c r="BU250" s="85">
        <v>0</v>
      </c>
      <c r="BV250" s="85">
        <v>0</v>
      </c>
      <c r="BW250" s="85">
        <v>0</v>
      </c>
      <c r="BX250" s="85">
        <v>0</v>
      </c>
      <c r="BY250" s="85">
        <v>0</v>
      </c>
      <c r="BZ250" s="85">
        <v>0</v>
      </c>
      <c r="CA250" s="85">
        <v>0</v>
      </c>
      <c r="CB250" s="85">
        <v>0</v>
      </c>
      <c r="CC250" s="85">
        <v>0</v>
      </c>
      <c r="CD250" s="57">
        <f t="shared" si="2310"/>
        <v>0</v>
      </c>
      <c r="CE250" s="85">
        <v>0</v>
      </c>
      <c r="CF250" s="85">
        <v>0</v>
      </c>
      <c r="CG250" s="85">
        <v>0</v>
      </c>
      <c r="CH250" s="85">
        <v>0</v>
      </c>
      <c r="CI250" s="85">
        <v>0</v>
      </c>
      <c r="CJ250" s="85">
        <v>0</v>
      </c>
      <c r="CK250" s="85">
        <v>0</v>
      </c>
      <c r="CL250" s="85">
        <v>0</v>
      </c>
      <c r="CM250" s="85">
        <v>0</v>
      </c>
      <c r="CN250" s="85">
        <v>0</v>
      </c>
      <c r="CO250" s="84">
        <v>0</v>
      </c>
      <c r="CP250" s="84">
        <v>0</v>
      </c>
      <c r="CQ250" s="57">
        <f>CE250+CF250+CG250+CH250+CI250+CJ250+CK250+CL250+CM250+CN250+CO250+CP250</f>
        <v>0</v>
      </c>
      <c r="CR250" s="57">
        <f t="shared" si="2226"/>
        <v>151399.03</v>
      </c>
      <c r="CS250" s="179">
        <v>0</v>
      </c>
      <c r="CT250" s="84">
        <v>0</v>
      </c>
      <c r="CU250" s="84">
        <v>0</v>
      </c>
      <c r="CV250" s="84">
        <f t="shared" si="2270"/>
        <v>0</v>
      </c>
      <c r="CW250" s="84">
        <v>0</v>
      </c>
      <c r="CX250" s="84">
        <f t="shared" si="2271"/>
        <v>0</v>
      </c>
      <c r="CY250" s="191" t="str">
        <f t="shared" si="2272"/>
        <v>nebija plānots</v>
      </c>
      <c r="CZ250" s="84">
        <f t="shared" si="2273"/>
        <v>0</v>
      </c>
      <c r="DA250" s="84">
        <f t="shared" ref="DA250:FL250" si="2680">DA251+DA252</f>
        <v>0</v>
      </c>
      <c r="DB250" s="84">
        <v>0</v>
      </c>
      <c r="DC250" s="84">
        <f t="shared" si="2275"/>
        <v>0</v>
      </c>
      <c r="DD250" s="84">
        <v>0</v>
      </c>
      <c r="DE250" s="84">
        <f t="shared" si="2236"/>
        <v>0</v>
      </c>
      <c r="DF250" s="191" t="str">
        <f t="shared" ref="DF250" si="2681">IFERROR(DE250/DC250,"nebija plānots")</f>
        <v>nebija plānots</v>
      </c>
      <c r="DG250" s="84">
        <f t="shared" ref="DG250" si="2682">DE250-DC250</f>
        <v>0</v>
      </c>
      <c r="DH250" s="84">
        <f t="shared" si="2680"/>
        <v>0</v>
      </c>
      <c r="DI250" s="84">
        <v>0</v>
      </c>
      <c r="DJ250" s="84">
        <f t="shared" ref="DJ250" si="2683">DC250+DH250</f>
        <v>0</v>
      </c>
      <c r="DK250" s="84">
        <v>0</v>
      </c>
      <c r="DL250" s="84">
        <f t="shared" si="2237"/>
        <v>0</v>
      </c>
      <c r="DM250" s="191" t="str">
        <f t="shared" ref="DM250" si="2684">IFERROR(DL250/DJ250,"nebija plānots")</f>
        <v>nebija plānots</v>
      </c>
      <c r="DN250" s="84">
        <f t="shared" ref="DN250" si="2685">DL250-DJ250</f>
        <v>0</v>
      </c>
      <c r="DO250" s="84">
        <f t="shared" si="2680"/>
        <v>0</v>
      </c>
      <c r="DP250" s="84">
        <v>0</v>
      </c>
      <c r="DQ250" s="84">
        <f t="shared" ref="DQ250" si="2686">DJ250+DO250</f>
        <v>0</v>
      </c>
      <c r="DR250" s="84">
        <v>0</v>
      </c>
      <c r="DS250" s="84">
        <f t="shared" si="2238"/>
        <v>0</v>
      </c>
      <c r="DT250" s="191" t="str">
        <f t="shared" ref="DT250" si="2687">IFERROR(DS250/DQ250,"nebija plānots")</f>
        <v>nebija plānots</v>
      </c>
      <c r="DU250" s="84">
        <f t="shared" ref="DU250" si="2688">DS250-DQ250</f>
        <v>0</v>
      </c>
      <c r="DV250" s="84">
        <f t="shared" si="2680"/>
        <v>0</v>
      </c>
      <c r="DW250" s="84">
        <v>0</v>
      </c>
      <c r="DX250" s="84">
        <f t="shared" ref="DX250" si="2689">DQ250+DV250</f>
        <v>0</v>
      </c>
      <c r="DY250" s="84">
        <v>0</v>
      </c>
      <c r="DZ250" s="84">
        <f t="shared" si="2239"/>
        <v>0</v>
      </c>
      <c r="EA250" s="191" t="str">
        <f t="shared" ref="EA250" si="2690">IFERROR(DZ250/DX250,"nebija plānots")</f>
        <v>nebija plānots</v>
      </c>
      <c r="EB250" s="84">
        <f t="shared" ref="EB250" si="2691">DZ250-DX250</f>
        <v>0</v>
      </c>
      <c r="EC250" s="84">
        <f t="shared" si="2680"/>
        <v>0</v>
      </c>
      <c r="ED250" s="84">
        <v>0</v>
      </c>
      <c r="EE250" s="84">
        <f t="shared" ref="EE250" si="2692">DX250+EC250</f>
        <v>0</v>
      </c>
      <c r="EF250" s="84">
        <v>0</v>
      </c>
      <c r="EG250" s="84">
        <f t="shared" si="2240"/>
        <v>0</v>
      </c>
      <c r="EH250" s="191" t="str">
        <f t="shared" ref="EH250" si="2693">IFERROR(EG250/EE250,"nebija plānots")</f>
        <v>nebija plānots</v>
      </c>
      <c r="EI250" s="84">
        <f t="shared" ref="EI250" si="2694">EG250-EE250</f>
        <v>0</v>
      </c>
      <c r="EJ250" s="84">
        <f t="shared" si="2680"/>
        <v>0</v>
      </c>
      <c r="EK250" s="84">
        <v>0</v>
      </c>
      <c r="EL250" s="84">
        <f t="shared" ref="EL250" si="2695">EE250+EJ250</f>
        <v>0</v>
      </c>
      <c r="EM250" s="84">
        <v>0</v>
      </c>
      <c r="EN250" s="84">
        <f t="shared" si="2241"/>
        <v>0</v>
      </c>
      <c r="EO250" s="191" t="str">
        <f t="shared" ref="EO250" si="2696">IFERROR(EN250/EL250,"nebija plānots")</f>
        <v>nebija plānots</v>
      </c>
      <c r="EP250" s="84">
        <f t="shared" ref="EP250" si="2697">EN250-EL250</f>
        <v>0</v>
      </c>
      <c r="EQ250" s="84">
        <f t="shared" si="2680"/>
        <v>0</v>
      </c>
      <c r="ER250" s="84">
        <v>0</v>
      </c>
      <c r="ES250" s="84">
        <f t="shared" ref="ES250" si="2698">EL250+EQ250</f>
        <v>0</v>
      </c>
      <c r="ET250" s="84">
        <v>0</v>
      </c>
      <c r="EU250" s="84">
        <f t="shared" si="2242"/>
        <v>0</v>
      </c>
      <c r="EV250" s="191" t="str">
        <f t="shared" ref="EV250" si="2699">IFERROR(EU250/ES250,"nebija plānots")</f>
        <v>nebija plānots</v>
      </c>
      <c r="EW250" s="84">
        <f t="shared" ref="EW250" si="2700">EU250-ES250</f>
        <v>0</v>
      </c>
      <c r="EX250" s="84">
        <f t="shared" si="2680"/>
        <v>0</v>
      </c>
      <c r="EY250" s="84">
        <v>0</v>
      </c>
      <c r="EZ250" s="84">
        <f t="shared" ref="EZ250" si="2701">ES250+EX250</f>
        <v>0</v>
      </c>
      <c r="FA250" s="84">
        <v>0</v>
      </c>
      <c r="FB250" s="84">
        <f t="shared" si="2243"/>
        <v>0</v>
      </c>
      <c r="FC250" s="191" t="str">
        <f t="shared" ref="FC250" si="2702">IFERROR(FB250/EZ250,"nebija plānots")</f>
        <v>nebija plānots</v>
      </c>
      <c r="FD250" s="84">
        <f t="shared" ref="FD250" si="2703">FB250-EZ250</f>
        <v>0</v>
      </c>
      <c r="FE250" s="84">
        <f t="shared" si="2680"/>
        <v>0</v>
      </c>
      <c r="FF250" s="84">
        <v>0</v>
      </c>
      <c r="FG250" s="84">
        <f t="shared" ref="FG250" si="2704">EZ250+FE250</f>
        <v>0</v>
      </c>
      <c r="FH250" s="84">
        <v>0</v>
      </c>
      <c r="FI250" s="84">
        <f t="shared" si="2244"/>
        <v>0</v>
      </c>
      <c r="FJ250" s="191" t="str">
        <f t="shared" ref="FJ250" si="2705">IFERROR(FI250/FG250,"nebija plānots")</f>
        <v>nebija plānots</v>
      </c>
      <c r="FK250" s="84">
        <f t="shared" ref="FK250" si="2706">FI250-FG250</f>
        <v>0</v>
      </c>
      <c r="FL250" s="84">
        <f t="shared" si="2680"/>
        <v>0</v>
      </c>
      <c r="FM250" s="84">
        <v>0</v>
      </c>
      <c r="FN250" s="84">
        <f t="shared" ref="FN250" si="2707">FG250+FL250</f>
        <v>0</v>
      </c>
      <c r="FO250" s="84">
        <v>0</v>
      </c>
      <c r="FP250" s="84">
        <f t="shared" si="2245"/>
        <v>0</v>
      </c>
      <c r="FQ250" s="191" t="str">
        <f t="shared" ref="FQ250" si="2708">IFERROR(FP250/FN250,"nebija plānots")</f>
        <v>nebija plānots</v>
      </c>
      <c r="FR250" s="84">
        <f t="shared" ref="FR250" si="2709">FP250-FN250</f>
        <v>0</v>
      </c>
      <c r="FS250" s="97">
        <f t="shared" si="2305"/>
        <v>0</v>
      </c>
      <c r="FT250" s="97">
        <f t="shared" si="2246"/>
        <v>151399.03</v>
      </c>
      <c r="FU250" s="84">
        <v>0</v>
      </c>
      <c r="FV250" s="84">
        <v>0</v>
      </c>
      <c r="FW250" s="84">
        <v>0</v>
      </c>
      <c r="FX250" s="84">
        <f t="shared" si="2247"/>
        <v>0</v>
      </c>
      <c r="FY250" s="191" t="str">
        <f t="shared" si="2248"/>
        <v>nebija plānots</v>
      </c>
      <c r="FZ250" s="84">
        <f t="shared" si="2249"/>
        <v>0</v>
      </c>
      <c r="GA250" s="84">
        <v>0</v>
      </c>
      <c r="GB250" s="84">
        <v>0</v>
      </c>
      <c r="GC250" s="84">
        <f t="shared" si="2250"/>
        <v>0</v>
      </c>
      <c r="GD250" s="84">
        <f t="shared" si="2251"/>
        <v>0</v>
      </c>
      <c r="GE250" s="84">
        <f t="shared" si="2252"/>
        <v>0</v>
      </c>
      <c r="GF250" s="191" t="str">
        <f t="shared" si="2253"/>
        <v>nebija plānots</v>
      </c>
      <c r="GG250" s="84">
        <f t="shared" si="2254"/>
        <v>0</v>
      </c>
      <c r="GH250" s="84">
        <v>0</v>
      </c>
      <c r="GI250" s="84">
        <v>0</v>
      </c>
      <c r="GJ250" s="84">
        <f t="shared" si="2255"/>
        <v>0</v>
      </c>
      <c r="GK250" s="84">
        <f t="shared" si="2256"/>
        <v>0</v>
      </c>
      <c r="GL250" s="84">
        <f t="shared" si="2257"/>
        <v>0</v>
      </c>
      <c r="GM250" s="191" t="str">
        <f t="shared" si="2258"/>
        <v>nebija plānots</v>
      </c>
      <c r="GN250" s="84">
        <f t="shared" si="2259"/>
        <v>0</v>
      </c>
      <c r="GO250" s="84">
        <v>0</v>
      </c>
      <c r="GP250" s="84">
        <v>0</v>
      </c>
      <c r="GQ250" s="84">
        <f t="shared" si="2228"/>
        <v>0</v>
      </c>
      <c r="GR250" s="84">
        <f t="shared" si="2229"/>
        <v>0</v>
      </c>
      <c r="GS250" s="84">
        <f t="shared" si="2230"/>
        <v>0</v>
      </c>
      <c r="GT250" s="191" t="str">
        <f t="shared" si="2260"/>
        <v>nebija plānots</v>
      </c>
      <c r="GU250" s="84">
        <f t="shared" si="2231"/>
        <v>0</v>
      </c>
      <c r="GV250" s="84">
        <v>0</v>
      </c>
      <c r="GW250" s="84">
        <v>0</v>
      </c>
      <c r="GX250" s="84">
        <f t="shared" si="2232"/>
        <v>0</v>
      </c>
      <c r="GY250" s="84">
        <f t="shared" si="2233"/>
        <v>0</v>
      </c>
      <c r="GZ250" s="84">
        <f t="shared" si="2234"/>
        <v>0</v>
      </c>
      <c r="HA250" s="191" t="str">
        <f t="shared" si="2435"/>
        <v>nebija plānots</v>
      </c>
      <c r="HB250" s="84">
        <f t="shared" si="2235"/>
        <v>0</v>
      </c>
      <c r="HC250" s="57">
        <f>FU250+FS250+CQ250+CD250+BQ250+BC250+AP250</f>
        <v>151399.03</v>
      </c>
      <c r="HD250" s="57">
        <f>Q250-HC250</f>
        <v>0.97000000000116415</v>
      </c>
      <c r="HE250" s="58"/>
      <c r="HF250" s="58"/>
      <c r="HG250" s="59"/>
      <c r="HH250" s="59"/>
      <c r="HI250" s="59"/>
    </row>
    <row r="251" spans="1:217" ht="75.400000000000006" hidden="1" customHeight="1" outlineLevel="1" x14ac:dyDescent="0.45">
      <c r="B251" s="9"/>
      <c r="C251" s="317" t="s">
        <v>76</v>
      </c>
      <c r="D251" s="1" t="s">
        <v>1471</v>
      </c>
      <c r="E251" s="35">
        <v>239</v>
      </c>
      <c r="F251" s="37">
        <v>5</v>
      </c>
      <c r="G251" s="37" t="s">
        <v>76</v>
      </c>
      <c r="H251" s="37" t="s">
        <v>258</v>
      </c>
      <c r="I251" s="37" t="s">
        <v>499</v>
      </c>
      <c r="J251" s="54">
        <v>0</v>
      </c>
      <c r="K251" s="41"/>
      <c r="L251" s="38"/>
      <c r="M251" s="42" t="s">
        <v>50</v>
      </c>
      <c r="N251" s="41"/>
      <c r="O251" s="38"/>
      <c r="P251" s="38" t="s">
        <v>456</v>
      </c>
      <c r="Q251" s="40"/>
      <c r="R251" s="40"/>
      <c r="S251" s="40"/>
      <c r="T251" s="40"/>
      <c r="U251" s="40"/>
      <c r="V251" s="40"/>
      <c r="W251" s="40"/>
      <c r="X251" s="85">
        <f t="shared" si="2225"/>
        <v>0</v>
      </c>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c r="CK251" s="40"/>
      <c r="CL251" s="40"/>
      <c r="CM251" s="40"/>
      <c r="CN251" s="40"/>
      <c r="CO251" s="84">
        <v>0</v>
      </c>
      <c r="CP251" s="84">
        <v>0</v>
      </c>
      <c r="CQ251" s="40"/>
      <c r="CR251" s="57">
        <f t="shared" si="2226"/>
        <v>0</v>
      </c>
      <c r="CS251" s="40"/>
      <c r="CT251" s="40"/>
      <c r="CU251" s="84"/>
      <c r="CV251" s="84"/>
      <c r="CW251" s="84"/>
      <c r="CX251" s="84"/>
      <c r="CY251" s="191"/>
      <c r="CZ251" s="84"/>
      <c r="DA251" s="40"/>
      <c r="DB251" s="84">
        <v>0</v>
      </c>
      <c r="DC251" s="84"/>
      <c r="DD251" s="84"/>
      <c r="DE251" s="84">
        <f t="shared" si="2236"/>
        <v>0</v>
      </c>
      <c r="DF251" s="191"/>
      <c r="DG251" s="84"/>
      <c r="DH251" s="40"/>
      <c r="DI251" s="84">
        <v>0</v>
      </c>
      <c r="DJ251" s="84"/>
      <c r="DK251" s="84"/>
      <c r="DL251" s="84">
        <f t="shared" si="2237"/>
        <v>0</v>
      </c>
      <c r="DM251" s="191"/>
      <c r="DN251" s="84"/>
      <c r="DO251" s="40"/>
      <c r="DP251" s="84">
        <v>0</v>
      </c>
      <c r="DQ251" s="84"/>
      <c r="DR251" s="84"/>
      <c r="DS251" s="84">
        <f t="shared" si="2238"/>
        <v>0</v>
      </c>
      <c r="DT251" s="191"/>
      <c r="DU251" s="84"/>
      <c r="DV251" s="40"/>
      <c r="DW251" s="84">
        <v>0</v>
      </c>
      <c r="DX251" s="84"/>
      <c r="DY251" s="84"/>
      <c r="DZ251" s="84">
        <f t="shared" si="2239"/>
        <v>0</v>
      </c>
      <c r="EA251" s="191"/>
      <c r="EB251" s="84"/>
      <c r="EC251" s="40"/>
      <c r="ED251" s="84">
        <v>0</v>
      </c>
      <c r="EE251" s="84"/>
      <c r="EF251" s="84"/>
      <c r="EG251" s="84">
        <f t="shared" si="2240"/>
        <v>0</v>
      </c>
      <c r="EH251" s="191"/>
      <c r="EI251" s="84"/>
      <c r="EJ251" s="40"/>
      <c r="EK251" s="84">
        <v>0</v>
      </c>
      <c r="EL251" s="84"/>
      <c r="EM251" s="84"/>
      <c r="EN251" s="84">
        <f t="shared" si="2241"/>
        <v>0</v>
      </c>
      <c r="EO251" s="191"/>
      <c r="EP251" s="84"/>
      <c r="EQ251" s="40"/>
      <c r="ER251" s="84">
        <v>0</v>
      </c>
      <c r="ES251" s="84"/>
      <c r="ET251" s="84"/>
      <c r="EU251" s="84">
        <f t="shared" si="2242"/>
        <v>0</v>
      </c>
      <c r="EV251" s="191"/>
      <c r="EW251" s="84"/>
      <c r="EX251" s="40"/>
      <c r="EY251" s="84">
        <v>0</v>
      </c>
      <c r="EZ251" s="84"/>
      <c r="FA251" s="84"/>
      <c r="FB251" s="84">
        <f t="shared" si="2243"/>
        <v>0</v>
      </c>
      <c r="FC251" s="191"/>
      <c r="FD251" s="84"/>
      <c r="FE251" s="40"/>
      <c r="FF251" s="84">
        <v>0</v>
      </c>
      <c r="FG251" s="84"/>
      <c r="FH251" s="84"/>
      <c r="FI251" s="84">
        <f t="shared" si="2244"/>
        <v>0</v>
      </c>
      <c r="FJ251" s="191"/>
      <c r="FK251" s="84"/>
      <c r="FL251" s="40"/>
      <c r="FM251" s="84">
        <v>0</v>
      </c>
      <c r="FN251" s="84"/>
      <c r="FO251" s="84"/>
      <c r="FP251" s="84">
        <f t="shared" si="2245"/>
        <v>0</v>
      </c>
      <c r="FQ251" s="191"/>
      <c r="FR251" s="84"/>
      <c r="FS251" s="40"/>
      <c r="FT251" s="97">
        <f t="shared" si="2246"/>
        <v>0</v>
      </c>
      <c r="FU251" s="84">
        <v>0</v>
      </c>
      <c r="FV251" s="84">
        <v>0</v>
      </c>
      <c r="FW251" s="84">
        <v>0</v>
      </c>
      <c r="FX251" s="84">
        <f t="shared" si="2247"/>
        <v>0</v>
      </c>
      <c r="FY251" s="191" t="str">
        <f t="shared" si="2248"/>
        <v>nebija plānots</v>
      </c>
      <c r="FZ251" s="84">
        <f t="shared" si="2249"/>
        <v>0</v>
      </c>
      <c r="GA251" s="84">
        <v>0</v>
      </c>
      <c r="GB251" s="84">
        <v>0</v>
      </c>
      <c r="GC251" s="84">
        <f t="shared" si="2250"/>
        <v>0</v>
      </c>
      <c r="GD251" s="84">
        <f t="shared" si="2251"/>
        <v>0</v>
      </c>
      <c r="GE251" s="84">
        <f t="shared" si="2252"/>
        <v>0</v>
      </c>
      <c r="GF251" s="191" t="str">
        <f t="shared" si="2253"/>
        <v>nebija plānots</v>
      </c>
      <c r="GG251" s="84">
        <f t="shared" si="2254"/>
        <v>0</v>
      </c>
      <c r="GH251" s="84">
        <v>0</v>
      </c>
      <c r="GI251" s="84">
        <v>0</v>
      </c>
      <c r="GJ251" s="84">
        <f t="shared" si="2255"/>
        <v>0</v>
      </c>
      <c r="GK251" s="84">
        <f t="shared" si="2256"/>
        <v>0</v>
      </c>
      <c r="GL251" s="84">
        <f t="shared" si="2257"/>
        <v>0</v>
      </c>
      <c r="GM251" s="191" t="str">
        <f t="shared" si="2258"/>
        <v>nebija plānots</v>
      </c>
      <c r="GN251" s="84">
        <f t="shared" si="2259"/>
        <v>0</v>
      </c>
      <c r="GO251" s="84">
        <v>0</v>
      </c>
      <c r="GP251" s="84">
        <v>0</v>
      </c>
      <c r="GQ251" s="84">
        <f t="shared" si="2228"/>
        <v>0</v>
      </c>
      <c r="GR251" s="84">
        <f t="shared" si="2229"/>
        <v>0</v>
      </c>
      <c r="GS251" s="84">
        <f t="shared" si="2230"/>
        <v>0</v>
      </c>
      <c r="GT251" s="191" t="str">
        <f t="shared" si="2260"/>
        <v>nebija plānots</v>
      </c>
      <c r="GU251" s="84">
        <f t="shared" si="2231"/>
        <v>0</v>
      </c>
      <c r="GV251" s="84">
        <v>0</v>
      </c>
      <c r="GW251" s="84">
        <v>0</v>
      </c>
      <c r="GX251" s="84">
        <f t="shared" si="2232"/>
        <v>0</v>
      </c>
      <c r="GY251" s="84">
        <f t="shared" si="2233"/>
        <v>0</v>
      </c>
      <c r="GZ251" s="84">
        <f t="shared" si="2234"/>
        <v>0</v>
      </c>
      <c r="HA251" s="191" t="str">
        <f t="shared" si="2435"/>
        <v>nebija plānots</v>
      </c>
      <c r="HB251" s="84">
        <f t="shared" si="2235"/>
        <v>0</v>
      </c>
      <c r="HC251" s="40"/>
      <c r="HD251" s="40"/>
      <c r="HE251" s="99"/>
      <c r="HF251" s="99"/>
      <c r="HG251" s="100"/>
      <c r="HH251" s="100"/>
      <c r="HI251" s="100"/>
    </row>
    <row r="252" spans="1:217" ht="75.400000000000006" hidden="1" customHeight="1" outlineLevel="1" x14ac:dyDescent="0.45">
      <c r="B252" s="9"/>
      <c r="C252" s="317" t="s">
        <v>76</v>
      </c>
      <c r="D252" s="1" t="s">
        <v>1471</v>
      </c>
      <c r="E252" s="35">
        <v>240</v>
      </c>
      <c r="F252" s="37">
        <v>5</v>
      </c>
      <c r="G252" s="37" t="s">
        <v>76</v>
      </c>
      <c r="H252" s="37" t="s">
        <v>258</v>
      </c>
      <c r="I252" s="37" t="s">
        <v>499</v>
      </c>
      <c r="J252" s="54">
        <v>0</v>
      </c>
      <c r="K252" s="41"/>
      <c r="L252" s="38"/>
      <c r="M252" s="42" t="s">
        <v>50</v>
      </c>
      <c r="N252" s="41"/>
      <c r="O252" s="38"/>
      <c r="P252" s="38" t="s">
        <v>457</v>
      </c>
      <c r="Q252" s="40"/>
      <c r="R252" s="40"/>
      <c r="S252" s="40"/>
      <c r="T252" s="40"/>
      <c r="U252" s="40"/>
      <c r="V252" s="40"/>
      <c r="W252" s="40"/>
      <c r="X252" s="85">
        <f t="shared" si="2225"/>
        <v>0</v>
      </c>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40"/>
      <c r="CG252" s="40"/>
      <c r="CH252" s="40"/>
      <c r="CI252" s="40"/>
      <c r="CJ252" s="40"/>
      <c r="CK252" s="40"/>
      <c r="CL252" s="40"/>
      <c r="CM252" s="40"/>
      <c r="CN252" s="40"/>
      <c r="CO252" s="84">
        <v>0</v>
      </c>
      <c r="CP252" s="84">
        <v>0</v>
      </c>
      <c r="CQ252" s="40"/>
      <c r="CR252" s="57">
        <f t="shared" si="2226"/>
        <v>0</v>
      </c>
      <c r="CS252" s="40"/>
      <c r="CT252" s="40">
        <v>0</v>
      </c>
      <c r="CU252" s="84"/>
      <c r="CV252" s="84"/>
      <c r="CW252" s="84"/>
      <c r="CX252" s="84"/>
      <c r="CY252" s="191"/>
      <c r="CZ252" s="84"/>
      <c r="DA252" s="40">
        <v>0</v>
      </c>
      <c r="DB252" s="84">
        <v>0</v>
      </c>
      <c r="DC252" s="84"/>
      <c r="DD252" s="84"/>
      <c r="DE252" s="84">
        <f t="shared" si="2236"/>
        <v>0</v>
      </c>
      <c r="DF252" s="191"/>
      <c r="DG252" s="84"/>
      <c r="DH252" s="40">
        <v>0</v>
      </c>
      <c r="DI252" s="84">
        <v>0</v>
      </c>
      <c r="DJ252" s="84"/>
      <c r="DK252" s="84"/>
      <c r="DL252" s="84">
        <f t="shared" si="2237"/>
        <v>0</v>
      </c>
      <c r="DM252" s="191"/>
      <c r="DN252" s="84"/>
      <c r="DO252" s="40">
        <v>0</v>
      </c>
      <c r="DP252" s="84">
        <v>0</v>
      </c>
      <c r="DQ252" s="84"/>
      <c r="DR252" s="84"/>
      <c r="DS252" s="84">
        <f t="shared" si="2238"/>
        <v>0</v>
      </c>
      <c r="DT252" s="191"/>
      <c r="DU252" s="84"/>
      <c r="DV252" s="40">
        <v>0</v>
      </c>
      <c r="DW252" s="84">
        <v>0</v>
      </c>
      <c r="DX252" s="84"/>
      <c r="DY252" s="84"/>
      <c r="DZ252" s="84">
        <f t="shared" si="2239"/>
        <v>0</v>
      </c>
      <c r="EA252" s="191"/>
      <c r="EB252" s="84"/>
      <c r="EC252" s="40">
        <v>0</v>
      </c>
      <c r="ED252" s="84">
        <v>0</v>
      </c>
      <c r="EE252" s="84"/>
      <c r="EF252" s="84"/>
      <c r="EG252" s="84">
        <f t="shared" si="2240"/>
        <v>0</v>
      </c>
      <c r="EH252" s="191"/>
      <c r="EI252" s="84"/>
      <c r="EJ252" s="40">
        <v>0</v>
      </c>
      <c r="EK252" s="84">
        <v>0</v>
      </c>
      <c r="EL252" s="84"/>
      <c r="EM252" s="84"/>
      <c r="EN252" s="84">
        <f t="shared" si="2241"/>
        <v>0</v>
      </c>
      <c r="EO252" s="191"/>
      <c r="EP252" s="84"/>
      <c r="EQ252" s="40">
        <v>0</v>
      </c>
      <c r="ER252" s="84">
        <v>0</v>
      </c>
      <c r="ES252" s="84"/>
      <c r="ET252" s="84"/>
      <c r="EU252" s="84">
        <f t="shared" si="2242"/>
        <v>0</v>
      </c>
      <c r="EV252" s="191"/>
      <c r="EW252" s="84"/>
      <c r="EX252" s="40">
        <v>0</v>
      </c>
      <c r="EY252" s="84">
        <v>0</v>
      </c>
      <c r="EZ252" s="84"/>
      <c r="FA252" s="84"/>
      <c r="FB252" s="84">
        <f t="shared" si="2243"/>
        <v>0</v>
      </c>
      <c r="FC252" s="191"/>
      <c r="FD252" s="84"/>
      <c r="FE252" s="40">
        <v>0</v>
      </c>
      <c r="FF252" s="84">
        <v>0</v>
      </c>
      <c r="FG252" s="84"/>
      <c r="FH252" s="84"/>
      <c r="FI252" s="84">
        <f t="shared" si="2244"/>
        <v>0</v>
      </c>
      <c r="FJ252" s="191"/>
      <c r="FK252" s="84"/>
      <c r="FL252" s="40">
        <v>0</v>
      </c>
      <c r="FM252" s="84">
        <v>0</v>
      </c>
      <c r="FN252" s="84"/>
      <c r="FO252" s="84"/>
      <c r="FP252" s="84">
        <f t="shared" si="2245"/>
        <v>0</v>
      </c>
      <c r="FQ252" s="191"/>
      <c r="FR252" s="84"/>
      <c r="FS252" s="40"/>
      <c r="FT252" s="97">
        <f t="shared" si="2246"/>
        <v>0</v>
      </c>
      <c r="FU252" s="84">
        <v>0</v>
      </c>
      <c r="FV252" s="84">
        <v>0</v>
      </c>
      <c r="FW252" s="84">
        <v>0</v>
      </c>
      <c r="FX252" s="84">
        <f t="shared" si="2247"/>
        <v>0</v>
      </c>
      <c r="FY252" s="191" t="str">
        <f t="shared" si="2248"/>
        <v>nebija plānots</v>
      </c>
      <c r="FZ252" s="84">
        <f t="shared" si="2249"/>
        <v>0</v>
      </c>
      <c r="GA252" s="84">
        <v>0</v>
      </c>
      <c r="GB252" s="84">
        <v>0</v>
      </c>
      <c r="GC252" s="84">
        <f t="shared" si="2250"/>
        <v>0</v>
      </c>
      <c r="GD252" s="84">
        <f t="shared" si="2251"/>
        <v>0</v>
      </c>
      <c r="GE252" s="84">
        <f t="shared" si="2252"/>
        <v>0</v>
      </c>
      <c r="GF252" s="191" t="str">
        <f t="shared" si="2253"/>
        <v>nebija plānots</v>
      </c>
      <c r="GG252" s="84">
        <f t="shared" si="2254"/>
        <v>0</v>
      </c>
      <c r="GH252" s="84">
        <v>0</v>
      </c>
      <c r="GI252" s="84">
        <v>0</v>
      </c>
      <c r="GJ252" s="84">
        <f t="shared" si="2255"/>
        <v>0</v>
      </c>
      <c r="GK252" s="84">
        <f t="shared" si="2256"/>
        <v>0</v>
      </c>
      <c r="GL252" s="84">
        <f t="shared" si="2257"/>
        <v>0</v>
      </c>
      <c r="GM252" s="191" t="str">
        <f t="shared" si="2258"/>
        <v>nebija plānots</v>
      </c>
      <c r="GN252" s="84">
        <f t="shared" si="2259"/>
        <v>0</v>
      </c>
      <c r="GO252" s="84">
        <v>0</v>
      </c>
      <c r="GP252" s="84">
        <v>0</v>
      </c>
      <c r="GQ252" s="84">
        <f t="shared" si="2228"/>
        <v>0</v>
      </c>
      <c r="GR252" s="84">
        <f t="shared" si="2229"/>
        <v>0</v>
      </c>
      <c r="GS252" s="84">
        <f t="shared" si="2230"/>
        <v>0</v>
      </c>
      <c r="GT252" s="191" t="str">
        <f t="shared" si="2260"/>
        <v>nebija plānots</v>
      </c>
      <c r="GU252" s="84">
        <f t="shared" si="2231"/>
        <v>0</v>
      </c>
      <c r="GV252" s="84">
        <v>0</v>
      </c>
      <c r="GW252" s="84">
        <v>0</v>
      </c>
      <c r="GX252" s="84">
        <f t="shared" si="2232"/>
        <v>0</v>
      </c>
      <c r="GY252" s="84">
        <f t="shared" si="2233"/>
        <v>0</v>
      </c>
      <c r="GZ252" s="84">
        <f t="shared" si="2234"/>
        <v>0</v>
      </c>
      <c r="HA252" s="191" t="str">
        <f t="shared" si="2435"/>
        <v>nebija plānots</v>
      </c>
      <c r="HB252" s="84">
        <f t="shared" si="2235"/>
        <v>0</v>
      </c>
      <c r="HC252" s="40"/>
      <c r="HD252" s="40"/>
      <c r="HE252" s="99"/>
      <c r="HF252" s="99"/>
      <c r="HG252" s="100"/>
      <c r="HH252" s="100"/>
      <c r="HI252" s="100"/>
    </row>
    <row r="253" spans="1:217" ht="75.400000000000006" customHeight="1" collapsed="1" x14ac:dyDescent="0.45">
      <c r="A253" s="1" t="str">
        <f t="shared" si="2436"/>
        <v>5.2.1.2.1</v>
      </c>
      <c r="B253" s="9" t="str">
        <f>C253&amp;J253&amp;"."&amp;D253</f>
        <v>5.2.1.2.1.Nē</v>
      </c>
      <c r="C253" s="317" t="s">
        <v>77</v>
      </c>
      <c r="D253" s="1" t="s">
        <v>1471</v>
      </c>
      <c r="E253" s="35">
        <v>241</v>
      </c>
      <c r="F253" s="54">
        <v>5</v>
      </c>
      <c r="G253" s="54" t="s">
        <v>77</v>
      </c>
      <c r="H253" s="54" t="s">
        <v>259</v>
      </c>
      <c r="I253" s="54" t="str">
        <f t="shared" si="2401"/>
        <v xml:space="preserve">5.2.1.2. Atkritumu pārstrāde </v>
      </c>
      <c r="J253" s="54">
        <v>1</v>
      </c>
      <c r="K253" s="62">
        <v>1</v>
      </c>
      <c r="L253" s="38" t="str">
        <f t="shared" si="2402"/>
        <v>5.2.1.2.1</v>
      </c>
      <c r="M253" s="63" t="s">
        <v>50</v>
      </c>
      <c r="N253" s="62" t="s">
        <v>6</v>
      </c>
      <c r="O253" s="55" t="s">
        <v>221</v>
      </c>
      <c r="P253" s="55" t="s">
        <v>225</v>
      </c>
      <c r="Q253" s="57">
        <f t="shared" si="2403"/>
        <v>3369245</v>
      </c>
      <c r="R253" s="57">
        <f t="shared" si="2404"/>
        <v>3369245</v>
      </c>
      <c r="S253" s="80">
        <v>3369245</v>
      </c>
      <c r="T253" s="80">
        <v>0</v>
      </c>
      <c r="U253" s="80">
        <v>0</v>
      </c>
      <c r="V253" s="80">
        <v>0</v>
      </c>
      <c r="W253" s="80">
        <v>0</v>
      </c>
      <c r="X253" s="85" t="str">
        <f t="shared" si="2225"/>
        <v>KF</v>
      </c>
      <c r="Y253" s="85">
        <v>0</v>
      </c>
      <c r="Z253" s="85">
        <v>0</v>
      </c>
      <c r="AA253" s="85">
        <v>0</v>
      </c>
      <c r="AB253" s="85">
        <v>0</v>
      </c>
      <c r="AC253" s="85">
        <v>0</v>
      </c>
      <c r="AD253" s="85">
        <v>0</v>
      </c>
      <c r="AE253" s="85">
        <v>0</v>
      </c>
      <c r="AF253" s="85">
        <v>0</v>
      </c>
      <c r="AG253" s="85">
        <v>0</v>
      </c>
      <c r="AH253" s="85">
        <v>0</v>
      </c>
      <c r="AI253" s="85">
        <v>0</v>
      </c>
      <c r="AJ253" s="85">
        <v>0</v>
      </c>
      <c r="AK253" s="85">
        <v>0</v>
      </c>
      <c r="AL253" s="85">
        <v>0</v>
      </c>
      <c r="AM253" s="85">
        <v>0</v>
      </c>
      <c r="AN253" s="85">
        <f t="shared" si="2467"/>
        <v>0</v>
      </c>
      <c r="AO253" s="85">
        <v>14209.47</v>
      </c>
      <c r="AP253" s="57">
        <f t="shared" si="2306"/>
        <v>14209.47</v>
      </c>
      <c r="AQ253" s="85">
        <v>0</v>
      </c>
      <c r="AR253" s="85">
        <v>0</v>
      </c>
      <c r="AS253" s="85">
        <v>0</v>
      </c>
      <c r="AT253" s="85">
        <v>0</v>
      </c>
      <c r="AU253" s="85">
        <v>0</v>
      </c>
      <c r="AV253" s="85">
        <v>0</v>
      </c>
      <c r="AW253" s="85">
        <v>0</v>
      </c>
      <c r="AX253" s="85">
        <v>0</v>
      </c>
      <c r="AY253" s="85">
        <v>0</v>
      </c>
      <c r="AZ253" s="85">
        <v>0</v>
      </c>
      <c r="BA253" s="85">
        <v>0</v>
      </c>
      <c r="BB253" s="85">
        <v>0</v>
      </c>
      <c r="BC253" s="57">
        <f t="shared" si="2307"/>
        <v>0</v>
      </c>
      <c r="BD253" s="57">
        <f t="shared" si="2308"/>
        <v>14209.47</v>
      </c>
      <c r="BE253" s="85">
        <v>20545</v>
      </c>
      <c r="BF253" s="85">
        <v>0</v>
      </c>
      <c r="BG253" s="85">
        <v>0</v>
      </c>
      <c r="BH253" s="85">
        <v>0</v>
      </c>
      <c r="BI253" s="85">
        <v>0</v>
      </c>
      <c r="BJ253" s="85">
        <v>18490.5</v>
      </c>
      <c r="BK253" s="85">
        <v>0</v>
      </c>
      <c r="BL253" s="85">
        <v>0</v>
      </c>
      <c r="BM253" s="85">
        <v>0</v>
      </c>
      <c r="BN253" s="85">
        <v>0</v>
      </c>
      <c r="BO253" s="85">
        <v>0</v>
      </c>
      <c r="BP253" s="85">
        <v>0</v>
      </c>
      <c r="BQ253" s="57">
        <f t="shared" si="2309"/>
        <v>39035.5</v>
      </c>
      <c r="BR253" s="85">
        <v>0</v>
      </c>
      <c r="BS253" s="85">
        <v>0</v>
      </c>
      <c r="BT253" s="85">
        <v>0</v>
      </c>
      <c r="BU253" s="85">
        <v>0</v>
      </c>
      <c r="BV253" s="85">
        <v>0</v>
      </c>
      <c r="BW253" s="85">
        <v>0</v>
      </c>
      <c r="BX253" s="85">
        <v>0</v>
      </c>
      <c r="BY253" s="85">
        <v>0</v>
      </c>
      <c r="BZ253" s="85">
        <v>0</v>
      </c>
      <c r="CA253" s="85">
        <v>0</v>
      </c>
      <c r="CB253" s="85">
        <v>0</v>
      </c>
      <c r="CC253" s="85">
        <v>0</v>
      </c>
      <c r="CD253" s="57">
        <f t="shared" si="2310"/>
        <v>0</v>
      </c>
      <c r="CE253" s="85">
        <v>0</v>
      </c>
      <c r="CF253" s="85">
        <v>268547.3</v>
      </c>
      <c r="CG253" s="85">
        <v>281135.31</v>
      </c>
      <c r="CH253" s="85">
        <v>0</v>
      </c>
      <c r="CI253" s="85">
        <v>0</v>
      </c>
      <c r="CJ253" s="85">
        <v>0</v>
      </c>
      <c r="CK253" s="85">
        <v>416010</v>
      </c>
      <c r="CL253" s="85">
        <v>0</v>
      </c>
      <c r="CM253" s="85">
        <v>0</v>
      </c>
      <c r="CN253" s="85">
        <v>555885.65</v>
      </c>
      <c r="CO253" s="84">
        <v>0</v>
      </c>
      <c r="CP253" s="84">
        <v>0</v>
      </c>
      <c r="CQ253" s="57">
        <f>CE253+CF253+CG253+CH253+CI253+CJ253+CK253+CL253+CM253+CN253+CO253+CP253</f>
        <v>1521578.26</v>
      </c>
      <c r="CR253" s="57">
        <f t="shared" si="2226"/>
        <v>1574823.23</v>
      </c>
      <c r="CS253" s="180">
        <v>-14209.47</v>
      </c>
      <c r="CT253" s="84">
        <v>0</v>
      </c>
      <c r="CU253" s="84">
        <v>0</v>
      </c>
      <c r="CV253" s="84">
        <f t="shared" si="2270"/>
        <v>-14209.47</v>
      </c>
      <c r="CW253" s="84">
        <v>14209.47</v>
      </c>
      <c r="CX253" s="84">
        <f t="shared" si="2271"/>
        <v>-14209.47</v>
      </c>
      <c r="CY253" s="191">
        <f t="shared" si="2272"/>
        <v>1</v>
      </c>
      <c r="CZ253" s="84">
        <f>CX253-CV253</f>
        <v>0</v>
      </c>
      <c r="DA253" s="84">
        <f t="shared" ref="DA253:FL253" si="2710">DA254+DA255</f>
        <v>0</v>
      </c>
      <c r="DB253" s="84">
        <v>0</v>
      </c>
      <c r="DC253" s="84">
        <f t="shared" si="2275"/>
        <v>-14209.47</v>
      </c>
      <c r="DD253" s="84">
        <v>14209.47</v>
      </c>
      <c r="DE253" s="84">
        <f t="shared" si="2236"/>
        <v>-14209.47</v>
      </c>
      <c r="DF253" s="191">
        <f t="shared" ref="DF253" si="2711">IFERROR(DE253/DC253,"nebija plānots")</f>
        <v>1</v>
      </c>
      <c r="DG253" s="84">
        <f>DE253-DC253</f>
        <v>0</v>
      </c>
      <c r="DH253" s="84">
        <f t="shared" si="2710"/>
        <v>0</v>
      </c>
      <c r="DI253" s="84">
        <v>0</v>
      </c>
      <c r="DJ253" s="84">
        <f t="shared" ref="DJ253" si="2712">DC253+DH253</f>
        <v>-14209.47</v>
      </c>
      <c r="DK253" s="84">
        <v>14209.47</v>
      </c>
      <c r="DL253" s="84">
        <f t="shared" si="2237"/>
        <v>-14209.47</v>
      </c>
      <c r="DM253" s="191">
        <f t="shared" ref="DM253" si="2713">IFERROR(DL253/DJ253,"nebija plānots")</f>
        <v>1</v>
      </c>
      <c r="DN253" s="84">
        <f>DL253-DJ253</f>
        <v>0</v>
      </c>
      <c r="DO253" s="84">
        <f t="shared" si="2710"/>
        <v>0</v>
      </c>
      <c r="DP253" s="84">
        <v>0</v>
      </c>
      <c r="DQ253" s="84">
        <f t="shared" ref="DQ253" si="2714">DJ253+DO253</f>
        <v>-14209.47</v>
      </c>
      <c r="DR253" s="84">
        <v>14209.47</v>
      </c>
      <c r="DS253" s="84">
        <f t="shared" si="2238"/>
        <v>-14209.47</v>
      </c>
      <c r="DT253" s="191">
        <f t="shared" ref="DT253" si="2715">IFERROR(DS253/DQ253,"nebija plānots")</f>
        <v>1</v>
      </c>
      <c r="DU253" s="84">
        <f>DS253-DQ253</f>
        <v>0</v>
      </c>
      <c r="DV253" s="84">
        <f t="shared" si="2710"/>
        <v>117774.45</v>
      </c>
      <c r="DW253" s="84">
        <v>0</v>
      </c>
      <c r="DX253" s="84">
        <f t="shared" ref="DX253" si="2716">DQ253+DV253</f>
        <v>103564.98</v>
      </c>
      <c r="DY253" s="84">
        <v>14209.47</v>
      </c>
      <c r="DZ253" s="84">
        <f t="shared" si="2239"/>
        <v>-14209.47</v>
      </c>
      <c r="EA253" s="191">
        <f t="shared" ref="EA253" si="2717">IFERROR(DZ253/DX253,"nebija plānots")</f>
        <v>-0.13720342532775076</v>
      </c>
      <c r="EB253" s="84">
        <f>DZ253-DX253</f>
        <v>-117774.45</v>
      </c>
      <c r="EC253" s="84">
        <f t="shared" si="2710"/>
        <v>120837.05</v>
      </c>
      <c r="ED253" s="84">
        <v>0</v>
      </c>
      <c r="EE253" s="84">
        <f t="shared" ref="EE253" si="2718">DX253+EC253</f>
        <v>224402.03</v>
      </c>
      <c r="EF253" s="84">
        <v>14209.47</v>
      </c>
      <c r="EG253" s="84">
        <f t="shared" si="2240"/>
        <v>-14209.47</v>
      </c>
      <c r="EH253" s="191">
        <f t="shared" ref="EH253" si="2719">IFERROR(EG253/EE253,"nebija plānots")</f>
        <v>-6.3321485995469828E-2</v>
      </c>
      <c r="EI253" s="84">
        <f>EG253-EE253</f>
        <v>-238611.5</v>
      </c>
      <c r="EJ253" s="84">
        <f t="shared" si="2710"/>
        <v>0</v>
      </c>
      <c r="EK253" s="84">
        <v>220834.69</v>
      </c>
      <c r="EL253" s="84">
        <f t="shared" ref="EL253" si="2720">EE253+EJ253</f>
        <v>224402.03</v>
      </c>
      <c r="EM253" s="84">
        <v>14209.47</v>
      </c>
      <c r="EN253" s="84">
        <f t="shared" si="2241"/>
        <v>206625.22</v>
      </c>
      <c r="EO253" s="191">
        <f t="shared" ref="EO253" si="2721">IFERROR(EN253/EL253,"nebija plānots")</f>
        <v>0.92078142073848446</v>
      </c>
      <c r="EP253" s="84">
        <f>EN253-EL253</f>
        <v>-17776.809999999998</v>
      </c>
      <c r="EQ253" s="84">
        <f t="shared" si="2710"/>
        <v>0</v>
      </c>
      <c r="ER253" s="84">
        <v>0</v>
      </c>
      <c r="ES253" s="84">
        <f t="shared" ref="ES253" si="2722">EL253+EQ253</f>
        <v>224402.03</v>
      </c>
      <c r="ET253" s="84">
        <v>14209.47</v>
      </c>
      <c r="EU253" s="84">
        <f t="shared" si="2242"/>
        <v>206625.22</v>
      </c>
      <c r="EV253" s="191">
        <f t="shared" ref="EV253" si="2723">IFERROR(EU253/ES253,"nebija plānots")</f>
        <v>0.92078142073848446</v>
      </c>
      <c r="EW253" s="84">
        <f>EU253-ES253</f>
        <v>-17776.809999999998</v>
      </c>
      <c r="EX253" s="84">
        <f t="shared" si="2710"/>
        <v>161116.06</v>
      </c>
      <c r="EY253" s="84">
        <v>188174.7</v>
      </c>
      <c r="EZ253" s="84">
        <f t="shared" ref="EZ253" si="2724">ES253+EX253</f>
        <v>385518.08999999997</v>
      </c>
      <c r="FA253" s="84">
        <v>14209.47</v>
      </c>
      <c r="FB253" s="84">
        <f t="shared" si="2243"/>
        <v>394799.92000000004</v>
      </c>
      <c r="FC253" s="191">
        <f t="shared" ref="FC253" si="2725">IFERROR(FB253/EZ253,"nebija plānots")</f>
        <v>1.0240762502221363</v>
      </c>
      <c r="FD253" s="84">
        <f>FB253-EZ253</f>
        <v>9281.8300000000745</v>
      </c>
      <c r="FE253" s="84">
        <f t="shared" si="2710"/>
        <v>0</v>
      </c>
      <c r="FF253" s="84">
        <v>0</v>
      </c>
      <c r="FG253" s="84">
        <f t="shared" ref="FG253" si="2726">EZ253+FE253</f>
        <v>385518.08999999997</v>
      </c>
      <c r="FH253" s="84">
        <v>14209.47</v>
      </c>
      <c r="FI253" s="84">
        <f t="shared" si="2244"/>
        <v>394799.92000000004</v>
      </c>
      <c r="FJ253" s="191">
        <f t="shared" ref="FJ253" si="2727">IFERROR(FI253/FG253,"nebija plānots")</f>
        <v>1.0240762502221363</v>
      </c>
      <c r="FK253" s="84">
        <f>FI253-FG253</f>
        <v>9281.8300000000745</v>
      </c>
      <c r="FL253" s="84">
        <f t="shared" si="2710"/>
        <v>0</v>
      </c>
      <c r="FM253" s="84">
        <v>142859.22</v>
      </c>
      <c r="FN253" s="84">
        <f t="shared" ref="FN253" si="2728">FG253+FL253</f>
        <v>385518.08999999997</v>
      </c>
      <c r="FO253" s="84">
        <v>14209.47</v>
      </c>
      <c r="FP253" s="84">
        <f t="shared" si="2245"/>
        <v>537659.14</v>
      </c>
      <c r="FQ253" s="191">
        <f t="shared" ref="FQ253" si="2729">IFERROR(FP253/FN253,"nebija plānots")</f>
        <v>1.3946404953396612</v>
      </c>
      <c r="FR253" s="84">
        <f>FP253-FN253</f>
        <v>152141.05000000005</v>
      </c>
      <c r="FS253" s="97">
        <f t="shared" si="2305"/>
        <v>385518.08999999997</v>
      </c>
      <c r="FT253" s="97">
        <f t="shared" si="2246"/>
        <v>2112482.37</v>
      </c>
      <c r="FU253" s="84">
        <v>94478.3</v>
      </c>
      <c r="FV253" s="84">
        <v>0</v>
      </c>
      <c r="FW253" s="84">
        <v>0</v>
      </c>
      <c r="FX253" s="84">
        <f t="shared" si="2247"/>
        <v>0</v>
      </c>
      <c r="FY253" s="191">
        <f t="shared" si="2248"/>
        <v>0</v>
      </c>
      <c r="FZ253" s="84">
        <f t="shared" si="2249"/>
        <v>94478.3</v>
      </c>
      <c r="GA253" s="84">
        <v>0</v>
      </c>
      <c r="GB253" s="84">
        <v>0</v>
      </c>
      <c r="GC253" s="84">
        <f t="shared" si="2250"/>
        <v>0</v>
      </c>
      <c r="GD253" s="84">
        <f t="shared" si="2251"/>
        <v>0</v>
      </c>
      <c r="GE253" s="84">
        <f t="shared" si="2252"/>
        <v>0</v>
      </c>
      <c r="GF253" s="191">
        <f t="shared" si="2253"/>
        <v>0</v>
      </c>
      <c r="GG253" s="84">
        <f t="shared" si="2254"/>
        <v>94478.3</v>
      </c>
      <c r="GH253" s="84">
        <v>0</v>
      </c>
      <c r="GI253" s="84">
        <v>0</v>
      </c>
      <c r="GJ253" s="84">
        <f t="shared" si="2255"/>
        <v>0</v>
      </c>
      <c r="GK253" s="84">
        <f t="shared" si="2256"/>
        <v>0</v>
      </c>
      <c r="GL253" s="84">
        <f t="shared" si="2257"/>
        <v>0</v>
      </c>
      <c r="GM253" s="191">
        <f t="shared" si="2258"/>
        <v>0</v>
      </c>
      <c r="GN253" s="84">
        <f t="shared" si="2259"/>
        <v>94478.3</v>
      </c>
      <c r="GO253" s="84">
        <v>94478.3</v>
      </c>
      <c r="GP253" s="84">
        <v>0</v>
      </c>
      <c r="GQ253" s="84">
        <f t="shared" si="2228"/>
        <v>94478.3</v>
      </c>
      <c r="GR253" s="84">
        <f t="shared" si="2229"/>
        <v>0</v>
      </c>
      <c r="GS253" s="84">
        <f t="shared" si="2230"/>
        <v>94478.3</v>
      </c>
      <c r="GT253" s="191">
        <f t="shared" si="2260"/>
        <v>1</v>
      </c>
      <c r="GU253" s="84">
        <f t="shared" si="2231"/>
        <v>0</v>
      </c>
      <c r="GV253" s="84">
        <v>0</v>
      </c>
      <c r="GW253" s="84">
        <v>0</v>
      </c>
      <c r="GX253" s="84">
        <f t="shared" si="2232"/>
        <v>0</v>
      </c>
      <c r="GY253" s="84">
        <f t="shared" si="2233"/>
        <v>0</v>
      </c>
      <c r="GZ253" s="84">
        <f t="shared" si="2234"/>
        <v>94478.3</v>
      </c>
      <c r="HA253" s="191">
        <f t="shared" si="2435"/>
        <v>1</v>
      </c>
      <c r="HB253" s="84">
        <f t="shared" si="2235"/>
        <v>0</v>
      </c>
      <c r="HC253" s="57">
        <f>FU253+FS253+CQ253+CD253+BQ253+BC253+AP253</f>
        <v>2054819.6199999999</v>
      </c>
      <c r="HD253" s="57">
        <f>Q253-HC253</f>
        <v>1314425.3800000001</v>
      </c>
      <c r="HE253" s="58" t="s">
        <v>951</v>
      </c>
      <c r="HF253" s="58"/>
      <c r="HG253" s="59"/>
      <c r="HH253" s="59"/>
      <c r="HI253" s="59"/>
    </row>
    <row r="254" spans="1:217" ht="75.400000000000006" hidden="1" customHeight="1" outlineLevel="1" x14ac:dyDescent="0.45">
      <c r="B254" s="9"/>
      <c r="C254" s="317" t="s">
        <v>77</v>
      </c>
      <c r="D254" s="1" t="s">
        <v>1471</v>
      </c>
      <c r="E254" s="35">
        <v>242</v>
      </c>
      <c r="F254" s="37">
        <v>5</v>
      </c>
      <c r="G254" s="37" t="s">
        <v>77</v>
      </c>
      <c r="H254" s="37" t="s">
        <v>259</v>
      </c>
      <c r="I254" s="37" t="s">
        <v>500</v>
      </c>
      <c r="J254" s="54">
        <v>0</v>
      </c>
      <c r="K254" s="41"/>
      <c r="L254" s="38"/>
      <c r="M254" s="42" t="s">
        <v>50</v>
      </c>
      <c r="N254" s="41"/>
      <c r="O254" s="38"/>
      <c r="P254" s="38" t="s">
        <v>456</v>
      </c>
      <c r="Q254" s="40"/>
      <c r="R254" s="40"/>
      <c r="S254" s="40"/>
      <c r="T254" s="40"/>
      <c r="U254" s="40"/>
      <c r="V254" s="40"/>
      <c r="W254" s="40"/>
      <c r="X254" s="85">
        <f t="shared" si="2225"/>
        <v>0</v>
      </c>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84">
        <v>0</v>
      </c>
      <c r="CP254" s="84">
        <v>0</v>
      </c>
      <c r="CQ254" s="40"/>
      <c r="CR254" s="57">
        <f t="shared" si="2226"/>
        <v>0</v>
      </c>
      <c r="CS254" s="40"/>
      <c r="CT254" s="40"/>
      <c r="CU254" s="84"/>
      <c r="CV254" s="84"/>
      <c r="CW254" s="84"/>
      <c r="CX254" s="84"/>
      <c r="CY254" s="191"/>
      <c r="CZ254" s="84"/>
      <c r="DA254" s="40"/>
      <c r="DB254" s="84">
        <v>0</v>
      </c>
      <c r="DC254" s="84"/>
      <c r="DD254" s="84"/>
      <c r="DE254" s="84">
        <f t="shared" si="2236"/>
        <v>0</v>
      </c>
      <c r="DF254" s="191"/>
      <c r="DG254" s="84"/>
      <c r="DH254" s="40"/>
      <c r="DI254" s="84">
        <v>0</v>
      </c>
      <c r="DJ254" s="84"/>
      <c r="DK254" s="84"/>
      <c r="DL254" s="84">
        <f t="shared" si="2237"/>
        <v>0</v>
      </c>
      <c r="DM254" s="191"/>
      <c r="DN254" s="84"/>
      <c r="DO254" s="40"/>
      <c r="DP254" s="84">
        <v>0</v>
      </c>
      <c r="DQ254" s="84"/>
      <c r="DR254" s="84"/>
      <c r="DS254" s="84">
        <f t="shared" si="2238"/>
        <v>0</v>
      </c>
      <c r="DT254" s="191"/>
      <c r="DU254" s="84"/>
      <c r="DV254" s="40"/>
      <c r="DW254" s="84">
        <v>0</v>
      </c>
      <c r="DX254" s="84"/>
      <c r="DY254" s="84"/>
      <c r="DZ254" s="84">
        <f t="shared" si="2239"/>
        <v>0</v>
      </c>
      <c r="EA254" s="191"/>
      <c r="EB254" s="84"/>
      <c r="EC254" s="40"/>
      <c r="ED254" s="84">
        <v>0</v>
      </c>
      <c r="EE254" s="84"/>
      <c r="EF254" s="84"/>
      <c r="EG254" s="84">
        <f t="shared" si="2240"/>
        <v>0</v>
      </c>
      <c r="EH254" s="191"/>
      <c r="EI254" s="84"/>
      <c r="EJ254" s="40"/>
      <c r="EK254" s="84">
        <v>0</v>
      </c>
      <c r="EL254" s="84"/>
      <c r="EM254" s="84"/>
      <c r="EN254" s="84">
        <f t="shared" si="2241"/>
        <v>0</v>
      </c>
      <c r="EO254" s="191"/>
      <c r="EP254" s="84"/>
      <c r="EQ254" s="40"/>
      <c r="ER254" s="84">
        <v>0</v>
      </c>
      <c r="ES254" s="84"/>
      <c r="ET254" s="84"/>
      <c r="EU254" s="84">
        <f t="shared" si="2242"/>
        <v>0</v>
      </c>
      <c r="EV254" s="191"/>
      <c r="EW254" s="84"/>
      <c r="EX254" s="40"/>
      <c r="EY254" s="84">
        <v>0</v>
      </c>
      <c r="EZ254" s="84"/>
      <c r="FA254" s="84"/>
      <c r="FB254" s="84">
        <f t="shared" si="2243"/>
        <v>0</v>
      </c>
      <c r="FC254" s="191"/>
      <c r="FD254" s="84"/>
      <c r="FE254" s="40"/>
      <c r="FF254" s="84">
        <v>0</v>
      </c>
      <c r="FG254" s="84"/>
      <c r="FH254" s="84"/>
      <c r="FI254" s="84">
        <f t="shared" si="2244"/>
        <v>0</v>
      </c>
      <c r="FJ254" s="191"/>
      <c r="FK254" s="84"/>
      <c r="FL254" s="40"/>
      <c r="FM254" s="84">
        <v>0</v>
      </c>
      <c r="FN254" s="84"/>
      <c r="FO254" s="84"/>
      <c r="FP254" s="84">
        <f t="shared" si="2245"/>
        <v>0</v>
      </c>
      <c r="FQ254" s="191"/>
      <c r="FR254" s="84"/>
      <c r="FS254" s="40"/>
      <c r="FT254" s="97">
        <f t="shared" si="2246"/>
        <v>0</v>
      </c>
      <c r="FU254" s="84">
        <v>0</v>
      </c>
      <c r="FV254" s="84">
        <v>0</v>
      </c>
      <c r="FW254" s="84">
        <v>0</v>
      </c>
      <c r="FX254" s="84">
        <f t="shared" si="2247"/>
        <v>0</v>
      </c>
      <c r="FY254" s="191" t="str">
        <f t="shared" si="2248"/>
        <v>nebija plānots</v>
      </c>
      <c r="FZ254" s="84">
        <f t="shared" si="2249"/>
        <v>0</v>
      </c>
      <c r="GA254" s="84">
        <v>0</v>
      </c>
      <c r="GB254" s="84">
        <v>0</v>
      </c>
      <c r="GC254" s="84">
        <f t="shared" si="2250"/>
        <v>0</v>
      </c>
      <c r="GD254" s="84">
        <f t="shared" si="2251"/>
        <v>0</v>
      </c>
      <c r="GE254" s="84">
        <f t="shared" si="2252"/>
        <v>0</v>
      </c>
      <c r="GF254" s="191" t="str">
        <f t="shared" si="2253"/>
        <v>nebija plānots</v>
      </c>
      <c r="GG254" s="84">
        <f t="shared" si="2254"/>
        <v>0</v>
      </c>
      <c r="GH254" s="84">
        <v>0</v>
      </c>
      <c r="GI254" s="84">
        <v>0</v>
      </c>
      <c r="GJ254" s="84">
        <f t="shared" si="2255"/>
        <v>0</v>
      </c>
      <c r="GK254" s="84">
        <f t="shared" si="2256"/>
        <v>0</v>
      </c>
      <c r="GL254" s="84">
        <f t="shared" si="2257"/>
        <v>0</v>
      </c>
      <c r="GM254" s="191" t="str">
        <f t="shared" si="2258"/>
        <v>nebija plānots</v>
      </c>
      <c r="GN254" s="84">
        <f t="shared" si="2259"/>
        <v>0</v>
      </c>
      <c r="GO254" s="84">
        <v>0</v>
      </c>
      <c r="GP254" s="84">
        <v>0</v>
      </c>
      <c r="GQ254" s="84">
        <f t="shared" si="2228"/>
        <v>0</v>
      </c>
      <c r="GR254" s="84">
        <f t="shared" si="2229"/>
        <v>0</v>
      </c>
      <c r="GS254" s="84">
        <f t="shared" si="2230"/>
        <v>0</v>
      </c>
      <c r="GT254" s="191" t="str">
        <f t="shared" si="2260"/>
        <v>nebija plānots</v>
      </c>
      <c r="GU254" s="84">
        <f t="shared" si="2231"/>
        <v>0</v>
      </c>
      <c r="GV254" s="84">
        <v>0</v>
      </c>
      <c r="GW254" s="84">
        <v>0</v>
      </c>
      <c r="GX254" s="84">
        <f t="shared" si="2232"/>
        <v>0</v>
      </c>
      <c r="GY254" s="84">
        <f t="shared" si="2233"/>
        <v>0</v>
      </c>
      <c r="GZ254" s="84">
        <f t="shared" si="2234"/>
        <v>0</v>
      </c>
      <c r="HA254" s="191" t="str">
        <f t="shared" si="2435"/>
        <v>nebija plānots</v>
      </c>
      <c r="HB254" s="84">
        <f t="shared" si="2235"/>
        <v>0</v>
      </c>
      <c r="HC254" s="40"/>
      <c r="HD254" s="40"/>
      <c r="HE254" s="99"/>
      <c r="HF254" s="99"/>
      <c r="HG254" s="100"/>
      <c r="HH254" s="100"/>
      <c r="HI254" s="100"/>
    </row>
    <row r="255" spans="1:217" ht="106.5" hidden="1" customHeight="1" outlineLevel="1" x14ac:dyDescent="0.45">
      <c r="B255" s="9"/>
      <c r="C255" s="317" t="s">
        <v>77</v>
      </c>
      <c r="D255" s="1" t="s">
        <v>1471</v>
      </c>
      <c r="E255" s="35">
        <v>243</v>
      </c>
      <c r="F255" s="37">
        <v>5</v>
      </c>
      <c r="G255" s="37" t="s">
        <v>77</v>
      </c>
      <c r="H255" s="37" t="s">
        <v>259</v>
      </c>
      <c r="I255" s="37" t="s">
        <v>500</v>
      </c>
      <c r="J255" s="54">
        <v>0</v>
      </c>
      <c r="K255" s="41"/>
      <c r="L255" s="38"/>
      <c r="M255" s="42" t="s">
        <v>50</v>
      </c>
      <c r="N255" s="41"/>
      <c r="O255" s="38"/>
      <c r="P255" s="38" t="s">
        <v>457</v>
      </c>
      <c r="Q255" s="40"/>
      <c r="R255" s="40"/>
      <c r="S255" s="40"/>
      <c r="T255" s="40"/>
      <c r="U255" s="40"/>
      <c r="V255" s="40"/>
      <c r="W255" s="40"/>
      <c r="X255" s="85">
        <f t="shared" si="2225"/>
        <v>0</v>
      </c>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84">
        <v>0</v>
      </c>
      <c r="CP255" s="84">
        <v>0</v>
      </c>
      <c r="CQ255" s="40"/>
      <c r="CR255" s="57">
        <f t="shared" si="2226"/>
        <v>0</v>
      </c>
      <c r="CS255" s="40"/>
      <c r="CT255" s="40">
        <v>0</v>
      </c>
      <c r="CU255" s="84"/>
      <c r="CV255" s="84"/>
      <c r="CW255" s="84"/>
      <c r="CX255" s="84"/>
      <c r="CY255" s="191"/>
      <c r="CZ255" s="84"/>
      <c r="DA255" s="40">
        <v>0</v>
      </c>
      <c r="DB255" s="84">
        <v>0</v>
      </c>
      <c r="DC255" s="84"/>
      <c r="DD255" s="84"/>
      <c r="DE255" s="84">
        <f t="shared" si="2236"/>
        <v>0</v>
      </c>
      <c r="DF255" s="191"/>
      <c r="DG255" s="84"/>
      <c r="DH255" s="40">
        <v>0</v>
      </c>
      <c r="DI255" s="84">
        <v>0</v>
      </c>
      <c r="DJ255" s="84"/>
      <c r="DK255" s="84"/>
      <c r="DL255" s="84">
        <f t="shared" si="2237"/>
        <v>0</v>
      </c>
      <c r="DM255" s="191"/>
      <c r="DN255" s="84"/>
      <c r="DO255" s="40">
        <v>0</v>
      </c>
      <c r="DP255" s="84">
        <v>0</v>
      </c>
      <c r="DQ255" s="84"/>
      <c r="DR255" s="84"/>
      <c r="DS255" s="84">
        <f t="shared" si="2238"/>
        <v>0</v>
      </c>
      <c r="DT255" s="191"/>
      <c r="DU255" s="84"/>
      <c r="DV255" s="40">
        <v>117774.45</v>
      </c>
      <c r="DW255" s="84">
        <v>0</v>
      </c>
      <c r="DX255" s="84"/>
      <c r="DY255" s="84"/>
      <c r="DZ255" s="84">
        <f t="shared" si="2239"/>
        <v>0</v>
      </c>
      <c r="EA255" s="191"/>
      <c r="EB255" s="84"/>
      <c r="EC255" s="40">
        <v>120837.05</v>
      </c>
      <c r="ED255" s="84">
        <v>0</v>
      </c>
      <c r="EE255" s="84"/>
      <c r="EF255" s="84"/>
      <c r="EG255" s="84">
        <f t="shared" si="2240"/>
        <v>0</v>
      </c>
      <c r="EH255" s="191"/>
      <c r="EI255" s="84"/>
      <c r="EJ255" s="40">
        <v>0</v>
      </c>
      <c r="EK255" s="84">
        <v>0</v>
      </c>
      <c r="EL255" s="84"/>
      <c r="EM255" s="84"/>
      <c r="EN255" s="84">
        <f t="shared" si="2241"/>
        <v>0</v>
      </c>
      <c r="EO255" s="191"/>
      <c r="EP255" s="84"/>
      <c r="EQ255" s="40">
        <v>0</v>
      </c>
      <c r="ER255" s="84">
        <v>0</v>
      </c>
      <c r="ES255" s="84"/>
      <c r="ET255" s="84"/>
      <c r="EU255" s="84">
        <f t="shared" si="2242"/>
        <v>0</v>
      </c>
      <c r="EV255" s="191"/>
      <c r="EW255" s="84"/>
      <c r="EX255" s="40">
        <v>161116.06</v>
      </c>
      <c r="EY255" s="84">
        <v>0</v>
      </c>
      <c r="EZ255" s="84"/>
      <c r="FA255" s="84"/>
      <c r="FB255" s="84">
        <f t="shared" si="2243"/>
        <v>0</v>
      </c>
      <c r="FC255" s="191"/>
      <c r="FD255" s="84"/>
      <c r="FE255" s="40">
        <v>0</v>
      </c>
      <c r="FF255" s="84">
        <v>0</v>
      </c>
      <c r="FG255" s="84"/>
      <c r="FH255" s="84"/>
      <c r="FI255" s="84">
        <f t="shared" si="2244"/>
        <v>0</v>
      </c>
      <c r="FJ255" s="191"/>
      <c r="FK255" s="84"/>
      <c r="FL255" s="40">
        <v>0</v>
      </c>
      <c r="FM255" s="84">
        <v>0</v>
      </c>
      <c r="FN255" s="84"/>
      <c r="FO255" s="84"/>
      <c r="FP255" s="84">
        <f t="shared" si="2245"/>
        <v>0</v>
      </c>
      <c r="FQ255" s="191"/>
      <c r="FR255" s="84"/>
      <c r="FS255" s="40"/>
      <c r="FT255" s="97">
        <f t="shared" si="2246"/>
        <v>0</v>
      </c>
      <c r="FU255" s="84">
        <v>0</v>
      </c>
      <c r="FV255" s="84">
        <v>0</v>
      </c>
      <c r="FW255" s="84">
        <v>0</v>
      </c>
      <c r="FX255" s="84">
        <f t="shared" si="2247"/>
        <v>0</v>
      </c>
      <c r="FY255" s="191" t="str">
        <f t="shared" si="2248"/>
        <v>nebija plānots</v>
      </c>
      <c r="FZ255" s="84">
        <f t="shared" si="2249"/>
        <v>0</v>
      </c>
      <c r="GA255" s="84">
        <v>0</v>
      </c>
      <c r="GB255" s="84">
        <v>0</v>
      </c>
      <c r="GC255" s="84">
        <f t="shared" si="2250"/>
        <v>0</v>
      </c>
      <c r="GD255" s="84">
        <f t="shared" si="2251"/>
        <v>0</v>
      </c>
      <c r="GE255" s="84">
        <f t="shared" si="2252"/>
        <v>0</v>
      </c>
      <c r="GF255" s="191" t="str">
        <f t="shared" si="2253"/>
        <v>nebija plānots</v>
      </c>
      <c r="GG255" s="84">
        <f t="shared" si="2254"/>
        <v>0</v>
      </c>
      <c r="GH255" s="84">
        <v>0</v>
      </c>
      <c r="GI255" s="84">
        <v>0</v>
      </c>
      <c r="GJ255" s="84">
        <f t="shared" si="2255"/>
        <v>0</v>
      </c>
      <c r="GK255" s="84">
        <f t="shared" si="2256"/>
        <v>0</v>
      </c>
      <c r="GL255" s="84">
        <f t="shared" si="2257"/>
        <v>0</v>
      </c>
      <c r="GM255" s="191" t="str">
        <f t="shared" si="2258"/>
        <v>nebija plānots</v>
      </c>
      <c r="GN255" s="84">
        <f t="shared" si="2259"/>
        <v>0</v>
      </c>
      <c r="GO255" s="84">
        <v>0</v>
      </c>
      <c r="GP255" s="84">
        <v>0</v>
      </c>
      <c r="GQ255" s="84">
        <f t="shared" si="2228"/>
        <v>0</v>
      </c>
      <c r="GR255" s="84">
        <f t="shared" si="2229"/>
        <v>0</v>
      </c>
      <c r="GS255" s="84">
        <f t="shared" si="2230"/>
        <v>0</v>
      </c>
      <c r="GT255" s="191" t="str">
        <f t="shared" si="2260"/>
        <v>nebija plānots</v>
      </c>
      <c r="GU255" s="84">
        <f t="shared" si="2231"/>
        <v>0</v>
      </c>
      <c r="GV255" s="84">
        <v>0</v>
      </c>
      <c r="GW255" s="84">
        <v>0</v>
      </c>
      <c r="GX255" s="84">
        <f t="shared" si="2232"/>
        <v>0</v>
      </c>
      <c r="GY255" s="84">
        <f t="shared" si="2233"/>
        <v>0</v>
      </c>
      <c r="GZ255" s="84">
        <f t="shared" si="2234"/>
        <v>0</v>
      </c>
      <c r="HA255" s="191" t="str">
        <f t="shared" si="2435"/>
        <v>nebija plānots</v>
      </c>
      <c r="HB255" s="84">
        <f t="shared" si="2235"/>
        <v>0</v>
      </c>
      <c r="HC255" s="40"/>
      <c r="HD255" s="40"/>
      <c r="HE255" s="99"/>
      <c r="HF255" s="153">
        <v>0.8</v>
      </c>
      <c r="HG255" s="100" t="s">
        <v>950</v>
      </c>
      <c r="HH255" s="100"/>
      <c r="HI255" s="100" t="s">
        <v>872</v>
      </c>
    </row>
    <row r="256" spans="1:217" ht="75.400000000000006" customHeight="1" collapsed="1" x14ac:dyDescent="0.45">
      <c r="A256" s="1" t="str">
        <f t="shared" si="2436"/>
        <v>5.2.1.2.2</v>
      </c>
      <c r="B256" s="9" t="str">
        <f>C256&amp;J256&amp;"."&amp;D256</f>
        <v>5.2.1.2.2.Nē</v>
      </c>
      <c r="C256" s="317" t="s">
        <v>77</v>
      </c>
      <c r="D256" s="1" t="s">
        <v>1471</v>
      </c>
      <c r="E256" s="35">
        <v>244</v>
      </c>
      <c r="F256" s="54">
        <v>5</v>
      </c>
      <c r="G256" s="54" t="s">
        <v>77</v>
      </c>
      <c r="H256" s="54" t="s">
        <v>259</v>
      </c>
      <c r="I256" s="54" t="str">
        <f t="shared" si="2401"/>
        <v xml:space="preserve">5.2.1.2. Atkritumu pārstrāde </v>
      </c>
      <c r="J256" s="54">
        <v>2</v>
      </c>
      <c r="K256" s="62">
        <v>2</v>
      </c>
      <c r="L256" s="38" t="str">
        <f t="shared" si="2402"/>
        <v>5.2.1.2.2</v>
      </c>
      <c r="M256" s="63" t="s">
        <v>50</v>
      </c>
      <c r="N256" s="62" t="s">
        <v>6</v>
      </c>
      <c r="O256" s="55" t="s">
        <v>221</v>
      </c>
      <c r="P256" s="55" t="s">
        <v>225</v>
      </c>
      <c r="Q256" s="57">
        <f t="shared" si="2403"/>
        <v>1588415</v>
      </c>
      <c r="R256" s="57">
        <f t="shared" si="2404"/>
        <v>1588415</v>
      </c>
      <c r="S256" s="80">
        <v>1588415</v>
      </c>
      <c r="T256" s="80">
        <v>0</v>
      </c>
      <c r="U256" s="80">
        <v>0</v>
      </c>
      <c r="V256" s="80">
        <v>0</v>
      </c>
      <c r="W256" s="80">
        <v>0</v>
      </c>
      <c r="X256" s="85" t="str">
        <f t="shared" si="2225"/>
        <v>KF</v>
      </c>
      <c r="Y256" s="85">
        <v>0</v>
      </c>
      <c r="Z256" s="85">
        <v>0</v>
      </c>
      <c r="AA256" s="85">
        <v>0</v>
      </c>
      <c r="AB256" s="85">
        <v>0</v>
      </c>
      <c r="AC256" s="85">
        <v>0</v>
      </c>
      <c r="AD256" s="85">
        <v>0</v>
      </c>
      <c r="AE256" s="85">
        <v>0</v>
      </c>
      <c r="AF256" s="85">
        <v>0</v>
      </c>
      <c r="AG256" s="85">
        <v>0</v>
      </c>
      <c r="AH256" s="85">
        <v>0</v>
      </c>
      <c r="AI256" s="85">
        <v>0</v>
      </c>
      <c r="AJ256" s="85">
        <v>0</v>
      </c>
      <c r="AK256" s="85">
        <v>0</v>
      </c>
      <c r="AL256" s="85">
        <v>0</v>
      </c>
      <c r="AM256" s="85">
        <v>0</v>
      </c>
      <c r="AN256" s="85">
        <f t="shared" si="2467"/>
        <v>0</v>
      </c>
      <c r="AO256" s="85">
        <v>0</v>
      </c>
      <c r="AP256" s="57">
        <f t="shared" si="2306"/>
        <v>0</v>
      </c>
      <c r="AQ256" s="85">
        <v>398835</v>
      </c>
      <c r="AR256" s="85">
        <v>156165</v>
      </c>
      <c r="AS256" s="85">
        <v>0</v>
      </c>
      <c r="AT256" s="85">
        <v>0</v>
      </c>
      <c r="AU256" s="85">
        <v>0</v>
      </c>
      <c r="AV256" s="85">
        <v>0</v>
      </c>
      <c r="AW256" s="85">
        <v>0</v>
      </c>
      <c r="AX256" s="85">
        <v>0</v>
      </c>
      <c r="AY256" s="85">
        <v>0</v>
      </c>
      <c r="AZ256" s="85">
        <v>0</v>
      </c>
      <c r="BA256" s="85">
        <v>0</v>
      </c>
      <c r="BB256" s="85">
        <v>0</v>
      </c>
      <c r="BC256" s="57">
        <f t="shared" si="2307"/>
        <v>555000</v>
      </c>
      <c r="BD256" s="57">
        <f t="shared" si="2308"/>
        <v>555000</v>
      </c>
      <c r="BE256" s="85">
        <v>0</v>
      </c>
      <c r="BF256" s="85">
        <v>0</v>
      </c>
      <c r="BG256" s="85">
        <v>0</v>
      </c>
      <c r="BH256" s="85">
        <v>0</v>
      </c>
      <c r="BI256" s="85">
        <v>0</v>
      </c>
      <c r="BJ256" s="85">
        <v>0</v>
      </c>
      <c r="BK256" s="85">
        <v>0</v>
      </c>
      <c r="BL256" s="85">
        <v>0</v>
      </c>
      <c r="BM256" s="85">
        <v>0</v>
      </c>
      <c r="BN256" s="85">
        <v>0</v>
      </c>
      <c r="BO256" s="85">
        <v>0</v>
      </c>
      <c r="BP256" s="85">
        <v>0</v>
      </c>
      <c r="BQ256" s="57">
        <f t="shared" si="2309"/>
        <v>0</v>
      </c>
      <c r="BR256" s="85">
        <v>0</v>
      </c>
      <c r="BS256" s="85">
        <v>0</v>
      </c>
      <c r="BT256" s="85">
        <v>0</v>
      </c>
      <c r="BU256" s="85">
        <v>0</v>
      </c>
      <c r="BV256" s="85">
        <v>0</v>
      </c>
      <c r="BW256" s="85">
        <v>0</v>
      </c>
      <c r="BX256" s="85">
        <v>0</v>
      </c>
      <c r="BY256" s="85">
        <v>0</v>
      </c>
      <c r="BZ256" s="85">
        <v>0</v>
      </c>
      <c r="CA256" s="85">
        <v>0</v>
      </c>
      <c r="CB256" s="85">
        <v>0</v>
      </c>
      <c r="CC256" s="85">
        <v>0</v>
      </c>
      <c r="CD256" s="57">
        <f t="shared" si="2310"/>
        <v>0</v>
      </c>
      <c r="CE256" s="85">
        <v>36017.120000000003</v>
      </c>
      <c r="CF256" s="85">
        <v>124053.66</v>
      </c>
      <c r="CG256" s="85">
        <v>0</v>
      </c>
      <c r="CH256" s="85">
        <v>72712.44</v>
      </c>
      <c r="CI256" s="85">
        <v>122852.44</v>
      </c>
      <c r="CJ256" s="85">
        <v>0</v>
      </c>
      <c r="CK256" s="85">
        <v>0</v>
      </c>
      <c r="CL256" s="85">
        <v>60991.76</v>
      </c>
      <c r="CM256" s="85">
        <v>123129.1</v>
      </c>
      <c r="CN256" s="85">
        <v>157868.37</v>
      </c>
      <c r="CO256" s="84">
        <v>112776.98</v>
      </c>
      <c r="CP256" s="84">
        <v>0</v>
      </c>
      <c r="CQ256" s="57">
        <f>CE256+CF256+CG256+CH256+CI256+CJ256+CK256+CL256+CM256+CN256+CO256+CP256</f>
        <v>810401.87</v>
      </c>
      <c r="CR256" s="57">
        <f t="shared" si="2226"/>
        <v>1365401.87</v>
      </c>
      <c r="CS256" s="179">
        <v>0</v>
      </c>
      <c r="CT256" s="84">
        <v>0</v>
      </c>
      <c r="CU256" s="84">
        <v>0</v>
      </c>
      <c r="CV256" s="84">
        <f t="shared" si="2270"/>
        <v>0</v>
      </c>
      <c r="CW256" s="84">
        <v>0</v>
      </c>
      <c r="CX256" s="84">
        <f t="shared" si="2271"/>
        <v>0</v>
      </c>
      <c r="CY256" s="191" t="str">
        <f t="shared" si="2272"/>
        <v>nebija plānots</v>
      </c>
      <c r="CZ256" s="84">
        <f t="shared" si="2273"/>
        <v>0</v>
      </c>
      <c r="DA256" s="84">
        <f t="shared" ref="DA256:FL256" si="2730">DA257+DA258</f>
        <v>0</v>
      </c>
      <c r="DB256" s="84">
        <v>0</v>
      </c>
      <c r="DC256" s="84">
        <f t="shared" si="2275"/>
        <v>0</v>
      </c>
      <c r="DD256" s="84">
        <v>0</v>
      </c>
      <c r="DE256" s="84">
        <f t="shared" si="2236"/>
        <v>0</v>
      </c>
      <c r="DF256" s="191" t="str">
        <f t="shared" ref="DF256" si="2731">IFERROR(DE256/DC256,"nebija plānots")</f>
        <v>nebija plānots</v>
      </c>
      <c r="DG256" s="84">
        <f t="shared" ref="DG256" si="2732">DE256-DC256</f>
        <v>0</v>
      </c>
      <c r="DH256" s="84">
        <f t="shared" si="2730"/>
        <v>0</v>
      </c>
      <c r="DI256" s="84">
        <v>0</v>
      </c>
      <c r="DJ256" s="84">
        <f t="shared" ref="DJ256" si="2733">DC256+DH256</f>
        <v>0</v>
      </c>
      <c r="DK256" s="84">
        <v>0</v>
      </c>
      <c r="DL256" s="84">
        <f t="shared" si="2237"/>
        <v>0</v>
      </c>
      <c r="DM256" s="191" t="str">
        <f t="shared" ref="DM256" si="2734">IFERROR(DL256/DJ256,"nebija plānots")</f>
        <v>nebija plānots</v>
      </c>
      <c r="DN256" s="84">
        <f t="shared" ref="DN256" si="2735">DL256-DJ256</f>
        <v>0</v>
      </c>
      <c r="DO256" s="84">
        <f t="shared" si="2730"/>
        <v>145323.84</v>
      </c>
      <c r="DP256" s="84">
        <v>0</v>
      </c>
      <c r="DQ256" s="84">
        <f t="shared" ref="DQ256" si="2736">DJ256+DO256</f>
        <v>145323.84</v>
      </c>
      <c r="DR256" s="84">
        <v>0</v>
      </c>
      <c r="DS256" s="84">
        <f t="shared" si="2238"/>
        <v>0</v>
      </c>
      <c r="DT256" s="191">
        <f t="shared" ref="DT256" si="2737">IFERROR(DS256/DQ256,"nebija plānots")</f>
        <v>0</v>
      </c>
      <c r="DU256" s="84">
        <f t="shared" ref="DU256" si="2738">DS256-DQ256</f>
        <v>-145323.84</v>
      </c>
      <c r="DV256" s="84">
        <f t="shared" si="2730"/>
        <v>0</v>
      </c>
      <c r="DW256" s="84">
        <v>0</v>
      </c>
      <c r="DX256" s="84">
        <f t="shared" ref="DX256" si="2739">DQ256+DV256</f>
        <v>145323.84</v>
      </c>
      <c r="DY256" s="84">
        <v>0</v>
      </c>
      <c r="DZ256" s="84">
        <f t="shared" si="2239"/>
        <v>0</v>
      </c>
      <c r="EA256" s="191">
        <f t="shared" ref="EA256" si="2740">IFERROR(DZ256/DX256,"nebija plānots")</f>
        <v>0</v>
      </c>
      <c r="EB256" s="84">
        <f t="shared" ref="EB256" si="2741">DZ256-DX256</f>
        <v>-145323.84</v>
      </c>
      <c r="EC256" s="84">
        <f t="shared" si="2730"/>
        <v>0</v>
      </c>
      <c r="ED256" s="84">
        <v>0</v>
      </c>
      <c r="EE256" s="84">
        <f t="shared" ref="EE256" si="2742">DX256+EC256</f>
        <v>145323.84</v>
      </c>
      <c r="EF256" s="84">
        <v>0</v>
      </c>
      <c r="EG256" s="84">
        <f t="shared" si="2240"/>
        <v>0</v>
      </c>
      <c r="EH256" s="191">
        <f t="shared" ref="EH256" si="2743">IFERROR(EG256/EE256,"nebija plānots")</f>
        <v>0</v>
      </c>
      <c r="EI256" s="84">
        <f t="shared" ref="EI256" si="2744">EG256-EE256</f>
        <v>-145323.84</v>
      </c>
      <c r="EJ256" s="84">
        <f t="shared" si="2730"/>
        <v>0</v>
      </c>
      <c r="EK256" s="84">
        <v>0</v>
      </c>
      <c r="EL256" s="84">
        <f t="shared" ref="EL256" si="2745">EE256+EJ256</f>
        <v>145323.84</v>
      </c>
      <c r="EM256" s="84">
        <v>0</v>
      </c>
      <c r="EN256" s="84">
        <f t="shared" si="2241"/>
        <v>0</v>
      </c>
      <c r="EO256" s="191">
        <f t="shared" ref="EO256" si="2746">IFERROR(EN256/EL256,"nebija plānots")</f>
        <v>0</v>
      </c>
      <c r="EP256" s="84">
        <f t="shared" ref="EP256" si="2747">EN256-EL256</f>
        <v>-145323.84</v>
      </c>
      <c r="EQ256" s="84">
        <f t="shared" si="2730"/>
        <v>0</v>
      </c>
      <c r="ER256" s="84">
        <v>0</v>
      </c>
      <c r="ES256" s="84">
        <f t="shared" ref="ES256" si="2748">EL256+EQ256</f>
        <v>145323.84</v>
      </c>
      <c r="ET256" s="84">
        <v>0</v>
      </c>
      <c r="EU256" s="84">
        <f t="shared" si="2242"/>
        <v>0</v>
      </c>
      <c r="EV256" s="191">
        <f t="shared" ref="EV256" si="2749">IFERROR(EU256/ES256,"nebija plānots")</f>
        <v>0</v>
      </c>
      <c r="EW256" s="84">
        <f t="shared" ref="EW256" si="2750">EU256-ES256</f>
        <v>-145323.84</v>
      </c>
      <c r="EX256" s="84">
        <f t="shared" si="2730"/>
        <v>0</v>
      </c>
      <c r="EY256" s="84">
        <v>0</v>
      </c>
      <c r="EZ256" s="84">
        <f t="shared" ref="EZ256" si="2751">ES256+EX256</f>
        <v>145323.84</v>
      </c>
      <c r="FA256" s="84">
        <v>0</v>
      </c>
      <c r="FB256" s="84">
        <f t="shared" si="2243"/>
        <v>0</v>
      </c>
      <c r="FC256" s="191">
        <f t="shared" ref="FC256" si="2752">IFERROR(FB256/EZ256,"nebija plānots")</f>
        <v>0</v>
      </c>
      <c r="FD256" s="84">
        <f t="shared" ref="FD256" si="2753">FB256-EZ256</f>
        <v>-145323.84</v>
      </c>
      <c r="FE256" s="84">
        <f t="shared" si="2730"/>
        <v>0</v>
      </c>
      <c r="FF256" s="84">
        <v>0</v>
      </c>
      <c r="FG256" s="84">
        <f t="shared" ref="FG256" si="2754">EZ256+FE256</f>
        <v>145323.84</v>
      </c>
      <c r="FH256" s="84">
        <v>0</v>
      </c>
      <c r="FI256" s="84">
        <f t="shared" si="2244"/>
        <v>0</v>
      </c>
      <c r="FJ256" s="191">
        <f t="shared" ref="FJ256" si="2755">IFERROR(FI256/FG256,"nebija plānots")</f>
        <v>0</v>
      </c>
      <c r="FK256" s="84">
        <f t="shared" ref="FK256" si="2756">FI256-FG256</f>
        <v>-145323.84</v>
      </c>
      <c r="FL256" s="84">
        <f t="shared" si="2730"/>
        <v>0</v>
      </c>
      <c r="FM256" s="84">
        <v>0</v>
      </c>
      <c r="FN256" s="84">
        <f t="shared" ref="FN256" si="2757">FG256+FL256</f>
        <v>145323.84</v>
      </c>
      <c r="FO256" s="84">
        <v>0</v>
      </c>
      <c r="FP256" s="84">
        <f t="shared" si="2245"/>
        <v>0</v>
      </c>
      <c r="FQ256" s="191">
        <f t="shared" ref="FQ256" si="2758">IFERROR(FP256/FN256,"nebija plānots")</f>
        <v>0</v>
      </c>
      <c r="FR256" s="84">
        <f t="shared" ref="FR256" si="2759">FP256-FN256</f>
        <v>-145323.84</v>
      </c>
      <c r="FS256" s="97">
        <f t="shared" si="2305"/>
        <v>145323.84</v>
      </c>
      <c r="FT256" s="97">
        <f t="shared" si="2246"/>
        <v>1365401.87</v>
      </c>
      <c r="FU256" s="84">
        <v>43075.37</v>
      </c>
      <c r="FV256" s="84">
        <v>0</v>
      </c>
      <c r="FW256" s="84">
        <v>0</v>
      </c>
      <c r="FX256" s="84">
        <f t="shared" si="2247"/>
        <v>0</v>
      </c>
      <c r="FY256" s="191">
        <f t="shared" si="2248"/>
        <v>0</v>
      </c>
      <c r="FZ256" s="84">
        <f t="shared" si="2249"/>
        <v>43075.37</v>
      </c>
      <c r="GA256" s="84">
        <v>0</v>
      </c>
      <c r="GB256" s="84">
        <v>0</v>
      </c>
      <c r="GC256" s="84">
        <f t="shared" si="2250"/>
        <v>0</v>
      </c>
      <c r="GD256" s="84">
        <f t="shared" si="2251"/>
        <v>0</v>
      </c>
      <c r="GE256" s="84">
        <f t="shared" si="2252"/>
        <v>0</v>
      </c>
      <c r="GF256" s="191">
        <f t="shared" si="2253"/>
        <v>0</v>
      </c>
      <c r="GG256" s="84">
        <f t="shared" si="2254"/>
        <v>43075.37</v>
      </c>
      <c r="GH256" s="84">
        <v>0</v>
      </c>
      <c r="GI256" s="84">
        <v>0</v>
      </c>
      <c r="GJ256" s="84">
        <f t="shared" si="2255"/>
        <v>0</v>
      </c>
      <c r="GK256" s="84">
        <f t="shared" si="2256"/>
        <v>0</v>
      </c>
      <c r="GL256" s="84">
        <f t="shared" si="2257"/>
        <v>0</v>
      </c>
      <c r="GM256" s="191">
        <f t="shared" si="2258"/>
        <v>0</v>
      </c>
      <c r="GN256" s="84">
        <f t="shared" si="2259"/>
        <v>43075.37</v>
      </c>
      <c r="GO256" s="84">
        <v>30604.97</v>
      </c>
      <c r="GP256" s="84">
        <v>0</v>
      </c>
      <c r="GQ256" s="84">
        <f t="shared" si="2228"/>
        <v>30604.97</v>
      </c>
      <c r="GR256" s="84">
        <f t="shared" si="2229"/>
        <v>0</v>
      </c>
      <c r="GS256" s="84">
        <f t="shared" si="2230"/>
        <v>30604.97</v>
      </c>
      <c r="GT256" s="191">
        <f t="shared" si="2260"/>
        <v>0.7104981338523616</v>
      </c>
      <c r="GU256" s="84">
        <f t="shared" si="2231"/>
        <v>12470.400000000001</v>
      </c>
      <c r="GV256" s="84">
        <v>0</v>
      </c>
      <c r="GW256" s="84">
        <v>0</v>
      </c>
      <c r="GX256" s="84">
        <f t="shared" si="2232"/>
        <v>0</v>
      </c>
      <c r="GY256" s="84">
        <f t="shared" si="2233"/>
        <v>0</v>
      </c>
      <c r="GZ256" s="84">
        <f t="shared" si="2234"/>
        <v>30604.97</v>
      </c>
      <c r="HA256" s="191">
        <f t="shared" si="2435"/>
        <v>0.7104981338523616</v>
      </c>
      <c r="HB256" s="84">
        <f t="shared" si="2235"/>
        <v>12470.400000000001</v>
      </c>
      <c r="HC256" s="57">
        <f>FU256+FS256+CQ256+CD256+BQ256+BC256+AP256</f>
        <v>1553801.08</v>
      </c>
      <c r="HD256" s="57">
        <f>Q256-HC256</f>
        <v>34613.919999999925</v>
      </c>
      <c r="HE256" s="58" t="s">
        <v>788</v>
      </c>
      <c r="HF256" s="58"/>
      <c r="HG256" s="61"/>
      <c r="HH256" s="59"/>
      <c r="HI256" s="59"/>
    </row>
    <row r="257" spans="1:217" ht="75.400000000000006" hidden="1" customHeight="1" outlineLevel="1" x14ac:dyDescent="0.45">
      <c r="B257" s="9"/>
      <c r="C257" s="317" t="s">
        <v>77</v>
      </c>
      <c r="D257" s="1" t="s">
        <v>1471</v>
      </c>
      <c r="E257" s="35">
        <v>245</v>
      </c>
      <c r="F257" s="37">
        <v>5</v>
      </c>
      <c r="G257" s="37" t="s">
        <v>77</v>
      </c>
      <c r="H257" s="37" t="s">
        <v>259</v>
      </c>
      <c r="I257" s="37" t="s">
        <v>500</v>
      </c>
      <c r="J257" s="54">
        <v>0</v>
      </c>
      <c r="K257" s="41"/>
      <c r="L257" s="38"/>
      <c r="M257" s="42" t="s">
        <v>50</v>
      </c>
      <c r="N257" s="41"/>
      <c r="O257" s="38"/>
      <c r="P257" s="38" t="s">
        <v>456</v>
      </c>
      <c r="Q257" s="40"/>
      <c r="R257" s="40"/>
      <c r="S257" s="40"/>
      <c r="T257" s="40"/>
      <c r="U257" s="40"/>
      <c r="V257" s="40"/>
      <c r="W257" s="40"/>
      <c r="X257" s="85">
        <f t="shared" si="2225"/>
        <v>0</v>
      </c>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84">
        <v>0</v>
      </c>
      <c r="CP257" s="84">
        <v>0</v>
      </c>
      <c r="CQ257" s="40"/>
      <c r="CR257" s="57">
        <f t="shared" si="2226"/>
        <v>0</v>
      </c>
      <c r="CS257" s="40"/>
      <c r="CT257" s="40"/>
      <c r="CU257" s="84"/>
      <c r="CV257" s="84"/>
      <c r="CW257" s="84"/>
      <c r="CX257" s="84"/>
      <c r="CY257" s="191"/>
      <c r="CZ257" s="84"/>
      <c r="DA257" s="40"/>
      <c r="DB257" s="84">
        <v>0</v>
      </c>
      <c r="DC257" s="84"/>
      <c r="DD257" s="84"/>
      <c r="DE257" s="84">
        <f t="shared" si="2236"/>
        <v>0</v>
      </c>
      <c r="DF257" s="191"/>
      <c r="DG257" s="84"/>
      <c r="DH257" s="40"/>
      <c r="DI257" s="84">
        <v>0</v>
      </c>
      <c r="DJ257" s="84"/>
      <c r="DK257" s="84"/>
      <c r="DL257" s="84">
        <f t="shared" si="2237"/>
        <v>0</v>
      </c>
      <c r="DM257" s="191"/>
      <c r="DN257" s="84"/>
      <c r="DO257" s="40"/>
      <c r="DP257" s="84">
        <v>0</v>
      </c>
      <c r="DQ257" s="84"/>
      <c r="DR257" s="84"/>
      <c r="DS257" s="84">
        <f t="shared" si="2238"/>
        <v>0</v>
      </c>
      <c r="DT257" s="191"/>
      <c r="DU257" s="84"/>
      <c r="DV257" s="40"/>
      <c r="DW257" s="84">
        <v>0</v>
      </c>
      <c r="DX257" s="84"/>
      <c r="DY257" s="84"/>
      <c r="DZ257" s="84">
        <f t="shared" si="2239"/>
        <v>0</v>
      </c>
      <c r="EA257" s="191"/>
      <c r="EB257" s="84"/>
      <c r="EC257" s="40"/>
      <c r="ED257" s="84">
        <v>0</v>
      </c>
      <c r="EE257" s="84"/>
      <c r="EF257" s="84"/>
      <c r="EG257" s="84">
        <f t="shared" si="2240"/>
        <v>0</v>
      </c>
      <c r="EH257" s="191"/>
      <c r="EI257" s="84"/>
      <c r="EJ257" s="40"/>
      <c r="EK257" s="84">
        <v>0</v>
      </c>
      <c r="EL257" s="84"/>
      <c r="EM257" s="84"/>
      <c r="EN257" s="84">
        <f t="shared" si="2241"/>
        <v>0</v>
      </c>
      <c r="EO257" s="191"/>
      <c r="EP257" s="84"/>
      <c r="EQ257" s="40"/>
      <c r="ER257" s="84">
        <v>0</v>
      </c>
      <c r="ES257" s="84"/>
      <c r="ET257" s="84"/>
      <c r="EU257" s="84">
        <f t="shared" si="2242"/>
        <v>0</v>
      </c>
      <c r="EV257" s="191"/>
      <c r="EW257" s="84"/>
      <c r="EX257" s="40"/>
      <c r="EY257" s="84">
        <v>0</v>
      </c>
      <c r="EZ257" s="84"/>
      <c r="FA257" s="84"/>
      <c r="FB257" s="84">
        <f t="shared" si="2243"/>
        <v>0</v>
      </c>
      <c r="FC257" s="191"/>
      <c r="FD257" s="84"/>
      <c r="FE257" s="40"/>
      <c r="FF257" s="84">
        <v>0</v>
      </c>
      <c r="FG257" s="84"/>
      <c r="FH257" s="84"/>
      <c r="FI257" s="84">
        <f t="shared" si="2244"/>
        <v>0</v>
      </c>
      <c r="FJ257" s="191"/>
      <c r="FK257" s="84"/>
      <c r="FL257" s="40"/>
      <c r="FM257" s="84">
        <v>0</v>
      </c>
      <c r="FN257" s="84"/>
      <c r="FO257" s="84"/>
      <c r="FP257" s="84">
        <f t="shared" si="2245"/>
        <v>0</v>
      </c>
      <c r="FQ257" s="191"/>
      <c r="FR257" s="84"/>
      <c r="FS257" s="40"/>
      <c r="FT257" s="97">
        <f t="shared" si="2246"/>
        <v>0</v>
      </c>
      <c r="FU257" s="84">
        <v>0</v>
      </c>
      <c r="FV257" s="84">
        <v>0</v>
      </c>
      <c r="FW257" s="84">
        <v>0</v>
      </c>
      <c r="FX257" s="84">
        <f t="shared" si="2247"/>
        <v>0</v>
      </c>
      <c r="FY257" s="191" t="str">
        <f t="shared" si="2248"/>
        <v>nebija plānots</v>
      </c>
      <c r="FZ257" s="84">
        <f t="shared" si="2249"/>
        <v>0</v>
      </c>
      <c r="GA257" s="84">
        <v>0</v>
      </c>
      <c r="GB257" s="84">
        <v>0</v>
      </c>
      <c r="GC257" s="84">
        <f t="shared" si="2250"/>
        <v>0</v>
      </c>
      <c r="GD257" s="84">
        <f t="shared" si="2251"/>
        <v>0</v>
      </c>
      <c r="GE257" s="84">
        <f t="shared" si="2252"/>
        <v>0</v>
      </c>
      <c r="GF257" s="191" t="str">
        <f t="shared" si="2253"/>
        <v>nebija plānots</v>
      </c>
      <c r="GG257" s="84">
        <f t="shared" si="2254"/>
        <v>0</v>
      </c>
      <c r="GH257" s="84">
        <v>0</v>
      </c>
      <c r="GI257" s="84">
        <v>0</v>
      </c>
      <c r="GJ257" s="84">
        <f t="shared" si="2255"/>
        <v>0</v>
      </c>
      <c r="GK257" s="84">
        <f t="shared" si="2256"/>
        <v>0</v>
      </c>
      <c r="GL257" s="84">
        <f t="shared" si="2257"/>
        <v>0</v>
      </c>
      <c r="GM257" s="191" t="str">
        <f t="shared" si="2258"/>
        <v>nebija plānots</v>
      </c>
      <c r="GN257" s="84">
        <f t="shared" si="2259"/>
        <v>0</v>
      </c>
      <c r="GO257" s="84">
        <v>0</v>
      </c>
      <c r="GP257" s="84">
        <v>0</v>
      </c>
      <c r="GQ257" s="84">
        <f t="shared" si="2228"/>
        <v>0</v>
      </c>
      <c r="GR257" s="84">
        <f t="shared" si="2229"/>
        <v>0</v>
      </c>
      <c r="GS257" s="84">
        <f t="shared" si="2230"/>
        <v>0</v>
      </c>
      <c r="GT257" s="191" t="str">
        <f t="shared" si="2260"/>
        <v>nebija plānots</v>
      </c>
      <c r="GU257" s="84">
        <f t="shared" si="2231"/>
        <v>0</v>
      </c>
      <c r="GV257" s="84">
        <v>0</v>
      </c>
      <c r="GW257" s="84">
        <v>0</v>
      </c>
      <c r="GX257" s="84">
        <f t="shared" si="2232"/>
        <v>0</v>
      </c>
      <c r="GY257" s="84">
        <f t="shared" si="2233"/>
        <v>0</v>
      </c>
      <c r="GZ257" s="84">
        <f t="shared" si="2234"/>
        <v>0</v>
      </c>
      <c r="HA257" s="191" t="str">
        <f t="shared" si="2435"/>
        <v>nebija plānots</v>
      </c>
      <c r="HB257" s="84">
        <f t="shared" si="2235"/>
        <v>0</v>
      </c>
      <c r="HC257" s="40"/>
      <c r="HD257" s="40"/>
      <c r="HE257" s="99"/>
      <c r="HF257" s="99"/>
      <c r="HG257" s="102"/>
      <c r="HH257" s="100"/>
      <c r="HI257" s="100"/>
    </row>
    <row r="258" spans="1:217" ht="75.400000000000006" hidden="1" customHeight="1" outlineLevel="1" x14ac:dyDescent="0.45">
      <c r="B258" s="9"/>
      <c r="C258" s="317" t="s">
        <v>77</v>
      </c>
      <c r="D258" s="1" t="s">
        <v>1471</v>
      </c>
      <c r="E258" s="35">
        <v>246</v>
      </c>
      <c r="F258" s="37">
        <v>5</v>
      </c>
      <c r="G258" s="37" t="s">
        <v>77</v>
      </c>
      <c r="H258" s="37" t="s">
        <v>259</v>
      </c>
      <c r="I258" s="37" t="s">
        <v>500</v>
      </c>
      <c r="J258" s="54">
        <v>0</v>
      </c>
      <c r="K258" s="41"/>
      <c r="L258" s="38"/>
      <c r="M258" s="42" t="s">
        <v>50</v>
      </c>
      <c r="N258" s="41"/>
      <c r="O258" s="38"/>
      <c r="P258" s="38" t="s">
        <v>457</v>
      </c>
      <c r="Q258" s="40"/>
      <c r="R258" s="40"/>
      <c r="S258" s="40"/>
      <c r="T258" s="40"/>
      <c r="U258" s="40"/>
      <c r="V258" s="40"/>
      <c r="W258" s="40"/>
      <c r="X258" s="85">
        <f t="shared" si="2225"/>
        <v>0</v>
      </c>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84">
        <v>0</v>
      </c>
      <c r="CP258" s="84">
        <v>0</v>
      </c>
      <c r="CQ258" s="40"/>
      <c r="CR258" s="57">
        <f t="shared" si="2226"/>
        <v>0</v>
      </c>
      <c r="CS258" s="40"/>
      <c r="CT258" s="40">
        <v>0</v>
      </c>
      <c r="CU258" s="84"/>
      <c r="CV258" s="84"/>
      <c r="CW258" s="84"/>
      <c r="CX258" s="84"/>
      <c r="CY258" s="191"/>
      <c r="CZ258" s="84"/>
      <c r="DA258" s="40">
        <v>0</v>
      </c>
      <c r="DB258" s="84">
        <v>0</v>
      </c>
      <c r="DC258" s="84"/>
      <c r="DD258" s="84"/>
      <c r="DE258" s="84">
        <f t="shared" si="2236"/>
        <v>0</v>
      </c>
      <c r="DF258" s="191"/>
      <c r="DG258" s="84"/>
      <c r="DH258" s="40">
        <v>0</v>
      </c>
      <c r="DI258" s="84">
        <v>0</v>
      </c>
      <c r="DJ258" s="84"/>
      <c r="DK258" s="84"/>
      <c r="DL258" s="84">
        <f t="shared" si="2237"/>
        <v>0</v>
      </c>
      <c r="DM258" s="191"/>
      <c r="DN258" s="84"/>
      <c r="DO258" s="40">
        <v>145323.84</v>
      </c>
      <c r="DP258" s="84">
        <v>0</v>
      </c>
      <c r="DQ258" s="84"/>
      <c r="DR258" s="84"/>
      <c r="DS258" s="84">
        <f t="shared" si="2238"/>
        <v>0</v>
      </c>
      <c r="DT258" s="191"/>
      <c r="DU258" s="84"/>
      <c r="DV258" s="40">
        <v>0</v>
      </c>
      <c r="DW258" s="84">
        <v>0</v>
      </c>
      <c r="DX258" s="84"/>
      <c r="DY258" s="84"/>
      <c r="DZ258" s="84">
        <f t="shared" si="2239"/>
        <v>0</v>
      </c>
      <c r="EA258" s="191"/>
      <c r="EB258" s="84"/>
      <c r="EC258" s="40">
        <v>0</v>
      </c>
      <c r="ED258" s="84">
        <v>0</v>
      </c>
      <c r="EE258" s="84"/>
      <c r="EF258" s="84"/>
      <c r="EG258" s="84">
        <f t="shared" si="2240"/>
        <v>0</v>
      </c>
      <c r="EH258" s="191"/>
      <c r="EI258" s="84"/>
      <c r="EJ258" s="40">
        <v>0</v>
      </c>
      <c r="EK258" s="84">
        <v>0</v>
      </c>
      <c r="EL258" s="84"/>
      <c r="EM258" s="84"/>
      <c r="EN258" s="84">
        <f t="shared" si="2241"/>
        <v>0</v>
      </c>
      <c r="EO258" s="191"/>
      <c r="EP258" s="84"/>
      <c r="EQ258" s="40">
        <v>0</v>
      </c>
      <c r="ER258" s="84">
        <v>0</v>
      </c>
      <c r="ES258" s="84"/>
      <c r="ET258" s="84"/>
      <c r="EU258" s="84">
        <f t="shared" si="2242"/>
        <v>0</v>
      </c>
      <c r="EV258" s="191"/>
      <c r="EW258" s="84"/>
      <c r="EX258" s="40">
        <v>0</v>
      </c>
      <c r="EY258" s="84">
        <v>0</v>
      </c>
      <c r="EZ258" s="84"/>
      <c r="FA258" s="84"/>
      <c r="FB258" s="84">
        <f t="shared" si="2243"/>
        <v>0</v>
      </c>
      <c r="FC258" s="191"/>
      <c r="FD258" s="84"/>
      <c r="FE258" s="40">
        <v>0</v>
      </c>
      <c r="FF258" s="84">
        <v>0</v>
      </c>
      <c r="FG258" s="84"/>
      <c r="FH258" s="84"/>
      <c r="FI258" s="84">
        <f t="shared" si="2244"/>
        <v>0</v>
      </c>
      <c r="FJ258" s="191"/>
      <c r="FK258" s="84"/>
      <c r="FL258" s="40">
        <v>0</v>
      </c>
      <c r="FM258" s="84">
        <v>0</v>
      </c>
      <c r="FN258" s="84"/>
      <c r="FO258" s="84"/>
      <c r="FP258" s="84">
        <f t="shared" si="2245"/>
        <v>0</v>
      </c>
      <c r="FQ258" s="191"/>
      <c r="FR258" s="84"/>
      <c r="FS258" s="40"/>
      <c r="FT258" s="97">
        <f t="shared" si="2246"/>
        <v>0</v>
      </c>
      <c r="FU258" s="84">
        <v>0</v>
      </c>
      <c r="FV258" s="84">
        <v>0</v>
      </c>
      <c r="FW258" s="84">
        <v>0</v>
      </c>
      <c r="FX258" s="84">
        <f t="shared" si="2247"/>
        <v>0</v>
      </c>
      <c r="FY258" s="191" t="str">
        <f t="shared" si="2248"/>
        <v>nebija plānots</v>
      </c>
      <c r="FZ258" s="84">
        <f t="shared" si="2249"/>
        <v>0</v>
      </c>
      <c r="GA258" s="84">
        <v>0</v>
      </c>
      <c r="GB258" s="84">
        <v>0</v>
      </c>
      <c r="GC258" s="84">
        <f t="shared" si="2250"/>
        <v>0</v>
      </c>
      <c r="GD258" s="84">
        <f t="shared" si="2251"/>
        <v>0</v>
      </c>
      <c r="GE258" s="84">
        <f t="shared" si="2252"/>
        <v>0</v>
      </c>
      <c r="GF258" s="191" t="str">
        <f t="shared" si="2253"/>
        <v>nebija plānots</v>
      </c>
      <c r="GG258" s="84">
        <f t="shared" si="2254"/>
        <v>0</v>
      </c>
      <c r="GH258" s="84">
        <v>0</v>
      </c>
      <c r="GI258" s="84">
        <v>0</v>
      </c>
      <c r="GJ258" s="84">
        <f t="shared" si="2255"/>
        <v>0</v>
      </c>
      <c r="GK258" s="84">
        <f t="shared" si="2256"/>
        <v>0</v>
      </c>
      <c r="GL258" s="84">
        <f t="shared" si="2257"/>
        <v>0</v>
      </c>
      <c r="GM258" s="191" t="str">
        <f t="shared" si="2258"/>
        <v>nebija plānots</v>
      </c>
      <c r="GN258" s="84">
        <f t="shared" si="2259"/>
        <v>0</v>
      </c>
      <c r="GO258" s="84">
        <v>0</v>
      </c>
      <c r="GP258" s="84">
        <v>0</v>
      </c>
      <c r="GQ258" s="84">
        <f t="shared" si="2228"/>
        <v>0</v>
      </c>
      <c r="GR258" s="84">
        <f t="shared" si="2229"/>
        <v>0</v>
      </c>
      <c r="GS258" s="84">
        <f t="shared" si="2230"/>
        <v>0</v>
      </c>
      <c r="GT258" s="191" t="str">
        <f t="shared" si="2260"/>
        <v>nebija plānots</v>
      </c>
      <c r="GU258" s="84">
        <f t="shared" si="2231"/>
        <v>0</v>
      </c>
      <c r="GV258" s="84">
        <v>0</v>
      </c>
      <c r="GW258" s="84">
        <v>0</v>
      </c>
      <c r="GX258" s="84">
        <f t="shared" si="2232"/>
        <v>0</v>
      </c>
      <c r="GY258" s="84">
        <f t="shared" si="2233"/>
        <v>0</v>
      </c>
      <c r="GZ258" s="84">
        <f t="shared" si="2234"/>
        <v>0</v>
      </c>
      <c r="HA258" s="191" t="str">
        <f t="shared" si="2435"/>
        <v>nebija plānots</v>
      </c>
      <c r="HB258" s="84">
        <f t="shared" si="2235"/>
        <v>0</v>
      </c>
      <c r="HC258" s="40"/>
      <c r="HD258" s="40"/>
      <c r="HE258" s="99"/>
      <c r="HF258" s="153">
        <v>0.9</v>
      </c>
      <c r="HG258" s="102" t="s">
        <v>781</v>
      </c>
      <c r="HH258" s="100"/>
      <c r="HI258" s="100"/>
    </row>
    <row r="259" spans="1:217" ht="75.400000000000006" customHeight="1" collapsed="1" x14ac:dyDescent="0.45">
      <c r="A259" s="1" t="str">
        <f t="shared" si="2436"/>
        <v>5.2.1.2.3</v>
      </c>
      <c r="B259" s="9" t="str">
        <f>C259&amp;J259&amp;"."&amp;D259</f>
        <v>5.2.1.2.3.Nē</v>
      </c>
      <c r="C259" s="317" t="s">
        <v>77</v>
      </c>
      <c r="D259" s="1" t="s">
        <v>1471</v>
      </c>
      <c r="E259" s="35">
        <v>247</v>
      </c>
      <c r="F259" s="54">
        <v>5</v>
      </c>
      <c r="G259" s="54" t="s">
        <v>77</v>
      </c>
      <c r="H259" s="54" t="s">
        <v>259</v>
      </c>
      <c r="I259" s="54" t="str">
        <f t="shared" si="2401"/>
        <v xml:space="preserve">5.2.1.2. Atkritumu pārstrāde </v>
      </c>
      <c r="J259" s="54">
        <v>3</v>
      </c>
      <c r="K259" s="62">
        <v>3</v>
      </c>
      <c r="L259" s="38" t="str">
        <f t="shared" si="2402"/>
        <v>5.2.1.2.3</v>
      </c>
      <c r="M259" s="63" t="s">
        <v>50</v>
      </c>
      <c r="N259" s="62" t="s">
        <v>6</v>
      </c>
      <c r="O259" s="55" t="s">
        <v>221</v>
      </c>
      <c r="P259" s="55" t="s">
        <v>225</v>
      </c>
      <c r="Q259" s="57">
        <f t="shared" si="2403"/>
        <v>41478011</v>
      </c>
      <c r="R259" s="57">
        <f t="shared" si="2404"/>
        <v>41478011</v>
      </c>
      <c r="S259" s="80">
        <v>41478011</v>
      </c>
      <c r="T259" s="80">
        <v>0</v>
      </c>
      <c r="U259" s="80">
        <v>0</v>
      </c>
      <c r="V259" s="80">
        <v>0</v>
      </c>
      <c r="W259" s="80">
        <v>0</v>
      </c>
      <c r="X259" s="85" t="str">
        <f t="shared" si="2225"/>
        <v>KF</v>
      </c>
      <c r="Y259" s="85">
        <v>0</v>
      </c>
      <c r="Z259" s="85">
        <v>0</v>
      </c>
      <c r="AA259" s="85">
        <v>0</v>
      </c>
      <c r="AB259" s="85">
        <v>0</v>
      </c>
      <c r="AC259" s="85">
        <v>0</v>
      </c>
      <c r="AD259" s="85">
        <v>0</v>
      </c>
      <c r="AE259" s="85">
        <v>0</v>
      </c>
      <c r="AF259" s="85">
        <v>0</v>
      </c>
      <c r="AG259" s="85">
        <v>0</v>
      </c>
      <c r="AH259" s="85">
        <v>0</v>
      </c>
      <c r="AI259" s="85">
        <v>0</v>
      </c>
      <c r="AJ259" s="85">
        <v>0</v>
      </c>
      <c r="AK259" s="85">
        <v>0</v>
      </c>
      <c r="AL259" s="85">
        <v>0</v>
      </c>
      <c r="AM259" s="85">
        <v>0</v>
      </c>
      <c r="AN259" s="85">
        <f t="shared" si="2467"/>
        <v>0</v>
      </c>
      <c r="AO259" s="85">
        <v>7384400</v>
      </c>
      <c r="AP259" s="57">
        <f t="shared" si="2306"/>
        <v>7384400</v>
      </c>
      <c r="AQ259" s="85">
        <v>0</v>
      </c>
      <c r="AR259" s="85">
        <v>0</v>
      </c>
      <c r="AS259" s="85">
        <v>0</v>
      </c>
      <c r="AT259" s="85">
        <v>0</v>
      </c>
      <c r="AU259" s="85">
        <v>0</v>
      </c>
      <c r="AV259" s="85">
        <v>0</v>
      </c>
      <c r="AW259" s="85">
        <v>0</v>
      </c>
      <c r="AX259" s="85">
        <v>0</v>
      </c>
      <c r="AY259" s="85">
        <v>0</v>
      </c>
      <c r="AZ259" s="85">
        <v>0</v>
      </c>
      <c r="BA259" s="85">
        <v>0</v>
      </c>
      <c r="BB259" s="85">
        <v>0</v>
      </c>
      <c r="BC259" s="57">
        <f t="shared" si="2307"/>
        <v>0</v>
      </c>
      <c r="BD259" s="57">
        <f t="shared" si="2308"/>
        <v>7384400</v>
      </c>
      <c r="BE259" s="85">
        <v>2235332.81</v>
      </c>
      <c r="BF259" s="85">
        <v>2090236.75</v>
      </c>
      <c r="BG259" s="85">
        <v>1991702.68</v>
      </c>
      <c r="BH259" s="85">
        <v>1601203.89</v>
      </c>
      <c r="BI259" s="85">
        <v>1773364.85</v>
      </c>
      <c r="BJ259" s="85">
        <v>1977153.15</v>
      </c>
      <c r="BK259" s="85">
        <v>879185.19</v>
      </c>
      <c r="BL259" s="85">
        <v>1362784.81</v>
      </c>
      <c r="BM259" s="85">
        <v>2002279.17</v>
      </c>
      <c r="BN259" s="85">
        <v>312980.11</v>
      </c>
      <c r="BO259" s="85">
        <v>878072.7</v>
      </c>
      <c r="BP259" s="85">
        <v>1376125.36</v>
      </c>
      <c r="BQ259" s="57">
        <f t="shared" si="2309"/>
        <v>18480421.469999999</v>
      </c>
      <c r="BR259" s="85">
        <v>543765.1</v>
      </c>
      <c r="BS259" s="85">
        <v>189477.26</v>
      </c>
      <c r="BT259" s="85">
        <v>0</v>
      </c>
      <c r="BU259" s="85">
        <v>18922.990000000002</v>
      </c>
      <c r="BV259" s="85">
        <v>7569.19</v>
      </c>
      <c r="BW259" s="85">
        <v>9843.2999999999993</v>
      </c>
      <c r="BX259" s="85">
        <v>0</v>
      </c>
      <c r="BY259" s="85">
        <v>31787.27</v>
      </c>
      <c r="BZ259" s="85">
        <v>37668.75</v>
      </c>
      <c r="CA259" s="85">
        <v>9645.69</v>
      </c>
      <c r="CB259" s="85">
        <v>0</v>
      </c>
      <c r="CC259" s="85">
        <v>0</v>
      </c>
      <c r="CD259" s="57">
        <f t="shared" si="2310"/>
        <v>848679.54999999993</v>
      </c>
      <c r="CE259" s="85">
        <v>494797.89</v>
      </c>
      <c r="CF259" s="85">
        <v>0</v>
      </c>
      <c r="CG259" s="85">
        <v>49548.06</v>
      </c>
      <c r="CH259" s="85">
        <v>0</v>
      </c>
      <c r="CI259" s="85">
        <v>396950</v>
      </c>
      <c r="CJ259" s="85">
        <v>736426.90999999992</v>
      </c>
      <c r="CK259" s="85">
        <v>46842.57</v>
      </c>
      <c r="CL259" s="85">
        <v>401250.9</v>
      </c>
      <c r="CM259" s="85">
        <v>18841.2</v>
      </c>
      <c r="CN259" s="85">
        <v>8910.6200000000008</v>
      </c>
      <c r="CO259" s="84">
        <v>104738.27</v>
      </c>
      <c r="CP259" s="84">
        <v>3284653.57</v>
      </c>
      <c r="CQ259" s="57">
        <f>CE259+CF259+CG259+CH259+CI259+CJ259+CK259+CL259+CM259+CN259+CO259+CP259</f>
        <v>5542959.9900000002</v>
      </c>
      <c r="CR259" s="57">
        <f t="shared" si="2226"/>
        <v>32256461.009999998</v>
      </c>
      <c r="CS259" s="179">
        <v>1883842.4300000002</v>
      </c>
      <c r="CT259" s="84">
        <v>16922.57</v>
      </c>
      <c r="CU259" s="84">
        <v>16922.57</v>
      </c>
      <c r="CV259" s="84">
        <f t="shared" si="2270"/>
        <v>1900765.0000000002</v>
      </c>
      <c r="CW259" s="84">
        <v>0</v>
      </c>
      <c r="CX259" s="84">
        <f t="shared" si="2271"/>
        <v>1900765.0000000002</v>
      </c>
      <c r="CY259" s="191">
        <f t="shared" si="2272"/>
        <v>1</v>
      </c>
      <c r="CZ259" s="84">
        <f t="shared" si="2273"/>
        <v>0</v>
      </c>
      <c r="DA259" s="84">
        <f t="shared" ref="DA259:FL259" si="2760">DA260+DA261</f>
        <v>12500</v>
      </c>
      <c r="DB259" s="84">
        <v>0</v>
      </c>
      <c r="DC259" s="84">
        <f t="shared" si="2275"/>
        <v>1913265.0000000002</v>
      </c>
      <c r="DD259" s="84">
        <v>0</v>
      </c>
      <c r="DE259" s="84">
        <f t="shared" si="2236"/>
        <v>1900765.0000000002</v>
      </c>
      <c r="DF259" s="191">
        <f t="shared" ref="DF259" si="2761">IFERROR(DE259/DC259,"nebija plānots")</f>
        <v>0.99346666562133312</v>
      </c>
      <c r="DG259" s="84">
        <f t="shared" ref="DG259" si="2762">DE259-DC259</f>
        <v>-12500</v>
      </c>
      <c r="DH259" s="84">
        <f t="shared" si="2760"/>
        <v>648706.75</v>
      </c>
      <c r="DI259" s="84">
        <v>916961.39</v>
      </c>
      <c r="DJ259" s="84">
        <f t="shared" ref="DJ259" si="2763">DC259+DH259</f>
        <v>2561971.75</v>
      </c>
      <c r="DK259" s="84">
        <v>0</v>
      </c>
      <c r="DL259" s="84">
        <f t="shared" si="2237"/>
        <v>2817726.39</v>
      </c>
      <c r="DM259" s="191">
        <f t="shared" ref="DM259" si="2764">IFERROR(DL259/DJ259,"nebija plānots")</f>
        <v>1.0998272678065244</v>
      </c>
      <c r="DN259" s="84">
        <f t="shared" ref="DN259" si="2765">DL259-DJ259</f>
        <v>255754.64000000013</v>
      </c>
      <c r="DO259" s="84">
        <f t="shared" si="2760"/>
        <v>238721.95</v>
      </c>
      <c r="DP259" s="84">
        <v>620556.76</v>
      </c>
      <c r="DQ259" s="84">
        <f t="shared" ref="DQ259" si="2766">DJ259+DO259</f>
        <v>2800693.7</v>
      </c>
      <c r="DR259" s="84">
        <v>0</v>
      </c>
      <c r="DS259" s="84">
        <f t="shared" si="2238"/>
        <v>3438283.1500000004</v>
      </c>
      <c r="DT259" s="191">
        <f t="shared" ref="DT259" si="2767">IFERROR(DS259/DQ259,"nebija plānots")</f>
        <v>1.2276541165497676</v>
      </c>
      <c r="DU259" s="84">
        <f t="shared" ref="DU259" si="2768">DS259-DQ259</f>
        <v>637589.45000000019</v>
      </c>
      <c r="DV259" s="84">
        <f t="shared" si="2760"/>
        <v>0</v>
      </c>
      <c r="DW259" s="84">
        <v>0</v>
      </c>
      <c r="DX259" s="84">
        <f t="shared" ref="DX259" si="2769">DQ259+DV259</f>
        <v>2800693.7</v>
      </c>
      <c r="DY259" s="84">
        <v>0</v>
      </c>
      <c r="DZ259" s="84">
        <f t="shared" si="2239"/>
        <v>3438283.1500000004</v>
      </c>
      <c r="EA259" s="191">
        <f t="shared" ref="EA259" si="2770">IFERROR(DZ259/DX259,"nebija plānots")</f>
        <v>1.2276541165497676</v>
      </c>
      <c r="EB259" s="84">
        <f t="shared" ref="EB259" si="2771">DZ259-DX259</f>
        <v>637589.45000000019</v>
      </c>
      <c r="EC259" s="84">
        <f t="shared" si="2760"/>
        <v>319459.65999999997</v>
      </c>
      <c r="ED259" s="84">
        <v>1246536.8600000001</v>
      </c>
      <c r="EE259" s="84">
        <f t="shared" ref="EE259" si="2772">DX259+EC259</f>
        <v>3120153.3600000003</v>
      </c>
      <c r="EF259" s="84">
        <v>0</v>
      </c>
      <c r="EG259" s="84">
        <f t="shared" si="2240"/>
        <v>4684820.0100000007</v>
      </c>
      <c r="EH259" s="191">
        <f t="shared" ref="EH259" si="2773">IFERROR(EG259/EE259,"nebija plānots")</f>
        <v>1.5014710719219264</v>
      </c>
      <c r="EI259" s="84">
        <f t="shared" ref="EI259" si="2774">EG259-EE259</f>
        <v>1564666.6500000004</v>
      </c>
      <c r="EJ259" s="84">
        <f t="shared" si="2760"/>
        <v>932656.59</v>
      </c>
      <c r="EK259" s="84">
        <v>18615</v>
      </c>
      <c r="EL259" s="84">
        <f t="shared" ref="EL259" si="2775">EE259+EJ259</f>
        <v>4052809.95</v>
      </c>
      <c r="EM259" s="84">
        <v>0</v>
      </c>
      <c r="EN259" s="84">
        <f t="shared" si="2241"/>
        <v>4703435.0100000007</v>
      </c>
      <c r="EO259" s="191">
        <f t="shared" ref="EO259" si="2776">IFERROR(EN259/EL259,"nebija plānots")</f>
        <v>1.1605367801665609</v>
      </c>
      <c r="EP259" s="84">
        <f t="shared" ref="EP259" si="2777">EN259-EL259</f>
        <v>650625.06000000052</v>
      </c>
      <c r="EQ259" s="84">
        <f t="shared" si="2760"/>
        <v>0</v>
      </c>
      <c r="ER259" s="84">
        <v>1129533.8399999999</v>
      </c>
      <c r="ES259" s="84">
        <f t="shared" ref="ES259" si="2778">EL259+EQ259</f>
        <v>4052809.95</v>
      </c>
      <c r="ET259" s="84">
        <v>0</v>
      </c>
      <c r="EU259" s="84">
        <f t="shared" si="2242"/>
        <v>5832968.8500000006</v>
      </c>
      <c r="EV259" s="191">
        <f t="shared" ref="EV259" si="2779">IFERROR(EU259/ES259,"nebija plānots")</f>
        <v>1.4392406557331907</v>
      </c>
      <c r="EW259" s="84">
        <f t="shared" ref="EW259" si="2780">EU259-ES259</f>
        <v>1780158.9000000004</v>
      </c>
      <c r="EX259" s="84">
        <f t="shared" si="2760"/>
        <v>239728.47</v>
      </c>
      <c r="EY259" s="84">
        <v>353252.35</v>
      </c>
      <c r="EZ259" s="84">
        <f t="shared" ref="EZ259" si="2781">ES259+EX259</f>
        <v>4292538.42</v>
      </c>
      <c r="FA259" s="84">
        <v>0</v>
      </c>
      <c r="FB259" s="84">
        <f t="shared" si="2243"/>
        <v>6186221.2000000002</v>
      </c>
      <c r="FC259" s="191">
        <f t="shared" ref="FC259" si="2782">IFERROR(FB259/EZ259,"nebija plānots")</f>
        <v>1.4411568621440551</v>
      </c>
      <c r="FD259" s="84">
        <f t="shared" ref="FD259" si="2783">FB259-EZ259</f>
        <v>1893682.7800000003</v>
      </c>
      <c r="FE259" s="84">
        <f t="shared" si="2760"/>
        <v>0</v>
      </c>
      <c r="FF259" s="84">
        <v>1593782.1199999999</v>
      </c>
      <c r="FG259" s="84">
        <f t="shared" ref="FG259" si="2784">EZ259+FE259</f>
        <v>4292538.42</v>
      </c>
      <c r="FH259" s="84">
        <v>0</v>
      </c>
      <c r="FI259" s="84">
        <f t="shared" si="2244"/>
        <v>7780003.3200000003</v>
      </c>
      <c r="FJ259" s="191">
        <f t="shared" ref="FJ259" si="2785">IFERROR(FI259/FG259,"nebija plānots")</f>
        <v>1.8124481504349588</v>
      </c>
      <c r="FK259" s="84">
        <f t="shared" ref="FK259" si="2786">FI259-FG259</f>
        <v>3487464.9000000004</v>
      </c>
      <c r="FL259" s="84">
        <f t="shared" si="2760"/>
        <v>650826.62</v>
      </c>
      <c r="FM259" s="84">
        <v>279873.7</v>
      </c>
      <c r="FN259" s="84">
        <f t="shared" ref="FN259" si="2787">FG259+FL259</f>
        <v>4943365.04</v>
      </c>
      <c r="FO259" s="84">
        <v>0</v>
      </c>
      <c r="FP259" s="84">
        <f t="shared" si="2245"/>
        <v>8059877.0200000005</v>
      </c>
      <c r="FQ259" s="191">
        <f t="shared" ref="FQ259" si="2788">IFERROR(FP259/FN259,"nebija plānots")</f>
        <v>1.6304434236157483</v>
      </c>
      <c r="FR259" s="84">
        <f t="shared" ref="FR259" si="2789">FP259-FN259</f>
        <v>3116511.9800000004</v>
      </c>
      <c r="FS259" s="97">
        <f t="shared" si="2305"/>
        <v>4943365.04</v>
      </c>
      <c r="FT259" s="97">
        <f t="shared" si="2246"/>
        <v>40316338.030000001</v>
      </c>
      <c r="FU259" s="84">
        <v>1041264.75</v>
      </c>
      <c r="FV259" s="84">
        <v>0</v>
      </c>
      <c r="FW259" s="84">
        <v>0</v>
      </c>
      <c r="FX259" s="84">
        <f t="shared" si="2247"/>
        <v>0</v>
      </c>
      <c r="FY259" s="191">
        <f t="shared" si="2248"/>
        <v>0</v>
      </c>
      <c r="FZ259" s="84">
        <f t="shared" si="2249"/>
        <v>1041264.75</v>
      </c>
      <c r="GA259" s="84">
        <v>0</v>
      </c>
      <c r="GB259" s="84">
        <v>0</v>
      </c>
      <c r="GC259" s="84">
        <f t="shared" si="2250"/>
        <v>0</v>
      </c>
      <c r="GD259" s="84">
        <f t="shared" si="2251"/>
        <v>0</v>
      </c>
      <c r="GE259" s="84">
        <f t="shared" si="2252"/>
        <v>0</v>
      </c>
      <c r="GF259" s="191">
        <f t="shared" si="2253"/>
        <v>0</v>
      </c>
      <c r="GG259" s="84">
        <f t="shared" si="2254"/>
        <v>1041264.75</v>
      </c>
      <c r="GH259" s="84">
        <v>590988.77</v>
      </c>
      <c r="GI259" s="84">
        <v>0</v>
      </c>
      <c r="GJ259" s="84">
        <f t="shared" si="2255"/>
        <v>590988.77</v>
      </c>
      <c r="GK259" s="84">
        <f t="shared" si="2256"/>
        <v>0</v>
      </c>
      <c r="GL259" s="84">
        <f t="shared" si="2257"/>
        <v>590988.77</v>
      </c>
      <c r="GM259" s="191">
        <f t="shared" si="2258"/>
        <v>0.56756820971803768</v>
      </c>
      <c r="GN259" s="84">
        <f t="shared" si="2259"/>
        <v>450275.98</v>
      </c>
      <c r="GO259" s="84">
        <v>570640.12</v>
      </c>
      <c r="GP259" s="84">
        <v>0</v>
      </c>
      <c r="GQ259" s="84">
        <f t="shared" si="2228"/>
        <v>570640.12</v>
      </c>
      <c r="GR259" s="84">
        <f t="shared" si="2229"/>
        <v>0</v>
      </c>
      <c r="GS259" s="84">
        <f t="shared" si="2230"/>
        <v>1161628.8900000001</v>
      </c>
      <c r="GT259" s="191">
        <f t="shared" si="2260"/>
        <v>1.1155941752565812</v>
      </c>
      <c r="GU259" s="84">
        <f t="shared" si="2231"/>
        <v>-120364.14000000001</v>
      </c>
      <c r="GV259" s="84">
        <v>0</v>
      </c>
      <c r="GW259" s="84">
        <v>0</v>
      </c>
      <c r="GX259" s="84">
        <f t="shared" si="2232"/>
        <v>0</v>
      </c>
      <c r="GY259" s="84">
        <f t="shared" si="2233"/>
        <v>0</v>
      </c>
      <c r="GZ259" s="84">
        <f t="shared" si="2234"/>
        <v>1161628.8900000001</v>
      </c>
      <c r="HA259" s="191">
        <f t="shared" si="2435"/>
        <v>1.1155941752565812</v>
      </c>
      <c r="HB259" s="84">
        <f t="shared" si="2235"/>
        <v>-120364.14000000001</v>
      </c>
      <c r="HC259" s="57">
        <f>FU259+FS259+CQ259+CD259+BQ259+BC259+AP259</f>
        <v>38241090.799999997</v>
      </c>
      <c r="HD259" s="57">
        <f>Q259-HC259</f>
        <v>3236920.200000003</v>
      </c>
      <c r="HE259" s="58" t="s">
        <v>952</v>
      </c>
      <c r="HF259" s="58"/>
      <c r="HG259" s="61"/>
      <c r="HH259" s="59"/>
      <c r="HI259" s="59"/>
    </row>
    <row r="260" spans="1:217" ht="75.400000000000006" hidden="1" customHeight="1" outlineLevel="1" x14ac:dyDescent="0.45">
      <c r="B260" s="9"/>
      <c r="C260" s="317" t="s">
        <v>77</v>
      </c>
      <c r="D260" s="1" t="s">
        <v>1471</v>
      </c>
      <c r="E260" s="35">
        <v>248</v>
      </c>
      <c r="F260" s="37">
        <v>5</v>
      </c>
      <c r="G260" s="37" t="s">
        <v>77</v>
      </c>
      <c r="H260" s="37" t="s">
        <v>259</v>
      </c>
      <c r="I260" s="37" t="s">
        <v>500</v>
      </c>
      <c r="J260" s="54">
        <v>0</v>
      </c>
      <c r="K260" s="41"/>
      <c r="L260" s="38"/>
      <c r="M260" s="42" t="s">
        <v>50</v>
      </c>
      <c r="N260" s="41"/>
      <c r="O260" s="38"/>
      <c r="P260" s="38" t="s">
        <v>456</v>
      </c>
      <c r="Q260" s="40"/>
      <c r="R260" s="40"/>
      <c r="S260" s="40"/>
      <c r="T260" s="40"/>
      <c r="U260" s="40"/>
      <c r="V260" s="40"/>
      <c r="W260" s="40"/>
      <c r="X260" s="85">
        <f t="shared" si="2225"/>
        <v>0</v>
      </c>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40"/>
      <c r="CE260" s="40"/>
      <c r="CF260" s="40"/>
      <c r="CG260" s="40"/>
      <c r="CH260" s="40"/>
      <c r="CI260" s="40"/>
      <c r="CJ260" s="40"/>
      <c r="CK260" s="40"/>
      <c r="CL260" s="40"/>
      <c r="CM260" s="40"/>
      <c r="CN260" s="40"/>
      <c r="CO260" s="84">
        <v>0</v>
      </c>
      <c r="CP260" s="84">
        <v>0</v>
      </c>
      <c r="CQ260" s="40"/>
      <c r="CR260" s="57">
        <f t="shared" si="2226"/>
        <v>0</v>
      </c>
      <c r="CS260" s="40"/>
      <c r="CT260" s="40"/>
      <c r="CU260" s="84"/>
      <c r="CV260" s="84"/>
      <c r="CW260" s="84"/>
      <c r="CX260" s="84"/>
      <c r="CY260" s="191"/>
      <c r="CZ260" s="84"/>
      <c r="DA260" s="40"/>
      <c r="DB260" s="84">
        <v>0</v>
      </c>
      <c r="DC260" s="84"/>
      <c r="DD260" s="84"/>
      <c r="DE260" s="84">
        <f t="shared" si="2236"/>
        <v>0</v>
      </c>
      <c r="DF260" s="191"/>
      <c r="DG260" s="84"/>
      <c r="DH260" s="40"/>
      <c r="DI260" s="84">
        <v>0</v>
      </c>
      <c r="DJ260" s="84"/>
      <c r="DK260" s="84"/>
      <c r="DL260" s="84">
        <f t="shared" si="2237"/>
        <v>0</v>
      </c>
      <c r="DM260" s="191"/>
      <c r="DN260" s="84"/>
      <c r="DO260" s="40"/>
      <c r="DP260" s="84">
        <v>0</v>
      </c>
      <c r="DQ260" s="84"/>
      <c r="DR260" s="84"/>
      <c r="DS260" s="84">
        <f t="shared" si="2238"/>
        <v>0</v>
      </c>
      <c r="DT260" s="191"/>
      <c r="DU260" s="84"/>
      <c r="DV260" s="40"/>
      <c r="DW260" s="84">
        <v>0</v>
      </c>
      <c r="DX260" s="84"/>
      <c r="DY260" s="84"/>
      <c r="DZ260" s="84">
        <f t="shared" si="2239"/>
        <v>0</v>
      </c>
      <c r="EA260" s="191"/>
      <c r="EB260" s="84"/>
      <c r="EC260" s="40"/>
      <c r="ED260" s="84">
        <v>0</v>
      </c>
      <c r="EE260" s="84"/>
      <c r="EF260" s="84"/>
      <c r="EG260" s="84">
        <f t="shared" si="2240"/>
        <v>0</v>
      </c>
      <c r="EH260" s="191"/>
      <c r="EI260" s="84"/>
      <c r="EJ260" s="40"/>
      <c r="EK260" s="84">
        <v>0</v>
      </c>
      <c r="EL260" s="84"/>
      <c r="EM260" s="84"/>
      <c r="EN260" s="84">
        <f t="shared" si="2241"/>
        <v>0</v>
      </c>
      <c r="EO260" s="191"/>
      <c r="EP260" s="84"/>
      <c r="EQ260" s="40"/>
      <c r="ER260" s="84">
        <v>0</v>
      </c>
      <c r="ES260" s="84"/>
      <c r="ET260" s="84"/>
      <c r="EU260" s="84">
        <f t="shared" si="2242"/>
        <v>0</v>
      </c>
      <c r="EV260" s="191"/>
      <c r="EW260" s="84"/>
      <c r="EX260" s="40"/>
      <c r="EY260" s="84">
        <v>0</v>
      </c>
      <c r="EZ260" s="84"/>
      <c r="FA260" s="84"/>
      <c r="FB260" s="84">
        <f t="shared" si="2243"/>
        <v>0</v>
      </c>
      <c r="FC260" s="191"/>
      <c r="FD260" s="84"/>
      <c r="FE260" s="40"/>
      <c r="FF260" s="84">
        <v>0</v>
      </c>
      <c r="FG260" s="84"/>
      <c r="FH260" s="84"/>
      <c r="FI260" s="84">
        <f t="shared" si="2244"/>
        <v>0</v>
      </c>
      <c r="FJ260" s="191"/>
      <c r="FK260" s="84"/>
      <c r="FL260" s="40"/>
      <c r="FM260" s="84">
        <v>0</v>
      </c>
      <c r="FN260" s="84"/>
      <c r="FO260" s="84"/>
      <c r="FP260" s="84">
        <f t="shared" si="2245"/>
        <v>0</v>
      </c>
      <c r="FQ260" s="191"/>
      <c r="FR260" s="84"/>
      <c r="FS260" s="40"/>
      <c r="FT260" s="97">
        <f t="shared" si="2246"/>
        <v>0</v>
      </c>
      <c r="FU260" s="84">
        <v>0</v>
      </c>
      <c r="FV260" s="84">
        <v>0</v>
      </c>
      <c r="FW260" s="84">
        <v>0</v>
      </c>
      <c r="FX260" s="84">
        <f t="shared" si="2247"/>
        <v>0</v>
      </c>
      <c r="FY260" s="191" t="str">
        <f t="shared" si="2248"/>
        <v>nebija plānots</v>
      </c>
      <c r="FZ260" s="84">
        <f t="shared" si="2249"/>
        <v>0</v>
      </c>
      <c r="GA260" s="84">
        <v>0</v>
      </c>
      <c r="GB260" s="84">
        <v>0</v>
      </c>
      <c r="GC260" s="84">
        <f t="shared" si="2250"/>
        <v>0</v>
      </c>
      <c r="GD260" s="84">
        <f t="shared" si="2251"/>
        <v>0</v>
      </c>
      <c r="GE260" s="84">
        <f t="shared" si="2252"/>
        <v>0</v>
      </c>
      <c r="GF260" s="191" t="str">
        <f t="shared" si="2253"/>
        <v>nebija plānots</v>
      </c>
      <c r="GG260" s="84">
        <f t="shared" si="2254"/>
        <v>0</v>
      </c>
      <c r="GH260" s="84">
        <v>0</v>
      </c>
      <c r="GI260" s="84">
        <v>0</v>
      </c>
      <c r="GJ260" s="84">
        <f t="shared" si="2255"/>
        <v>0</v>
      </c>
      <c r="GK260" s="84">
        <f t="shared" si="2256"/>
        <v>0</v>
      </c>
      <c r="GL260" s="84">
        <f t="shared" si="2257"/>
        <v>0</v>
      </c>
      <c r="GM260" s="191" t="str">
        <f t="shared" si="2258"/>
        <v>nebija plānots</v>
      </c>
      <c r="GN260" s="84">
        <f t="shared" si="2259"/>
        <v>0</v>
      </c>
      <c r="GO260" s="84">
        <v>0</v>
      </c>
      <c r="GP260" s="84">
        <v>0</v>
      </c>
      <c r="GQ260" s="84">
        <f t="shared" si="2228"/>
        <v>0</v>
      </c>
      <c r="GR260" s="84">
        <f t="shared" si="2229"/>
        <v>0</v>
      </c>
      <c r="GS260" s="84">
        <f t="shared" si="2230"/>
        <v>0</v>
      </c>
      <c r="GT260" s="191" t="str">
        <f t="shared" si="2260"/>
        <v>nebija plānots</v>
      </c>
      <c r="GU260" s="84">
        <f t="shared" si="2231"/>
        <v>0</v>
      </c>
      <c r="GV260" s="84">
        <v>0</v>
      </c>
      <c r="GW260" s="84">
        <v>0</v>
      </c>
      <c r="GX260" s="84">
        <f t="shared" si="2232"/>
        <v>0</v>
      </c>
      <c r="GY260" s="84">
        <f t="shared" si="2233"/>
        <v>0</v>
      </c>
      <c r="GZ260" s="84">
        <f t="shared" si="2234"/>
        <v>0</v>
      </c>
      <c r="HA260" s="191" t="str">
        <f t="shared" si="2435"/>
        <v>nebija plānots</v>
      </c>
      <c r="HB260" s="84">
        <f t="shared" si="2235"/>
        <v>0</v>
      </c>
      <c r="HC260" s="40"/>
      <c r="HD260" s="40"/>
      <c r="HE260" s="99"/>
      <c r="HF260" s="99"/>
      <c r="HG260" s="102"/>
      <c r="HH260" s="100"/>
      <c r="HI260" s="100"/>
    </row>
    <row r="261" spans="1:217" ht="195.75" hidden="1" customHeight="1" outlineLevel="1" x14ac:dyDescent="0.45">
      <c r="B261" s="9"/>
      <c r="C261" s="317" t="s">
        <v>77</v>
      </c>
      <c r="D261" s="1" t="s">
        <v>1471</v>
      </c>
      <c r="E261" s="35">
        <v>249</v>
      </c>
      <c r="F261" s="37">
        <v>5</v>
      </c>
      <c r="G261" s="37" t="s">
        <v>77</v>
      </c>
      <c r="H261" s="37" t="s">
        <v>259</v>
      </c>
      <c r="I261" s="37" t="s">
        <v>500</v>
      </c>
      <c r="J261" s="54">
        <v>0</v>
      </c>
      <c r="K261" s="41"/>
      <c r="L261" s="38"/>
      <c r="M261" s="42" t="s">
        <v>50</v>
      </c>
      <c r="N261" s="41"/>
      <c r="O261" s="38"/>
      <c r="P261" s="38" t="s">
        <v>457</v>
      </c>
      <c r="Q261" s="40"/>
      <c r="R261" s="40"/>
      <c r="S261" s="40"/>
      <c r="T261" s="40"/>
      <c r="U261" s="40"/>
      <c r="V261" s="40"/>
      <c r="W261" s="40"/>
      <c r="X261" s="85">
        <f t="shared" si="2225"/>
        <v>0</v>
      </c>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40"/>
      <c r="CE261" s="40"/>
      <c r="CF261" s="40"/>
      <c r="CG261" s="40"/>
      <c r="CH261" s="40"/>
      <c r="CI261" s="40"/>
      <c r="CJ261" s="40"/>
      <c r="CK261" s="40"/>
      <c r="CL261" s="40"/>
      <c r="CM261" s="40"/>
      <c r="CN261" s="40"/>
      <c r="CO261" s="84">
        <v>0</v>
      </c>
      <c r="CP261" s="84">
        <v>0</v>
      </c>
      <c r="CQ261" s="40"/>
      <c r="CR261" s="57">
        <f t="shared" si="2226"/>
        <v>0</v>
      </c>
      <c r="CS261" s="40"/>
      <c r="CT261" s="40">
        <v>16922.57</v>
      </c>
      <c r="CU261" s="84"/>
      <c r="CV261" s="84"/>
      <c r="CW261" s="84"/>
      <c r="CX261" s="84"/>
      <c r="CY261" s="191"/>
      <c r="CZ261" s="84"/>
      <c r="DA261" s="40">
        <v>12500</v>
      </c>
      <c r="DB261" s="84">
        <v>0</v>
      </c>
      <c r="DC261" s="84"/>
      <c r="DD261" s="84"/>
      <c r="DE261" s="84">
        <f t="shared" si="2236"/>
        <v>0</v>
      </c>
      <c r="DF261" s="191"/>
      <c r="DG261" s="84"/>
      <c r="DH261" s="40">
        <v>648706.75</v>
      </c>
      <c r="DI261" s="84">
        <v>0</v>
      </c>
      <c r="DJ261" s="84"/>
      <c r="DK261" s="84"/>
      <c r="DL261" s="84">
        <f t="shared" si="2237"/>
        <v>0</v>
      </c>
      <c r="DM261" s="191"/>
      <c r="DN261" s="84"/>
      <c r="DO261" s="40">
        <v>238721.95</v>
      </c>
      <c r="DP261" s="84">
        <v>0</v>
      </c>
      <c r="DQ261" s="84"/>
      <c r="DR261" s="84"/>
      <c r="DS261" s="84">
        <f t="shared" si="2238"/>
        <v>0</v>
      </c>
      <c r="DT261" s="191"/>
      <c r="DU261" s="84"/>
      <c r="DV261" s="40">
        <v>0</v>
      </c>
      <c r="DW261" s="84">
        <v>0</v>
      </c>
      <c r="DX261" s="84"/>
      <c r="DY261" s="84"/>
      <c r="DZ261" s="84">
        <f t="shared" si="2239"/>
        <v>0</v>
      </c>
      <c r="EA261" s="191"/>
      <c r="EB261" s="84"/>
      <c r="EC261" s="40">
        <v>319459.65999999997</v>
      </c>
      <c r="ED261" s="84">
        <v>0</v>
      </c>
      <c r="EE261" s="84"/>
      <c r="EF261" s="84"/>
      <c r="EG261" s="84">
        <f t="shared" si="2240"/>
        <v>0</v>
      </c>
      <c r="EH261" s="191"/>
      <c r="EI261" s="84"/>
      <c r="EJ261" s="40">
        <v>932656.59</v>
      </c>
      <c r="EK261" s="84">
        <v>0</v>
      </c>
      <c r="EL261" s="84"/>
      <c r="EM261" s="84"/>
      <c r="EN261" s="84">
        <f t="shared" si="2241"/>
        <v>0</v>
      </c>
      <c r="EO261" s="191"/>
      <c r="EP261" s="84"/>
      <c r="EQ261" s="40">
        <v>0</v>
      </c>
      <c r="ER261" s="84">
        <v>0</v>
      </c>
      <c r="ES261" s="84"/>
      <c r="ET261" s="84"/>
      <c r="EU261" s="84">
        <f t="shared" si="2242"/>
        <v>0</v>
      </c>
      <c r="EV261" s="191"/>
      <c r="EW261" s="84"/>
      <c r="EX261" s="40">
        <v>239728.47</v>
      </c>
      <c r="EY261" s="84">
        <v>0</v>
      </c>
      <c r="EZ261" s="84"/>
      <c r="FA261" s="84"/>
      <c r="FB261" s="84">
        <f t="shared" si="2243"/>
        <v>0</v>
      </c>
      <c r="FC261" s="191"/>
      <c r="FD261" s="84"/>
      <c r="FE261" s="40">
        <v>0</v>
      </c>
      <c r="FF261" s="84">
        <v>0</v>
      </c>
      <c r="FG261" s="84"/>
      <c r="FH261" s="84"/>
      <c r="FI261" s="84">
        <f t="shared" si="2244"/>
        <v>0</v>
      </c>
      <c r="FJ261" s="191"/>
      <c r="FK261" s="84"/>
      <c r="FL261" s="40">
        <v>650826.62</v>
      </c>
      <c r="FM261" s="84">
        <v>0</v>
      </c>
      <c r="FN261" s="84"/>
      <c r="FO261" s="84"/>
      <c r="FP261" s="84">
        <f t="shared" si="2245"/>
        <v>0</v>
      </c>
      <c r="FQ261" s="191"/>
      <c r="FR261" s="84"/>
      <c r="FS261" s="40"/>
      <c r="FT261" s="97">
        <f t="shared" si="2246"/>
        <v>0</v>
      </c>
      <c r="FU261" s="84">
        <v>0</v>
      </c>
      <c r="FV261" s="84">
        <v>0</v>
      </c>
      <c r="FW261" s="84">
        <v>0</v>
      </c>
      <c r="FX261" s="84">
        <f t="shared" si="2247"/>
        <v>0</v>
      </c>
      <c r="FY261" s="191" t="str">
        <f t="shared" si="2248"/>
        <v>nebija plānots</v>
      </c>
      <c r="FZ261" s="84">
        <f t="shared" si="2249"/>
        <v>0</v>
      </c>
      <c r="GA261" s="84">
        <v>0</v>
      </c>
      <c r="GB261" s="84">
        <v>0</v>
      </c>
      <c r="GC261" s="84">
        <f t="shared" si="2250"/>
        <v>0</v>
      </c>
      <c r="GD261" s="84">
        <f t="shared" si="2251"/>
        <v>0</v>
      </c>
      <c r="GE261" s="84">
        <f t="shared" si="2252"/>
        <v>0</v>
      </c>
      <c r="GF261" s="191" t="str">
        <f t="shared" si="2253"/>
        <v>nebija plānots</v>
      </c>
      <c r="GG261" s="84">
        <f t="shared" si="2254"/>
        <v>0</v>
      </c>
      <c r="GH261" s="84">
        <v>0</v>
      </c>
      <c r="GI261" s="84">
        <v>0</v>
      </c>
      <c r="GJ261" s="84">
        <f t="shared" si="2255"/>
        <v>0</v>
      </c>
      <c r="GK261" s="84">
        <f t="shared" si="2256"/>
        <v>0</v>
      </c>
      <c r="GL261" s="84">
        <f t="shared" si="2257"/>
        <v>0</v>
      </c>
      <c r="GM261" s="191" t="str">
        <f t="shared" si="2258"/>
        <v>nebija plānots</v>
      </c>
      <c r="GN261" s="84">
        <f t="shared" si="2259"/>
        <v>0</v>
      </c>
      <c r="GO261" s="84">
        <v>0</v>
      </c>
      <c r="GP261" s="84">
        <v>0</v>
      </c>
      <c r="GQ261" s="84">
        <f t="shared" si="2228"/>
        <v>0</v>
      </c>
      <c r="GR261" s="84">
        <f t="shared" si="2229"/>
        <v>0</v>
      </c>
      <c r="GS261" s="84">
        <f t="shared" si="2230"/>
        <v>0</v>
      </c>
      <c r="GT261" s="191" t="str">
        <f t="shared" si="2260"/>
        <v>nebija plānots</v>
      </c>
      <c r="GU261" s="84">
        <f t="shared" si="2231"/>
        <v>0</v>
      </c>
      <c r="GV261" s="84">
        <v>0</v>
      </c>
      <c r="GW261" s="84">
        <v>0</v>
      </c>
      <c r="GX261" s="84">
        <f t="shared" si="2232"/>
        <v>0</v>
      </c>
      <c r="GY261" s="84">
        <f t="shared" si="2233"/>
        <v>0</v>
      </c>
      <c r="GZ261" s="84">
        <f t="shared" si="2234"/>
        <v>0</v>
      </c>
      <c r="HA261" s="191" t="str">
        <f t="shared" si="2435"/>
        <v>nebija plānots</v>
      </c>
      <c r="HB261" s="84">
        <f t="shared" si="2235"/>
        <v>0</v>
      </c>
      <c r="HC261" s="40"/>
      <c r="HD261" s="40"/>
      <c r="HE261" s="99"/>
      <c r="HF261" s="153">
        <v>0.5</v>
      </c>
      <c r="HG261" s="102" t="s">
        <v>783</v>
      </c>
      <c r="HH261" s="100" t="s">
        <v>782</v>
      </c>
      <c r="HI261" s="100" t="s">
        <v>782</v>
      </c>
    </row>
    <row r="262" spans="1:217" ht="75.400000000000006" customHeight="1" collapsed="1" x14ac:dyDescent="0.45">
      <c r="A262" s="1" t="str">
        <f t="shared" ref="A262" si="2790">G262&amp;K262</f>
        <v>5.2.1.2.4</v>
      </c>
      <c r="B262" s="9" t="str">
        <f>C262&amp;J262&amp;"."&amp;D262</f>
        <v>5.2.1.2.4.Nē</v>
      </c>
      <c r="C262" s="317" t="s">
        <v>77</v>
      </c>
      <c r="D262" s="1" t="s">
        <v>1471</v>
      </c>
      <c r="E262" s="35">
        <v>250</v>
      </c>
      <c r="F262" s="54">
        <v>5</v>
      </c>
      <c r="G262" s="54" t="s">
        <v>77</v>
      </c>
      <c r="H262" s="54" t="s">
        <v>259</v>
      </c>
      <c r="I262" s="54" t="str">
        <f t="shared" ref="I262" si="2791">CONCATENATE(G262," ",H262)</f>
        <v xml:space="preserve">5.2.1.2. Atkritumu pārstrāde </v>
      </c>
      <c r="J262" s="54">
        <v>4</v>
      </c>
      <c r="K262" s="62">
        <v>4</v>
      </c>
      <c r="L262" s="38" t="str">
        <f t="shared" ref="L262" si="2792">G262&amp;K262</f>
        <v>5.2.1.2.4</v>
      </c>
      <c r="M262" s="63" t="s">
        <v>50</v>
      </c>
      <c r="N262" s="62" t="s">
        <v>6</v>
      </c>
      <c r="O262" s="55" t="s">
        <v>221</v>
      </c>
      <c r="P262" s="55" t="s">
        <v>225</v>
      </c>
      <c r="Q262" s="57">
        <f t="shared" ref="Q262" si="2793">S262+T262+U262+V262+W262</f>
        <v>17482183</v>
      </c>
      <c r="R262" s="57">
        <f t="shared" ref="R262" si="2794">S262+T262+U262+V262</f>
        <v>0</v>
      </c>
      <c r="S262" s="80">
        <v>0</v>
      </c>
      <c r="T262" s="80">
        <v>0</v>
      </c>
      <c r="U262" s="80">
        <v>0</v>
      </c>
      <c r="V262" s="80">
        <v>0</v>
      </c>
      <c r="W262" s="80">
        <v>17482183</v>
      </c>
      <c r="X262" s="85" t="str">
        <f t="shared" si="2225"/>
        <v>KF</v>
      </c>
      <c r="Y262" s="40"/>
      <c r="Z262" s="40"/>
      <c r="AA262" s="40"/>
      <c r="AB262" s="40"/>
      <c r="AC262" s="40"/>
      <c r="AD262" s="40"/>
      <c r="AE262" s="40"/>
      <c r="AF262" s="40"/>
      <c r="AG262" s="40"/>
      <c r="AH262" s="40"/>
      <c r="AI262" s="40"/>
      <c r="AJ262" s="40"/>
      <c r="AK262" s="40"/>
      <c r="AL262" s="40"/>
      <c r="AM262" s="40"/>
      <c r="AN262" s="40"/>
      <c r="AO262" s="40"/>
      <c r="AP262" s="57">
        <f t="shared" ref="AP262" si="2795">AO262+AN262</f>
        <v>0</v>
      </c>
      <c r="AQ262" s="85">
        <v>0</v>
      </c>
      <c r="AR262" s="85">
        <v>0</v>
      </c>
      <c r="AS262" s="85">
        <v>0</v>
      </c>
      <c r="AT262" s="85">
        <v>0</v>
      </c>
      <c r="AU262" s="85">
        <v>0</v>
      </c>
      <c r="AV262" s="85">
        <v>0</v>
      </c>
      <c r="AW262" s="85">
        <v>0</v>
      </c>
      <c r="AX262" s="85">
        <v>0</v>
      </c>
      <c r="AY262" s="85">
        <v>0</v>
      </c>
      <c r="AZ262" s="85">
        <v>0</v>
      </c>
      <c r="BA262" s="85">
        <v>0</v>
      </c>
      <c r="BB262" s="85">
        <v>0</v>
      </c>
      <c r="BC262" s="57">
        <f t="shared" ref="BC262" si="2796">AQ262+AR262+AS262+AT262+AU262+AV262+AW262+AX262+AY262+AZ262+BA262+BB262</f>
        <v>0</v>
      </c>
      <c r="BD262" s="57">
        <f t="shared" ref="BD262" si="2797">AP262+BC262</f>
        <v>0</v>
      </c>
      <c r="BE262" s="85">
        <v>0</v>
      </c>
      <c r="BF262" s="85">
        <v>0</v>
      </c>
      <c r="BG262" s="85">
        <v>0</v>
      </c>
      <c r="BH262" s="85">
        <v>0</v>
      </c>
      <c r="BI262" s="85">
        <v>0</v>
      </c>
      <c r="BJ262" s="85">
        <v>0</v>
      </c>
      <c r="BK262" s="85">
        <v>0</v>
      </c>
      <c r="BL262" s="85">
        <v>0</v>
      </c>
      <c r="BM262" s="85">
        <v>0</v>
      </c>
      <c r="BN262" s="85">
        <v>0</v>
      </c>
      <c r="BO262" s="85">
        <v>0</v>
      </c>
      <c r="BP262" s="85">
        <v>0</v>
      </c>
      <c r="BQ262" s="57">
        <f t="shared" si="2309"/>
        <v>0</v>
      </c>
      <c r="BR262" s="85">
        <v>0</v>
      </c>
      <c r="BS262" s="85">
        <v>0</v>
      </c>
      <c r="BT262" s="85">
        <v>0</v>
      </c>
      <c r="BU262" s="85">
        <v>0</v>
      </c>
      <c r="BV262" s="85">
        <v>0</v>
      </c>
      <c r="BW262" s="85">
        <v>0</v>
      </c>
      <c r="BX262" s="85">
        <v>0</v>
      </c>
      <c r="BY262" s="85">
        <v>0</v>
      </c>
      <c r="BZ262" s="85">
        <v>0</v>
      </c>
      <c r="CA262" s="85">
        <v>0</v>
      </c>
      <c r="CB262" s="85">
        <v>0</v>
      </c>
      <c r="CC262" s="85">
        <v>0</v>
      </c>
      <c r="CD262" s="57">
        <f t="shared" si="2310"/>
        <v>0</v>
      </c>
      <c r="CE262" s="85">
        <v>0</v>
      </c>
      <c r="CF262" s="85">
        <v>0</v>
      </c>
      <c r="CG262" s="85">
        <v>0</v>
      </c>
      <c r="CH262" s="85">
        <v>0</v>
      </c>
      <c r="CI262" s="85">
        <v>0</v>
      </c>
      <c r="CJ262" s="85">
        <v>0</v>
      </c>
      <c r="CK262" s="85">
        <v>0</v>
      </c>
      <c r="CL262" s="85">
        <v>0</v>
      </c>
      <c r="CM262" s="85">
        <v>0</v>
      </c>
      <c r="CN262" s="85">
        <v>0</v>
      </c>
      <c r="CO262" s="84">
        <v>1834951.73</v>
      </c>
      <c r="CP262" s="84">
        <v>0</v>
      </c>
      <c r="CQ262" s="57">
        <f>CE262+CF262+CG262+CH262+CI262+CJ262+CK262+CL262+CM262+CN262+CO262+CP262</f>
        <v>1834951.73</v>
      </c>
      <c r="CR262" s="57">
        <f t="shared" si="2226"/>
        <v>1834951.73</v>
      </c>
      <c r="CS262" s="179">
        <v>3212048.27</v>
      </c>
      <c r="CT262" s="84">
        <v>2024325.84</v>
      </c>
      <c r="CU262" s="84">
        <v>2024325.8399999999</v>
      </c>
      <c r="CV262" s="84">
        <f t="shared" si="2270"/>
        <v>5236374.1100000003</v>
      </c>
      <c r="CW262" s="84">
        <v>0</v>
      </c>
      <c r="CX262" s="84">
        <f t="shared" si="2271"/>
        <v>5236374.1099999994</v>
      </c>
      <c r="CY262" s="191">
        <f t="shared" si="2272"/>
        <v>0.99999999999999978</v>
      </c>
      <c r="CZ262" s="84">
        <f t="shared" si="2273"/>
        <v>0</v>
      </c>
      <c r="DA262" s="84">
        <f t="shared" ref="DA262:FL262" si="2798">DA263+DA264</f>
        <v>0</v>
      </c>
      <c r="DB262" s="84">
        <v>975674.16</v>
      </c>
      <c r="DC262" s="84">
        <f t="shared" si="2275"/>
        <v>5236374.1100000003</v>
      </c>
      <c r="DD262" s="84">
        <v>0</v>
      </c>
      <c r="DE262" s="84">
        <f t="shared" si="2236"/>
        <v>6212048.2699999996</v>
      </c>
      <c r="DF262" s="191">
        <f t="shared" ref="DF262" si="2799">IFERROR(DE262/DC262,"nebija plānots")</f>
        <v>1.1863262898150719</v>
      </c>
      <c r="DG262" s="84">
        <f t="shared" ref="DG262" si="2800">DE262-DC262</f>
        <v>975674.15999999922</v>
      </c>
      <c r="DH262" s="84">
        <f t="shared" si="2798"/>
        <v>986509.66</v>
      </c>
      <c r="DI262" s="84">
        <v>31671</v>
      </c>
      <c r="DJ262" s="84">
        <f t="shared" ref="DJ262" si="2801">DC262+DH262</f>
        <v>6222883.7700000005</v>
      </c>
      <c r="DK262" s="84">
        <v>0</v>
      </c>
      <c r="DL262" s="84">
        <f t="shared" si="2237"/>
        <v>6243719.2699999996</v>
      </c>
      <c r="DM262" s="191">
        <f t="shared" ref="DM262" si="2802">IFERROR(DL262/DJ262,"nebija plānots")</f>
        <v>1.003348206518085</v>
      </c>
      <c r="DN262" s="84">
        <f t="shared" ref="DN262" si="2803">DL262-DJ262</f>
        <v>20835.499999999069</v>
      </c>
      <c r="DO262" s="84">
        <f t="shared" si="2798"/>
        <v>0</v>
      </c>
      <c r="DP262" s="84">
        <v>1375655</v>
      </c>
      <c r="DQ262" s="84">
        <f t="shared" ref="DQ262" si="2804">DJ262+DO262</f>
        <v>6222883.7700000005</v>
      </c>
      <c r="DR262" s="84">
        <v>0</v>
      </c>
      <c r="DS262" s="84">
        <f t="shared" si="2238"/>
        <v>7619374.2699999996</v>
      </c>
      <c r="DT262" s="191">
        <f t="shared" ref="DT262" si="2805">IFERROR(DS262/DQ262,"nebija plānots")</f>
        <v>1.2244121136782857</v>
      </c>
      <c r="DU262" s="84">
        <f t="shared" ref="DU262" si="2806">DS262-DQ262</f>
        <v>1396490.4999999991</v>
      </c>
      <c r="DV262" s="84">
        <f t="shared" si="2798"/>
        <v>1570844.5</v>
      </c>
      <c r="DW262" s="84">
        <v>865066.3</v>
      </c>
      <c r="DX262" s="84">
        <f t="shared" ref="DX262" si="2807">DQ262+DV262</f>
        <v>7793728.2700000005</v>
      </c>
      <c r="DY262" s="84">
        <v>0</v>
      </c>
      <c r="DZ262" s="84">
        <f t="shared" si="2239"/>
        <v>8484440.5700000003</v>
      </c>
      <c r="EA262" s="191">
        <f t="shared" ref="EA262" si="2808">IFERROR(DZ262/DX262,"nebija plānots")</f>
        <v>1.0886241187877597</v>
      </c>
      <c r="EB262" s="84">
        <f t="shared" ref="EB262" si="2809">DZ262-DX262</f>
        <v>690712.29999999981</v>
      </c>
      <c r="EC262" s="84">
        <f t="shared" si="2798"/>
        <v>0</v>
      </c>
      <c r="ED262" s="84">
        <v>0</v>
      </c>
      <c r="EE262" s="84">
        <f t="shared" ref="EE262" si="2810">DX262+EC262</f>
        <v>7793728.2700000005</v>
      </c>
      <c r="EF262" s="84">
        <v>0</v>
      </c>
      <c r="EG262" s="84">
        <f t="shared" si="2240"/>
        <v>8484440.5700000003</v>
      </c>
      <c r="EH262" s="191">
        <f t="shared" ref="EH262" si="2811">IFERROR(EG262/EE262,"nebija plānots")</f>
        <v>1.0886241187877597</v>
      </c>
      <c r="EI262" s="84">
        <f t="shared" ref="EI262" si="2812">EG262-EE262</f>
        <v>690712.29999999981</v>
      </c>
      <c r="EJ262" s="84">
        <f t="shared" si="2798"/>
        <v>653522.5</v>
      </c>
      <c r="EK262" s="84">
        <v>1240062.17</v>
      </c>
      <c r="EL262" s="84">
        <f t="shared" ref="EL262" si="2813">EE262+EJ262</f>
        <v>8447250.7699999996</v>
      </c>
      <c r="EM262" s="84">
        <v>0</v>
      </c>
      <c r="EN262" s="84">
        <f t="shared" si="2241"/>
        <v>9724502.7400000002</v>
      </c>
      <c r="EO262" s="191">
        <f t="shared" ref="EO262" si="2814">IFERROR(EN262/EL262,"nebija plānots")</f>
        <v>1.1512032736776443</v>
      </c>
      <c r="EP262" s="84">
        <f t="shared" ref="EP262" si="2815">EN262-EL262</f>
        <v>1277251.9700000007</v>
      </c>
      <c r="EQ262" s="84">
        <f t="shared" si="2798"/>
        <v>0</v>
      </c>
      <c r="ER262" s="84">
        <v>249775.27</v>
      </c>
      <c r="ES262" s="84">
        <f t="shared" ref="ES262" si="2816">EL262+EQ262</f>
        <v>8447250.7699999996</v>
      </c>
      <c r="ET262" s="84">
        <v>0</v>
      </c>
      <c r="EU262" s="84">
        <f t="shared" si="2242"/>
        <v>9974278.0099999998</v>
      </c>
      <c r="EV262" s="191">
        <f t="shared" ref="EV262" si="2817">IFERROR(EU262/ES262,"nebija plānots")</f>
        <v>1.1807720975235119</v>
      </c>
      <c r="EW262" s="84">
        <f t="shared" ref="EW262" si="2818">EU262-ES262</f>
        <v>1527027.2400000002</v>
      </c>
      <c r="EX262" s="84">
        <f t="shared" si="2798"/>
        <v>509470.55</v>
      </c>
      <c r="EY262" s="84">
        <v>0</v>
      </c>
      <c r="EZ262" s="84">
        <f t="shared" ref="EZ262" si="2819">ES262+EX262</f>
        <v>8956721.3200000003</v>
      </c>
      <c r="FA262" s="84">
        <v>0</v>
      </c>
      <c r="FB262" s="84">
        <f t="shared" si="2243"/>
        <v>9974278.0099999998</v>
      </c>
      <c r="FC262" s="191">
        <f t="shared" ref="FC262" si="2820">IFERROR(FB262/EZ262,"nebija plānots")</f>
        <v>1.1136081668330839</v>
      </c>
      <c r="FD262" s="84">
        <f t="shared" ref="FD262" si="2821">FB262-EZ262</f>
        <v>1017556.6899999995</v>
      </c>
      <c r="FE262" s="84">
        <f t="shared" si="2798"/>
        <v>237076.03</v>
      </c>
      <c r="FF262" s="84">
        <v>250000</v>
      </c>
      <c r="FG262" s="84">
        <f t="shared" ref="FG262" si="2822">EZ262+FE262</f>
        <v>9193797.3499999996</v>
      </c>
      <c r="FH262" s="84">
        <v>0</v>
      </c>
      <c r="FI262" s="84">
        <f t="shared" si="2244"/>
        <v>10224278.01</v>
      </c>
      <c r="FJ262" s="191">
        <f t="shared" ref="FJ262" si="2823">IFERROR(FI262/FG262,"nebija plānots")</f>
        <v>1.1120843347716383</v>
      </c>
      <c r="FK262" s="84">
        <f t="shared" ref="FK262" si="2824">FI262-FG262</f>
        <v>1030480.6600000001</v>
      </c>
      <c r="FL262" s="84">
        <f t="shared" si="2798"/>
        <v>861733.05</v>
      </c>
      <c r="FM262" s="84">
        <v>0</v>
      </c>
      <c r="FN262" s="84">
        <f t="shared" ref="FN262" si="2825">FG262+FL262</f>
        <v>10055530.4</v>
      </c>
      <c r="FO262" s="84">
        <v>0</v>
      </c>
      <c r="FP262" s="84">
        <f t="shared" si="2245"/>
        <v>10224278.01</v>
      </c>
      <c r="FQ262" s="191">
        <f t="shared" ref="FQ262" si="2826">IFERROR(FP262/FN262,"nebija plānots")</f>
        <v>1.0167815722579885</v>
      </c>
      <c r="FR262" s="84">
        <f t="shared" ref="FR262" si="2827">FP262-FN262</f>
        <v>168747.6099999994</v>
      </c>
      <c r="FS262" s="97">
        <f t="shared" ref="FS262" si="2828">CS262+CT262+DA262+DH262+DO262+DV262+EC262+EJ262+EQ262+EX262+FE262+FL262</f>
        <v>10055530.4</v>
      </c>
      <c r="FT262" s="97">
        <f t="shared" si="2246"/>
        <v>12059229.74</v>
      </c>
      <c r="FU262" s="84">
        <v>5422952.7599999998</v>
      </c>
      <c r="FV262" s="84">
        <v>308694.7</v>
      </c>
      <c r="FW262" s="84">
        <v>0</v>
      </c>
      <c r="FX262" s="84">
        <f t="shared" si="2247"/>
        <v>308694.7</v>
      </c>
      <c r="FY262" s="191">
        <f t="shared" si="2248"/>
        <v>5.6923730237325547E-2</v>
      </c>
      <c r="FZ262" s="84">
        <f t="shared" si="2249"/>
        <v>5114258.0599999996</v>
      </c>
      <c r="GA262" s="84">
        <v>3332841.6399999997</v>
      </c>
      <c r="GB262" s="84">
        <v>0</v>
      </c>
      <c r="GC262" s="84">
        <f t="shared" si="2250"/>
        <v>3332841.6399999997</v>
      </c>
      <c r="GD262" s="84">
        <f t="shared" si="2251"/>
        <v>0</v>
      </c>
      <c r="GE262" s="84">
        <f t="shared" si="2252"/>
        <v>3641536.34</v>
      </c>
      <c r="GF262" s="191">
        <f t="shared" si="2253"/>
        <v>0.67150434480273802</v>
      </c>
      <c r="GG262" s="84">
        <f t="shared" si="2254"/>
        <v>1781416.42</v>
      </c>
      <c r="GH262" s="84">
        <v>0</v>
      </c>
      <c r="GI262" s="84">
        <v>0</v>
      </c>
      <c r="GJ262" s="84">
        <f t="shared" si="2255"/>
        <v>0</v>
      </c>
      <c r="GK262" s="84">
        <f t="shared" si="2256"/>
        <v>0</v>
      </c>
      <c r="GL262" s="84">
        <f t="shared" si="2257"/>
        <v>3641536.34</v>
      </c>
      <c r="GM262" s="191">
        <f t="shared" si="2258"/>
        <v>0.67150434480273802</v>
      </c>
      <c r="GN262" s="84">
        <f t="shared" si="2259"/>
        <v>1781416.42</v>
      </c>
      <c r="GO262" s="84">
        <v>1781416.1</v>
      </c>
      <c r="GP262" s="84">
        <v>0</v>
      </c>
      <c r="GQ262" s="84">
        <f t="shared" si="2228"/>
        <v>1781416.1</v>
      </c>
      <c r="GR262" s="84">
        <f t="shared" si="2229"/>
        <v>0</v>
      </c>
      <c r="GS262" s="84">
        <f t="shared" si="2230"/>
        <v>5422952.4399999995</v>
      </c>
      <c r="GT262" s="191">
        <f t="shared" si="2260"/>
        <v>0.99999994099155676</v>
      </c>
      <c r="GU262" s="84">
        <f t="shared" si="2231"/>
        <v>0.31999999983236194</v>
      </c>
      <c r="GV262" s="84">
        <v>0</v>
      </c>
      <c r="GW262" s="84">
        <v>0</v>
      </c>
      <c r="GX262" s="84">
        <f t="shared" si="2232"/>
        <v>0</v>
      </c>
      <c r="GY262" s="84">
        <f t="shared" si="2233"/>
        <v>0</v>
      </c>
      <c r="GZ262" s="84">
        <f t="shared" si="2234"/>
        <v>5422952.4399999995</v>
      </c>
      <c r="HA262" s="191">
        <f t="shared" si="2435"/>
        <v>0.99999994099155676</v>
      </c>
      <c r="HB262" s="84">
        <f t="shared" si="2235"/>
        <v>0.31999999983236194</v>
      </c>
      <c r="HC262" s="57">
        <f>FU262+FS262+CQ262+CD262+BQ262+BC262+AP262</f>
        <v>17313434.890000001</v>
      </c>
      <c r="HD262" s="57">
        <f>Q262-HC262</f>
        <v>168748.1099999994</v>
      </c>
      <c r="HE262" s="58" t="s">
        <v>784</v>
      </c>
      <c r="HF262" s="58"/>
      <c r="HG262" s="59" t="s">
        <v>642</v>
      </c>
      <c r="HH262" s="59"/>
      <c r="HI262" s="59"/>
    </row>
    <row r="263" spans="1:217" ht="75.400000000000006" hidden="1" customHeight="1" outlineLevel="1" x14ac:dyDescent="0.45">
      <c r="B263" s="9"/>
      <c r="C263" s="317" t="s">
        <v>77</v>
      </c>
      <c r="D263" s="1" t="s">
        <v>1471</v>
      </c>
      <c r="E263" s="35">
        <v>251</v>
      </c>
      <c r="F263" s="37">
        <v>5</v>
      </c>
      <c r="G263" s="37" t="s">
        <v>77</v>
      </c>
      <c r="H263" s="37" t="s">
        <v>259</v>
      </c>
      <c r="I263" s="37" t="s">
        <v>500</v>
      </c>
      <c r="J263" s="54">
        <v>0</v>
      </c>
      <c r="K263" s="41"/>
      <c r="L263" s="38"/>
      <c r="M263" s="42" t="s">
        <v>50</v>
      </c>
      <c r="N263" s="41"/>
      <c r="O263" s="38"/>
      <c r="P263" s="38" t="s">
        <v>456</v>
      </c>
      <c r="Q263" s="40"/>
      <c r="R263" s="40"/>
      <c r="S263" s="40"/>
      <c r="T263" s="40"/>
      <c r="U263" s="40"/>
      <c r="V263" s="40"/>
      <c r="W263" s="40"/>
      <c r="X263" s="85">
        <f t="shared" si="2225"/>
        <v>0</v>
      </c>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40"/>
      <c r="CE263" s="40"/>
      <c r="CF263" s="40"/>
      <c r="CG263" s="40"/>
      <c r="CH263" s="40"/>
      <c r="CI263" s="40"/>
      <c r="CJ263" s="40"/>
      <c r="CK263" s="40"/>
      <c r="CL263" s="40"/>
      <c r="CM263" s="40"/>
      <c r="CN263" s="40"/>
      <c r="CO263" s="84">
        <v>0</v>
      </c>
      <c r="CP263" s="84">
        <v>0</v>
      </c>
      <c r="CQ263" s="40"/>
      <c r="CR263" s="57">
        <f t="shared" si="2226"/>
        <v>0</v>
      </c>
      <c r="CS263" s="40"/>
      <c r="CT263" s="40"/>
      <c r="CU263" s="84"/>
      <c r="CV263" s="84"/>
      <c r="CW263" s="84"/>
      <c r="CX263" s="84"/>
      <c r="CY263" s="191"/>
      <c r="CZ263" s="84"/>
      <c r="DA263" s="40"/>
      <c r="DB263" s="84">
        <v>0</v>
      </c>
      <c r="DC263" s="84"/>
      <c r="DD263" s="84"/>
      <c r="DE263" s="84">
        <f t="shared" si="2236"/>
        <v>0</v>
      </c>
      <c r="DF263" s="191"/>
      <c r="DG263" s="84"/>
      <c r="DH263" s="40"/>
      <c r="DI263" s="84">
        <v>0</v>
      </c>
      <c r="DJ263" s="84"/>
      <c r="DK263" s="84"/>
      <c r="DL263" s="84">
        <f t="shared" si="2237"/>
        <v>0</v>
      </c>
      <c r="DM263" s="191"/>
      <c r="DN263" s="84"/>
      <c r="DO263" s="40"/>
      <c r="DP263" s="84">
        <v>0</v>
      </c>
      <c r="DQ263" s="84"/>
      <c r="DR263" s="84"/>
      <c r="DS263" s="84">
        <f t="shared" si="2238"/>
        <v>0</v>
      </c>
      <c r="DT263" s="191"/>
      <c r="DU263" s="84"/>
      <c r="DV263" s="40"/>
      <c r="DW263" s="84">
        <v>0</v>
      </c>
      <c r="DX263" s="84"/>
      <c r="DY263" s="84"/>
      <c r="DZ263" s="84">
        <f t="shared" si="2239"/>
        <v>0</v>
      </c>
      <c r="EA263" s="191"/>
      <c r="EB263" s="84"/>
      <c r="EC263" s="40"/>
      <c r="ED263" s="84">
        <v>0</v>
      </c>
      <c r="EE263" s="84"/>
      <c r="EF263" s="84"/>
      <c r="EG263" s="84">
        <f t="shared" si="2240"/>
        <v>0</v>
      </c>
      <c r="EH263" s="191"/>
      <c r="EI263" s="84"/>
      <c r="EJ263" s="40"/>
      <c r="EK263" s="84">
        <v>0</v>
      </c>
      <c r="EL263" s="84"/>
      <c r="EM263" s="84"/>
      <c r="EN263" s="84">
        <f t="shared" si="2241"/>
        <v>0</v>
      </c>
      <c r="EO263" s="191"/>
      <c r="EP263" s="84"/>
      <c r="EQ263" s="40"/>
      <c r="ER263" s="84">
        <v>0</v>
      </c>
      <c r="ES263" s="84"/>
      <c r="ET263" s="84"/>
      <c r="EU263" s="84">
        <f t="shared" si="2242"/>
        <v>0</v>
      </c>
      <c r="EV263" s="191"/>
      <c r="EW263" s="84"/>
      <c r="EX263" s="40"/>
      <c r="EY263" s="84">
        <v>0</v>
      </c>
      <c r="EZ263" s="84"/>
      <c r="FA263" s="84"/>
      <c r="FB263" s="84">
        <f t="shared" si="2243"/>
        <v>0</v>
      </c>
      <c r="FC263" s="191"/>
      <c r="FD263" s="84"/>
      <c r="FE263" s="40"/>
      <c r="FF263" s="84">
        <v>0</v>
      </c>
      <c r="FG263" s="84"/>
      <c r="FH263" s="84"/>
      <c r="FI263" s="84">
        <f t="shared" si="2244"/>
        <v>0</v>
      </c>
      <c r="FJ263" s="191"/>
      <c r="FK263" s="84"/>
      <c r="FL263" s="40"/>
      <c r="FM263" s="84">
        <v>0</v>
      </c>
      <c r="FN263" s="84"/>
      <c r="FO263" s="84"/>
      <c r="FP263" s="84">
        <f t="shared" si="2245"/>
        <v>0</v>
      </c>
      <c r="FQ263" s="191"/>
      <c r="FR263" s="84"/>
      <c r="FS263" s="40"/>
      <c r="FT263" s="97">
        <f t="shared" si="2246"/>
        <v>0</v>
      </c>
      <c r="FU263" s="84">
        <v>0</v>
      </c>
      <c r="FV263" s="84">
        <v>0</v>
      </c>
      <c r="FW263" s="84">
        <v>0</v>
      </c>
      <c r="FX263" s="84">
        <f t="shared" si="2247"/>
        <v>0</v>
      </c>
      <c r="FY263" s="191" t="str">
        <f t="shared" si="2248"/>
        <v>nebija plānots</v>
      </c>
      <c r="FZ263" s="84">
        <f t="shared" si="2249"/>
        <v>0</v>
      </c>
      <c r="GA263" s="84">
        <v>0</v>
      </c>
      <c r="GB263" s="84">
        <v>0</v>
      </c>
      <c r="GC263" s="84">
        <f t="shared" si="2250"/>
        <v>0</v>
      </c>
      <c r="GD263" s="84">
        <f t="shared" si="2251"/>
        <v>0</v>
      </c>
      <c r="GE263" s="84">
        <f t="shared" si="2252"/>
        <v>0</v>
      </c>
      <c r="GF263" s="191" t="str">
        <f t="shared" si="2253"/>
        <v>nebija plānots</v>
      </c>
      <c r="GG263" s="84">
        <f t="shared" si="2254"/>
        <v>0</v>
      </c>
      <c r="GH263" s="84">
        <v>0</v>
      </c>
      <c r="GI263" s="84">
        <v>0</v>
      </c>
      <c r="GJ263" s="84">
        <f t="shared" si="2255"/>
        <v>0</v>
      </c>
      <c r="GK263" s="84">
        <f t="shared" si="2256"/>
        <v>0</v>
      </c>
      <c r="GL263" s="84">
        <f t="shared" si="2257"/>
        <v>0</v>
      </c>
      <c r="GM263" s="191" t="str">
        <f t="shared" si="2258"/>
        <v>nebija plānots</v>
      </c>
      <c r="GN263" s="84">
        <f t="shared" si="2259"/>
        <v>0</v>
      </c>
      <c r="GO263" s="84">
        <v>0</v>
      </c>
      <c r="GP263" s="84">
        <v>0</v>
      </c>
      <c r="GQ263" s="84">
        <f t="shared" si="2228"/>
        <v>0</v>
      </c>
      <c r="GR263" s="84">
        <f t="shared" si="2229"/>
        <v>0</v>
      </c>
      <c r="GS263" s="84">
        <f t="shared" si="2230"/>
        <v>0</v>
      </c>
      <c r="GT263" s="191" t="str">
        <f t="shared" si="2260"/>
        <v>nebija plānots</v>
      </c>
      <c r="GU263" s="84">
        <f t="shared" si="2231"/>
        <v>0</v>
      </c>
      <c r="GV263" s="84">
        <v>0</v>
      </c>
      <c r="GW263" s="84">
        <v>0</v>
      </c>
      <c r="GX263" s="84">
        <f t="shared" si="2232"/>
        <v>0</v>
      </c>
      <c r="GY263" s="84">
        <f t="shared" si="2233"/>
        <v>0</v>
      </c>
      <c r="GZ263" s="84">
        <f t="shared" si="2234"/>
        <v>0</v>
      </c>
      <c r="HA263" s="191" t="str">
        <f t="shared" si="2435"/>
        <v>nebija plānots</v>
      </c>
      <c r="HB263" s="84">
        <f t="shared" si="2235"/>
        <v>0</v>
      </c>
      <c r="HC263" s="40"/>
      <c r="HD263" s="40"/>
      <c r="HE263" s="99"/>
      <c r="HF263" s="99"/>
      <c r="HG263" s="102"/>
      <c r="HH263" s="100"/>
      <c r="HI263" s="100"/>
    </row>
    <row r="264" spans="1:217" ht="154.5" hidden="1" customHeight="1" outlineLevel="1" x14ac:dyDescent="0.45">
      <c r="B264" s="9"/>
      <c r="C264" s="317" t="s">
        <v>77</v>
      </c>
      <c r="D264" s="1" t="s">
        <v>1471</v>
      </c>
      <c r="E264" s="35">
        <v>252</v>
      </c>
      <c r="F264" s="37">
        <v>5</v>
      </c>
      <c r="G264" s="37" t="s">
        <v>77</v>
      </c>
      <c r="H264" s="37" t="s">
        <v>259</v>
      </c>
      <c r="I264" s="37" t="s">
        <v>500</v>
      </c>
      <c r="J264" s="54">
        <v>0</v>
      </c>
      <c r="K264" s="41"/>
      <c r="L264" s="38"/>
      <c r="M264" s="42" t="s">
        <v>50</v>
      </c>
      <c r="N264" s="41"/>
      <c r="O264" s="38"/>
      <c r="P264" s="38" t="s">
        <v>457</v>
      </c>
      <c r="Q264" s="40"/>
      <c r="R264" s="40"/>
      <c r="S264" s="40"/>
      <c r="T264" s="40"/>
      <c r="U264" s="40"/>
      <c r="V264" s="40"/>
      <c r="W264" s="40"/>
      <c r="X264" s="85">
        <f t="shared" si="2225"/>
        <v>0</v>
      </c>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40"/>
      <c r="CE264" s="40"/>
      <c r="CF264" s="40"/>
      <c r="CG264" s="40"/>
      <c r="CH264" s="40"/>
      <c r="CI264" s="40"/>
      <c r="CJ264" s="40"/>
      <c r="CK264" s="40"/>
      <c r="CL264" s="40"/>
      <c r="CM264" s="40"/>
      <c r="CN264" s="40"/>
      <c r="CO264" s="84">
        <v>0</v>
      </c>
      <c r="CP264" s="84">
        <v>0</v>
      </c>
      <c r="CQ264" s="40"/>
      <c r="CR264" s="57">
        <f t="shared" si="2226"/>
        <v>0</v>
      </c>
      <c r="CS264" s="40"/>
      <c r="CT264" s="40">
        <v>2024325.84</v>
      </c>
      <c r="CU264" s="84"/>
      <c r="CV264" s="84"/>
      <c r="CW264" s="84"/>
      <c r="CX264" s="84"/>
      <c r="CY264" s="191"/>
      <c r="CZ264" s="84"/>
      <c r="DA264" s="40">
        <v>0</v>
      </c>
      <c r="DB264" s="84">
        <v>0</v>
      </c>
      <c r="DC264" s="84"/>
      <c r="DD264" s="84"/>
      <c r="DE264" s="84">
        <f t="shared" si="2236"/>
        <v>0</v>
      </c>
      <c r="DF264" s="191"/>
      <c r="DG264" s="84"/>
      <c r="DH264" s="40">
        <v>986509.66</v>
      </c>
      <c r="DI264" s="84">
        <v>0</v>
      </c>
      <c r="DJ264" s="84"/>
      <c r="DK264" s="84"/>
      <c r="DL264" s="84">
        <f t="shared" si="2237"/>
        <v>0</v>
      </c>
      <c r="DM264" s="191"/>
      <c r="DN264" s="84"/>
      <c r="DO264" s="40">
        <v>0</v>
      </c>
      <c r="DP264" s="84">
        <v>0</v>
      </c>
      <c r="DQ264" s="84"/>
      <c r="DR264" s="84"/>
      <c r="DS264" s="84">
        <f t="shared" si="2238"/>
        <v>0</v>
      </c>
      <c r="DT264" s="191"/>
      <c r="DU264" s="84"/>
      <c r="DV264" s="40">
        <v>1570844.5</v>
      </c>
      <c r="DW264" s="84">
        <v>0</v>
      </c>
      <c r="DX264" s="84"/>
      <c r="DY264" s="84"/>
      <c r="DZ264" s="84">
        <f t="shared" si="2239"/>
        <v>0</v>
      </c>
      <c r="EA264" s="191"/>
      <c r="EB264" s="84"/>
      <c r="EC264" s="40">
        <v>0</v>
      </c>
      <c r="ED264" s="84">
        <v>0</v>
      </c>
      <c r="EE264" s="84"/>
      <c r="EF264" s="84"/>
      <c r="EG264" s="84">
        <f t="shared" si="2240"/>
        <v>0</v>
      </c>
      <c r="EH264" s="191"/>
      <c r="EI264" s="84"/>
      <c r="EJ264" s="40">
        <v>653522.5</v>
      </c>
      <c r="EK264" s="84">
        <v>0</v>
      </c>
      <c r="EL264" s="84"/>
      <c r="EM264" s="84"/>
      <c r="EN264" s="84">
        <f t="shared" si="2241"/>
        <v>0</v>
      </c>
      <c r="EO264" s="191"/>
      <c r="EP264" s="84"/>
      <c r="EQ264" s="40">
        <v>0</v>
      </c>
      <c r="ER264" s="84">
        <v>0</v>
      </c>
      <c r="ES264" s="84"/>
      <c r="ET264" s="84"/>
      <c r="EU264" s="84">
        <f t="shared" si="2242"/>
        <v>0</v>
      </c>
      <c r="EV264" s="191"/>
      <c r="EW264" s="84"/>
      <c r="EX264" s="40">
        <v>509470.55</v>
      </c>
      <c r="EY264" s="84">
        <v>0</v>
      </c>
      <c r="EZ264" s="84"/>
      <c r="FA264" s="84"/>
      <c r="FB264" s="84">
        <f t="shared" si="2243"/>
        <v>0</v>
      </c>
      <c r="FC264" s="191"/>
      <c r="FD264" s="84"/>
      <c r="FE264" s="40">
        <v>237076.03</v>
      </c>
      <c r="FF264" s="84">
        <v>0</v>
      </c>
      <c r="FG264" s="84"/>
      <c r="FH264" s="84"/>
      <c r="FI264" s="84">
        <f t="shared" si="2244"/>
        <v>0</v>
      </c>
      <c r="FJ264" s="191"/>
      <c r="FK264" s="84"/>
      <c r="FL264" s="40">
        <v>861733.05</v>
      </c>
      <c r="FM264" s="84">
        <v>0</v>
      </c>
      <c r="FN264" s="84"/>
      <c r="FO264" s="84"/>
      <c r="FP264" s="84">
        <f t="shared" si="2245"/>
        <v>0</v>
      </c>
      <c r="FQ264" s="191"/>
      <c r="FR264" s="84"/>
      <c r="FS264" s="40"/>
      <c r="FT264" s="97">
        <f t="shared" si="2246"/>
        <v>0</v>
      </c>
      <c r="FU264" s="84">
        <v>0</v>
      </c>
      <c r="FV264" s="84">
        <v>0</v>
      </c>
      <c r="FW264" s="84">
        <v>0</v>
      </c>
      <c r="FX264" s="84">
        <f t="shared" si="2247"/>
        <v>0</v>
      </c>
      <c r="FY264" s="191" t="str">
        <f t="shared" si="2248"/>
        <v>nebija plānots</v>
      </c>
      <c r="FZ264" s="84">
        <f t="shared" si="2249"/>
        <v>0</v>
      </c>
      <c r="GA264" s="84">
        <v>0</v>
      </c>
      <c r="GB264" s="84">
        <v>0</v>
      </c>
      <c r="GC264" s="84">
        <f t="shared" si="2250"/>
        <v>0</v>
      </c>
      <c r="GD264" s="84">
        <f t="shared" si="2251"/>
        <v>0</v>
      </c>
      <c r="GE264" s="84">
        <f t="shared" si="2252"/>
        <v>0</v>
      </c>
      <c r="GF264" s="191" t="str">
        <f t="shared" si="2253"/>
        <v>nebija plānots</v>
      </c>
      <c r="GG264" s="84">
        <f t="shared" si="2254"/>
        <v>0</v>
      </c>
      <c r="GH264" s="84">
        <v>0</v>
      </c>
      <c r="GI264" s="84">
        <v>0</v>
      </c>
      <c r="GJ264" s="84">
        <f t="shared" si="2255"/>
        <v>0</v>
      </c>
      <c r="GK264" s="84">
        <f t="shared" si="2256"/>
        <v>0</v>
      </c>
      <c r="GL264" s="84">
        <f t="shared" si="2257"/>
        <v>0</v>
      </c>
      <c r="GM264" s="191" t="str">
        <f t="shared" si="2258"/>
        <v>nebija plānots</v>
      </c>
      <c r="GN264" s="84">
        <f t="shared" si="2259"/>
        <v>0</v>
      </c>
      <c r="GO264" s="84">
        <v>0</v>
      </c>
      <c r="GP264" s="84">
        <v>0</v>
      </c>
      <c r="GQ264" s="84">
        <f t="shared" si="2228"/>
        <v>0</v>
      </c>
      <c r="GR264" s="84">
        <f t="shared" si="2229"/>
        <v>0</v>
      </c>
      <c r="GS264" s="84">
        <f t="shared" si="2230"/>
        <v>0</v>
      </c>
      <c r="GT264" s="191" t="str">
        <f t="shared" si="2260"/>
        <v>nebija plānots</v>
      </c>
      <c r="GU264" s="84">
        <f t="shared" si="2231"/>
        <v>0</v>
      </c>
      <c r="GV264" s="84">
        <v>0</v>
      </c>
      <c r="GW264" s="84">
        <v>0</v>
      </c>
      <c r="GX264" s="84">
        <f t="shared" si="2232"/>
        <v>0</v>
      </c>
      <c r="GY264" s="84">
        <f t="shared" si="2233"/>
        <v>0</v>
      </c>
      <c r="GZ264" s="84">
        <f t="shared" si="2234"/>
        <v>0</v>
      </c>
      <c r="HA264" s="191" t="str">
        <f t="shared" si="2435"/>
        <v>nebija plānots</v>
      </c>
      <c r="HB264" s="84">
        <f t="shared" si="2235"/>
        <v>0</v>
      </c>
      <c r="HC264" s="40"/>
      <c r="HD264" s="40"/>
      <c r="HE264" s="99"/>
      <c r="HF264" s="153">
        <v>0.5</v>
      </c>
      <c r="HG264" s="102" t="s">
        <v>785</v>
      </c>
      <c r="HH264" s="100" t="s">
        <v>786</v>
      </c>
      <c r="HI264" s="100" t="s">
        <v>787</v>
      </c>
    </row>
    <row r="265" spans="1:217" ht="75.400000000000006" customHeight="1" collapsed="1" x14ac:dyDescent="0.45">
      <c r="A265" s="1" t="str">
        <f t="shared" si="2436"/>
        <v>5.2.1.3.__</v>
      </c>
      <c r="B265" s="9" t="str">
        <f>C265&amp;J265&amp;"."&amp;D265</f>
        <v>5.2.1.3.K0.Nē</v>
      </c>
      <c r="C265" s="317" t="s">
        <v>78</v>
      </c>
      <c r="D265" s="1" t="s">
        <v>1471</v>
      </c>
      <c r="E265" s="35">
        <v>253</v>
      </c>
      <c r="F265" s="54">
        <v>5</v>
      </c>
      <c r="G265" s="54" t="s">
        <v>78</v>
      </c>
      <c r="H265" s="54" t="s">
        <v>260</v>
      </c>
      <c r="I265" s="54" t="str">
        <f t="shared" si="2401"/>
        <v>5.2.1.3. Atkritumu reģenerācija</v>
      </c>
      <c r="J265" s="54" t="s">
        <v>1472</v>
      </c>
      <c r="K265" s="62" t="s">
        <v>33</v>
      </c>
      <c r="L265" s="38" t="str">
        <f t="shared" si="2402"/>
        <v>5.2.1.3.__</v>
      </c>
      <c r="M265" s="63" t="s">
        <v>50</v>
      </c>
      <c r="N265" s="62" t="s">
        <v>6</v>
      </c>
      <c r="O265" s="55" t="s">
        <v>221</v>
      </c>
      <c r="P265" s="55" t="s">
        <v>225</v>
      </c>
      <c r="Q265" s="57">
        <f t="shared" si="2403"/>
        <v>9184249</v>
      </c>
      <c r="R265" s="57">
        <f t="shared" si="2404"/>
        <v>9184249</v>
      </c>
      <c r="S265" s="80">
        <v>9184249</v>
      </c>
      <c r="T265" s="80">
        <v>0</v>
      </c>
      <c r="U265" s="80">
        <v>0</v>
      </c>
      <c r="V265" s="80">
        <v>0</v>
      </c>
      <c r="W265" s="80">
        <v>0</v>
      </c>
      <c r="X265" s="85" t="str">
        <f t="shared" si="2225"/>
        <v>KF</v>
      </c>
      <c r="Y265" s="85">
        <v>0</v>
      </c>
      <c r="Z265" s="85">
        <v>0</v>
      </c>
      <c r="AA265" s="85">
        <v>0</v>
      </c>
      <c r="AB265" s="85">
        <v>0</v>
      </c>
      <c r="AC265" s="85">
        <v>0</v>
      </c>
      <c r="AD265" s="85">
        <v>0</v>
      </c>
      <c r="AE265" s="85">
        <v>0</v>
      </c>
      <c r="AF265" s="85">
        <v>0</v>
      </c>
      <c r="AG265" s="85">
        <v>0</v>
      </c>
      <c r="AH265" s="85">
        <v>0</v>
      </c>
      <c r="AI265" s="85">
        <v>0</v>
      </c>
      <c r="AJ265" s="85">
        <v>0</v>
      </c>
      <c r="AK265" s="85">
        <v>0</v>
      </c>
      <c r="AL265" s="85">
        <v>0</v>
      </c>
      <c r="AM265" s="85">
        <v>0</v>
      </c>
      <c r="AN265" s="85">
        <f t="shared" si="2467"/>
        <v>0</v>
      </c>
      <c r="AO265" s="85">
        <v>0</v>
      </c>
      <c r="AP265" s="57">
        <f t="shared" si="2306"/>
        <v>0</v>
      </c>
      <c r="AQ265" s="85">
        <v>0</v>
      </c>
      <c r="AR265" s="85">
        <v>0</v>
      </c>
      <c r="AS265" s="85">
        <v>0</v>
      </c>
      <c r="AT265" s="85">
        <v>0</v>
      </c>
      <c r="AU265" s="85">
        <v>0</v>
      </c>
      <c r="AV265" s="85">
        <v>0</v>
      </c>
      <c r="AW265" s="85">
        <v>0</v>
      </c>
      <c r="AX265" s="85">
        <v>0</v>
      </c>
      <c r="AY265" s="85">
        <v>0</v>
      </c>
      <c r="AZ265" s="85">
        <v>0</v>
      </c>
      <c r="BA265" s="85">
        <v>0</v>
      </c>
      <c r="BB265" s="85">
        <v>0</v>
      </c>
      <c r="BC265" s="57">
        <f t="shared" si="2307"/>
        <v>0</v>
      </c>
      <c r="BD265" s="57">
        <f t="shared" si="2308"/>
        <v>0</v>
      </c>
      <c r="BE265" s="85">
        <v>0</v>
      </c>
      <c r="BF265" s="85">
        <v>0</v>
      </c>
      <c r="BG265" s="85">
        <v>0</v>
      </c>
      <c r="BH265" s="85">
        <v>0</v>
      </c>
      <c r="BI265" s="85">
        <v>0</v>
      </c>
      <c r="BJ265" s="85">
        <v>0</v>
      </c>
      <c r="BK265" s="85">
        <v>0</v>
      </c>
      <c r="BL265" s="85">
        <v>0</v>
      </c>
      <c r="BM265" s="85">
        <v>0</v>
      </c>
      <c r="BN265" s="85">
        <v>0</v>
      </c>
      <c r="BO265" s="85">
        <v>0</v>
      </c>
      <c r="BP265" s="85">
        <v>0</v>
      </c>
      <c r="BQ265" s="57">
        <f t="shared" si="2309"/>
        <v>0</v>
      </c>
      <c r="BR265" s="85">
        <v>0</v>
      </c>
      <c r="BS265" s="85">
        <v>0</v>
      </c>
      <c r="BT265" s="85">
        <v>0</v>
      </c>
      <c r="BU265" s="85">
        <v>0</v>
      </c>
      <c r="BV265" s="85">
        <v>0</v>
      </c>
      <c r="BW265" s="85">
        <v>0</v>
      </c>
      <c r="BX265" s="85">
        <v>0</v>
      </c>
      <c r="BY265" s="85">
        <v>0</v>
      </c>
      <c r="BZ265" s="85">
        <v>0</v>
      </c>
      <c r="CA265" s="85">
        <v>0</v>
      </c>
      <c r="CB265" s="85">
        <v>0</v>
      </c>
      <c r="CC265" s="85">
        <v>0</v>
      </c>
      <c r="CD265" s="57">
        <f t="shared" si="2310"/>
        <v>0</v>
      </c>
      <c r="CE265" s="85">
        <v>0</v>
      </c>
      <c r="CF265" s="85">
        <v>0</v>
      </c>
      <c r="CG265" s="85">
        <v>0</v>
      </c>
      <c r="CH265" s="85">
        <v>0</v>
      </c>
      <c r="CI265" s="85">
        <v>0</v>
      </c>
      <c r="CJ265" s="85">
        <v>0</v>
      </c>
      <c r="CK265" s="85">
        <v>0</v>
      </c>
      <c r="CL265" s="85">
        <v>0</v>
      </c>
      <c r="CM265" s="85">
        <v>0</v>
      </c>
      <c r="CN265" s="85">
        <v>2917960</v>
      </c>
      <c r="CO265" s="84">
        <v>0</v>
      </c>
      <c r="CP265" s="84">
        <v>0</v>
      </c>
      <c r="CQ265" s="57">
        <f>CE265+CF265+CG265+CH265+CI265+CJ265+CK265+CL265+CM265+CN265+CO265+CP265</f>
        <v>2917960</v>
      </c>
      <c r="CR265" s="57">
        <f t="shared" si="2226"/>
        <v>2917960</v>
      </c>
      <c r="CS265" s="179">
        <v>0</v>
      </c>
      <c r="CT265" s="84">
        <v>0</v>
      </c>
      <c r="CU265" s="84">
        <v>0</v>
      </c>
      <c r="CV265" s="84">
        <f t="shared" si="2270"/>
        <v>0</v>
      </c>
      <c r="CW265" s="84">
        <v>0</v>
      </c>
      <c r="CX265" s="84">
        <f t="shared" si="2271"/>
        <v>0</v>
      </c>
      <c r="CY265" s="191" t="str">
        <f t="shared" si="2272"/>
        <v>nebija plānots</v>
      </c>
      <c r="CZ265" s="84">
        <f t="shared" si="2273"/>
        <v>0</v>
      </c>
      <c r="DA265" s="84">
        <f t="shared" ref="DA265:FL265" si="2829">DA266+DA267</f>
        <v>0</v>
      </c>
      <c r="DB265" s="84">
        <v>0</v>
      </c>
      <c r="DC265" s="84">
        <f t="shared" si="2275"/>
        <v>0</v>
      </c>
      <c r="DD265" s="84">
        <v>0</v>
      </c>
      <c r="DE265" s="84">
        <f t="shared" si="2236"/>
        <v>0</v>
      </c>
      <c r="DF265" s="191" t="str">
        <f t="shared" ref="DF265" si="2830">IFERROR(DE265/DC265,"nebija plānots")</f>
        <v>nebija plānots</v>
      </c>
      <c r="DG265" s="84">
        <f t="shared" ref="DG265" si="2831">DE265-DC265</f>
        <v>0</v>
      </c>
      <c r="DH265" s="84">
        <f t="shared" si="2829"/>
        <v>947226.71</v>
      </c>
      <c r="DI265" s="84">
        <v>0</v>
      </c>
      <c r="DJ265" s="84">
        <f t="shared" ref="DJ265" si="2832">DC265+DH265</f>
        <v>947226.71</v>
      </c>
      <c r="DK265" s="84">
        <v>0</v>
      </c>
      <c r="DL265" s="84">
        <f t="shared" si="2237"/>
        <v>0</v>
      </c>
      <c r="DM265" s="191">
        <f t="shared" ref="DM265" si="2833">IFERROR(DL265/DJ265,"nebija plānots")</f>
        <v>0</v>
      </c>
      <c r="DN265" s="84">
        <f t="shared" ref="DN265" si="2834">DL265-DJ265</f>
        <v>-947226.71</v>
      </c>
      <c r="DO265" s="84">
        <f t="shared" si="2829"/>
        <v>837082.25</v>
      </c>
      <c r="DP265" s="84">
        <v>0</v>
      </c>
      <c r="DQ265" s="84">
        <f t="shared" ref="DQ265" si="2835">DJ265+DO265</f>
        <v>1784308.96</v>
      </c>
      <c r="DR265" s="84">
        <v>0</v>
      </c>
      <c r="DS265" s="84">
        <f t="shared" si="2238"/>
        <v>0</v>
      </c>
      <c r="DT265" s="191">
        <f t="shared" ref="DT265" si="2836">IFERROR(DS265/DQ265,"nebija plānots")</f>
        <v>0</v>
      </c>
      <c r="DU265" s="84">
        <f t="shared" ref="DU265" si="2837">DS265-DQ265</f>
        <v>-1784308.96</v>
      </c>
      <c r="DV265" s="84">
        <f t="shared" si="2829"/>
        <v>0</v>
      </c>
      <c r="DW265" s="84">
        <v>1538695.41</v>
      </c>
      <c r="DX265" s="84">
        <f t="shared" ref="DX265" si="2838">DQ265+DV265</f>
        <v>1784308.96</v>
      </c>
      <c r="DY265" s="84">
        <v>0</v>
      </c>
      <c r="DZ265" s="84">
        <f t="shared" si="2239"/>
        <v>1538695.41</v>
      </c>
      <c r="EA265" s="191">
        <f t="shared" ref="EA265" si="2839">IFERROR(DZ265/DX265,"nebija plānots")</f>
        <v>0.86234808236349381</v>
      </c>
      <c r="EB265" s="84">
        <f t="shared" ref="EB265" si="2840">DZ265-DX265</f>
        <v>-245613.55000000005</v>
      </c>
      <c r="EC265" s="84">
        <f t="shared" si="2829"/>
        <v>467328.57</v>
      </c>
      <c r="ED265" s="84">
        <v>0</v>
      </c>
      <c r="EE265" s="84">
        <f t="shared" ref="EE265" si="2841">DX265+EC265</f>
        <v>2251637.5299999998</v>
      </c>
      <c r="EF265" s="84">
        <v>0</v>
      </c>
      <c r="EG265" s="84">
        <f t="shared" si="2240"/>
        <v>1538695.41</v>
      </c>
      <c r="EH265" s="191">
        <f t="shared" ref="EH265" si="2842">IFERROR(EG265/EE265,"nebija plānots")</f>
        <v>0.68336727803608788</v>
      </c>
      <c r="EI265" s="84">
        <f t="shared" ref="EI265" si="2843">EG265-EE265</f>
        <v>-712942.11999999988</v>
      </c>
      <c r="EJ265" s="84">
        <f t="shared" si="2829"/>
        <v>422294.53</v>
      </c>
      <c r="EK265" s="84">
        <v>129979.04</v>
      </c>
      <c r="EL265" s="84">
        <f t="shared" ref="EL265" si="2844">EE265+EJ265</f>
        <v>2673932.0599999996</v>
      </c>
      <c r="EM265" s="84">
        <v>0</v>
      </c>
      <c r="EN265" s="84">
        <f t="shared" si="2241"/>
        <v>1668674.45</v>
      </c>
      <c r="EO265" s="191">
        <f t="shared" ref="EO265" si="2845">IFERROR(EN265/EL265,"nebija plānots")</f>
        <v>0.6240526732006797</v>
      </c>
      <c r="EP265" s="84">
        <f t="shared" ref="EP265" si="2846">EN265-EL265</f>
        <v>-1005257.6099999996</v>
      </c>
      <c r="EQ265" s="84">
        <f t="shared" si="2829"/>
        <v>0</v>
      </c>
      <c r="ER265" s="84">
        <v>2066710.66</v>
      </c>
      <c r="ES265" s="84">
        <f t="shared" ref="ES265" si="2847">EL265+EQ265</f>
        <v>2673932.0599999996</v>
      </c>
      <c r="ET265" s="84">
        <v>0</v>
      </c>
      <c r="EU265" s="84">
        <f t="shared" si="2242"/>
        <v>3735385.11</v>
      </c>
      <c r="EV265" s="191">
        <f t="shared" ref="EV265" si="2848">IFERROR(EU265/ES265,"nebija plānots")</f>
        <v>1.3969633581490475</v>
      </c>
      <c r="EW265" s="84">
        <f t="shared" ref="EW265" si="2849">EU265-ES265</f>
        <v>1061453.0500000003</v>
      </c>
      <c r="EX265" s="84">
        <f t="shared" si="2829"/>
        <v>0</v>
      </c>
      <c r="EY265" s="84">
        <v>685066.15</v>
      </c>
      <c r="EZ265" s="84">
        <f t="shared" ref="EZ265" si="2850">ES265+EX265</f>
        <v>2673932.0599999996</v>
      </c>
      <c r="FA265" s="84">
        <v>0</v>
      </c>
      <c r="FB265" s="84">
        <f t="shared" si="2243"/>
        <v>4420451.26</v>
      </c>
      <c r="FC265" s="191">
        <f t="shared" ref="FC265" si="2851">IFERROR(FB265/EZ265,"nebija plānots")</f>
        <v>1.6531651368883322</v>
      </c>
      <c r="FD265" s="84">
        <f t="shared" ref="FD265" si="2852">FB265-EZ265</f>
        <v>1746519.2000000002</v>
      </c>
      <c r="FE265" s="84">
        <f t="shared" si="2829"/>
        <v>0</v>
      </c>
      <c r="FF265" s="84">
        <v>927412.84</v>
      </c>
      <c r="FG265" s="84">
        <f t="shared" ref="FG265" si="2853">EZ265+FE265</f>
        <v>2673932.0599999996</v>
      </c>
      <c r="FH265" s="84">
        <v>0</v>
      </c>
      <c r="FI265" s="84">
        <f t="shared" si="2244"/>
        <v>5347864.0999999996</v>
      </c>
      <c r="FJ265" s="191">
        <f t="shared" ref="FJ265" si="2854">IFERROR(FI265/FG265,"nebija plānots")</f>
        <v>1.9999999925203786</v>
      </c>
      <c r="FK265" s="84">
        <f t="shared" ref="FK265" si="2855">FI265-FG265</f>
        <v>2673932.04</v>
      </c>
      <c r="FL265" s="84">
        <f t="shared" si="2829"/>
        <v>0</v>
      </c>
      <c r="FM265" s="84">
        <v>0</v>
      </c>
      <c r="FN265" s="84">
        <f t="shared" ref="FN265" si="2856">FG265+FL265</f>
        <v>2673932.0599999996</v>
      </c>
      <c r="FO265" s="84">
        <v>0</v>
      </c>
      <c r="FP265" s="84">
        <f t="shared" si="2245"/>
        <v>5347864.0999999996</v>
      </c>
      <c r="FQ265" s="191">
        <f t="shared" ref="FQ265" si="2857">IFERROR(FP265/FN265,"nebija plānots")</f>
        <v>1.9999999925203786</v>
      </c>
      <c r="FR265" s="84">
        <f t="shared" ref="FR265" si="2858">FP265-FN265</f>
        <v>2673932.04</v>
      </c>
      <c r="FS265" s="97">
        <f t="shared" si="2305"/>
        <v>2673932.0599999996</v>
      </c>
      <c r="FT265" s="97">
        <f t="shared" si="2246"/>
        <v>8265824.0999999996</v>
      </c>
      <c r="FU265" s="84">
        <v>918424.9</v>
      </c>
      <c r="FV265" s="84">
        <v>0</v>
      </c>
      <c r="FW265" s="84">
        <v>0</v>
      </c>
      <c r="FX265" s="84">
        <f t="shared" si="2247"/>
        <v>0</v>
      </c>
      <c r="FY265" s="191">
        <f t="shared" si="2248"/>
        <v>0</v>
      </c>
      <c r="FZ265" s="84">
        <f t="shared" si="2249"/>
        <v>918424.9</v>
      </c>
      <c r="GA265" s="84">
        <v>0</v>
      </c>
      <c r="GB265" s="84">
        <v>0</v>
      </c>
      <c r="GC265" s="84">
        <f t="shared" si="2250"/>
        <v>0</v>
      </c>
      <c r="GD265" s="84">
        <f t="shared" si="2251"/>
        <v>0</v>
      </c>
      <c r="GE265" s="84">
        <f t="shared" si="2252"/>
        <v>0</v>
      </c>
      <c r="GF265" s="191">
        <f t="shared" si="2253"/>
        <v>0</v>
      </c>
      <c r="GG265" s="84">
        <f t="shared" si="2254"/>
        <v>918424.9</v>
      </c>
      <c r="GH265" s="84">
        <v>0</v>
      </c>
      <c r="GI265" s="84">
        <v>0</v>
      </c>
      <c r="GJ265" s="84">
        <f t="shared" si="2255"/>
        <v>0</v>
      </c>
      <c r="GK265" s="84">
        <f t="shared" si="2256"/>
        <v>0</v>
      </c>
      <c r="GL265" s="84">
        <f t="shared" si="2257"/>
        <v>0</v>
      </c>
      <c r="GM265" s="191">
        <f t="shared" si="2258"/>
        <v>0</v>
      </c>
      <c r="GN265" s="84">
        <f t="shared" si="2259"/>
        <v>918424.9</v>
      </c>
      <c r="GO265" s="84">
        <v>918424.9</v>
      </c>
      <c r="GP265" s="84">
        <v>0</v>
      </c>
      <c r="GQ265" s="84">
        <f t="shared" si="2228"/>
        <v>918424.9</v>
      </c>
      <c r="GR265" s="84">
        <f t="shared" si="2229"/>
        <v>0</v>
      </c>
      <c r="GS265" s="84">
        <f t="shared" si="2230"/>
        <v>918424.9</v>
      </c>
      <c r="GT265" s="191">
        <f t="shared" si="2260"/>
        <v>1</v>
      </c>
      <c r="GU265" s="84">
        <f t="shared" si="2231"/>
        <v>0</v>
      </c>
      <c r="GV265" s="84">
        <v>0</v>
      </c>
      <c r="GW265" s="84">
        <v>0</v>
      </c>
      <c r="GX265" s="84">
        <f t="shared" si="2232"/>
        <v>0</v>
      </c>
      <c r="GY265" s="84">
        <f t="shared" si="2233"/>
        <v>0</v>
      </c>
      <c r="GZ265" s="84">
        <f t="shared" si="2234"/>
        <v>918424.9</v>
      </c>
      <c r="HA265" s="191">
        <f t="shared" si="2435"/>
        <v>1</v>
      </c>
      <c r="HB265" s="84">
        <f t="shared" si="2235"/>
        <v>0</v>
      </c>
      <c r="HC265" s="57">
        <f>FU265+FS265+CQ265+CD265+BQ265+BC265+AP265</f>
        <v>6510316.959999999</v>
      </c>
      <c r="HD265" s="57">
        <f>Q265-HC265</f>
        <v>2673932.040000001</v>
      </c>
      <c r="HE265" s="58"/>
      <c r="HF265" s="58"/>
      <c r="HG265" s="59"/>
      <c r="HH265" s="59"/>
      <c r="HI265" s="59"/>
    </row>
    <row r="266" spans="1:217" ht="75.400000000000006" hidden="1" customHeight="1" outlineLevel="1" x14ac:dyDescent="0.45">
      <c r="B266" s="9"/>
      <c r="C266" s="317" t="s">
        <v>78</v>
      </c>
      <c r="D266" s="1" t="s">
        <v>1471</v>
      </c>
      <c r="E266" s="35">
        <v>254</v>
      </c>
      <c r="F266" s="37">
        <v>5</v>
      </c>
      <c r="G266" s="37" t="s">
        <v>78</v>
      </c>
      <c r="H266" s="37" t="s">
        <v>260</v>
      </c>
      <c r="I266" s="37" t="s">
        <v>501</v>
      </c>
      <c r="J266" s="54">
        <v>0</v>
      </c>
      <c r="K266" s="41"/>
      <c r="L266" s="38"/>
      <c r="M266" s="42" t="s">
        <v>50</v>
      </c>
      <c r="N266" s="41"/>
      <c r="O266" s="38"/>
      <c r="P266" s="38" t="s">
        <v>456</v>
      </c>
      <c r="Q266" s="40"/>
      <c r="R266" s="40"/>
      <c r="S266" s="40"/>
      <c r="T266" s="40"/>
      <c r="U266" s="40"/>
      <c r="V266" s="40"/>
      <c r="W266" s="40"/>
      <c r="X266" s="85">
        <f t="shared" si="2225"/>
        <v>0</v>
      </c>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c r="CC266" s="40"/>
      <c r="CD266" s="40"/>
      <c r="CE266" s="40"/>
      <c r="CF266" s="40"/>
      <c r="CG266" s="40"/>
      <c r="CH266" s="40"/>
      <c r="CI266" s="40"/>
      <c r="CJ266" s="40"/>
      <c r="CK266" s="40"/>
      <c r="CL266" s="40"/>
      <c r="CM266" s="40"/>
      <c r="CN266" s="40"/>
      <c r="CO266" s="84">
        <v>0</v>
      </c>
      <c r="CP266" s="84">
        <v>0</v>
      </c>
      <c r="CQ266" s="40"/>
      <c r="CR266" s="57">
        <f t="shared" si="2226"/>
        <v>0</v>
      </c>
      <c r="CS266" s="40"/>
      <c r="CT266" s="40"/>
      <c r="CU266" s="84"/>
      <c r="CV266" s="84"/>
      <c r="CW266" s="84"/>
      <c r="CX266" s="84"/>
      <c r="CY266" s="191"/>
      <c r="CZ266" s="84"/>
      <c r="DA266" s="40"/>
      <c r="DB266" s="84">
        <v>0</v>
      </c>
      <c r="DC266" s="84"/>
      <c r="DD266" s="84"/>
      <c r="DE266" s="84">
        <f t="shared" si="2236"/>
        <v>0</v>
      </c>
      <c r="DF266" s="191"/>
      <c r="DG266" s="84"/>
      <c r="DH266" s="40"/>
      <c r="DI266" s="84">
        <v>0</v>
      </c>
      <c r="DJ266" s="84"/>
      <c r="DK266" s="84"/>
      <c r="DL266" s="84">
        <f t="shared" si="2237"/>
        <v>0</v>
      </c>
      <c r="DM266" s="191"/>
      <c r="DN266" s="84"/>
      <c r="DO266" s="40"/>
      <c r="DP266" s="84">
        <v>0</v>
      </c>
      <c r="DQ266" s="84"/>
      <c r="DR266" s="84"/>
      <c r="DS266" s="84">
        <f t="shared" si="2238"/>
        <v>0</v>
      </c>
      <c r="DT266" s="191"/>
      <c r="DU266" s="84"/>
      <c r="DV266" s="40"/>
      <c r="DW266" s="84">
        <v>0</v>
      </c>
      <c r="DX266" s="84"/>
      <c r="DY266" s="84"/>
      <c r="DZ266" s="84">
        <f t="shared" si="2239"/>
        <v>0</v>
      </c>
      <c r="EA266" s="191"/>
      <c r="EB266" s="84"/>
      <c r="EC266" s="40"/>
      <c r="ED266" s="84">
        <v>0</v>
      </c>
      <c r="EE266" s="84"/>
      <c r="EF266" s="84"/>
      <c r="EG266" s="84">
        <f t="shared" si="2240"/>
        <v>0</v>
      </c>
      <c r="EH266" s="191"/>
      <c r="EI266" s="84"/>
      <c r="EJ266" s="40"/>
      <c r="EK266" s="84">
        <v>0</v>
      </c>
      <c r="EL266" s="84"/>
      <c r="EM266" s="84"/>
      <c r="EN266" s="84">
        <f t="shared" si="2241"/>
        <v>0</v>
      </c>
      <c r="EO266" s="191"/>
      <c r="EP266" s="84"/>
      <c r="EQ266" s="40"/>
      <c r="ER266" s="84">
        <v>0</v>
      </c>
      <c r="ES266" s="84"/>
      <c r="ET266" s="84"/>
      <c r="EU266" s="84">
        <f t="shared" si="2242"/>
        <v>0</v>
      </c>
      <c r="EV266" s="191"/>
      <c r="EW266" s="84"/>
      <c r="EX266" s="40"/>
      <c r="EY266" s="84">
        <v>0</v>
      </c>
      <c r="EZ266" s="84"/>
      <c r="FA266" s="84"/>
      <c r="FB266" s="84">
        <f t="shared" si="2243"/>
        <v>0</v>
      </c>
      <c r="FC266" s="191"/>
      <c r="FD266" s="84"/>
      <c r="FE266" s="40"/>
      <c r="FF266" s="84">
        <v>0</v>
      </c>
      <c r="FG266" s="84"/>
      <c r="FH266" s="84"/>
      <c r="FI266" s="84">
        <f t="shared" si="2244"/>
        <v>0</v>
      </c>
      <c r="FJ266" s="191"/>
      <c r="FK266" s="84"/>
      <c r="FL266" s="40"/>
      <c r="FM266" s="84">
        <v>0</v>
      </c>
      <c r="FN266" s="84"/>
      <c r="FO266" s="84"/>
      <c r="FP266" s="84">
        <f t="shared" si="2245"/>
        <v>0</v>
      </c>
      <c r="FQ266" s="191"/>
      <c r="FR266" s="84"/>
      <c r="FS266" s="40"/>
      <c r="FT266" s="97">
        <f t="shared" si="2246"/>
        <v>0</v>
      </c>
      <c r="FU266" s="84">
        <v>0</v>
      </c>
      <c r="FV266" s="84">
        <v>0</v>
      </c>
      <c r="FW266" s="84">
        <v>0</v>
      </c>
      <c r="FX266" s="84">
        <f t="shared" si="2247"/>
        <v>0</v>
      </c>
      <c r="FY266" s="191" t="str">
        <f t="shared" si="2248"/>
        <v>nebija plānots</v>
      </c>
      <c r="FZ266" s="84">
        <f t="shared" si="2249"/>
        <v>0</v>
      </c>
      <c r="GA266" s="84">
        <v>0</v>
      </c>
      <c r="GB266" s="84">
        <v>0</v>
      </c>
      <c r="GC266" s="84">
        <f t="shared" si="2250"/>
        <v>0</v>
      </c>
      <c r="GD266" s="84">
        <f t="shared" si="2251"/>
        <v>0</v>
      </c>
      <c r="GE266" s="84">
        <f t="shared" si="2252"/>
        <v>0</v>
      </c>
      <c r="GF266" s="191" t="str">
        <f t="shared" si="2253"/>
        <v>nebija plānots</v>
      </c>
      <c r="GG266" s="84">
        <f t="shared" si="2254"/>
        <v>0</v>
      </c>
      <c r="GH266" s="84">
        <v>0</v>
      </c>
      <c r="GI266" s="84">
        <v>0</v>
      </c>
      <c r="GJ266" s="84">
        <f t="shared" si="2255"/>
        <v>0</v>
      </c>
      <c r="GK266" s="84">
        <f t="shared" si="2256"/>
        <v>0</v>
      </c>
      <c r="GL266" s="84">
        <f t="shared" si="2257"/>
        <v>0</v>
      </c>
      <c r="GM266" s="191" t="str">
        <f t="shared" si="2258"/>
        <v>nebija plānots</v>
      </c>
      <c r="GN266" s="84">
        <f t="shared" si="2259"/>
        <v>0</v>
      </c>
      <c r="GO266" s="84">
        <v>0</v>
      </c>
      <c r="GP266" s="84">
        <v>0</v>
      </c>
      <c r="GQ266" s="84">
        <f t="shared" si="2228"/>
        <v>0</v>
      </c>
      <c r="GR266" s="84">
        <f t="shared" si="2229"/>
        <v>0</v>
      </c>
      <c r="GS266" s="84">
        <f t="shared" si="2230"/>
        <v>0</v>
      </c>
      <c r="GT266" s="191" t="str">
        <f t="shared" si="2260"/>
        <v>nebija plānots</v>
      </c>
      <c r="GU266" s="84">
        <f t="shared" si="2231"/>
        <v>0</v>
      </c>
      <c r="GV266" s="84">
        <v>0</v>
      </c>
      <c r="GW266" s="84">
        <v>0</v>
      </c>
      <c r="GX266" s="84">
        <f t="shared" si="2232"/>
        <v>0</v>
      </c>
      <c r="GY266" s="84">
        <f t="shared" si="2233"/>
        <v>0</v>
      </c>
      <c r="GZ266" s="84">
        <f t="shared" si="2234"/>
        <v>0</v>
      </c>
      <c r="HA266" s="191" t="str">
        <f t="shared" si="2435"/>
        <v>nebija plānots</v>
      </c>
      <c r="HB266" s="84">
        <f t="shared" si="2235"/>
        <v>0</v>
      </c>
      <c r="HC266" s="40"/>
      <c r="HD266" s="40"/>
      <c r="HE266" s="99"/>
      <c r="HF266" s="99"/>
      <c r="HG266" s="100"/>
      <c r="HH266" s="100"/>
      <c r="HI266" s="100"/>
    </row>
    <row r="267" spans="1:217" ht="127.5" hidden="1" customHeight="1" outlineLevel="1" x14ac:dyDescent="0.45">
      <c r="B267" s="9"/>
      <c r="C267" s="317" t="s">
        <v>78</v>
      </c>
      <c r="D267" s="1" t="s">
        <v>1471</v>
      </c>
      <c r="E267" s="35">
        <v>255</v>
      </c>
      <c r="F267" s="37">
        <v>5</v>
      </c>
      <c r="G267" s="37" t="s">
        <v>78</v>
      </c>
      <c r="H267" s="37" t="s">
        <v>260</v>
      </c>
      <c r="I267" s="37" t="s">
        <v>501</v>
      </c>
      <c r="J267" s="54">
        <v>0</v>
      </c>
      <c r="K267" s="41"/>
      <c r="L267" s="38"/>
      <c r="M267" s="42" t="s">
        <v>50</v>
      </c>
      <c r="N267" s="41"/>
      <c r="O267" s="38"/>
      <c r="P267" s="38" t="s">
        <v>457</v>
      </c>
      <c r="Q267" s="40"/>
      <c r="R267" s="40"/>
      <c r="S267" s="40"/>
      <c r="T267" s="40"/>
      <c r="U267" s="40"/>
      <c r="V267" s="40"/>
      <c r="W267" s="40"/>
      <c r="X267" s="85">
        <f t="shared" si="2225"/>
        <v>0</v>
      </c>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40"/>
      <c r="CH267" s="40"/>
      <c r="CI267" s="40"/>
      <c r="CJ267" s="40"/>
      <c r="CK267" s="40"/>
      <c r="CL267" s="40"/>
      <c r="CM267" s="40"/>
      <c r="CN267" s="40"/>
      <c r="CO267" s="84">
        <v>0</v>
      </c>
      <c r="CP267" s="84">
        <v>0</v>
      </c>
      <c r="CQ267" s="40"/>
      <c r="CR267" s="57">
        <f t="shared" si="2226"/>
        <v>0</v>
      </c>
      <c r="CS267" s="40"/>
      <c r="CT267" s="40">
        <v>0</v>
      </c>
      <c r="CU267" s="84"/>
      <c r="CV267" s="84"/>
      <c r="CW267" s="84"/>
      <c r="CX267" s="84"/>
      <c r="CY267" s="191"/>
      <c r="CZ267" s="84"/>
      <c r="DA267" s="40">
        <v>0</v>
      </c>
      <c r="DB267" s="84">
        <v>0</v>
      </c>
      <c r="DC267" s="84"/>
      <c r="DD267" s="84"/>
      <c r="DE267" s="84">
        <f t="shared" si="2236"/>
        <v>0</v>
      </c>
      <c r="DF267" s="191"/>
      <c r="DG267" s="84"/>
      <c r="DH267" s="40">
        <v>947226.71</v>
      </c>
      <c r="DI267" s="84">
        <v>0</v>
      </c>
      <c r="DJ267" s="84"/>
      <c r="DK267" s="84"/>
      <c r="DL267" s="84">
        <f t="shared" si="2237"/>
        <v>0</v>
      </c>
      <c r="DM267" s="191"/>
      <c r="DN267" s="84"/>
      <c r="DO267" s="40">
        <v>837082.25</v>
      </c>
      <c r="DP267" s="84">
        <v>0</v>
      </c>
      <c r="DQ267" s="84"/>
      <c r="DR267" s="84"/>
      <c r="DS267" s="84">
        <f t="shared" si="2238"/>
        <v>0</v>
      </c>
      <c r="DT267" s="191"/>
      <c r="DU267" s="84"/>
      <c r="DV267" s="40">
        <v>0</v>
      </c>
      <c r="DW267" s="84">
        <v>0</v>
      </c>
      <c r="DX267" s="84"/>
      <c r="DY267" s="84"/>
      <c r="DZ267" s="84">
        <f t="shared" si="2239"/>
        <v>0</v>
      </c>
      <c r="EA267" s="191"/>
      <c r="EB267" s="84"/>
      <c r="EC267" s="40">
        <v>467328.57</v>
      </c>
      <c r="ED267" s="84">
        <v>0</v>
      </c>
      <c r="EE267" s="84"/>
      <c r="EF267" s="84"/>
      <c r="EG267" s="84">
        <f t="shared" si="2240"/>
        <v>0</v>
      </c>
      <c r="EH267" s="191"/>
      <c r="EI267" s="84"/>
      <c r="EJ267" s="40">
        <v>422294.53</v>
      </c>
      <c r="EK267" s="84">
        <v>0</v>
      </c>
      <c r="EL267" s="84"/>
      <c r="EM267" s="84"/>
      <c r="EN267" s="84">
        <f t="shared" si="2241"/>
        <v>0</v>
      </c>
      <c r="EO267" s="191"/>
      <c r="EP267" s="84"/>
      <c r="EQ267" s="40">
        <v>0</v>
      </c>
      <c r="ER267" s="84">
        <v>0</v>
      </c>
      <c r="ES267" s="84"/>
      <c r="ET267" s="84"/>
      <c r="EU267" s="84">
        <f t="shared" si="2242"/>
        <v>0</v>
      </c>
      <c r="EV267" s="191"/>
      <c r="EW267" s="84"/>
      <c r="EX267" s="40">
        <v>0</v>
      </c>
      <c r="EY267" s="84">
        <v>0</v>
      </c>
      <c r="EZ267" s="84"/>
      <c r="FA267" s="84"/>
      <c r="FB267" s="84">
        <f t="shared" si="2243"/>
        <v>0</v>
      </c>
      <c r="FC267" s="191"/>
      <c r="FD267" s="84"/>
      <c r="FE267" s="40">
        <v>0</v>
      </c>
      <c r="FF267" s="84">
        <v>0</v>
      </c>
      <c r="FG267" s="84"/>
      <c r="FH267" s="84"/>
      <c r="FI267" s="84">
        <f t="shared" si="2244"/>
        <v>0</v>
      </c>
      <c r="FJ267" s="191"/>
      <c r="FK267" s="84"/>
      <c r="FL267" s="40">
        <v>0</v>
      </c>
      <c r="FM267" s="84">
        <v>0</v>
      </c>
      <c r="FN267" s="84"/>
      <c r="FO267" s="84"/>
      <c r="FP267" s="84">
        <f t="shared" si="2245"/>
        <v>0</v>
      </c>
      <c r="FQ267" s="191"/>
      <c r="FR267" s="84"/>
      <c r="FS267" s="40"/>
      <c r="FT267" s="97">
        <f t="shared" si="2246"/>
        <v>0</v>
      </c>
      <c r="FU267" s="84">
        <v>0</v>
      </c>
      <c r="FV267" s="84">
        <v>0</v>
      </c>
      <c r="FW267" s="84">
        <v>0</v>
      </c>
      <c r="FX267" s="84">
        <f t="shared" si="2247"/>
        <v>0</v>
      </c>
      <c r="FY267" s="191" t="str">
        <f t="shared" si="2248"/>
        <v>nebija plānots</v>
      </c>
      <c r="FZ267" s="84">
        <f t="shared" si="2249"/>
        <v>0</v>
      </c>
      <c r="GA267" s="84">
        <v>0</v>
      </c>
      <c r="GB267" s="84">
        <v>0</v>
      </c>
      <c r="GC267" s="84">
        <f t="shared" si="2250"/>
        <v>0</v>
      </c>
      <c r="GD267" s="84">
        <f t="shared" si="2251"/>
        <v>0</v>
      </c>
      <c r="GE267" s="84">
        <f t="shared" si="2252"/>
        <v>0</v>
      </c>
      <c r="GF267" s="191" t="str">
        <f t="shared" si="2253"/>
        <v>nebija plānots</v>
      </c>
      <c r="GG267" s="84">
        <f t="shared" si="2254"/>
        <v>0</v>
      </c>
      <c r="GH267" s="84">
        <v>0</v>
      </c>
      <c r="GI267" s="84">
        <v>0</v>
      </c>
      <c r="GJ267" s="84">
        <f t="shared" si="2255"/>
        <v>0</v>
      </c>
      <c r="GK267" s="84">
        <f t="shared" si="2256"/>
        <v>0</v>
      </c>
      <c r="GL267" s="84">
        <f t="shared" si="2257"/>
        <v>0</v>
      </c>
      <c r="GM267" s="191" t="str">
        <f t="shared" si="2258"/>
        <v>nebija plānots</v>
      </c>
      <c r="GN267" s="84">
        <f t="shared" si="2259"/>
        <v>0</v>
      </c>
      <c r="GO267" s="84">
        <v>0</v>
      </c>
      <c r="GP267" s="84">
        <v>0</v>
      </c>
      <c r="GQ267" s="84">
        <f t="shared" si="2228"/>
        <v>0</v>
      </c>
      <c r="GR267" s="84">
        <f t="shared" si="2229"/>
        <v>0</v>
      </c>
      <c r="GS267" s="84">
        <f t="shared" si="2230"/>
        <v>0</v>
      </c>
      <c r="GT267" s="191" t="str">
        <f t="shared" si="2260"/>
        <v>nebija plānots</v>
      </c>
      <c r="GU267" s="84">
        <f t="shared" si="2231"/>
        <v>0</v>
      </c>
      <c r="GV267" s="84">
        <v>0</v>
      </c>
      <c r="GW267" s="84">
        <v>0</v>
      </c>
      <c r="GX267" s="84">
        <f t="shared" si="2232"/>
        <v>0</v>
      </c>
      <c r="GY267" s="84">
        <f t="shared" si="2233"/>
        <v>0</v>
      </c>
      <c r="GZ267" s="84">
        <f t="shared" si="2234"/>
        <v>0</v>
      </c>
      <c r="HA267" s="191" t="str">
        <f t="shared" si="2435"/>
        <v>nebija plānots</v>
      </c>
      <c r="HB267" s="84">
        <f t="shared" si="2235"/>
        <v>0</v>
      </c>
      <c r="HC267" s="40"/>
      <c r="HD267" s="40"/>
      <c r="HE267" s="99"/>
      <c r="HF267" s="153">
        <v>0.5</v>
      </c>
      <c r="HG267" s="100" t="s">
        <v>953</v>
      </c>
      <c r="HH267" s="100" t="s">
        <v>789</v>
      </c>
      <c r="HI267" s="100" t="s">
        <v>789</v>
      </c>
    </row>
    <row r="268" spans="1:217" ht="75.400000000000006" customHeight="1" collapsed="1" x14ac:dyDescent="0.45">
      <c r="A268" s="1" t="str">
        <f t="shared" si="2436"/>
        <v>5.3.1.1</v>
      </c>
      <c r="B268" s="9" t="str">
        <f>C268&amp;J268&amp;"."&amp;D268</f>
        <v>5.3.1.1.Nē</v>
      </c>
      <c r="C268" s="317" t="s">
        <v>140</v>
      </c>
      <c r="D268" s="1" t="s">
        <v>1471</v>
      </c>
      <c r="E268" s="35">
        <v>256</v>
      </c>
      <c r="F268" s="54">
        <v>5</v>
      </c>
      <c r="G268" s="54" t="s">
        <v>140</v>
      </c>
      <c r="H268" s="54" t="s">
        <v>261</v>
      </c>
      <c r="I268" s="54" t="str">
        <f t="shared" si="2401"/>
        <v>5.3.1. Ūdenssaimniecība</v>
      </c>
      <c r="J268" s="54">
        <v>1</v>
      </c>
      <c r="K268" s="55">
        <v>1</v>
      </c>
      <c r="L268" s="38" t="str">
        <f t="shared" si="2402"/>
        <v>5.3.1.1</v>
      </c>
      <c r="M268" s="56" t="s">
        <v>50</v>
      </c>
      <c r="N268" s="55" t="s">
        <v>6</v>
      </c>
      <c r="O268" s="55" t="s">
        <v>222</v>
      </c>
      <c r="P268" s="55" t="s">
        <v>225</v>
      </c>
      <c r="Q268" s="57">
        <f t="shared" si="2403"/>
        <v>55283123</v>
      </c>
      <c r="R268" s="57">
        <f t="shared" si="2404"/>
        <v>55283123</v>
      </c>
      <c r="S268" s="80">
        <v>55283123</v>
      </c>
      <c r="T268" s="80">
        <v>0</v>
      </c>
      <c r="U268" s="80">
        <v>0</v>
      </c>
      <c r="V268" s="80">
        <v>0</v>
      </c>
      <c r="W268" s="80">
        <v>0</v>
      </c>
      <c r="X268" s="85" t="str">
        <f t="shared" si="2225"/>
        <v>KF</v>
      </c>
      <c r="Y268" s="85">
        <v>0</v>
      </c>
      <c r="Z268" s="85">
        <v>0</v>
      </c>
      <c r="AA268" s="85">
        <v>0</v>
      </c>
      <c r="AB268" s="85">
        <v>0</v>
      </c>
      <c r="AC268" s="85">
        <v>2148667</v>
      </c>
      <c r="AD268" s="85">
        <v>801361.07000000007</v>
      </c>
      <c r="AE268" s="85">
        <v>0</v>
      </c>
      <c r="AF268" s="85">
        <v>1049438.23</v>
      </c>
      <c r="AG268" s="85">
        <v>53398.54</v>
      </c>
      <c r="AH268" s="85">
        <v>170306.04</v>
      </c>
      <c r="AI268" s="85">
        <v>294429.01</v>
      </c>
      <c r="AJ268" s="85">
        <v>3979424.92</v>
      </c>
      <c r="AK268" s="85">
        <v>1037789.0999999999</v>
      </c>
      <c r="AL268" s="85">
        <v>436645.4</v>
      </c>
      <c r="AM268" s="85">
        <v>9971459.3099999987</v>
      </c>
      <c r="AN268" s="85">
        <f t="shared" si="2467"/>
        <v>9971459.3099999987</v>
      </c>
      <c r="AO268" s="85">
        <v>6124503.1699999999</v>
      </c>
      <c r="AP268" s="57">
        <f t="shared" si="2306"/>
        <v>16095962.479999999</v>
      </c>
      <c r="AQ268" s="85">
        <v>1015849.53</v>
      </c>
      <c r="AR268" s="85">
        <v>2257245.5299999998</v>
      </c>
      <c r="AS268" s="85">
        <v>228751.77000000002</v>
      </c>
      <c r="AT268" s="85">
        <v>174480</v>
      </c>
      <c r="AU268" s="85">
        <v>304973.46999999997</v>
      </c>
      <c r="AV268" s="85">
        <v>370395.62</v>
      </c>
      <c r="AW268" s="85">
        <v>46519.78</v>
      </c>
      <c r="AX268" s="85">
        <v>394494.57</v>
      </c>
      <c r="AY268" s="85">
        <v>293879.3</v>
      </c>
      <c r="AZ268" s="85">
        <v>179521.97</v>
      </c>
      <c r="BA268" s="85">
        <v>169518.28</v>
      </c>
      <c r="BB268" s="85">
        <v>644005.77</v>
      </c>
      <c r="BC268" s="57">
        <f t="shared" si="2307"/>
        <v>6079635.5899999999</v>
      </c>
      <c r="BD268" s="57">
        <f t="shared" si="2308"/>
        <v>22175598.07</v>
      </c>
      <c r="BE268" s="85">
        <v>179501.4</v>
      </c>
      <c r="BF268" s="85">
        <v>392082.82999999996</v>
      </c>
      <c r="BG268" s="85">
        <v>0</v>
      </c>
      <c r="BH268" s="85">
        <v>10703.45</v>
      </c>
      <c r="BI268" s="85">
        <v>0</v>
      </c>
      <c r="BJ268" s="85">
        <v>3414898.3</v>
      </c>
      <c r="BK268" s="85">
        <v>429733.4</v>
      </c>
      <c r="BL268" s="85">
        <v>0</v>
      </c>
      <c r="BM268" s="85">
        <v>28364.79</v>
      </c>
      <c r="BN268" s="85">
        <v>0</v>
      </c>
      <c r="BO268" s="85">
        <v>39009.11</v>
      </c>
      <c r="BP268" s="85">
        <v>5900533.0100000007</v>
      </c>
      <c r="BQ268" s="57">
        <f t="shared" si="2309"/>
        <v>10394826.290000001</v>
      </c>
      <c r="BR268" s="85">
        <v>4962569.47</v>
      </c>
      <c r="BS268" s="85">
        <v>2329083.0100000002</v>
      </c>
      <c r="BT268" s="85">
        <v>364939.61000000004</v>
      </c>
      <c r="BU268" s="85">
        <v>0</v>
      </c>
      <c r="BV268" s="85">
        <v>35833.42</v>
      </c>
      <c r="BW268" s="85">
        <v>144881.9</v>
      </c>
      <c r="BX268" s="85">
        <v>289049.90999999997</v>
      </c>
      <c r="BY268" s="85">
        <v>2772851.08</v>
      </c>
      <c r="BZ268" s="85">
        <v>0</v>
      </c>
      <c r="CA268" s="85">
        <v>58157.2</v>
      </c>
      <c r="CB268" s="85">
        <v>483628.9</v>
      </c>
      <c r="CC268" s="85">
        <v>4138733.51</v>
      </c>
      <c r="CD268" s="57">
        <f t="shared" si="2310"/>
        <v>15579728.010000002</v>
      </c>
      <c r="CE268" s="85">
        <v>0</v>
      </c>
      <c r="CF268" s="85">
        <v>721916.42</v>
      </c>
      <c r="CG268" s="85">
        <v>0</v>
      </c>
      <c r="CH268" s="85">
        <v>0</v>
      </c>
      <c r="CI268" s="85">
        <v>190611.81</v>
      </c>
      <c r="CJ268" s="85">
        <v>0</v>
      </c>
      <c r="CK268" s="85">
        <v>0</v>
      </c>
      <c r="CL268" s="85">
        <v>457766.28</v>
      </c>
      <c r="CM268" s="85">
        <v>0</v>
      </c>
      <c r="CN268" s="85">
        <v>0</v>
      </c>
      <c r="CO268" s="84">
        <v>0</v>
      </c>
      <c r="CP268" s="84">
        <v>278802.73</v>
      </c>
      <c r="CQ268" s="57">
        <f>CE268+CF268+CG268+CH268+CI268+CJ268+CK268+CL268+CM268+CN268+CO268+CP268</f>
        <v>1649097.24</v>
      </c>
      <c r="CR268" s="57">
        <f t="shared" si="2226"/>
        <v>49799249.610000007</v>
      </c>
      <c r="CS268" s="179">
        <v>0</v>
      </c>
      <c r="CT268" s="84">
        <v>15737.63</v>
      </c>
      <c r="CU268" s="84">
        <v>15737.63</v>
      </c>
      <c r="CV268" s="84">
        <f t="shared" si="2270"/>
        <v>15737.63</v>
      </c>
      <c r="CW268" s="84">
        <v>0</v>
      </c>
      <c r="CX268" s="84">
        <f t="shared" si="2271"/>
        <v>15737.63</v>
      </c>
      <c r="CY268" s="191">
        <f t="shared" si="2272"/>
        <v>1</v>
      </c>
      <c r="CZ268" s="84">
        <f t="shared" si="2273"/>
        <v>0</v>
      </c>
      <c r="DA268" s="84">
        <f t="shared" ref="DA268:FL268" si="2859">DA269+DA270</f>
        <v>0</v>
      </c>
      <c r="DB268" s="84">
        <v>0</v>
      </c>
      <c r="DC268" s="84">
        <f t="shared" si="2275"/>
        <v>15737.63</v>
      </c>
      <c r="DD268" s="84">
        <v>0</v>
      </c>
      <c r="DE268" s="84">
        <f t="shared" si="2236"/>
        <v>15737.63</v>
      </c>
      <c r="DF268" s="191">
        <f t="shared" ref="DF268" si="2860">IFERROR(DE268/DC268,"nebija plānots")</f>
        <v>1</v>
      </c>
      <c r="DG268" s="84">
        <f t="shared" ref="DG268" si="2861">DE268-DC268</f>
        <v>0</v>
      </c>
      <c r="DH268" s="84">
        <f t="shared" si="2859"/>
        <v>0</v>
      </c>
      <c r="DI268" s="84">
        <v>56776.72</v>
      </c>
      <c r="DJ268" s="84">
        <f t="shared" ref="DJ268" si="2862">DC268+DH268</f>
        <v>15737.63</v>
      </c>
      <c r="DK268" s="84">
        <v>0</v>
      </c>
      <c r="DL268" s="84">
        <f t="shared" si="2237"/>
        <v>72514.350000000006</v>
      </c>
      <c r="DM268" s="191">
        <f t="shared" ref="DM268" si="2863">IFERROR(DL268/DJ268,"nebija plānots")</f>
        <v>4.6077045908437295</v>
      </c>
      <c r="DN268" s="84">
        <f t="shared" ref="DN268" si="2864">DL268-DJ268</f>
        <v>56776.720000000008</v>
      </c>
      <c r="DO268" s="84">
        <f t="shared" si="2859"/>
        <v>56776.72</v>
      </c>
      <c r="DP268" s="84">
        <v>0</v>
      </c>
      <c r="DQ268" s="84">
        <f t="shared" ref="DQ268" si="2865">DJ268+DO268</f>
        <v>72514.350000000006</v>
      </c>
      <c r="DR268" s="84">
        <v>0</v>
      </c>
      <c r="DS268" s="84">
        <f t="shared" si="2238"/>
        <v>72514.350000000006</v>
      </c>
      <c r="DT268" s="191">
        <f t="shared" ref="DT268" si="2866">IFERROR(DS268/DQ268,"nebija plānots")</f>
        <v>1</v>
      </c>
      <c r="DU268" s="84">
        <f t="shared" ref="DU268" si="2867">DS268-DQ268</f>
        <v>0</v>
      </c>
      <c r="DV268" s="84">
        <f t="shared" si="2859"/>
        <v>0</v>
      </c>
      <c r="DW268" s="84">
        <v>1094332.72</v>
      </c>
      <c r="DX268" s="84">
        <f t="shared" ref="DX268" si="2868">DQ268+DV268</f>
        <v>72514.350000000006</v>
      </c>
      <c r="DY268" s="84">
        <v>0</v>
      </c>
      <c r="DZ268" s="84">
        <f t="shared" si="2239"/>
        <v>1166847.07</v>
      </c>
      <c r="EA268" s="191">
        <f t="shared" ref="EA268" si="2869">IFERROR(DZ268/DX268,"nebija plānots")</f>
        <v>16.091257385607125</v>
      </c>
      <c r="EB268" s="84">
        <f t="shared" ref="EB268" si="2870">DZ268-DX268</f>
        <v>1094332.72</v>
      </c>
      <c r="EC268" s="84">
        <f t="shared" si="2859"/>
        <v>0</v>
      </c>
      <c r="ED268" s="84">
        <v>0</v>
      </c>
      <c r="EE268" s="84">
        <f t="shared" ref="EE268" si="2871">DX268+EC268</f>
        <v>72514.350000000006</v>
      </c>
      <c r="EF268" s="84">
        <v>0</v>
      </c>
      <c r="EG268" s="84">
        <f t="shared" si="2240"/>
        <v>1166847.07</v>
      </c>
      <c r="EH268" s="191">
        <f t="shared" ref="EH268" si="2872">IFERROR(EG268/EE268,"nebija plānots")</f>
        <v>16.091257385607125</v>
      </c>
      <c r="EI268" s="84">
        <f t="shared" ref="EI268" si="2873">EG268-EE268</f>
        <v>1094332.72</v>
      </c>
      <c r="EJ268" s="84">
        <f t="shared" si="2859"/>
        <v>0</v>
      </c>
      <c r="EK268" s="84">
        <v>141971.44999999998</v>
      </c>
      <c r="EL268" s="84">
        <f t="shared" ref="EL268" si="2874">EE268+EJ268</f>
        <v>72514.350000000006</v>
      </c>
      <c r="EM268" s="84">
        <v>0</v>
      </c>
      <c r="EN268" s="84">
        <f t="shared" si="2241"/>
        <v>1308818.52</v>
      </c>
      <c r="EO268" s="191">
        <f t="shared" ref="EO268" si="2875">IFERROR(EN268/EL268,"nebija plānots")</f>
        <v>18.049096764985137</v>
      </c>
      <c r="EP268" s="84">
        <f t="shared" ref="EP268" si="2876">EN268-EL268</f>
        <v>1236304.17</v>
      </c>
      <c r="EQ268" s="84">
        <f t="shared" si="2859"/>
        <v>0</v>
      </c>
      <c r="ER268" s="84">
        <v>127389.85</v>
      </c>
      <c r="ES268" s="84">
        <f t="shared" ref="ES268" si="2877">EL268+EQ268</f>
        <v>72514.350000000006</v>
      </c>
      <c r="ET268" s="84">
        <v>0</v>
      </c>
      <c r="EU268" s="84">
        <f t="shared" si="2242"/>
        <v>1436208.37</v>
      </c>
      <c r="EV268" s="191">
        <f t="shared" ref="EV268" si="2878">IFERROR(EU268/ES268,"nebija plānots")</f>
        <v>19.805850428225586</v>
      </c>
      <c r="EW268" s="84">
        <f t="shared" ref="EW268" si="2879">EU268-ES268</f>
        <v>1363694.02</v>
      </c>
      <c r="EX268" s="84">
        <f t="shared" si="2859"/>
        <v>0</v>
      </c>
      <c r="EY268" s="84">
        <v>158160</v>
      </c>
      <c r="EZ268" s="84">
        <f t="shared" ref="EZ268" si="2880">ES268+EX268</f>
        <v>72514.350000000006</v>
      </c>
      <c r="FA268" s="84">
        <v>0</v>
      </c>
      <c r="FB268" s="84">
        <f t="shared" si="2243"/>
        <v>1594368.37</v>
      </c>
      <c r="FC268" s="191">
        <f t="shared" ref="FC268" si="2881">IFERROR(FB268/EZ268,"nebija plānots")</f>
        <v>21.986935965088289</v>
      </c>
      <c r="FD268" s="84">
        <f t="shared" ref="FD268" si="2882">FB268-EZ268</f>
        <v>1521854.02</v>
      </c>
      <c r="FE268" s="84">
        <f t="shared" si="2859"/>
        <v>0</v>
      </c>
      <c r="FF268" s="84">
        <v>2538481.5500000003</v>
      </c>
      <c r="FG268" s="84">
        <f t="shared" ref="FG268" si="2883">EZ268+FE268</f>
        <v>72514.350000000006</v>
      </c>
      <c r="FH268" s="84">
        <v>0</v>
      </c>
      <c r="FI268" s="84">
        <f t="shared" si="2244"/>
        <v>4132849.9200000004</v>
      </c>
      <c r="FJ268" s="191">
        <f t="shared" ref="FJ268" si="2884">IFERROR(FI268/FG268,"nebija plānots")</f>
        <v>56.993545691301101</v>
      </c>
      <c r="FK268" s="84">
        <f t="shared" ref="FK268" si="2885">FI268-FG268</f>
        <v>4060335.5700000003</v>
      </c>
      <c r="FL268" s="84">
        <f t="shared" si="2859"/>
        <v>0</v>
      </c>
      <c r="FM268" s="84">
        <v>0</v>
      </c>
      <c r="FN268" s="84">
        <f t="shared" ref="FN268" si="2886">FG268+FL268</f>
        <v>72514.350000000006</v>
      </c>
      <c r="FO268" s="84">
        <v>0</v>
      </c>
      <c r="FP268" s="84">
        <f t="shared" si="2245"/>
        <v>4132849.9200000004</v>
      </c>
      <c r="FQ268" s="191">
        <f t="shared" ref="FQ268" si="2887">IFERROR(FP268/FN268,"nebija plānots")</f>
        <v>56.993545691301101</v>
      </c>
      <c r="FR268" s="84">
        <f t="shared" ref="FR268" si="2888">FP268-FN268</f>
        <v>4060335.5700000003</v>
      </c>
      <c r="FS268" s="97">
        <f t="shared" si="2305"/>
        <v>72514.350000000006</v>
      </c>
      <c r="FT268" s="97">
        <f t="shared" si="2246"/>
        <v>53932099.530000009</v>
      </c>
      <c r="FU268" s="84">
        <v>841589.42</v>
      </c>
      <c r="FV268" s="84">
        <v>0</v>
      </c>
      <c r="FW268" s="84">
        <v>0</v>
      </c>
      <c r="FX268" s="84">
        <f t="shared" si="2247"/>
        <v>0</v>
      </c>
      <c r="FY268" s="191">
        <f t="shared" si="2248"/>
        <v>0</v>
      </c>
      <c r="FZ268" s="84">
        <f t="shared" si="2249"/>
        <v>841589.42</v>
      </c>
      <c r="GA268" s="84">
        <v>0</v>
      </c>
      <c r="GB268" s="84">
        <v>0</v>
      </c>
      <c r="GC268" s="84">
        <f t="shared" si="2250"/>
        <v>0</v>
      </c>
      <c r="GD268" s="84">
        <f t="shared" si="2251"/>
        <v>0</v>
      </c>
      <c r="GE268" s="84">
        <f t="shared" si="2252"/>
        <v>0</v>
      </c>
      <c r="GF268" s="191">
        <f t="shared" si="2253"/>
        <v>0</v>
      </c>
      <c r="GG268" s="84">
        <f t="shared" si="2254"/>
        <v>841589.42</v>
      </c>
      <c r="GH268" s="84">
        <v>838331.81</v>
      </c>
      <c r="GI268" s="84">
        <v>0</v>
      </c>
      <c r="GJ268" s="84">
        <f t="shared" si="2255"/>
        <v>838331.81</v>
      </c>
      <c r="GK268" s="84">
        <f t="shared" si="2256"/>
        <v>0</v>
      </c>
      <c r="GL268" s="84">
        <f t="shared" si="2257"/>
        <v>838331.81</v>
      </c>
      <c r="GM268" s="191">
        <f t="shared" si="2258"/>
        <v>0.99612921702366464</v>
      </c>
      <c r="GN268" s="84">
        <f t="shared" si="2259"/>
        <v>3257.609999999986</v>
      </c>
      <c r="GO268" s="84">
        <v>0</v>
      </c>
      <c r="GP268" s="84">
        <v>0</v>
      </c>
      <c r="GQ268" s="84">
        <f t="shared" si="2228"/>
        <v>0</v>
      </c>
      <c r="GR268" s="84">
        <f t="shared" si="2229"/>
        <v>0</v>
      </c>
      <c r="GS268" s="84">
        <f t="shared" si="2230"/>
        <v>838331.81</v>
      </c>
      <c r="GT268" s="191">
        <f t="shared" si="2260"/>
        <v>0.99612921702366464</v>
      </c>
      <c r="GU268" s="84">
        <f t="shared" si="2231"/>
        <v>3257.609999999986</v>
      </c>
      <c r="GV268" s="84">
        <v>0</v>
      </c>
      <c r="GW268" s="84">
        <v>0</v>
      </c>
      <c r="GX268" s="84">
        <f t="shared" si="2232"/>
        <v>0</v>
      </c>
      <c r="GY268" s="84">
        <f t="shared" si="2233"/>
        <v>0</v>
      </c>
      <c r="GZ268" s="84">
        <f t="shared" si="2234"/>
        <v>838331.81</v>
      </c>
      <c r="HA268" s="191">
        <f t="shared" si="2435"/>
        <v>0.99612921702366464</v>
      </c>
      <c r="HB268" s="84">
        <f t="shared" si="2235"/>
        <v>3257.609999999986</v>
      </c>
      <c r="HC268" s="57">
        <f>FU268+FS268+CQ268+CD268+BQ268+BC268+AP268</f>
        <v>50713353.380000003</v>
      </c>
      <c r="HD268" s="57">
        <f>Q268-HC268</f>
        <v>4569769.6199999973</v>
      </c>
      <c r="HE268" s="68" t="s">
        <v>790</v>
      </c>
      <c r="HF268" s="58"/>
      <c r="HG268" s="61"/>
      <c r="HH268" s="59"/>
      <c r="HI268" s="59"/>
    </row>
    <row r="269" spans="1:217" ht="75.400000000000006" hidden="1" customHeight="1" outlineLevel="1" x14ac:dyDescent="0.45">
      <c r="B269" s="9"/>
      <c r="C269" s="317" t="s">
        <v>140</v>
      </c>
      <c r="D269" s="1" t="s">
        <v>1471</v>
      </c>
      <c r="E269" s="35">
        <v>257</v>
      </c>
      <c r="F269" s="37">
        <v>5</v>
      </c>
      <c r="G269" s="37" t="s">
        <v>140</v>
      </c>
      <c r="H269" s="37" t="s">
        <v>261</v>
      </c>
      <c r="I269" s="37" t="s">
        <v>502</v>
      </c>
      <c r="J269" s="54">
        <v>0</v>
      </c>
      <c r="K269" s="38"/>
      <c r="L269" s="38"/>
      <c r="M269" s="39" t="s">
        <v>50</v>
      </c>
      <c r="N269" s="38"/>
      <c r="O269" s="38"/>
      <c r="P269" s="38" t="s">
        <v>456</v>
      </c>
      <c r="Q269" s="40"/>
      <c r="R269" s="40"/>
      <c r="S269" s="40"/>
      <c r="T269" s="40"/>
      <c r="U269" s="40"/>
      <c r="V269" s="40"/>
      <c r="W269" s="40"/>
      <c r="X269" s="85">
        <f t="shared" si="2225"/>
        <v>0</v>
      </c>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40"/>
      <c r="CE269" s="40"/>
      <c r="CF269" s="40"/>
      <c r="CG269" s="40"/>
      <c r="CH269" s="40"/>
      <c r="CI269" s="40"/>
      <c r="CJ269" s="40"/>
      <c r="CK269" s="40"/>
      <c r="CL269" s="40"/>
      <c r="CM269" s="40"/>
      <c r="CN269" s="40"/>
      <c r="CO269" s="84">
        <v>0</v>
      </c>
      <c r="CP269" s="84">
        <v>0</v>
      </c>
      <c r="CQ269" s="40"/>
      <c r="CR269" s="57">
        <f t="shared" si="2226"/>
        <v>0</v>
      </c>
      <c r="CS269" s="40"/>
      <c r="CT269" s="40"/>
      <c r="CU269" s="84"/>
      <c r="CV269" s="84"/>
      <c r="CW269" s="84"/>
      <c r="CX269" s="84"/>
      <c r="CY269" s="191"/>
      <c r="CZ269" s="84"/>
      <c r="DA269" s="40"/>
      <c r="DB269" s="84">
        <v>0</v>
      </c>
      <c r="DC269" s="84"/>
      <c r="DD269" s="84"/>
      <c r="DE269" s="84">
        <f t="shared" si="2236"/>
        <v>0</v>
      </c>
      <c r="DF269" s="191"/>
      <c r="DG269" s="84"/>
      <c r="DH269" s="40"/>
      <c r="DI269" s="84">
        <v>0</v>
      </c>
      <c r="DJ269" s="84"/>
      <c r="DK269" s="84"/>
      <c r="DL269" s="84">
        <f t="shared" si="2237"/>
        <v>0</v>
      </c>
      <c r="DM269" s="191"/>
      <c r="DN269" s="84"/>
      <c r="DO269" s="40"/>
      <c r="DP269" s="84">
        <v>0</v>
      </c>
      <c r="DQ269" s="84"/>
      <c r="DR269" s="84"/>
      <c r="DS269" s="84">
        <f t="shared" si="2238"/>
        <v>0</v>
      </c>
      <c r="DT269" s="191"/>
      <c r="DU269" s="84"/>
      <c r="DV269" s="40"/>
      <c r="DW269" s="84">
        <v>0</v>
      </c>
      <c r="DX269" s="84"/>
      <c r="DY269" s="84"/>
      <c r="DZ269" s="84">
        <f t="shared" si="2239"/>
        <v>0</v>
      </c>
      <c r="EA269" s="191"/>
      <c r="EB269" s="84"/>
      <c r="EC269" s="40"/>
      <c r="ED269" s="84">
        <v>0</v>
      </c>
      <c r="EE269" s="84"/>
      <c r="EF269" s="84"/>
      <c r="EG269" s="84">
        <f t="shared" si="2240"/>
        <v>0</v>
      </c>
      <c r="EH269" s="191"/>
      <c r="EI269" s="84"/>
      <c r="EJ269" s="40"/>
      <c r="EK269" s="84">
        <v>0</v>
      </c>
      <c r="EL269" s="84"/>
      <c r="EM269" s="84"/>
      <c r="EN269" s="84">
        <f t="shared" si="2241"/>
        <v>0</v>
      </c>
      <c r="EO269" s="191"/>
      <c r="EP269" s="84"/>
      <c r="EQ269" s="40"/>
      <c r="ER269" s="84">
        <v>0</v>
      </c>
      <c r="ES269" s="84"/>
      <c r="ET269" s="84"/>
      <c r="EU269" s="84">
        <f t="shared" si="2242"/>
        <v>0</v>
      </c>
      <c r="EV269" s="191"/>
      <c r="EW269" s="84"/>
      <c r="EX269" s="40"/>
      <c r="EY269" s="84">
        <v>0</v>
      </c>
      <c r="EZ269" s="84"/>
      <c r="FA269" s="84"/>
      <c r="FB269" s="84">
        <f t="shared" si="2243"/>
        <v>0</v>
      </c>
      <c r="FC269" s="191"/>
      <c r="FD269" s="84"/>
      <c r="FE269" s="40"/>
      <c r="FF269" s="84">
        <v>0</v>
      </c>
      <c r="FG269" s="84"/>
      <c r="FH269" s="84"/>
      <c r="FI269" s="84">
        <f t="shared" si="2244"/>
        <v>0</v>
      </c>
      <c r="FJ269" s="191"/>
      <c r="FK269" s="84"/>
      <c r="FL269" s="40"/>
      <c r="FM269" s="84">
        <v>0</v>
      </c>
      <c r="FN269" s="84"/>
      <c r="FO269" s="84"/>
      <c r="FP269" s="84">
        <f t="shared" si="2245"/>
        <v>0</v>
      </c>
      <c r="FQ269" s="191"/>
      <c r="FR269" s="84"/>
      <c r="FS269" s="40"/>
      <c r="FT269" s="97">
        <f t="shared" si="2246"/>
        <v>0</v>
      </c>
      <c r="FU269" s="84">
        <v>0</v>
      </c>
      <c r="FV269" s="84">
        <v>0</v>
      </c>
      <c r="FW269" s="84">
        <v>0</v>
      </c>
      <c r="FX269" s="84">
        <f t="shared" si="2247"/>
        <v>0</v>
      </c>
      <c r="FY269" s="191" t="str">
        <f t="shared" si="2248"/>
        <v>nebija plānots</v>
      </c>
      <c r="FZ269" s="84">
        <f t="shared" si="2249"/>
        <v>0</v>
      </c>
      <c r="GA269" s="84">
        <v>0</v>
      </c>
      <c r="GB269" s="84">
        <v>0</v>
      </c>
      <c r="GC269" s="84">
        <f t="shared" si="2250"/>
        <v>0</v>
      </c>
      <c r="GD269" s="84">
        <f t="shared" si="2251"/>
        <v>0</v>
      </c>
      <c r="GE269" s="84">
        <f t="shared" si="2252"/>
        <v>0</v>
      </c>
      <c r="GF269" s="191" t="str">
        <f t="shared" si="2253"/>
        <v>nebija plānots</v>
      </c>
      <c r="GG269" s="84">
        <f t="shared" si="2254"/>
        <v>0</v>
      </c>
      <c r="GH269" s="84">
        <v>0</v>
      </c>
      <c r="GI269" s="84">
        <v>0</v>
      </c>
      <c r="GJ269" s="84">
        <f t="shared" si="2255"/>
        <v>0</v>
      </c>
      <c r="GK269" s="84">
        <f t="shared" si="2256"/>
        <v>0</v>
      </c>
      <c r="GL269" s="84">
        <f t="shared" si="2257"/>
        <v>0</v>
      </c>
      <c r="GM269" s="191" t="str">
        <f t="shared" si="2258"/>
        <v>nebija plānots</v>
      </c>
      <c r="GN269" s="84">
        <f t="shared" si="2259"/>
        <v>0</v>
      </c>
      <c r="GO269" s="84">
        <v>0</v>
      </c>
      <c r="GP269" s="84">
        <v>0</v>
      </c>
      <c r="GQ269" s="84">
        <f t="shared" si="2228"/>
        <v>0</v>
      </c>
      <c r="GR269" s="84">
        <f t="shared" si="2229"/>
        <v>0</v>
      </c>
      <c r="GS269" s="84">
        <f t="shared" si="2230"/>
        <v>0</v>
      </c>
      <c r="GT269" s="191" t="str">
        <f t="shared" si="2260"/>
        <v>nebija plānots</v>
      </c>
      <c r="GU269" s="84">
        <f t="shared" si="2231"/>
        <v>0</v>
      </c>
      <c r="GV269" s="84">
        <v>0</v>
      </c>
      <c r="GW269" s="84">
        <v>0</v>
      </c>
      <c r="GX269" s="84">
        <f t="shared" si="2232"/>
        <v>0</v>
      </c>
      <c r="GY269" s="84">
        <f t="shared" si="2233"/>
        <v>0</v>
      </c>
      <c r="GZ269" s="84">
        <f t="shared" si="2234"/>
        <v>0</v>
      </c>
      <c r="HA269" s="191" t="str">
        <f t="shared" si="2435"/>
        <v>nebija plānots</v>
      </c>
      <c r="HB269" s="84">
        <f t="shared" si="2235"/>
        <v>0</v>
      </c>
      <c r="HC269" s="40"/>
      <c r="HD269" s="40"/>
      <c r="HE269" s="106"/>
      <c r="HF269" s="99"/>
      <c r="HG269" s="102"/>
      <c r="HH269" s="100"/>
      <c r="HI269" s="100"/>
    </row>
    <row r="270" spans="1:217" ht="121.9" hidden="1" customHeight="1" outlineLevel="1" x14ac:dyDescent="0.45">
      <c r="B270" s="9"/>
      <c r="C270" s="317" t="s">
        <v>140</v>
      </c>
      <c r="D270" s="1" t="s">
        <v>1471</v>
      </c>
      <c r="E270" s="35">
        <v>258</v>
      </c>
      <c r="F270" s="37">
        <v>5</v>
      </c>
      <c r="G270" s="37" t="s">
        <v>140</v>
      </c>
      <c r="H270" s="37" t="s">
        <v>261</v>
      </c>
      <c r="I270" s="37" t="s">
        <v>502</v>
      </c>
      <c r="J270" s="54">
        <v>0</v>
      </c>
      <c r="K270" s="38"/>
      <c r="L270" s="38"/>
      <c r="M270" s="39" t="s">
        <v>50</v>
      </c>
      <c r="N270" s="38"/>
      <c r="O270" s="38"/>
      <c r="P270" s="38" t="s">
        <v>457</v>
      </c>
      <c r="Q270" s="40"/>
      <c r="R270" s="40"/>
      <c r="S270" s="40"/>
      <c r="T270" s="40"/>
      <c r="U270" s="40"/>
      <c r="V270" s="40"/>
      <c r="W270" s="40"/>
      <c r="X270" s="85">
        <f t="shared" ref="X270:X336" si="2889">N270</f>
        <v>0</v>
      </c>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c r="CK270" s="40"/>
      <c r="CL270" s="40"/>
      <c r="CM270" s="40"/>
      <c r="CN270" s="40"/>
      <c r="CO270" s="84">
        <v>0</v>
      </c>
      <c r="CP270" s="84">
        <v>0</v>
      </c>
      <c r="CQ270" s="40"/>
      <c r="CR270" s="57">
        <f t="shared" ref="CR270:CR336" si="2890">BD270+BQ270+CD270+CQ270</f>
        <v>0</v>
      </c>
      <c r="CS270" s="40"/>
      <c r="CT270" s="40">
        <v>15737.63</v>
      </c>
      <c r="CU270" s="84"/>
      <c r="CV270" s="84"/>
      <c r="CW270" s="84"/>
      <c r="CX270" s="84"/>
      <c r="CY270" s="191"/>
      <c r="CZ270" s="84"/>
      <c r="DA270" s="40">
        <v>0</v>
      </c>
      <c r="DB270" s="84">
        <v>0</v>
      </c>
      <c r="DC270" s="84"/>
      <c r="DD270" s="84"/>
      <c r="DE270" s="84">
        <f t="shared" si="2236"/>
        <v>0</v>
      </c>
      <c r="DF270" s="191"/>
      <c r="DG270" s="84"/>
      <c r="DH270" s="40">
        <v>0</v>
      </c>
      <c r="DI270" s="84">
        <v>0</v>
      </c>
      <c r="DJ270" s="84"/>
      <c r="DK270" s="84"/>
      <c r="DL270" s="84">
        <f t="shared" si="2237"/>
        <v>0</v>
      </c>
      <c r="DM270" s="191"/>
      <c r="DN270" s="84"/>
      <c r="DO270" s="40">
        <v>56776.72</v>
      </c>
      <c r="DP270" s="84">
        <v>0</v>
      </c>
      <c r="DQ270" s="84"/>
      <c r="DR270" s="84"/>
      <c r="DS270" s="84">
        <f t="shared" si="2238"/>
        <v>0</v>
      </c>
      <c r="DT270" s="191"/>
      <c r="DU270" s="84"/>
      <c r="DV270" s="40">
        <v>0</v>
      </c>
      <c r="DW270" s="84">
        <v>0</v>
      </c>
      <c r="DX270" s="84"/>
      <c r="DY270" s="84"/>
      <c r="DZ270" s="84">
        <f t="shared" si="2239"/>
        <v>0</v>
      </c>
      <c r="EA270" s="191"/>
      <c r="EB270" s="84"/>
      <c r="EC270" s="40">
        <v>0</v>
      </c>
      <c r="ED270" s="84">
        <v>0</v>
      </c>
      <c r="EE270" s="84"/>
      <c r="EF270" s="84"/>
      <c r="EG270" s="84">
        <f t="shared" si="2240"/>
        <v>0</v>
      </c>
      <c r="EH270" s="191"/>
      <c r="EI270" s="84"/>
      <c r="EJ270" s="40">
        <v>0</v>
      </c>
      <c r="EK270" s="84">
        <v>0</v>
      </c>
      <c r="EL270" s="84"/>
      <c r="EM270" s="84"/>
      <c r="EN270" s="84">
        <f t="shared" si="2241"/>
        <v>0</v>
      </c>
      <c r="EO270" s="191"/>
      <c r="EP270" s="84"/>
      <c r="EQ270" s="40">
        <v>0</v>
      </c>
      <c r="ER270" s="84">
        <v>0</v>
      </c>
      <c r="ES270" s="84"/>
      <c r="ET270" s="84"/>
      <c r="EU270" s="84">
        <f t="shared" si="2242"/>
        <v>0</v>
      </c>
      <c r="EV270" s="191"/>
      <c r="EW270" s="84"/>
      <c r="EX270" s="40">
        <v>0</v>
      </c>
      <c r="EY270" s="84">
        <v>0</v>
      </c>
      <c r="EZ270" s="84"/>
      <c r="FA270" s="84"/>
      <c r="FB270" s="84">
        <f t="shared" si="2243"/>
        <v>0</v>
      </c>
      <c r="FC270" s="191"/>
      <c r="FD270" s="84"/>
      <c r="FE270" s="40">
        <v>0</v>
      </c>
      <c r="FF270" s="84">
        <v>0</v>
      </c>
      <c r="FG270" s="84"/>
      <c r="FH270" s="84"/>
      <c r="FI270" s="84">
        <f t="shared" si="2244"/>
        <v>0</v>
      </c>
      <c r="FJ270" s="191"/>
      <c r="FK270" s="84"/>
      <c r="FL270" s="40">
        <v>0</v>
      </c>
      <c r="FM270" s="84">
        <v>0</v>
      </c>
      <c r="FN270" s="84"/>
      <c r="FO270" s="84"/>
      <c r="FP270" s="84">
        <f t="shared" si="2245"/>
        <v>0</v>
      </c>
      <c r="FQ270" s="191"/>
      <c r="FR270" s="84"/>
      <c r="FS270" s="40"/>
      <c r="FT270" s="97">
        <f t="shared" si="2246"/>
        <v>0</v>
      </c>
      <c r="FU270" s="84">
        <v>0</v>
      </c>
      <c r="FV270" s="84">
        <v>0</v>
      </c>
      <c r="FW270" s="84">
        <v>0</v>
      </c>
      <c r="FX270" s="84">
        <f t="shared" si="2247"/>
        <v>0</v>
      </c>
      <c r="FY270" s="191" t="str">
        <f t="shared" si="2248"/>
        <v>nebija plānots</v>
      </c>
      <c r="FZ270" s="84">
        <f t="shared" si="2249"/>
        <v>0</v>
      </c>
      <c r="GA270" s="84">
        <v>0</v>
      </c>
      <c r="GB270" s="84">
        <v>0</v>
      </c>
      <c r="GC270" s="84">
        <f t="shared" si="2250"/>
        <v>0</v>
      </c>
      <c r="GD270" s="84">
        <f t="shared" si="2251"/>
        <v>0</v>
      </c>
      <c r="GE270" s="84">
        <f t="shared" si="2252"/>
        <v>0</v>
      </c>
      <c r="GF270" s="191" t="str">
        <f t="shared" si="2253"/>
        <v>nebija plānots</v>
      </c>
      <c r="GG270" s="84">
        <f t="shared" si="2254"/>
        <v>0</v>
      </c>
      <c r="GH270" s="84">
        <v>0</v>
      </c>
      <c r="GI270" s="84">
        <v>0</v>
      </c>
      <c r="GJ270" s="84">
        <f t="shared" si="2255"/>
        <v>0</v>
      </c>
      <c r="GK270" s="84">
        <f t="shared" si="2256"/>
        <v>0</v>
      </c>
      <c r="GL270" s="84">
        <f t="shared" si="2257"/>
        <v>0</v>
      </c>
      <c r="GM270" s="191" t="str">
        <f t="shared" si="2258"/>
        <v>nebija plānots</v>
      </c>
      <c r="GN270" s="84">
        <f t="shared" si="2259"/>
        <v>0</v>
      </c>
      <c r="GO270" s="84">
        <v>0</v>
      </c>
      <c r="GP270" s="84">
        <v>0</v>
      </c>
      <c r="GQ270" s="84">
        <f t="shared" si="2228"/>
        <v>0</v>
      </c>
      <c r="GR270" s="84">
        <f t="shared" si="2229"/>
        <v>0</v>
      </c>
      <c r="GS270" s="84">
        <f t="shared" si="2230"/>
        <v>0</v>
      </c>
      <c r="GT270" s="191" t="str">
        <f t="shared" si="2260"/>
        <v>nebija plānots</v>
      </c>
      <c r="GU270" s="84">
        <f t="shared" si="2231"/>
        <v>0</v>
      </c>
      <c r="GV270" s="84">
        <v>0</v>
      </c>
      <c r="GW270" s="84">
        <v>0</v>
      </c>
      <c r="GX270" s="84">
        <f t="shared" si="2232"/>
        <v>0</v>
      </c>
      <c r="GY270" s="84">
        <f t="shared" si="2233"/>
        <v>0</v>
      </c>
      <c r="GZ270" s="84">
        <f t="shared" si="2234"/>
        <v>0</v>
      </c>
      <c r="HA270" s="191" t="str">
        <f t="shared" si="2435"/>
        <v>nebija plānots</v>
      </c>
      <c r="HB270" s="84">
        <f t="shared" si="2235"/>
        <v>0</v>
      </c>
      <c r="HC270" s="40"/>
      <c r="HD270" s="40"/>
      <c r="HE270" s="106"/>
      <c r="HF270" s="153">
        <v>0.5</v>
      </c>
      <c r="HG270" s="102" t="s">
        <v>796</v>
      </c>
      <c r="HH270" s="100"/>
      <c r="HI270" s="100" t="s">
        <v>792</v>
      </c>
    </row>
    <row r="271" spans="1:217" ht="75.400000000000006" customHeight="1" collapsed="1" x14ac:dyDescent="0.45">
      <c r="A271" s="1" t="str">
        <f t="shared" si="2436"/>
        <v>5.3.1.2</v>
      </c>
      <c r="B271" s="9" t="str">
        <f>C271&amp;J271&amp;"."&amp;D271</f>
        <v>5.3.1.2.Nē</v>
      </c>
      <c r="C271" s="317" t="s">
        <v>140</v>
      </c>
      <c r="D271" s="1" t="s">
        <v>1471</v>
      </c>
      <c r="E271" s="35">
        <v>259</v>
      </c>
      <c r="F271" s="54">
        <v>5</v>
      </c>
      <c r="G271" s="54" t="s">
        <v>140</v>
      </c>
      <c r="H271" s="54" t="s">
        <v>261</v>
      </c>
      <c r="I271" s="54" t="str">
        <f t="shared" si="2401"/>
        <v>5.3.1. Ūdenssaimniecība</v>
      </c>
      <c r="J271" s="54">
        <v>2</v>
      </c>
      <c r="K271" s="55">
        <v>2</v>
      </c>
      <c r="L271" s="38" t="str">
        <f t="shared" si="2402"/>
        <v>5.3.1.2</v>
      </c>
      <c r="M271" s="56" t="s">
        <v>50</v>
      </c>
      <c r="N271" s="55" t="s">
        <v>6</v>
      </c>
      <c r="O271" s="55" t="s">
        <v>222</v>
      </c>
      <c r="P271" s="55" t="s">
        <v>225</v>
      </c>
      <c r="Q271" s="57">
        <f t="shared" si="2403"/>
        <v>33951609</v>
      </c>
      <c r="R271" s="57">
        <f t="shared" si="2404"/>
        <v>33951609</v>
      </c>
      <c r="S271" s="80">
        <v>33951609</v>
      </c>
      <c r="T271" s="80">
        <v>0</v>
      </c>
      <c r="U271" s="80">
        <v>0</v>
      </c>
      <c r="V271" s="80">
        <v>0</v>
      </c>
      <c r="W271" s="80">
        <v>0</v>
      </c>
      <c r="X271" s="85" t="str">
        <f t="shared" si="2889"/>
        <v>KF</v>
      </c>
      <c r="Y271" s="85">
        <v>0</v>
      </c>
      <c r="Z271" s="85">
        <v>0</v>
      </c>
      <c r="AA271" s="85">
        <v>0</v>
      </c>
      <c r="AB271" s="85">
        <v>0</v>
      </c>
      <c r="AC271" s="85">
        <v>0</v>
      </c>
      <c r="AD271" s="85">
        <v>0</v>
      </c>
      <c r="AE271" s="85">
        <v>0</v>
      </c>
      <c r="AF271" s="85">
        <v>0</v>
      </c>
      <c r="AG271" s="85">
        <v>0</v>
      </c>
      <c r="AH271" s="85">
        <v>0</v>
      </c>
      <c r="AI271" s="85">
        <v>0</v>
      </c>
      <c r="AJ271" s="85">
        <v>0</v>
      </c>
      <c r="AK271" s="85">
        <v>0</v>
      </c>
      <c r="AL271" s="85">
        <v>35300</v>
      </c>
      <c r="AM271" s="85">
        <v>35300</v>
      </c>
      <c r="AN271" s="85">
        <f t="shared" si="2467"/>
        <v>35300</v>
      </c>
      <c r="AO271" s="85">
        <v>10862797.850000001</v>
      </c>
      <c r="AP271" s="57">
        <f t="shared" si="2306"/>
        <v>10898097.850000001</v>
      </c>
      <c r="AQ271" s="85">
        <v>655949.16</v>
      </c>
      <c r="AR271" s="85">
        <v>667070.89</v>
      </c>
      <c r="AS271" s="85">
        <v>542980.85</v>
      </c>
      <c r="AT271" s="85">
        <v>795477.97</v>
      </c>
      <c r="AU271" s="85">
        <v>646384.66999999993</v>
      </c>
      <c r="AV271" s="85">
        <v>1766262.57</v>
      </c>
      <c r="AW271" s="85">
        <v>588939.4</v>
      </c>
      <c r="AX271" s="85">
        <v>1196696.48</v>
      </c>
      <c r="AY271" s="85">
        <v>640965.82999999996</v>
      </c>
      <c r="AZ271" s="85">
        <v>1554303.27</v>
      </c>
      <c r="BA271" s="85">
        <v>634558.04</v>
      </c>
      <c r="BB271" s="85">
        <v>1148858.3999999999</v>
      </c>
      <c r="BC271" s="57">
        <f t="shared" si="2307"/>
        <v>10838447.529999999</v>
      </c>
      <c r="BD271" s="57">
        <f t="shared" si="2308"/>
        <v>21736545.380000003</v>
      </c>
      <c r="BE271" s="85">
        <v>635721.98</v>
      </c>
      <c r="BF271" s="85">
        <v>201148.62</v>
      </c>
      <c r="BG271" s="85">
        <v>304212.57999999996</v>
      </c>
      <c r="BH271" s="85">
        <v>347623.76</v>
      </c>
      <c r="BI271" s="85">
        <v>277763.21000000002</v>
      </c>
      <c r="BJ271" s="85">
        <v>946782.91999999993</v>
      </c>
      <c r="BK271" s="85">
        <v>416057.75</v>
      </c>
      <c r="BL271" s="85">
        <v>350235.89</v>
      </c>
      <c r="BM271" s="85">
        <v>464476.29</v>
      </c>
      <c r="BN271" s="85">
        <v>140212.08000000002</v>
      </c>
      <c r="BO271" s="85">
        <v>771767.05</v>
      </c>
      <c r="BP271" s="85">
        <v>123730.18</v>
      </c>
      <c r="BQ271" s="57">
        <f t="shared" si="2309"/>
        <v>4979732.3099999996</v>
      </c>
      <c r="BR271" s="85">
        <v>987239.32</v>
      </c>
      <c r="BS271" s="85">
        <v>158932.5</v>
      </c>
      <c r="BT271" s="85">
        <v>134875.04</v>
      </c>
      <c r="BU271" s="85">
        <v>0</v>
      </c>
      <c r="BV271" s="85">
        <v>142472.76999999999</v>
      </c>
      <c r="BW271" s="85">
        <v>93502.2</v>
      </c>
      <c r="BX271" s="85">
        <v>381935.67</v>
      </c>
      <c r="BY271" s="85">
        <v>138287.94</v>
      </c>
      <c r="BZ271" s="85">
        <v>36625.879999999997</v>
      </c>
      <c r="CA271" s="85">
        <v>173391.9</v>
      </c>
      <c r="CB271" s="85">
        <v>180724.56999999998</v>
      </c>
      <c r="CC271" s="85">
        <v>765856.88</v>
      </c>
      <c r="CD271" s="57">
        <f t="shared" si="2310"/>
        <v>3193844.6699999995</v>
      </c>
      <c r="CE271" s="85">
        <v>205830.56</v>
      </c>
      <c r="CF271" s="85">
        <v>0</v>
      </c>
      <c r="CG271" s="85">
        <v>9088.75</v>
      </c>
      <c r="CH271" s="85">
        <v>49796.72</v>
      </c>
      <c r="CI271" s="85">
        <v>0</v>
      </c>
      <c r="CJ271" s="85">
        <v>0</v>
      </c>
      <c r="CK271" s="85">
        <v>506129.11</v>
      </c>
      <c r="CL271" s="85">
        <v>0</v>
      </c>
      <c r="CM271" s="85">
        <v>317513.57</v>
      </c>
      <c r="CN271" s="85">
        <v>0</v>
      </c>
      <c r="CO271" s="84">
        <v>71666.11</v>
      </c>
      <c r="CP271" s="84">
        <v>0</v>
      </c>
      <c r="CQ271" s="57">
        <f>CE271+CF271+CG271+CH271+CI271+CJ271+CK271+CL271+CM271+CN271+CO271+CP271</f>
        <v>1160024.82</v>
      </c>
      <c r="CR271" s="57">
        <f t="shared" si="2890"/>
        <v>31070147.18</v>
      </c>
      <c r="CS271" s="179">
        <v>0</v>
      </c>
      <c r="CT271" s="84">
        <v>69916.850000000006</v>
      </c>
      <c r="CU271" s="84">
        <v>69916.850000000006</v>
      </c>
      <c r="CV271" s="84">
        <f t="shared" si="2270"/>
        <v>69916.850000000006</v>
      </c>
      <c r="CW271" s="84">
        <v>0</v>
      </c>
      <c r="CX271" s="84">
        <f t="shared" si="2271"/>
        <v>69916.850000000006</v>
      </c>
      <c r="CY271" s="191">
        <f t="shared" si="2272"/>
        <v>1</v>
      </c>
      <c r="CZ271" s="84">
        <f t="shared" si="2273"/>
        <v>0</v>
      </c>
      <c r="DA271" s="84">
        <f t="shared" ref="DA271:FL271" si="2891">DA272+DA273</f>
        <v>43165.18</v>
      </c>
      <c r="DB271" s="84">
        <v>20070.52</v>
      </c>
      <c r="DC271" s="84">
        <f t="shared" si="2275"/>
        <v>113082.03</v>
      </c>
      <c r="DD271" s="84">
        <v>0</v>
      </c>
      <c r="DE271" s="84">
        <f t="shared" si="2236"/>
        <v>89987.37000000001</v>
      </c>
      <c r="DF271" s="191">
        <f t="shared" ref="DF271" si="2892">IFERROR(DE271/DC271,"nebija plānots")</f>
        <v>0.7957707338646115</v>
      </c>
      <c r="DG271" s="84">
        <f t="shared" ref="DG271" si="2893">DE271-DC271</f>
        <v>-23094.659999999989</v>
      </c>
      <c r="DH271" s="84">
        <f t="shared" si="2891"/>
        <v>298564.89</v>
      </c>
      <c r="DI271" s="84">
        <v>0</v>
      </c>
      <c r="DJ271" s="84">
        <f t="shared" ref="DJ271" si="2894">DC271+DH271</f>
        <v>411646.92000000004</v>
      </c>
      <c r="DK271" s="84">
        <v>0</v>
      </c>
      <c r="DL271" s="84">
        <f t="shared" si="2237"/>
        <v>89987.37000000001</v>
      </c>
      <c r="DM271" s="191">
        <f t="shared" ref="DM271" si="2895">IFERROR(DL271/DJ271,"nebija plānots")</f>
        <v>0.21860328749696464</v>
      </c>
      <c r="DN271" s="84">
        <f t="shared" ref="DN271" si="2896">DL271-DJ271</f>
        <v>-321659.55000000005</v>
      </c>
      <c r="DO271" s="84">
        <f t="shared" si="2891"/>
        <v>0</v>
      </c>
      <c r="DP271" s="84">
        <v>186989.98</v>
      </c>
      <c r="DQ271" s="84">
        <f t="shared" ref="DQ271" si="2897">DJ271+DO271</f>
        <v>411646.92000000004</v>
      </c>
      <c r="DR271" s="84">
        <v>0</v>
      </c>
      <c r="DS271" s="84">
        <f t="shared" si="2238"/>
        <v>276977.35000000003</v>
      </c>
      <c r="DT271" s="191">
        <f t="shared" ref="DT271" si="2898">IFERROR(DS271/DQ271,"nebija plānots")</f>
        <v>0.67285174877538256</v>
      </c>
      <c r="DU271" s="84">
        <f t="shared" ref="DU271" si="2899">DS271-DQ271</f>
        <v>-134669.57</v>
      </c>
      <c r="DV271" s="84">
        <f t="shared" si="2891"/>
        <v>0</v>
      </c>
      <c r="DW271" s="84">
        <v>0</v>
      </c>
      <c r="DX271" s="84">
        <f t="shared" ref="DX271" si="2900">DQ271+DV271</f>
        <v>411646.92000000004</v>
      </c>
      <c r="DY271" s="84">
        <v>0</v>
      </c>
      <c r="DZ271" s="84">
        <f t="shared" si="2239"/>
        <v>276977.35000000003</v>
      </c>
      <c r="EA271" s="191">
        <f t="shared" ref="EA271" si="2901">IFERROR(DZ271/DX271,"nebija plānots")</f>
        <v>0.67285174877538256</v>
      </c>
      <c r="EB271" s="84">
        <f t="shared" ref="EB271" si="2902">DZ271-DX271</f>
        <v>-134669.57</v>
      </c>
      <c r="EC271" s="84">
        <f t="shared" si="2891"/>
        <v>40917.14</v>
      </c>
      <c r="ED271" s="84">
        <v>335877.25</v>
      </c>
      <c r="EE271" s="84">
        <f t="shared" ref="EE271" si="2903">DX271+EC271</f>
        <v>452564.06000000006</v>
      </c>
      <c r="EF271" s="84">
        <v>0</v>
      </c>
      <c r="EG271" s="84">
        <f t="shared" si="2240"/>
        <v>612854.60000000009</v>
      </c>
      <c r="EH271" s="191">
        <f t="shared" ref="EH271" si="2904">IFERROR(EG271/EE271,"nebija plānots")</f>
        <v>1.3541830962007899</v>
      </c>
      <c r="EI271" s="84">
        <f t="shared" ref="EI271" si="2905">EG271-EE271</f>
        <v>160290.54000000004</v>
      </c>
      <c r="EJ271" s="84">
        <f t="shared" si="2891"/>
        <v>0</v>
      </c>
      <c r="EK271" s="84">
        <v>42737.120000000003</v>
      </c>
      <c r="EL271" s="84">
        <f t="shared" ref="EL271" si="2906">EE271+EJ271</f>
        <v>452564.06000000006</v>
      </c>
      <c r="EM271" s="84">
        <v>0</v>
      </c>
      <c r="EN271" s="84">
        <f t="shared" si="2241"/>
        <v>655591.72000000009</v>
      </c>
      <c r="EO271" s="191">
        <f t="shared" ref="EO271" si="2907">IFERROR(EN271/EL271,"nebija plānots")</f>
        <v>1.4486164013996163</v>
      </c>
      <c r="EP271" s="84">
        <f t="shared" ref="EP271" si="2908">EN271-EL271</f>
        <v>203027.66000000003</v>
      </c>
      <c r="EQ271" s="84">
        <f t="shared" si="2891"/>
        <v>459328.11</v>
      </c>
      <c r="ER271" s="84">
        <v>0</v>
      </c>
      <c r="ES271" s="84">
        <f t="shared" ref="ES271" si="2909">EL271+EQ271</f>
        <v>911892.17</v>
      </c>
      <c r="ET271" s="84">
        <v>0</v>
      </c>
      <c r="EU271" s="84">
        <f t="shared" si="2242"/>
        <v>655591.72000000009</v>
      </c>
      <c r="EV271" s="191">
        <f t="shared" ref="EV271" si="2910">IFERROR(EU271/ES271,"nebija plānots")</f>
        <v>0.71893557327068625</v>
      </c>
      <c r="EW271" s="84">
        <f t="shared" ref="EW271" si="2911">EU271-ES271</f>
        <v>-256300.44999999995</v>
      </c>
      <c r="EX271" s="84">
        <f t="shared" si="2891"/>
        <v>0</v>
      </c>
      <c r="EY271" s="84">
        <v>0</v>
      </c>
      <c r="EZ271" s="84">
        <f t="shared" ref="EZ271" si="2912">ES271+EX271</f>
        <v>911892.17</v>
      </c>
      <c r="FA271" s="84">
        <v>0</v>
      </c>
      <c r="FB271" s="84">
        <f t="shared" si="2243"/>
        <v>655591.72000000009</v>
      </c>
      <c r="FC271" s="191">
        <f t="shared" ref="FC271" si="2913">IFERROR(FB271/EZ271,"nebija plānots")</f>
        <v>0.71893557327068625</v>
      </c>
      <c r="FD271" s="84">
        <f t="shared" ref="FD271" si="2914">FB271-EZ271</f>
        <v>-256300.44999999995</v>
      </c>
      <c r="FE271" s="84">
        <f t="shared" si="2891"/>
        <v>0</v>
      </c>
      <c r="FF271" s="84">
        <v>0</v>
      </c>
      <c r="FG271" s="84">
        <f t="shared" ref="FG271" si="2915">EZ271+FE271</f>
        <v>911892.17</v>
      </c>
      <c r="FH271" s="84">
        <v>0</v>
      </c>
      <c r="FI271" s="84">
        <f t="shared" si="2244"/>
        <v>655591.72000000009</v>
      </c>
      <c r="FJ271" s="191">
        <f t="shared" ref="FJ271" si="2916">IFERROR(FI271/FG271,"nebija plānots")</f>
        <v>0.71893557327068625</v>
      </c>
      <c r="FK271" s="84">
        <f t="shared" ref="FK271" si="2917">FI271-FG271</f>
        <v>-256300.44999999995</v>
      </c>
      <c r="FL271" s="84">
        <f t="shared" si="2891"/>
        <v>0</v>
      </c>
      <c r="FM271" s="84">
        <v>859433.41999999993</v>
      </c>
      <c r="FN271" s="84">
        <f t="shared" ref="FN271" si="2918">FG271+FL271</f>
        <v>911892.17</v>
      </c>
      <c r="FO271" s="84">
        <v>0</v>
      </c>
      <c r="FP271" s="84">
        <f t="shared" si="2245"/>
        <v>1515025.1400000001</v>
      </c>
      <c r="FQ271" s="191">
        <f t="shared" ref="FQ271" si="2919">IFERROR(FP271/FN271,"nebija plānots")</f>
        <v>1.6614082123328244</v>
      </c>
      <c r="FR271" s="84">
        <f t="shared" ref="FR271" si="2920">FP271-FN271</f>
        <v>603132.97000000009</v>
      </c>
      <c r="FS271" s="97">
        <f t="shared" si="2305"/>
        <v>911892.17</v>
      </c>
      <c r="FT271" s="97">
        <f t="shared" si="2246"/>
        <v>32585172.32</v>
      </c>
      <c r="FU271" s="84">
        <v>964391.96</v>
      </c>
      <c r="FV271" s="84">
        <v>89537.7</v>
      </c>
      <c r="FW271" s="84">
        <v>0</v>
      </c>
      <c r="FX271" s="84">
        <f t="shared" si="2247"/>
        <v>89537.7</v>
      </c>
      <c r="FY271" s="191">
        <f t="shared" si="2248"/>
        <v>9.2843681525507538E-2</v>
      </c>
      <c r="FZ271" s="84">
        <f t="shared" si="2249"/>
        <v>874854.26</v>
      </c>
      <c r="GA271" s="84">
        <v>459328.11</v>
      </c>
      <c r="GB271" s="84">
        <v>601.34</v>
      </c>
      <c r="GC271" s="84">
        <f t="shared" si="2250"/>
        <v>458726.76999999996</v>
      </c>
      <c r="GD271" s="84">
        <f t="shared" si="2251"/>
        <v>601.34</v>
      </c>
      <c r="GE271" s="84">
        <f t="shared" si="2252"/>
        <v>548264.47</v>
      </c>
      <c r="GF271" s="191">
        <f t="shared" si="2253"/>
        <v>0.56850792285742402</v>
      </c>
      <c r="GG271" s="84">
        <f t="shared" si="2254"/>
        <v>416127.49000000005</v>
      </c>
      <c r="GH271" s="84">
        <v>0</v>
      </c>
      <c r="GI271" s="84">
        <v>0</v>
      </c>
      <c r="GJ271" s="84">
        <f t="shared" si="2255"/>
        <v>0</v>
      </c>
      <c r="GK271" s="84">
        <f t="shared" si="2256"/>
        <v>601.34</v>
      </c>
      <c r="GL271" s="84">
        <f t="shared" si="2257"/>
        <v>548264.47</v>
      </c>
      <c r="GM271" s="191">
        <f t="shared" si="2258"/>
        <v>0.56850792285742402</v>
      </c>
      <c r="GN271" s="84">
        <f t="shared" si="2259"/>
        <v>416127.49000000005</v>
      </c>
      <c r="GO271" s="84">
        <v>398107.21</v>
      </c>
      <c r="GP271" s="84">
        <v>0</v>
      </c>
      <c r="GQ271" s="84">
        <f t="shared" si="2228"/>
        <v>398107.21</v>
      </c>
      <c r="GR271" s="84">
        <f t="shared" si="2229"/>
        <v>601.34</v>
      </c>
      <c r="GS271" s="84">
        <f t="shared" si="2230"/>
        <v>946371.67999999993</v>
      </c>
      <c r="GT271" s="191">
        <f t="shared" si="2260"/>
        <v>0.98131436101976621</v>
      </c>
      <c r="GU271" s="84">
        <f t="shared" si="2231"/>
        <v>18020.280000000028</v>
      </c>
      <c r="GV271" s="84">
        <v>0</v>
      </c>
      <c r="GW271" s="84">
        <v>0</v>
      </c>
      <c r="GX271" s="84">
        <f t="shared" si="2232"/>
        <v>0</v>
      </c>
      <c r="GY271" s="84">
        <f t="shared" si="2233"/>
        <v>601.34</v>
      </c>
      <c r="GZ271" s="84">
        <f t="shared" si="2234"/>
        <v>946371.67999999993</v>
      </c>
      <c r="HA271" s="191">
        <f t="shared" si="2435"/>
        <v>0.98131436101976621</v>
      </c>
      <c r="HB271" s="84">
        <f t="shared" si="2235"/>
        <v>18020.280000000028</v>
      </c>
      <c r="HC271" s="57">
        <f>FU271+FS271+CQ271+CD271+BQ271+BC271+AP271</f>
        <v>32946431.310000002</v>
      </c>
      <c r="HD271" s="57">
        <f>Q271-HC271</f>
        <v>1005177.6899999976</v>
      </c>
      <c r="HE271" s="68" t="s">
        <v>791</v>
      </c>
      <c r="HF271" s="58"/>
      <c r="HG271" s="59"/>
      <c r="HH271" s="59"/>
      <c r="HI271" s="59"/>
    </row>
    <row r="272" spans="1:217" ht="75.400000000000006" hidden="1" customHeight="1" outlineLevel="1" x14ac:dyDescent="0.45">
      <c r="B272" s="9"/>
      <c r="C272" s="317" t="s">
        <v>140</v>
      </c>
      <c r="D272" s="1" t="s">
        <v>1471</v>
      </c>
      <c r="E272" s="35">
        <v>260</v>
      </c>
      <c r="F272" s="37">
        <v>5</v>
      </c>
      <c r="G272" s="37" t="s">
        <v>140</v>
      </c>
      <c r="H272" s="37" t="s">
        <v>261</v>
      </c>
      <c r="I272" s="46" t="s">
        <v>502</v>
      </c>
      <c r="J272" s="54">
        <v>0</v>
      </c>
      <c r="K272" s="38"/>
      <c r="L272" s="38"/>
      <c r="M272" s="39" t="s">
        <v>50</v>
      </c>
      <c r="N272" s="38"/>
      <c r="O272" s="38"/>
      <c r="P272" s="38" t="s">
        <v>456</v>
      </c>
      <c r="Q272" s="40"/>
      <c r="R272" s="40"/>
      <c r="S272" s="40"/>
      <c r="T272" s="40"/>
      <c r="U272" s="40"/>
      <c r="V272" s="40"/>
      <c r="W272" s="40"/>
      <c r="X272" s="85">
        <f t="shared" si="2889"/>
        <v>0</v>
      </c>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40"/>
      <c r="CE272" s="40"/>
      <c r="CF272" s="40"/>
      <c r="CG272" s="40"/>
      <c r="CH272" s="40"/>
      <c r="CI272" s="40"/>
      <c r="CJ272" s="40"/>
      <c r="CK272" s="40"/>
      <c r="CL272" s="40"/>
      <c r="CM272" s="40"/>
      <c r="CN272" s="40"/>
      <c r="CO272" s="84">
        <v>0</v>
      </c>
      <c r="CP272" s="84">
        <v>0</v>
      </c>
      <c r="CQ272" s="40"/>
      <c r="CR272" s="57">
        <f t="shared" si="2890"/>
        <v>0</v>
      </c>
      <c r="CS272" s="40"/>
      <c r="CT272" s="40"/>
      <c r="CU272" s="84"/>
      <c r="CV272" s="84"/>
      <c r="CW272" s="84"/>
      <c r="CX272" s="84"/>
      <c r="CY272" s="191"/>
      <c r="CZ272" s="84"/>
      <c r="DA272" s="40"/>
      <c r="DB272" s="84">
        <v>0</v>
      </c>
      <c r="DC272" s="84"/>
      <c r="DD272" s="84"/>
      <c r="DE272" s="84">
        <f t="shared" si="2236"/>
        <v>0</v>
      </c>
      <c r="DF272" s="191"/>
      <c r="DG272" s="84"/>
      <c r="DH272" s="40"/>
      <c r="DI272" s="84">
        <v>0</v>
      </c>
      <c r="DJ272" s="84"/>
      <c r="DK272" s="84"/>
      <c r="DL272" s="84">
        <f t="shared" si="2237"/>
        <v>0</v>
      </c>
      <c r="DM272" s="191"/>
      <c r="DN272" s="84"/>
      <c r="DO272" s="40"/>
      <c r="DP272" s="84">
        <v>0</v>
      </c>
      <c r="DQ272" s="84"/>
      <c r="DR272" s="84"/>
      <c r="DS272" s="84">
        <f t="shared" si="2238"/>
        <v>0</v>
      </c>
      <c r="DT272" s="191"/>
      <c r="DU272" s="84"/>
      <c r="DV272" s="40"/>
      <c r="DW272" s="84">
        <v>0</v>
      </c>
      <c r="DX272" s="84"/>
      <c r="DY272" s="84"/>
      <c r="DZ272" s="84">
        <f t="shared" si="2239"/>
        <v>0</v>
      </c>
      <c r="EA272" s="191"/>
      <c r="EB272" s="84"/>
      <c r="EC272" s="40"/>
      <c r="ED272" s="84">
        <v>0</v>
      </c>
      <c r="EE272" s="84"/>
      <c r="EF272" s="84"/>
      <c r="EG272" s="84">
        <f t="shared" si="2240"/>
        <v>0</v>
      </c>
      <c r="EH272" s="191"/>
      <c r="EI272" s="84"/>
      <c r="EJ272" s="40"/>
      <c r="EK272" s="84">
        <v>0</v>
      </c>
      <c r="EL272" s="84"/>
      <c r="EM272" s="84"/>
      <c r="EN272" s="84">
        <f t="shared" si="2241"/>
        <v>0</v>
      </c>
      <c r="EO272" s="191"/>
      <c r="EP272" s="84"/>
      <c r="EQ272" s="40"/>
      <c r="ER272" s="84">
        <v>0</v>
      </c>
      <c r="ES272" s="84"/>
      <c r="ET272" s="84"/>
      <c r="EU272" s="84">
        <f t="shared" si="2242"/>
        <v>0</v>
      </c>
      <c r="EV272" s="191"/>
      <c r="EW272" s="84"/>
      <c r="EX272" s="40"/>
      <c r="EY272" s="84">
        <v>0</v>
      </c>
      <c r="EZ272" s="84"/>
      <c r="FA272" s="84"/>
      <c r="FB272" s="84">
        <f t="shared" si="2243"/>
        <v>0</v>
      </c>
      <c r="FC272" s="191"/>
      <c r="FD272" s="84"/>
      <c r="FE272" s="40"/>
      <c r="FF272" s="84">
        <v>0</v>
      </c>
      <c r="FG272" s="84"/>
      <c r="FH272" s="84"/>
      <c r="FI272" s="84">
        <f t="shared" si="2244"/>
        <v>0</v>
      </c>
      <c r="FJ272" s="191"/>
      <c r="FK272" s="84"/>
      <c r="FL272" s="40"/>
      <c r="FM272" s="84">
        <v>0</v>
      </c>
      <c r="FN272" s="84"/>
      <c r="FO272" s="84"/>
      <c r="FP272" s="84">
        <f t="shared" si="2245"/>
        <v>0</v>
      </c>
      <c r="FQ272" s="191"/>
      <c r="FR272" s="84"/>
      <c r="FS272" s="40"/>
      <c r="FT272" s="97">
        <f t="shared" si="2246"/>
        <v>0</v>
      </c>
      <c r="FU272" s="84">
        <v>0</v>
      </c>
      <c r="FV272" s="84">
        <v>0</v>
      </c>
      <c r="FW272" s="84">
        <v>0</v>
      </c>
      <c r="FX272" s="84">
        <f t="shared" si="2247"/>
        <v>0</v>
      </c>
      <c r="FY272" s="191" t="str">
        <f t="shared" si="2248"/>
        <v>nebija plānots</v>
      </c>
      <c r="FZ272" s="84">
        <f t="shared" si="2249"/>
        <v>0</v>
      </c>
      <c r="GA272" s="84">
        <v>0</v>
      </c>
      <c r="GB272" s="84">
        <v>0</v>
      </c>
      <c r="GC272" s="84">
        <f t="shared" si="2250"/>
        <v>0</v>
      </c>
      <c r="GD272" s="84">
        <f t="shared" si="2251"/>
        <v>0</v>
      </c>
      <c r="GE272" s="84">
        <f t="shared" si="2252"/>
        <v>0</v>
      </c>
      <c r="GF272" s="191" t="str">
        <f t="shared" si="2253"/>
        <v>nebija plānots</v>
      </c>
      <c r="GG272" s="84">
        <f t="shared" si="2254"/>
        <v>0</v>
      </c>
      <c r="GH272" s="84">
        <v>0</v>
      </c>
      <c r="GI272" s="84">
        <v>0</v>
      </c>
      <c r="GJ272" s="84">
        <f t="shared" si="2255"/>
        <v>0</v>
      </c>
      <c r="GK272" s="84">
        <f t="shared" si="2256"/>
        <v>0</v>
      </c>
      <c r="GL272" s="84">
        <f t="shared" si="2257"/>
        <v>0</v>
      </c>
      <c r="GM272" s="191" t="str">
        <f t="shared" si="2258"/>
        <v>nebija plānots</v>
      </c>
      <c r="GN272" s="84">
        <f t="shared" si="2259"/>
        <v>0</v>
      </c>
      <c r="GO272" s="84">
        <v>0</v>
      </c>
      <c r="GP272" s="84">
        <v>0</v>
      </c>
      <c r="GQ272" s="84">
        <f t="shared" ref="GQ272:GQ335" si="2921">GO272-GP272</f>
        <v>0</v>
      </c>
      <c r="GR272" s="84">
        <f t="shared" ref="GR272:GR335" si="2922">GK272+GP272</f>
        <v>0</v>
      </c>
      <c r="GS272" s="84">
        <f t="shared" ref="GS272:GS335" si="2923">GL272+GQ272</f>
        <v>0</v>
      </c>
      <c r="GT272" s="191" t="str">
        <f t="shared" si="2260"/>
        <v>nebija plānots</v>
      </c>
      <c r="GU272" s="84">
        <f t="shared" ref="GU272:GU335" si="2924">GN272-GQ272</f>
        <v>0</v>
      </c>
      <c r="GV272" s="84">
        <v>0</v>
      </c>
      <c r="GW272" s="84">
        <v>0</v>
      </c>
      <c r="GX272" s="84">
        <f t="shared" ref="GX272:GX335" si="2925">GV272-GW272</f>
        <v>0</v>
      </c>
      <c r="GY272" s="84">
        <f t="shared" ref="GY272:GY335" si="2926">GR272+GW272</f>
        <v>0</v>
      </c>
      <c r="GZ272" s="84">
        <f t="shared" ref="GZ272:GZ335" si="2927">GS272+GX272</f>
        <v>0</v>
      </c>
      <c r="HA272" s="191" t="str">
        <f t="shared" si="2435"/>
        <v>nebija plānots</v>
      </c>
      <c r="HB272" s="84">
        <f t="shared" ref="HB272:HB335" si="2928">GU272-GX272</f>
        <v>0</v>
      </c>
      <c r="HC272" s="40"/>
      <c r="HD272" s="40"/>
      <c r="HE272" s="106"/>
      <c r="HF272" s="99"/>
      <c r="HG272" s="100"/>
      <c r="HH272" s="100"/>
      <c r="HI272" s="100"/>
    </row>
    <row r="273" spans="1:217" ht="211.9" hidden="1" customHeight="1" outlineLevel="1" x14ac:dyDescent="0.45">
      <c r="B273" s="9"/>
      <c r="C273" s="317" t="s">
        <v>140</v>
      </c>
      <c r="D273" s="1" t="s">
        <v>1471</v>
      </c>
      <c r="E273" s="35">
        <v>261</v>
      </c>
      <c r="F273" s="37">
        <v>5</v>
      </c>
      <c r="G273" s="37" t="s">
        <v>140</v>
      </c>
      <c r="H273" s="37" t="s">
        <v>261</v>
      </c>
      <c r="I273" s="46" t="s">
        <v>502</v>
      </c>
      <c r="J273" s="54">
        <v>0</v>
      </c>
      <c r="K273" s="38"/>
      <c r="L273" s="38"/>
      <c r="M273" s="39" t="s">
        <v>50</v>
      </c>
      <c r="N273" s="38"/>
      <c r="O273" s="38"/>
      <c r="P273" s="38" t="s">
        <v>457</v>
      </c>
      <c r="Q273" s="40"/>
      <c r="R273" s="40"/>
      <c r="S273" s="40"/>
      <c r="T273" s="40"/>
      <c r="U273" s="40"/>
      <c r="V273" s="40"/>
      <c r="W273" s="40"/>
      <c r="X273" s="85">
        <f t="shared" si="2889"/>
        <v>0</v>
      </c>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K273" s="40"/>
      <c r="CL273" s="40"/>
      <c r="CM273" s="40"/>
      <c r="CN273" s="40"/>
      <c r="CO273" s="84">
        <v>0</v>
      </c>
      <c r="CP273" s="84">
        <v>0</v>
      </c>
      <c r="CQ273" s="40"/>
      <c r="CR273" s="57">
        <f t="shared" si="2890"/>
        <v>0</v>
      </c>
      <c r="CS273" s="40"/>
      <c r="CT273" s="40">
        <v>69916.850000000006</v>
      </c>
      <c r="CU273" s="84"/>
      <c r="CV273" s="84"/>
      <c r="CW273" s="84"/>
      <c r="CX273" s="84"/>
      <c r="CY273" s="191"/>
      <c r="CZ273" s="84"/>
      <c r="DA273" s="40">
        <v>43165.18</v>
      </c>
      <c r="DB273" s="84">
        <v>0</v>
      </c>
      <c r="DC273" s="84"/>
      <c r="DD273" s="84"/>
      <c r="DE273" s="84">
        <f t="shared" ref="DE273:DE336" si="2929">CX273+DB273</f>
        <v>0</v>
      </c>
      <c r="DF273" s="191"/>
      <c r="DG273" s="84"/>
      <c r="DH273" s="40">
        <v>298564.89</v>
      </c>
      <c r="DI273" s="84">
        <v>0</v>
      </c>
      <c r="DJ273" s="84"/>
      <c r="DK273" s="84"/>
      <c r="DL273" s="84">
        <f t="shared" ref="DL273:DL336" si="2930">DE273+DI273</f>
        <v>0</v>
      </c>
      <c r="DM273" s="191"/>
      <c r="DN273" s="84"/>
      <c r="DO273" s="40">
        <v>0</v>
      </c>
      <c r="DP273" s="84">
        <v>0</v>
      </c>
      <c r="DQ273" s="84"/>
      <c r="DR273" s="84"/>
      <c r="DS273" s="84">
        <f t="shared" ref="DS273:DS336" si="2931">DL273+DP273</f>
        <v>0</v>
      </c>
      <c r="DT273" s="191"/>
      <c r="DU273" s="84"/>
      <c r="DV273" s="40">
        <v>0</v>
      </c>
      <c r="DW273" s="84">
        <v>0</v>
      </c>
      <c r="DX273" s="84"/>
      <c r="DY273" s="84"/>
      <c r="DZ273" s="84">
        <f t="shared" ref="DZ273:DZ336" si="2932">DS273+DW273</f>
        <v>0</v>
      </c>
      <c r="EA273" s="191"/>
      <c r="EB273" s="84"/>
      <c r="EC273" s="40">
        <v>40917.14</v>
      </c>
      <c r="ED273" s="84">
        <v>0</v>
      </c>
      <c r="EE273" s="84"/>
      <c r="EF273" s="84"/>
      <c r="EG273" s="84">
        <f t="shared" ref="EG273:EG336" si="2933">DZ273+ED273</f>
        <v>0</v>
      </c>
      <c r="EH273" s="191"/>
      <c r="EI273" s="84"/>
      <c r="EJ273" s="40">
        <v>0</v>
      </c>
      <c r="EK273" s="84">
        <v>0</v>
      </c>
      <c r="EL273" s="84"/>
      <c r="EM273" s="84"/>
      <c r="EN273" s="84">
        <f t="shared" ref="EN273:EN336" si="2934">EG273+EK273</f>
        <v>0</v>
      </c>
      <c r="EO273" s="191"/>
      <c r="EP273" s="84"/>
      <c r="EQ273" s="40">
        <v>459328.11</v>
      </c>
      <c r="ER273" s="84">
        <v>0</v>
      </c>
      <c r="ES273" s="84"/>
      <c r="ET273" s="84"/>
      <c r="EU273" s="84">
        <f t="shared" ref="EU273:EU336" si="2935">EN273+ER273</f>
        <v>0</v>
      </c>
      <c r="EV273" s="191"/>
      <c r="EW273" s="84"/>
      <c r="EX273" s="40">
        <v>0</v>
      </c>
      <c r="EY273" s="84">
        <v>0</v>
      </c>
      <c r="EZ273" s="84"/>
      <c r="FA273" s="84"/>
      <c r="FB273" s="84">
        <f t="shared" ref="FB273:FB336" si="2936">EU273+EY273</f>
        <v>0</v>
      </c>
      <c r="FC273" s="191"/>
      <c r="FD273" s="84"/>
      <c r="FE273" s="40">
        <v>0</v>
      </c>
      <c r="FF273" s="84">
        <v>0</v>
      </c>
      <c r="FG273" s="84"/>
      <c r="FH273" s="84"/>
      <c r="FI273" s="84">
        <f t="shared" ref="FI273:FI336" si="2937">FB273+FF273</f>
        <v>0</v>
      </c>
      <c r="FJ273" s="191"/>
      <c r="FK273" s="84"/>
      <c r="FL273" s="40">
        <v>0</v>
      </c>
      <c r="FM273" s="84">
        <v>0</v>
      </c>
      <c r="FN273" s="84"/>
      <c r="FO273" s="84"/>
      <c r="FP273" s="84">
        <f t="shared" ref="FP273:FP336" si="2938">FI273+FM273</f>
        <v>0</v>
      </c>
      <c r="FQ273" s="191"/>
      <c r="FR273" s="84"/>
      <c r="FS273" s="40"/>
      <c r="FT273" s="97">
        <f t="shared" ref="FT273:FT336" si="2939">FP273+CR273</f>
        <v>0</v>
      </c>
      <c r="FU273" s="84">
        <v>0</v>
      </c>
      <c r="FV273" s="84">
        <v>0</v>
      </c>
      <c r="FW273" s="84">
        <v>0</v>
      </c>
      <c r="FX273" s="84">
        <f t="shared" ref="FX273:FX336" si="2940">FV273-FW273</f>
        <v>0</v>
      </c>
      <c r="FY273" s="191" t="str">
        <f t="shared" ref="FY273:FY336" si="2941">IFERROR(FX273/FU273,"nebija plānots")</f>
        <v>nebija plānots</v>
      </c>
      <c r="FZ273" s="84">
        <f t="shared" ref="FZ273:FZ336" si="2942">FU273-FX273</f>
        <v>0</v>
      </c>
      <c r="GA273" s="84">
        <v>0</v>
      </c>
      <c r="GB273" s="84">
        <v>0</v>
      </c>
      <c r="GC273" s="84">
        <f t="shared" ref="GC273:GC336" si="2943">GA273-GB273</f>
        <v>0</v>
      </c>
      <c r="GD273" s="84">
        <f t="shared" ref="GD273:GD336" si="2944">FW273+GB273</f>
        <v>0</v>
      </c>
      <c r="GE273" s="84">
        <f t="shared" ref="GE273:GE336" si="2945">FX273+GC273</f>
        <v>0</v>
      </c>
      <c r="GF273" s="191" t="str">
        <f t="shared" ref="GF273:GF336" si="2946">IFERROR(GE273/FU273,"nebija plānots")</f>
        <v>nebija plānots</v>
      </c>
      <c r="GG273" s="84">
        <f t="shared" ref="GG273:GG336" si="2947">FZ273-GC273</f>
        <v>0</v>
      </c>
      <c r="GH273" s="84">
        <v>0</v>
      </c>
      <c r="GI273" s="84">
        <v>0</v>
      </c>
      <c r="GJ273" s="84">
        <f t="shared" ref="GJ273:GJ336" si="2948">GH273-GI273</f>
        <v>0</v>
      </c>
      <c r="GK273" s="84">
        <f t="shared" ref="GK273:GK336" si="2949">GD273+GI273</f>
        <v>0</v>
      </c>
      <c r="GL273" s="84">
        <f t="shared" ref="GL273:GL336" si="2950">GE273+GJ273</f>
        <v>0</v>
      </c>
      <c r="GM273" s="191" t="str">
        <f t="shared" ref="GM273:GM336" si="2951">IFERROR(GL273/FU273,"nebija plānots")</f>
        <v>nebija plānots</v>
      </c>
      <c r="GN273" s="84">
        <f t="shared" ref="GN273:GN336" si="2952">GG273-GJ273</f>
        <v>0</v>
      </c>
      <c r="GO273" s="84">
        <v>0</v>
      </c>
      <c r="GP273" s="84">
        <v>0</v>
      </c>
      <c r="GQ273" s="84">
        <f t="shared" si="2921"/>
        <v>0</v>
      </c>
      <c r="GR273" s="84">
        <f t="shared" si="2922"/>
        <v>0</v>
      </c>
      <c r="GS273" s="84">
        <f t="shared" si="2923"/>
        <v>0</v>
      </c>
      <c r="GT273" s="191" t="str">
        <f t="shared" ref="GT273:GT336" si="2953">IFERROR(GS273/$FU273,"nebija plānots")</f>
        <v>nebija plānots</v>
      </c>
      <c r="GU273" s="84">
        <f t="shared" si="2924"/>
        <v>0</v>
      </c>
      <c r="GV273" s="84">
        <v>0</v>
      </c>
      <c r="GW273" s="84">
        <v>0</v>
      </c>
      <c r="GX273" s="84">
        <f t="shared" si="2925"/>
        <v>0</v>
      </c>
      <c r="GY273" s="84">
        <f t="shared" si="2926"/>
        <v>0</v>
      </c>
      <c r="GZ273" s="84">
        <f t="shared" si="2927"/>
        <v>0</v>
      </c>
      <c r="HA273" s="191" t="str">
        <f t="shared" si="2435"/>
        <v>nebija plānots</v>
      </c>
      <c r="HB273" s="84">
        <f t="shared" si="2928"/>
        <v>0</v>
      </c>
      <c r="HC273" s="40"/>
      <c r="HD273" s="40"/>
      <c r="HE273" s="106"/>
      <c r="HF273" s="153">
        <v>0.5</v>
      </c>
      <c r="HG273" s="100" t="s">
        <v>797</v>
      </c>
      <c r="HH273" s="100"/>
      <c r="HI273" s="100" t="s">
        <v>793</v>
      </c>
    </row>
    <row r="274" spans="1:217" ht="75.400000000000006" customHeight="1" collapsed="1" x14ac:dyDescent="0.45">
      <c r="A274" s="1" t="str">
        <f t="shared" si="2436"/>
        <v>5.3.1.3</v>
      </c>
      <c r="B274" s="9" t="str">
        <f>C274&amp;J274&amp;"."&amp;D274</f>
        <v>5.3.1.3.Nē</v>
      </c>
      <c r="C274" s="317" t="s">
        <v>140</v>
      </c>
      <c r="D274" s="1" t="s">
        <v>1471</v>
      </c>
      <c r="E274" s="35">
        <v>262</v>
      </c>
      <c r="F274" s="54">
        <v>5</v>
      </c>
      <c r="G274" s="54" t="s">
        <v>140</v>
      </c>
      <c r="H274" s="54" t="s">
        <v>261</v>
      </c>
      <c r="I274" s="64" t="str">
        <f t="shared" si="2401"/>
        <v>5.3.1. Ūdenssaimniecība</v>
      </c>
      <c r="J274" s="54">
        <v>3</v>
      </c>
      <c r="K274" s="55">
        <v>3</v>
      </c>
      <c r="L274" s="38" t="str">
        <f t="shared" si="2402"/>
        <v>5.3.1.3</v>
      </c>
      <c r="M274" s="56" t="s">
        <v>50</v>
      </c>
      <c r="N274" s="55" t="s">
        <v>6</v>
      </c>
      <c r="O274" s="55" t="s">
        <v>222</v>
      </c>
      <c r="P274" s="55" t="s">
        <v>225</v>
      </c>
      <c r="Q274" s="57">
        <f t="shared" si="2403"/>
        <v>11707775</v>
      </c>
      <c r="R274" s="57">
        <f t="shared" si="2404"/>
        <v>11707775</v>
      </c>
      <c r="S274" s="80">
        <v>11707775</v>
      </c>
      <c r="T274" s="80">
        <v>0</v>
      </c>
      <c r="U274" s="80">
        <v>0</v>
      </c>
      <c r="V274" s="80">
        <v>0</v>
      </c>
      <c r="W274" s="80">
        <v>0</v>
      </c>
      <c r="X274" s="85" t="str">
        <f t="shared" si="2889"/>
        <v>KF</v>
      </c>
      <c r="Y274" s="85">
        <v>0</v>
      </c>
      <c r="Z274" s="85">
        <v>0</v>
      </c>
      <c r="AA274" s="85">
        <v>0</v>
      </c>
      <c r="AB274" s="85">
        <v>0</v>
      </c>
      <c r="AC274" s="85">
        <v>0</v>
      </c>
      <c r="AD274" s="85">
        <v>0</v>
      </c>
      <c r="AE274" s="85">
        <v>0</v>
      </c>
      <c r="AF274" s="85">
        <v>0</v>
      </c>
      <c r="AG274" s="85">
        <v>0</v>
      </c>
      <c r="AH274" s="85">
        <v>0</v>
      </c>
      <c r="AI274" s="85">
        <v>0</v>
      </c>
      <c r="AJ274" s="85">
        <v>0</v>
      </c>
      <c r="AK274" s="85">
        <v>0</v>
      </c>
      <c r="AL274" s="85">
        <v>0</v>
      </c>
      <c r="AM274" s="85">
        <v>0</v>
      </c>
      <c r="AN274" s="85">
        <f t="shared" si="2467"/>
        <v>0</v>
      </c>
      <c r="AO274" s="85">
        <v>0</v>
      </c>
      <c r="AP274" s="57">
        <f t="shared" si="2306"/>
        <v>0</v>
      </c>
      <c r="AQ274" s="85">
        <v>0</v>
      </c>
      <c r="AR274" s="85">
        <v>0</v>
      </c>
      <c r="AS274" s="85">
        <v>0</v>
      </c>
      <c r="AT274" s="85">
        <v>0</v>
      </c>
      <c r="AU274" s="85">
        <v>0</v>
      </c>
      <c r="AV274" s="85">
        <v>0</v>
      </c>
      <c r="AW274" s="85">
        <v>0</v>
      </c>
      <c r="AX274" s="85">
        <v>0</v>
      </c>
      <c r="AY274" s="85">
        <v>0</v>
      </c>
      <c r="AZ274" s="85">
        <v>0</v>
      </c>
      <c r="BA274" s="85">
        <v>0</v>
      </c>
      <c r="BB274" s="85">
        <v>0</v>
      </c>
      <c r="BC274" s="57">
        <f t="shared" si="2307"/>
        <v>0</v>
      </c>
      <c r="BD274" s="57">
        <f t="shared" si="2308"/>
        <v>0</v>
      </c>
      <c r="BE274" s="85">
        <v>285968.65000000002</v>
      </c>
      <c r="BF274" s="85">
        <v>0</v>
      </c>
      <c r="BG274" s="85">
        <v>177503.55</v>
      </c>
      <c r="BH274" s="85">
        <v>0</v>
      </c>
      <c r="BI274" s="85">
        <v>0</v>
      </c>
      <c r="BJ274" s="85">
        <v>180000</v>
      </c>
      <c r="BK274" s="85">
        <v>441710.22</v>
      </c>
      <c r="BL274" s="85">
        <v>0</v>
      </c>
      <c r="BM274" s="85">
        <v>134193.84</v>
      </c>
      <c r="BN274" s="85">
        <v>0</v>
      </c>
      <c r="BO274" s="85">
        <v>245347.86</v>
      </c>
      <c r="BP274" s="85">
        <v>2979817.5</v>
      </c>
      <c r="BQ274" s="57">
        <f t="shared" si="2309"/>
        <v>4444541.62</v>
      </c>
      <c r="BR274" s="85">
        <v>1200176.71</v>
      </c>
      <c r="BS274" s="85">
        <v>0</v>
      </c>
      <c r="BT274" s="85">
        <v>1294970.6000000001</v>
      </c>
      <c r="BU274" s="85">
        <v>0</v>
      </c>
      <c r="BV274" s="85">
        <v>0</v>
      </c>
      <c r="BW274" s="85">
        <v>141916.94</v>
      </c>
      <c r="BX274" s="85">
        <v>490146.85</v>
      </c>
      <c r="BY274" s="85">
        <v>0</v>
      </c>
      <c r="BZ274" s="85">
        <v>365606.84</v>
      </c>
      <c r="CA274" s="85">
        <v>31051.07</v>
      </c>
      <c r="CB274" s="85">
        <v>0</v>
      </c>
      <c r="CC274" s="85">
        <v>2253636.9</v>
      </c>
      <c r="CD274" s="57">
        <f t="shared" si="2310"/>
        <v>5777505.9100000001</v>
      </c>
      <c r="CE274" s="85">
        <v>0</v>
      </c>
      <c r="CF274" s="85">
        <v>0</v>
      </c>
      <c r="CG274" s="85">
        <v>311643.09000000003</v>
      </c>
      <c r="CH274" s="85">
        <v>0</v>
      </c>
      <c r="CI274" s="85">
        <v>0</v>
      </c>
      <c r="CJ274" s="85">
        <v>0</v>
      </c>
      <c r="CK274" s="85">
        <v>0</v>
      </c>
      <c r="CL274" s="85">
        <v>0</v>
      </c>
      <c r="CM274" s="85">
        <v>0</v>
      </c>
      <c r="CN274" s="85">
        <v>0</v>
      </c>
      <c r="CO274" s="84">
        <v>0</v>
      </c>
      <c r="CP274" s="84">
        <v>0</v>
      </c>
      <c r="CQ274" s="57">
        <f>CE274+CF274+CG274+CH274+CI274+CJ274+CK274+CL274+CM274+CN274+CO274+CP274</f>
        <v>311643.09000000003</v>
      </c>
      <c r="CR274" s="57">
        <f t="shared" si="2890"/>
        <v>10533690.620000001</v>
      </c>
      <c r="CS274" s="179">
        <v>0</v>
      </c>
      <c r="CT274" s="84">
        <v>0</v>
      </c>
      <c r="CU274" s="84">
        <v>0</v>
      </c>
      <c r="CV274" s="84">
        <f t="shared" ref="CV274:CV334" si="2954">CS274+CT274</f>
        <v>0</v>
      </c>
      <c r="CW274" s="84">
        <v>0</v>
      </c>
      <c r="CX274" s="84">
        <f t="shared" ref="CX274:CX334" si="2955">CS274+CU274</f>
        <v>0</v>
      </c>
      <c r="CY274" s="191" t="str">
        <f t="shared" ref="CY274:CY334" si="2956">IFERROR(CX274/CV274,"nebija plānots")</f>
        <v>nebija plānots</v>
      </c>
      <c r="CZ274" s="84">
        <f t="shared" ref="CZ274:CZ334" si="2957">CX274-CV274</f>
        <v>0</v>
      </c>
      <c r="DA274" s="84">
        <f t="shared" ref="DA274:FL274" si="2958">DA275+DA276</f>
        <v>0</v>
      </c>
      <c r="DB274" s="84">
        <v>0</v>
      </c>
      <c r="DC274" s="84">
        <f t="shared" ref="DC274:DC334" si="2959">CV274+DA274</f>
        <v>0</v>
      </c>
      <c r="DD274" s="84">
        <v>0</v>
      </c>
      <c r="DE274" s="84">
        <f t="shared" si="2929"/>
        <v>0</v>
      </c>
      <c r="DF274" s="191" t="str">
        <f t="shared" ref="DF274" si="2960">IFERROR(DE274/DC274,"nebija plānots")</f>
        <v>nebija plānots</v>
      </c>
      <c r="DG274" s="84">
        <f t="shared" ref="DG274" si="2961">DE274-DC274</f>
        <v>0</v>
      </c>
      <c r="DH274" s="84">
        <f t="shared" si="2958"/>
        <v>0</v>
      </c>
      <c r="DI274" s="84">
        <v>0</v>
      </c>
      <c r="DJ274" s="84">
        <f t="shared" ref="DJ274" si="2962">DC274+DH274</f>
        <v>0</v>
      </c>
      <c r="DK274" s="84">
        <v>0</v>
      </c>
      <c r="DL274" s="84">
        <f t="shared" si="2930"/>
        <v>0</v>
      </c>
      <c r="DM274" s="191" t="str">
        <f t="shared" ref="DM274" si="2963">IFERROR(DL274/DJ274,"nebija plānots")</f>
        <v>nebija plānots</v>
      </c>
      <c r="DN274" s="84">
        <f t="shared" ref="DN274" si="2964">DL274-DJ274</f>
        <v>0</v>
      </c>
      <c r="DO274" s="84">
        <f t="shared" si="2958"/>
        <v>0</v>
      </c>
      <c r="DP274" s="84">
        <v>0</v>
      </c>
      <c r="DQ274" s="84">
        <f t="shared" ref="DQ274" si="2965">DJ274+DO274</f>
        <v>0</v>
      </c>
      <c r="DR274" s="84">
        <v>0</v>
      </c>
      <c r="DS274" s="84">
        <f t="shared" si="2931"/>
        <v>0</v>
      </c>
      <c r="DT274" s="191" t="str">
        <f t="shared" ref="DT274" si="2966">IFERROR(DS274/DQ274,"nebija plānots")</f>
        <v>nebija plānots</v>
      </c>
      <c r="DU274" s="84">
        <f t="shared" ref="DU274" si="2967">DS274-DQ274</f>
        <v>0</v>
      </c>
      <c r="DV274" s="84">
        <f t="shared" si="2958"/>
        <v>0</v>
      </c>
      <c r="DW274" s="84">
        <v>0</v>
      </c>
      <c r="DX274" s="84">
        <f t="shared" ref="DX274" si="2968">DQ274+DV274</f>
        <v>0</v>
      </c>
      <c r="DY274" s="84">
        <v>0</v>
      </c>
      <c r="DZ274" s="84">
        <f t="shared" si="2932"/>
        <v>0</v>
      </c>
      <c r="EA274" s="191" t="str">
        <f t="shared" ref="EA274" si="2969">IFERROR(DZ274/DX274,"nebija plānots")</f>
        <v>nebija plānots</v>
      </c>
      <c r="EB274" s="84">
        <f t="shared" ref="EB274" si="2970">DZ274-DX274</f>
        <v>0</v>
      </c>
      <c r="EC274" s="84">
        <f t="shared" si="2958"/>
        <v>0</v>
      </c>
      <c r="ED274" s="84">
        <v>0</v>
      </c>
      <c r="EE274" s="84">
        <f t="shared" ref="EE274" si="2971">DX274+EC274</f>
        <v>0</v>
      </c>
      <c r="EF274" s="84">
        <v>0</v>
      </c>
      <c r="EG274" s="84">
        <f t="shared" si="2933"/>
        <v>0</v>
      </c>
      <c r="EH274" s="191" t="str">
        <f t="shared" ref="EH274" si="2972">IFERROR(EG274/EE274,"nebija plānots")</f>
        <v>nebija plānots</v>
      </c>
      <c r="EI274" s="84">
        <f t="shared" ref="EI274" si="2973">EG274-EE274</f>
        <v>0</v>
      </c>
      <c r="EJ274" s="84">
        <f t="shared" si="2958"/>
        <v>0</v>
      </c>
      <c r="EK274" s="84">
        <v>0</v>
      </c>
      <c r="EL274" s="84">
        <f t="shared" ref="EL274" si="2974">EE274+EJ274</f>
        <v>0</v>
      </c>
      <c r="EM274" s="84">
        <v>0</v>
      </c>
      <c r="EN274" s="84">
        <f t="shared" si="2934"/>
        <v>0</v>
      </c>
      <c r="EO274" s="191" t="str">
        <f t="shared" ref="EO274" si="2975">IFERROR(EN274/EL274,"nebija plānots")</f>
        <v>nebija plānots</v>
      </c>
      <c r="EP274" s="84">
        <f t="shared" ref="EP274" si="2976">EN274-EL274</f>
        <v>0</v>
      </c>
      <c r="EQ274" s="84">
        <f t="shared" si="2958"/>
        <v>0</v>
      </c>
      <c r="ER274" s="84">
        <v>0</v>
      </c>
      <c r="ES274" s="84">
        <f t="shared" ref="ES274" si="2977">EL274+EQ274</f>
        <v>0</v>
      </c>
      <c r="ET274" s="84">
        <v>0</v>
      </c>
      <c r="EU274" s="84">
        <f t="shared" si="2935"/>
        <v>0</v>
      </c>
      <c r="EV274" s="191" t="str">
        <f t="shared" ref="EV274" si="2978">IFERROR(EU274/ES274,"nebija plānots")</f>
        <v>nebija plānots</v>
      </c>
      <c r="EW274" s="84">
        <f t="shared" ref="EW274" si="2979">EU274-ES274</f>
        <v>0</v>
      </c>
      <c r="EX274" s="84">
        <f t="shared" si="2958"/>
        <v>0</v>
      </c>
      <c r="EY274" s="84">
        <v>0</v>
      </c>
      <c r="EZ274" s="84">
        <f t="shared" ref="EZ274" si="2980">ES274+EX274</f>
        <v>0</v>
      </c>
      <c r="FA274" s="84">
        <v>0</v>
      </c>
      <c r="FB274" s="84">
        <f t="shared" si="2936"/>
        <v>0</v>
      </c>
      <c r="FC274" s="191" t="str">
        <f t="shared" ref="FC274" si="2981">IFERROR(FB274/EZ274,"nebija plānots")</f>
        <v>nebija plānots</v>
      </c>
      <c r="FD274" s="84">
        <f t="shared" ref="FD274" si="2982">FB274-EZ274</f>
        <v>0</v>
      </c>
      <c r="FE274" s="84">
        <f t="shared" si="2958"/>
        <v>0</v>
      </c>
      <c r="FF274" s="84">
        <v>0</v>
      </c>
      <c r="FG274" s="84">
        <f t="shared" ref="FG274" si="2983">EZ274+FE274</f>
        <v>0</v>
      </c>
      <c r="FH274" s="84">
        <v>0</v>
      </c>
      <c r="FI274" s="84">
        <f t="shared" si="2937"/>
        <v>0</v>
      </c>
      <c r="FJ274" s="191" t="str">
        <f t="shared" ref="FJ274" si="2984">IFERROR(FI274/FG274,"nebija plānots")</f>
        <v>nebija plānots</v>
      </c>
      <c r="FK274" s="84">
        <f t="shared" ref="FK274" si="2985">FI274-FG274</f>
        <v>0</v>
      </c>
      <c r="FL274" s="84">
        <f t="shared" si="2958"/>
        <v>0</v>
      </c>
      <c r="FM274" s="84">
        <v>0</v>
      </c>
      <c r="FN274" s="84">
        <f t="shared" ref="FN274" si="2986">FG274+FL274</f>
        <v>0</v>
      </c>
      <c r="FO274" s="84">
        <v>0</v>
      </c>
      <c r="FP274" s="84">
        <f t="shared" si="2938"/>
        <v>0</v>
      </c>
      <c r="FQ274" s="191" t="str">
        <f t="shared" ref="FQ274" si="2987">IFERROR(FP274/FN274,"nebija plānots")</f>
        <v>nebija plānots</v>
      </c>
      <c r="FR274" s="84">
        <f t="shared" ref="FR274" si="2988">FP274-FN274</f>
        <v>0</v>
      </c>
      <c r="FS274" s="97">
        <f t="shared" si="2305"/>
        <v>0</v>
      </c>
      <c r="FT274" s="97">
        <f t="shared" si="2939"/>
        <v>10533690.620000001</v>
      </c>
      <c r="FU274" s="84">
        <v>1140828.6399999999</v>
      </c>
      <c r="FV274" s="84">
        <v>0</v>
      </c>
      <c r="FW274" s="84">
        <v>0</v>
      </c>
      <c r="FX274" s="84">
        <f t="shared" si="2940"/>
        <v>0</v>
      </c>
      <c r="FY274" s="191">
        <f t="shared" si="2941"/>
        <v>0</v>
      </c>
      <c r="FZ274" s="84">
        <f t="shared" si="2942"/>
        <v>1140828.6399999999</v>
      </c>
      <c r="GA274" s="84">
        <v>177505</v>
      </c>
      <c r="GB274" s="84">
        <v>0</v>
      </c>
      <c r="GC274" s="84">
        <f t="shared" si="2943"/>
        <v>177505</v>
      </c>
      <c r="GD274" s="84">
        <f t="shared" si="2944"/>
        <v>0</v>
      </c>
      <c r="GE274" s="84">
        <f t="shared" si="2945"/>
        <v>177505</v>
      </c>
      <c r="GF274" s="191">
        <f t="shared" si="2946"/>
        <v>0.15559304331630386</v>
      </c>
      <c r="GG274" s="84">
        <f t="shared" si="2947"/>
        <v>963323.6399999999</v>
      </c>
      <c r="GH274" s="84">
        <v>0</v>
      </c>
      <c r="GI274" s="84">
        <v>0</v>
      </c>
      <c r="GJ274" s="84">
        <f t="shared" si="2948"/>
        <v>0</v>
      </c>
      <c r="GK274" s="84">
        <f t="shared" si="2949"/>
        <v>0</v>
      </c>
      <c r="GL274" s="84">
        <f t="shared" si="2950"/>
        <v>177505</v>
      </c>
      <c r="GM274" s="191">
        <f t="shared" si="2951"/>
        <v>0.15559304331630386</v>
      </c>
      <c r="GN274" s="84">
        <f t="shared" si="2952"/>
        <v>963323.6399999999</v>
      </c>
      <c r="GO274" s="84">
        <v>992905.07</v>
      </c>
      <c r="GP274" s="84">
        <v>0</v>
      </c>
      <c r="GQ274" s="84">
        <f t="shared" si="2921"/>
        <v>992905.07</v>
      </c>
      <c r="GR274" s="84">
        <f t="shared" si="2922"/>
        <v>0</v>
      </c>
      <c r="GS274" s="84">
        <f t="shared" si="2923"/>
        <v>1170410.0699999998</v>
      </c>
      <c r="GT274" s="191">
        <f t="shared" si="2953"/>
        <v>1.0259297750449181</v>
      </c>
      <c r="GU274" s="84">
        <f t="shared" si="2924"/>
        <v>-29581.430000000051</v>
      </c>
      <c r="GV274" s="84">
        <v>0</v>
      </c>
      <c r="GW274" s="84">
        <v>0</v>
      </c>
      <c r="GX274" s="84">
        <f t="shared" si="2925"/>
        <v>0</v>
      </c>
      <c r="GY274" s="84">
        <f t="shared" si="2926"/>
        <v>0</v>
      </c>
      <c r="GZ274" s="84">
        <f t="shared" si="2927"/>
        <v>1170410.0699999998</v>
      </c>
      <c r="HA274" s="191">
        <f t="shared" si="2435"/>
        <v>1.0259297750449181</v>
      </c>
      <c r="HB274" s="84">
        <f t="shared" si="2928"/>
        <v>-29581.430000000051</v>
      </c>
      <c r="HC274" s="57">
        <f>FU274+FS274+CQ274+CD274+BQ274+BC274+AP274</f>
        <v>11674519.260000002</v>
      </c>
      <c r="HD274" s="57">
        <f>Q274-HC274</f>
        <v>33255.739999998361</v>
      </c>
      <c r="HE274" s="68" t="s">
        <v>1021</v>
      </c>
      <c r="HF274" s="58"/>
      <c r="HG274" s="59"/>
      <c r="HH274" s="59"/>
      <c r="HI274" s="59"/>
    </row>
    <row r="275" spans="1:217" ht="75.400000000000006" hidden="1" customHeight="1" outlineLevel="1" x14ac:dyDescent="0.45">
      <c r="B275" s="9"/>
      <c r="C275" s="317" t="s">
        <v>140</v>
      </c>
      <c r="D275" s="1" t="s">
        <v>1471</v>
      </c>
      <c r="E275" s="35">
        <v>263</v>
      </c>
      <c r="F275" s="37">
        <v>5</v>
      </c>
      <c r="G275" s="37" t="s">
        <v>140</v>
      </c>
      <c r="H275" s="37" t="s">
        <v>261</v>
      </c>
      <c r="I275" s="46" t="s">
        <v>502</v>
      </c>
      <c r="J275" s="54">
        <v>0</v>
      </c>
      <c r="K275" s="38"/>
      <c r="L275" s="38"/>
      <c r="M275" s="39" t="s">
        <v>50</v>
      </c>
      <c r="N275" s="38"/>
      <c r="O275" s="38"/>
      <c r="P275" s="38" t="s">
        <v>456</v>
      </c>
      <c r="Q275" s="40"/>
      <c r="R275" s="40"/>
      <c r="S275" s="40"/>
      <c r="T275" s="40"/>
      <c r="U275" s="40"/>
      <c r="V275" s="40"/>
      <c r="W275" s="40"/>
      <c r="X275" s="85">
        <f t="shared" si="2889"/>
        <v>0</v>
      </c>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c r="CK275" s="40"/>
      <c r="CL275" s="40"/>
      <c r="CM275" s="40"/>
      <c r="CN275" s="40"/>
      <c r="CO275" s="84">
        <v>0</v>
      </c>
      <c r="CP275" s="84">
        <v>0</v>
      </c>
      <c r="CQ275" s="40"/>
      <c r="CR275" s="57">
        <f t="shared" si="2890"/>
        <v>0</v>
      </c>
      <c r="CS275" s="40"/>
      <c r="CT275" s="40"/>
      <c r="CU275" s="84"/>
      <c r="CV275" s="84"/>
      <c r="CW275" s="84"/>
      <c r="CX275" s="84"/>
      <c r="CY275" s="191"/>
      <c r="CZ275" s="84"/>
      <c r="DA275" s="40"/>
      <c r="DB275" s="84">
        <v>0</v>
      </c>
      <c r="DC275" s="84"/>
      <c r="DD275" s="84"/>
      <c r="DE275" s="84">
        <f t="shared" si="2929"/>
        <v>0</v>
      </c>
      <c r="DF275" s="191"/>
      <c r="DG275" s="84"/>
      <c r="DH275" s="40"/>
      <c r="DI275" s="84">
        <v>0</v>
      </c>
      <c r="DJ275" s="84"/>
      <c r="DK275" s="84"/>
      <c r="DL275" s="84">
        <f t="shared" si="2930"/>
        <v>0</v>
      </c>
      <c r="DM275" s="191"/>
      <c r="DN275" s="84"/>
      <c r="DO275" s="40"/>
      <c r="DP275" s="84">
        <v>0</v>
      </c>
      <c r="DQ275" s="84"/>
      <c r="DR275" s="84"/>
      <c r="DS275" s="84">
        <f t="shared" si="2931"/>
        <v>0</v>
      </c>
      <c r="DT275" s="191"/>
      <c r="DU275" s="84"/>
      <c r="DV275" s="40"/>
      <c r="DW275" s="84">
        <v>0</v>
      </c>
      <c r="DX275" s="84"/>
      <c r="DY275" s="84"/>
      <c r="DZ275" s="84">
        <f t="shared" si="2932"/>
        <v>0</v>
      </c>
      <c r="EA275" s="191"/>
      <c r="EB275" s="84"/>
      <c r="EC275" s="40"/>
      <c r="ED275" s="84">
        <v>0</v>
      </c>
      <c r="EE275" s="84"/>
      <c r="EF275" s="84"/>
      <c r="EG275" s="84">
        <f t="shared" si="2933"/>
        <v>0</v>
      </c>
      <c r="EH275" s="191"/>
      <c r="EI275" s="84"/>
      <c r="EJ275" s="40"/>
      <c r="EK275" s="84">
        <v>0</v>
      </c>
      <c r="EL275" s="84"/>
      <c r="EM275" s="84"/>
      <c r="EN275" s="84">
        <f t="shared" si="2934"/>
        <v>0</v>
      </c>
      <c r="EO275" s="191"/>
      <c r="EP275" s="84"/>
      <c r="EQ275" s="40"/>
      <c r="ER275" s="84">
        <v>0</v>
      </c>
      <c r="ES275" s="84"/>
      <c r="ET275" s="84"/>
      <c r="EU275" s="84">
        <f t="shared" si="2935"/>
        <v>0</v>
      </c>
      <c r="EV275" s="191"/>
      <c r="EW275" s="84"/>
      <c r="EX275" s="40"/>
      <c r="EY275" s="84">
        <v>0</v>
      </c>
      <c r="EZ275" s="84"/>
      <c r="FA275" s="84"/>
      <c r="FB275" s="84">
        <f t="shared" si="2936"/>
        <v>0</v>
      </c>
      <c r="FC275" s="191"/>
      <c r="FD275" s="84"/>
      <c r="FE275" s="40"/>
      <c r="FF275" s="84">
        <v>0</v>
      </c>
      <c r="FG275" s="84"/>
      <c r="FH275" s="84"/>
      <c r="FI275" s="84">
        <f t="shared" si="2937"/>
        <v>0</v>
      </c>
      <c r="FJ275" s="191"/>
      <c r="FK275" s="84"/>
      <c r="FL275" s="40"/>
      <c r="FM275" s="84">
        <v>0</v>
      </c>
      <c r="FN275" s="84"/>
      <c r="FO275" s="84"/>
      <c r="FP275" s="84">
        <f t="shared" si="2938"/>
        <v>0</v>
      </c>
      <c r="FQ275" s="191"/>
      <c r="FR275" s="84"/>
      <c r="FS275" s="40"/>
      <c r="FT275" s="97">
        <f t="shared" si="2939"/>
        <v>0</v>
      </c>
      <c r="FU275" s="84">
        <v>0</v>
      </c>
      <c r="FV275" s="84">
        <v>0</v>
      </c>
      <c r="FW275" s="84">
        <v>0</v>
      </c>
      <c r="FX275" s="84">
        <f t="shared" si="2940"/>
        <v>0</v>
      </c>
      <c r="FY275" s="191" t="str">
        <f t="shared" si="2941"/>
        <v>nebija plānots</v>
      </c>
      <c r="FZ275" s="84">
        <f t="shared" si="2942"/>
        <v>0</v>
      </c>
      <c r="GA275" s="84">
        <v>0</v>
      </c>
      <c r="GB275" s="84">
        <v>0</v>
      </c>
      <c r="GC275" s="84">
        <f t="shared" si="2943"/>
        <v>0</v>
      </c>
      <c r="GD275" s="84">
        <f t="shared" si="2944"/>
        <v>0</v>
      </c>
      <c r="GE275" s="84">
        <f t="shared" si="2945"/>
        <v>0</v>
      </c>
      <c r="GF275" s="191" t="str">
        <f t="shared" si="2946"/>
        <v>nebija plānots</v>
      </c>
      <c r="GG275" s="84">
        <f t="shared" si="2947"/>
        <v>0</v>
      </c>
      <c r="GH275" s="84">
        <v>0</v>
      </c>
      <c r="GI275" s="84">
        <v>0</v>
      </c>
      <c r="GJ275" s="84">
        <f t="shared" si="2948"/>
        <v>0</v>
      </c>
      <c r="GK275" s="84">
        <f t="shared" si="2949"/>
        <v>0</v>
      </c>
      <c r="GL275" s="84">
        <f t="shared" si="2950"/>
        <v>0</v>
      </c>
      <c r="GM275" s="191" t="str">
        <f t="shared" si="2951"/>
        <v>nebija plānots</v>
      </c>
      <c r="GN275" s="84">
        <f t="shared" si="2952"/>
        <v>0</v>
      </c>
      <c r="GO275" s="84">
        <v>0</v>
      </c>
      <c r="GP275" s="84">
        <v>0</v>
      </c>
      <c r="GQ275" s="84">
        <f t="shared" si="2921"/>
        <v>0</v>
      </c>
      <c r="GR275" s="84">
        <f t="shared" si="2922"/>
        <v>0</v>
      </c>
      <c r="GS275" s="84">
        <f t="shared" si="2923"/>
        <v>0</v>
      </c>
      <c r="GT275" s="191" t="str">
        <f t="shared" si="2953"/>
        <v>nebija plānots</v>
      </c>
      <c r="GU275" s="84">
        <f t="shared" si="2924"/>
        <v>0</v>
      </c>
      <c r="GV275" s="84">
        <v>0</v>
      </c>
      <c r="GW275" s="84">
        <v>0</v>
      </c>
      <c r="GX275" s="84">
        <f t="shared" si="2925"/>
        <v>0</v>
      </c>
      <c r="GY275" s="84">
        <f t="shared" si="2926"/>
        <v>0</v>
      </c>
      <c r="GZ275" s="84">
        <f t="shared" si="2927"/>
        <v>0</v>
      </c>
      <c r="HA275" s="191" t="str">
        <f t="shared" si="2435"/>
        <v>nebija plānots</v>
      </c>
      <c r="HB275" s="84">
        <f t="shared" si="2928"/>
        <v>0</v>
      </c>
      <c r="HC275" s="40"/>
      <c r="HD275" s="40"/>
      <c r="HE275" s="106"/>
      <c r="HF275" s="99"/>
      <c r="HG275" s="100"/>
      <c r="HH275" s="100"/>
      <c r="HI275" s="100"/>
    </row>
    <row r="276" spans="1:217" ht="123" hidden="1" customHeight="1" outlineLevel="1" x14ac:dyDescent="0.45">
      <c r="B276" s="9"/>
      <c r="C276" s="317" t="s">
        <v>140</v>
      </c>
      <c r="D276" s="1" t="s">
        <v>1471</v>
      </c>
      <c r="E276" s="35">
        <v>264</v>
      </c>
      <c r="F276" s="37">
        <v>5</v>
      </c>
      <c r="G276" s="37" t="s">
        <v>140</v>
      </c>
      <c r="H276" s="37" t="s">
        <v>261</v>
      </c>
      <c r="I276" s="46" t="s">
        <v>502</v>
      </c>
      <c r="J276" s="54">
        <v>0</v>
      </c>
      <c r="K276" s="38"/>
      <c r="L276" s="38"/>
      <c r="M276" s="39" t="s">
        <v>50</v>
      </c>
      <c r="N276" s="38"/>
      <c r="O276" s="38"/>
      <c r="P276" s="38" t="s">
        <v>457</v>
      </c>
      <c r="Q276" s="40"/>
      <c r="R276" s="40"/>
      <c r="S276" s="40"/>
      <c r="T276" s="40"/>
      <c r="U276" s="40"/>
      <c r="V276" s="40"/>
      <c r="W276" s="40"/>
      <c r="X276" s="85">
        <f t="shared" si="2889"/>
        <v>0</v>
      </c>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c r="CK276" s="40"/>
      <c r="CL276" s="40"/>
      <c r="CM276" s="40"/>
      <c r="CN276" s="40"/>
      <c r="CO276" s="84">
        <v>0</v>
      </c>
      <c r="CP276" s="84">
        <v>0</v>
      </c>
      <c r="CQ276" s="40"/>
      <c r="CR276" s="57">
        <f t="shared" si="2890"/>
        <v>0</v>
      </c>
      <c r="CS276" s="40"/>
      <c r="CT276" s="40">
        <v>0</v>
      </c>
      <c r="CU276" s="84"/>
      <c r="CV276" s="84"/>
      <c r="CW276" s="84"/>
      <c r="CX276" s="84"/>
      <c r="CY276" s="191"/>
      <c r="CZ276" s="84"/>
      <c r="DA276" s="40">
        <v>0</v>
      </c>
      <c r="DB276" s="84">
        <v>0</v>
      </c>
      <c r="DC276" s="84"/>
      <c r="DD276" s="84"/>
      <c r="DE276" s="84">
        <f t="shared" si="2929"/>
        <v>0</v>
      </c>
      <c r="DF276" s="191"/>
      <c r="DG276" s="84"/>
      <c r="DH276" s="40">
        <v>0</v>
      </c>
      <c r="DI276" s="84">
        <v>0</v>
      </c>
      <c r="DJ276" s="84"/>
      <c r="DK276" s="84"/>
      <c r="DL276" s="84">
        <f t="shared" si="2930"/>
        <v>0</v>
      </c>
      <c r="DM276" s="191"/>
      <c r="DN276" s="84"/>
      <c r="DO276" s="40">
        <v>0</v>
      </c>
      <c r="DP276" s="84">
        <v>0</v>
      </c>
      <c r="DQ276" s="84"/>
      <c r="DR276" s="84"/>
      <c r="DS276" s="84">
        <f t="shared" si="2931"/>
        <v>0</v>
      </c>
      <c r="DT276" s="191"/>
      <c r="DU276" s="84"/>
      <c r="DV276" s="40">
        <v>0</v>
      </c>
      <c r="DW276" s="84">
        <v>0</v>
      </c>
      <c r="DX276" s="84"/>
      <c r="DY276" s="84"/>
      <c r="DZ276" s="84">
        <f t="shared" si="2932"/>
        <v>0</v>
      </c>
      <c r="EA276" s="191"/>
      <c r="EB276" s="84"/>
      <c r="EC276" s="40">
        <v>0</v>
      </c>
      <c r="ED276" s="84">
        <v>0</v>
      </c>
      <c r="EE276" s="84"/>
      <c r="EF276" s="84"/>
      <c r="EG276" s="84">
        <f t="shared" si="2933"/>
        <v>0</v>
      </c>
      <c r="EH276" s="191"/>
      <c r="EI276" s="84"/>
      <c r="EJ276" s="40">
        <v>0</v>
      </c>
      <c r="EK276" s="84">
        <v>0</v>
      </c>
      <c r="EL276" s="84"/>
      <c r="EM276" s="84"/>
      <c r="EN276" s="84">
        <f t="shared" si="2934"/>
        <v>0</v>
      </c>
      <c r="EO276" s="191"/>
      <c r="EP276" s="84"/>
      <c r="EQ276" s="40">
        <v>0</v>
      </c>
      <c r="ER276" s="84">
        <v>0</v>
      </c>
      <c r="ES276" s="84"/>
      <c r="ET276" s="84"/>
      <c r="EU276" s="84">
        <f t="shared" si="2935"/>
        <v>0</v>
      </c>
      <c r="EV276" s="191"/>
      <c r="EW276" s="84"/>
      <c r="EX276" s="40">
        <v>0</v>
      </c>
      <c r="EY276" s="84">
        <v>0</v>
      </c>
      <c r="EZ276" s="84"/>
      <c r="FA276" s="84"/>
      <c r="FB276" s="84">
        <f t="shared" si="2936"/>
        <v>0</v>
      </c>
      <c r="FC276" s="191"/>
      <c r="FD276" s="84"/>
      <c r="FE276" s="40">
        <v>0</v>
      </c>
      <c r="FF276" s="84">
        <v>0</v>
      </c>
      <c r="FG276" s="84"/>
      <c r="FH276" s="84"/>
      <c r="FI276" s="84">
        <f t="shared" si="2937"/>
        <v>0</v>
      </c>
      <c r="FJ276" s="191"/>
      <c r="FK276" s="84"/>
      <c r="FL276" s="40">
        <v>0</v>
      </c>
      <c r="FM276" s="84">
        <v>0</v>
      </c>
      <c r="FN276" s="84"/>
      <c r="FO276" s="84"/>
      <c r="FP276" s="84">
        <f t="shared" si="2938"/>
        <v>0</v>
      </c>
      <c r="FQ276" s="191"/>
      <c r="FR276" s="84"/>
      <c r="FS276" s="40"/>
      <c r="FT276" s="97">
        <f t="shared" si="2939"/>
        <v>0</v>
      </c>
      <c r="FU276" s="84">
        <v>0</v>
      </c>
      <c r="FV276" s="84">
        <v>0</v>
      </c>
      <c r="FW276" s="84">
        <v>0</v>
      </c>
      <c r="FX276" s="84">
        <f t="shared" si="2940"/>
        <v>0</v>
      </c>
      <c r="FY276" s="191" t="str">
        <f t="shared" si="2941"/>
        <v>nebija plānots</v>
      </c>
      <c r="FZ276" s="84">
        <f t="shared" si="2942"/>
        <v>0</v>
      </c>
      <c r="GA276" s="84">
        <v>0</v>
      </c>
      <c r="GB276" s="84">
        <v>0</v>
      </c>
      <c r="GC276" s="84">
        <f t="shared" si="2943"/>
        <v>0</v>
      </c>
      <c r="GD276" s="84">
        <f t="shared" si="2944"/>
        <v>0</v>
      </c>
      <c r="GE276" s="84">
        <f t="shared" si="2945"/>
        <v>0</v>
      </c>
      <c r="GF276" s="191" t="str">
        <f t="shared" si="2946"/>
        <v>nebija plānots</v>
      </c>
      <c r="GG276" s="84">
        <f t="shared" si="2947"/>
        <v>0</v>
      </c>
      <c r="GH276" s="84">
        <v>0</v>
      </c>
      <c r="GI276" s="84">
        <v>0</v>
      </c>
      <c r="GJ276" s="84">
        <f t="shared" si="2948"/>
        <v>0</v>
      </c>
      <c r="GK276" s="84">
        <f t="shared" si="2949"/>
        <v>0</v>
      </c>
      <c r="GL276" s="84">
        <f t="shared" si="2950"/>
        <v>0</v>
      </c>
      <c r="GM276" s="191" t="str">
        <f t="shared" si="2951"/>
        <v>nebija plānots</v>
      </c>
      <c r="GN276" s="84">
        <f t="shared" si="2952"/>
        <v>0</v>
      </c>
      <c r="GO276" s="84">
        <v>0</v>
      </c>
      <c r="GP276" s="84">
        <v>0</v>
      </c>
      <c r="GQ276" s="84">
        <f t="shared" si="2921"/>
        <v>0</v>
      </c>
      <c r="GR276" s="84">
        <f t="shared" si="2922"/>
        <v>0</v>
      </c>
      <c r="GS276" s="84">
        <f t="shared" si="2923"/>
        <v>0</v>
      </c>
      <c r="GT276" s="191" t="str">
        <f t="shared" si="2953"/>
        <v>nebija plānots</v>
      </c>
      <c r="GU276" s="84">
        <f t="shared" si="2924"/>
        <v>0</v>
      </c>
      <c r="GV276" s="84">
        <v>0</v>
      </c>
      <c r="GW276" s="84">
        <v>0</v>
      </c>
      <c r="GX276" s="84">
        <f t="shared" si="2925"/>
        <v>0</v>
      </c>
      <c r="GY276" s="84">
        <f t="shared" si="2926"/>
        <v>0</v>
      </c>
      <c r="GZ276" s="84">
        <f t="shared" si="2927"/>
        <v>0</v>
      </c>
      <c r="HA276" s="191" t="str">
        <f t="shared" si="2435"/>
        <v>nebija plānots</v>
      </c>
      <c r="HB276" s="84">
        <f t="shared" si="2928"/>
        <v>0</v>
      </c>
      <c r="HC276" s="40"/>
      <c r="HD276" s="40"/>
      <c r="HE276" s="106"/>
      <c r="HF276" s="153">
        <v>0.7</v>
      </c>
      <c r="HG276" s="100" t="s">
        <v>798</v>
      </c>
      <c r="HH276" s="100"/>
      <c r="HI276" s="100" t="s">
        <v>794</v>
      </c>
    </row>
    <row r="277" spans="1:217" ht="75.400000000000006" customHeight="1" collapsed="1" x14ac:dyDescent="0.45">
      <c r="A277" s="1" t="str">
        <f t="shared" si="2436"/>
        <v>5.3.1.4</v>
      </c>
      <c r="B277" s="9" t="str">
        <f>C277&amp;J277&amp;"."&amp;D277</f>
        <v>5.3.1.4.Nē</v>
      </c>
      <c r="C277" s="317" t="s">
        <v>140</v>
      </c>
      <c r="D277" s="1" t="s">
        <v>1471</v>
      </c>
      <c r="E277" s="35">
        <v>265</v>
      </c>
      <c r="F277" s="54">
        <v>5</v>
      </c>
      <c r="G277" s="54" t="s">
        <v>140</v>
      </c>
      <c r="H277" s="54" t="s">
        <v>261</v>
      </c>
      <c r="I277" s="64" t="str">
        <f t="shared" si="2401"/>
        <v>5.3.1. Ūdenssaimniecība</v>
      </c>
      <c r="J277" s="54">
        <v>4</v>
      </c>
      <c r="K277" s="55">
        <v>4</v>
      </c>
      <c r="L277" s="38" t="str">
        <f t="shared" si="2402"/>
        <v>5.3.1.4</v>
      </c>
      <c r="M277" s="56" t="s">
        <v>50</v>
      </c>
      <c r="N277" s="55" t="s">
        <v>6</v>
      </c>
      <c r="O277" s="55" t="s">
        <v>222</v>
      </c>
      <c r="P277" s="55" t="s">
        <v>225</v>
      </c>
      <c r="Q277" s="57">
        <f t="shared" si="2403"/>
        <v>1620000</v>
      </c>
      <c r="R277" s="57">
        <f t="shared" si="2404"/>
        <v>1620000</v>
      </c>
      <c r="S277" s="80">
        <v>1620000</v>
      </c>
      <c r="T277" s="80">
        <v>0</v>
      </c>
      <c r="U277" s="80">
        <v>0</v>
      </c>
      <c r="V277" s="80">
        <v>0</v>
      </c>
      <c r="W277" s="80">
        <v>0</v>
      </c>
      <c r="X277" s="85" t="str">
        <f t="shared" si="2889"/>
        <v>KF</v>
      </c>
      <c r="Y277" s="85">
        <v>0</v>
      </c>
      <c r="Z277" s="85">
        <v>0</v>
      </c>
      <c r="AA277" s="85">
        <v>0</v>
      </c>
      <c r="AB277" s="85">
        <v>0</v>
      </c>
      <c r="AC277" s="85">
        <v>0</v>
      </c>
      <c r="AD277" s="85">
        <v>0</v>
      </c>
      <c r="AE277" s="85">
        <v>0</v>
      </c>
      <c r="AF277" s="85">
        <v>0</v>
      </c>
      <c r="AG277" s="85">
        <v>0</v>
      </c>
      <c r="AH277" s="85">
        <v>0</v>
      </c>
      <c r="AI277" s="85">
        <v>0</v>
      </c>
      <c r="AJ277" s="85">
        <v>0</v>
      </c>
      <c r="AK277" s="85">
        <v>0</v>
      </c>
      <c r="AL277" s="85">
        <v>0</v>
      </c>
      <c r="AM277" s="85">
        <v>0</v>
      </c>
      <c r="AN277" s="85">
        <f t="shared" si="2467"/>
        <v>0</v>
      </c>
      <c r="AO277" s="85">
        <v>0</v>
      </c>
      <c r="AP277" s="57">
        <f t="shared" si="2306"/>
        <v>0</v>
      </c>
      <c r="AQ277" s="85">
        <v>0</v>
      </c>
      <c r="AR277" s="85">
        <v>0</v>
      </c>
      <c r="AS277" s="85">
        <v>0</v>
      </c>
      <c r="AT277" s="85">
        <v>0</v>
      </c>
      <c r="AU277" s="85">
        <v>0</v>
      </c>
      <c r="AV277" s="85">
        <v>0</v>
      </c>
      <c r="AW277" s="85">
        <v>0</v>
      </c>
      <c r="AX277" s="85">
        <v>0</v>
      </c>
      <c r="AY277" s="85">
        <v>0</v>
      </c>
      <c r="AZ277" s="85">
        <v>0</v>
      </c>
      <c r="BA277" s="85">
        <v>0</v>
      </c>
      <c r="BB277" s="85">
        <v>0</v>
      </c>
      <c r="BC277" s="57">
        <f t="shared" si="2307"/>
        <v>0</v>
      </c>
      <c r="BD277" s="57">
        <f t="shared" si="2308"/>
        <v>0</v>
      </c>
      <c r="BE277" s="85">
        <v>0</v>
      </c>
      <c r="BF277" s="85">
        <v>0</v>
      </c>
      <c r="BG277" s="85">
        <v>0</v>
      </c>
      <c r="BH277" s="85">
        <v>0</v>
      </c>
      <c r="BI277" s="85">
        <v>0</v>
      </c>
      <c r="BJ277" s="85">
        <v>0</v>
      </c>
      <c r="BK277" s="85">
        <v>0</v>
      </c>
      <c r="BL277" s="85">
        <v>0</v>
      </c>
      <c r="BM277" s="85">
        <v>0</v>
      </c>
      <c r="BN277" s="85">
        <v>0</v>
      </c>
      <c r="BO277" s="85">
        <v>0</v>
      </c>
      <c r="BP277" s="85">
        <v>0</v>
      </c>
      <c r="BQ277" s="57">
        <f t="shared" si="2309"/>
        <v>0</v>
      </c>
      <c r="BR277" s="85">
        <v>0</v>
      </c>
      <c r="BS277" s="85">
        <v>0</v>
      </c>
      <c r="BT277" s="85">
        <v>0</v>
      </c>
      <c r="BU277" s="85">
        <v>0</v>
      </c>
      <c r="BV277" s="85">
        <v>0</v>
      </c>
      <c r="BW277" s="85">
        <v>0</v>
      </c>
      <c r="BX277" s="85">
        <v>0</v>
      </c>
      <c r="BY277" s="85">
        <v>0</v>
      </c>
      <c r="BZ277" s="85">
        <v>0</v>
      </c>
      <c r="CA277" s="85">
        <v>0</v>
      </c>
      <c r="CB277" s="85">
        <v>0</v>
      </c>
      <c r="CC277" s="85">
        <v>0</v>
      </c>
      <c r="CD277" s="57">
        <f t="shared" si="2310"/>
        <v>0</v>
      </c>
      <c r="CE277" s="85">
        <v>0</v>
      </c>
      <c r="CF277" s="85">
        <v>0</v>
      </c>
      <c r="CG277" s="85">
        <v>0</v>
      </c>
      <c r="CH277" s="85">
        <v>0</v>
      </c>
      <c r="CI277" s="85">
        <v>0</v>
      </c>
      <c r="CJ277" s="85">
        <v>0</v>
      </c>
      <c r="CK277" s="85">
        <v>0</v>
      </c>
      <c r="CL277" s="85">
        <v>0</v>
      </c>
      <c r="CM277" s="85">
        <v>0</v>
      </c>
      <c r="CN277" s="85">
        <v>0</v>
      </c>
      <c r="CO277" s="84">
        <v>421445.24</v>
      </c>
      <c r="CP277" s="84">
        <v>0</v>
      </c>
      <c r="CQ277" s="57">
        <f>CE277+CF277+CG277+CH277+CI277+CJ277+CK277+CL277+CM277+CN277+CO277+CP277</f>
        <v>421445.24</v>
      </c>
      <c r="CR277" s="57">
        <f t="shared" si="2890"/>
        <v>421445.24</v>
      </c>
      <c r="CS277" s="179">
        <v>0</v>
      </c>
      <c r="CT277" s="84">
        <v>0</v>
      </c>
      <c r="CU277" s="84">
        <v>0</v>
      </c>
      <c r="CV277" s="84">
        <f t="shared" si="2954"/>
        <v>0</v>
      </c>
      <c r="CW277" s="84">
        <v>0</v>
      </c>
      <c r="CX277" s="84">
        <f t="shared" si="2955"/>
        <v>0</v>
      </c>
      <c r="CY277" s="191" t="str">
        <f t="shared" si="2956"/>
        <v>nebija plānots</v>
      </c>
      <c r="CZ277" s="84">
        <f t="shared" si="2957"/>
        <v>0</v>
      </c>
      <c r="DA277" s="84">
        <f t="shared" ref="DA277:FL277" si="2989">DA278+DA279</f>
        <v>0</v>
      </c>
      <c r="DB277" s="84">
        <v>0</v>
      </c>
      <c r="DC277" s="84">
        <f t="shared" si="2959"/>
        <v>0</v>
      </c>
      <c r="DD277" s="84">
        <v>0</v>
      </c>
      <c r="DE277" s="84">
        <f t="shared" si="2929"/>
        <v>0</v>
      </c>
      <c r="DF277" s="191" t="str">
        <f t="shared" ref="DF277" si="2990">IFERROR(DE277/DC277,"nebija plānots")</f>
        <v>nebija plānots</v>
      </c>
      <c r="DG277" s="84">
        <f t="shared" ref="DG277" si="2991">DE277-DC277</f>
        <v>0</v>
      </c>
      <c r="DH277" s="84">
        <f t="shared" si="2989"/>
        <v>0</v>
      </c>
      <c r="DI277" s="84">
        <v>0</v>
      </c>
      <c r="DJ277" s="84">
        <f t="shared" ref="DJ277" si="2992">DC277+DH277</f>
        <v>0</v>
      </c>
      <c r="DK277" s="84">
        <v>0</v>
      </c>
      <c r="DL277" s="84">
        <f t="shared" si="2930"/>
        <v>0</v>
      </c>
      <c r="DM277" s="191" t="str">
        <f t="shared" ref="DM277" si="2993">IFERROR(DL277/DJ277,"nebija plānots")</f>
        <v>nebija plānots</v>
      </c>
      <c r="DN277" s="84">
        <f t="shared" ref="DN277" si="2994">DL277-DJ277</f>
        <v>0</v>
      </c>
      <c r="DO277" s="84">
        <f t="shared" si="2989"/>
        <v>200642.58</v>
      </c>
      <c r="DP277" s="84">
        <v>370879.94</v>
      </c>
      <c r="DQ277" s="84">
        <f t="shared" ref="DQ277" si="2995">DJ277+DO277</f>
        <v>200642.58</v>
      </c>
      <c r="DR277" s="84">
        <v>0</v>
      </c>
      <c r="DS277" s="84">
        <f t="shared" si="2931"/>
        <v>370879.94</v>
      </c>
      <c r="DT277" s="191">
        <f t="shared" ref="DT277" si="2996">IFERROR(DS277/DQ277,"nebija plānots")</f>
        <v>1.8484607803587854</v>
      </c>
      <c r="DU277" s="84">
        <f t="shared" ref="DU277" si="2997">DS277-DQ277</f>
        <v>170237.36000000002</v>
      </c>
      <c r="DV277" s="84">
        <f t="shared" si="2989"/>
        <v>0</v>
      </c>
      <c r="DW277" s="84">
        <v>0</v>
      </c>
      <c r="DX277" s="84">
        <f t="shared" ref="DX277" si="2998">DQ277+DV277</f>
        <v>200642.58</v>
      </c>
      <c r="DY277" s="84">
        <v>0</v>
      </c>
      <c r="DZ277" s="84">
        <f t="shared" si="2932"/>
        <v>370879.94</v>
      </c>
      <c r="EA277" s="191">
        <f t="shared" ref="EA277" si="2999">IFERROR(DZ277/DX277,"nebija plānots")</f>
        <v>1.8484607803587854</v>
      </c>
      <c r="EB277" s="84">
        <f t="shared" ref="EB277" si="3000">DZ277-DX277</f>
        <v>170237.36000000002</v>
      </c>
      <c r="EC277" s="84">
        <f t="shared" si="2989"/>
        <v>0</v>
      </c>
      <c r="ED277" s="84">
        <v>0</v>
      </c>
      <c r="EE277" s="84">
        <f t="shared" ref="EE277" si="3001">DX277+EC277</f>
        <v>200642.58</v>
      </c>
      <c r="EF277" s="84">
        <v>0</v>
      </c>
      <c r="EG277" s="84">
        <f t="shared" si="2933"/>
        <v>370879.94</v>
      </c>
      <c r="EH277" s="191">
        <f t="shared" ref="EH277" si="3002">IFERROR(EG277/EE277,"nebija plānots")</f>
        <v>1.8484607803587854</v>
      </c>
      <c r="EI277" s="84">
        <f t="shared" ref="EI277" si="3003">EG277-EE277</f>
        <v>170237.36000000002</v>
      </c>
      <c r="EJ277" s="84">
        <f t="shared" si="2989"/>
        <v>0</v>
      </c>
      <c r="EK277" s="84">
        <v>0</v>
      </c>
      <c r="EL277" s="84">
        <f t="shared" ref="EL277" si="3004">EE277+EJ277</f>
        <v>200642.58</v>
      </c>
      <c r="EM277" s="84">
        <v>0</v>
      </c>
      <c r="EN277" s="84">
        <f t="shared" si="2934"/>
        <v>370879.94</v>
      </c>
      <c r="EO277" s="191">
        <f t="shared" ref="EO277" si="3005">IFERROR(EN277/EL277,"nebija plānots")</f>
        <v>1.8484607803587854</v>
      </c>
      <c r="EP277" s="84">
        <f t="shared" ref="EP277" si="3006">EN277-EL277</f>
        <v>170237.36000000002</v>
      </c>
      <c r="EQ277" s="84">
        <f t="shared" si="2989"/>
        <v>0</v>
      </c>
      <c r="ER277" s="84">
        <v>0</v>
      </c>
      <c r="ES277" s="84">
        <f t="shared" ref="ES277" si="3007">EL277+EQ277</f>
        <v>200642.58</v>
      </c>
      <c r="ET277" s="84">
        <v>0</v>
      </c>
      <c r="EU277" s="84">
        <f t="shared" si="2935"/>
        <v>370879.94</v>
      </c>
      <c r="EV277" s="191">
        <f t="shared" ref="EV277" si="3008">IFERROR(EU277/ES277,"nebija plānots")</f>
        <v>1.8484607803587854</v>
      </c>
      <c r="EW277" s="84">
        <f t="shared" ref="EW277" si="3009">EU277-ES277</f>
        <v>170237.36000000002</v>
      </c>
      <c r="EX277" s="84">
        <f t="shared" si="2989"/>
        <v>0</v>
      </c>
      <c r="EY277" s="84">
        <v>0</v>
      </c>
      <c r="EZ277" s="84">
        <f t="shared" ref="EZ277" si="3010">ES277+EX277</f>
        <v>200642.58</v>
      </c>
      <c r="FA277" s="84">
        <v>0</v>
      </c>
      <c r="FB277" s="84">
        <f t="shared" si="2936"/>
        <v>370879.94</v>
      </c>
      <c r="FC277" s="191">
        <f t="shared" ref="FC277" si="3011">IFERROR(FB277/EZ277,"nebija plānots")</f>
        <v>1.8484607803587854</v>
      </c>
      <c r="FD277" s="84">
        <f t="shared" ref="FD277" si="3012">FB277-EZ277</f>
        <v>170237.36000000002</v>
      </c>
      <c r="FE277" s="84">
        <f t="shared" si="2989"/>
        <v>363815.02</v>
      </c>
      <c r="FF277" s="84">
        <v>378136.7</v>
      </c>
      <c r="FG277" s="84">
        <f t="shared" ref="FG277" si="3013">EZ277+FE277</f>
        <v>564457.6</v>
      </c>
      <c r="FH277" s="84">
        <v>0</v>
      </c>
      <c r="FI277" s="84">
        <f t="shared" si="2937"/>
        <v>749016.64</v>
      </c>
      <c r="FJ277" s="191">
        <f t="shared" ref="FJ277" si="3014">IFERROR(FI277/FG277,"nebija plānots")</f>
        <v>1.3269670565158482</v>
      </c>
      <c r="FK277" s="84">
        <f t="shared" ref="FK277" si="3015">FI277-FG277</f>
        <v>184559.04000000004</v>
      </c>
      <c r="FL277" s="84">
        <f t="shared" si="2989"/>
        <v>0</v>
      </c>
      <c r="FM277" s="84">
        <v>0</v>
      </c>
      <c r="FN277" s="84">
        <f t="shared" ref="FN277" si="3016">FG277+FL277</f>
        <v>564457.6</v>
      </c>
      <c r="FO277" s="84">
        <v>0</v>
      </c>
      <c r="FP277" s="84">
        <f t="shared" si="2938"/>
        <v>749016.64</v>
      </c>
      <c r="FQ277" s="191">
        <f t="shared" ref="FQ277" si="3017">IFERROR(FP277/FN277,"nebija plānots")</f>
        <v>1.3269670565158482</v>
      </c>
      <c r="FR277" s="84">
        <f t="shared" ref="FR277" si="3018">FP277-FN277</f>
        <v>184559.04000000004</v>
      </c>
      <c r="FS277" s="97">
        <f t="shared" si="2305"/>
        <v>564457.6</v>
      </c>
      <c r="FT277" s="97">
        <f t="shared" si="2939"/>
        <v>1170461.8799999999</v>
      </c>
      <c r="FU277" s="84">
        <v>144837.69</v>
      </c>
      <c r="FV277" s="84">
        <v>0</v>
      </c>
      <c r="FW277" s="84">
        <v>0</v>
      </c>
      <c r="FX277" s="84">
        <f t="shared" si="2940"/>
        <v>0</v>
      </c>
      <c r="FY277" s="191">
        <f t="shared" si="2941"/>
        <v>0</v>
      </c>
      <c r="FZ277" s="84">
        <f t="shared" si="2942"/>
        <v>144837.69</v>
      </c>
      <c r="GA277" s="84">
        <v>0</v>
      </c>
      <c r="GB277" s="84">
        <v>0</v>
      </c>
      <c r="GC277" s="84">
        <f t="shared" si="2943"/>
        <v>0</v>
      </c>
      <c r="GD277" s="84">
        <f t="shared" si="2944"/>
        <v>0</v>
      </c>
      <c r="GE277" s="84">
        <f t="shared" si="2945"/>
        <v>0</v>
      </c>
      <c r="GF277" s="191">
        <f t="shared" si="2946"/>
        <v>0</v>
      </c>
      <c r="GG277" s="84">
        <f t="shared" si="2947"/>
        <v>144837.69</v>
      </c>
      <c r="GH277" s="84">
        <v>0</v>
      </c>
      <c r="GI277" s="84">
        <v>0</v>
      </c>
      <c r="GJ277" s="84">
        <f t="shared" si="2948"/>
        <v>0</v>
      </c>
      <c r="GK277" s="84">
        <f t="shared" si="2949"/>
        <v>0</v>
      </c>
      <c r="GL277" s="84">
        <f t="shared" si="2950"/>
        <v>0</v>
      </c>
      <c r="GM277" s="191">
        <f t="shared" si="2951"/>
        <v>0</v>
      </c>
      <c r="GN277" s="84">
        <f t="shared" si="2952"/>
        <v>144837.69</v>
      </c>
      <c r="GO277" s="84">
        <v>206910.98</v>
      </c>
      <c r="GP277" s="84">
        <v>0</v>
      </c>
      <c r="GQ277" s="84">
        <f t="shared" si="2921"/>
        <v>206910.98</v>
      </c>
      <c r="GR277" s="84">
        <f t="shared" si="2922"/>
        <v>0</v>
      </c>
      <c r="GS277" s="84">
        <f t="shared" si="2923"/>
        <v>206910.98</v>
      </c>
      <c r="GT277" s="191">
        <f t="shared" si="2953"/>
        <v>1.4285713891183986</v>
      </c>
      <c r="GU277" s="84">
        <f t="shared" si="2924"/>
        <v>-62073.290000000008</v>
      </c>
      <c r="GV277" s="84">
        <v>0</v>
      </c>
      <c r="GW277" s="84">
        <v>0</v>
      </c>
      <c r="GX277" s="84">
        <f t="shared" si="2925"/>
        <v>0</v>
      </c>
      <c r="GY277" s="84">
        <f t="shared" si="2926"/>
        <v>0</v>
      </c>
      <c r="GZ277" s="84">
        <f t="shared" si="2927"/>
        <v>206910.98</v>
      </c>
      <c r="HA277" s="191">
        <f t="shared" si="2435"/>
        <v>1.4285713891183986</v>
      </c>
      <c r="HB277" s="84">
        <f t="shared" si="2928"/>
        <v>-62073.290000000008</v>
      </c>
      <c r="HC277" s="57">
        <f>FU277+FS277+CQ277+CD277+BQ277+BC277+AP277</f>
        <v>1130740.53</v>
      </c>
      <c r="HD277" s="57">
        <f>Q277-HC277</f>
        <v>489259.47</v>
      </c>
      <c r="HE277" s="58"/>
      <c r="HF277" s="58"/>
      <c r="HG277" s="59"/>
      <c r="HH277" s="59"/>
      <c r="HI277" s="59"/>
    </row>
    <row r="278" spans="1:217" ht="75.400000000000006" hidden="1" customHeight="1" outlineLevel="1" x14ac:dyDescent="0.45">
      <c r="B278" s="9"/>
      <c r="C278" s="317" t="s">
        <v>140</v>
      </c>
      <c r="D278" s="1" t="s">
        <v>1471</v>
      </c>
      <c r="E278" s="35">
        <v>266</v>
      </c>
      <c r="F278" s="37">
        <v>5</v>
      </c>
      <c r="G278" s="37" t="s">
        <v>140</v>
      </c>
      <c r="H278" s="37" t="s">
        <v>261</v>
      </c>
      <c r="I278" s="46" t="s">
        <v>502</v>
      </c>
      <c r="J278" s="54">
        <v>0</v>
      </c>
      <c r="K278" s="38"/>
      <c r="L278" s="38"/>
      <c r="M278" s="39" t="s">
        <v>50</v>
      </c>
      <c r="N278" s="38"/>
      <c r="O278" s="38"/>
      <c r="P278" s="38" t="s">
        <v>456</v>
      </c>
      <c r="Q278" s="40"/>
      <c r="R278" s="40"/>
      <c r="S278" s="40"/>
      <c r="T278" s="40"/>
      <c r="U278" s="40"/>
      <c r="V278" s="40"/>
      <c r="W278" s="40"/>
      <c r="X278" s="85">
        <f t="shared" si="2889"/>
        <v>0</v>
      </c>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0"/>
      <c r="CM278" s="40"/>
      <c r="CN278" s="40"/>
      <c r="CO278" s="84">
        <v>0</v>
      </c>
      <c r="CP278" s="84">
        <v>0</v>
      </c>
      <c r="CQ278" s="40"/>
      <c r="CR278" s="57">
        <f t="shared" si="2890"/>
        <v>0</v>
      </c>
      <c r="CS278" s="40"/>
      <c r="CT278" s="40"/>
      <c r="CU278" s="84"/>
      <c r="CV278" s="84"/>
      <c r="CW278" s="84"/>
      <c r="CX278" s="84"/>
      <c r="CY278" s="191"/>
      <c r="CZ278" s="84"/>
      <c r="DA278" s="40"/>
      <c r="DB278" s="84">
        <v>0</v>
      </c>
      <c r="DC278" s="84"/>
      <c r="DD278" s="84"/>
      <c r="DE278" s="84">
        <f t="shared" si="2929"/>
        <v>0</v>
      </c>
      <c r="DF278" s="191"/>
      <c r="DG278" s="84"/>
      <c r="DH278" s="40"/>
      <c r="DI278" s="84">
        <v>0</v>
      </c>
      <c r="DJ278" s="84"/>
      <c r="DK278" s="84"/>
      <c r="DL278" s="84">
        <f t="shared" si="2930"/>
        <v>0</v>
      </c>
      <c r="DM278" s="191"/>
      <c r="DN278" s="84"/>
      <c r="DO278" s="40"/>
      <c r="DP278" s="84">
        <v>0</v>
      </c>
      <c r="DQ278" s="84"/>
      <c r="DR278" s="84"/>
      <c r="DS278" s="84">
        <f t="shared" si="2931"/>
        <v>0</v>
      </c>
      <c r="DT278" s="191"/>
      <c r="DU278" s="84"/>
      <c r="DV278" s="40"/>
      <c r="DW278" s="84">
        <v>0</v>
      </c>
      <c r="DX278" s="84"/>
      <c r="DY278" s="84"/>
      <c r="DZ278" s="84">
        <f t="shared" si="2932"/>
        <v>0</v>
      </c>
      <c r="EA278" s="191"/>
      <c r="EB278" s="84"/>
      <c r="EC278" s="40"/>
      <c r="ED278" s="84">
        <v>0</v>
      </c>
      <c r="EE278" s="84"/>
      <c r="EF278" s="84"/>
      <c r="EG278" s="84">
        <f t="shared" si="2933"/>
        <v>0</v>
      </c>
      <c r="EH278" s="191"/>
      <c r="EI278" s="84"/>
      <c r="EJ278" s="40"/>
      <c r="EK278" s="84">
        <v>0</v>
      </c>
      <c r="EL278" s="84"/>
      <c r="EM278" s="84"/>
      <c r="EN278" s="84">
        <f t="shared" si="2934"/>
        <v>0</v>
      </c>
      <c r="EO278" s="191"/>
      <c r="EP278" s="84"/>
      <c r="EQ278" s="40"/>
      <c r="ER278" s="84">
        <v>0</v>
      </c>
      <c r="ES278" s="84"/>
      <c r="ET278" s="84"/>
      <c r="EU278" s="84">
        <f t="shared" si="2935"/>
        <v>0</v>
      </c>
      <c r="EV278" s="191"/>
      <c r="EW278" s="84"/>
      <c r="EX278" s="40"/>
      <c r="EY278" s="84">
        <v>0</v>
      </c>
      <c r="EZ278" s="84"/>
      <c r="FA278" s="84"/>
      <c r="FB278" s="84">
        <f t="shared" si="2936"/>
        <v>0</v>
      </c>
      <c r="FC278" s="191"/>
      <c r="FD278" s="84"/>
      <c r="FE278" s="40"/>
      <c r="FF278" s="84">
        <v>0</v>
      </c>
      <c r="FG278" s="84"/>
      <c r="FH278" s="84"/>
      <c r="FI278" s="84">
        <f t="shared" si="2937"/>
        <v>0</v>
      </c>
      <c r="FJ278" s="191"/>
      <c r="FK278" s="84"/>
      <c r="FL278" s="40"/>
      <c r="FM278" s="84">
        <v>0</v>
      </c>
      <c r="FN278" s="84"/>
      <c r="FO278" s="84"/>
      <c r="FP278" s="84">
        <f t="shared" si="2938"/>
        <v>0</v>
      </c>
      <c r="FQ278" s="191"/>
      <c r="FR278" s="84"/>
      <c r="FS278" s="40"/>
      <c r="FT278" s="97">
        <f t="shared" si="2939"/>
        <v>0</v>
      </c>
      <c r="FU278" s="84">
        <v>0</v>
      </c>
      <c r="FV278" s="84">
        <v>0</v>
      </c>
      <c r="FW278" s="84">
        <v>0</v>
      </c>
      <c r="FX278" s="84">
        <f t="shared" si="2940"/>
        <v>0</v>
      </c>
      <c r="FY278" s="191" t="str">
        <f t="shared" si="2941"/>
        <v>nebija plānots</v>
      </c>
      <c r="FZ278" s="84">
        <f t="shared" si="2942"/>
        <v>0</v>
      </c>
      <c r="GA278" s="84">
        <v>0</v>
      </c>
      <c r="GB278" s="84">
        <v>0</v>
      </c>
      <c r="GC278" s="84">
        <f t="shared" si="2943"/>
        <v>0</v>
      </c>
      <c r="GD278" s="84">
        <f t="shared" si="2944"/>
        <v>0</v>
      </c>
      <c r="GE278" s="84">
        <f t="shared" si="2945"/>
        <v>0</v>
      </c>
      <c r="GF278" s="191" t="str">
        <f t="shared" si="2946"/>
        <v>nebija plānots</v>
      </c>
      <c r="GG278" s="84">
        <f t="shared" si="2947"/>
        <v>0</v>
      </c>
      <c r="GH278" s="84">
        <v>0</v>
      </c>
      <c r="GI278" s="84">
        <v>0</v>
      </c>
      <c r="GJ278" s="84">
        <f t="shared" si="2948"/>
        <v>0</v>
      </c>
      <c r="GK278" s="84">
        <f t="shared" si="2949"/>
        <v>0</v>
      </c>
      <c r="GL278" s="84">
        <f t="shared" si="2950"/>
        <v>0</v>
      </c>
      <c r="GM278" s="191" t="str">
        <f t="shared" si="2951"/>
        <v>nebija plānots</v>
      </c>
      <c r="GN278" s="84">
        <f t="shared" si="2952"/>
        <v>0</v>
      </c>
      <c r="GO278" s="84">
        <v>0</v>
      </c>
      <c r="GP278" s="84">
        <v>0</v>
      </c>
      <c r="GQ278" s="84">
        <f t="shared" si="2921"/>
        <v>0</v>
      </c>
      <c r="GR278" s="84">
        <f t="shared" si="2922"/>
        <v>0</v>
      </c>
      <c r="GS278" s="84">
        <f t="shared" si="2923"/>
        <v>0</v>
      </c>
      <c r="GT278" s="191" t="str">
        <f t="shared" si="2953"/>
        <v>nebija plānots</v>
      </c>
      <c r="GU278" s="84">
        <f t="shared" si="2924"/>
        <v>0</v>
      </c>
      <c r="GV278" s="84">
        <v>0</v>
      </c>
      <c r="GW278" s="84">
        <v>0</v>
      </c>
      <c r="GX278" s="84">
        <f t="shared" si="2925"/>
        <v>0</v>
      </c>
      <c r="GY278" s="84">
        <f t="shared" si="2926"/>
        <v>0</v>
      </c>
      <c r="GZ278" s="84">
        <f t="shared" si="2927"/>
        <v>0</v>
      </c>
      <c r="HA278" s="191" t="str">
        <f t="shared" si="2435"/>
        <v>nebija plānots</v>
      </c>
      <c r="HB278" s="84">
        <f t="shared" si="2928"/>
        <v>0</v>
      </c>
      <c r="HC278" s="40"/>
      <c r="HD278" s="40"/>
      <c r="HE278" s="99"/>
      <c r="HF278" s="99"/>
      <c r="HG278" s="100"/>
      <c r="HH278" s="100"/>
      <c r="HI278" s="100"/>
    </row>
    <row r="279" spans="1:217" ht="151.5" hidden="1" customHeight="1" outlineLevel="1" x14ac:dyDescent="0.45">
      <c r="B279" s="9"/>
      <c r="C279" s="317" t="s">
        <v>140</v>
      </c>
      <c r="D279" s="1" t="s">
        <v>1471</v>
      </c>
      <c r="E279" s="35">
        <v>267</v>
      </c>
      <c r="F279" s="37">
        <v>5</v>
      </c>
      <c r="G279" s="37" t="s">
        <v>140</v>
      </c>
      <c r="H279" s="37" t="s">
        <v>261</v>
      </c>
      <c r="I279" s="46" t="s">
        <v>502</v>
      </c>
      <c r="J279" s="54">
        <v>0</v>
      </c>
      <c r="K279" s="38"/>
      <c r="L279" s="38"/>
      <c r="M279" s="39" t="s">
        <v>50</v>
      </c>
      <c r="N279" s="38"/>
      <c r="O279" s="38"/>
      <c r="P279" s="38" t="s">
        <v>457</v>
      </c>
      <c r="Q279" s="40"/>
      <c r="R279" s="40"/>
      <c r="S279" s="40"/>
      <c r="T279" s="40"/>
      <c r="U279" s="40"/>
      <c r="V279" s="40"/>
      <c r="W279" s="40"/>
      <c r="X279" s="85">
        <f t="shared" si="2889"/>
        <v>0</v>
      </c>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c r="CC279" s="40"/>
      <c r="CD279" s="40"/>
      <c r="CE279" s="40"/>
      <c r="CF279" s="40"/>
      <c r="CG279" s="40"/>
      <c r="CH279" s="40"/>
      <c r="CI279" s="40"/>
      <c r="CJ279" s="40"/>
      <c r="CK279" s="40"/>
      <c r="CL279" s="40"/>
      <c r="CM279" s="40"/>
      <c r="CN279" s="40"/>
      <c r="CO279" s="84">
        <v>0</v>
      </c>
      <c r="CP279" s="84">
        <v>0</v>
      </c>
      <c r="CQ279" s="40"/>
      <c r="CR279" s="57">
        <f t="shared" si="2890"/>
        <v>0</v>
      </c>
      <c r="CS279" s="40"/>
      <c r="CT279" s="40">
        <v>0</v>
      </c>
      <c r="CU279" s="84"/>
      <c r="CV279" s="84"/>
      <c r="CW279" s="84"/>
      <c r="CX279" s="84"/>
      <c r="CY279" s="191"/>
      <c r="CZ279" s="84"/>
      <c r="DA279" s="40">
        <v>0</v>
      </c>
      <c r="DB279" s="84">
        <v>0</v>
      </c>
      <c r="DC279" s="84"/>
      <c r="DD279" s="84"/>
      <c r="DE279" s="84">
        <f t="shared" si="2929"/>
        <v>0</v>
      </c>
      <c r="DF279" s="191"/>
      <c r="DG279" s="84"/>
      <c r="DH279" s="40">
        <v>0</v>
      </c>
      <c r="DI279" s="84">
        <v>0</v>
      </c>
      <c r="DJ279" s="84"/>
      <c r="DK279" s="84"/>
      <c r="DL279" s="84">
        <f t="shared" si="2930"/>
        <v>0</v>
      </c>
      <c r="DM279" s="191"/>
      <c r="DN279" s="84"/>
      <c r="DO279" s="40">
        <v>200642.58</v>
      </c>
      <c r="DP279" s="84">
        <v>0</v>
      </c>
      <c r="DQ279" s="84"/>
      <c r="DR279" s="84"/>
      <c r="DS279" s="84">
        <f t="shared" si="2931"/>
        <v>0</v>
      </c>
      <c r="DT279" s="191"/>
      <c r="DU279" s="84"/>
      <c r="DV279" s="40">
        <v>0</v>
      </c>
      <c r="DW279" s="84">
        <v>0</v>
      </c>
      <c r="DX279" s="84"/>
      <c r="DY279" s="84"/>
      <c r="DZ279" s="84">
        <f t="shared" si="2932"/>
        <v>0</v>
      </c>
      <c r="EA279" s="191"/>
      <c r="EB279" s="84"/>
      <c r="EC279" s="40">
        <v>0</v>
      </c>
      <c r="ED279" s="84">
        <v>0</v>
      </c>
      <c r="EE279" s="84"/>
      <c r="EF279" s="84"/>
      <c r="EG279" s="84">
        <f t="shared" si="2933"/>
        <v>0</v>
      </c>
      <c r="EH279" s="191"/>
      <c r="EI279" s="84"/>
      <c r="EJ279" s="40">
        <v>0</v>
      </c>
      <c r="EK279" s="84">
        <v>0</v>
      </c>
      <c r="EL279" s="84"/>
      <c r="EM279" s="84"/>
      <c r="EN279" s="84">
        <f t="shared" si="2934"/>
        <v>0</v>
      </c>
      <c r="EO279" s="191"/>
      <c r="EP279" s="84"/>
      <c r="EQ279" s="40">
        <v>0</v>
      </c>
      <c r="ER279" s="84">
        <v>0</v>
      </c>
      <c r="ES279" s="84"/>
      <c r="ET279" s="84"/>
      <c r="EU279" s="84">
        <f t="shared" si="2935"/>
        <v>0</v>
      </c>
      <c r="EV279" s="191"/>
      <c r="EW279" s="84"/>
      <c r="EX279" s="40">
        <v>0</v>
      </c>
      <c r="EY279" s="84">
        <v>0</v>
      </c>
      <c r="EZ279" s="84"/>
      <c r="FA279" s="84"/>
      <c r="FB279" s="84">
        <f t="shared" si="2936"/>
        <v>0</v>
      </c>
      <c r="FC279" s="191"/>
      <c r="FD279" s="84"/>
      <c r="FE279" s="40">
        <v>363815.02</v>
      </c>
      <c r="FF279" s="84">
        <v>0</v>
      </c>
      <c r="FG279" s="84"/>
      <c r="FH279" s="84"/>
      <c r="FI279" s="84">
        <f t="shared" si="2937"/>
        <v>0</v>
      </c>
      <c r="FJ279" s="191"/>
      <c r="FK279" s="84"/>
      <c r="FL279" s="40">
        <v>0</v>
      </c>
      <c r="FM279" s="84">
        <v>0</v>
      </c>
      <c r="FN279" s="84"/>
      <c r="FO279" s="84"/>
      <c r="FP279" s="84">
        <f t="shared" si="2938"/>
        <v>0</v>
      </c>
      <c r="FQ279" s="191"/>
      <c r="FR279" s="84"/>
      <c r="FS279" s="40"/>
      <c r="FT279" s="97">
        <f t="shared" si="2939"/>
        <v>0</v>
      </c>
      <c r="FU279" s="84">
        <v>0</v>
      </c>
      <c r="FV279" s="84">
        <v>0</v>
      </c>
      <c r="FW279" s="84">
        <v>0</v>
      </c>
      <c r="FX279" s="84">
        <f t="shared" si="2940"/>
        <v>0</v>
      </c>
      <c r="FY279" s="191" t="str">
        <f t="shared" si="2941"/>
        <v>nebija plānots</v>
      </c>
      <c r="FZ279" s="84">
        <f t="shared" si="2942"/>
        <v>0</v>
      </c>
      <c r="GA279" s="84">
        <v>0</v>
      </c>
      <c r="GB279" s="84">
        <v>0</v>
      </c>
      <c r="GC279" s="84">
        <f t="shared" si="2943"/>
        <v>0</v>
      </c>
      <c r="GD279" s="84">
        <f t="shared" si="2944"/>
        <v>0</v>
      </c>
      <c r="GE279" s="84">
        <f t="shared" si="2945"/>
        <v>0</v>
      </c>
      <c r="GF279" s="191" t="str">
        <f t="shared" si="2946"/>
        <v>nebija plānots</v>
      </c>
      <c r="GG279" s="84">
        <f t="shared" si="2947"/>
        <v>0</v>
      </c>
      <c r="GH279" s="84">
        <v>0</v>
      </c>
      <c r="GI279" s="84">
        <v>0</v>
      </c>
      <c r="GJ279" s="84">
        <f t="shared" si="2948"/>
        <v>0</v>
      </c>
      <c r="GK279" s="84">
        <f t="shared" si="2949"/>
        <v>0</v>
      </c>
      <c r="GL279" s="84">
        <f t="shared" si="2950"/>
        <v>0</v>
      </c>
      <c r="GM279" s="191" t="str">
        <f t="shared" si="2951"/>
        <v>nebija plānots</v>
      </c>
      <c r="GN279" s="84">
        <f t="shared" si="2952"/>
        <v>0</v>
      </c>
      <c r="GO279" s="84">
        <v>0</v>
      </c>
      <c r="GP279" s="84">
        <v>0</v>
      </c>
      <c r="GQ279" s="84">
        <f t="shared" si="2921"/>
        <v>0</v>
      </c>
      <c r="GR279" s="84">
        <f t="shared" si="2922"/>
        <v>0</v>
      </c>
      <c r="GS279" s="84">
        <f t="shared" si="2923"/>
        <v>0</v>
      </c>
      <c r="GT279" s="191" t="str">
        <f t="shared" si="2953"/>
        <v>nebija plānots</v>
      </c>
      <c r="GU279" s="84">
        <f t="shared" si="2924"/>
        <v>0</v>
      </c>
      <c r="GV279" s="84">
        <v>0</v>
      </c>
      <c r="GW279" s="84">
        <v>0</v>
      </c>
      <c r="GX279" s="84">
        <f t="shared" si="2925"/>
        <v>0</v>
      </c>
      <c r="GY279" s="84">
        <f t="shared" si="2926"/>
        <v>0</v>
      </c>
      <c r="GZ279" s="84">
        <f t="shared" si="2927"/>
        <v>0</v>
      </c>
      <c r="HA279" s="191" t="str">
        <f t="shared" si="2435"/>
        <v>nebija plānots</v>
      </c>
      <c r="HB279" s="84">
        <f t="shared" si="2928"/>
        <v>0</v>
      </c>
      <c r="HC279" s="40"/>
      <c r="HD279" s="40"/>
      <c r="HE279" s="99"/>
      <c r="HF279" s="153">
        <v>0.7</v>
      </c>
      <c r="HG279" s="100" t="s">
        <v>799</v>
      </c>
      <c r="HH279" s="100"/>
      <c r="HI279" s="100" t="s">
        <v>795</v>
      </c>
    </row>
    <row r="280" spans="1:217" ht="75.400000000000006" customHeight="1" collapsed="1" x14ac:dyDescent="0.45">
      <c r="A280" s="1" t="str">
        <f t="shared" si="2436"/>
        <v>5.4.1.1.__</v>
      </c>
      <c r="B280" s="9" t="str">
        <f>C280&amp;J280&amp;"."&amp;D280</f>
        <v>5.4.1.1.K0.Nē</v>
      </c>
      <c r="C280" s="317" t="s">
        <v>79</v>
      </c>
      <c r="D280" s="1" t="s">
        <v>1471</v>
      </c>
      <c r="E280" s="35">
        <v>268</v>
      </c>
      <c r="F280" s="54">
        <v>5</v>
      </c>
      <c r="G280" s="54" t="s">
        <v>79</v>
      </c>
      <c r="H280" s="54" t="s">
        <v>262</v>
      </c>
      <c r="I280" s="64" t="str">
        <f t="shared" si="2401"/>
        <v>5.4.1.1. Infrastruktūra Natura 2000 teritorijās</v>
      </c>
      <c r="J280" s="54" t="s">
        <v>1472</v>
      </c>
      <c r="K280" s="62" t="s">
        <v>33</v>
      </c>
      <c r="L280" s="38" t="str">
        <f t="shared" si="2402"/>
        <v>5.4.1.1.__</v>
      </c>
      <c r="M280" s="63" t="s">
        <v>50</v>
      </c>
      <c r="N280" s="62" t="s">
        <v>5</v>
      </c>
      <c r="O280" s="55" t="s">
        <v>221</v>
      </c>
      <c r="P280" s="55" t="s">
        <v>225</v>
      </c>
      <c r="Q280" s="57">
        <f t="shared" si="2403"/>
        <v>3072721</v>
      </c>
      <c r="R280" s="57">
        <f t="shared" si="2404"/>
        <v>3072721</v>
      </c>
      <c r="S280" s="80">
        <v>0</v>
      </c>
      <c r="T280" s="80">
        <v>3072721</v>
      </c>
      <c r="U280" s="80">
        <v>0</v>
      </c>
      <c r="V280" s="80">
        <v>0</v>
      </c>
      <c r="W280" s="80">
        <v>0</v>
      </c>
      <c r="X280" s="85" t="str">
        <f t="shared" si="2889"/>
        <v>ERAF</v>
      </c>
      <c r="Y280" s="85">
        <v>0</v>
      </c>
      <c r="Z280" s="85">
        <v>0</v>
      </c>
      <c r="AA280" s="85">
        <v>0</v>
      </c>
      <c r="AB280" s="85">
        <v>0</v>
      </c>
      <c r="AC280" s="85">
        <v>0</v>
      </c>
      <c r="AD280" s="85">
        <v>0</v>
      </c>
      <c r="AE280" s="85">
        <v>0</v>
      </c>
      <c r="AF280" s="85">
        <v>45000</v>
      </c>
      <c r="AG280" s="85">
        <v>5436.58</v>
      </c>
      <c r="AH280" s="85">
        <v>50318.83</v>
      </c>
      <c r="AI280" s="85">
        <v>236148</v>
      </c>
      <c r="AJ280" s="85">
        <v>135575.28</v>
      </c>
      <c r="AK280" s="85">
        <v>128662.9</v>
      </c>
      <c r="AL280" s="85">
        <v>99718</v>
      </c>
      <c r="AM280" s="85">
        <v>700859.59000000008</v>
      </c>
      <c r="AN280" s="85">
        <f t="shared" si="2467"/>
        <v>700859.59000000008</v>
      </c>
      <c r="AO280" s="85">
        <v>1480751.8699999999</v>
      </c>
      <c r="AP280" s="57">
        <f t="shared" si="2306"/>
        <v>2181611.46</v>
      </c>
      <c r="AQ280" s="85">
        <v>82157.920000000013</v>
      </c>
      <c r="AR280" s="85">
        <v>0</v>
      </c>
      <c r="AS280" s="85">
        <v>586271.57999999996</v>
      </c>
      <c r="AT280" s="85">
        <v>172405.56</v>
      </c>
      <c r="AU280" s="85">
        <v>50274.42</v>
      </c>
      <c r="AV280" s="85">
        <v>0</v>
      </c>
      <c r="AW280" s="85">
        <v>0</v>
      </c>
      <c r="AX280" s="85">
        <v>0</v>
      </c>
      <c r="AY280" s="85">
        <v>0</v>
      </c>
      <c r="AZ280" s="85">
        <v>0</v>
      </c>
      <c r="BA280" s="85">
        <v>0</v>
      </c>
      <c r="BB280" s="85">
        <v>0</v>
      </c>
      <c r="BC280" s="57">
        <f t="shared" si="2307"/>
        <v>891109.4800000001</v>
      </c>
      <c r="BD280" s="57">
        <f t="shared" si="2308"/>
        <v>3072720.94</v>
      </c>
      <c r="BE280" s="85">
        <v>0</v>
      </c>
      <c r="BF280" s="85">
        <v>0</v>
      </c>
      <c r="BG280" s="85">
        <v>0</v>
      </c>
      <c r="BH280" s="85">
        <v>0</v>
      </c>
      <c r="BI280" s="85">
        <v>0</v>
      </c>
      <c r="BJ280" s="85">
        <v>0</v>
      </c>
      <c r="BK280" s="85">
        <v>0</v>
      </c>
      <c r="BL280" s="85">
        <v>0</v>
      </c>
      <c r="BM280" s="85">
        <v>0</v>
      </c>
      <c r="BN280" s="85">
        <v>0</v>
      </c>
      <c r="BO280" s="85">
        <v>0</v>
      </c>
      <c r="BP280" s="85">
        <v>0</v>
      </c>
      <c r="BQ280" s="57">
        <f t="shared" si="2309"/>
        <v>0</v>
      </c>
      <c r="BR280" s="85">
        <v>0</v>
      </c>
      <c r="BS280" s="85">
        <v>0</v>
      </c>
      <c r="BT280" s="85">
        <v>0</v>
      </c>
      <c r="BU280" s="85">
        <v>0</v>
      </c>
      <c r="BV280" s="85">
        <v>0</v>
      </c>
      <c r="BW280" s="85">
        <v>0</v>
      </c>
      <c r="BX280" s="85">
        <v>0</v>
      </c>
      <c r="BY280" s="85">
        <v>0</v>
      </c>
      <c r="BZ280" s="85">
        <v>0</v>
      </c>
      <c r="CA280" s="85">
        <v>0</v>
      </c>
      <c r="CB280" s="85">
        <v>0</v>
      </c>
      <c r="CC280" s="85">
        <v>0</v>
      </c>
      <c r="CD280" s="57">
        <f t="shared" si="2310"/>
        <v>0</v>
      </c>
      <c r="CE280" s="85">
        <v>0</v>
      </c>
      <c r="CF280" s="85">
        <v>0</v>
      </c>
      <c r="CG280" s="85">
        <v>0</v>
      </c>
      <c r="CH280" s="85">
        <v>0</v>
      </c>
      <c r="CI280" s="85">
        <v>0</v>
      </c>
      <c r="CJ280" s="85">
        <v>0</v>
      </c>
      <c r="CK280" s="85">
        <v>0</v>
      </c>
      <c r="CL280" s="85">
        <v>0</v>
      </c>
      <c r="CM280" s="85">
        <v>0</v>
      </c>
      <c r="CN280" s="85">
        <v>0</v>
      </c>
      <c r="CO280" s="84">
        <v>0</v>
      </c>
      <c r="CP280" s="84">
        <v>0</v>
      </c>
      <c r="CQ280" s="57">
        <f>CE280+CF280+CG280+CH280+CI280+CJ280+CK280+CL280+CM280+CN280+CO280+CP280</f>
        <v>0</v>
      </c>
      <c r="CR280" s="57">
        <f t="shared" si="2890"/>
        <v>3072720.94</v>
      </c>
      <c r="CS280" s="179">
        <v>0</v>
      </c>
      <c r="CT280" s="84">
        <v>0</v>
      </c>
      <c r="CU280" s="84">
        <v>0</v>
      </c>
      <c r="CV280" s="84">
        <f t="shared" si="2954"/>
        <v>0</v>
      </c>
      <c r="CW280" s="84">
        <v>0</v>
      </c>
      <c r="CX280" s="84">
        <f t="shared" si="2955"/>
        <v>0</v>
      </c>
      <c r="CY280" s="191" t="str">
        <f t="shared" si="2956"/>
        <v>nebija plānots</v>
      </c>
      <c r="CZ280" s="84">
        <f t="shared" si="2957"/>
        <v>0</v>
      </c>
      <c r="DA280" s="84">
        <f t="shared" ref="DA280:FL280" si="3019">DA281+DA282</f>
        <v>0</v>
      </c>
      <c r="DB280" s="84">
        <v>0</v>
      </c>
      <c r="DC280" s="84">
        <f t="shared" si="2959"/>
        <v>0</v>
      </c>
      <c r="DD280" s="84">
        <v>0</v>
      </c>
      <c r="DE280" s="84">
        <f t="shared" si="2929"/>
        <v>0</v>
      </c>
      <c r="DF280" s="191" t="str">
        <f t="shared" ref="DF280" si="3020">IFERROR(DE280/DC280,"nebija plānots")</f>
        <v>nebija plānots</v>
      </c>
      <c r="DG280" s="84">
        <f t="shared" ref="DG280" si="3021">DE280-DC280</f>
        <v>0</v>
      </c>
      <c r="DH280" s="84">
        <f t="shared" si="3019"/>
        <v>0</v>
      </c>
      <c r="DI280" s="84">
        <v>0</v>
      </c>
      <c r="DJ280" s="84">
        <f t="shared" ref="DJ280" si="3022">DC280+DH280</f>
        <v>0</v>
      </c>
      <c r="DK280" s="84">
        <v>0</v>
      </c>
      <c r="DL280" s="84">
        <f t="shared" si="2930"/>
        <v>0</v>
      </c>
      <c r="DM280" s="191" t="str">
        <f t="shared" ref="DM280" si="3023">IFERROR(DL280/DJ280,"nebija plānots")</f>
        <v>nebija plānots</v>
      </c>
      <c r="DN280" s="84">
        <f t="shared" ref="DN280" si="3024">DL280-DJ280</f>
        <v>0</v>
      </c>
      <c r="DO280" s="84">
        <f t="shared" si="3019"/>
        <v>0</v>
      </c>
      <c r="DP280" s="84">
        <v>0</v>
      </c>
      <c r="DQ280" s="84">
        <f t="shared" ref="DQ280" si="3025">DJ280+DO280</f>
        <v>0</v>
      </c>
      <c r="DR280" s="84">
        <v>0</v>
      </c>
      <c r="DS280" s="84">
        <f t="shared" si="2931"/>
        <v>0</v>
      </c>
      <c r="DT280" s="191" t="str">
        <f t="shared" ref="DT280" si="3026">IFERROR(DS280/DQ280,"nebija plānots")</f>
        <v>nebija plānots</v>
      </c>
      <c r="DU280" s="84">
        <f t="shared" ref="DU280" si="3027">DS280-DQ280</f>
        <v>0</v>
      </c>
      <c r="DV280" s="84">
        <f t="shared" si="3019"/>
        <v>0</v>
      </c>
      <c r="DW280" s="84">
        <v>0</v>
      </c>
      <c r="DX280" s="84">
        <f t="shared" ref="DX280" si="3028">DQ280+DV280</f>
        <v>0</v>
      </c>
      <c r="DY280" s="84">
        <v>0</v>
      </c>
      <c r="DZ280" s="84">
        <f t="shared" si="2932"/>
        <v>0</v>
      </c>
      <c r="EA280" s="191" t="str">
        <f t="shared" ref="EA280" si="3029">IFERROR(DZ280/DX280,"nebija plānots")</f>
        <v>nebija plānots</v>
      </c>
      <c r="EB280" s="84">
        <f t="shared" ref="EB280" si="3030">DZ280-DX280</f>
        <v>0</v>
      </c>
      <c r="EC280" s="84">
        <f t="shared" si="3019"/>
        <v>0</v>
      </c>
      <c r="ED280" s="84">
        <v>0</v>
      </c>
      <c r="EE280" s="84">
        <f t="shared" ref="EE280" si="3031">DX280+EC280</f>
        <v>0</v>
      </c>
      <c r="EF280" s="84">
        <v>0</v>
      </c>
      <c r="EG280" s="84">
        <f t="shared" si="2933"/>
        <v>0</v>
      </c>
      <c r="EH280" s="191" t="str">
        <f t="shared" ref="EH280" si="3032">IFERROR(EG280/EE280,"nebija plānots")</f>
        <v>nebija plānots</v>
      </c>
      <c r="EI280" s="84">
        <f t="shared" ref="EI280" si="3033">EG280-EE280</f>
        <v>0</v>
      </c>
      <c r="EJ280" s="84">
        <f t="shared" si="3019"/>
        <v>0</v>
      </c>
      <c r="EK280" s="84">
        <v>0</v>
      </c>
      <c r="EL280" s="84">
        <f t="shared" ref="EL280" si="3034">EE280+EJ280</f>
        <v>0</v>
      </c>
      <c r="EM280" s="84">
        <v>0</v>
      </c>
      <c r="EN280" s="84">
        <f t="shared" si="2934"/>
        <v>0</v>
      </c>
      <c r="EO280" s="191" t="str">
        <f t="shared" ref="EO280" si="3035">IFERROR(EN280/EL280,"nebija plānots")</f>
        <v>nebija plānots</v>
      </c>
      <c r="EP280" s="84">
        <f t="shared" ref="EP280" si="3036">EN280-EL280</f>
        <v>0</v>
      </c>
      <c r="EQ280" s="84">
        <f t="shared" si="3019"/>
        <v>0</v>
      </c>
      <c r="ER280" s="84">
        <v>0</v>
      </c>
      <c r="ES280" s="84">
        <f t="shared" ref="ES280" si="3037">EL280+EQ280</f>
        <v>0</v>
      </c>
      <c r="ET280" s="84">
        <v>0</v>
      </c>
      <c r="EU280" s="84">
        <f t="shared" si="2935"/>
        <v>0</v>
      </c>
      <c r="EV280" s="191" t="str">
        <f t="shared" ref="EV280" si="3038">IFERROR(EU280/ES280,"nebija plānots")</f>
        <v>nebija plānots</v>
      </c>
      <c r="EW280" s="84">
        <f t="shared" ref="EW280" si="3039">EU280-ES280</f>
        <v>0</v>
      </c>
      <c r="EX280" s="84">
        <f t="shared" si="3019"/>
        <v>0</v>
      </c>
      <c r="EY280" s="84">
        <v>0</v>
      </c>
      <c r="EZ280" s="84">
        <f t="shared" ref="EZ280" si="3040">ES280+EX280</f>
        <v>0</v>
      </c>
      <c r="FA280" s="84">
        <v>0</v>
      </c>
      <c r="FB280" s="84">
        <f t="shared" si="2936"/>
        <v>0</v>
      </c>
      <c r="FC280" s="191" t="str">
        <f t="shared" ref="FC280" si="3041">IFERROR(FB280/EZ280,"nebija plānots")</f>
        <v>nebija plānots</v>
      </c>
      <c r="FD280" s="84">
        <f t="shared" ref="FD280" si="3042">FB280-EZ280</f>
        <v>0</v>
      </c>
      <c r="FE280" s="84">
        <f t="shared" si="3019"/>
        <v>0</v>
      </c>
      <c r="FF280" s="84">
        <v>0</v>
      </c>
      <c r="FG280" s="84">
        <f t="shared" ref="FG280" si="3043">EZ280+FE280</f>
        <v>0</v>
      </c>
      <c r="FH280" s="84">
        <v>0</v>
      </c>
      <c r="FI280" s="84">
        <f t="shared" si="2937"/>
        <v>0</v>
      </c>
      <c r="FJ280" s="191" t="str">
        <f t="shared" ref="FJ280" si="3044">IFERROR(FI280/FG280,"nebija plānots")</f>
        <v>nebija plānots</v>
      </c>
      <c r="FK280" s="84">
        <f t="shared" ref="FK280" si="3045">FI280-FG280</f>
        <v>0</v>
      </c>
      <c r="FL280" s="84">
        <f t="shared" si="3019"/>
        <v>0</v>
      </c>
      <c r="FM280" s="84">
        <v>0</v>
      </c>
      <c r="FN280" s="84">
        <f t="shared" ref="FN280" si="3046">FG280+FL280</f>
        <v>0</v>
      </c>
      <c r="FO280" s="84">
        <v>0</v>
      </c>
      <c r="FP280" s="84">
        <f t="shared" si="2938"/>
        <v>0</v>
      </c>
      <c r="FQ280" s="191" t="str">
        <f t="shared" ref="FQ280" si="3047">IFERROR(FP280/FN280,"nebija plānots")</f>
        <v>nebija plānots</v>
      </c>
      <c r="FR280" s="84">
        <f t="shared" ref="FR280" si="3048">FP280-FN280</f>
        <v>0</v>
      </c>
      <c r="FS280" s="97">
        <f t="shared" ref="FS280:FS346" si="3049">CS280+CT280+DA280+DH280+DO280+DV280+EC280+EJ280+EQ280+EX280+FE280+FL280</f>
        <v>0</v>
      </c>
      <c r="FT280" s="97">
        <f t="shared" si="2939"/>
        <v>3072720.94</v>
      </c>
      <c r="FU280" s="84">
        <v>0</v>
      </c>
      <c r="FV280" s="84">
        <v>0</v>
      </c>
      <c r="FW280" s="84">
        <v>0</v>
      </c>
      <c r="FX280" s="84">
        <f t="shared" si="2940"/>
        <v>0</v>
      </c>
      <c r="FY280" s="191" t="str">
        <f t="shared" si="2941"/>
        <v>nebija plānots</v>
      </c>
      <c r="FZ280" s="84">
        <f t="shared" si="2942"/>
        <v>0</v>
      </c>
      <c r="GA280" s="84">
        <v>0</v>
      </c>
      <c r="GB280" s="84">
        <v>0</v>
      </c>
      <c r="GC280" s="84">
        <f t="shared" si="2943"/>
        <v>0</v>
      </c>
      <c r="GD280" s="84">
        <f t="shared" si="2944"/>
        <v>0</v>
      </c>
      <c r="GE280" s="84">
        <f t="shared" si="2945"/>
        <v>0</v>
      </c>
      <c r="GF280" s="191" t="str">
        <f t="shared" si="2946"/>
        <v>nebija plānots</v>
      </c>
      <c r="GG280" s="84">
        <f t="shared" si="2947"/>
        <v>0</v>
      </c>
      <c r="GH280" s="84">
        <v>0</v>
      </c>
      <c r="GI280" s="84">
        <v>0</v>
      </c>
      <c r="GJ280" s="84">
        <f t="shared" si="2948"/>
        <v>0</v>
      </c>
      <c r="GK280" s="84">
        <f t="shared" si="2949"/>
        <v>0</v>
      </c>
      <c r="GL280" s="84">
        <f t="shared" si="2950"/>
        <v>0</v>
      </c>
      <c r="GM280" s="191" t="str">
        <f t="shared" si="2951"/>
        <v>nebija plānots</v>
      </c>
      <c r="GN280" s="84">
        <f t="shared" si="2952"/>
        <v>0</v>
      </c>
      <c r="GO280" s="84">
        <v>0</v>
      </c>
      <c r="GP280" s="84">
        <v>0</v>
      </c>
      <c r="GQ280" s="84">
        <f t="shared" si="2921"/>
        <v>0</v>
      </c>
      <c r="GR280" s="84">
        <f t="shared" si="2922"/>
        <v>0</v>
      </c>
      <c r="GS280" s="84">
        <f t="shared" si="2923"/>
        <v>0</v>
      </c>
      <c r="GT280" s="191" t="str">
        <f t="shared" si="2953"/>
        <v>nebija plānots</v>
      </c>
      <c r="GU280" s="84">
        <f t="shared" si="2924"/>
        <v>0</v>
      </c>
      <c r="GV280" s="84">
        <v>0</v>
      </c>
      <c r="GW280" s="84">
        <v>0</v>
      </c>
      <c r="GX280" s="84">
        <f t="shared" si="2925"/>
        <v>0</v>
      </c>
      <c r="GY280" s="84">
        <f t="shared" si="2926"/>
        <v>0</v>
      </c>
      <c r="GZ280" s="84">
        <f t="shared" si="2927"/>
        <v>0</v>
      </c>
      <c r="HA280" s="191" t="str">
        <f t="shared" si="2435"/>
        <v>nebija plānots</v>
      </c>
      <c r="HB280" s="84">
        <f t="shared" si="2928"/>
        <v>0</v>
      </c>
      <c r="HC280" s="57">
        <f>FU280+FS280+CQ280+CD280+BQ280+BC280+AP280</f>
        <v>3072720.94</v>
      </c>
      <c r="HD280" s="57">
        <f>Q280-HC280</f>
        <v>6.0000000055879354E-2</v>
      </c>
      <c r="HE280" s="58"/>
      <c r="HF280" s="58"/>
      <c r="HG280" s="59"/>
      <c r="HH280" s="59"/>
      <c r="HI280" s="59"/>
    </row>
    <row r="281" spans="1:217" ht="75.400000000000006" hidden="1" customHeight="1" outlineLevel="1" x14ac:dyDescent="0.45">
      <c r="B281" s="9"/>
      <c r="C281" s="317" t="s">
        <v>79</v>
      </c>
      <c r="D281" s="1" t="s">
        <v>1471</v>
      </c>
      <c r="E281" s="35">
        <v>269</v>
      </c>
      <c r="F281" s="37">
        <v>5</v>
      </c>
      <c r="G281" s="37" t="s">
        <v>79</v>
      </c>
      <c r="H281" s="37" t="s">
        <v>262</v>
      </c>
      <c r="I281" s="46" t="s">
        <v>503</v>
      </c>
      <c r="J281" s="54">
        <v>0</v>
      </c>
      <c r="K281" s="93"/>
      <c r="L281" s="38"/>
      <c r="M281" s="42" t="s">
        <v>50</v>
      </c>
      <c r="N281" s="41"/>
      <c r="O281" s="38"/>
      <c r="P281" s="38" t="s">
        <v>456</v>
      </c>
      <c r="Q281" s="40"/>
      <c r="R281" s="40"/>
      <c r="S281" s="40"/>
      <c r="T281" s="40"/>
      <c r="U281" s="40"/>
      <c r="V281" s="40"/>
      <c r="W281" s="40"/>
      <c r="X281" s="85">
        <f t="shared" si="2889"/>
        <v>0</v>
      </c>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107"/>
      <c r="BF281" s="107"/>
      <c r="BG281" s="107"/>
      <c r="BH281" s="107"/>
      <c r="BI281" s="107"/>
      <c r="BJ281" s="107"/>
      <c r="BK281" s="107"/>
      <c r="BL281" s="107"/>
      <c r="BM281" s="107"/>
      <c r="BN281" s="107"/>
      <c r="BO281" s="40"/>
      <c r="BP281" s="40"/>
      <c r="BQ281" s="40"/>
      <c r="BR281" s="40"/>
      <c r="BS281" s="40"/>
      <c r="BT281" s="40"/>
      <c r="BU281" s="40"/>
      <c r="BV281" s="40"/>
      <c r="BW281" s="40"/>
      <c r="BX281" s="40"/>
      <c r="BY281" s="40"/>
      <c r="BZ281" s="40"/>
      <c r="CA281" s="40"/>
      <c r="CB281" s="40"/>
      <c r="CC281" s="40"/>
      <c r="CD281" s="40"/>
      <c r="CE281" s="40"/>
      <c r="CF281" s="40"/>
      <c r="CG281" s="40"/>
      <c r="CH281" s="40"/>
      <c r="CI281" s="40"/>
      <c r="CJ281" s="40"/>
      <c r="CK281" s="40"/>
      <c r="CL281" s="40"/>
      <c r="CM281" s="40"/>
      <c r="CN281" s="40"/>
      <c r="CO281" s="84">
        <v>0</v>
      </c>
      <c r="CP281" s="84">
        <v>0</v>
      </c>
      <c r="CQ281" s="40"/>
      <c r="CR281" s="57">
        <f t="shared" si="2890"/>
        <v>0</v>
      </c>
      <c r="CS281" s="40"/>
      <c r="CT281" s="40"/>
      <c r="CU281" s="84"/>
      <c r="CV281" s="84"/>
      <c r="CW281" s="84"/>
      <c r="CX281" s="84"/>
      <c r="CY281" s="191"/>
      <c r="CZ281" s="84"/>
      <c r="DA281" s="40"/>
      <c r="DB281" s="84">
        <v>0</v>
      </c>
      <c r="DC281" s="84"/>
      <c r="DD281" s="84"/>
      <c r="DE281" s="84">
        <f t="shared" si="2929"/>
        <v>0</v>
      </c>
      <c r="DF281" s="191"/>
      <c r="DG281" s="84"/>
      <c r="DH281" s="40"/>
      <c r="DI281" s="84">
        <v>0</v>
      </c>
      <c r="DJ281" s="84"/>
      <c r="DK281" s="84"/>
      <c r="DL281" s="84">
        <f t="shared" si="2930"/>
        <v>0</v>
      </c>
      <c r="DM281" s="191"/>
      <c r="DN281" s="84"/>
      <c r="DO281" s="40"/>
      <c r="DP281" s="84">
        <v>0</v>
      </c>
      <c r="DQ281" s="84"/>
      <c r="DR281" s="84"/>
      <c r="DS281" s="84">
        <f t="shared" si="2931"/>
        <v>0</v>
      </c>
      <c r="DT281" s="191"/>
      <c r="DU281" s="84"/>
      <c r="DV281" s="40"/>
      <c r="DW281" s="84">
        <v>0</v>
      </c>
      <c r="DX281" s="84"/>
      <c r="DY281" s="84"/>
      <c r="DZ281" s="84">
        <f t="shared" si="2932"/>
        <v>0</v>
      </c>
      <c r="EA281" s="191"/>
      <c r="EB281" s="84"/>
      <c r="EC281" s="40"/>
      <c r="ED281" s="84">
        <v>0</v>
      </c>
      <c r="EE281" s="84"/>
      <c r="EF281" s="84"/>
      <c r="EG281" s="84">
        <f t="shared" si="2933"/>
        <v>0</v>
      </c>
      <c r="EH281" s="191"/>
      <c r="EI281" s="84"/>
      <c r="EJ281" s="40"/>
      <c r="EK281" s="84">
        <v>0</v>
      </c>
      <c r="EL281" s="84"/>
      <c r="EM281" s="84"/>
      <c r="EN281" s="84">
        <f t="shared" si="2934"/>
        <v>0</v>
      </c>
      <c r="EO281" s="191"/>
      <c r="EP281" s="84"/>
      <c r="EQ281" s="40"/>
      <c r="ER281" s="84">
        <v>0</v>
      </c>
      <c r="ES281" s="84"/>
      <c r="ET281" s="84"/>
      <c r="EU281" s="84">
        <f t="shared" si="2935"/>
        <v>0</v>
      </c>
      <c r="EV281" s="191"/>
      <c r="EW281" s="84"/>
      <c r="EX281" s="40"/>
      <c r="EY281" s="84">
        <v>0</v>
      </c>
      <c r="EZ281" s="84"/>
      <c r="FA281" s="84"/>
      <c r="FB281" s="84">
        <f t="shared" si="2936"/>
        <v>0</v>
      </c>
      <c r="FC281" s="191"/>
      <c r="FD281" s="84"/>
      <c r="FE281" s="40"/>
      <c r="FF281" s="84">
        <v>0</v>
      </c>
      <c r="FG281" s="84"/>
      <c r="FH281" s="84"/>
      <c r="FI281" s="84">
        <f t="shared" si="2937"/>
        <v>0</v>
      </c>
      <c r="FJ281" s="191"/>
      <c r="FK281" s="84"/>
      <c r="FL281" s="40"/>
      <c r="FM281" s="84">
        <v>0</v>
      </c>
      <c r="FN281" s="84"/>
      <c r="FO281" s="84"/>
      <c r="FP281" s="84">
        <f t="shared" si="2938"/>
        <v>0</v>
      </c>
      <c r="FQ281" s="191"/>
      <c r="FR281" s="84"/>
      <c r="FS281" s="40"/>
      <c r="FT281" s="97">
        <f t="shared" si="2939"/>
        <v>0</v>
      </c>
      <c r="FU281" s="84">
        <v>0</v>
      </c>
      <c r="FV281" s="84">
        <v>0</v>
      </c>
      <c r="FW281" s="84">
        <v>0</v>
      </c>
      <c r="FX281" s="84">
        <f t="shared" si="2940"/>
        <v>0</v>
      </c>
      <c r="FY281" s="191" t="str">
        <f t="shared" si="2941"/>
        <v>nebija plānots</v>
      </c>
      <c r="FZ281" s="84">
        <f t="shared" si="2942"/>
        <v>0</v>
      </c>
      <c r="GA281" s="84">
        <v>0</v>
      </c>
      <c r="GB281" s="84">
        <v>0</v>
      </c>
      <c r="GC281" s="84">
        <f t="shared" si="2943"/>
        <v>0</v>
      </c>
      <c r="GD281" s="84">
        <f t="shared" si="2944"/>
        <v>0</v>
      </c>
      <c r="GE281" s="84">
        <f t="shared" si="2945"/>
        <v>0</v>
      </c>
      <c r="GF281" s="191" t="str">
        <f t="shared" si="2946"/>
        <v>nebija plānots</v>
      </c>
      <c r="GG281" s="84">
        <f t="shared" si="2947"/>
        <v>0</v>
      </c>
      <c r="GH281" s="84">
        <v>0</v>
      </c>
      <c r="GI281" s="84">
        <v>0</v>
      </c>
      <c r="GJ281" s="84">
        <f t="shared" si="2948"/>
        <v>0</v>
      </c>
      <c r="GK281" s="84">
        <f t="shared" si="2949"/>
        <v>0</v>
      </c>
      <c r="GL281" s="84">
        <f t="shared" si="2950"/>
        <v>0</v>
      </c>
      <c r="GM281" s="191" t="str">
        <f t="shared" si="2951"/>
        <v>nebija plānots</v>
      </c>
      <c r="GN281" s="84">
        <f t="shared" si="2952"/>
        <v>0</v>
      </c>
      <c r="GO281" s="84">
        <v>0</v>
      </c>
      <c r="GP281" s="84">
        <v>0</v>
      </c>
      <c r="GQ281" s="84">
        <f t="shared" si="2921"/>
        <v>0</v>
      </c>
      <c r="GR281" s="84">
        <f t="shared" si="2922"/>
        <v>0</v>
      </c>
      <c r="GS281" s="84">
        <f t="shared" si="2923"/>
        <v>0</v>
      </c>
      <c r="GT281" s="191" t="str">
        <f t="shared" si="2953"/>
        <v>nebija plānots</v>
      </c>
      <c r="GU281" s="84">
        <f t="shared" si="2924"/>
        <v>0</v>
      </c>
      <c r="GV281" s="84">
        <v>0</v>
      </c>
      <c r="GW281" s="84">
        <v>0</v>
      </c>
      <c r="GX281" s="84">
        <f t="shared" si="2925"/>
        <v>0</v>
      </c>
      <c r="GY281" s="84">
        <f t="shared" si="2926"/>
        <v>0</v>
      </c>
      <c r="GZ281" s="84">
        <f t="shared" si="2927"/>
        <v>0</v>
      </c>
      <c r="HA281" s="191" t="str">
        <f t="shared" si="2435"/>
        <v>nebija plānots</v>
      </c>
      <c r="HB281" s="84">
        <f t="shared" si="2928"/>
        <v>0</v>
      </c>
      <c r="HC281" s="40"/>
      <c r="HD281" s="40"/>
      <c r="HE281" s="99"/>
      <c r="HF281" s="99"/>
      <c r="HG281" s="108"/>
      <c r="HH281" s="100"/>
      <c r="HI281" s="100"/>
    </row>
    <row r="282" spans="1:217" ht="75.400000000000006" hidden="1" customHeight="1" outlineLevel="1" x14ac:dyDescent="0.45">
      <c r="B282" s="9"/>
      <c r="C282" s="317" t="s">
        <v>79</v>
      </c>
      <c r="D282" s="1" t="s">
        <v>1471</v>
      </c>
      <c r="E282" s="35">
        <v>270</v>
      </c>
      <c r="F282" s="37">
        <v>5</v>
      </c>
      <c r="G282" s="37" t="s">
        <v>79</v>
      </c>
      <c r="H282" s="37" t="s">
        <v>262</v>
      </c>
      <c r="I282" s="46" t="s">
        <v>503</v>
      </c>
      <c r="J282" s="54">
        <v>0</v>
      </c>
      <c r="K282" s="93"/>
      <c r="L282" s="38"/>
      <c r="M282" s="42" t="s">
        <v>50</v>
      </c>
      <c r="N282" s="41"/>
      <c r="O282" s="38"/>
      <c r="P282" s="38" t="s">
        <v>457</v>
      </c>
      <c r="Q282" s="40"/>
      <c r="R282" s="40"/>
      <c r="S282" s="40"/>
      <c r="T282" s="40"/>
      <c r="U282" s="40"/>
      <c r="V282" s="40"/>
      <c r="W282" s="40"/>
      <c r="X282" s="85">
        <f t="shared" si="2889"/>
        <v>0</v>
      </c>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107"/>
      <c r="BF282" s="107"/>
      <c r="BG282" s="107"/>
      <c r="BH282" s="107"/>
      <c r="BI282" s="107"/>
      <c r="BJ282" s="107"/>
      <c r="BK282" s="107"/>
      <c r="BL282" s="107"/>
      <c r="BM282" s="107"/>
      <c r="BN282" s="107"/>
      <c r="BO282" s="40"/>
      <c r="BP282" s="40"/>
      <c r="BQ282" s="40"/>
      <c r="BR282" s="40"/>
      <c r="BS282" s="40"/>
      <c r="BT282" s="40"/>
      <c r="BU282" s="40"/>
      <c r="BV282" s="40"/>
      <c r="BW282" s="40"/>
      <c r="BX282" s="40"/>
      <c r="BY282" s="40"/>
      <c r="BZ282" s="40"/>
      <c r="CA282" s="40"/>
      <c r="CB282" s="40"/>
      <c r="CC282" s="40"/>
      <c r="CD282" s="40"/>
      <c r="CE282" s="40"/>
      <c r="CF282" s="40"/>
      <c r="CG282" s="40"/>
      <c r="CH282" s="40"/>
      <c r="CI282" s="40"/>
      <c r="CJ282" s="40"/>
      <c r="CK282" s="40"/>
      <c r="CL282" s="40"/>
      <c r="CM282" s="40"/>
      <c r="CN282" s="40"/>
      <c r="CO282" s="84">
        <v>0</v>
      </c>
      <c r="CP282" s="84">
        <v>0</v>
      </c>
      <c r="CR282" s="57">
        <f t="shared" si="2890"/>
        <v>0</v>
      </c>
      <c r="CS282" s="40"/>
      <c r="CT282" s="40">
        <v>0</v>
      </c>
      <c r="CU282" s="84"/>
      <c r="CV282" s="84"/>
      <c r="CW282" s="84"/>
      <c r="CX282" s="84"/>
      <c r="CY282" s="191"/>
      <c r="CZ282" s="84"/>
      <c r="DA282" s="40">
        <v>0</v>
      </c>
      <c r="DB282" s="84">
        <v>0</v>
      </c>
      <c r="DC282" s="84"/>
      <c r="DD282" s="84"/>
      <c r="DE282" s="84">
        <f t="shared" si="2929"/>
        <v>0</v>
      </c>
      <c r="DF282" s="191"/>
      <c r="DG282" s="84"/>
      <c r="DH282" s="40">
        <v>0</v>
      </c>
      <c r="DI282" s="84">
        <v>0</v>
      </c>
      <c r="DJ282" s="84"/>
      <c r="DK282" s="84"/>
      <c r="DL282" s="84">
        <f t="shared" si="2930"/>
        <v>0</v>
      </c>
      <c r="DM282" s="191"/>
      <c r="DN282" s="84"/>
      <c r="DO282" s="40">
        <v>0</v>
      </c>
      <c r="DP282" s="84">
        <v>0</v>
      </c>
      <c r="DQ282" s="84"/>
      <c r="DR282" s="84"/>
      <c r="DS282" s="84">
        <f t="shared" si="2931"/>
        <v>0</v>
      </c>
      <c r="DT282" s="191"/>
      <c r="DU282" s="84"/>
      <c r="DV282" s="40">
        <v>0</v>
      </c>
      <c r="DW282" s="84">
        <v>0</v>
      </c>
      <c r="DX282" s="84"/>
      <c r="DY282" s="84"/>
      <c r="DZ282" s="84">
        <f t="shared" si="2932"/>
        <v>0</v>
      </c>
      <c r="EA282" s="191"/>
      <c r="EB282" s="84"/>
      <c r="EC282" s="40">
        <v>0</v>
      </c>
      <c r="ED282" s="84">
        <v>0</v>
      </c>
      <c r="EE282" s="84"/>
      <c r="EF282" s="84"/>
      <c r="EG282" s="84">
        <f t="shared" si="2933"/>
        <v>0</v>
      </c>
      <c r="EH282" s="191"/>
      <c r="EI282" s="84"/>
      <c r="EJ282" s="40">
        <v>0</v>
      </c>
      <c r="EK282" s="84">
        <v>0</v>
      </c>
      <c r="EL282" s="84"/>
      <c r="EM282" s="84"/>
      <c r="EN282" s="84">
        <f t="shared" si="2934"/>
        <v>0</v>
      </c>
      <c r="EO282" s="191"/>
      <c r="EP282" s="84"/>
      <c r="EQ282" s="40">
        <v>0</v>
      </c>
      <c r="ER282" s="84">
        <v>0</v>
      </c>
      <c r="ES282" s="84"/>
      <c r="ET282" s="84"/>
      <c r="EU282" s="84">
        <f t="shared" si="2935"/>
        <v>0</v>
      </c>
      <c r="EV282" s="191"/>
      <c r="EW282" s="84"/>
      <c r="EX282" s="40">
        <v>0</v>
      </c>
      <c r="EY282" s="84">
        <v>0</v>
      </c>
      <c r="EZ282" s="84"/>
      <c r="FA282" s="84"/>
      <c r="FB282" s="84">
        <f t="shared" si="2936"/>
        <v>0</v>
      </c>
      <c r="FC282" s="191"/>
      <c r="FD282" s="84"/>
      <c r="FE282" s="40">
        <v>0</v>
      </c>
      <c r="FF282" s="84">
        <v>0</v>
      </c>
      <c r="FG282" s="84"/>
      <c r="FH282" s="84"/>
      <c r="FI282" s="84">
        <f t="shared" si="2937"/>
        <v>0</v>
      </c>
      <c r="FJ282" s="191"/>
      <c r="FK282" s="84"/>
      <c r="FL282" s="40">
        <v>0</v>
      </c>
      <c r="FM282" s="84">
        <v>0</v>
      </c>
      <c r="FN282" s="84"/>
      <c r="FO282" s="84"/>
      <c r="FP282" s="84">
        <f t="shared" si="2938"/>
        <v>0</v>
      </c>
      <c r="FQ282" s="191"/>
      <c r="FR282" s="84"/>
      <c r="FS282" s="40"/>
      <c r="FT282" s="97">
        <f t="shared" si="2939"/>
        <v>0</v>
      </c>
      <c r="FU282" s="84">
        <v>0</v>
      </c>
      <c r="FV282" s="84">
        <v>0</v>
      </c>
      <c r="FW282" s="84">
        <v>0</v>
      </c>
      <c r="FX282" s="84">
        <f t="shared" si="2940"/>
        <v>0</v>
      </c>
      <c r="FY282" s="191" t="str">
        <f t="shared" si="2941"/>
        <v>nebija plānots</v>
      </c>
      <c r="FZ282" s="84">
        <f t="shared" si="2942"/>
        <v>0</v>
      </c>
      <c r="GA282" s="84">
        <v>0</v>
      </c>
      <c r="GB282" s="84">
        <v>0</v>
      </c>
      <c r="GC282" s="84">
        <f t="shared" si="2943"/>
        <v>0</v>
      </c>
      <c r="GD282" s="84">
        <f t="shared" si="2944"/>
        <v>0</v>
      </c>
      <c r="GE282" s="84">
        <f t="shared" si="2945"/>
        <v>0</v>
      </c>
      <c r="GF282" s="191" t="str">
        <f t="shared" si="2946"/>
        <v>nebija plānots</v>
      </c>
      <c r="GG282" s="84">
        <f t="shared" si="2947"/>
        <v>0</v>
      </c>
      <c r="GH282" s="84">
        <v>0</v>
      </c>
      <c r="GI282" s="84">
        <v>0</v>
      </c>
      <c r="GJ282" s="84">
        <f t="shared" si="2948"/>
        <v>0</v>
      </c>
      <c r="GK282" s="84">
        <f t="shared" si="2949"/>
        <v>0</v>
      </c>
      <c r="GL282" s="84">
        <f t="shared" si="2950"/>
        <v>0</v>
      </c>
      <c r="GM282" s="191" t="str">
        <f t="shared" si="2951"/>
        <v>nebija plānots</v>
      </c>
      <c r="GN282" s="84">
        <f t="shared" si="2952"/>
        <v>0</v>
      </c>
      <c r="GO282" s="84">
        <v>0</v>
      </c>
      <c r="GP282" s="84">
        <v>0</v>
      </c>
      <c r="GQ282" s="84">
        <f t="shared" si="2921"/>
        <v>0</v>
      </c>
      <c r="GR282" s="84">
        <f t="shared" si="2922"/>
        <v>0</v>
      </c>
      <c r="GS282" s="84">
        <f t="shared" si="2923"/>
        <v>0</v>
      </c>
      <c r="GT282" s="191" t="str">
        <f t="shared" si="2953"/>
        <v>nebija plānots</v>
      </c>
      <c r="GU282" s="84">
        <f t="shared" si="2924"/>
        <v>0</v>
      </c>
      <c r="GV282" s="84">
        <v>0</v>
      </c>
      <c r="GW282" s="84">
        <v>0</v>
      </c>
      <c r="GX282" s="84">
        <f t="shared" si="2925"/>
        <v>0</v>
      </c>
      <c r="GY282" s="84">
        <f t="shared" si="2926"/>
        <v>0</v>
      </c>
      <c r="GZ282" s="84">
        <f t="shared" si="2927"/>
        <v>0</v>
      </c>
      <c r="HA282" s="191" t="str">
        <f t="shared" si="2435"/>
        <v>nebija plānots</v>
      </c>
      <c r="HB282" s="84">
        <f t="shared" si="2928"/>
        <v>0</v>
      </c>
      <c r="HC282" s="40"/>
      <c r="HD282" s="40"/>
      <c r="HE282" s="99"/>
      <c r="HF282" s="99">
        <v>1</v>
      </c>
      <c r="HG282" s="108" t="s">
        <v>636</v>
      </c>
      <c r="HH282" s="100"/>
      <c r="HI282" s="100"/>
    </row>
    <row r="283" spans="1:217" ht="75.400000000000006" customHeight="1" collapsed="1" x14ac:dyDescent="0.45">
      <c r="A283" s="1" t="str">
        <f t="shared" si="2436"/>
        <v>5.4.2.1.__</v>
      </c>
      <c r="B283" s="9" t="str">
        <f>C283&amp;J283&amp;"."&amp;D283</f>
        <v>5.4.2.1.K0.Nē</v>
      </c>
      <c r="C283" s="317" t="s">
        <v>80</v>
      </c>
      <c r="D283" s="1" t="s">
        <v>1471</v>
      </c>
      <c r="E283" s="35">
        <v>271</v>
      </c>
      <c r="F283" s="54">
        <v>5</v>
      </c>
      <c r="G283" s="54" t="s">
        <v>80</v>
      </c>
      <c r="H283" s="54" t="s">
        <v>263</v>
      </c>
      <c r="I283" s="54" t="str">
        <f t="shared" si="2401"/>
        <v>5.4.2.1. Biotopu un sugu kartēšana</v>
      </c>
      <c r="J283" s="54" t="s">
        <v>1472</v>
      </c>
      <c r="K283" s="65" t="s">
        <v>33</v>
      </c>
      <c r="L283" s="38" t="str">
        <f t="shared" si="2402"/>
        <v>5.4.2.1.__</v>
      </c>
      <c r="M283" s="56" t="s">
        <v>50</v>
      </c>
      <c r="N283" s="55" t="s">
        <v>6</v>
      </c>
      <c r="O283" s="55" t="s">
        <v>222</v>
      </c>
      <c r="P283" s="55" t="s">
        <v>225</v>
      </c>
      <c r="Q283" s="57">
        <f t="shared" si="2403"/>
        <v>8723624</v>
      </c>
      <c r="R283" s="57">
        <f t="shared" si="2404"/>
        <v>8723624</v>
      </c>
      <c r="S283" s="80">
        <v>8723624</v>
      </c>
      <c r="T283" s="80">
        <v>0</v>
      </c>
      <c r="U283" s="80">
        <v>0</v>
      </c>
      <c r="V283" s="80">
        <v>0</v>
      </c>
      <c r="W283" s="80">
        <v>0</v>
      </c>
      <c r="X283" s="85" t="str">
        <f t="shared" si="2889"/>
        <v>KF</v>
      </c>
      <c r="Y283" s="85">
        <v>0</v>
      </c>
      <c r="Z283" s="85">
        <v>0</v>
      </c>
      <c r="AA283" s="85">
        <v>0</v>
      </c>
      <c r="AB283" s="85">
        <v>52289.599999999999</v>
      </c>
      <c r="AC283" s="85">
        <v>0</v>
      </c>
      <c r="AD283" s="85">
        <v>0</v>
      </c>
      <c r="AE283" s="85">
        <v>25194.14</v>
      </c>
      <c r="AF283" s="85">
        <v>0</v>
      </c>
      <c r="AG283" s="85">
        <v>0</v>
      </c>
      <c r="AH283" s="85">
        <v>347924.35</v>
      </c>
      <c r="AI283" s="85">
        <v>0</v>
      </c>
      <c r="AJ283" s="85">
        <v>0</v>
      </c>
      <c r="AK283" s="85">
        <v>0</v>
      </c>
      <c r="AL283" s="85">
        <v>638223.44999999995</v>
      </c>
      <c r="AM283" s="85">
        <v>1063631.54</v>
      </c>
      <c r="AN283" s="85">
        <f t="shared" si="2467"/>
        <v>1063631.54</v>
      </c>
      <c r="AO283" s="85">
        <v>2044528.7199999997</v>
      </c>
      <c r="AP283" s="57">
        <f t="shared" si="2306"/>
        <v>3108160.26</v>
      </c>
      <c r="AQ283" s="85">
        <v>0</v>
      </c>
      <c r="AR283" s="85">
        <v>0</v>
      </c>
      <c r="AS283" s="85">
        <v>683902.97</v>
      </c>
      <c r="AT283" s="85">
        <v>0</v>
      </c>
      <c r="AU283" s="85">
        <v>170074.83</v>
      </c>
      <c r="AV283" s="85">
        <v>0</v>
      </c>
      <c r="AW283" s="85">
        <v>0</v>
      </c>
      <c r="AX283" s="85">
        <v>757605.5</v>
      </c>
      <c r="AY283" s="85">
        <v>0</v>
      </c>
      <c r="AZ283" s="85">
        <v>0</v>
      </c>
      <c r="BA283" s="85">
        <v>605771.63</v>
      </c>
      <c r="BB283" s="85">
        <v>0</v>
      </c>
      <c r="BC283" s="57">
        <f t="shared" si="2307"/>
        <v>2217354.9299999997</v>
      </c>
      <c r="BD283" s="57">
        <f t="shared" si="2308"/>
        <v>5325515.1899999995</v>
      </c>
      <c r="BE283" s="90">
        <v>0</v>
      </c>
      <c r="BF283" s="90">
        <v>196707.59</v>
      </c>
      <c r="BG283" s="90">
        <v>0</v>
      </c>
      <c r="BH283" s="90">
        <v>0</v>
      </c>
      <c r="BI283" s="90">
        <v>0</v>
      </c>
      <c r="BJ283" s="90">
        <v>190849.1</v>
      </c>
      <c r="BK283" s="90">
        <v>0</v>
      </c>
      <c r="BL283" s="90">
        <v>225140.13</v>
      </c>
      <c r="BM283" s="90">
        <v>0</v>
      </c>
      <c r="BN283" s="90">
        <v>0</v>
      </c>
      <c r="BO283" s="85">
        <v>947421.71</v>
      </c>
      <c r="BP283" s="85">
        <v>0</v>
      </c>
      <c r="BQ283" s="57">
        <f t="shared" si="2309"/>
        <v>1560118.53</v>
      </c>
      <c r="BR283" s="85">
        <v>0</v>
      </c>
      <c r="BS283" s="85">
        <v>0</v>
      </c>
      <c r="BT283" s="85">
        <v>310924.38</v>
      </c>
      <c r="BU283" s="85">
        <v>0</v>
      </c>
      <c r="BV283" s="85">
        <v>107891.33</v>
      </c>
      <c r="BW283" s="85">
        <v>0</v>
      </c>
      <c r="BX283" s="85">
        <v>0</v>
      </c>
      <c r="BY283" s="85">
        <v>82995.95</v>
      </c>
      <c r="BZ283" s="85">
        <v>0</v>
      </c>
      <c r="CA283" s="85">
        <v>149199.38</v>
      </c>
      <c r="CB283" s="85">
        <v>107165.25</v>
      </c>
      <c r="CC283" s="85">
        <v>0</v>
      </c>
      <c r="CD283" s="57">
        <f t="shared" si="2310"/>
        <v>758176.29</v>
      </c>
      <c r="CE283" s="85">
        <v>0</v>
      </c>
      <c r="CF283" s="85">
        <v>0</v>
      </c>
      <c r="CG283" s="85">
        <v>275988.24</v>
      </c>
      <c r="CH283" s="85">
        <v>0</v>
      </c>
      <c r="CI283" s="85">
        <v>97379.71</v>
      </c>
      <c r="CJ283" s="85">
        <v>0</v>
      </c>
      <c r="CK283" s="85">
        <v>0</v>
      </c>
      <c r="CL283" s="85">
        <v>38191.74</v>
      </c>
      <c r="CM283" s="85">
        <v>0</v>
      </c>
      <c r="CN283" s="85">
        <v>0</v>
      </c>
      <c r="CO283" s="84">
        <v>239368.03</v>
      </c>
      <c r="CP283" s="84">
        <v>0</v>
      </c>
      <c r="CQ283" s="57">
        <f>CE283+CF283+CG283+CH283+CI283+CJ283+CK283+CL283+CM283+CN283+CO283+CP283</f>
        <v>650927.72</v>
      </c>
      <c r="CR283" s="57">
        <f t="shared" si="2890"/>
        <v>8294737.7299999995</v>
      </c>
      <c r="CS283" s="179">
        <v>0</v>
      </c>
      <c r="CT283" s="84">
        <v>25539.15</v>
      </c>
      <c r="CU283" s="84">
        <v>25539.15</v>
      </c>
      <c r="CV283" s="84">
        <f t="shared" si="2954"/>
        <v>25539.15</v>
      </c>
      <c r="CW283" s="84">
        <v>0</v>
      </c>
      <c r="CX283" s="84">
        <f t="shared" si="2955"/>
        <v>25539.15</v>
      </c>
      <c r="CY283" s="191">
        <f t="shared" si="2956"/>
        <v>1</v>
      </c>
      <c r="CZ283" s="84">
        <f t="shared" si="2957"/>
        <v>0</v>
      </c>
      <c r="DA283" s="84">
        <f t="shared" ref="DA283:FL283" si="3050">DA284+DA285</f>
        <v>0</v>
      </c>
      <c r="DB283" s="84">
        <v>0</v>
      </c>
      <c r="DC283" s="84">
        <f t="shared" si="2959"/>
        <v>25539.15</v>
      </c>
      <c r="DD283" s="84">
        <v>0</v>
      </c>
      <c r="DE283" s="84">
        <f t="shared" si="2929"/>
        <v>25539.15</v>
      </c>
      <c r="DF283" s="191">
        <f t="shared" ref="DF283" si="3051">IFERROR(DE283/DC283,"nebija plānots")</f>
        <v>1</v>
      </c>
      <c r="DG283" s="84">
        <f t="shared" ref="DG283" si="3052">DE283-DC283</f>
        <v>0</v>
      </c>
      <c r="DH283" s="84">
        <f t="shared" si="3050"/>
        <v>0</v>
      </c>
      <c r="DI283" s="84">
        <v>0</v>
      </c>
      <c r="DJ283" s="84">
        <f t="shared" ref="DJ283" si="3053">DC283+DH283</f>
        <v>25539.15</v>
      </c>
      <c r="DK283" s="84">
        <v>0</v>
      </c>
      <c r="DL283" s="84">
        <f t="shared" si="2930"/>
        <v>25539.15</v>
      </c>
      <c r="DM283" s="191">
        <f t="shared" ref="DM283" si="3054">IFERROR(DL283/DJ283,"nebija plānots")</f>
        <v>1</v>
      </c>
      <c r="DN283" s="84">
        <f t="shared" ref="DN283" si="3055">DL283-DJ283</f>
        <v>0</v>
      </c>
      <c r="DO283" s="84">
        <f t="shared" si="3050"/>
        <v>233240.34</v>
      </c>
      <c r="DP283" s="84">
        <v>263718.09999999998</v>
      </c>
      <c r="DQ283" s="84">
        <f t="shared" ref="DQ283" si="3056">DJ283+DO283</f>
        <v>258779.49</v>
      </c>
      <c r="DR283" s="84">
        <v>0</v>
      </c>
      <c r="DS283" s="84">
        <f t="shared" si="2931"/>
        <v>289257.25</v>
      </c>
      <c r="DT283" s="191">
        <f t="shared" ref="DT283" si="3057">IFERROR(DS283/DQ283,"nebija plānots")</f>
        <v>1.1177750215057616</v>
      </c>
      <c r="DU283" s="84">
        <f t="shared" ref="DU283" si="3058">DS283-DQ283</f>
        <v>30477.760000000009</v>
      </c>
      <c r="DV283" s="84">
        <f t="shared" si="3050"/>
        <v>0</v>
      </c>
      <c r="DW283" s="84">
        <v>0</v>
      </c>
      <c r="DX283" s="84">
        <f t="shared" ref="DX283" si="3059">DQ283+DV283</f>
        <v>258779.49</v>
      </c>
      <c r="DY283" s="84">
        <v>0</v>
      </c>
      <c r="DZ283" s="84">
        <f t="shared" si="2932"/>
        <v>289257.25</v>
      </c>
      <c r="EA283" s="191">
        <f t="shared" ref="EA283" si="3060">IFERROR(DZ283/DX283,"nebija plānots")</f>
        <v>1.1177750215057616</v>
      </c>
      <c r="EB283" s="84">
        <f t="shared" ref="EB283" si="3061">DZ283-DX283</f>
        <v>30477.760000000009</v>
      </c>
      <c r="EC283" s="84">
        <f t="shared" si="3050"/>
        <v>0</v>
      </c>
      <c r="ED283" s="84">
        <v>0</v>
      </c>
      <c r="EE283" s="84">
        <f t="shared" ref="EE283" si="3062">DX283+EC283</f>
        <v>258779.49</v>
      </c>
      <c r="EF283" s="84">
        <v>0</v>
      </c>
      <c r="EG283" s="84">
        <f t="shared" si="2933"/>
        <v>289257.25</v>
      </c>
      <c r="EH283" s="191">
        <f t="shared" ref="EH283" si="3063">IFERROR(EG283/EE283,"nebija plānots")</f>
        <v>1.1177750215057616</v>
      </c>
      <c r="EI283" s="84">
        <f t="shared" ref="EI283" si="3064">EG283-EE283</f>
        <v>30477.760000000009</v>
      </c>
      <c r="EJ283" s="84">
        <f t="shared" si="3050"/>
        <v>44200</v>
      </c>
      <c r="EK283" s="84">
        <v>40862.69</v>
      </c>
      <c r="EL283" s="84">
        <f t="shared" ref="EL283" si="3065">EE283+EJ283</f>
        <v>302979.49</v>
      </c>
      <c r="EM283" s="84">
        <v>0</v>
      </c>
      <c r="EN283" s="84">
        <f t="shared" si="2934"/>
        <v>330119.94</v>
      </c>
      <c r="EO283" s="191">
        <f t="shared" ref="EO283" si="3066">IFERROR(EN283/EL283,"nebija plānots")</f>
        <v>1.0895785057925869</v>
      </c>
      <c r="EP283" s="84">
        <f t="shared" ref="EP283" si="3067">EN283-EL283</f>
        <v>27140.450000000012</v>
      </c>
      <c r="EQ283" s="84">
        <f t="shared" si="3050"/>
        <v>0</v>
      </c>
      <c r="ER283" s="84">
        <v>0</v>
      </c>
      <c r="ES283" s="84">
        <f t="shared" ref="ES283" si="3068">EL283+EQ283</f>
        <v>302979.49</v>
      </c>
      <c r="ET283" s="84">
        <v>0</v>
      </c>
      <c r="EU283" s="84">
        <f t="shared" si="2935"/>
        <v>330119.94</v>
      </c>
      <c r="EV283" s="191">
        <f t="shared" ref="EV283" si="3069">IFERROR(EU283/ES283,"nebija plānots")</f>
        <v>1.0895785057925869</v>
      </c>
      <c r="EW283" s="84">
        <f t="shared" ref="EW283" si="3070">EU283-ES283</f>
        <v>27140.450000000012</v>
      </c>
      <c r="EX283" s="84">
        <f t="shared" si="3050"/>
        <v>0</v>
      </c>
      <c r="EY283" s="84">
        <v>0</v>
      </c>
      <c r="EZ283" s="84">
        <f t="shared" ref="EZ283" si="3071">ES283+EX283</f>
        <v>302979.49</v>
      </c>
      <c r="FA283" s="84">
        <v>0</v>
      </c>
      <c r="FB283" s="84">
        <f t="shared" si="2936"/>
        <v>330119.94</v>
      </c>
      <c r="FC283" s="191">
        <f t="shared" ref="FC283" si="3072">IFERROR(FB283/EZ283,"nebija plānots")</f>
        <v>1.0895785057925869</v>
      </c>
      <c r="FD283" s="84">
        <f t="shared" ref="FD283" si="3073">FB283-EZ283</f>
        <v>27140.450000000012</v>
      </c>
      <c r="FE283" s="84">
        <f t="shared" si="3050"/>
        <v>21208.99</v>
      </c>
      <c r="FF283" s="84">
        <v>71092.67</v>
      </c>
      <c r="FG283" s="84">
        <f t="shared" ref="FG283" si="3074">EZ283+FE283</f>
        <v>324188.48</v>
      </c>
      <c r="FH283" s="84">
        <v>0</v>
      </c>
      <c r="FI283" s="84">
        <f t="shared" si="2937"/>
        <v>401212.61</v>
      </c>
      <c r="FJ283" s="191">
        <f t="shared" ref="FJ283" si="3075">IFERROR(FI283/FG283,"nebija plānots")</f>
        <v>1.2375905831077032</v>
      </c>
      <c r="FK283" s="84">
        <f t="shared" ref="FK283" si="3076">FI283-FG283</f>
        <v>77024.13</v>
      </c>
      <c r="FL283" s="84">
        <f t="shared" si="3050"/>
        <v>0</v>
      </c>
      <c r="FM283" s="84">
        <v>20338.43</v>
      </c>
      <c r="FN283" s="84">
        <f t="shared" ref="FN283" si="3077">FG283+FL283</f>
        <v>324188.48</v>
      </c>
      <c r="FO283" s="84">
        <v>0</v>
      </c>
      <c r="FP283" s="84">
        <f t="shared" si="2938"/>
        <v>421551.04</v>
      </c>
      <c r="FQ283" s="191">
        <f t="shared" ref="FQ283" si="3078">IFERROR(FP283/FN283,"nebija plānots")</f>
        <v>1.300327019639933</v>
      </c>
      <c r="FR283" s="84">
        <f t="shared" ref="FR283" si="3079">FP283-FN283</f>
        <v>97362.559999999998</v>
      </c>
      <c r="FS283" s="97">
        <f t="shared" si="3049"/>
        <v>324188.48</v>
      </c>
      <c r="FT283" s="97">
        <f t="shared" si="2939"/>
        <v>8716288.7699999996</v>
      </c>
      <c r="FU283" s="84">
        <v>3809.85</v>
      </c>
      <c r="FV283" s="84">
        <v>3809.85</v>
      </c>
      <c r="FW283" s="84">
        <v>0</v>
      </c>
      <c r="FX283" s="84">
        <f t="shared" si="2940"/>
        <v>3809.85</v>
      </c>
      <c r="FY283" s="191">
        <f t="shared" si="2941"/>
        <v>1</v>
      </c>
      <c r="FZ283" s="84">
        <f t="shared" si="2942"/>
        <v>0</v>
      </c>
      <c r="GA283" s="84">
        <v>0</v>
      </c>
      <c r="GB283" s="84">
        <v>0</v>
      </c>
      <c r="GC283" s="84">
        <f t="shared" si="2943"/>
        <v>0</v>
      </c>
      <c r="GD283" s="84">
        <f t="shared" si="2944"/>
        <v>0</v>
      </c>
      <c r="GE283" s="84">
        <f t="shared" si="2945"/>
        <v>3809.85</v>
      </c>
      <c r="GF283" s="191">
        <f t="shared" si="2946"/>
        <v>1</v>
      </c>
      <c r="GG283" s="84">
        <f t="shared" si="2947"/>
        <v>0</v>
      </c>
      <c r="GH283" s="84">
        <v>0</v>
      </c>
      <c r="GI283" s="84">
        <v>0</v>
      </c>
      <c r="GJ283" s="84">
        <f t="shared" si="2948"/>
        <v>0</v>
      </c>
      <c r="GK283" s="84">
        <f t="shared" si="2949"/>
        <v>0</v>
      </c>
      <c r="GL283" s="84">
        <f t="shared" si="2950"/>
        <v>3809.85</v>
      </c>
      <c r="GM283" s="191">
        <f t="shared" si="2951"/>
        <v>1</v>
      </c>
      <c r="GN283" s="84">
        <f t="shared" si="2952"/>
        <v>0</v>
      </c>
      <c r="GO283" s="84">
        <v>0</v>
      </c>
      <c r="GP283" s="84">
        <v>0</v>
      </c>
      <c r="GQ283" s="84">
        <f t="shared" si="2921"/>
        <v>0</v>
      </c>
      <c r="GR283" s="84">
        <f t="shared" si="2922"/>
        <v>0</v>
      </c>
      <c r="GS283" s="84">
        <f t="shared" si="2923"/>
        <v>3809.85</v>
      </c>
      <c r="GT283" s="191">
        <f t="shared" si="2953"/>
        <v>1</v>
      </c>
      <c r="GU283" s="84">
        <f t="shared" si="2924"/>
        <v>0</v>
      </c>
      <c r="GV283" s="84">
        <v>0</v>
      </c>
      <c r="GW283" s="84">
        <v>0</v>
      </c>
      <c r="GX283" s="84">
        <f t="shared" si="2925"/>
        <v>0</v>
      </c>
      <c r="GY283" s="84">
        <f t="shared" si="2926"/>
        <v>0</v>
      </c>
      <c r="GZ283" s="84">
        <f t="shared" si="2927"/>
        <v>3809.85</v>
      </c>
      <c r="HA283" s="191">
        <f t="shared" si="2435"/>
        <v>1</v>
      </c>
      <c r="HB283" s="84">
        <f t="shared" si="2928"/>
        <v>0</v>
      </c>
      <c r="HC283" s="57">
        <f>FU283+FS283+CQ283+CD283+BQ283+BC283+AP283</f>
        <v>8622736.0599999987</v>
      </c>
      <c r="HD283" s="57">
        <f>Q283-HC283</f>
        <v>100887.94000000134</v>
      </c>
      <c r="HE283" s="58" t="s">
        <v>756</v>
      </c>
      <c r="HF283" s="58"/>
      <c r="HG283" s="58"/>
      <c r="HH283" s="59"/>
      <c r="HI283" s="59"/>
    </row>
    <row r="284" spans="1:217" ht="75.400000000000006" hidden="1" customHeight="1" outlineLevel="1" x14ac:dyDescent="0.45">
      <c r="B284" s="9"/>
      <c r="C284" s="317" t="s">
        <v>80</v>
      </c>
      <c r="D284" s="1" t="s">
        <v>1471</v>
      </c>
      <c r="E284" s="35">
        <v>272</v>
      </c>
      <c r="F284" s="37">
        <v>5</v>
      </c>
      <c r="G284" s="37" t="s">
        <v>80</v>
      </c>
      <c r="H284" s="37" t="s">
        <v>263</v>
      </c>
      <c r="I284" s="37" t="s">
        <v>504</v>
      </c>
      <c r="J284" s="54">
        <v>0</v>
      </c>
      <c r="K284" s="45"/>
      <c r="L284" s="38"/>
      <c r="M284" s="39" t="s">
        <v>50</v>
      </c>
      <c r="N284" s="38"/>
      <c r="O284" s="38"/>
      <c r="P284" s="38" t="s">
        <v>456</v>
      </c>
      <c r="Q284" s="40"/>
      <c r="R284" s="40"/>
      <c r="S284" s="40"/>
      <c r="T284" s="40"/>
      <c r="U284" s="40"/>
      <c r="V284" s="40"/>
      <c r="W284" s="40"/>
      <c r="X284" s="85">
        <f t="shared" si="2889"/>
        <v>0</v>
      </c>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107"/>
      <c r="BF284" s="107"/>
      <c r="BG284" s="107"/>
      <c r="BH284" s="107"/>
      <c r="BI284" s="107"/>
      <c r="BJ284" s="107"/>
      <c r="BK284" s="107"/>
      <c r="BL284" s="107"/>
      <c r="BM284" s="107"/>
      <c r="BN284" s="107"/>
      <c r="BO284" s="40"/>
      <c r="BP284" s="40"/>
      <c r="BQ284" s="40"/>
      <c r="BR284" s="40"/>
      <c r="BS284" s="40"/>
      <c r="BT284" s="40"/>
      <c r="BU284" s="40"/>
      <c r="BV284" s="40"/>
      <c r="BW284" s="40"/>
      <c r="BX284" s="40"/>
      <c r="BY284" s="40"/>
      <c r="BZ284" s="40"/>
      <c r="CA284" s="40"/>
      <c r="CB284" s="40"/>
      <c r="CC284" s="40"/>
      <c r="CD284" s="40"/>
      <c r="CE284" s="40"/>
      <c r="CF284" s="40"/>
      <c r="CG284" s="40"/>
      <c r="CH284" s="40"/>
      <c r="CI284" s="40"/>
      <c r="CJ284" s="40"/>
      <c r="CK284" s="40"/>
      <c r="CL284" s="40"/>
      <c r="CM284" s="40"/>
      <c r="CN284" s="40"/>
      <c r="CO284" s="84">
        <v>0</v>
      </c>
      <c r="CP284" s="84">
        <v>0</v>
      </c>
      <c r="CQ284" s="40"/>
      <c r="CR284" s="57">
        <f t="shared" si="2890"/>
        <v>0</v>
      </c>
      <c r="CS284" s="40"/>
      <c r="CT284" s="40"/>
      <c r="CU284" s="84"/>
      <c r="CV284" s="84"/>
      <c r="CW284" s="84"/>
      <c r="CX284" s="84"/>
      <c r="CY284" s="191"/>
      <c r="CZ284" s="84"/>
      <c r="DA284" s="40"/>
      <c r="DB284" s="84">
        <v>0</v>
      </c>
      <c r="DC284" s="84"/>
      <c r="DD284" s="84"/>
      <c r="DE284" s="84">
        <f t="shared" si="2929"/>
        <v>0</v>
      </c>
      <c r="DF284" s="191"/>
      <c r="DG284" s="84"/>
      <c r="DH284" s="40"/>
      <c r="DI284" s="84">
        <v>0</v>
      </c>
      <c r="DJ284" s="84"/>
      <c r="DK284" s="84"/>
      <c r="DL284" s="84">
        <f t="shared" si="2930"/>
        <v>0</v>
      </c>
      <c r="DM284" s="191"/>
      <c r="DN284" s="84"/>
      <c r="DO284" s="40"/>
      <c r="DP284" s="84">
        <v>0</v>
      </c>
      <c r="DQ284" s="84"/>
      <c r="DR284" s="84"/>
      <c r="DS284" s="84">
        <f t="shared" si="2931"/>
        <v>0</v>
      </c>
      <c r="DT284" s="191"/>
      <c r="DU284" s="84"/>
      <c r="DV284" s="40"/>
      <c r="DW284" s="84">
        <v>0</v>
      </c>
      <c r="DX284" s="84"/>
      <c r="DY284" s="84"/>
      <c r="DZ284" s="84">
        <f t="shared" si="2932"/>
        <v>0</v>
      </c>
      <c r="EA284" s="191"/>
      <c r="EB284" s="84"/>
      <c r="EC284" s="40"/>
      <c r="ED284" s="84">
        <v>0</v>
      </c>
      <c r="EE284" s="84"/>
      <c r="EF284" s="84"/>
      <c r="EG284" s="84">
        <f t="shared" si="2933"/>
        <v>0</v>
      </c>
      <c r="EH284" s="191"/>
      <c r="EI284" s="84"/>
      <c r="EJ284" s="40"/>
      <c r="EK284" s="84">
        <v>0</v>
      </c>
      <c r="EL284" s="84"/>
      <c r="EM284" s="84"/>
      <c r="EN284" s="84">
        <f t="shared" si="2934"/>
        <v>0</v>
      </c>
      <c r="EO284" s="191"/>
      <c r="EP284" s="84"/>
      <c r="EQ284" s="40"/>
      <c r="ER284" s="84">
        <v>0</v>
      </c>
      <c r="ES284" s="84"/>
      <c r="ET284" s="84"/>
      <c r="EU284" s="84">
        <f t="shared" si="2935"/>
        <v>0</v>
      </c>
      <c r="EV284" s="191"/>
      <c r="EW284" s="84"/>
      <c r="EX284" s="40"/>
      <c r="EY284" s="84">
        <v>0</v>
      </c>
      <c r="EZ284" s="84"/>
      <c r="FA284" s="84"/>
      <c r="FB284" s="84">
        <f t="shared" si="2936"/>
        <v>0</v>
      </c>
      <c r="FC284" s="191"/>
      <c r="FD284" s="84"/>
      <c r="FE284" s="40"/>
      <c r="FF284" s="84">
        <v>0</v>
      </c>
      <c r="FG284" s="84"/>
      <c r="FH284" s="84"/>
      <c r="FI284" s="84">
        <f t="shared" si="2937"/>
        <v>0</v>
      </c>
      <c r="FJ284" s="191"/>
      <c r="FK284" s="84"/>
      <c r="FL284" s="40"/>
      <c r="FM284" s="84">
        <v>0</v>
      </c>
      <c r="FN284" s="84"/>
      <c r="FO284" s="84"/>
      <c r="FP284" s="84">
        <f t="shared" si="2938"/>
        <v>0</v>
      </c>
      <c r="FQ284" s="191"/>
      <c r="FR284" s="84"/>
      <c r="FS284" s="40"/>
      <c r="FT284" s="97">
        <f t="shared" si="2939"/>
        <v>0</v>
      </c>
      <c r="FU284" s="84">
        <v>0</v>
      </c>
      <c r="FV284" s="84">
        <v>0</v>
      </c>
      <c r="FW284" s="84">
        <v>0</v>
      </c>
      <c r="FX284" s="84">
        <f t="shared" si="2940"/>
        <v>0</v>
      </c>
      <c r="FY284" s="191" t="str">
        <f t="shared" si="2941"/>
        <v>nebija plānots</v>
      </c>
      <c r="FZ284" s="84">
        <f t="shared" si="2942"/>
        <v>0</v>
      </c>
      <c r="GA284" s="84">
        <v>0</v>
      </c>
      <c r="GB284" s="84">
        <v>0</v>
      </c>
      <c r="GC284" s="84">
        <f t="shared" si="2943"/>
        <v>0</v>
      </c>
      <c r="GD284" s="84">
        <f t="shared" si="2944"/>
        <v>0</v>
      </c>
      <c r="GE284" s="84">
        <f t="shared" si="2945"/>
        <v>0</v>
      </c>
      <c r="GF284" s="191" t="str">
        <f t="shared" si="2946"/>
        <v>nebija plānots</v>
      </c>
      <c r="GG284" s="84">
        <f t="shared" si="2947"/>
        <v>0</v>
      </c>
      <c r="GH284" s="84">
        <v>0</v>
      </c>
      <c r="GI284" s="84">
        <v>0</v>
      </c>
      <c r="GJ284" s="84">
        <f t="shared" si="2948"/>
        <v>0</v>
      </c>
      <c r="GK284" s="84">
        <f t="shared" si="2949"/>
        <v>0</v>
      </c>
      <c r="GL284" s="84">
        <f t="shared" si="2950"/>
        <v>0</v>
      </c>
      <c r="GM284" s="191" t="str">
        <f t="shared" si="2951"/>
        <v>nebija plānots</v>
      </c>
      <c r="GN284" s="84">
        <f t="shared" si="2952"/>
        <v>0</v>
      </c>
      <c r="GO284" s="84">
        <v>0</v>
      </c>
      <c r="GP284" s="84">
        <v>0</v>
      </c>
      <c r="GQ284" s="84">
        <f t="shared" si="2921"/>
        <v>0</v>
      </c>
      <c r="GR284" s="84">
        <f t="shared" si="2922"/>
        <v>0</v>
      </c>
      <c r="GS284" s="84">
        <f t="shared" si="2923"/>
        <v>0</v>
      </c>
      <c r="GT284" s="191" t="str">
        <f t="shared" si="2953"/>
        <v>nebija plānots</v>
      </c>
      <c r="GU284" s="84">
        <f t="shared" si="2924"/>
        <v>0</v>
      </c>
      <c r="GV284" s="84">
        <v>0</v>
      </c>
      <c r="GW284" s="84">
        <v>0</v>
      </c>
      <c r="GX284" s="84">
        <f t="shared" si="2925"/>
        <v>0</v>
      </c>
      <c r="GY284" s="84">
        <f t="shared" si="2926"/>
        <v>0</v>
      </c>
      <c r="GZ284" s="84">
        <f t="shared" si="2927"/>
        <v>0</v>
      </c>
      <c r="HA284" s="191" t="str">
        <f t="shared" si="2435"/>
        <v>nebija plānots</v>
      </c>
      <c r="HB284" s="84">
        <f t="shared" si="2928"/>
        <v>0</v>
      </c>
      <c r="HC284" s="40"/>
      <c r="HD284" s="40"/>
      <c r="HE284" s="99"/>
      <c r="HF284" s="99"/>
      <c r="HG284" s="99"/>
      <c r="HH284" s="100"/>
      <c r="HI284" s="100"/>
    </row>
    <row r="285" spans="1:217" ht="75.400000000000006" hidden="1" customHeight="1" outlineLevel="1" x14ac:dyDescent="0.45">
      <c r="B285" s="9"/>
      <c r="C285" s="317" t="s">
        <v>80</v>
      </c>
      <c r="D285" s="1" t="s">
        <v>1471</v>
      </c>
      <c r="E285" s="35">
        <v>273</v>
      </c>
      <c r="F285" s="37">
        <v>5</v>
      </c>
      <c r="G285" s="37" t="s">
        <v>80</v>
      </c>
      <c r="H285" s="37" t="s">
        <v>263</v>
      </c>
      <c r="I285" s="37" t="s">
        <v>504</v>
      </c>
      <c r="J285" s="54">
        <v>0</v>
      </c>
      <c r="K285" s="45"/>
      <c r="L285" s="38"/>
      <c r="M285" s="39" t="s">
        <v>50</v>
      </c>
      <c r="N285" s="38"/>
      <c r="O285" s="38"/>
      <c r="P285" s="38" t="s">
        <v>457</v>
      </c>
      <c r="Q285" s="40"/>
      <c r="R285" s="40"/>
      <c r="S285" s="40"/>
      <c r="T285" s="40"/>
      <c r="U285" s="40"/>
      <c r="V285" s="40"/>
      <c r="W285" s="40"/>
      <c r="X285" s="85">
        <f t="shared" si="2889"/>
        <v>0</v>
      </c>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107"/>
      <c r="BF285" s="107"/>
      <c r="BG285" s="107"/>
      <c r="BH285" s="107"/>
      <c r="BI285" s="107"/>
      <c r="BJ285" s="107"/>
      <c r="BK285" s="107"/>
      <c r="BL285" s="107"/>
      <c r="BM285" s="107"/>
      <c r="BN285" s="107"/>
      <c r="BO285" s="40"/>
      <c r="BP285" s="40"/>
      <c r="BQ285" s="40"/>
      <c r="BR285" s="40"/>
      <c r="BS285" s="40"/>
      <c r="BT285" s="40"/>
      <c r="BU285" s="40"/>
      <c r="BV285" s="40"/>
      <c r="BW285" s="40"/>
      <c r="BX285" s="40"/>
      <c r="BY285" s="40"/>
      <c r="BZ285" s="40"/>
      <c r="CA285" s="40"/>
      <c r="CB285" s="40"/>
      <c r="CC285" s="40"/>
      <c r="CD285" s="40"/>
      <c r="CE285" s="40"/>
      <c r="CF285" s="40"/>
      <c r="CG285" s="40"/>
      <c r="CH285" s="40"/>
      <c r="CI285" s="40"/>
      <c r="CJ285" s="40"/>
      <c r="CK285" s="40"/>
      <c r="CL285" s="40"/>
      <c r="CM285" s="40"/>
      <c r="CN285" s="40"/>
      <c r="CO285" s="84">
        <v>0</v>
      </c>
      <c r="CP285" s="84">
        <v>0</v>
      </c>
      <c r="CQ285" s="40"/>
      <c r="CR285" s="57">
        <f t="shared" si="2890"/>
        <v>0</v>
      </c>
      <c r="CS285" s="40"/>
      <c r="CT285" s="40">
        <v>25539.15</v>
      </c>
      <c r="CU285" s="84"/>
      <c r="CV285" s="84"/>
      <c r="CW285" s="84"/>
      <c r="CX285" s="84"/>
      <c r="CY285" s="191"/>
      <c r="CZ285" s="84"/>
      <c r="DA285" s="40">
        <v>0</v>
      </c>
      <c r="DB285" s="84">
        <v>0</v>
      </c>
      <c r="DC285" s="84"/>
      <c r="DD285" s="84"/>
      <c r="DE285" s="84">
        <f t="shared" si="2929"/>
        <v>0</v>
      </c>
      <c r="DF285" s="191"/>
      <c r="DG285" s="84"/>
      <c r="DH285" s="40">
        <v>0</v>
      </c>
      <c r="DI285" s="84">
        <v>0</v>
      </c>
      <c r="DJ285" s="84"/>
      <c r="DK285" s="84"/>
      <c r="DL285" s="84">
        <f t="shared" si="2930"/>
        <v>0</v>
      </c>
      <c r="DM285" s="191"/>
      <c r="DN285" s="84"/>
      <c r="DO285" s="40">
        <v>233240.34</v>
      </c>
      <c r="DP285" s="84">
        <v>0</v>
      </c>
      <c r="DQ285" s="84"/>
      <c r="DR285" s="84"/>
      <c r="DS285" s="84">
        <f t="shared" si="2931"/>
        <v>0</v>
      </c>
      <c r="DT285" s="191"/>
      <c r="DU285" s="84"/>
      <c r="DV285" s="40">
        <v>0</v>
      </c>
      <c r="DW285" s="84">
        <v>0</v>
      </c>
      <c r="DX285" s="84"/>
      <c r="DY285" s="84"/>
      <c r="DZ285" s="84">
        <f t="shared" si="2932"/>
        <v>0</v>
      </c>
      <c r="EA285" s="191"/>
      <c r="EB285" s="84"/>
      <c r="EC285" s="40">
        <v>0</v>
      </c>
      <c r="ED285" s="84">
        <v>0</v>
      </c>
      <c r="EE285" s="84"/>
      <c r="EF285" s="84"/>
      <c r="EG285" s="84">
        <f t="shared" si="2933"/>
        <v>0</v>
      </c>
      <c r="EH285" s="191"/>
      <c r="EI285" s="84"/>
      <c r="EJ285" s="40">
        <v>44200</v>
      </c>
      <c r="EK285" s="84">
        <v>0</v>
      </c>
      <c r="EL285" s="84"/>
      <c r="EM285" s="84"/>
      <c r="EN285" s="84">
        <f t="shared" si="2934"/>
        <v>0</v>
      </c>
      <c r="EO285" s="191"/>
      <c r="EP285" s="84"/>
      <c r="EQ285" s="40">
        <v>0</v>
      </c>
      <c r="ER285" s="84">
        <v>0</v>
      </c>
      <c r="ES285" s="84"/>
      <c r="ET285" s="84"/>
      <c r="EU285" s="84">
        <f t="shared" si="2935"/>
        <v>0</v>
      </c>
      <c r="EV285" s="191"/>
      <c r="EW285" s="84"/>
      <c r="EX285" s="40">
        <v>0</v>
      </c>
      <c r="EY285" s="84">
        <v>0</v>
      </c>
      <c r="EZ285" s="84"/>
      <c r="FA285" s="84"/>
      <c r="FB285" s="84">
        <f t="shared" si="2936"/>
        <v>0</v>
      </c>
      <c r="FC285" s="191"/>
      <c r="FD285" s="84"/>
      <c r="FE285" s="40">
        <v>21208.99</v>
      </c>
      <c r="FF285" s="84">
        <v>0</v>
      </c>
      <c r="FG285" s="84"/>
      <c r="FH285" s="84"/>
      <c r="FI285" s="84">
        <f t="shared" si="2937"/>
        <v>0</v>
      </c>
      <c r="FJ285" s="191"/>
      <c r="FK285" s="84"/>
      <c r="FL285" s="40">
        <v>0</v>
      </c>
      <c r="FM285" s="84">
        <v>0</v>
      </c>
      <c r="FN285" s="84"/>
      <c r="FO285" s="84"/>
      <c r="FP285" s="84">
        <f t="shared" si="2938"/>
        <v>0</v>
      </c>
      <c r="FQ285" s="191"/>
      <c r="FR285" s="84"/>
      <c r="FS285" s="40"/>
      <c r="FT285" s="97">
        <f t="shared" si="2939"/>
        <v>0</v>
      </c>
      <c r="FU285" s="84">
        <v>0</v>
      </c>
      <c r="FV285" s="84">
        <v>0</v>
      </c>
      <c r="FW285" s="84">
        <v>0</v>
      </c>
      <c r="FX285" s="84">
        <f t="shared" si="2940"/>
        <v>0</v>
      </c>
      <c r="FY285" s="191" t="str">
        <f t="shared" si="2941"/>
        <v>nebija plānots</v>
      </c>
      <c r="FZ285" s="84">
        <f t="shared" si="2942"/>
        <v>0</v>
      </c>
      <c r="GA285" s="84">
        <v>0</v>
      </c>
      <c r="GB285" s="84">
        <v>0</v>
      </c>
      <c r="GC285" s="84">
        <f t="shared" si="2943"/>
        <v>0</v>
      </c>
      <c r="GD285" s="84">
        <f t="shared" si="2944"/>
        <v>0</v>
      </c>
      <c r="GE285" s="84">
        <f t="shared" si="2945"/>
        <v>0</v>
      </c>
      <c r="GF285" s="191" t="str">
        <f t="shared" si="2946"/>
        <v>nebija plānots</v>
      </c>
      <c r="GG285" s="84">
        <f t="shared" si="2947"/>
        <v>0</v>
      </c>
      <c r="GH285" s="84">
        <v>0</v>
      </c>
      <c r="GI285" s="84">
        <v>0</v>
      </c>
      <c r="GJ285" s="84">
        <f t="shared" si="2948"/>
        <v>0</v>
      </c>
      <c r="GK285" s="84">
        <f t="shared" si="2949"/>
        <v>0</v>
      </c>
      <c r="GL285" s="84">
        <f t="shared" si="2950"/>
        <v>0</v>
      </c>
      <c r="GM285" s="191" t="str">
        <f t="shared" si="2951"/>
        <v>nebija plānots</v>
      </c>
      <c r="GN285" s="84">
        <f t="shared" si="2952"/>
        <v>0</v>
      </c>
      <c r="GO285" s="84">
        <v>0</v>
      </c>
      <c r="GP285" s="84">
        <v>0</v>
      </c>
      <c r="GQ285" s="84">
        <f t="shared" si="2921"/>
        <v>0</v>
      </c>
      <c r="GR285" s="84">
        <f t="shared" si="2922"/>
        <v>0</v>
      </c>
      <c r="GS285" s="84">
        <f t="shared" si="2923"/>
        <v>0</v>
      </c>
      <c r="GT285" s="191" t="str">
        <f t="shared" si="2953"/>
        <v>nebija plānots</v>
      </c>
      <c r="GU285" s="84">
        <f t="shared" si="2924"/>
        <v>0</v>
      </c>
      <c r="GV285" s="84">
        <v>0</v>
      </c>
      <c r="GW285" s="84">
        <v>0</v>
      </c>
      <c r="GX285" s="84">
        <f t="shared" si="2925"/>
        <v>0</v>
      </c>
      <c r="GY285" s="84">
        <f t="shared" si="2926"/>
        <v>0</v>
      </c>
      <c r="GZ285" s="84">
        <f t="shared" si="2927"/>
        <v>0</v>
      </c>
      <c r="HA285" s="191" t="str">
        <f t="shared" si="2435"/>
        <v>nebija plānots</v>
      </c>
      <c r="HB285" s="84">
        <f t="shared" si="2928"/>
        <v>0</v>
      </c>
      <c r="HC285" s="40"/>
      <c r="HD285" s="40"/>
      <c r="HE285" s="99"/>
      <c r="HF285" s="99">
        <v>0.8</v>
      </c>
      <c r="HG285" s="99" t="s">
        <v>662</v>
      </c>
      <c r="HH285" s="100"/>
      <c r="HI285" s="100"/>
    </row>
    <row r="286" spans="1:217" ht="75.400000000000006" customHeight="1" collapsed="1" x14ac:dyDescent="0.45">
      <c r="A286" s="1" t="str">
        <f t="shared" si="2436"/>
        <v>5.4.2.2.1</v>
      </c>
      <c r="B286" s="9" t="str">
        <f>C286&amp;J286&amp;"."&amp;D286</f>
        <v>5.4.2.2.1.Nē</v>
      </c>
      <c r="C286" s="317" t="s">
        <v>81</v>
      </c>
      <c r="D286" s="1" t="s">
        <v>1471</v>
      </c>
      <c r="E286" s="35">
        <v>274</v>
      </c>
      <c r="F286" s="54">
        <v>5</v>
      </c>
      <c r="G286" s="54" t="s">
        <v>81</v>
      </c>
      <c r="H286" s="54" t="s">
        <v>264</v>
      </c>
      <c r="I286" s="54" t="str">
        <f t="shared" si="2401"/>
        <v>5.4.2.2. Vides monitorings</v>
      </c>
      <c r="J286" s="54">
        <v>1</v>
      </c>
      <c r="K286" s="65">
        <v>1</v>
      </c>
      <c r="L286" s="38" t="str">
        <f t="shared" si="2402"/>
        <v>5.4.2.2.1</v>
      </c>
      <c r="M286" s="56" t="s">
        <v>50</v>
      </c>
      <c r="N286" s="55" t="s">
        <v>6</v>
      </c>
      <c r="O286" s="55" t="s">
        <v>222</v>
      </c>
      <c r="P286" s="55" t="s">
        <v>225</v>
      </c>
      <c r="Q286" s="57">
        <f t="shared" si="2403"/>
        <v>13319811</v>
      </c>
      <c r="R286" s="57">
        <f t="shared" si="2404"/>
        <v>13319811</v>
      </c>
      <c r="S286" s="80">
        <v>13319811</v>
      </c>
      <c r="T286" s="80">
        <v>0</v>
      </c>
      <c r="U286" s="80">
        <v>0</v>
      </c>
      <c r="V286" s="80">
        <v>0</v>
      </c>
      <c r="W286" s="80">
        <v>0</v>
      </c>
      <c r="X286" s="85" t="str">
        <f t="shared" si="2889"/>
        <v>KF</v>
      </c>
      <c r="Y286" s="85">
        <v>0</v>
      </c>
      <c r="Z286" s="85">
        <v>0</v>
      </c>
      <c r="AA286" s="85">
        <v>0</v>
      </c>
      <c r="AB286" s="85">
        <v>0</v>
      </c>
      <c r="AC286" s="85">
        <v>0</v>
      </c>
      <c r="AD286" s="85">
        <v>0</v>
      </c>
      <c r="AE286" s="85">
        <v>0</v>
      </c>
      <c r="AF286" s="85">
        <v>0</v>
      </c>
      <c r="AG286" s="85">
        <v>0</v>
      </c>
      <c r="AH286" s="85">
        <v>0</v>
      </c>
      <c r="AI286" s="85">
        <v>0</v>
      </c>
      <c r="AJ286" s="85">
        <v>0</v>
      </c>
      <c r="AK286" s="85">
        <v>0</v>
      </c>
      <c r="AL286" s="85">
        <v>0</v>
      </c>
      <c r="AM286" s="85">
        <v>0</v>
      </c>
      <c r="AN286" s="85">
        <f t="shared" si="2467"/>
        <v>0</v>
      </c>
      <c r="AO286" s="85">
        <v>1946041.8699999999</v>
      </c>
      <c r="AP286" s="57">
        <f t="shared" si="2306"/>
        <v>1946041.8699999999</v>
      </c>
      <c r="AQ286" s="85">
        <v>206489.82</v>
      </c>
      <c r="AR286" s="85">
        <v>284980.53999999998</v>
      </c>
      <c r="AS286" s="85">
        <v>516771.94</v>
      </c>
      <c r="AT286" s="85">
        <v>0</v>
      </c>
      <c r="AU286" s="85">
        <v>72252.13</v>
      </c>
      <c r="AV286" s="85">
        <v>93350.399999999994</v>
      </c>
      <c r="AW286" s="85">
        <v>42992.01</v>
      </c>
      <c r="AX286" s="85">
        <v>0</v>
      </c>
      <c r="AY286" s="85">
        <v>95682.9</v>
      </c>
      <c r="AZ286" s="85">
        <v>47047.05</v>
      </c>
      <c r="BA286" s="85">
        <v>473456.65</v>
      </c>
      <c r="BB286" s="85">
        <v>3985.44</v>
      </c>
      <c r="BC286" s="57">
        <f t="shared" si="2307"/>
        <v>1837008.88</v>
      </c>
      <c r="BD286" s="57">
        <f t="shared" si="2308"/>
        <v>3783050.75</v>
      </c>
      <c r="BE286" s="85">
        <v>101098.42</v>
      </c>
      <c r="BF286" s="85">
        <v>0</v>
      </c>
      <c r="BG286" s="85">
        <v>638035.1</v>
      </c>
      <c r="BH286" s="85">
        <v>34807.129999999997</v>
      </c>
      <c r="BI286" s="85">
        <v>0</v>
      </c>
      <c r="BJ286" s="85">
        <v>127989.24</v>
      </c>
      <c r="BK286" s="85">
        <v>0</v>
      </c>
      <c r="BL286" s="85">
        <v>53600.85</v>
      </c>
      <c r="BM286" s="85">
        <v>1025947.02</v>
      </c>
      <c r="BN286" s="85">
        <v>20740.55</v>
      </c>
      <c r="BO286" s="85">
        <v>0</v>
      </c>
      <c r="BP286" s="85">
        <v>62534.239999999998</v>
      </c>
      <c r="BQ286" s="57">
        <f t="shared" si="2309"/>
        <v>2064752.55</v>
      </c>
      <c r="BR286" s="85">
        <v>0</v>
      </c>
      <c r="BS286" s="85">
        <v>0</v>
      </c>
      <c r="BT286" s="85">
        <v>483619.28</v>
      </c>
      <c r="BU286" s="85">
        <v>0</v>
      </c>
      <c r="BV286" s="85">
        <v>0</v>
      </c>
      <c r="BW286" s="85">
        <v>437787.45</v>
      </c>
      <c r="BX286" s="85">
        <v>57081.75</v>
      </c>
      <c r="BY286" s="85">
        <v>0</v>
      </c>
      <c r="BZ286" s="85">
        <v>2608210.7000000002</v>
      </c>
      <c r="CA286" s="85">
        <v>0</v>
      </c>
      <c r="CB286" s="85">
        <v>0</v>
      </c>
      <c r="CC286" s="85">
        <v>957289.82000000007</v>
      </c>
      <c r="CD286" s="57">
        <f t="shared" si="2310"/>
        <v>4543989</v>
      </c>
      <c r="CE286" s="85">
        <v>14101.76</v>
      </c>
      <c r="CF286" s="85">
        <v>0</v>
      </c>
      <c r="CG286" s="85">
        <v>0</v>
      </c>
      <c r="CH286" s="85">
        <v>553751.4</v>
      </c>
      <c r="CI286" s="85">
        <v>0</v>
      </c>
      <c r="CJ286" s="85">
        <v>66687.699999999953</v>
      </c>
      <c r="CK286" s="85">
        <v>0</v>
      </c>
      <c r="CL286" s="85">
        <v>0</v>
      </c>
      <c r="CM286" s="85">
        <v>0</v>
      </c>
      <c r="CN286" s="85">
        <v>110109.88</v>
      </c>
      <c r="CO286" s="84">
        <v>0</v>
      </c>
      <c r="CP286" s="84">
        <v>164962.38</v>
      </c>
      <c r="CQ286" s="57">
        <f>CE286+CF286+CG286+CH286+CI286+CJ286+CK286+CL286+CM286+CN286+CO286+CP286</f>
        <v>909613.12</v>
      </c>
      <c r="CR286" s="57">
        <f t="shared" si="2890"/>
        <v>11301405.42</v>
      </c>
      <c r="CS286" s="179">
        <v>0</v>
      </c>
      <c r="CT286" s="84">
        <v>43530.6</v>
      </c>
      <c r="CU286" s="84">
        <v>0</v>
      </c>
      <c r="CV286" s="84">
        <f t="shared" si="2954"/>
        <v>43530.6</v>
      </c>
      <c r="CW286" s="84">
        <v>0</v>
      </c>
      <c r="CX286" s="84">
        <f t="shared" si="2955"/>
        <v>0</v>
      </c>
      <c r="CY286" s="191">
        <f t="shared" si="2956"/>
        <v>0</v>
      </c>
      <c r="CZ286" s="84">
        <f t="shared" si="2957"/>
        <v>-43530.6</v>
      </c>
      <c r="DA286" s="84">
        <f t="shared" ref="DA286:FL286" si="3080">DA287+DA288</f>
        <v>338311.94</v>
      </c>
      <c r="DB286" s="84">
        <v>374297.89999999997</v>
      </c>
      <c r="DC286" s="84">
        <f t="shared" si="2959"/>
        <v>381842.54</v>
      </c>
      <c r="DD286" s="84">
        <v>0</v>
      </c>
      <c r="DE286" s="84">
        <f t="shared" si="2929"/>
        <v>374297.89999999997</v>
      </c>
      <c r="DF286" s="191">
        <f t="shared" ref="DF286" si="3081">IFERROR(DE286/DC286,"nebija plānots")</f>
        <v>0.9802414890703377</v>
      </c>
      <c r="DG286" s="84">
        <f t="shared" ref="DG286" si="3082">DE286-DC286</f>
        <v>-7544.640000000014</v>
      </c>
      <c r="DH286" s="84">
        <f t="shared" si="3080"/>
        <v>0</v>
      </c>
      <c r="DI286" s="84">
        <v>0</v>
      </c>
      <c r="DJ286" s="84">
        <f t="shared" ref="DJ286" si="3083">DC286+DH286</f>
        <v>381842.54</v>
      </c>
      <c r="DK286" s="84">
        <v>0</v>
      </c>
      <c r="DL286" s="84">
        <f t="shared" si="2930"/>
        <v>374297.89999999997</v>
      </c>
      <c r="DM286" s="191">
        <f t="shared" ref="DM286" si="3084">IFERROR(DL286/DJ286,"nebija plānots")</f>
        <v>0.9802414890703377</v>
      </c>
      <c r="DN286" s="84">
        <f t="shared" ref="DN286" si="3085">DL286-DJ286</f>
        <v>-7544.640000000014</v>
      </c>
      <c r="DO286" s="84">
        <f t="shared" si="3080"/>
        <v>0</v>
      </c>
      <c r="DP286" s="84">
        <v>0</v>
      </c>
      <c r="DQ286" s="84">
        <f t="shared" ref="DQ286" si="3086">DJ286+DO286</f>
        <v>381842.54</v>
      </c>
      <c r="DR286" s="84">
        <v>0</v>
      </c>
      <c r="DS286" s="84">
        <f t="shared" si="2931"/>
        <v>374297.89999999997</v>
      </c>
      <c r="DT286" s="191">
        <f t="shared" ref="DT286" si="3087">IFERROR(DS286/DQ286,"nebija plānots")</f>
        <v>0.9802414890703377</v>
      </c>
      <c r="DU286" s="84">
        <f t="shared" ref="DU286" si="3088">DS286-DQ286</f>
        <v>-7544.640000000014</v>
      </c>
      <c r="DV286" s="84">
        <f t="shared" si="3080"/>
        <v>310657.84000000003</v>
      </c>
      <c r="DW286" s="84">
        <v>0</v>
      </c>
      <c r="DX286" s="84">
        <f t="shared" ref="DX286" si="3089">DQ286+DV286</f>
        <v>692500.38</v>
      </c>
      <c r="DY286" s="84">
        <v>0</v>
      </c>
      <c r="DZ286" s="84">
        <f t="shared" si="2932"/>
        <v>374297.89999999997</v>
      </c>
      <c r="EA286" s="191">
        <f t="shared" ref="EA286" si="3090">IFERROR(DZ286/DX286,"nebija plānots")</f>
        <v>0.54050208607827765</v>
      </c>
      <c r="EB286" s="84">
        <f t="shared" ref="EB286" si="3091">DZ286-DX286</f>
        <v>-318202.48000000004</v>
      </c>
      <c r="EC286" s="84">
        <f t="shared" si="3080"/>
        <v>135578.69</v>
      </c>
      <c r="ED286" s="84">
        <v>72632.929999999993</v>
      </c>
      <c r="EE286" s="84">
        <f t="shared" ref="EE286" si="3092">DX286+EC286</f>
        <v>828079.07000000007</v>
      </c>
      <c r="EF286" s="84">
        <v>0</v>
      </c>
      <c r="EG286" s="84">
        <f t="shared" si="2933"/>
        <v>446930.82999999996</v>
      </c>
      <c r="EH286" s="191">
        <f t="shared" ref="EH286" si="3093">IFERROR(EG286/EE286,"nebija plānots")</f>
        <v>0.53971999316442076</v>
      </c>
      <c r="EI286" s="84">
        <f t="shared" ref="EI286" si="3094">EG286-EE286</f>
        <v>-381148.24000000011</v>
      </c>
      <c r="EJ286" s="84">
        <f t="shared" si="3080"/>
        <v>0</v>
      </c>
      <c r="EK286" s="84">
        <v>17902.400000000001</v>
      </c>
      <c r="EL286" s="84">
        <f t="shared" ref="EL286" si="3095">EE286+EJ286</f>
        <v>828079.07000000007</v>
      </c>
      <c r="EM286" s="84">
        <v>0</v>
      </c>
      <c r="EN286" s="84">
        <f t="shared" si="2934"/>
        <v>464833.23</v>
      </c>
      <c r="EO286" s="191">
        <f t="shared" ref="EO286" si="3096">IFERROR(EN286/EL286,"nebija plānots")</f>
        <v>0.56133918467471944</v>
      </c>
      <c r="EP286" s="84">
        <f t="shared" ref="EP286" si="3097">EN286-EL286</f>
        <v>-363245.84000000008</v>
      </c>
      <c r="EQ286" s="84">
        <f t="shared" si="3080"/>
        <v>295360.49</v>
      </c>
      <c r="ER286" s="84">
        <v>135578.69</v>
      </c>
      <c r="ES286" s="84">
        <f t="shared" ref="ES286" si="3098">EL286+EQ286</f>
        <v>1123439.56</v>
      </c>
      <c r="ET286" s="84">
        <v>0</v>
      </c>
      <c r="EU286" s="84">
        <f t="shared" si="2935"/>
        <v>600411.91999999993</v>
      </c>
      <c r="EV286" s="191">
        <f t="shared" ref="EV286" si="3099">IFERROR(EU286/ES286,"nebija plānots")</f>
        <v>0.53444078469161249</v>
      </c>
      <c r="EW286" s="84">
        <f t="shared" ref="EW286" si="3100">EU286-ES286</f>
        <v>-523027.64000000013</v>
      </c>
      <c r="EX286" s="84">
        <f t="shared" si="3080"/>
        <v>0</v>
      </c>
      <c r="EY286" s="84">
        <v>0</v>
      </c>
      <c r="EZ286" s="84">
        <f t="shared" ref="EZ286" si="3101">ES286+EX286</f>
        <v>1123439.56</v>
      </c>
      <c r="FA286" s="84">
        <v>0</v>
      </c>
      <c r="FB286" s="84">
        <f t="shared" si="2936"/>
        <v>600411.91999999993</v>
      </c>
      <c r="FC286" s="191">
        <f t="shared" ref="FC286" si="3102">IFERROR(FB286/EZ286,"nebija plānots")</f>
        <v>0.53444078469161249</v>
      </c>
      <c r="FD286" s="84">
        <f t="shared" ref="FD286" si="3103">FB286-EZ286</f>
        <v>-523027.64000000013</v>
      </c>
      <c r="FE286" s="84">
        <f t="shared" si="3080"/>
        <v>0</v>
      </c>
      <c r="FF286" s="84">
        <v>0</v>
      </c>
      <c r="FG286" s="84">
        <f t="shared" ref="FG286" si="3104">EZ286+FE286</f>
        <v>1123439.56</v>
      </c>
      <c r="FH286" s="84">
        <v>0</v>
      </c>
      <c r="FI286" s="84">
        <f t="shared" si="2937"/>
        <v>600411.91999999993</v>
      </c>
      <c r="FJ286" s="191">
        <f t="shared" ref="FJ286" si="3105">IFERROR(FI286/FG286,"nebija plānots")</f>
        <v>0.53444078469161249</v>
      </c>
      <c r="FK286" s="84">
        <f t="shared" ref="FK286" si="3106">FI286-FG286</f>
        <v>-523027.64000000013</v>
      </c>
      <c r="FL286" s="84">
        <f t="shared" si="3080"/>
        <v>176447.78</v>
      </c>
      <c r="FM286" s="84">
        <v>340484.89</v>
      </c>
      <c r="FN286" s="84">
        <f t="shared" ref="FN286" si="3107">FG286+FL286</f>
        <v>1299887.3400000001</v>
      </c>
      <c r="FO286" s="84">
        <v>0</v>
      </c>
      <c r="FP286" s="84">
        <f t="shared" si="2938"/>
        <v>940896.80999999994</v>
      </c>
      <c r="FQ286" s="191">
        <f t="shared" ref="FQ286" si="3108">IFERROR(FP286/FN286,"nebija plānots")</f>
        <v>0.72382950510157273</v>
      </c>
      <c r="FR286" s="84">
        <f t="shared" ref="FR286" si="3109">FP286-FN286</f>
        <v>-358990.53000000014</v>
      </c>
      <c r="FS286" s="97">
        <f t="shared" si="3049"/>
        <v>1299887.3400000001</v>
      </c>
      <c r="FT286" s="97">
        <f t="shared" si="2939"/>
        <v>12242302.23</v>
      </c>
      <c r="FU286" s="84">
        <v>1014129.02</v>
      </c>
      <c r="FV286" s="84">
        <v>0</v>
      </c>
      <c r="FW286" s="84">
        <v>0</v>
      </c>
      <c r="FX286" s="84">
        <f t="shared" si="2940"/>
        <v>0</v>
      </c>
      <c r="FY286" s="191">
        <f t="shared" si="2941"/>
        <v>0</v>
      </c>
      <c r="FZ286" s="84">
        <f t="shared" si="2942"/>
        <v>1014129.02</v>
      </c>
      <c r="GA286" s="84">
        <v>147246.13</v>
      </c>
      <c r="GB286" s="84">
        <v>0.05</v>
      </c>
      <c r="GC286" s="84">
        <f t="shared" si="2943"/>
        <v>147246.08000000002</v>
      </c>
      <c r="GD286" s="84">
        <f t="shared" si="2944"/>
        <v>0.05</v>
      </c>
      <c r="GE286" s="84">
        <f t="shared" si="2945"/>
        <v>147246.08000000002</v>
      </c>
      <c r="GF286" s="191">
        <f t="shared" si="2946"/>
        <v>0.14519462227794253</v>
      </c>
      <c r="GG286" s="84">
        <f t="shared" si="2947"/>
        <v>866882.94</v>
      </c>
      <c r="GH286" s="84">
        <v>0</v>
      </c>
      <c r="GI286" s="84">
        <v>0</v>
      </c>
      <c r="GJ286" s="84">
        <f t="shared" si="2948"/>
        <v>0</v>
      </c>
      <c r="GK286" s="84">
        <f t="shared" si="2949"/>
        <v>0.05</v>
      </c>
      <c r="GL286" s="84">
        <f t="shared" si="2950"/>
        <v>147246.08000000002</v>
      </c>
      <c r="GM286" s="191">
        <f t="shared" si="2951"/>
        <v>0.14519462227794253</v>
      </c>
      <c r="GN286" s="84">
        <f t="shared" si="2952"/>
        <v>866882.94</v>
      </c>
      <c r="GO286" s="84">
        <v>276348.56</v>
      </c>
      <c r="GP286" s="84">
        <v>0</v>
      </c>
      <c r="GQ286" s="84">
        <f t="shared" si="2921"/>
        <v>276348.56</v>
      </c>
      <c r="GR286" s="84">
        <f t="shared" si="2922"/>
        <v>0.05</v>
      </c>
      <c r="GS286" s="84">
        <f t="shared" si="2923"/>
        <v>423594.64</v>
      </c>
      <c r="GT286" s="191">
        <f t="shared" si="2953"/>
        <v>0.41769304659085688</v>
      </c>
      <c r="GU286" s="84">
        <f t="shared" si="2924"/>
        <v>590534.37999999989</v>
      </c>
      <c r="GV286" s="84">
        <v>0</v>
      </c>
      <c r="GW286" s="84">
        <v>0</v>
      </c>
      <c r="GX286" s="84">
        <f t="shared" si="2925"/>
        <v>0</v>
      </c>
      <c r="GY286" s="84">
        <f t="shared" si="2926"/>
        <v>0.05</v>
      </c>
      <c r="GZ286" s="84">
        <f t="shared" si="2927"/>
        <v>423594.64</v>
      </c>
      <c r="HA286" s="191">
        <f t="shared" si="2435"/>
        <v>0.41769304659085688</v>
      </c>
      <c r="HB286" s="84">
        <f t="shared" si="2928"/>
        <v>590534.37999999989</v>
      </c>
      <c r="HC286" s="57">
        <f>FU286+FS286+CQ286+CD286+BQ286+BC286+AP286</f>
        <v>13615421.779999999</v>
      </c>
      <c r="HD286" s="57">
        <f>Q286-HC286</f>
        <v>-295610.77999999933</v>
      </c>
      <c r="HE286" s="58" t="s">
        <v>800</v>
      </c>
      <c r="HF286" s="58"/>
      <c r="HG286" s="60"/>
      <c r="HH286" s="59"/>
      <c r="HI286" s="59"/>
    </row>
    <row r="287" spans="1:217" ht="75.400000000000006" hidden="1" customHeight="1" outlineLevel="1" x14ac:dyDescent="0.45">
      <c r="B287" s="9"/>
      <c r="C287" s="317" t="s">
        <v>81</v>
      </c>
      <c r="D287" s="1" t="s">
        <v>1471</v>
      </c>
      <c r="E287" s="35">
        <v>275</v>
      </c>
      <c r="F287" s="37">
        <v>5</v>
      </c>
      <c r="G287" s="37" t="s">
        <v>81</v>
      </c>
      <c r="H287" s="37" t="s">
        <v>264</v>
      </c>
      <c r="I287" s="37" t="s">
        <v>505</v>
      </c>
      <c r="J287" s="54">
        <v>0</v>
      </c>
      <c r="K287" s="45"/>
      <c r="L287" s="38"/>
      <c r="M287" s="39" t="s">
        <v>50</v>
      </c>
      <c r="N287" s="38"/>
      <c r="O287" s="38"/>
      <c r="P287" s="38" t="s">
        <v>456</v>
      </c>
      <c r="Q287" s="40"/>
      <c r="R287" s="40"/>
      <c r="S287" s="40"/>
      <c r="T287" s="40"/>
      <c r="U287" s="40"/>
      <c r="V287" s="40"/>
      <c r="W287" s="40"/>
      <c r="X287" s="85">
        <f t="shared" si="2889"/>
        <v>0</v>
      </c>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40"/>
      <c r="CG287" s="40"/>
      <c r="CH287" s="40"/>
      <c r="CI287" s="40"/>
      <c r="CJ287" s="40"/>
      <c r="CK287" s="40"/>
      <c r="CL287" s="40"/>
      <c r="CM287" s="40"/>
      <c r="CN287" s="40"/>
      <c r="CO287" s="84">
        <v>0</v>
      </c>
      <c r="CP287" s="84">
        <v>0</v>
      </c>
      <c r="CQ287" s="40"/>
      <c r="CR287" s="57">
        <f t="shared" si="2890"/>
        <v>0</v>
      </c>
      <c r="CS287" s="40"/>
      <c r="CT287" s="40"/>
      <c r="CU287" s="84"/>
      <c r="CV287" s="84"/>
      <c r="CW287" s="84"/>
      <c r="CX287" s="84"/>
      <c r="CY287" s="191"/>
      <c r="CZ287" s="84"/>
      <c r="DA287" s="40"/>
      <c r="DB287" s="84">
        <v>0</v>
      </c>
      <c r="DC287" s="84"/>
      <c r="DD287" s="84"/>
      <c r="DE287" s="84">
        <f t="shared" si="2929"/>
        <v>0</v>
      </c>
      <c r="DF287" s="191"/>
      <c r="DG287" s="84"/>
      <c r="DH287" s="40"/>
      <c r="DI287" s="84">
        <v>0</v>
      </c>
      <c r="DJ287" s="84"/>
      <c r="DK287" s="84"/>
      <c r="DL287" s="84">
        <f t="shared" si="2930"/>
        <v>0</v>
      </c>
      <c r="DM287" s="191"/>
      <c r="DN287" s="84"/>
      <c r="DO287" s="40"/>
      <c r="DP287" s="84">
        <v>0</v>
      </c>
      <c r="DQ287" s="84"/>
      <c r="DR287" s="84"/>
      <c r="DS287" s="84">
        <f t="shared" si="2931"/>
        <v>0</v>
      </c>
      <c r="DT287" s="191"/>
      <c r="DU287" s="84"/>
      <c r="DV287" s="40"/>
      <c r="DW287" s="84">
        <v>0</v>
      </c>
      <c r="DX287" s="84"/>
      <c r="DY287" s="84"/>
      <c r="DZ287" s="84">
        <f t="shared" si="2932"/>
        <v>0</v>
      </c>
      <c r="EA287" s="191"/>
      <c r="EB287" s="84"/>
      <c r="EC287" s="40"/>
      <c r="ED287" s="84">
        <v>0</v>
      </c>
      <c r="EE287" s="84"/>
      <c r="EF287" s="84"/>
      <c r="EG287" s="84">
        <f t="shared" si="2933"/>
        <v>0</v>
      </c>
      <c r="EH287" s="191"/>
      <c r="EI287" s="84"/>
      <c r="EJ287" s="40"/>
      <c r="EK287" s="84">
        <v>0</v>
      </c>
      <c r="EL287" s="84"/>
      <c r="EM287" s="84"/>
      <c r="EN287" s="84">
        <f t="shared" si="2934"/>
        <v>0</v>
      </c>
      <c r="EO287" s="191"/>
      <c r="EP287" s="84"/>
      <c r="EQ287" s="40"/>
      <c r="ER287" s="84">
        <v>0</v>
      </c>
      <c r="ES287" s="84"/>
      <c r="ET287" s="84"/>
      <c r="EU287" s="84">
        <f t="shared" si="2935"/>
        <v>0</v>
      </c>
      <c r="EV287" s="191"/>
      <c r="EW287" s="84"/>
      <c r="EX287" s="40"/>
      <c r="EY287" s="84">
        <v>0</v>
      </c>
      <c r="EZ287" s="84"/>
      <c r="FA287" s="84"/>
      <c r="FB287" s="84">
        <f t="shared" si="2936"/>
        <v>0</v>
      </c>
      <c r="FC287" s="191"/>
      <c r="FD287" s="84"/>
      <c r="FE287" s="40"/>
      <c r="FF287" s="84">
        <v>0</v>
      </c>
      <c r="FG287" s="84"/>
      <c r="FH287" s="84"/>
      <c r="FI287" s="84">
        <f t="shared" si="2937"/>
        <v>0</v>
      </c>
      <c r="FJ287" s="191"/>
      <c r="FK287" s="84"/>
      <c r="FL287" s="40"/>
      <c r="FM287" s="84">
        <v>0</v>
      </c>
      <c r="FN287" s="84"/>
      <c r="FO287" s="84"/>
      <c r="FP287" s="84">
        <f t="shared" si="2938"/>
        <v>0</v>
      </c>
      <c r="FQ287" s="191"/>
      <c r="FR287" s="84"/>
      <c r="FS287" s="40"/>
      <c r="FT287" s="97">
        <f t="shared" si="2939"/>
        <v>0</v>
      </c>
      <c r="FU287" s="84">
        <v>0</v>
      </c>
      <c r="FV287" s="84">
        <v>0</v>
      </c>
      <c r="FW287" s="84">
        <v>0</v>
      </c>
      <c r="FX287" s="84">
        <f t="shared" si="2940"/>
        <v>0</v>
      </c>
      <c r="FY287" s="191" t="str">
        <f t="shared" si="2941"/>
        <v>nebija plānots</v>
      </c>
      <c r="FZ287" s="84">
        <f t="shared" si="2942"/>
        <v>0</v>
      </c>
      <c r="GA287" s="84">
        <v>0</v>
      </c>
      <c r="GB287" s="84">
        <v>0</v>
      </c>
      <c r="GC287" s="84">
        <f t="shared" si="2943"/>
        <v>0</v>
      </c>
      <c r="GD287" s="84">
        <f t="shared" si="2944"/>
        <v>0</v>
      </c>
      <c r="GE287" s="84">
        <f t="shared" si="2945"/>
        <v>0</v>
      </c>
      <c r="GF287" s="191" t="str">
        <f t="shared" si="2946"/>
        <v>nebija plānots</v>
      </c>
      <c r="GG287" s="84">
        <f t="shared" si="2947"/>
        <v>0</v>
      </c>
      <c r="GH287" s="84">
        <v>0</v>
      </c>
      <c r="GI287" s="84">
        <v>0</v>
      </c>
      <c r="GJ287" s="84">
        <f t="shared" si="2948"/>
        <v>0</v>
      </c>
      <c r="GK287" s="84">
        <f t="shared" si="2949"/>
        <v>0</v>
      </c>
      <c r="GL287" s="84">
        <f t="shared" si="2950"/>
        <v>0</v>
      </c>
      <c r="GM287" s="191" t="str">
        <f t="shared" si="2951"/>
        <v>nebija plānots</v>
      </c>
      <c r="GN287" s="84">
        <f t="shared" si="2952"/>
        <v>0</v>
      </c>
      <c r="GO287" s="84">
        <v>0</v>
      </c>
      <c r="GP287" s="84">
        <v>0</v>
      </c>
      <c r="GQ287" s="84">
        <f t="shared" si="2921"/>
        <v>0</v>
      </c>
      <c r="GR287" s="84">
        <f t="shared" si="2922"/>
        <v>0</v>
      </c>
      <c r="GS287" s="84">
        <f t="shared" si="2923"/>
        <v>0</v>
      </c>
      <c r="GT287" s="191" t="str">
        <f t="shared" si="2953"/>
        <v>nebija plānots</v>
      </c>
      <c r="GU287" s="84">
        <f t="shared" si="2924"/>
        <v>0</v>
      </c>
      <c r="GV287" s="84">
        <v>0</v>
      </c>
      <c r="GW287" s="84">
        <v>0</v>
      </c>
      <c r="GX287" s="84">
        <f t="shared" si="2925"/>
        <v>0</v>
      </c>
      <c r="GY287" s="84">
        <f t="shared" si="2926"/>
        <v>0</v>
      </c>
      <c r="GZ287" s="84">
        <f t="shared" si="2927"/>
        <v>0</v>
      </c>
      <c r="HA287" s="191" t="str">
        <f t="shared" ref="HA287:HA350" si="3110">IFERROR(GZ287/$FU287,"nebija plānots")</f>
        <v>nebija plānots</v>
      </c>
      <c r="HB287" s="84">
        <f t="shared" si="2928"/>
        <v>0</v>
      </c>
      <c r="HC287" s="40"/>
      <c r="HD287" s="40"/>
      <c r="HE287" s="99"/>
      <c r="HF287" s="99"/>
      <c r="HG287" s="101"/>
      <c r="HH287" s="100"/>
      <c r="HI287" s="100"/>
    </row>
    <row r="288" spans="1:217" ht="373.9" hidden="1" customHeight="1" outlineLevel="1" x14ac:dyDescent="0.45">
      <c r="B288" s="9"/>
      <c r="C288" s="317" t="s">
        <v>81</v>
      </c>
      <c r="D288" s="1" t="s">
        <v>1471</v>
      </c>
      <c r="E288" s="35">
        <v>276</v>
      </c>
      <c r="F288" s="37">
        <v>5</v>
      </c>
      <c r="G288" s="37" t="s">
        <v>81</v>
      </c>
      <c r="H288" s="37" t="s">
        <v>264</v>
      </c>
      <c r="I288" s="37" t="s">
        <v>505</v>
      </c>
      <c r="J288" s="54">
        <v>0</v>
      </c>
      <c r="K288" s="45"/>
      <c r="L288" s="38"/>
      <c r="M288" s="39" t="s">
        <v>50</v>
      </c>
      <c r="N288" s="38"/>
      <c r="O288" s="38"/>
      <c r="P288" s="38" t="s">
        <v>457</v>
      </c>
      <c r="Q288" s="40"/>
      <c r="R288" s="40"/>
      <c r="S288" s="40"/>
      <c r="T288" s="40"/>
      <c r="U288" s="40"/>
      <c r="V288" s="40"/>
      <c r="W288" s="40"/>
      <c r="X288" s="85">
        <f t="shared" si="2889"/>
        <v>0</v>
      </c>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40"/>
      <c r="CE288" s="40"/>
      <c r="CF288" s="40"/>
      <c r="CG288" s="40"/>
      <c r="CH288" s="40"/>
      <c r="CI288" s="40"/>
      <c r="CJ288" s="40"/>
      <c r="CK288" s="40"/>
      <c r="CL288" s="40"/>
      <c r="CM288" s="40"/>
      <c r="CN288" s="40"/>
      <c r="CO288" s="84">
        <v>0</v>
      </c>
      <c r="CP288" s="84">
        <v>0</v>
      </c>
      <c r="CQ288" s="40"/>
      <c r="CR288" s="57">
        <f t="shared" si="2890"/>
        <v>0</v>
      </c>
      <c r="CS288" s="40"/>
      <c r="CT288" s="40">
        <v>43530.6</v>
      </c>
      <c r="CU288" s="84"/>
      <c r="CV288" s="84"/>
      <c r="CW288" s="84"/>
      <c r="CX288" s="84"/>
      <c r="CY288" s="191"/>
      <c r="CZ288" s="84"/>
      <c r="DA288" s="40">
        <v>338311.94</v>
      </c>
      <c r="DB288" s="84">
        <v>0</v>
      </c>
      <c r="DC288" s="84"/>
      <c r="DD288" s="84"/>
      <c r="DE288" s="84">
        <f t="shared" si="2929"/>
        <v>0</v>
      </c>
      <c r="DF288" s="191"/>
      <c r="DG288" s="84"/>
      <c r="DH288" s="40">
        <v>0</v>
      </c>
      <c r="DI288" s="84">
        <v>0</v>
      </c>
      <c r="DJ288" s="84"/>
      <c r="DK288" s="84"/>
      <c r="DL288" s="84">
        <f t="shared" si="2930"/>
        <v>0</v>
      </c>
      <c r="DM288" s="191"/>
      <c r="DN288" s="84"/>
      <c r="DO288" s="40">
        <v>0</v>
      </c>
      <c r="DP288" s="84">
        <v>0</v>
      </c>
      <c r="DQ288" s="84"/>
      <c r="DR288" s="84"/>
      <c r="DS288" s="84">
        <f t="shared" si="2931"/>
        <v>0</v>
      </c>
      <c r="DT288" s="191"/>
      <c r="DU288" s="84"/>
      <c r="DV288" s="40">
        <v>310657.84000000003</v>
      </c>
      <c r="DW288" s="84">
        <v>0</v>
      </c>
      <c r="DX288" s="84"/>
      <c r="DY288" s="84"/>
      <c r="DZ288" s="84">
        <f t="shared" si="2932"/>
        <v>0</v>
      </c>
      <c r="EA288" s="191"/>
      <c r="EB288" s="84"/>
      <c r="EC288" s="40">
        <v>135578.69</v>
      </c>
      <c r="ED288" s="84">
        <v>0</v>
      </c>
      <c r="EE288" s="84"/>
      <c r="EF288" s="84"/>
      <c r="EG288" s="84">
        <f t="shared" si="2933"/>
        <v>0</v>
      </c>
      <c r="EH288" s="191"/>
      <c r="EI288" s="84"/>
      <c r="EJ288" s="40">
        <v>0</v>
      </c>
      <c r="EK288" s="84">
        <v>0</v>
      </c>
      <c r="EL288" s="84"/>
      <c r="EM288" s="84"/>
      <c r="EN288" s="84">
        <f t="shared" si="2934"/>
        <v>0</v>
      </c>
      <c r="EO288" s="191"/>
      <c r="EP288" s="84"/>
      <c r="EQ288" s="40">
        <v>295360.49</v>
      </c>
      <c r="ER288" s="84">
        <v>0</v>
      </c>
      <c r="ES288" s="84"/>
      <c r="ET288" s="84"/>
      <c r="EU288" s="84">
        <f t="shared" si="2935"/>
        <v>0</v>
      </c>
      <c r="EV288" s="191"/>
      <c r="EW288" s="84"/>
      <c r="EX288" s="40">
        <v>0</v>
      </c>
      <c r="EY288" s="84">
        <v>0</v>
      </c>
      <c r="EZ288" s="84"/>
      <c r="FA288" s="84"/>
      <c r="FB288" s="84">
        <f t="shared" si="2936"/>
        <v>0</v>
      </c>
      <c r="FC288" s="191"/>
      <c r="FD288" s="84"/>
      <c r="FE288" s="40">
        <v>0</v>
      </c>
      <c r="FF288" s="84">
        <v>0</v>
      </c>
      <c r="FG288" s="84"/>
      <c r="FH288" s="84"/>
      <c r="FI288" s="84">
        <f t="shared" si="2937"/>
        <v>0</v>
      </c>
      <c r="FJ288" s="191"/>
      <c r="FK288" s="84"/>
      <c r="FL288" s="40">
        <v>176447.78</v>
      </c>
      <c r="FM288" s="84">
        <v>0</v>
      </c>
      <c r="FN288" s="84"/>
      <c r="FO288" s="84"/>
      <c r="FP288" s="84">
        <f t="shared" si="2938"/>
        <v>0</v>
      </c>
      <c r="FQ288" s="191"/>
      <c r="FR288" s="84"/>
      <c r="FS288" s="40"/>
      <c r="FT288" s="97">
        <f t="shared" si="2939"/>
        <v>0</v>
      </c>
      <c r="FU288" s="84">
        <v>0</v>
      </c>
      <c r="FV288" s="84">
        <v>0</v>
      </c>
      <c r="FW288" s="84">
        <v>0</v>
      </c>
      <c r="FX288" s="84">
        <f t="shared" si="2940"/>
        <v>0</v>
      </c>
      <c r="FY288" s="191" t="str">
        <f t="shared" si="2941"/>
        <v>nebija plānots</v>
      </c>
      <c r="FZ288" s="84">
        <f t="shared" si="2942"/>
        <v>0</v>
      </c>
      <c r="GA288" s="84">
        <v>0</v>
      </c>
      <c r="GB288" s="84">
        <v>0</v>
      </c>
      <c r="GC288" s="84">
        <f t="shared" si="2943"/>
        <v>0</v>
      </c>
      <c r="GD288" s="84">
        <f t="shared" si="2944"/>
        <v>0</v>
      </c>
      <c r="GE288" s="84">
        <f t="shared" si="2945"/>
        <v>0</v>
      </c>
      <c r="GF288" s="191" t="str">
        <f t="shared" si="2946"/>
        <v>nebija plānots</v>
      </c>
      <c r="GG288" s="84">
        <f t="shared" si="2947"/>
        <v>0</v>
      </c>
      <c r="GH288" s="84">
        <v>0</v>
      </c>
      <c r="GI288" s="84">
        <v>0</v>
      </c>
      <c r="GJ288" s="84">
        <f t="shared" si="2948"/>
        <v>0</v>
      </c>
      <c r="GK288" s="84">
        <f t="shared" si="2949"/>
        <v>0</v>
      </c>
      <c r="GL288" s="84">
        <f t="shared" si="2950"/>
        <v>0</v>
      </c>
      <c r="GM288" s="191" t="str">
        <f t="shared" si="2951"/>
        <v>nebija plānots</v>
      </c>
      <c r="GN288" s="84">
        <f t="shared" si="2952"/>
        <v>0</v>
      </c>
      <c r="GO288" s="84">
        <v>0</v>
      </c>
      <c r="GP288" s="84">
        <v>0</v>
      </c>
      <c r="GQ288" s="84">
        <f t="shared" si="2921"/>
        <v>0</v>
      </c>
      <c r="GR288" s="84">
        <f t="shared" si="2922"/>
        <v>0</v>
      </c>
      <c r="GS288" s="84">
        <f t="shared" si="2923"/>
        <v>0</v>
      </c>
      <c r="GT288" s="191" t="str">
        <f t="shared" si="2953"/>
        <v>nebija plānots</v>
      </c>
      <c r="GU288" s="84">
        <f t="shared" si="2924"/>
        <v>0</v>
      </c>
      <c r="GV288" s="84">
        <v>0</v>
      </c>
      <c r="GW288" s="84">
        <v>0</v>
      </c>
      <c r="GX288" s="84">
        <f t="shared" si="2925"/>
        <v>0</v>
      </c>
      <c r="GY288" s="84">
        <f t="shared" si="2926"/>
        <v>0</v>
      </c>
      <c r="GZ288" s="84">
        <f t="shared" si="2927"/>
        <v>0</v>
      </c>
      <c r="HA288" s="191" t="str">
        <f t="shared" si="3110"/>
        <v>nebija plānots</v>
      </c>
      <c r="HB288" s="84">
        <f t="shared" si="2928"/>
        <v>0</v>
      </c>
      <c r="HC288" s="40"/>
      <c r="HD288" s="40"/>
      <c r="HE288" s="99"/>
      <c r="HF288" s="99" t="s">
        <v>801</v>
      </c>
      <c r="HG288" s="101" t="s">
        <v>954</v>
      </c>
      <c r="HH288" s="100"/>
      <c r="HI288" s="100"/>
    </row>
    <row r="289" spans="1:217" ht="75.400000000000006" customHeight="1" collapsed="1" x14ac:dyDescent="0.45">
      <c r="A289" s="1" t="str">
        <f t="shared" si="2436"/>
        <v>5.4.2.2.2</v>
      </c>
      <c r="B289" s="9" t="str">
        <f>C289&amp;J289&amp;"."&amp;D289</f>
        <v>5.4.2.2.2.Nē</v>
      </c>
      <c r="C289" s="317" t="s">
        <v>81</v>
      </c>
      <c r="D289" s="1" t="s">
        <v>1471</v>
      </c>
      <c r="E289" s="35">
        <v>277</v>
      </c>
      <c r="F289" s="54">
        <v>5</v>
      </c>
      <c r="G289" s="54" t="s">
        <v>81</v>
      </c>
      <c r="H289" s="54" t="s">
        <v>264</v>
      </c>
      <c r="I289" s="54" t="str">
        <f t="shared" si="2401"/>
        <v>5.4.2.2. Vides monitorings</v>
      </c>
      <c r="J289" s="54">
        <v>2</v>
      </c>
      <c r="K289" s="65">
        <v>2</v>
      </c>
      <c r="L289" s="38" t="str">
        <f t="shared" si="2402"/>
        <v>5.4.2.2.2</v>
      </c>
      <c r="M289" s="56" t="s">
        <v>50</v>
      </c>
      <c r="N289" s="55" t="s">
        <v>6</v>
      </c>
      <c r="O289" s="55" t="s">
        <v>222</v>
      </c>
      <c r="P289" s="55" t="s">
        <v>225</v>
      </c>
      <c r="Q289" s="57">
        <f t="shared" si="2403"/>
        <v>2847500</v>
      </c>
      <c r="R289" s="57">
        <f t="shared" si="2404"/>
        <v>2847500</v>
      </c>
      <c r="S289" s="80">
        <v>2847500</v>
      </c>
      <c r="T289" s="80">
        <v>0</v>
      </c>
      <c r="U289" s="80">
        <v>0</v>
      </c>
      <c r="V289" s="80">
        <v>0</v>
      </c>
      <c r="W289" s="80">
        <v>0</v>
      </c>
      <c r="X289" s="85" t="str">
        <f t="shared" si="2889"/>
        <v>KF</v>
      </c>
      <c r="Y289" s="85">
        <v>0</v>
      </c>
      <c r="Z289" s="85">
        <v>0</v>
      </c>
      <c r="AA289" s="85">
        <v>0</v>
      </c>
      <c r="AB289" s="85">
        <v>0</v>
      </c>
      <c r="AC289" s="85">
        <v>0</v>
      </c>
      <c r="AD289" s="85">
        <v>0</v>
      </c>
      <c r="AE289" s="85">
        <v>0</v>
      </c>
      <c r="AF289" s="85">
        <v>0</v>
      </c>
      <c r="AG289" s="85">
        <v>0</v>
      </c>
      <c r="AH289" s="85">
        <v>0</v>
      </c>
      <c r="AI289" s="85">
        <v>0</v>
      </c>
      <c r="AJ289" s="85">
        <v>0</v>
      </c>
      <c r="AK289" s="85">
        <v>0</v>
      </c>
      <c r="AL289" s="85">
        <v>0</v>
      </c>
      <c r="AM289" s="85">
        <v>0</v>
      </c>
      <c r="AN289" s="85">
        <f t="shared" si="2467"/>
        <v>0</v>
      </c>
      <c r="AO289" s="85">
        <v>0</v>
      </c>
      <c r="AP289" s="57">
        <f t="shared" si="2306"/>
        <v>0</v>
      </c>
      <c r="AQ289" s="85">
        <v>0</v>
      </c>
      <c r="AR289" s="85">
        <v>367765.78</v>
      </c>
      <c r="AS289" s="85">
        <v>381230.30000000005</v>
      </c>
      <c r="AT289" s="85">
        <v>0</v>
      </c>
      <c r="AU289" s="85">
        <v>0</v>
      </c>
      <c r="AV289" s="85">
        <v>210574.13</v>
      </c>
      <c r="AW289" s="85">
        <v>0</v>
      </c>
      <c r="AX289" s="85">
        <v>0</v>
      </c>
      <c r="AY289" s="85">
        <v>0</v>
      </c>
      <c r="AZ289" s="85">
        <v>0</v>
      </c>
      <c r="BA289" s="85">
        <v>0</v>
      </c>
      <c r="BB289" s="85">
        <v>0</v>
      </c>
      <c r="BC289" s="57">
        <f t="shared" si="2307"/>
        <v>959570.21000000008</v>
      </c>
      <c r="BD289" s="57">
        <f t="shared" si="2308"/>
        <v>959570.21000000008</v>
      </c>
      <c r="BE289" s="85">
        <v>144442.92000000001</v>
      </c>
      <c r="BF289" s="85">
        <v>0</v>
      </c>
      <c r="BG289" s="85">
        <v>0</v>
      </c>
      <c r="BH289" s="85">
        <v>0</v>
      </c>
      <c r="BI289" s="85">
        <v>0</v>
      </c>
      <c r="BJ289" s="85">
        <v>0</v>
      </c>
      <c r="BK289" s="85">
        <v>130567.73</v>
      </c>
      <c r="BL289" s="85">
        <v>0</v>
      </c>
      <c r="BM289" s="85">
        <v>0</v>
      </c>
      <c r="BN289" s="85">
        <v>0</v>
      </c>
      <c r="BO289" s="85">
        <v>0</v>
      </c>
      <c r="BP289" s="85">
        <v>79719.649999999994</v>
      </c>
      <c r="BQ289" s="57">
        <f t="shared" si="2309"/>
        <v>354730.30000000005</v>
      </c>
      <c r="BR289" s="85">
        <v>104136.75</v>
      </c>
      <c r="BS289" s="85">
        <v>0</v>
      </c>
      <c r="BT289" s="85">
        <v>0</v>
      </c>
      <c r="BU289" s="85">
        <v>0</v>
      </c>
      <c r="BV289" s="85">
        <v>187258.73</v>
      </c>
      <c r="BW289" s="85">
        <v>0</v>
      </c>
      <c r="BX289" s="85">
        <v>0</v>
      </c>
      <c r="BY289" s="85">
        <v>0</v>
      </c>
      <c r="BZ289" s="85">
        <v>0</v>
      </c>
      <c r="CA289" s="85">
        <v>169108.43</v>
      </c>
      <c r="CB289" s="85">
        <v>0</v>
      </c>
      <c r="CC289" s="85">
        <v>0</v>
      </c>
      <c r="CD289" s="57">
        <f t="shared" si="2310"/>
        <v>460503.91</v>
      </c>
      <c r="CE289" s="85">
        <v>0</v>
      </c>
      <c r="CF289" s="85">
        <v>0</v>
      </c>
      <c r="CG289" s="85">
        <v>228732.54</v>
      </c>
      <c r="CH289" s="85">
        <v>0</v>
      </c>
      <c r="CI289" s="85">
        <v>0</v>
      </c>
      <c r="CJ289" s="85">
        <v>0</v>
      </c>
      <c r="CK289" s="85">
        <v>159830.06</v>
      </c>
      <c r="CL289" s="85">
        <v>0</v>
      </c>
      <c r="CM289" s="85">
        <v>0</v>
      </c>
      <c r="CN289" s="85">
        <v>0</v>
      </c>
      <c r="CO289" s="84">
        <v>0</v>
      </c>
      <c r="CP289" s="84">
        <v>365297.53</v>
      </c>
      <c r="CQ289" s="57">
        <f>CE289+CF289+CG289+CH289+CI289+CJ289+CK289+CL289+CM289+CN289+CO289+CP289</f>
        <v>753860.13</v>
      </c>
      <c r="CR289" s="57">
        <f t="shared" si="2890"/>
        <v>2528664.5500000003</v>
      </c>
      <c r="CS289" s="179">
        <v>0</v>
      </c>
      <c r="CT289" s="84">
        <v>120600.09</v>
      </c>
      <c r="CU289" s="84">
        <v>120600.09</v>
      </c>
      <c r="CV289" s="84">
        <f t="shared" si="2954"/>
        <v>120600.09</v>
      </c>
      <c r="CW289" s="84">
        <v>0</v>
      </c>
      <c r="CX289" s="84">
        <f t="shared" si="2955"/>
        <v>120600.09</v>
      </c>
      <c r="CY289" s="191">
        <f t="shared" si="2956"/>
        <v>1</v>
      </c>
      <c r="CZ289" s="84">
        <f t="shared" si="2957"/>
        <v>0</v>
      </c>
      <c r="DA289" s="84">
        <f t="shared" ref="DA289:FL289" si="3111">DA290+DA291</f>
        <v>0</v>
      </c>
      <c r="DB289" s="84">
        <v>0</v>
      </c>
      <c r="DC289" s="84">
        <f t="shared" si="2959"/>
        <v>120600.09</v>
      </c>
      <c r="DD289" s="84">
        <v>0</v>
      </c>
      <c r="DE289" s="84">
        <f t="shared" si="2929"/>
        <v>120600.09</v>
      </c>
      <c r="DF289" s="191">
        <f t="shared" ref="DF289" si="3112">IFERROR(DE289/DC289,"nebija plānots")</f>
        <v>1</v>
      </c>
      <c r="DG289" s="84">
        <f t="shared" ref="DG289" si="3113">DE289-DC289</f>
        <v>0</v>
      </c>
      <c r="DH289" s="84">
        <f t="shared" si="3111"/>
        <v>0</v>
      </c>
      <c r="DI289" s="84">
        <v>0</v>
      </c>
      <c r="DJ289" s="84">
        <f t="shared" ref="DJ289" si="3114">DC289+DH289</f>
        <v>120600.09</v>
      </c>
      <c r="DK289" s="84">
        <v>0</v>
      </c>
      <c r="DL289" s="84">
        <f t="shared" si="2930"/>
        <v>120600.09</v>
      </c>
      <c r="DM289" s="191">
        <f t="shared" ref="DM289" si="3115">IFERROR(DL289/DJ289,"nebija plānots")</f>
        <v>1</v>
      </c>
      <c r="DN289" s="84">
        <f t="shared" ref="DN289" si="3116">DL289-DJ289</f>
        <v>0</v>
      </c>
      <c r="DO289" s="84">
        <f t="shared" si="3111"/>
        <v>150960</v>
      </c>
      <c r="DP289" s="84">
        <v>148872.32000000001</v>
      </c>
      <c r="DQ289" s="84">
        <f t="shared" ref="DQ289" si="3117">DJ289+DO289</f>
        <v>271560.08999999997</v>
      </c>
      <c r="DR289" s="84">
        <v>0</v>
      </c>
      <c r="DS289" s="84">
        <f t="shared" si="2931"/>
        <v>269472.41000000003</v>
      </c>
      <c r="DT289" s="191">
        <f t="shared" ref="DT289" si="3118">IFERROR(DS289/DQ289,"nebija plānots")</f>
        <v>0.99231227239613917</v>
      </c>
      <c r="DU289" s="84">
        <f t="shared" ref="DU289" si="3119">DS289-DQ289</f>
        <v>-2087.6799999999348</v>
      </c>
      <c r="DV289" s="84">
        <f t="shared" si="3111"/>
        <v>0</v>
      </c>
      <c r="DW289" s="84">
        <v>0</v>
      </c>
      <c r="DX289" s="84">
        <f t="shared" ref="DX289" si="3120">DQ289+DV289</f>
        <v>271560.08999999997</v>
      </c>
      <c r="DY289" s="84">
        <v>0</v>
      </c>
      <c r="DZ289" s="84">
        <f t="shared" si="2932"/>
        <v>269472.41000000003</v>
      </c>
      <c r="EA289" s="191">
        <f t="shared" ref="EA289" si="3121">IFERROR(DZ289/DX289,"nebija plānots")</f>
        <v>0.99231227239613917</v>
      </c>
      <c r="EB289" s="84">
        <f t="shared" ref="EB289" si="3122">DZ289-DX289</f>
        <v>-2087.6799999999348</v>
      </c>
      <c r="EC289" s="84">
        <f t="shared" si="3111"/>
        <v>0</v>
      </c>
      <c r="ED289" s="84">
        <v>0</v>
      </c>
      <c r="EE289" s="84">
        <f t="shared" ref="EE289" si="3123">DX289+EC289</f>
        <v>271560.08999999997</v>
      </c>
      <c r="EF289" s="84">
        <v>0</v>
      </c>
      <c r="EG289" s="84">
        <f t="shared" si="2933"/>
        <v>269472.41000000003</v>
      </c>
      <c r="EH289" s="191">
        <f t="shared" ref="EH289" si="3124">IFERROR(EG289/EE289,"nebija plānots")</f>
        <v>0.99231227239613917</v>
      </c>
      <c r="EI289" s="84">
        <f t="shared" ref="EI289" si="3125">EG289-EE289</f>
        <v>-2087.6799999999348</v>
      </c>
      <c r="EJ289" s="84">
        <f t="shared" si="3111"/>
        <v>0</v>
      </c>
      <c r="EK289" s="84">
        <v>0</v>
      </c>
      <c r="EL289" s="84">
        <f t="shared" ref="EL289" si="3126">EE289+EJ289</f>
        <v>271560.08999999997</v>
      </c>
      <c r="EM289" s="84">
        <v>0</v>
      </c>
      <c r="EN289" s="84">
        <f t="shared" si="2934"/>
        <v>269472.41000000003</v>
      </c>
      <c r="EO289" s="191">
        <f t="shared" ref="EO289" si="3127">IFERROR(EN289/EL289,"nebija plānots")</f>
        <v>0.99231227239613917</v>
      </c>
      <c r="EP289" s="84">
        <f t="shared" ref="EP289" si="3128">EN289-EL289</f>
        <v>-2087.6799999999348</v>
      </c>
      <c r="EQ289" s="84">
        <f t="shared" si="3111"/>
        <v>47275.360000000001</v>
      </c>
      <c r="ER289" s="84">
        <v>0</v>
      </c>
      <c r="ES289" s="84">
        <f t="shared" ref="ES289" si="3129">EL289+EQ289</f>
        <v>318835.44999999995</v>
      </c>
      <c r="ET289" s="84">
        <v>0</v>
      </c>
      <c r="EU289" s="84">
        <f t="shared" si="2935"/>
        <v>269472.41000000003</v>
      </c>
      <c r="EV289" s="191">
        <f t="shared" ref="EV289" si="3130">IFERROR(EU289/ES289,"nebija plānots")</f>
        <v>0.84517706547374227</v>
      </c>
      <c r="EW289" s="84">
        <f t="shared" ref="EW289" si="3131">EU289-ES289</f>
        <v>-49363.039999999921</v>
      </c>
      <c r="EX289" s="84">
        <f t="shared" si="3111"/>
        <v>0</v>
      </c>
      <c r="EY289" s="84">
        <v>49229.67</v>
      </c>
      <c r="EZ289" s="84">
        <f t="shared" ref="EZ289" si="3132">ES289+EX289</f>
        <v>318835.44999999995</v>
      </c>
      <c r="FA289" s="84">
        <v>0</v>
      </c>
      <c r="FB289" s="84">
        <f t="shared" si="2936"/>
        <v>318702.08000000002</v>
      </c>
      <c r="FC289" s="191">
        <f t="shared" ref="FC289" si="3133">IFERROR(FB289/EZ289,"nebija plānots")</f>
        <v>0.99958169645188466</v>
      </c>
      <c r="FD289" s="84">
        <f t="shared" ref="FD289" si="3134">FB289-EZ289</f>
        <v>-133.36999999993714</v>
      </c>
      <c r="FE289" s="84">
        <f t="shared" si="3111"/>
        <v>0</v>
      </c>
      <c r="FF289" s="84">
        <v>0</v>
      </c>
      <c r="FG289" s="84">
        <f t="shared" ref="FG289" si="3135">EZ289+FE289</f>
        <v>318835.44999999995</v>
      </c>
      <c r="FH289" s="84">
        <v>0</v>
      </c>
      <c r="FI289" s="84">
        <f t="shared" si="2937"/>
        <v>318702.08000000002</v>
      </c>
      <c r="FJ289" s="191">
        <f t="shared" ref="FJ289" si="3136">IFERROR(FI289/FG289,"nebija plānots")</f>
        <v>0.99958169645188466</v>
      </c>
      <c r="FK289" s="84">
        <f t="shared" ref="FK289" si="3137">FI289-FG289</f>
        <v>-133.36999999993714</v>
      </c>
      <c r="FL289" s="84">
        <f t="shared" si="3111"/>
        <v>0</v>
      </c>
      <c r="FM289" s="84">
        <v>0</v>
      </c>
      <c r="FN289" s="84">
        <f t="shared" ref="FN289" si="3138">FG289+FL289</f>
        <v>318835.44999999995</v>
      </c>
      <c r="FO289" s="84">
        <v>0</v>
      </c>
      <c r="FP289" s="84">
        <f t="shared" si="2938"/>
        <v>318702.08000000002</v>
      </c>
      <c r="FQ289" s="191">
        <f t="shared" ref="FQ289" si="3139">IFERROR(FP289/FN289,"nebija plānots")</f>
        <v>0.99958169645188466</v>
      </c>
      <c r="FR289" s="84">
        <f t="shared" ref="FR289" si="3140">FP289-FN289</f>
        <v>-133.36999999993714</v>
      </c>
      <c r="FS289" s="97">
        <f t="shared" si="3049"/>
        <v>318835.44999999995</v>
      </c>
      <c r="FT289" s="97">
        <f t="shared" si="2939"/>
        <v>2847366.6300000004</v>
      </c>
      <c r="FU289" s="84">
        <v>0</v>
      </c>
      <c r="FV289" s="84">
        <v>0</v>
      </c>
      <c r="FW289" s="84">
        <v>0</v>
      </c>
      <c r="FX289" s="84">
        <f t="shared" si="2940"/>
        <v>0</v>
      </c>
      <c r="FY289" s="191" t="str">
        <f t="shared" si="2941"/>
        <v>nebija plānots</v>
      </c>
      <c r="FZ289" s="84">
        <f t="shared" si="2942"/>
        <v>0</v>
      </c>
      <c r="GA289" s="84">
        <v>0</v>
      </c>
      <c r="GB289" s="84">
        <v>0</v>
      </c>
      <c r="GC289" s="84">
        <f t="shared" si="2943"/>
        <v>0</v>
      </c>
      <c r="GD289" s="84">
        <f t="shared" si="2944"/>
        <v>0</v>
      </c>
      <c r="GE289" s="84">
        <f t="shared" si="2945"/>
        <v>0</v>
      </c>
      <c r="GF289" s="191" t="str">
        <f t="shared" si="2946"/>
        <v>nebija plānots</v>
      </c>
      <c r="GG289" s="84">
        <f t="shared" si="2947"/>
        <v>0</v>
      </c>
      <c r="GH289" s="84">
        <v>0</v>
      </c>
      <c r="GI289" s="84">
        <v>0</v>
      </c>
      <c r="GJ289" s="84">
        <f t="shared" si="2948"/>
        <v>0</v>
      </c>
      <c r="GK289" s="84">
        <f t="shared" si="2949"/>
        <v>0</v>
      </c>
      <c r="GL289" s="84">
        <f t="shared" si="2950"/>
        <v>0</v>
      </c>
      <c r="GM289" s="191" t="str">
        <f t="shared" si="2951"/>
        <v>nebija plānots</v>
      </c>
      <c r="GN289" s="84">
        <f t="shared" si="2952"/>
        <v>0</v>
      </c>
      <c r="GO289" s="84">
        <v>0</v>
      </c>
      <c r="GP289" s="84">
        <v>0</v>
      </c>
      <c r="GQ289" s="84">
        <f t="shared" si="2921"/>
        <v>0</v>
      </c>
      <c r="GR289" s="84">
        <f t="shared" si="2922"/>
        <v>0</v>
      </c>
      <c r="GS289" s="84">
        <f t="shared" si="2923"/>
        <v>0</v>
      </c>
      <c r="GT289" s="191" t="str">
        <f t="shared" si="2953"/>
        <v>nebija plānots</v>
      </c>
      <c r="GU289" s="84">
        <f t="shared" si="2924"/>
        <v>0</v>
      </c>
      <c r="GV289" s="84">
        <v>0</v>
      </c>
      <c r="GW289" s="84">
        <v>0</v>
      </c>
      <c r="GX289" s="84">
        <f t="shared" si="2925"/>
        <v>0</v>
      </c>
      <c r="GY289" s="84">
        <f t="shared" si="2926"/>
        <v>0</v>
      </c>
      <c r="GZ289" s="84">
        <f t="shared" si="2927"/>
        <v>0</v>
      </c>
      <c r="HA289" s="191" t="str">
        <f t="shared" si="3110"/>
        <v>nebija plānots</v>
      </c>
      <c r="HB289" s="84">
        <f t="shared" si="2928"/>
        <v>0</v>
      </c>
      <c r="HC289" s="57">
        <f>FU289+FS289+CQ289+CD289+BQ289+BC289+AP289</f>
        <v>2847500</v>
      </c>
      <c r="HD289" s="57">
        <f>Q289-HC289</f>
        <v>0</v>
      </c>
      <c r="HE289" s="58"/>
      <c r="HF289" s="58"/>
      <c r="HG289" s="58"/>
      <c r="HH289" s="59"/>
      <c r="HI289" s="59"/>
    </row>
    <row r="290" spans="1:217" ht="75.400000000000006" hidden="1" customHeight="1" outlineLevel="1" x14ac:dyDescent="0.45">
      <c r="B290" s="9"/>
      <c r="C290" s="317" t="s">
        <v>81</v>
      </c>
      <c r="D290" s="1" t="s">
        <v>1471</v>
      </c>
      <c r="E290" s="35">
        <v>278</v>
      </c>
      <c r="F290" s="37">
        <v>5</v>
      </c>
      <c r="G290" s="37" t="s">
        <v>81</v>
      </c>
      <c r="H290" s="37" t="s">
        <v>264</v>
      </c>
      <c r="I290" s="37" t="s">
        <v>505</v>
      </c>
      <c r="J290" s="54">
        <v>0</v>
      </c>
      <c r="K290" s="45"/>
      <c r="L290" s="38"/>
      <c r="M290" s="39" t="s">
        <v>50</v>
      </c>
      <c r="N290" s="38"/>
      <c r="O290" s="38"/>
      <c r="P290" s="38" t="s">
        <v>456</v>
      </c>
      <c r="Q290" s="40"/>
      <c r="R290" s="40"/>
      <c r="S290" s="40"/>
      <c r="T290" s="40"/>
      <c r="U290" s="40"/>
      <c r="V290" s="40"/>
      <c r="W290" s="40"/>
      <c r="X290" s="85">
        <f t="shared" si="2889"/>
        <v>0</v>
      </c>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40"/>
      <c r="CG290" s="40"/>
      <c r="CH290" s="40"/>
      <c r="CI290" s="40"/>
      <c r="CJ290" s="40"/>
      <c r="CK290" s="40"/>
      <c r="CL290" s="40"/>
      <c r="CM290" s="40"/>
      <c r="CN290" s="40"/>
      <c r="CO290" s="84">
        <v>0</v>
      </c>
      <c r="CP290" s="84">
        <v>0</v>
      </c>
      <c r="CQ290" s="40"/>
      <c r="CR290" s="57">
        <f t="shared" si="2890"/>
        <v>0</v>
      </c>
      <c r="CS290" s="40"/>
      <c r="CT290" s="40"/>
      <c r="CU290" s="84"/>
      <c r="CV290" s="84"/>
      <c r="CW290" s="84"/>
      <c r="CX290" s="84"/>
      <c r="CY290" s="191"/>
      <c r="CZ290" s="84"/>
      <c r="DA290" s="40"/>
      <c r="DB290" s="84">
        <v>0</v>
      </c>
      <c r="DC290" s="84"/>
      <c r="DD290" s="84"/>
      <c r="DE290" s="84">
        <f t="shared" si="2929"/>
        <v>0</v>
      </c>
      <c r="DF290" s="191"/>
      <c r="DG290" s="84"/>
      <c r="DH290" s="40"/>
      <c r="DI290" s="84">
        <v>0</v>
      </c>
      <c r="DJ290" s="84"/>
      <c r="DK290" s="84"/>
      <c r="DL290" s="84">
        <f t="shared" si="2930"/>
        <v>0</v>
      </c>
      <c r="DM290" s="191"/>
      <c r="DN290" s="84"/>
      <c r="DO290" s="40"/>
      <c r="DP290" s="84">
        <v>0</v>
      </c>
      <c r="DQ290" s="84"/>
      <c r="DR290" s="84"/>
      <c r="DS290" s="84">
        <f t="shared" si="2931"/>
        <v>0</v>
      </c>
      <c r="DT290" s="191"/>
      <c r="DU290" s="84"/>
      <c r="DV290" s="40"/>
      <c r="DW290" s="84">
        <v>0</v>
      </c>
      <c r="DX290" s="84"/>
      <c r="DY290" s="84"/>
      <c r="DZ290" s="84">
        <f t="shared" si="2932"/>
        <v>0</v>
      </c>
      <c r="EA290" s="191"/>
      <c r="EB290" s="84"/>
      <c r="EC290" s="40"/>
      <c r="ED290" s="84">
        <v>0</v>
      </c>
      <c r="EE290" s="84"/>
      <c r="EF290" s="84"/>
      <c r="EG290" s="84">
        <f t="shared" si="2933"/>
        <v>0</v>
      </c>
      <c r="EH290" s="191"/>
      <c r="EI290" s="84"/>
      <c r="EJ290" s="40"/>
      <c r="EK290" s="84">
        <v>0</v>
      </c>
      <c r="EL290" s="84"/>
      <c r="EM290" s="84"/>
      <c r="EN290" s="84">
        <f t="shared" si="2934"/>
        <v>0</v>
      </c>
      <c r="EO290" s="191"/>
      <c r="EP290" s="84"/>
      <c r="EQ290" s="40"/>
      <c r="ER290" s="84">
        <v>0</v>
      </c>
      <c r="ES290" s="84"/>
      <c r="ET290" s="84"/>
      <c r="EU290" s="84">
        <f t="shared" si="2935"/>
        <v>0</v>
      </c>
      <c r="EV290" s="191"/>
      <c r="EW290" s="84"/>
      <c r="EX290" s="40"/>
      <c r="EY290" s="84">
        <v>0</v>
      </c>
      <c r="EZ290" s="84"/>
      <c r="FA290" s="84"/>
      <c r="FB290" s="84">
        <f t="shared" si="2936"/>
        <v>0</v>
      </c>
      <c r="FC290" s="191"/>
      <c r="FD290" s="84"/>
      <c r="FE290" s="40"/>
      <c r="FF290" s="84">
        <v>0</v>
      </c>
      <c r="FG290" s="84"/>
      <c r="FH290" s="84"/>
      <c r="FI290" s="84">
        <f t="shared" si="2937"/>
        <v>0</v>
      </c>
      <c r="FJ290" s="191"/>
      <c r="FK290" s="84"/>
      <c r="FL290" s="40"/>
      <c r="FM290" s="84">
        <v>0</v>
      </c>
      <c r="FN290" s="84"/>
      <c r="FO290" s="84"/>
      <c r="FP290" s="84">
        <f t="shared" si="2938"/>
        <v>0</v>
      </c>
      <c r="FQ290" s="191"/>
      <c r="FR290" s="84"/>
      <c r="FS290" s="40"/>
      <c r="FT290" s="97">
        <f t="shared" si="2939"/>
        <v>0</v>
      </c>
      <c r="FU290" s="84">
        <v>0</v>
      </c>
      <c r="FV290" s="84">
        <v>0</v>
      </c>
      <c r="FW290" s="84">
        <v>0</v>
      </c>
      <c r="FX290" s="84">
        <f t="shared" si="2940"/>
        <v>0</v>
      </c>
      <c r="FY290" s="191" t="str">
        <f t="shared" si="2941"/>
        <v>nebija plānots</v>
      </c>
      <c r="FZ290" s="84">
        <f t="shared" si="2942"/>
        <v>0</v>
      </c>
      <c r="GA290" s="84">
        <v>0</v>
      </c>
      <c r="GB290" s="84">
        <v>0</v>
      </c>
      <c r="GC290" s="84">
        <f t="shared" si="2943"/>
        <v>0</v>
      </c>
      <c r="GD290" s="84">
        <f t="shared" si="2944"/>
        <v>0</v>
      </c>
      <c r="GE290" s="84">
        <f t="shared" si="2945"/>
        <v>0</v>
      </c>
      <c r="GF290" s="191" t="str">
        <f t="shared" si="2946"/>
        <v>nebija plānots</v>
      </c>
      <c r="GG290" s="84">
        <f t="shared" si="2947"/>
        <v>0</v>
      </c>
      <c r="GH290" s="84">
        <v>0</v>
      </c>
      <c r="GI290" s="84">
        <v>0</v>
      </c>
      <c r="GJ290" s="84">
        <f t="shared" si="2948"/>
        <v>0</v>
      </c>
      <c r="GK290" s="84">
        <f t="shared" si="2949"/>
        <v>0</v>
      </c>
      <c r="GL290" s="84">
        <f t="shared" si="2950"/>
        <v>0</v>
      </c>
      <c r="GM290" s="191" t="str">
        <f t="shared" si="2951"/>
        <v>nebija plānots</v>
      </c>
      <c r="GN290" s="84">
        <f t="shared" si="2952"/>
        <v>0</v>
      </c>
      <c r="GO290" s="84">
        <v>0</v>
      </c>
      <c r="GP290" s="84">
        <v>0</v>
      </c>
      <c r="GQ290" s="84">
        <f t="shared" si="2921"/>
        <v>0</v>
      </c>
      <c r="GR290" s="84">
        <f t="shared" si="2922"/>
        <v>0</v>
      </c>
      <c r="GS290" s="84">
        <f t="shared" si="2923"/>
        <v>0</v>
      </c>
      <c r="GT290" s="191" t="str">
        <f t="shared" si="2953"/>
        <v>nebija plānots</v>
      </c>
      <c r="GU290" s="84">
        <f t="shared" si="2924"/>
        <v>0</v>
      </c>
      <c r="GV290" s="84">
        <v>0</v>
      </c>
      <c r="GW290" s="84">
        <v>0</v>
      </c>
      <c r="GX290" s="84">
        <f t="shared" si="2925"/>
        <v>0</v>
      </c>
      <c r="GY290" s="84">
        <f t="shared" si="2926"/>
        <v>0</v>
      </c>
      <c r="GZ290" s="84">
        <f t="shared" si="2927"/>
        <v>0</v>
      </c>
      <c r="HA290" s="191" t="str">
        <f t="shared" si="3110"/>
        <v>nebija plānots</v>
      </c>
      <c r="HB290" s="84">
        <f t="shared" si="2928"/>
        <v>0</v>
      </c>
      <c r="HC290" s="40"/>
      <c r="HD290" s="40"/>
      <c r="HE290" s="99"/>
      <c r="HF290" s="99"/>
      <c r="HG290" s="99"/>
      <c r="HH290" s="100"/>
      <c r="HI290" s="100"/>
    </row>
    <row r="291" spans="1:217" ht="163.5" hidden="1" customHeight="1" outlineLevel="1" x14ac:dyDescent="0.45">
      <c r="B291" s="9"/>
      <c r="C291" s="317" t="s">
        <v>81</v>
      </c>
      <c r="D291" s="1" t="s">
        <v>1471</v>
      </c>
      <c r="E291" s="35">
        <v>279</v>
      </c>
      <c r="F291" s="37">
        <v>5</v>
      </c>
      <c r="G291" s="37" t="s">
        <v>81</v>
      </c>
      <c r="H291" s="37" t="s">
        <v>264</v>
      </c>
      <c r="I291" s="37" t="s">
        <v>505</v>
      </c>
      <c r="J291" s="54">
        <v>0</v>
      </c>
      <c r="K291" s="45"/>
      <c r="L291" s="38"/>
      <c r="M291" s="39" t="s">
        <v>50</v>
      </c>
      <c r="N291" s="38"/>
      <c r="O291" s="38"/>
      <c r="P291" s="38" t="s">
        <v>457</v>
      </c>
      <c r="Q291" s="40"/>
      <c r="R291" s="40"/>
      <c r="S291" s="40"/>
      <c r="T291" s="40"/>
      <c r="U291" s="40"/>
      <c r="V291" s="40"/>
      <c r="W291" s="40"/>
      <c r="X291" s="85">
        <f t="shared" si="2889"/>
        <v>0</v>
      </c>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c r="BV291" s="40"/>
      <c r="BW291" s="40"/>
      <c r="BX291" s="40"/>
      <c r="BY291" s="40"/>
      <c r="BZ291" s="40"/>
      <c r="CA291" s="40"/>
      <c r="CB291" s="40"/>
      <c r="CC291" s="40"/>
      <c r="CD291" s="40"/>
      <c r="CE291" s="40"/>
      <c r="CF291" s="40"/>
      <c r="CG291" s="40"/>
      <c r="CH291" s="40"/>
      <c r="CI291" s="40"/>
      <c r="CJ291" s="40"/>
      <c r="CK291" s="40"/>
      <c r="CL291" s="40"/>
      <c r="CM291" s="40"/>
      <c r="CN291" s="40"/>
      <c r="CO291" s="84">
        <v>0</v>
      </c>
      <c r="CP291" s="84">
        <v>0</v>
      </c>
      <c r="CQ291" s="40"/>
      <c r="CR291" s="57">
        <f t="shared" si="2890"/>
        <v>0</v>
      </c>
      <c r="CS291" s="40"/>
      <c r="CT291" s="40">
        <v>120600.09</v>
      </c>
      <c r="CU291" s="84"/>
      <c r="CV291" s="84"/>
      <c r="CW291" s="84"/>
      <c r="CX291" s="84"/>
      <c r="CY291" s="191"/>
      <c r="CZ291" s="84"/>
      <c r="DA291" s="40">
        <v>0</v>
      </c>
      <c r="DB291" s="84">
        <v>0</v>
      </c>
      <c r="DC291" s="84"/>
      <c r="DD291" s="84"/>
      <c r="DE291" s="84">
        <f t="shared" si="2929"/>
        <v>0</v>
      </c>
      <c r="DF291" s="191"/>
      <c r="DG291" s="84"/>
      <c r="DH291" s="40">
        <v>0</v>
      </c>
      <c r="DI291" s="84">
        <v>0</v>
      </c>
      <c r="DJ291" s="84"/>
      <c r="DK291" s="84"/>
      <c r="DL291" s="84">
        <f t="shared" si="2930"/>
        <v>0</v>
      </c>
      <c r="DM291" s="191"/>
      <c r="DN291" s="84"/>
      <c r="DO291" s="40">
        <v>150960</v>
      </c>
      <c r="DP291" s="84">
        <v>0</v>
      </c>
      <c r="DQ291" s="84"/>
      <c r="DR291" s="84"/>
      <c r="DS291" s="84">
        <f t="shared" si="2931"/>
        <v>0</v>
      </c>
      <c r="DT291" s="191"/>
      <c r="DU291" s="84"/>
      <c r="DV291" s="40">
        <v>0</v>
      </c>
      <c r="DW291" s="84">
        <v>0</v>
      </c>
      <c r="DX291" s="84"/>
      <c r="DY291" s="84"/>
      <c r="DZ291" s="84">
        <f t="shared" si="2932"/>
        <v>0</v>
      </c>
      <c r="EA291" s="191"/>
      <c r="EB291" s="84"/>
      <c r="EC291" s="40">
        <v>0</v>
      </c>
      <c r="ED291" s="84">
        <v>0</v>
      </c>
      <c r="EE291" s="84"/>
      <c r="EF291" s="84"/>
      <c r="EG291" s="84">
        <f t="shared" si="2933"/>
        <v>0</v>
      </c>
      <c r="EH291" s="191"/>
      <c r="EI291" s="84"/>
      <c r="EJ291" s="40">
        <v>0</v>
      </c>
      <c r="EK291" s="84">
        <v>0</v>
      </c>
      <c r="EL291" s="84"/>
      <c r="EM291" s="84"/>
      <c r="EN291" s="84">
        <f t="shared" si="2934"/>
        <v>0</v>
      </c>
      <c r="EO291" s="191"/>
      <c r="EP291" s="84"/>
      <c r="EQ291" s="40">
        <v>47275.360000000001</v>
      </c>
      <c r="ER291" s="84">
        <v>0</v>
      </c>
      <c r="ES291" s="84"/>
      <c r="ET291" s="84"/>
      <c r="EU291" s="84">
        <f t="shared" si="2935"/>
        <v>0</v>
      </c>
      <c r="EV291" s="191"/>
      <c r="EW291" s="84"/>
      <c r="EX291" s="40">
        <v>0</v>
      </c>
      <c r="EY291" s="84">
        <v>0</v>
      </c>
      <c r="EZ291" s="84"/>
      <c r="FA291" s="84"/>
      <c r="FB291" s="84">
        <f t="shared" si="2936"/>
        <v>0</v>
      </c>
      <c r="FC291" s="191"/>
      <c r="FD291" s="84"/>
      <c r="FE291" s="40">
        <v>0</v>
      </c>
      <c r="FF291" s="84">
        <v>0</v>
      </c>
      <c r="FG291" s="84"/>
      <c r="FH291" s="84"/>
      <c r="FI291" s="84">
        <f t="shared" si="2937"/>
        <v>0</v>
      </c>
      <c r="FJ291" s="191"/>
      <c r="FK291" s="84"/>
      <c r="FL291" s="40">
        <v>0</v>
      </c>
      <c r="FM291" s="84">
        <v>0</v>
      </c>
      <c r="FN291" s="84"/>
      <c r="FO291" s="84"/>
      <c r="FP291" s="84">
        <f t="shared" si="2938"/>
        <v>0</v>
      </c>
      <c r="FQ291" s="191"/>
      <c r="FR291" s="84"/>
      <c r="FS291" s="40"/>
      <c r="FT291" s="97">
        <f t="shared" si="2939"/>
        <v>0</v>
      </c>
      <c r="FU291" s="84">
        <v>0</v>
      </c>
      <c r="FV291" s="84">
        <v>0</v>
      </c>
      <c r="FW291" s="84">
        <v>0</v>
      </c>
      <c r="FX291" s="84">
        <f t="shared" si="2940"/>
        <v>0</v>
      </c>
      <c r="FY291" s="191" t="str">
        <f t="shared" si="2941"/>
        <v>nebija plānots</v>
      </c>
      <c r="FZ291" s="84">
        <f t="shared" si="2942"/>
        <v>0</v>
      </c>
      <c r="GA291" s="84">
        <v>0</v>
      </c>
      <c r="GB291" s="84">
        <v>0</v>
      </c>
      <c r="GC291" s="84">
        <f t="shared" si="2943"/>
        <v>0</v>
      </c>
      <c r="GD291" s="84">
        <f t="shared" si="2944"/>
        <v>0</v>
      </c>
      <c r="GE291" s="84">
        <f t="shared" si="2945"/>
        <v>0</v>
      </c>
      <c r="GF291" s="191" t="str">
        <f t="shared" si="2946"/>
        <v>nebija plānots</v>
      </c>
      <c r="GG291" s="84">
        <f t="shared" si="2947"/>
        <v>0</v>
      </c>
      <c r="GH291" s="84">
        <v>0</v>
      </c>
      <c r="GI291" s="84">
        <v>0</v>
      </c>
      <c r="GJ291" s="84">
        <f t="shared" si="2948"/>
        <v>0</v>
      </c>
      <c r="GK291" s="84">
        <f t="shared" si="2949"/>
        <v>0</v>
      </c>
      <c r="GL291" s="84">
        <f t="shared" si="2950"/>
        <v>0</v>
      </c>
      <c r="GM291" s="191" t="str">
        <f t="shared" si="2951"/>
        <v>nebija plānots</v>
      </c>
      <c r="GN291" s="84">
        <f t="shared" si="2952"/>
        <v>0</v>
      </c>
      <c r="GO291" s="84">
        <v>0</v>
      </c>
      <c r="GP291" s="84">
        <v>0</v>
      </c>
      <c r="GQ291" s="84">
        <f t="shared" si="2921"/>
        <v>0</v>
      </c>
      <c r="GR291" s="84">
        <f t="shared" si="2922"/>
        <v>0</v>
      </c>
      <c r="GS291" s="84">
        <f t="shared" si="2923"/>
        <v>0</v>
      </c>
      <c r="GT291" s="191" t="str">
        <f t="shared" si="2953"/>
        <v>nebija plānots</v>
      </c>
      <c r="GU291" s="84">
        <f t="shared" si="2924"/>
        <v>0</v>
      </c>
      <c r="GV291" s="84">
        <v>0</v>
      </c>
      <c r="GW291" s="84">
        <v>0</v>
      </c>
      <c r="GX291" s="84">
        <f t="shared" si="2925"/>
        <v>0</v>
      </c>
      <c r="GY291" s="84">
        <f t="shared" si="2926"/>
        <v>0</v>
      </c>
      <c r="GZ291" s="84">
        <f t="shared" si="2927"/>
        <v>0</v>
      </c>
      <c r="HA291" s="191" t="str">
        <f t="shared" si="3110"/>
        <v>nebija plānots</v>
      </c>
      <c r="HB291" s="84">
        <f t="shared" si="2928"/>
        <v>0</v>
      </c>
      <c r="HC291" s="40"/>
      <c r="HD291" s="40"/>
      <c r="HE291" s="99"/>
      <c r="HF291" s="153">
        <v>0.8</v>
      </c>
      <c r="HG291" s="99" t="s">
        <v>955</v>
      </c>
      <c r="HH291" s="100"/>
      <c r="HI291" s="100"/>
    </row>
    <row r="292" spans="1:217" ht="75.400000000000006" customHeight="1" collapsed="1" x14ac:dyDescent="0.45">
      <c r="A292" s="1" t="str">
        <f t="shared" si="2436"/>
        <v>5.4.2.2.3</v>
      </c>
      <c r="B292" s="9" t="str">
        <f>C292&amp;J292&amp;"."&amp;D292</f>
        <v>5.4.2.2.3.Nē</v>
      </c>
      <c r="C292" s="317" t="s">
        <v>81</v>
      </c>
      <c r="D292" s="1" t="s">
        <v>1471</v>
      </c>
      <c r="E292" s="35">
        <v>280</v>
      </c>
      <c r="F292" s="54">
        <v>5</v>
      </c>
      <c r="G292" s="54" t="s">
        <v>81</v>
      </c>
      <c r="H292" s="54" t="s">
        <v>264</v>
      </c>
      <c r="I292" s="54" t="str">
        <f t="shared" si="2401"/>
        <v>5.4.2.2. Vides monitorings</v>
      </c>
      <c r="J292" s="54">
        <v>3</v>
      </c>
      <c r="K292" s="65">
        <v>3</v>
      </c>
      <c r="L292" s="38" t="str">
        <f t="shared" si="2402"/>
        <v>5.4.2.2.3</v>
      </c>
      <c r="M292" s="56" t="s">
        <v>50</v>
      </c>
      <c r="N292" s="55" t="s">
        <v>6</v>
      </c>
      <c r="O292" s="55" t="s">
        <v>222</v>
      </c>
      <c r="P292" s="55" t="s">
        <v>225</v>
      </c>
      <c r="Q292" s="57">
        <f t="shared" si="2403"/>
        <v>1333895</v>
      </c>
      <c r="R292" s="57">
        <f t="shared" si="2404"/>
        <v>1333895</v>
      </c>
      <c r="S292" s="80">
        <f>1333895</f>
        <v>1333895</v>
      </c>
      <c r="T292" s="80">
        <v>0</v>
      </c>
      <c r="U292" s="80">
        <v>0</v>
      </c>
      <c r="V292" s="80">
        <v>0</v>
      </c>
      <c r="W292" s="80">
        <v>0</v>
      </c>
      <c r="X292" s="85" t="str">
        <f t="shared" si="2889"/>
        <v>KF</v>
      </c>
      <c r="Y292" s="85">
        <v>0</v>
      </c>
      <c r="Z292" s="85">
        <v>0</v>
      </c>
      <c r="AA292" s="85">
        <v>0</v>
      </c>
      <c r="AB292" s="85">
        <v>0</v>
      </c>
      <c r="AC292" s="85">
        <v>0</v>
      </c>
      <c r="AD292" s="85">
        <v>0</v>
      </c>
      <c r="AE292" s="85">
        <v>0</v>
      </c>
      <c r="AF292" s="85">
        <v>0</v>
      </c>
      <c r="AG292" s="85">
        <v>0</v>
      </c>
      <c r="AH292" s="85">
        <v>0</v>
      </c>
      <c r="AI292" s="85">
        <v>0</v>
      </c>
      <c r="AJ292" s="85">
        <v>0</v>
      </c>
      <c r="AK292" s="85">
        <v>0</v>
      </c>
      <c r="AL292" s="85">
        <v>0</v>
      </c>
      <c r="AM292" s="85">
        <v>0</v>
      </c>
      <c r="AN292" s="85">
        <f t="shared" si="2467"/>
        <v>0</v>
      </c>
      <c r="AO292" s="85">
        <v>0</v>
      </c>
      <c r="AP292" s="57">
        <f t="shared" si="2306"/>
        <v>0</v>
      </c>
      <c r="AQ292" s="85">
        <v>0</v>
      </c>
      <c r="AR292" s="85">
        <v>0</v>
      </c>
      <c r="AS292" s="85">
        <v>0</v>
      </c>
      <c r="AT292" s="85">
        <v>0</v>
      </c>
      <c r="AU292" s="85">
        <v>0</v>
      </c>
      <c r="AV292" s="85">
        <v>0</v>
      </c>
      <c r="AW292" s="85">
        <v>0</v>
      </c>
      <c r="AX292" s="85">
        <v>0</v>
      </c>
      <c r="AY292" s="85">
        <v>0</v>
      </c>
      <c r="AZ292" s="85">
        <v>0</v>
      </c>
      <c r="BA292" s="85">
        <v>0</v>
      </c>
      <c r="BB292" s="85">
        <v>0</v>
      </c>
      <c r="BC292" s="57">
        <f t="shared" si="2307"/>
        <v>0</v>
      </c>
      <c r="BD292" s="57">
        <f t="shared" si="2308"/>
        <v>0</v>
      </c>
      <c r="BE292" s="85">
        <v>0</v>
      </c>
      <c r="BF292" s="85">
        <v>0</v>
      </c>
      <c r="BG292" s="85">
        <v>0</v>
      </c>
      <c r="BH292" s="85">
        <v>0</v>
      </c>
      <c r="BI292" s="85">
        <v>0</v>
      </c>
      <c r="BJ292" s="85">
        <v>0</v>
      </c>
      <c r="BK292" s="85">
        <v>0</v>
      </c>
      <c r="BL292" s="85">
        <v>0</v>
      </c>
      <c r="BM292" s="85">
        <v>0</v>
      </c>
      <c r="BN292" s="85">
        <v>0</v>
      </c>
      <c r="BO292" s="85">
        <v>0</v>
      </c>
      <c r="BP292" s="85">
        <v>0</v>
      </c>
      <c r="BQ292" s="57">
        <f t="shared" si="2309"/>
        <v>0</v>
      </c>
      <c r="BR292" s="85">
        <v>0</v>
      </c>
      <c r="BS292" s="85">
        <v>0</v>
      </c>
      <c r="BT292" s="85">
        <v>0</v>
      </c>
      <c r="BU292" s="85">
        <v>264065.01</v>
      </c>
      <c r="BV292" s="85">
        <v>0</v>
      </c>
      <c r="BW292" s="85">
        <v>0</v>
      </c>
      <c r="BX292" s="85">
        <v>0</v>
      </c>
      <c r="BY292" s="85">
        <v>0</v>
      </c>
      <c r="BZ292" s="85">
        <v>11815.14</v>
      </c>
      <c r="CA292" s="85">
        <v>0</v>
      </c>
      <c r="CB292" s="85">
        <v>0</v>
      </c>
      <c r="CC292" s="85">
        <v>0</v>
      </c>
      <c r="CD292" s="57">
        <f t="shared" si="2310"/>
        <v>275880.15000000002</v>
      </c>
      <c r="CE292" s="85">
        <v>0</v>
      </c>
      <c r="CF292" s="85">
        <v>0</v>
      </c>
      <c r="CG292" s="85">
        <v>72571.850000000006</v>
      </c>
      <c r="CH292" s="85">
        <v>92207.49</v>
      </c>
      <c r="CI292" s="85">
        <v>0</v>
      </c>
      <c r="CJ292" s="85">
        <v>0</v>
      </c>
      <c r="CK292" s="85">
        <v>0</v>
      </c>
      <c r="CL292" s="85">
        <v>0</v>
      </c>
      <c r="CM292" s="85">
        <v>16396.21</v>
      </c>
      <c r="CN292" s="85">
        <v>0</v>
      </c>
      <c r="CO292" s="84">
        <v>0</v>
      </c>
      <c r="CP292" s="84">
        <v>0</v>
      </c>
      <c r="CQ292" s="57">
        <f>CE292+CF292+CG292+CH292+CI292+CJ292+CK292+CL292+CM292+CN292+CO292+CP292</f>
        <v>181175.55000000002</v>
      </c>
      <c r="CR292" s="57">
        <f t="shared" si="2890"/>
        <v>457055.70000000007</v>
      </c>
      <c r="CS292" s="179">
        <v>0</v>
      </c>
      <c r="CT292" s="84">
        <v>0</v>
      </c>
      <c r="CU292" s="84">
        <v>0</v>
      </c>
      <c r="CV292" s="84">
        <f t="shared" si="2954"/>
        <v>0</v>
      </c>
      <c r="CW292" s="84">
        <v>0</v>
      </c>
      <c r="CX292" s="84">
        <f t="shared" si="2955"/>
        <v>0</v>
      </c>
      <c r="CY292" s="191" t="str">
        <f t="shared" si="2956"/>
        <v>nebija plānots</v>
      </c>
      <c r="CZ292" s="84">
        <f t="shared" si="2957"/>
        <v>0</v>
      </c>
      <c r="DA292" s="84">
        <f t="shared" ref="DA292:FL292" si="3141">DA293+DA294</f>
        <v>23120</v>
      </c>
      <c r="DB292" s="84">
        <v>19215.89</v>
      </c>
      <c r="DC292" s="84">
        <f t="shared" si="2959"/>
        <v>23120</v>
      </c>
      <c r="DD292" s="84">
        <v>0</v>
      </c>
      <c r="DE292" s="84">
        <f t="shared" si="2929"/>
        <v>19215.89</v>
      </c>
      <c r="DF292" s="191">
        <f t="shared" ref="DF292" si="3142">IFERROR(DE292/DC292,"nebija plānots")</f>
        <v>0.83113711072664354</v>
      </c>
      <c r="DG292" s="84">
        <f t="shared" ref="DG292" si="3143">DE292-DC292</f>
        <v>-3904.1100000000006</v>
      </c>
      <c r="DH292" s="84">
        <f t="shared" si="3141"/>
        <v>0</v>
      </c>
      <c r="DI292" s="84">
        <v>0</v>
      </c>
      <c r="DJ292" s="84">
        <f t="shared" ref="DJ292" si="3144">DC292+DH292</f>
        <v>23120</v>
      </c>
      <c r="DK292" s="84">
        <v>0</v>
      </c>
      <c r="DL292" s="84">
        <f t="shared" si="2930"/>
        <v>19215.89</v>
      </c>
      <c r="DM292" s="191">
        <f t="shared" ref="DM292" si="3145">IFERROR(DL292/DJ292,"nebija plānots")</f>
        <v>0.83113711072664354</v>
      </c>
      <c r="DN292" s="84">
        <f t="shared" ref="DN292" si="3146">DL292-DJ292</f>
        <v>-3904.1100000000006</v>
      </c>
      <c r="DO292" s="84">
        <f t="shared" si="3141"/>
        <v>0</v>
      </c>
      <c r="DP292" s="84">
        <v>0</v>
      </c>
      <c r="DQ292" s="84">
        <f t="shared" ref="DQ292" si="3147">DJ292+DO292</f>
        <v>23120</v>
      </c>
      <c r="DR292" s="84">
        <v>0</v>
      </c>
      <c r="DS292" s="84">
        <f t="shared" si="2931"/>
        <v>19215.89</v>
      </c>
      <c r="DT292" s="191">
        <f t="shared" ref="DT292" si="3148">IFERROR(DS292/DQ292,"nebija plānots")</f>
        <v>0.83113711072664354</v>
      </c>
      <c r="DU292" s="84">
        <f t="shared" ref="DU292" si="3149">DS292-DQ292</f>
        <v>-3904.1100000000006</v>
      </c>
      <c r="DV292" s="84">
        <f t="shared" si="3141"/>
        <v>0</v>
      </c>
      <c r="DW292" s="84">
        <v>0</v>
      </c>
      <c r="DX292" s="84">
        <f t="shared" ref="DX292" si="3150">DQ292+DV292</f>
        <v>23120</v>
      </c>
      <c r="DY292" s="84">
        <v>0</v>
      </c>
      <c r="DZ292" s="84">
        <f t="shared" si="2932"/>
        <v>19215.89</v>
      </c>
      <c r="EA292" s="191">
        <f t="shared" ref="EA292" si="3151">IFERROR(DZ292/DX292,"nebija plānots")</f>
        <v>0.83113711072664354</v>
      </c>
      <c r="EB292" s="84">
        <f t="shared" ref="EB292" si="3152">DZ292-DX292</f>
        <v>-3904.1100000000006</v>
      </c>
      <c r="EC292" s="84">
        <f t="shared" si="3141"/>
        <v>0</v>
      </c>
      <c r="ED292" s="84">
        <v>0</v>
      </c>
      <c r="EE292" s="84">
        <f t="shared" ref="EE292" si="3153">DX292+EC292</f>
        <v>23120</v>
      </c>
      <c r="EF292" s="84">
        <v>0</v>
      </c>
      <c r="EG292" s="84">
        <f t="shared" si="2933"/>
        <v>19215.89</v>
      </c>
      <c r="EH292" s="191">
        <f t="shared" ref="EH292" si="3154">IFERROR(EG292/EE292,"nebija plānots")</f>
        <v>0.83113711072664354</v>
      </c>
      <c r="EI292" s="84">
        <f t="shared" ref="EI292" si="3155">EG292-EE292</f>
        <v>-3904.1100000000006</v>
      </c>
      <c r="EJ292" s="84">
        <f t="shared" si="3141"/>
        <v>0</v>
      </c>
      <c r="EK292" s="84">
        <v>0</v>
      </c>
      <c r="EL292" s="84">
        <f t="shared" ref="EL292" si="3156">EE292+EJ292</f>
        <v>23120</v>
      </c>
      <c r="EM292" s="84">
        <v>0</v>
      </c>
      <c r="EN292" s="84">
        <f t="shared" si="2934"/>
        <v>19215.89</v>
      </c>
      <c r="EO292" s="191">
        <f t="shared" ref="EO292" si="3157">IFERROR(EN292/EL292,"nebija plānots")</f>
        <v>0.83113711072664354</v>
      </c>
      <c r="EP292" s="84">
        <f t="shared" ref="EP292" si="3158">EN292-EL292</f>
        <v>-3904.1100000000006</v>
      </c>
      <c r="EQ292" s="84">
        <f t="shared" si="3141"/>
        <v>828037.65</v>
      </c>
      <c r="ER292" s="84">
        <v>0</v>
      </c>
      <c r="ES292" s="84">
        <f t="shared" ref="ES292" si="3159">EL292+EQ292</f>
        <v>851157.65</v>
      </c>
      <c r="ET292" s="84">
        <v>0</v>
      </c>
      <c r="EU292" s="84">
        <f t="shared" si="2935"/>
        <v>19215.89</v>
      </c>
      <c r="EV292" s="191">
        <f t="shared" ref="EV292" si="3160">IFERROR(EU292/ES292,"nebija plānots")</f>
        <v>2.2576181979918761E-2</v>
      </c>
      <c r="EW292" s="84">
        <f t="shared" ref="EW292" si="3161">EU292-ES292</f>
        <v>-831941.76</v>
      </c>
      <c r="EX292" s="84">
        <f t="shared" si="3141"/>
        <v>0</v>
      </c>
      <c r="EY292" s="84">
        <v>21420.77</v>
      </c>
      <c r="EZ292" s="84">
        <f t="shared" ref="EZ292" si="3162">ES292+EX292</f>
        <v>851157.65</v>
      </c>
      <c r="FA292" s="84">
        <v>0</v>
      </c>
      <c r="FB292" s="84">
        <f t="shared" si="2936"/>
        <v>40636.660000000003</v>
      </c>
      <c r="FC292" s="191">
        <f t="shared" ref="FC292" si="3163">IFERROR(FB292/EZ292,"nebija plānots")</f>
        <v>4.7742812392040417E-2</v>
      </c>
      <c r="FD292" s="84">
        <f t="shared" ref="FD292" si="3164">FB292-EZ292</f>
        <v>-810520.99</v>
      </c>
      <c r="FE292" s="84">
        <f t="shared" si="3141"/>
        <v>0</v>
      </c>
      <c r="FF292" s="84">
        <v>106195.35</v>
      </c>
      <c r="FG292" s="84">
        <f t="shared" ref="FG292" si="3165">EZ292+FE292</f>
        <v>851157.65</v>
      </c>
      <c r="FH292" s="84">
        <v>0</v>
      </c>
      <c r="FI292" s="84">
        <f t="shared" si="2937"/>
        <v>146832.01</v>
      </c>
      <c r="FJ292" s="191">
        <f t="shared" ref="FJ292" si="3166">IFERROR(FI292/FG292,"nebija plānots")</f>
        <v>0.17250859461816503</v>
      </c>
      <c r="FK292" s="84">
        <f t="shared" ref="FK292" si="3167">FI292-FG292</f>
        <v>-704325.64</v>
      </c>
      <c r="FL292" s="84">
        <f t="shared" si="3141"/>
        <v>0</v>
      </c>
      <c r="FM292" s="84">
        <v>678153.93</v>
      </c>
      <c r="FN292" s="84">
        <f t="shared" ref="FN292" si="3168">FG292+FL292</f>
        <v>851157.65</v>
      </c>
      <c r="FO292" s="84">
        <v>0</v>
      </c>
      <c r="FP292" s="84">
        <f t="shared" si="2938"/>
        <v>824985.94000000006</v>
      </c>
      <c r="FQ292" s="191">
        <f t="shared" ref="FQ292" si="3169">IFERROR(FP292/FN292,"nebija plānots")</f>
        <v>0.96925163041182794</v>
      </c>
      <c r="FR292" s="84">
        <f t="shared" ref="FR292" si="3170">FP292-FN292</f>
        <v>-26171.709999999963</v>
      </c>
      <c r="FS292" s="97">
        <f t="shared" si="3049"/>
        <v>851157.65</v>
      </c>
      <c r="FT292" s="97">
        <f t="shared" si="2939"/>
        <v>1282041.6400000001</v>
      </c>
      <c r="FU292" s="84">
        <v>20937.89</v>
      </c>
      <c r="FV292" s="84">
        <v>0</v>
      </c>
      <c r="FW292" s="84">
        <v>0</v>
      </c>
      <c r="FX292" s="84">
        <f t="shared" si="2940"/>
        <v>0</v>
      </c>
      <c r="FY292" s="191">
        <f t="shared" si="2941"/>
        <v>0</v>
      </c>
      <c r="FZ292" s="84">
        <f t="shared" si="2942"/>
        <v>20937.89</v>
      </c>
      <c r="GA292" s="84">
        <v>0</v>
      </c>
      <c r="GB292" s="84">
        <v>0</v>
      </c>
      <c r="GC292" s="84">
        <f t="shared" si="2943"/>
        <v>0</v>
      </c>
      <c r="GD292" s="84">
        <f t="shared" si="2944"/>
        <v>0</v>
      </c>
      <c r="GE292" s="84">
        <f t="shared" si="2945"/>
        <v>0</v>
      </c>
      <c r="GF292" s="191">
        <f t="shared" si="2946"/>
        <v>0</v>
      </c>
      <c r="GG292" s="84">
        <f t="shared" si="2947"/>
        <v>20937.89</v>
      </c>
      <c r="GH292" s="84">
        <v>0</v>
      </c>
      <c r="GI292" s="84">
        <v>0</v>
      </c>
      <c r="GJ292" s="84">
        <f t="shared" si="2948"/>
        <v>0</v>
      </c>
      <c r="GK292" s="84">
        <f t="shared" si="2949"/>
        <v>0</v>
      </c>
      <c r="GL292" s="84">
        <f t="shared" si="2950"/>
        <v>0</v>
      </c>
      <c r="GM292" s="191">
        <f t="shared" si="2951"/>
        <v>0</v>
      </c>
      <c r="GN292" s="84">
        <f t="shared" si="2952"/>
        <v>20937.89</v>
      </c>
      <c r="GO292" s="84">
        <v>0</v>
      </c>
      <c r="GP292" s="84">
        <v>0</v>
      </c>
      <c r="GQ292" s="84">
        <f t="shared" si="2921"/>
        <v>0</v>
      </c>
      <c r="GR292" s="84">
        <f t="shared" si="2922"/>
        <v>0</v>
      </c>
      <c r="GS292" s="84">
        <f t="shared" si="2923"/>
        <v>0</v>
      </c>
      <c r="GT292" s="191">
        <f t="shared" si="2953"/>
        <v>0</v>
      </c>
      <c r="GU292" s="84">
        <f t="shared" si="2924"/>
        <v>20937.89</v>
      </c>
      <c r="GV292" s="84">
        <v>0</v>
      </c>
      <c r="GW292" s="84">
        <v>22491.96</v>
      </c>
      <c r="GX292" s="84">
        <f t="shared" si="2925"/>
        <v>-22491.96</v>
      </c>
      <c r="GY292" s="84">
        <f t="shared" si="2926"/>
        <v>22491.96</v>
      </c>
      <c r="GZ292" s="84">
        <f t="shared" si="2927"/>
        <v>-22491.96</v>
      </c>
      <c r="HA292" s="191">
        <f t="shared" si="3110"/>
        <v>-1.0742228562667966</v>
      </c>
      <c r="HB292" s="84">
        <f t="shared" si="2928"/>
        <v>43429.85</v>
      </c>
      <c r="HC292" s="57">
        <f>FU292+FS292+CQ292+CD292+BQ292+BC292+AP292</f>
        <v>1329151.2400000002</v>
      </c>
      <c r="HD292" s="57">
        <f>Q292-HC292</f>
        <v>4743.7599999997765</v>
      </c>
      <c r="HE292" s="58" t="s">
        <v>788</v>
      </c>
      <c r="HF292" s="58"/>
      <c r="HG292" s="58"/>
      <c r="HH292" s="59"/>
      <c r="HI292" s="59"/>
    </row>
    <row r="293" spans="1:217" ht="75.400000000000006" hidden="1" customHeight="1" outlineLevel="1" x14ac:dyDescent="0.45">
      <c r="B293" s="9"/>
      <c r="C293" s="317" t="s">
        <v>81</v>
      </c>
      <c r="D293" s="1" t="s">
        <v>1471</v>
      </c>
      <c r="E293" s="35">
        <v>281</v>
      </c>
      <c r="F293" s="37">
        <v>5</v>
      </c>
      <c r="G293" s="37" t="s">
        <v>81</v>
      </c>
      <c r="H293" s="37" t="s">
        <v>264</v>
      </c>
      <c r="I293" s="37" t="s">
        <v>505</v>
      </c>
      <c r="J293" s="54">
        <v>0</v>
      </c>
      <c r="K293" s="45"/>
      <c r="L293" s="38"/>
      <c r="M293" s="39" t="s">
        <v>50</v>
      </c>
      <c r="N293" s="38"/>
      <c r="O293" s="38"/>
      <c r="P293" s="38" t="s">
        <v>456</v>
      </c>
      <c r="Q293" s="40"/>
      <c r="R293" s="40"/>
      <c r="S293" s="40"/>
      <c r="T293" s="40"/>
      <c r="U293" s="40"/>
      <c r="V293" s="40"/>
      <c r="W293" s="40"/>
      <c r="X293" s="85">
        <f t="shared" si="2889"/>
        <v>0</v>
      </c>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c r="BV293" s="40"/>
      <c r="BW293" s="40"/>
      <c r="BX293" s="40"/>
      <c r="BY293" s="40"/>
      <c r="BZ293" s="40"/>
      <c r="CA293" s="40"/>
      <c r="CB293" s="40"/>
      <c r="CC293" s="40"/>
      <c r="CD293" s="40"/>
      <c r="CE293" s="40"/>
      <c r="CF293" s="40"/>
      <c r="CG293" s="40"/>
      <c r="CH293" s="40"/>
      <c r="CI293" s="40"/>
      <c r="CJ293" s="40"/>
      <c r="CK293" s="40"/>
      <c r="CL293" s="40"/>
      <c r="CM293" s="40"/>
      <c r="CN293" s="40"/>
      <c r="CO293" s="84">
        <v>0</v>
      </c>
      <c r="CP293" s="84">
        <v>0</v>
      </c>
      <c r="CQ293" s="40"/>
      <c r="CR293" s="57">
        <f t="shared" si="2890"/>
        <v>0</v>
      </c>
      <c r="CS293" s="40"/>
      <c r="CT293" s="40"/>
      <c r="CU293" s="84"/>
      <c r="CV293" s="84"/>
      <c r="CW293" s="84"/>
      <c r="CX293" s="84"/>
      <c r="CY293" s="191"/>
      <c r="CZ293" s="84"/>
      <c r="DA293" s="40"/>
      <c r="DB293" s="84">
        <v>0</v>
      </c>
      <c r="DC293" s="84"/>
      <c r="DD293" s="84"/>
      <c r="DE293" s="84">
        <f t="shared" si="2929"/>
        <v>0</v>
      </c>
      <c r="DF293" s="191"/>
      <c r="DG293" s="84"/>
      <c r="DH293" s="40"/>
      <c r="DI293" s="84">
        <v>0</v>
      </c>
      <c r="DJ293" s="84"/>
      <c r="DK293" s="84"/>
      <c r="DL293" s="84">
        <f t="shared" si="2930"/>
        <v>0</v>
      </c>
      <c r="DM293" s="191"/>
      <c r="DN293" s="84"/>
      <c r="DO293" s="40"/>
      <c r="DP293" s="84">
        <v>0</v>
      </c>
      <c r="DQ293" s="84"/>
      <c r="DR293" s="84"/>
      <c r="DS293" s="84">
        <f t="shared" si="2931"/>
        <v>0</v>
      </c>
      <c r="DT293" s="191"/>
      <c r="DU293" s="84"/>
      <c r="DV293" s="40"/>
      <c r="DW293" s="84">
        <v>0</v>
      </c>
      <c r="DX293" s="84"/>
      <c r="DY293" s="84"/>
      <c r="DZ293" s="84">
        <f t="shared" si="2932"/>
        <v>0</v>
      </c>
      <c r="EA293" s="191"/>
      <c r="EB293" s="84"/>
      <c r="EC293" s="40"/>
      <c r="ED293" s="84">
        <v>0</v>
      </c>
      <c r="EE293" s="84"/>
      <c r="EF293" s="84"/>
      <c r="EG293" s="84">
        <f t="shared" si="2933"/>
        <v>0</v>
      </c>
      <c r="EH293" s="191"/>
      <c r="EI293" s="84"/>
      <c r="EJ293" s="40"/>
      <c r="EK293" s="84">
        <v>0</v>
      </c>
      <c r="EL293" s="84"/>
      <c r="EM293" s="84"/>
      <c r="EN293" s="84">
        <f t="shared" si="2934"/>
        <v>0</v>
      </c>
      <c r="EO293" s="191"/>
      <c r="EP293" s="84"/>
      <c r="EQ293" s="40"/>
      <c r="ER293" s="84">
        <v>0</v>
      </c>
      <c r="ES293" s="84"/>
      <c r="ET293" s="84"/>
      <c r="EU293" s="84">
        <f t="shared" si="2935"/>
        <v>0</v>
      </c>
      <c r="EV293" s="191"/>
      <c r="EW293" s="84"/>
      <c r="EX293" s="40"/>
      <c r="EY293" s="84">
        <v>0</v>
      </c>
      <c r="EZ293" s="84"/>
      <c r="FA293" s="84"/>
      <c r="FB293" s="84">
        <f t="shared" si="2936"/>
        <v>0</v>
      </c>
      <c r="FC293" s="191"/>
      <c r="FD293" s="84"/>
      <c r="FE293" s="40"/>
      <c r="FF293" s="84">
        <v>0</v>
      </c>
      <c r="FG293" s="84"/>
      <c r="FH293" s="84"/>
      <c r="FI293" s="84">
        <f t="shared" si="2937"/>
        <v>0</v>
      </c>
      <c r="FJ293" s="191"/>
      <c r="FK293" s="84"/>
      <c r="FL293" s="40"/>
      <c r="FM293" s="84">
        <v>0</v>
      </c>
      <c r="FN293" s="84"/>
      <c r="FO293" s="84"/>
      <c r="FP293" s="84">
        <f t="shared" si="2938"/>
        <v>0</v>
      </c>
      <c r="FQ293" s="191"/>
      <c r="FR293" s="84"/>
      <c r="FS293" s="40"/>
      <c r="FT293" s="97">
        <f t="shared" si="2939"/>
        <v>0</v>
      </c>
      <c r="FU293" s="84">
        <v>0</v>
      </c>
      <c r="FV293" s="84">
        <v>0</v>
      </c>
      <c r="FW293" s="84">
        <v>0</v>
      </c>
      <c r="FX293" s="84">
        <f t="shared" si="2940"/>
        <v>0</v>
      </c>
      <c r="FY293" s="191" t="str">
        <f t="shared" si="2941"/>
        <v>nebija plānots</v>
      </c>
      <c r="FZ293" s="84">
        <f t="shared" si="2942"/>
        <v>0</v>
      </c>
      <c r="GA293" s="84">
        <v>0</v>
      </c>
      <c r="GB293" s="84">
        <v>0</v>
      </c>
      <c r="GC293" s="84">
        <f t="shared" si="2943"/>
        <v>0</v>
      </c>
      <c r="GD293" s="84">
        <f t="shared" si="2944"/>
        <v>0</v>
      </c>
      <c r="GE293" s="84">
        <f t="shared" si="2945"/>
        <v>0</v>
      </c>
      <c r="GF293" s="191" t="str">
        <f t="shared" si="2946"/>
        <v>nebija plānots</v>
      </c>
      <c r="GG293" s="84">
        <f t="shared" si="2947"/>
        <v>0</v>
      </c>
      <c r="GH293" s="84">
        <v>0</v>
      </c>
      <c r="GI293" s="84">
        <v>0</v>
      </c>
      <c r="GJ293" s="84">
        <f t="shared" si="2948"/>
        <v>0</v>
      </c>
      <c r="GK293" s="84">
        <f t="shared" si="2949"/>
        <v>0</v>
      </c>
      <c r="GL293" s="84">
        <f t="shared" si="2950"/>
        <v>0</v>
      </c>
      <c r="GM293" s="191" t="str">
        <f t="shared" si="2951"/>
        <v>nebija plānots</v>
      </c>
      <c r="GN293" s="84">
        <f t="shared" si="2952"/>
        <v>0</v>
      </c>
      <c r="GO293" s="84">
        <v>0</v>
      </c>
      <c r="GP293" s="84">
        <v>0</v>
      </c>
      <c r="GQ293" s="84">
        <f t="shared" si="2921"/>
        <v>0</v>
      </c>
      <c r="GR293" s="84">
        <f t="shared" si="2922"/>
        <v>0</v>
      </c>
      <c r="GS293" s="84">
        <f t="shared" si="2923"/>
        <v>0</v>
      </c>
      <c r="GT293" s="191" t="str">
        <f t="shared" si="2953"/>
        <v>nebija plānots</v>
      </c>
      <c r="GU293" s="84">
        <f t="shared" si="2924"/>
        <v>0</v>
      </c>
      <c r="GV293" s="84">
        <v>0</v>
      </c>
      <c r="GW293" s="84">
        <v>0</v>
      </c>
      <c r="GX293" s="84">
        <f t="shared" si="2925"/>
        <v>0</v>
      </c>
      <c r="GY293" s="84">
        <f t="shared" si="2926"/>
        <v>0</v>
      </c>
      <c r="GZ293" s="84">
        <f t="shared" si="2927"/>
        <v>0</v>
      </c>
      <c r="HA293" s="191" t="str">
        <f t="shared" si="3110"/>
        <v>nebija plānots</v>
      </c>
      <c r="HB293" s="84">
        <f t="shared" si="2928"/>
        <v>0</v>
      </c>
      <c r="HC293" s="40"/>
      <c r="HD293" s="40"/>
      <c r="HE293" s="99"/>
      <c r="HF293" s="99"/>
      <c r="HG293" s="99"/>
      <c r="HH293" s="100"/>
      <c r="HI293" s="100"/>
    </row>
    <row r="294" spans="1:217" ht="105" hidden="1" customHeight="1" outlineLevel="1" x14ac:dyDescent="0.45">
      <c r="B294" s="9"/>
      <c r="C294" s="317" t="s">
        <v>81</v>
      </c>
      <c r="D294" s="1" t="s">
        <v>1471</v>
      </c>
      <c r="E294" s="35">
        <v>282</v>
      </c>
      <c r="F294" s="37">
        <v>5</v>
      </c>
      <c r="G294" s="37" t="s">
        <v>81</v>
      </c>
      <c r="H294" s="37" t="s">
        <v>264</v>
      </c>
      <c r="I294" s="37" t="s">
        <v>505</v>
      </c>
      <c r="J294" s="54">
        <v>0</v>
      </c>
      <c r="K294" s="45"/>
      <c r="L294" s="38"/>
      <c r="M294" s="39" t="s">
        <v>50</v>
      </c>
      <c r="N294" s="38"/>
      <c r="O294" s="38"/>
      <c r="P294" s="38" t="s">
        <v>457</v>
      </c>
      <c r="Q294" s="40"/>
      <c r="R294" s="40"/>
      <c r="S294" s="40"/>
      <c r="T294" s="40"/>
      <c r="U294" s="40"/>
      <c r="V294" s="40"/>
      <c r="W294" s="40"/>
      <c r="X294" s="85">
        <f t="shared" si="2889"/>
        <v>0</v>
      </c>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c r="BV294" s="40"/>
      <c r="BW294" s="40"/>
      <c r="BX294" s="40"/>
      <c r="BY294" s="40"/>
      <c r="BZ294" s="40"/>
      <c r="CA294" s="40"/>
      <c r="CB294" s="40"/>
      <c r="CC294" s="40"/>
      <c r="CD294" s="40"/>
      <c r="CE294" s="40"/>
      <c r="CF294" s="40"/>
      <c r="CG294" s="40"/>
      <c r="CH294" s="40"/>
      <c r="CI294" s="40"/>
      <c r="CJ294" s="40"/>
      <c r="CK294" s="40"/>
      <c r="CL294" s="40"/>
      <c r="CM294" s="40"/>
      <c r="CN294" s="40"/>
      <c r="CO294" s="84">
        <v>0</v>
      </c>
      <c r="CP294" s="84">
        <v>0</v>
      </c>
      <c r="CQ294" s="40"/>
      <c r="CR294" s="57">
        <f t="shared" si="2890"/>
        <v>0</v>
      </c>
      <c r="CS294" s="40"/>
      <c r="CT294" s="40">
        <v>0</v>
      </c>
      <c r="CU294" s="84"/>
      <c r="CV294" s="84"/>
      <c r="CW294" s="84"/>
      <c r="CX294" s="84"/>
      <c r="CY294" s="191"/>
      <c r="CZ294" s="84"/>
      <c r="DA294" s="40">
        <v>23120</v>
      </c>
      <c r="DB294" s="84">
        <v>0</v>
      </c>
      <c r="DC294" s="84"/>
      <c r="DD294" s="84"/>
      <c r="DE294" s="84">
        <f t="shared" si="2929"/>
        <v>0</v>
      </c>
      <c r="DF294" s="191"/>
      <c r="DG294" s="84"/>
      <c r="DH294" s="40">
        <v>0</v>
      </c>
      <c r="DI294" s="84">
        <v>0</v>
      </c>
      <c r="DJ294" s="84"/>
      <c r="DK294" s="84"/>
      <c r="DL294" s="84">
        <f t="shared" si="2930"/>
        <v>0</v>
      </c>
      <c r="DM294" s="191"/>
      <c r="DN294" s="84"/>
      <c r="DO294" s="40">
        <v>0</v>
      </c>
      <c r="DP294" s="84">
        <v>0</v>
      </c>
      <c r="DQ294" s="84"/>
      <c r="DR294" s="84"/>
      <c r="DS294" s="84">
        <f t="shared" si="2931"/>
        <v>0</v>
      </c>
      <c r="DT294" s="191"/>
      <c r="DU294" s="84"/>
      <c r="DV294" s="40">
        <v>0</v>
      </c>
      <c r="DW294" s="84">
        <v>0</v>
      </c>
      <c r="DX294" s="84"/>
      <c r="DY294" s="84"/>
      <c r="DZ294" s="84">
        <f t="shared" si="2932"/>
        <v>0</v>
      </c>
      <c r="EA294" s="191"/>
      <c r="EB294" s="84"/>
      <c r="EC294" s="40">
        <v>0</v>
      </c>
      <c r="ED294" s="84">
        <v>0</v>
      </c>
      <c r="EE294" s="84"/>
      <c r="EF294" s="84"/>
      <c r="EG294" s="84">
        <f t="shared" si="2933"/>
        <v>0</v>
      </c>
      <c r="EH294" s="191"/>
      <c r="EI294" s="84"/>
      <c r="EJ294" s="40">
        <v>0</v>
      </c>
      <c r="EK294" s="84">
        <v>0</v>
      </c>
      <c r="EL294" s="84"/>
      <c r="EM294" s="84"/>
      <c r="EN294" s="84">
        <f t="shared" si="2934"/>
        <v>0</v>
      </c>
      <c r="EO294" s="191"/>
      <c r="EP294" s="84"/>
      <c r="EQ294" s="40">
        <v>828037.65</v>
      </c>
      <c r="ER294" s="84">
        <v>0</v>
      </c>
      <c r="ES294" s="84"/>
      <c r="ET294" s="84"/>
      <c r="EU294" s="84">
        <f t="shared" si="2935"/>
        <v>0</v>
      </c>
      <c r="EV294" s="191"/>
      <c r="EW294" s="84"/>
      <c r="EX294" s="40">
        <v>0</v>
      </c>
      <c r="EY294" s="84">
        <v>0</v>
      </c>
      <c r="EZ294" s="84"/>
      <c r="FA294" s="84"/>
      <c r="FB294" s="84">
        <f t="shared" si="2936"/>
        <v>0</v>
      </c>
      <c r="FC294" s="191"/>
      <c r="FD294" s="84"/>
      <c r="FE294" s="40">
        <v>0</v>
      </c>
      <c r="FF294" s="84">
        <v>0</v>
      </c>
      <c r="FG294" s="84"/>
      <c r="FH294" s="84"/>
      <c r="FI294" s="84">
        <f t="shared" si="2937"/>
        <v>0</v>
      </c>
      <c r="FJ294" s="191"/>
      <c r="FK294" s="84"/>
      <c r="FL294" s="40">
        <v>0</v>
      </c>
      <c r="FM294" s="84">
        <v>0</v>
      </c>
      <c r="FN294" s="84"/>
      <c r="FO294" s="84"/>
      <c r="FP294" s="84">
        <f t="shared" si="2938"/>
        <v>0</v>
      </c>
      <c r="FQ294" s="191"/>
      <c r="FR294" s="84"/>
      <c r="FS294" s="40"/>
      <c r="FT294" s="97">
        <f t="shared" si="2939"/>
        <v>0</v>
      </c>
      <c r="FU294" s="84">
        <v>0</v>
      </c>
      <c r="FV294" s="84">
        <v>0</v>
      </c>
      <c r="FW294" s="84">
        <v>0</v>
      </c>
      <c r="FX294" s="84">
        <f t="shared" si="2940"/>
        <v>0</v>
      </c>
      <c r="FY294" s="191" t="str">
        <f t="shared" si="2941"/>
        <v>nebija plānots</v>
      </c>
      <c r="FZ294" s="84">
        <f t="shared" si="2942"/>
        <v>0</v>
      </c>
      <c r="GA294" s="84">
        <v>0</v>
      </c>
      <c r="GB294" s="84">
        <v>0</v>
      </c>
      <c r="GC294" s="84">
        <f t="shared" si="2943"/>
        <v>0</v>
      </c>
      <c r="GD294" s="84">
        <f t="shared" si="2944"/>
        <v>0</v>
      </c>
      <c r="GE294" s="84">
        <f t="shared" si="2945"/>
        <v>0</v>
      </c>
      <c r="GF294" s="191" t="str">
        <f t="shared" si="2946"/>
        <v>nebija plānots</v>
      </c>
      <c r="GG294" s="84">
        <f t="shared" si="2947"/>
        <v>0</v>
      </c>
      <c r="GH294" s="84">
        <v>0</v>
      </c>
      <c r="GI294" s="84">
        <v>0</v>
      </c>
      <c r="GJ294" s="84">
        <f t="shared" si="2948"/>
        <v>0</v>
      </c>
      <c r="GK294" s="84">
        <f t="shared" si="2949"/>
        <v>0</v>
      </c>
      <c r="GL294" s="84">
        <f t="shared" si="2950"/>
        <v>0</v>
      </c>
      <c r="GM294" s="191" t="str">
        <f t="shared" si="2951"/>
        <v>nebija plānots</v>
      </c>
      <c r="GN294" s="84">
        <f t="shared" si="2952"/>
        <v>0</v>
      </c>
      <c r="GO294" s="84">
        <v>0</v>
      </c>
      <c r="GP294" s="84">
        <v>0</v>
      </c>
      <c r="GQ294" s="84">
        <f t="shared" si="2921"/>
        <v>0</v>
      </c>
      <c r="GR294" s="84">
        <f t="shared" si="2922"/>
        <v>0</v>
      </c>
      <c r="GS294" s="84">
        <f t="shared" si="2923"/>
        <v>0</v>
      </c>
      <c r="GT294" s="191" t="str">
        <f t="shared" si="2953"/>
        <v>nebija plānots</v>
      </c>
      <c r="GU294" s="84">
        <f t="shared" si="2924"/>
        <v>0</v>
      </c>
      <c r="GV294" s="84">
        <v>0</v>
      </c>
      <c r="GW294" s="84">
        <v>0</v>
      </c>
      <c r="GX294" s="84">
        <f t="shared" si="2925"/>
        <v>0</v>
      </c>
      <c r="GY294" s="84">
        <f t="shared" si="2926"/>
        <v>0</v>
      </c>
      <c r="GZ294" s="84">
        <f t="shared" si="2927"/>
        <v>0</v>
      </c>
      <c r="HA294" s="191" t="str">
        <f t="shared" si="3110"/>
        <v>nebija plānots</v>
      </c>
      <c r="HB294" s="84">
        <f t="shared" si="2928"/>
        <v>0</v>
      </c>
      <c r="HC294" s="40"/>
      <c r="HD294" s="40"/>
      <c r="HE294" s="99"/>
      <c r="HF294" s="153">
        <v>0.8</v>
      </c>
      <c r="HG294" s="99" t="s">
        <v>956</v>
      </c>
      <c r="HH294" s="100"/>
      <c r="HI294" s="100"/>
    </row>
    <row r="295" spans="1:217" ht="75.400000000000006" customHeight="1" collapsed="1" x14ac:dyDescent="0.45">
      <c r="A295" s="1" t="str">
        <f t="shared" si="2436"/>
        <v>5.4.3.1.__</v>
      </c>
      <c r="B295" s="9" t="str">
        <f>C295&amp;J295&amp;"."&amp;D295</f>
        <v>5.4.3.1.K0.Nē</v>
      </c>
      <c r="C295" s="317" t="s">
        <v>429</v>
      </c>
      <c r="D295" s="1" t="s">
        <v>1471</v>
      </c>
      <c r="E295" s="35">
        <v>283</v>
      </c>
      <c r="F295" s="54">
        <v>5</v>
      </c>
      <c r="G295" s="54" t="s">
        <v>429</v>
      </c>
      <c r="H295" s="54" t="s">
        <v>431</v>
      </c>
      <c r="I295" s="54" t="str">
        <f t="shared" si="2401"/>
        <v>5.4.3.1. Eiropas Savienības nozīmes dzīvotņu atjaunošana</v>
      </c>
      <c r="J295" s="54" t="s">
        <v>1472</v>
      </c>
      <c r="K295" s="65" t="s">
        <v>33</v>
      </c>
      <c r="L295" s="38" t="str">
        <f t="shared" si="2402"/>
        <v>5.4.3.1.__</v>
      </c>
      <c r="M295" s="56" t="s">
        <v>50</v>
      </c>
      <c r="N295" s="55" t="s">
        <v>6</v>
      </c>
      <c r="O295" s="55" t="s">
        <v>222</v>
      </c>
      <c r="P295" s="55" t="s">
        <v>225</v>
      </c>
      <c r="Q295" s="57">
        <f t="shared" si="2403"/>
        <v>3000000</v>
      </c>
      <c r="R295" s="57">
        <f t="shared" si="2404"/>
        <v>3000000</v>
      </c>
      <c r="S295" s="80">
        <v>3000000</v>
      </c>
      <c r="T295" s="80">
        <v>0</v>
      </c>
      <c r="U295" s="80">
        <v>0</v>
      </c>
      <c r="V295" s="80">
        <v>0</v>
      </c>
      <c r="W295" s="80">
        <v>0</v>
      </c>
      <c r="X295" s="85" t="str">
        <f t="shared" si="2889"/>
        <v>KF</v>
      </c>
      <c r="Y295" s="85">
        <v>0</v>
      </c>
      <c r="Z295" s="85">
        <v>0</v>
      </c>
      <c r="AA295" s="85">
        <v>0</v>
      </c>
      <c r="AB295" s="85">
        <v>0</v>
      </c>
      <c r="AC295" s="85">
        <v>0</v>
      </c>
      <c r="AD295" s="85">
        <v>0</v>
      </c>
      <c r="AE295" s="85">
        <v>0</v>
      </c>
      <c r="AF295" s="85">
        <v>0</v>
      </c>
      <c r="AG295" s="85">
        <v>0</v>
      </c>
      <c r="AH295" s="85">
        <v>0</v>
      </c>
      <c r="AI295" s="85">
        <v>0</v>
      </c>
      <c r="AJ295" s="85">
        <v>0</v>
      </c>
      <c r="AK295" s="85">
        <v>0</v>
      </c>
      <c r="AL295" s="85">
        <v>0</v>
      </c>
      <c r="AM295" s="85">
        <v>0</v>
      </c>
      <c r="AN295" s="85">
        <f t="shared" ref="AN295:AN298" si="3171">AM295+Z295+Y295</f>
        <v>0</v>
      </c>
      <c r="AO295" s="85">
        <v>0</v>
      </c>
      <c r="AP295" s="57">
        <f t="shared" si="2306"/>
        <v>0</v>
      </c>
      <c r="AQ295" s="85">
        <v>0</v>
      </c>
      <c r="AR295" s="85">
        <v>0</v>
      </c>
      <c r="AS295" s="85">
        <v>0</v>
      </c>
      <c r="AT295" s="85">
        <v>0</v>
      </c>
      <c r="AU295" s="85">
        <v>0</v>
      </c>
      <c r="AV295" s="85">
        <v>0</v>
      </c>
      <c r="AW295" s="85">
        <v>0</v>
      </c>
      <c r="AX295" s="85">
        <v>0</v>
      </c>
      <c r="AY295" s="85">
        <v>0</v>
      </c>
      <c r="AZ295" s="85">
        <v>0</v>
      </c>
      <c r="BA295" s="85">
        <v>0</v>
      </c>
      <c r="BB295" s="85">
        <v>0</v>
      </c>
      <c r="BC295" s="57">
        <f t="shared" si="2307"/>
        <v>0</v>
      </c>
      <c r="BD295" s="57">
        <f t="shared" si="2308"/>
        <v>0</v>
      </c>
      <c r="BE295" s="85">
        <v>0</v>
      </c>
      <c r="BF295" s="85">
        <v>0</v>
      </c>
      <c r="BG295" s="85">
        <v>0</v>
      </c>
      <c r="BH295" s="85">
        <v>0</v>
      </c>
      <c r="BI295" s="85">
        <v>0</v>
      </c>
      <c r="BJ295" s="85">
        <v>0</v>
      </c>
      <c r="BK295" s="85">
        <v>0</v>
      </c>
      <c r="BL295" s="85">
        <v>0</v>
      </c>
      <c r="BM295" s="85">
        <v>0</v>
      </c>
      <c r="BN295" s="85">
        <v>0</v>
      </c>
      <c r="BO295" s="85">
        <v>0</v>
      </c>
      <c r="BP295" s="85">
        <v>0</v>
      </c>
      <c r="BQ295" s="57">
        <f t="shared" si="2309"/>
        <v>0</v>
      </c>
      <c r="BR295" s="85">
        <v>0</v>
      </c>
      <c r="BS295" s="85">
        <v>0</v>
      </c>
      <c r="BT295" s="85">
        <v>0</v>
      </c>
      <c r="BU295" s="85">
        <v>0</v>
      </c>
      <c r="BV295" s="85">
        <v>0</v>
      </c>
      <c r="BW295" s="85">
        <v>0</v>
      </c>
      <c r="BX295" s="85">
        <v>0</v>
      </c>
      <c r="BY295" s="85">
        <v>44594.13</v>
      </c>
      <c r="BZ295" s="85">
        <v>0</v>
      </c>
      <c r="CA295" s="85">
        <v>0</v>
      </c>
      <c r="CB295" s="85">
        <v>0</v>
      </c>
      <c r="CC295" s="85">
        <v>113354.78</v>
      </c>
      <c r="CD295" s="57">
        <f t="shared" si="2310"/>
        <v>157948.91</v>
      </c>
      <c r="CE295" s="85">
        <v>0</v>
      </c>
      <c r="CF295" s="85">
        <v>44055.41</v>
      </c>
      <c r="CG295" s="85">
        <v>0</v>
      </c>
      <c r="CH295" s="85">
        <v>0</v>
      </c>
      <c r="CI295" s="85">
        <v>0</v>
      </c>
      <c r="CJ295" s="85">
        <v>0</v>
      </c>
      <c r="CK295" s="85">
        <v>0</v>
      </c>
      <c r="CL295" s="85">
        <v>310399.46999999997</v>
      </c>
      <c r="CM295" s="85">
        <v>30949.62</v>
      </c>
      <c r="CN295" s="85">
        <v>0</v>
      </c>
      <c r="CO295" s="84">
        <v>0</v>
      </c>
      <c r="CP295" s="84">
        <v>502133.53</v>
      </c>
      <c r="CQ295" s="57">
        <f>CE295+CF295+CG295+CH295+CI295+CJ295+CK295+CL295+CM295+CN295+CO295+CP295</f>
        <v>887538.03</v>
      </c>
      <c r="CR295" s="57">
        <f t="shared" si="2890"/>
        <v>1045486.9400000001</v>
      </c>
      <c r="CS295" s="179">
        <v>62653.63</v>
      </c>
      <c r="CT295" s="84">
        <v>0</v>
      </c>
      <c r="CU295" s="84">
        <v>0</v>
      </c>
      <c r="CV295" s="84">
        <f t="shared" si="2954"/>
        <v>62653.63</v>
      </c>
      <c r="CW295" s="84">
        <v>0</v>
      </c>
      <c r="CX295" s="84">
        <f t="shared" si="2955"/>
        <v>62653.63</v>
      </c>
      <c r="CY295" s="191">
        <f t="shared" si="2956"/>
        <v>1</v>
      </c>
      <c r="CZ295" s="84">
        <f t="shared" si="2957"/>
        <v>0</v>
      </c>
      <c r="DA295" s="84">
        <f t="shared" ref="DA295:FL295" si="3172">DA296+DA297</f>
        <v>0</v>
      </c>
      <c r="DB295" s="84">
        <v>0</v>
      </c>
      <c r="DC295" s="84">
        <f t="shared" si="2959"/>
        <v>62653.63</v>
      </c>
      <c r="DD295" s="84">
        <v>0</v>
      </c>
      <c r="DE295" s="84">
        <f t="shared" si="2929"/>
        <v>62653.63</v>
      </c>
      <c r="DF295" s="191">
        <f t="shared" ref="DF295" si="3173">IFERROR(DE295/DC295,"nebija plānots")</f>
        <v>1</v>
      </c>
      <c r="DG295" s="84">
        <f t="shared" ref="DG295" si="3174">DE295-DC295</f>
        <v>0</v>
      </c>
      <c r="DH295" s="84">
        <f t="shared" si="3172"/>
        <v>0</v>
      </c>
      <c r="DI295" s="84">
        <v>0</v>
      </c>
      <c r="DJ295" s="84">
        <f t="shared" ref="DJ295" si="3175">DC295+DH295</f>
        <v>62653.63</v>
      </c>
      <c r="DK295" s="84">
        <v>0</v>
      </c>
      <c r="DL295" s="84">
        <f t="shared" si="2930"/>
        <v>62653.63</v>
      </c>
      <c r="DM295" s="191">
        <f t="shared" ref="DM295" si="3176">IFERROR(DL295/DJ295,"nebija plānots")</f>
        <v>1</v>
      </c>
      <c r="DN295" s="84">
        <f t="shared" ref="DN295" si="3177">DL295-DJ295</f>
        <v>0</v>
      </c>
      <c r="DO295" s="84">
        <f t="shared" si="3172"/>
        <v>0</v>
      </c>
      <c r="DP295" s="84">
        <v>0</v>
      </c>
      <c r="DQ295" s="84">
        <f t="shared" ref="DQ295" si="3178">DJ295+DO295</f>
        <v>62653.63</v>
      </c>
      <c r="DR295" s="84">
        <v>0</v>
      </c>
      <c r="DS295" s="84">
        <f t="shared" si="2931"/>
        <v>62653.63</v>
      </c>
      <c r="DT295" s="191">
        <f t="shared" ref="DT295" si="3179">IFERROR(DS295/DQ295,"nebija plānots")</f>
        <v>1</v>
      </c>
      <c r="DU295" s="84">
        <f t="shared" ref="DU295" si="3180">DS295-DQ295</f>
        <v>0</v>
      </c>
      <c r="DV295" s="84">
        <f t="shared" si="3172"/>
        <v>358459.54</v>
      </c>
      <c r="DW295" s="84">
        <v>0</v>
      </c>
      <c r="DX295" s="84">
        <f t="shared" ref="DX295" si="3181">DQ295+DV295</f>
        <v>421113.17</v>
      </c>
      <c r="DY295" s="84">
        <v>0</v>
      </c>
      <c r="DZ295" s="84">
        <f t="shared" si="2932"/>
        <v>62653.63</v>
      </c>
      <c r="EA295" s="191">
        <f t="shared" ref="EA295" si="3182">IFERROR(DZ295/DX295,"nebija plānots")</f>
        <v>0.148780979706714</v>
      </c>
      <c r="EB295" s="84">
        <f t="shared" ref="EB295" si="3183">DZ295-DX295</f>
        <v>-358459.54</v>
      </c>
      <c r="EC295" s="84">
        <f t="shared" si="3172"/>
        <v>0</v>
      </c>
      <c r="ED295" s="84">
        <v>591829.11</v>
      </c>
      <c r="EE295" s="84">
        <f t="shared" ref="EE295" si="3184">DX295+EC295</f>
        <v>421113.17</v>
      </c>
      <c r="EF295" s="84">
        <v>0</v>
      </c>
      <c r="EG295" s="84">
        <f t="shared" si="2933"/>
        <v>654482.74</v>
      </c>
      <c r="EH295" s="191">
        <f t="shared" ref="EH295" si="3185">IFERROR(EG295/EE295,"nebija plānots")</f>
        <v>1.5541730504415239</v>
      </c>
      <c r="EI295" s="84">
        <f t="shared" ref="EI295" si="3186">EG295-EE295</f>
        <v>233369.57</v>
      </c>
      <c r="EJ295" s="84">
        <f t="shared" si="3172"/>
        <v>0</v>
      </c>
      <c r="EK295" s="84">
        <v>0</v>
      </c>
      <c r="EL295" s="84">
        <f t="shared" ref="EL295" si="3187">EE295+EJ295</f>
        <v>421113.17</v>
      </c>
      <c r="EM295" s="84">
        <v>0</v>
      </c>
      <c r="EN295" s="84">
        <f t="shared" si="2934"/>
        <v>654482.74</v>
      </c>
      <c r="EO295" s="191">
        <f t="shared" ref="EO295" si="3188">IFERROR(EN295/EL295,"nebija plānots")</f>
        <v>1.5541730504415239</v>
      </c>
      <c r="EP295" s="84">
        <f t="shared" ref="EP295" si="3189">EN295-EL295</f>
        <v>233369.57</v>
      </c>
      <c r="EQ295" s="84">
        <f t="shared" si="3172"/>
        <v>0</v>
      </c>
      <c r="ER295" s="84">
        <v>0</v>
      </c>
      <c r="ES295" s="84">
        <f t="shared" ref="ES295" si="3190">EL295+EQ295</f>
        <v>421113.17</v>
      </c>
      <c r="ET295" s="84">
        <v>0</v>
      </c>
      <c r="EU295" s="84">
        <f t="shared" si="2935"/>
        <v>654482.74</v>
      </c>
      <c r="EV295" s="191">
        <f t="shared" ref="EV295" si="3191">IFERROR(EU295/ES295,"nebija plānots")</f>
        <v>1.5541730504415239</v>
      </c>
      <c r="EW295" s="84">
        <f t="shared" ref="EW295" si="3192">EU295-ES295</f>
        <v>233369.57</v>
      </c>
      <c r="EX295" s="84">
        <f t="shared" si="3172"/>
        <v>0</v>
      </c>
      <c r="EY295" s="84">
        <v>388579.94</v>
      </c>
      <c r="EZ295" s="84">
        <f t="shared" ref="EZ295" si="3193">ES295+EX295</f>
        <v>421113.17</v>
      </c>
      <c r="FA295" s="84">
        <v>0</v>
      </c>
      <c r="FB295" s="84">
        <f t="shared" si="2936"/>
        <v>1043062.6799999999</v>
      </c>
      <c r="FC295" s="191">
        <f t="shared" ref="FC295" si="3194">IFERROR(FB295/EZ295,"nebija plānots")</f>
        <v>2.4769177368639408</v>
      </c>
      <c r="FD295" s="84">
        <f t="shared" ref="FD295" si="3195">FB295-EZ295</f>
        <v>621949.51</v>
      </c>
      <c r="FE295" s="84">
        <f t="shared" si="3172"/>
        <v>304270.84000000003</v>
      </c>
      <c r="FF295" s="84">
        <v>0</v>
      </c>
      <c r="FG295" s="84">
        <f t="shared" ref="FG295" si="3196">EZ295+FE295</f>
        <v>725384.01</v>
      </c>
      <c r="FH295" s="84">
        <v>0</v>
      </c>
      <c r="FI295" s="84">
        <f t="shared" si="2937"/>
        <v>1043062.6799999999</v>
      </c>
      <c r="FJ295" s="191">
        <f t="shared" ref="FJ295" si="3197">IFERROR(FI295/FG295,"nebija plānots")</f>
        <v>1.4379455097169842</v>
      </c>
      <c r="FK295" s="84">
        <f t="shared" ref="FK295" si="3198">FI295-FG295</f>
        <v>317678.66999999993</v>
      </c>
      <c r="FL295" s="84">
        <f t="shared" si="3172"/>
        <v>0</v>
      </c>
      <c r="FM295" s="84">
        <v>0</v>
      </c>
      <c r="FN295" s="84">
        <f t="shared" ref="FN295" si="3199">FG295+FL295</f>
        <v>725384.01</v>
      </c>
      <c r="FO295" s="84">
        <v>0</v>
      </c>
      <c r="FP295" s="84">
        <f t="shared" si="2938"/>
        <v>1043062.6799999999</v>
      </c>
      <c r="FQ295" s="191">
        <f t="shared" ref="FQ295" si="3200">IFERROR(FP295/FN295,"nebija plānots")</f>
        <v>1.4379455097169842</v>
      </c>
      <c r="FR295" s="84">
        <f t="shared" ref="FR295" si="3201">FP295-FN295</f>
        <v>317678.66999999993</v>
      </c>
      <c r="FS295" s="97">
        <f t="shared" si="3049"/>
        <v>725384.01</v>
      </c>
      <c r="FT295" s="97">
        <f t="shared" si="2939"/>
        <v>2088549.62</v>
      </c>
      <c r="FU295" s="84">
        <v>802300.61</v>
      </c>
      <c r="FV295" s="84">
        <v>0</v>
      </c>
      <c r="FW295" s="84">
        <v>0</v>
      </c>
      <c r="FX295" s="84">
        <f t="shared" si="2940"/>
        <v>0</v>
      </c>
      <c r="FY295" s="191">
        <f t="shared" si="2941"/>
        <v>0</v>
      </c>
      <c r="FZ295" s="84">
        <f t="shared" si="2942"/>
        <v>802300.61</v>
      </c>
      <c r="GA295" s="84">
        <v>0</v>
      </c>
      <c r="GB295" s="84">
        <v>0</v>
      </c>
      <c r="GC295" s="84">
        <f t="shared" si="2943"/>
        <v>0</v>
      </c>
      <c r="GD295" s="84">
        <f t="shared" si="2944"/>
        <v>0</v>
      </c>
      <c r="GE295" s="84">
        <f t="shared" si="2945"/>
        <v>0</v>
      </c>
      <c r="GF295" s="191">
        <f t="shared" si="2946"/>
        <v>0</v>
      </c>
      <c r="GG295" s="84">
        <f t="shared" si="2947"/>
        <v>802300.61</v>
      </c>
      <c r="GH295" s="84">
        <v>0</v>
      </c>
      <c r="GI295" s="84">
        <v>0</v>
      </c>
      <c r="GJ295" s="84">
        <f t="shared" si="2948"/>
        <v>0</v>
      </c>
      <c r="GK295" s="84">
        <f t="shared" si="2949"/>
        <v>0</v>
      </c>
      <c r="GL295" s="84">
        <f t="shared" si="2950"/>
        <v>0</v>
      </c>
      <c r="GM295" s="191">
        <f t="shared" si="2951"/>
        <v>0</v>
      </c>
      <c r="GN295" s="84">
        <f t="shared" si="2952"/>
        <v>802300.61</v>
      </c>
      <c r="GO295" s="84">
        <v>801992.06</v>
      </c>
      <c r="GP295" s="84">
        <v>0</v>
      </c>
      <c r="GQ295" s="84">
        <f t="shared" si="2921"/>
        <v>801992.06</v>
      </c>
      <c r="GR295" s="84">
        <f t="shared" si="2922"/>
        <v>0</v>
      </c>
      <c r="GS295" s="84">
        <f t="shared" si="2923"/>
        <v>801992.06</v>
      </c>
      <c r="GT295" s="191">
        <f t="shared" si="2953"/>
        <v>0.99961541846515622</v>
      </c>
      <c r="GU295" s="84">
        <f t="shared" si="2924"/>
        <v>308.54999999993015</v>
      </c>
      <c r="GV295" s="84">
        <v>0</v>
      </c>
      <c r="GW295" s="84">
        <v>0</v>
      </c>
      <c r="GX295" s="84">
        <f t="shared" si="2925"/>
        <v>0</v>
      </c>
      <c r="GY295" s="84">
        <f t="shared" si="2926"/>
        <v>0</v>
      </c>
      <c r="GZ295" s="84">
        <f t="shared" si="2927"/>
        <v>801992.06</v>
      </c>
      <c r="HA295" s="191">
        <f t="shared" si="3110"/>
        <v>0.99961541846515622</v>
      </c>
      <c r="HB295" s="84">
        <f t="shared" si="2928"/>
        <v>308.54999999993015</v>
      </c>
      <c r="HC295" s="57">
        <f>FU295+FS295+CQ295+CD295+BQ295+BC295+AP295</f>
        <v>2573171.5600000005</v>
      </c>
      <c r="HD295" s="57">
        <f>Q295-HC295</f>
        <v>426828.43999999948</v>
      </c>
      <c r="HE295" s="57"/>
      <c r="HF295" s="58"/>
      <c r="HG295" s="57"/>
      <c r="HH295" s="59"/>
      <c r="HI295" s="59"/>
    </row>
    <row r="296" spans="1:217" ht="75.400000000000006" hidden="1" customHeight="1" outlineLevel="1" x14ac:dyDescent="0.45">
      <c r="B296" s="9"/>
      <c r="C296" s="317" t="s">
        <v>429</v>
      </c>
      <c r="D296" s="1" t="s">
        <v>1471</v>
      </c>
      <c r="E296" s="35">
        <v>284</v>
      </c>
      <c r="F296" s="37">
        <v>5</v>
      </c>
      <c r="G296" s="37" t="s">
        <v>429</v>
      </c>
      <c r="H296" s="37" t="s">
        <v>431</v>
      </c>
      <c r="I296" s="37" t="s">
        <v>506</v>
      </c>
      <c r="J296" s="54">
        <v>0</v>
      </c>
      <c r="K296" s="45"/>
      <c r="L296" s="38"/>
      <c r="M296" s="39" t="s">
        <v>50</v>
      </c>
      <c r="N296" s="38"/>
      <c r="O296" s="38"/>
      <c r="P296" s="38" t="s">
        <v>456</v>
      </c>
      <c r="Q296" s="40"/>
      <c r="R296" s="40"/>
      <c r="S296" s="40"/>
      <c r="T296" s="40"/>
      <c r="U296" s="40"/>
      <c r="V296" s="40"/>
      <c r="W296" s="40"/>
      <c r="X296" s="85">
        <f t="shared" si="2889"/>
        <v>0</v>
      </c>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c r="BV296" s="40"/>
      <c r="BW296" s="40"/>
      <c r="BX296" s="40"/>
      <c r="BY296" s="40"/>
      <c r="BZ296" s="40"/>
      <c r="CA296" s="40"/>
      <c r="CB296" s="40"/>
      <c r="CC296" s="40"/>
      <c r="CD296" s="40"/>
      <c r="CE296" s="40"/>
      <c r="CF296" s="40"/>
      <c r="CG296" s="40"/>
      <c r="CH296" s="40"/>
      <c r="CI296" s="40"/>
      <c r="CJ296" s="40"/>
      <c r="CK296" s="40"/>
      <c r="CL296" s="40"/>
      <c r="CM296" s="40"/>
      <c r="CN296" s="40"/>
      <c r="CO296" s="84">
        <v>0</v>
      </c>
      <c r="CP296" s="84">
        <v>0</v>
      </c>
      <c r="CQ296" s="40"/>
      <c r="CR296" s="57">
        <f t="shared" si="2890"/>
        <v>0</v>
      </c>
      <c r="CS296" s="40"/>
      <c r="CT296" s="40"/>
      <c r="CU296" s="84"/>
      <c r="CV296" s="84"/>
      <c r="CW296" s="84"/>
      <c r="CX296" s="84"/>
      <c r="CY296" s="191"/>
      <c r="CZ296" s="84"/>
      <c r="DA296" s="40"/>
      <c r="DB296" s="84">
        <v>0</v>
      </c>
      <c r="DC296" s="84"/>
      <c r="DD296" s="84"/>
      <c r="DE296" s="84">
        <f t="shared" si="2929"/>
        <v>0</v>
      </c>
      <c r="DF296" s="191"/>
      <c r="DG296" s="84"/>
      <c r="DH296" s="40"/>
      <c r="DI296" s="84">
        <v>0</v>
      </c>
      <c r="DJ296" s="84"/>
      <c r="DK296" s="84"/>
      <c r="DL296" s="84">
        <f t="shared" si="2930"/>
        <v>0</v>
      </c>
      <c r="DM296" s="191"/>
      <c r="DN296" s="84"/>
      <c r="DO296" s="40"/>
      <c r="DP296" s="84">
        <v>0</v>
      </c>
      <c r="DQ296" s="84"/>
      <c r="DR296" s="84"/>
      <c r="DS296" s="84">
        <f t="shared" si="2931"/>
        <v>0</v>
      </c>
      <c r="DT296" s="191"/>
      <c r="DU296" s="84"/>
      <c r="DV296" s="40"/>
      <c r="DW296" s="84">
        <v>0</v>
      </c>
      <c r="DX296" s="84"/>
      <c r="DY296" s="84"/>
      <c r="DZ296" s="84">
        <f t="shared" si="2932"/>
        <v>0</v>
      </c>
      <c r="EA296" s="191"/>
      <c r="EB296" s="84"/>
      <c r="EC296" s="40"/>
      <c r="ED296" s="84">
        <v>0</v>
      </c>
      <c r="EE296" s="84"/>
      <c r="EF296" s="84"/>
      <c r="EG296" s="84">
        <f t="shared" si="2933"/>
        <v>0</v>
      </c>
      <c r="EH296" s="191"/>
      <c r="EI296" s="84"/>
      <c r="EJ296" s="40"/>
      <c r="EK296" s="84">
        <v>0</v>
      </c>
      <c r="EL296" s="84"/>
      <c r="EM296" s="84"/>
      <c r="EN296" s="84">
        <f t="shared" si="2934"/>
        <v>0</v>
      </c>
      <c r="EO296" s="191"/>
      <c r="EP296" s="84"/>
      <c r="EQ296" s="40"/>
      <c r="ER296" s="84">
        <v>0</v>
      </c>
      <c r="ES296" s="84"/>
      <c r="ET296" s="84"/>
      <c r="EU296" s="84">
        <f t="shared" si="2935"/>
        <v>0</v>
      </c>
      <c r="EV296" s="191"/>
      <c r="EW296" s="84"/>
      <c r="EX296" s="40"/>
      <c r="EY296" s="84">
        <v>0</v>
      </c>
      <c r="EZ296" s="84"/>
      <c r="FA296" s="84"/>
      <c r="FB296" s="84">
        <f t="shared" si="2936"/>
        <v>0</v>
      </c>
      <c r="FC296" s="191"/>
      <c r="FD296" s="84"/>
      <c r="FE296" s="40"/>
      <c r="FF296" s="84">
        <v>0</v>
      </c>
      <c r="FG296" s="84"/>
      <c r="FH296" s="84"/>
      <c r="FI296" s="84">
        <f t="shared" si="2937"/>
        <v>0</v>
      </c>
      <c r="FJ296" s="191"/>
      <c r="FK296" s="84"/>
      <c r="FL296" s="40"/>
      <c r="FM296" s="84">
        <v>0</v>
      </c>
      <c r="FN296" s="84"/>
      <c r="FO296" s="84"/>
      <c r="FP296" s="84">
        <f t="shared" si="2938"/>
        <v>0</v>
      </c>
      <c r="FQ296" s="191"/>
      <c r="FR296" s="84"/>
      <c r="FS296" s="40"/>
      <c r="FT296" s="97">
        <f t="shared" si="2939"/>
        <v>0</v>
      </c>
      <c r="FU296" s="84">
        <v>0</v>
      </c>
      <c r="FV296" s="84">
        <v>0</v>
      </c>
      <c r="FW296" s="84">
        <v>0</v>
      </c>
      <c r="FX296" s="84">
        <f t="shared" si="2940"/>
        <v>0</v>
      </c>
      <c r="FY296" s="191" t="str">
        <f t="shared" si="2941"/>
        <v>nebija plānots</v>
      </c>
      <c r="FZ296" s="84">
        <f t="shared" si="2942"/>
        <v>0</v>
      </c>
      <c r="GA296" s="84">
        <v>0</v>
      </c>
      <c r="GB296" s="84">
        <v>0</v>
      </c>
      <c r="GC296" s="84">
        <f t="shared" si="2943"/>
        <v>0</v>
      </c>
      <c r="GD296" s="84">
        <f t="shared" si="2944"/>
        <v>0</v>
      </c>
      <c r="GE296" s="84">
        <f t="shared" si="2945"/>
        <v>0</v>
      </c>
      <c r="GF296" s="191" t="str">
        <f t="shared" si="2946"/>
        <v>nebija plānots</v>
      </c>
      <c r="GG296" s="84">
        <f t="shared" si="2947"/>
        <v>0</v>
      </c>
      <c r="GH296" s="84">
        <v>0</v>
      </c>
      <c r="GI296" s="84">
        <v>0</v>
      </c>
      <c r="GJ296" s="84">
        <f t="shared" si="2948"/>
        <v>0</v>
      </c>
      <c r="GK296" s="84">
        <f t="shared" si="2949"/>
        <v>0</v>
      </c>
      <c r="GL296" s="84">
        <f t="shared" si="2950"/>
        <v>0</v>
      </c>
      <c r="GM296" s="191" t="str">
        <f t="shared" si="2951"/>
        <v>nebija plānots</v>
      </c>
      <c r="GN296" s="84">
        <f t="shared" si="2952"/>
        <v>0</v>
      </c>
      <c r="GO296" s="84">
        <v>0</v>
      </c>
      <c r="GP296" s="84">
        <v>0</v>
      </c>
      <c r="GQ296" s="84">
        <f t="shared" si="2921"/>
        <v>0</v>
      </c>
      <c r="GR296" s="84">
        <f t="shared" si="2922"/>
        <v>0</v>
      </c>
      <c r="GS296" s="84">
        <f t="shared" si="2923"/>
        <v>0</v>
      </c>
      <c r="GT296" s="191" t="str">
        <f t="shared" si="2953"/>
        <v>nebija plānots</v>
      </c>
      <c r="GU296" s="84">
        <f t="shared" si="2924"/>
        <v>0</v>
      </c>
      <c r="GV296" s="84">
        <v>0</v>
      </c>
      <c r="GW296" s="84">
        <v>0</v>
      </c>
      <c r="GX296" s="84">
        <f t="shared" si="2925"/>
        <v>0</v>
      </c>
      <c r="GY296" s="84">
        <f t="shared" si="2926"/>
        <v>0</v>
      </c>
      <c r="GZ296" s="84">
        <f t="shared" si="2927"/>
        <v>0</v>
      </c>
      <c r="HA296" s="191" t="str">
        <f t="shared" si="3110"/>
        <v>nebija plānots</v>
      </c>
      <c r="HB296" s="84">
        <f t="shared" si="2928"/>
        <v>0</v>
      </c>
      <c r="HC296" s="40"/>
      <c r="HD296" s="40"/>
      <c r="HE296" s="40"/>
      <c r="HF296" s="99"/>
      <c r="HG296" s="40"/>
      <c r="HH296" s="100"/>
      <c r="HI296" s="100"/>
    </row>
    <row r="297" spans="1:217" ht="127.5" hidden="1" customHeight="1" outlineLevel="1" x14ac:dyDescent="0.45">
      <c r="B297" s="9"/>
      <c r="C297" s="317" t="s">
        <v>429</v>
      </c>
      <c r="D297" s="1" t="s">
        <v>1471</v>
      </c>
      <c r="E297" s="35">
        <v>285</v>
      </c>
      <c r="F297" s="37">
        <v>5</v>
      </c>
      <c r="G297" s="37" t="s">
        <v>429</v>
      </c>
      <c r="H297" s="37" t="s">
        <v>431</v>
      </c>
      <c r="I297" s="37" t="s">
        <v>506</v>
      </c>
      <c r="J297" s="54">
        <v>0</v>
      </c>
      <c r="K297" s="45"/>
      <c r="L297" s="38"/>
      <c r="M297" s="39" t="s">
        <v>50</v>
      </c>
      <c r="N297" s="38"/>
      <c r="O297" s="38"/>
      <c r="P297" s="38" t="s">
        <v>457</v>
      </c>
      <c r="Q297" s="40"/>
      <c r="R297" s="40"/>
      <c r="S297" s="40"/>
      <c r="T297" s="40"/>
      <c r="U297" s="40"/>
      <c r="V297" s="40"/>
      <c r="W297" s="40"/>
      <c r="X297" s="85">
        <f t="shared" si="2889"/>
        <v>0</v>
      </c>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40"/>
      <c r="CG297" s="40"/>
      <c r="CH297" s="40"/>
      <c r="CI297" s="40"/>
      <c r="CJ297" s="40"/>
      <c r="CK297" s="40"/>
      <c r="CL297" s="40"/>
      <c r="CM297" s="40"/>
      <c r="CN297" s="40"/>
      <c r="CO297" s="84">
        <v>0</v>
      </c>
      <c r="CP297" s="84">
        <v>0</v>
      </c>
      <c r="CQ297" s="40"/>
      <c r="CR297" s="57">
        <f t="shared" si="2890"/>
        <v>0</v>
      </c>
      <c r="CS297" s="40"/>
      <c r="CT297" s="40">
        <v>0</v>
      </c>
      <c r="CU297" s="84"/>
      <c r="CV297" s="84"/>
      <c r="CW297" s="84"/>
      <c r="CX297" s="84"/>
      <c r="CY297" s="191"/>
      <c r="CZ297" s="84"/>
      <c r="DA297" s="40">
        <v>0</v>
      </c>
      <c r="DB297" s="84">
        <v>0</v>
      </c>
      <c r="DC297" s="84"/>
      <c r="DD297" s="84"/>
      <c r="DE297" s="84">
        <f t="shared" si="2929"/>
        <v>0</v>
      </c>
      <c r="DF297" s="191"/>
      <c r="DG297" s="84"/>
      <c r="DH297" s="40">
        <v>0</v>
      </c>
      <c r="DI297" s="84">
        <v>0</v>
      </c>
      <c r="DJ297" s="84"/>
      <c r="DK297" s="84"/>
      <c r="DL297" s="84">
        <f t="shared" si="2930"/>
        <v>0</v>
      </c>
      <c r="DM297" s="191"/>
      <c r="DN297" s="84"/>
      <c r="DO297" s="40">
        <v>0</v>
      </c>
      <c r="DP297" s="84">
        <v>0</v>
      </c>
      <c r="DQ297" s="84"/>
      <c r="DR297" s="84"/>
      <c r="DS297" s="84">
        <f t="shared" si="2931"/>
        <v>0</v>
      </c>
      <c r="DT297" s="191"/>
      <c r="DU297" s="84"/>
      <c r="DV297" s="40">
        <v>358459.54</v>
      </c>
      <c r="DW297" s="84">
        <v>0</v>
      </c>
      <c r="DX297" s="84"/>
      <c r="DY297" s="84"/>
      <c r="DZ297" s="84">
        <f t="shared" si="2932"/>
        <v>0</v>
      </c>
      <c r="EA297" s="191"/>
      <c r="EB297" s="84"/>
      <c r="EC297" s="40">
        <v>0</v>
      </c>
      <c r="ED297" s="84">
        <v>0</v>
      </c>
      <c r="EE297" s="84"/>
      <c r="EF297" s="84"/>
      <c r="EG297" s="84">
        <f t="shared" si="2933"/>
        <v>0</v>
      </c>
      <c r="EH297" s="191"/>
      <c r="EI297" s="84"/>
      <c r="EJ297" s="40">
        <v>0</v>
      </c>
      <c r="EK297" s="84">
        <v>0</v>
      </c>
      <c r="EL297" s="84"/>
      <c r="EM297" s="84"/>
      <c r="EN297" s="84">
        <f t="shared" si="2934"/>
        <v>0</v>
      </c>
      <c r="EO297" s="191"/>
      <c r="EP297" s="84"/>
      <c r="EQ297" s="40">
        <v>0</v>
      </c>
      <c r="ER297" s="84">
        <v>0</v>
      </c>
      <c r="ES297" s="84"/>
      <c r="ET297" s="84"/>
      <c r="EU297" s="84">
        <f t="shared" si="2935"/>
        <v>0</v>
      </c>
      <c r="EV297" s="191"/>
      <c r="EW297" s="84"/>
      <c r="EX297" s="40">
        <v>0</v>
      </c>
      <c r="EY297" s="84">
        <v>0</v>
      </c>
      <c r="EZ297" s="84"/>
      <c r="FA297" s="84"/>
      <c r="FB297" s="84">
        <f t="shared" si="2936"/>
        <v>0</v>
      </c>
      <c r="FC297" s="191"/>
      <c r="FD297" s="84"/>
      <c r="FE297" s="40">
        <v>304270.84000000003</v>
      </c>
      <c r="FF297" s="84">
        <v>0</v>
      </c>
      <c r="FG297" s="84"/>
      <c r="FH297" s="84"/>
      <c r="FI297" s="84">
        <f t="shared" si="2937"/>
        <v>0</v>
      </c>
      <c r="FJ297" s="191"/>
      <c r="FK297" s="84"/>
      <c r="FL297" s="40">
        <v>0</v>
      </c>
      <c r="FM297" s="84">
        <v>0</v>
      </c>
      <c r="FN297" s="84"/>
      <c r="FO297" s="84"/>
      <c r="FP297" s="84">
        <f t="shared" si="2938"/>
        <v>0</v>
      </c>
      <c r="FQ297" s="191"/>
      <c r="FR297" s="84"/>
      <c r="FS297" s="40"/>
      <c r="FT297" s="97">
        <f t="shared" si="2939"/>
        <v>0</v>
      </c>
      <c r="FU297" s="84">
        <v>0</v>
      </c>
      <c r="FV297" s="84">
        <v>0</v>
      </c>
      <c r="FW297" s="84">
        <v>0</v>
      </c>
      <c r="FX297" s="84">
        <f t="shared" si="2940"/>
        <v>0</v>
      </c>
      <c r="FY297" s="191" t="str">
        <f t="shared" si="2941"/>
        <v>nebija plānots</v>
      </c>
      <c r="FZ297" s="84">
        <f t="shared" si="2942"/>
        <v>0</v>
      </c>
      <c r="GA297" s="84">
        <v>0</v>
      </c>
      <c r="GB297" s="84">
        <v>0</v>
      </c>
      <c r="GC297" s="84">
        <f t="shared" si="2943"/>
        <v>0</v>
      </c>
      <c r="GD297" s="84">
        <f t="shared" si="2944"/>
        <v>0</v>
      </c>
      <c r="GE297" s="84">
        <f t="shared" si="2945"/>
        <v>0</v>
      </c>
      <c r="GF297" s="191" t="str">
        <f t="shared" si="2946"/>
        <v>nebija plānots</v>
      </c>
      <c r="GG297" s="84">
        <f t="shared" si="2947"/>
        <v>0</v>
      </c>
      <c r="GH297" s="84">
        <v>0</v>
      </c>
      <c r="GI297" s="84">
        <v>0</v>
      </c>
      <c r="GJ297" s="84">
        <f t="shared" si="2948"/>
        <v>0</v>
      </c>
      <c r="GK297" s="84">
        <f t="shared" si="2949"/>
        <v>0</v>
      </c>
      <c r="GL297" s="84">
        <f t="shared" si="2950"/>
        <v>0</v>
      </c>
      <c r="GM297" s="191" t="str">
        <f t="shared" si="2951"/>
        <v>nebija plānots</v>
      </c>
      <c r="GN297" s="84">
        <f t="shared" si="2952"/>
        <v>0</v>
      </c>
      <c r="GO297" s="84">
        <v>0</v>
      </c>
      <c r="GP297" s="84">
        <v>0</v>
      </c>
      <c r="GQ297" s="84">
        <f t="shared" si="2921"/>
        <v>0</v>
      </c>
      <c r="GR297" s="84">
        <f t="shared" si="2922"/>
        <v>0</v>
      </c>
      <c r="GS297" s="84">
        <f t="shared" si="2923"/>
        <v>0</v>
      </c>
      <c r="GT297" s="191" t="str">
        <f t="shared" si="2953"/>
        <v>nebija plānots</v>
      </c>
      <c r="GU297" s="84">
        <f t="shared" si="2924"/>
        <v>0</v>
      </c>
      <c r="GV297" s="84">
        <v>0</v>
      </c>
      <c r="GW297" s="84">
        <v>0</v>
      </c>
      <c r="GX297" s="84">
        <f t="shared" si="2925"/>
        <v>0</v>
      </c>
      <c r="GY297" s="84">
        <f t="shared" si="2926"/>
        <v>0</v>
      </c>
      <c r="GZ297" s="84">
        <f t="shared" si="2927"/>
        <v>0</v>
      </c>
      <c r="HA297" s="191" t="str">
        <f t="shared" si="3110"/>
        <v>nebija plānots</v>
      </c>
      <c r="HB297" s="84">
        <f t="shared" si="2928"/>
        <v>0</v>
      </c>
      <c r="HC297" s="40"/>
      <c r="HD297" s="40"/>
      <c r="HE297" s="40"/>
      <c r="HF297" s="153">
        <v>0.7</v>
      </c>
      <c r="HG297" s="40" t="s">
        <v>802</v>
      </c>
      <c r="HH297" s="100"/>
      <c r="HI297" s="100"/>
    </row>
    <row r="298" spans="1:217" ht="75.400000000000006" customHeight="1" collapsed="1" x14ac:dyDescent="0.45">
      <c r="A298" s="1" t="str">
        <f t="shared" si="2436"/>
        <v>5.4.3.2.__</v>
      </c>
      <c r="B298" s="9" t="str">
        <f>C298&amp;J298&amp;"."&amp;D298</f>
        <v>5.4.3.2.K0.Nē</v>
      </c>
      <c r="C298" s="317" t="s">
        <v>430</v>
      </c>
      <c r="D298" s="1" t="s">
        <v>1471</v>
      </c>
      <c r="E298" s="35">
        <v>286</v>
      </c>
      <c r="F298" s="54">
        <v>5</v>
      </c>
      <c r="G298" s="54" t="s">
        <v>430</v>
      </c>
      <c r="H298" s="54" t="s">
        <v>432</v>
      </c>
      <c r="I298" s="54" t="str">
        <f t="shared" si="2401"/>
        <v>5.4.3.2. Kompleksu apsaimniekošanas paskumu īstenošana Natura 2000 teritorijās</v>
      </c>
      <c r="J298" s="54" t="s">
        <v>1472</v>
      </c>
      <c r="K298" s="65" t="s">
        <v>33</v>
      </c>
      <c r="L298" s="38"/>
      <c r="M298" s="56" t="s">
        <v>50</v>
      </c>
      <c r="N298" s="55" t="s">
        <v>6</v>
      </c>
      <c r="O298" s="55" t="s">
        <v>222</v>
      </c>
      <c r="P298" s="55" t="s">
        <v>225</v>
      </c>
      <c r="Q298" s="57">
        <f t="shared" ref="Q298" si="3202">S298+T298+U298+V298+W298</f>
        <v>3305108</v>
      </c>
      <c r="R298" s="57">
        <f t="shared" ref="R298" si="3203">S298+T298+U298+V298</f>
        <v>3305108</v>
      </c>
      <c r="S298" s="80">
        <v>3305108</v>
      </c>
      <c r="T298" s="80">
        <v>0</v>
      </c>
      <c r="U298" s="80">
        <v>0</v>
      </c>
      <c r="V298" s="80">
        <v>0</v>
      </c>
      <c r="W298" s="80">
        <v>0</v>
      </c>
      <c r="X298" s="85" t="str">
        <f t="shared" si="2889"/>
        <v>KF</v>
      </c>
      <c r="Y298" s="85">
        <v>0</v>
      </c>
      <c r="Z298" s="85">
        <v>0</v>
      </c>
      <c r="AA298" s="85">
        <v>0</v>
      </c>
      <c r="AB298" s="85">
        <v>0</v>
      </c>
      <c r="AC298" s="85">
        <v>0</v>
      </c>
      <c r="AD298" s="85">
        <v>0</v>
      </c>
      <c r="AE298" s="85">
        <v>0</v>
      </c>
      <c r="AF298" s="85">
        <v>0</v>
      </c>
      <c r="AG298" s="85">
        <v>0</v>
      </c>
      <c r="AH298" s="85">
        <v>0</v>
      </c>
      <c r="AI298" s="85">
        <v>0</v>
      </c>
      <c r="AJ298" s="85">
        <v>0</v>
      </c>
      <c r="AK298" s="85">
        <v>0</v>
      </c>
      <c r="AL298" s="85">
        <v>0</v>
      </c>
      <c r="AM298" s="85">
        <v>0</v>
      </c>
      <c r="AN298" s="85">
        <f t="shared" si="3171"/>
        <v>0</v>
      </c>
      <c r="AO298" s="85">
        <v>0</v>
      </c>
      <c r="AP298" s="57">
        <f t="shared" si="2306"/>
        <v>0</v>
      </c>
      <c r="AQ298" s="85">
        <v>0</v>
      </c>
      <c r="AR298" s="85">
        <v>0</v>
      </c>
      <c r="AS298" s="85">
        <v>0</v>
      </c>
      <c r="AT298" s="85">
        <v>0</v>
      </c>
      <c r="AU298" s="85">
        <v>0</v>
      </c>
      <c r="AV298" s="85">
        <v>0</v>
      </c>
      <c r="AW298" s="85">
        <v>0</v>
      </c>
      <c r="AX298" s="85">
        <v>0</v>
      </c>
      <c r="AY298" s="85">
        <v>0</v>
      </c>
      <c r="AZ298" s="85">
        <v>0</v>
      </c>
      <c r="BA298" s="85">
        <v>0</v>
      </c>
      <c r="BB298" s="85">
        <v>0</v>
      </c>
      <c r="BC298" s="57">
        <f t="shared" si="2307"/>
        <v>0</v>
      </c>
      <c r="BD298" s="57">
        <f t="shared" si="2308"/>
        <v>0</v>
      </c>
      <c r="BE298" s="85">
        <v>0</v>
      </c>
      <c r="BF298" s="85">
        <v>0</v>
      </c>
      <c r="BG298" s="85">
        <v>0</v>
      </c>
      <c r="BH298" s="85">
        <v>0</v>
      </c>
      <c r="BI298" s="85">
        <v>0</v>
      </c>
      <c r="BJ298" s="85">
        <v>0</v>
      </c>
      <c r="BK298" s="85">
        <v>0</v>
      </c>
      <c r="BL298" s="85">
        <v>0</v>
      </c>
      <c r="BM298" s="85">
        <v>0</v>
      </c>
      <c r="BN298" s="85">
        <v>0</v>
      </c>
      <c r="BO298" s="85">
        <v>0</v>
      </c>
      <c r="BP298" s="85">
        <v>0</v>
      </c>
      <c r="BQ298" s="57">
        <f t="shared" si="2309"/>
        <v>0</v>
      </c>
      <c r="BR298" s="85">
        <v>0</v>
      </c>
      <c r="BS298" s="85">
        <v>0</v>
      </c>
      <c r="BT298" s="85">
        <v>0</v>
      </c>
      <c r="BU298" s="85">
        <v>0</v>
      </c>
      <c r="BV298" s="85">
        <v>0</v>
      </c>
      <c r="BW298" s="85">
        <v>0</v>
      </c>
      <c r="BX298" s="85">
        <v>0</v>
      </c>
      <c r="BY298" s="85">
        <v>0</v>
      </c>
      <c r="BZ298" s="85">
        <v>0</v>
      </c>
      <c r="CA298" s="85">
        <v>0</v>
      </c>
      <c r="CB298" s="85">
        <v>0</v>
      </c>
      <c r="CC298" s="85">
        <v>0</v>
      </c>
      <c r="CD298" s="57">
        <f t="shared" si="2310"/>
        <v>0</v>
      </c>
      <c r="CE298" s="85">
        <v>0</v>
      </c>
      <c r="CF298" s="85">
        <v>0</v>
      </c>
      <c r="CG298" s="85">
        <v>0</v>
      </c>
      <c r="CH298" s="85">
        <v>0</v>
      </c>
      <c r="CI298" s="85">
        <v>0</v>
      </c>
      <c r="CJ298" s="85">
        <v>0</v>
      </c>
      <c r="CK298" s="85">
        <v>31309.11</v>
      </c>
      <c r="CL298" s="85">
        <v>0</v>
      </c>
      <c r="CM298" s="85">
        <v>28090.23</v>
      </c>
      <c r="CN298" s="85">
        <v>80255.78</v>
      </c>
      <c r="CO298" s="84">
        <v>115779.58</v>
      </c>
      <c r="CP298" s="84">
        <v>239436.62</v>
      </c>
      <c r="CQ298" s="57">
        <f>CE298+CF298+CG298+CH298+CI298+CJ298+CK298+CL298+CM298+CN298+CO298+CP298</f>
        <v>494871.32</v>
      </c>
      <c r="CR298" s="57">
        <f t="shared" si="2890"/>
        <v>494871.32</v>
      </c>
      <c r="CS298" s="179">
        <v>11758.05</v>
      </c>
      <c r="CT298" s="84">
        <v>239977.84</v>
      </c>
      <c r="CU298" s="84">
        <v>167873.91</v>
      </c>
      <c r="CV298" s="84">
        <f t="shared" si="2954"/>
        <v>251735.88999999998</v>
      </c>
      <c r="CW298" s="84">
        <v>0</v>
      </c>
      <c r="CX298" s="84">
        <f t="shared" si="2955"/>
        <v>179631.96</v>
      </c>
      <c r="CY298" s="191">
        <f t="shared" si="2956"/>
        <v>0.71357310234945048</v>
      </c>
      <c r="CZ298" s="84">
        <f t="shared" si="2957"/>
        <v>-72103.929999999993</v>
      </c>
      <c r="DA298" s="84">
        <f t="shared" ref="DA298:FL298" si="3204">DA299+DA300</f>
        <v>131200.01999999999</v>
      </c>
      <c r="DB298" s="84">
        <v>277327.33</v>
      </c>
      <c r="DC298" s="84">
        <f t="shared" si="2959"/>
        <v>382935.91</v>
      </c>
      <c r="DD298" s="84">
        <v>0</v>
      </c>
      <c r="DE298" s="84">
        <f t="shared" si="2929"/>
        <v>456959.29000000004</v>
      </c>
      <c r="DF298" s="191">
        <f t="shared" ref="DF298" si="3205">IFERROR(DE298/DC298,"nebija plānots")</f>
        <v>1.1933048796598889</v>
      </c>
      <c r="DG298" s="84">
        <f t="shared" ref="DG298" si="3206">DE298-DC298</f>
        <v>74023.380000000063</v>
      </c>
      <c r="DH298" s="84">
        <f t="shared" si="3204"/>
        <v>129238.31</v>
      </c>
      <c r="DI298" s="84">
        <v>172536.66</v>
      </c>
      <c r="DJ298" s="84">
        <f t="shared" ref="DJ298" si="3207">DC298+DH298</f>
        <v>512174.22</v>
      </c>
      <c r="DK298" s="84">
        <v>0</v>
      </c>
      <c r="DL298" s="84">
        <f t="shared" si="2930"/>
        <v>629495.95000000007</v>
      </c>
      <c r="DM298" s="191">
        <f t="shared" ref="DM298" si="3208">IFERROR(DL298/DJ298,"nebija plānots")</f>
        <v>1.2290660588110041</v>
      </c>
      <c r="DN298" s="84">
        <f t="shared" ref="DN298" si="3209">DL298-DJ298</f>
        <v>117321.7300000001</v>
      </c>
      <c r="DO298" s="84">
        <f t="shared" si="3204"/>
        <v>128086.14</v>
      </c>
      <c r="DP298" s="84">
        <v>0</v>
      </c>
      <c r="DQ298" s="84">
        <f t="shared" ref="DQ298" si="3210">DJ298+DO298</f>
        <v>640260.36</v>
      </c>
      <c r="DR298" s="84">
        <v>0</v>
      </c>
      <c r="DS298" s="84">
        <f t="shared" si="2931"/>
        <v>629495.95000000007</v>
      </c>
      <c r="DT298" s="191">
        <f t="shared" ref="DT298" si="3211">IFERROR(DS298/DQ298,"nebija plānots")</f>
        <v>0.98318744893093191</v>
      </c>
      <c r="DU298" s="84">
        <f t="shared" ref="DU298" si="3212">DS298-DQ298</f>
        <v>-10764.409999999916</v>
      </c>
      <c r="DV298" s="84">
        <f t="shared" si="3204"/>
        <v>0</v>
      </c>
      <c r="DW298" s="84">
        <v>36432.92</v>
      </c>
      <c r="DX298" s="84">
        <f t="shared" ref="DX298" si="3213">DQ298+DV298</f>
        <v>640260.36</v>
      </c>
      <c r="DY298" s="84">
        <v>0</v>
      </c>
      <c r="DZ298" s="84">
        <f t="shared" si="2932"/>
        <v>665928.87000000011</v>
      </c>
      <c r="EA298" s="191">
        <f t="shared" ref="EA298" si="3214">IFERROR(DZ298/DX298,"nebija plānots")</f>
        <v>1.0400907374618664</v>
      </c>
      <c r="EB298" s="84">
        <f t="shared" ref="EB298" si="3215">DZ298-DX298</f>
        <v>25668.510000000126</v>
      </c>
      <c r="EC298" s="84">
        <f t="shared" si="3204"/>
        <v>305348.42</v>
      </c>
      <c r="ED298" s="84">
        <v>410279.17000000004</v>
      </c>
      <c r="EE298" s="84">
        <f t="shared" ref="EE298" si="3216">DX298+EC298</f>
        <v>945608.78</v>
      </c>
      <c r="EF298" s="84">
        <v>0</v>
      </c>
      <c r="EG298" s="84">
        <f t="shared" si="2933"/>
        <v>1076208.04</v>
      </c>
      <c r="EH298" s="191">
        <f t="shared" ref="EH298" si="3217">IFERROR(EG298/EE298,"nebija plānots")</f>
        <v>1.1381113022237379</v>
      </c>
      <c r="EI298" s="84">
        <f t="shared" ref="EI298" si="3218">EG298-EE298</f>
        <v>130599.26000000001</v>
      </c>
      <c r="EJ298" s="84">
        <f t="shared" si="3204"/>
        <v>413818.75</v>
      </c>
      <c r="EK298" s="84">
        <v>304594.69</v>
      </c>
      <c r="EL298" s="84">
        <f t="shared" ref="EL298" si="3219">EE298+EJ298</f>
        <v>1359427.53</v>
      </c>
      <c r="EM298" s="84">
        <v>0</v>
      </c>
      <c r="EN298" s="84">
        <f t="shared" si="2934"/>
        <v>1380802.73</v>
      </c>
      <c r="EO298" s="191">
        <f t="shared" ref="EO298" si="3220">IFERROR(EN298/EL298,"nebija plānots")</f>
        <v>1.0157236774511988</v>
      </c>
      <c r="EP298" s="84">
        <f t="shared" ref="EP298" si="3221">EN298-EL298</f>
        <v>21375.199999999953</v>
      </c>
      <c r="EQ298" s="84">
        <f t="shared" si="3204"/>
        <v>0</v>
      </c>
      <c r="ER298" s="84">
        <v>100090.95999999999</v>
      </c>
      <c r="ES298" s="84">
        <f t="shared" ref="ES298" si="3222">EL298+EQ298</f>
        <v>1359427.53</v>
      </c>
      <c r="ET298" s="84">
        <v>0</v>
      </c>
      <c r="EU298" s="84">
        <f t="shared" si="2935"/>
        <v>1480893.69</v>
      </c>
      <c r="EV298" s="191">
        <f t="shared" ref="EV298" si="3223">IFERROR(EU298/ES298,"nebija plānots")</f>
        <v>1.089350963783998</v>
      </c>
      <c r="EW298" s="84">
        <f t="shared" ref="EW298" si="3224">EU298-ES298</f>
        <v>121466.15999999992</v>
      </c>
      <c r="EX298" s="84">
        <f t="shared" si="3204"/>
        <v>122453.61</v>
      </c>
      <c r="EY298" s="84">
        <v>111729.29000000001</v>
      </c>
      <c r="EZ298" s="84">
        <f t="shared" ref="EZ298" si="3225">ES298+EX298</f>
        <v>1481881.1400000001</v>
      </c>
      <c r="FA298" s="84">
        <v>0</v>
      </c>
      <c r="FB298" s="84">
        <f t="shared" si="2936"/>
        <v>1592622.98</v>
      </c>
      <c r="FC298" s="191">
        <f t="shared" ref="FC298" si="3226">IFERROR(FB298/EZ298,"nebija plānots")</f>
        <v>1.0747305819682675</v>
      </c>
      <c r="FD298" s="84">
        <f t="shared" ref="FD298" si="3227">FB298-EZ298</f>
        <v>110741.83999999985</v>
      </c>
      <c r="FE298" s="84">
        <f t="shared" si="3204"/>
        <v>8743.27</v>
      </c>
      <c r="FF298" s="84">
        <v>33432.54</v>
      </c>
      <c r="FG298" s="84">
        <f t="shared" ref="FG298" si="3228">EZ298+FE298</f>
        <v>1490624.4100000001</v>
      </c>
      <c r="FH298" s="84">
        <v>0</v>
      </c>
      <c r="FI298" s="84">
        <f t="shared" si="2937"/>
        <v>1626055.52</v>
      </c>
      <c r="FJ298" s="191">
        <f t="shared" ref="FJ298" si="3229">IFERROR(FI298/FG298,"nebija plānots")</f>
        <v>1.0908552879527846</v>
      </c>
      <c r="FK298" s="84">
        <f t="shared" ref="FK298" si="3230">FI298-FG298</f>
        <v>135431.10999999987</v>
      </c>
      <c r="FL298" s="84">
        <f t="shared" si="3204"/>
        <v>145755.01999999999</v>
      </c>
      <c r="FM298" s="84">
        <v>133251.41</v>
      </c>
      <c r="FN298" s="84">
        <f t="shared" ref="FN298" si="3231">FG298+FL298</f>
        <v>1636379.4300000002</v>
      </c>
      <c r="FO298" s="84">
        <v>0</v>
      </c>
      <c r="FP298" s="84">
        <f t="shared" si="2938"/>
        <v>1759306.93</v>
      </c>
      <c r="FQ298" s="191">
        <f t="shared" ref="FQ298" si="3232">IFERROR(FP298/FN298,"nebija plānots")</f>
        <v>1.0751216360621203</v>
      </c>
      <c r="FR298" s="84">
        <f t="shared" ref="FR298" si="3233">FP298-FN298</f>
        <v>122927.49999999977</v>
      </c>
      <c r="FS298" s="97">
        <f t="shared" si="3049"/>
        <v>1636379.4300000002</v>
      </c>
      <c r="FT298" s="97">
        <f t="shared" si="2939"/>
        <v>2254178.25</v>
      </c>
      <c r="FU298" s="84">
        <v>654708.22</v>
      </c>
      <c r="FV298" s="84">
        <v>178009.61</v>
      </c>
      <c r="FW298" s="84">
        <v>0</v>
      </c>
      <c r="FX298" s="84">
        <f t="shared" si="2940"/>
        <v>178009.61</v>
      </c>
      <c r="FY298" s="191">
        <f t="shared" si="2941"/>
        <v>0.2718915152768358</v>
      </c>
      <c r="FZ298" s="84">
        <f t="shared" si="2942"/>
        <v>476698.61</v>
      </c>
      <c r="GA298" s="84">
        <v>0</v>
      </c>
      <c r="GB298" s="84">
        <v>0</v>
      </c>
      <c r="GC298" s="84">
        <f t="shared" si="2943"/>
        <v>0</v>
      </c>
      <c r="GD298" s="84">
        <f t="shared" si="2944"/>
        <v>0</v>
      </c>
      <c r="GE298" s="84">
        <f t="shared" si="2945"/>
        <v>178009.61</v>
      </c>
      <c r="GF298" s="191">
        <f t="shared" si="2946"/>
        <v>0.2718915152768358</v>
      </c>
      <c r="GG298" s="84">
        <f t="shared" si="2947"/>
        <v>476698.61</v>
      </c>
      <c r="GH298" s="84">
        <v>485527.55000000005</v>
      </c>
      <c r="GI298" s="84">
        <v>0</v>
      </c>
      <c r="GJ298" s="84">
        <f t="shared" si="2948"/>
        <v>485527.55000000005</v>
      </c>
      <c r="GK298" s="84">
        <f t="shared" si="2949"/>
        <v>0</v>
      </c>
      <c r="GL298" s="84">
        <f t="shared" si="2950"/>
        <v>663537.16</v>
      </c>
      <c r="GM298" s="191">
        <f t="shared" si="2951"/>
        <v>1.0134853049500434</v>
      </c>
      <c r="GN298" s="84">
        <f t="shared" si="2952"/>
        <v>-8828.9400000000605</v>
      </c>
      <c r="GO298" s="84">
        <v>0</v>
      </c>
      <c r="GP298" s="84">
        <v>0</v>
      </c>
      <c r="GQ298" s="84">
        <f t="shared" si="2921"/>
        <v>0</v>
      </c>
      <c r="GR298" s="84">
        <f t="shared" si="2922"/>
        <v>0</v>
      </c>
      <c r="GS298" s="84">
        <f t="shared" si="2923"/>
        <v>663537.16</v>
      </c>
      <c r="GT298" s="191">
        <f t="shared" si="2953"/>
        <v>1.0134853049500434</v>
      </c>
      <c r="GU298" s="84">
        <f t="shared" si="2924"/>
        <v>-8828.9400000000605</v>
      </c>
      <c r="GV298" s="84">
        <v>0</v>
      </c>
      <c r="GW298" s="84">
        <v>10854.15</v>
      </c>
      <c r="GX298" s="84">
        <f t="shared" si="2925"/>
        <v>-10854.15</v>
      </c>
      <c r="GY298" s="84">
        <f t="shared" si="2926"/>
        <v>10854.15</v>
      </c>
      <c r="GZ298" s="84">
        <f t="shared" si="2927"/>
        <v>652683.01</v>
      </c>
      <c r="HA298" s="191">
        <f t="shared" si="3110"/>
        <v>0.996906698376263</v>
      </c>
      <c r="HB298" s="84">
        <f t="shared" si="2928"/>
        <v>2025.2099999999391</v>
      </c>
      <c r="HC298" s="57">
        <f>FU298+FS298+CQ298+CD298+BQ298+BC298+AP298</f>
        <v>2785958.97</v>
      </c>
      <c r="HD298" s="57">
        <f>Q298-HC298</f>
        <v>519149.0299999998</v>
      </c>
      <c r="HE298" s="57" t="s">
        <v>760</v>
      </c>
      <c r="HF298" s="58"/>
      <c r="HG298" s="57"/>
      <c r="HH298" s="59"/>
      <c r="HI298" s="59"/>
    </row>
    <row r="299" spans="1:217" ht="75.400000000000006" hidden="1" customHeight="1" outlineLevel="1" x14ac:dyDescent="0.45">
      <c r="B299" s="9"/>
      <c r="C299" s="317" t="s">
        <v>430</v>
      </c>
      <c r="D299" s="1" t="s">
        <v>1471</v>
      </c>
      <c r="E299" s="35">
        <v>287</v>
      </c>
      <c r="F299" s="37">
        <v>5</v>
      </c>
      <c r="G299" s="37" t="s">
        <v>430</v>
      </c>
      <c r="H299" s="37" t="s">
        <v>432</v>
      </c>
      <c r="I299" s="37" t="s">
        <v>507</v>
      </c>
      <c r="J299" s="54">
        <v>0</v>
      </c>
      <c r="K299" s="45"/>
      <c r="L299" s="38"/>
      <c r="M299" s="39" t="s">
        <v>50</v>
      </c>
      <c r="N299" s="38"/>
      <c r="O299" s="38"/>
      <c r="P299" s="38" t="s">
        <v>456</v>
      </c>
      <c r="Q299" s="40"/>
      <c r="R299" s="40"/>
      <c r="S299" s="40"/>
      <c r="T299" s="40"/>
      <c r="U299" s="40"/>
      <c r="V299" s="40"/>
      <c r="W299" s="40"/>
      <c r="X299" s="85">
        <f t="shared" si="2889"/>
        <v>0</v>
      </c>
      <c r="Y299" s="109"/>
      <c r="Z299" s="109"/>
      <c r="AA299" s="109"/>
      <c r="AB299" s="109"/>
      <c r="AC299" s="109"/>
      <c r="AD299" s="109"/>
      <c r="AE299" s="109"/>
      <c r="AF299" s="109"/>
      <c r="AG299" s="109"/>
      <c r="AH299" s="109"/>
      <c r="AI299" s="109"/>
      <c r="AJ299" s="109"/>
      <c r="AK299" s="109"/>
      <c r="AL299" s="109"/>
      <c r="AM299" s="109"/>
      <c r="AN299" s="109"/>
      <c r="AO299" s="109"/>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c r="BV299" s="40"/>
      <c r="BW299" s="40"/>
      <c r="BX299" s="40"/>
      <c r="BY299" s="40"/>
      <c r="BZ299" s="40"/>
      <c r="CA299" s="40"/>
      <c r="CB299" s="40"/>
      <c r="CC299" s="40"/>
      <c r="CD299" s="40"/>
      <c r="CE299" s="40"/>
      <c r="CF299" s="40"/>
      <c r="CG299" s="40"/>
      <c r="CH299" s="40"/>
      <c r="CI299" s="40"/>
      <c r="CJ299" s="40"/>
      <c r="CK299" s="40"/>
      <c r="CL299" s="40"/>
      <c r="CM299" s="40"/>
      <c r="CN299" s="40"/>
      <c r="CO299" s="84">
        <v>0</v>
      </c>
      <c r="CP299" s="84">
        <v>0</v>
      </c>
      <c r="CQ299" s="40"/>
      <c r="CR299" s="57">
        <f t="shared" si="2890"/>
        <v>0</v>
      </c>
      <c r="CS299" s="40"/>
      <c r="CT299" s="40"/>
      <c r="CU299" s="84"/>
      <c r="CV299" s="84"/>
      <c r="CW299" s="84"/>
      <c r="CX299" s="84"/>
      <c r="CY299" s="191"/>
      <c r="CZ299" s="84"/>
      <c r="DA299" s="40"/>
      <c r="DB299" s="84">
        <v>0</v>
      </c>
      <c r="DC299" s="84"/>
      <c r="DD299" s="84"/>
      <c r="DE299" s="84">
        <f t="shared" si="2929"/>
        <v>0</v>
      </c>
      <c r="DF299" s="191"/>
      <c r="DG299" s="84"/>
      <c r="DH299" s="40"/>
      <c r="DI299" s="84">
        <v>0</v>
      </c>
      <c r="DJ299" s="84"/>
      <c r="DK299" s="84"/>
      <c r="DL299" s="84">
        <f t="shared" si="2930"/>
        <v>0</v>
      </c>
      <c r="DM299" s="191"/>
      <c r="DN299" s="84"/>
      <c r="DO299" s="40"/>
      <c r="DP299" s="84">
        <v>0</v>
      </c>
      <c r="DQ299" s="84"/>
      <c r="DR299" s="84"/>
      <c r="DS299" s="84">
        <f t="shared" si="2931"/>
        <v>0</v>
      </c>
      <c r="DT299" s="191"/>
      <c r="DU299" s="84"/>
      <c r="DV299" s="40"/>
      <c r="DW299" s="84">
        <v>0</v>
      </c>
      <c r="DX299" s="84"/>
      <c r="DY299" s="84"/>
      <c r="DZ299" s="84">
        <f t="shared" si="2932"/>
        <v>0</v>
      </c>
      <c r="EA299" s="191"/>
      <c r="EB299" s="84"/>
      <c r="EC299" s="40"/>
      <c r="ED299" s="84">
        <v>0</v>
      </c>
      <c r="EE299" s="84"/>
      <c r="EF299" s="84"/>
      <c r="EG299" s="84">
        <f t="shared" si="2933"/>
        <v>0</v>
      </c>
      <c r="EH299" s="191"/>
      <c r="EI299" s="84"/>
      <c r="EJ299" s="40"/>
      <c r="EK299" s="84">
        <v>0</v>
      </c>
      <c r="EL299" s="84"/>
      <c r="EM299" s="84"/>
      <c r="EN299" s="84">
        <f t="shared" si="2934"/>
        <v>0</v>
      </c>
      <c r="EO299" s="191"/>
      <c r="EP299" s="84"/>
      <c r="EQ299" s="40"/>
      <c r="ER299" s="84">
        <v>0</v>
      </c>
      <c r="ES299" s="84"/>
      <c r="ET299" s="84"/>
      <c r="EU299" s="84">
        <f t="shared" si="2935"/>
        <v>0</v>
      </c>
      <c r="EV299" s="191"/>
      <c r="EW299" s="84"/>
      <c r="EX299" s="40"/>
      <c r="EY299" s="84">
        <v>0</v>
      </c>
      <c r="EZ299" s="84"/>
      <c r="FA299" s="84"/>
      <c r="FB299" s="84">
        <f t="shared" si="2936"/>
        <v>0</v>
      </c>
      <c r="FC299" s="191"/>
      <c r="FD299" s="84"/>
      <c r="FE299" s="40"/>
      <c r="FF299" s="84">
        <v>0</v>
      </c>
      <c r="FG299" s="84"/>
      <c r="FH299" s="84"/>
      <c r="FI299" s="84">
        <f t="shared" si="2937"/>
        <v>0</v>
      </c>
      <c r="FJ299" s="191"/>
      <c r="FK299" s="84"/>
      <c r="FL299" s="40"/>
      <c r="FM299" s="84">
        <v>0</v>
      </c>
      <c r="FN299" s="84"/>
      <c r="FO299" s="84"/>
      <c r="FP299" s="84">
        <f t="shared" si="2938"/>
        <v>0</v>
      </c>
      <c r="FQ299" s="191"/>
      <c r="FR299" s="84"/>
      <c r="FS299" s="40"/>
      <c r="FT299" s="97">
        <f t="shared" si="2939"/>
        <v>0</v>
      </c>
      <c r="FU299" s="84">
        <v>0</v>
      </c>
      <c r="FV299" s="84">
        <v>0</v>
      </c>
      <c r="FW299" s="84">
        <v>0</v>
      </c>
      <c r="FX299" s="84">
        <f t="shared" si="2940"/>
        <v>0</v>
      </c>
      <c r="FY299" s="191" t="str">
        <f t="shared" si="2941"/>
        <v>nebija plānots</v>
      </c>
      <c r="FZ299" s="84">
        <f t="shared" si="2942"/>
        <v>0</v>
      </c>
      <c r="GA299" s="84">
        <v>0</v>
      </c>
      <c r="GB299" s="84">
        <v>0</v>
      </c>
      <c r="GC299" s="84">
        <f t="shared" si="2943"/>
        <v>0</v>
      </c>
      <c r="GD299" s="84">
        <f t="shared" si="2944"/>
        <v>0</v>
      </c>
      <c r="GE299" s="84">
        <f t="shared" si="2945"/>
        <v>0</v>
      </c>
      <c r="GF299" s="191" t="str">
        <f t="shared" si="2946"/>
        <v>nebija plānots</v>
      </c>
      <c r="GG299" s="84">
        <f t="shared" si="2947"/>
        <v>0</v>
      </c>
      <c r="GH299" s="84">
        <v>0</v>
      </c>
      <c r="GI299" s="84">
        <v>0</v>
      </c>
      <c r="GJ299" s="84">
        <f t="shared" si="2948"/>
        <v>0</v>
      </c>
      <c r="GK299" s="84">
        <f t="shared" si="2949"/>
        <v>0</v>
      </c>
      <c r="GL299" s="84">
        <f t="shared" si="2950"/>
        <v>0</v>
      </c>
      <c r="GM299" s="191" t="str">
        <f t="shared" si="2951"/>
        <v>nebija plānots</v>
      </c>
      <c r="GN299" s="84">
        <f t="shared" si="2952"/>
        <v>0</v>
      </c>
      <c r="GO299" s="84">
        <v>0</v>
      </c>
      <c r="GP299" s="84">
        <v>0</v>
      </c>
      <c r="GQ299" s="84">
        <f t="shared" si="2921"/>
        <v>0</v>
      </c>
      <c r="GR299" s="84">
        <f t="shared" si="2922"/>
        <v>0</v>
      </c>
      <c r="GS299" s="84">
        <f t="shared" si="2923"/>
        <v>0</v>
      </c>
      <c r="GT299" s="191" t="str">
        <f t="shared" si="2953"/>
        <v>nebija plānots</v>
      </c>
      <c r="GU299" s="84">
        <f t="shared" si="2924"/>
        <v>0</v>
      </c>
      <c r="GV299" s="84">
        <v>0</v>
      </c>
      <c r="GW299" s="84">
        <v>0</v>
      </c>
      <c r="GX299" s="84">
        <f t="shared" si="2925"/>
        <v>0</v>
      </c>
      <c r="GY299" s="84">
        <f t="shared" si="2926"/>
        <v>0</v>
      </c>
      <c r="GZ299" s="84">
        <f t="shared" si="2927"/>
        <v>0</v>
      </c>
      <c r="HA299" s="191" t="str">
        <f t="shared" si="3110"/>
        <v>nebija plānots</v>
      </c>
      <c r="HB299" s="84">
        <f t="shared" si="2928"/>
        <v>0</v>
      </c>
      <c r="HC299" s="40"/>
      <c r="HD299" s="40"/>
      <c r="HE299" s="40"/>
      <c r="HF299" s="99"/>
      <c r="HG299" s="40"/>
      <c r="HH299" s="100"/>
      <c r="HI299" s="100"/>
    </row>
    <row r="300" spans="1:217" ht="75.400000000000006" hidden="1" customHeight="1" outlineLevel="1" x14ac:dyDescent="0.45">
      <c r="B300" s="9"/>
      <c r="C300" s="317" t="s">
        <v>430</v>
      </c>
      <c r="D300" s="1" t="s">
        <v>1471</v>
      </c>
      <c r="E300" s="35">
        <v>288</v>
      </c>
      <c r="F300" s="37">
        <v>5</v>
      </c>
      <c r="G300" s="37" t="s">
        <v>430</v>
      </c>
      <c r="H300" s="37" t="s">
        <v>432</v>
      </c>
      <c r="I300" s="37" t="s">
        <v>507</v>
      </c>
      <c r="J300" s="54">
        <v>0</v>
      </c>
      <c r="K300" s="45"/>
      <c r="L300" s="38"/>
      <c r="M300" s="39" t="s">
        <v>50</v>
      </c>
      <c r="N300" s="38"/>
      <c r="O300" s="38"/>
      <c r="P300" s="38" t="s">
        <v>457</v>
      </c>
      <c r="Q300" s="40"/>
      <c r="R300" s="40"/>
      <c r="S300" s="40"/>
      <c r="T300" s="40"/>
      <c r="U300" s="40"/>
      <c r="V300" s="40"/>
      <c r="W300" s="40"/>
      <c r="X300" s="85">
        <f t="shared" si="2889"/>
        <v>0</v>
      </c>
      <c r="Y300" s="109"/>
      <c r="Z300" s="109"/>
      <c r="AA300" s="109"/>
      <c r="AB300" s="109"/>
      <c r="AC300" s="109"/>
      <c r="AD300" s="109"/>
      <c r="AE300" s="109"/>
      <c r="AF300" s="109"/>
      <c r="AG300" s="109"/>
      <c r="AH300" s="109"/>
      <c r="AI300" s="109"/>
      <c r="AJ300" s="109"/>
      <c r="AK300" s="109"/>
      <c r="AL300" s="109"/>
      <c r="AM300" s="109"/>
      <c r="AN300" s="109"/>
      <c r="AO300" s="109"/>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40"/>
      <c r="CG300" s="40"/>
      <c r="CH300" s="40"/>
      <c r="CI300" s="40"/>
      <c r="CJ300" s="40"/>
      <c r="CK300" s="40"/>
      <c r="CL300" s="40"/>
      <c r="CM300" s="40"/>
      <c r="CN300" s="40"/>
      <c r="CO300" s="84">
        <v>0</v>
      </c>
      <c r="CP300" s="84">
        <v>0</v>
      </c>
      <c r="CQ300" s="40"/>
      <c r="CR300" s="57">
        <f t="shared" si="2890"/>
        <v>0</v>
      </c>
      <c r="CS300" s="40"/>
      <c r="CT300" s="40">
        <v>239977.84</v>
      </c>
      <c r="CU300" s="84"/>
      <c r="CV300" s="84"/>
      <c r="CW300" s="84"/>
      <c r="CX300" s="84"/>
      <c r="CY300" s="191"/>
      <c r="CZ300" s="84"/>
      <c r="DA300" s="40">
        <v>131200.01999999999</v>
      </c>
      <c r="DB300" s="84">
        <v>0</v>
      </c>
      <c r="DC300" s="84"/>
      <c r="DD300" s="84"/>
      <c r="DE300" s="84">
        <f t="shared" si="2929"/>
        <v>0</v>
      </c>
      <c r="DF300" s="191"/>
      <c r="DG300" s="84"/>
      <c r="DH300" s="40">
        <v>129238.31</v>
      </c>
      <c r="DI300" s="84">
        <v>0</v>
      </c>
      <c r="DJ300" s="84"/>
      <c r="DK300" s="84"/>
      <c r="DL300" s="84">
        <f t="shared" si="2930"/>
        <v>0</v>
      </c>
      <c r="DM300" s="191"/>
      <c r="DN300" s="84"/>
      <c r="DO300" s="40">
        <v>128086.14</v>
      </c>
      <c r="DP300" s="84">
        <v>0</v>
      </c>
      <c r="DQ300" s="84"/>
      <c r="DR300" s="84"/>
      <c r="DS300" s="84">
        <f t="shared" si="2931"/>
        <v>0</v>
      </c>
      <c r="DT300" s="191"/>
      <c r="DU300" s="84"/>
      <c r="DV300" s="40">
        <v>0</v>
      </c>
      <c r="DW300" s="84">
        <v>0</v>
      </c>
      <c r="DX300" s="84"/>
      <c r="DY300" s="84"/>
      <c r="DZ300" s="84">
        <f t="shared" si="2932"/>
        <v>0</v>
      </c>
      <c r="EA300" s="191"/>
      <c r="EB300" s="84"/>
      <c r="EC300" s="40">
        <v>305348.42</v>
      </c>
      <c r="ED300" s="84">
        <v>0</v>
      </c>
      <c r="EE300" s="84"/>
      <c r="EF300" s="84"/>
      <c r="EG300" s="84">
        <f t="shared" si="2933"/>
        <v>0</v>
      </c>
      <c r="EH300" s="191"/>
      <c r="EI300" s="84"/>
      <c r="EJ300" s="40">
        <v>413818.75</v>
      </c>
      <c r="EK300" s="84">
        <v>0</v>
      </c>
      <c r="EL300" s="84"/>
      <c r="EM300" s="84"/>
      <c r="EN300" s="84">
        <f t="shared" si="2934"/>
        <v>0</v>
      </c>
      <c r="EO300" s="191"/>
      <c r="EP300" s="84"/>
      <c r="EQ300" s="40">
        <v>0</v>
      </c>
      <c r="ER300" s="84">
        <v>0</v>
      </c>
      <c r="ES300" s="84"/>
      <c r="ET300" s="84"/>
      <c r="EU300" s="84">
        <f t="shared" si="2935"/>
        <v>0</v>
      </c>
      <c r="EV300" s="191"/>
      <c r="EW300" s="84"/>
      <c r="EX300" s="40">
        <v>122453.61</v>
      </c>
      <c r="EY300" s="84">
        <v>0</v>
      </c>
      <c r="EZ300" s="84"/>
      <c r="FA300" s="84"/>
      <c r="FB300" s="84">
        <f t="shared" si="2936"/>
        <v>0</v>
      </c>
      <c r="FC300" s="191"/>
      <c r="FD300" s="84"/>
      <c r="FE300" s="40">
        <v>8743.27</v>
      </c>
      <c r="FF300" s="84">
        <v>0</v>
      </c>
      <c r="FG300" s="84"/>
      <c r="FH300" s="84"/>
      <c r="FI300" s="84">
        <f t="shared" si="2937"/>
        <v>0</v>
      </c>
      <c r="FJ300" s="191"/>
      <c r="FK300" s="84"/>
      <c r="FL300" s="40">
        <v>145755.01999999999</v>
      </c>
      <c r="FM300" s="84">
        <v>0</v>
      </c>
      <c r="FN300" s="84"/>
      <c r="FO300" s="84"/>
      <c r="FP300" s="84">
        <f t="shared" si="2938"/>
        <v>0</v>
      </c>
      <c r="FQ300" s="191"/>
      <c r="FR300" s="84"/>
      <c r="FS300" s="40"/>
      <c r="FT300" s="97">
        <f t="shared" si="2939"/>
        <v>0</v>
      </c>
      <c r="FU300" s="84">
        <v>0</v>
      </c>
      <c r="FV300" s="84">
        <v>0</v>
      </c>
      <c r="FW300" s="84">
        <v>0</v>
      </c>
      <c r="FX300" s="84">
        <f t="shared" si="2940"/>
        <v>0</v>
      </c>
      <c r="FY300" s="191" t="str">
        <f t="shared" si="2941"/>
        <v>nebija plānots</v>
      </c>
      <c r="FZ300" s="84">
        <f t="shared" si="2942"/>
        <v>0</v>
      </c>
      <c r="GA300" s="84">
        <v>0</v>
      </c>
      <c r="GB300" s="84">
        <v>0</v>
      </c>
      <c r="GC300" s="84">
        <f t="shared" si="2943"/>
        <v>0</v>
      </c>
      <c r="GD300" s="84">
        <f t="shared" si="2944"/>
        <v>0</v>
      </c>
      <c r="GE300" s="84">
        <f t="shared" si="2945"/>
        <v>0</v>
      </c>
      <c r="GF300" s="191" t="str">
        <f t="shared" si="2946"/>
        <v>nebija plānots</v>
      </c>
      <c r="GG300" s="84">
        <f t="shared" si="2947"/>
        <v>0</v>
      </c>
      <c r="GH300" s="84">
        <v>0</v>
      </c>
      <c r="GI300" s="84">
        <v>0</v>
      </c>
      <c r="GJ300" s="84">
        <f t="shared" si="2948"/>
        <v>0</v>
      </c>
      <c r="GK300" s="84">
        <f t="shared" si="2949"/>
        <v>0</v>
      </c>
      <c r="GL300" s="84">
        <f t="shared" si="2950"/>
        <v>0</v>
      </c>
      <c r="GM300" s="191" t="str">
        <f t="shared" si="2951"/>
        <v>nebija plānots</v>
      </c>
      <c r="GN300" s="84">
        <f t="shared" si="2952"/>
        <v>0</v>
      </c>
      <c r="GO300" s="84">
        <v>0</v>
      </c>
      <c r="GP300" s="84">
        <v>0</v>
      </c>
      <c r="GQ300" s="84">
        <f t="shared" si="2921"/>
        <v>0</v>
      </c>
      <c r="GR300" s="84">
        <f t="shared" si="2922"/>
        <v>0</v>
      </c>
      <c r="GS300" s="84">
        <f t="shared" si="2923"/>
        <v>0</v>
      </c>
      <c r="GT300" s="191" t="str">
        <f t="shared" si="2953"/>
        <v>nebija plānots</v>
      </c>
      <c r="GU300" s="84">
        <f t="shared" si="2924"/>
        <v>0</v>
      </c>
      <c r="GV300" s="84">
        <v>0</v>
      </c>
      <c r="GW300" s="84">
        <v>0</v>
      </c>
      <c r="GX300" s="84">
        <f t="shared" si="2925"/>
        <v>0</v>
      </c>
      <c r="GY300" s="84">
        <f t="shared" si="2926"/>
        <v>0</v>
      </c>
      <c r="GZ300" s="84">
        <f t="shared" si="2927"/>
        <v>0</v>
      </c>
      <c r="HA300" s="191" t="str">
        <f t="shared" si="3110"/>
        <v>nebija plānots</v>
      </c>
      <c r="HB300" s="84">
        <f t="shared" si="2928"/>
        <v>0</v>
      </c>
      <c r="HC300" s="40"/>
      <c r="HD300" s="40"/>
      <c r="HE300" s="40"/>
      <c r="HF300" s="158">
        <v>0.6</v>
      </c>
      <c r="HG300" s="40" t="s">
        <v>812</v>
      </c>
      <c r="HH300" s="100"/>
      <c r="HI300" s="100" t="s">
        <v>707</v>
      </c>
    </row>
    <row r="301" spans="1:217" ht="75.400000000000006" customHeight="1" collapsed="1" x14ac:dyDescent="0.45">
      <c r="A301" s="1" t="s">
        <v>1373</v>
      </c>
      <c r="B301" s="9" t="str">
        <f>C301&amp;J301&amp;"."&amp;D301</f>
        <v>5.4.3.2.__.Nē</v>
      </c>
      <c r="C301" s="317" t="s">
        <v>430</v>
      </c>
      <c r="D301" s="1" t="s">
        <v>1471</v>
      </c>
      <c r="E301" s="35"/>
      <c r="F301" s="54">
        <v>5</v>
      </c>
      <c r="G301" s="54" t="s">
        <v>430</v>
      </c>
      <c r="H301" s="54" t="s">
        <v>1294</v>
      </c>
      <c r="I301" s="54" t="str">
        <f t="shared" ref="I301" si="3234">CONCATENATE(G301," ",H301)</f>
        <v>5.4.3.2. Kompleksu apsaimniekošanas paskumu īstenošana Natura 2000 teritorijās (atbrīvots finansējums)</v>
      </c>
      <c r="J301" s="54" t="s">
        <v>33</v>
      </c>
      <c r="K301" s="65" t="s">
        <v>33</v>
      </c>
      <c r="L301" s="38"/>
      <c r="M301" s="56" t="s">
        <v>50</v>
      </c>
      <c r="N301" s="55" t="s">
        <v>6</v>
      </c>
      <c r="O301" s="55" t="s">
        <v>222</v>
      </c>
      <c r="P301" s="55" t="s">
        <v>225</v>
      </c>
      <c r="Q301" s="57">
        <f t="shared" ref="Q301" si="3235">S301+T301+U301+V301+W301</f>
        <v>1059959</v>
      </c>
      <c r="R301" s="57">
        <f t="shared" ref="R301" si="3236">S301+T301+U301+V301</f>
        <v>1059959</v>
      </c>
      <c r="S301" s="80">
        <v>1059959</v>
      </c>
      <c r="T301" s="80">
        <v>0</v>
      </c>
      <c r="U301" s="80">
        <v>0</v>
      </c>
      <c r="V301" s="80">
        <v>0</v>
      </c>
      <c r="W301" s="80">
        <v>0</v>
      </c>
      <c r="X301" s="85" t="str">
        <f t="shared" si="2889"/>
        <v>KF</v>
      </c>
      <c r="Y301" s="85">
        <v>0</v>
      </c>
      <c r="Z301" s="85">
        <v>0</v>
      </c>
      <c r="AA301" s="85">
        <v>0</v>
      </c>
      <c r="AB301" s="85">
        <v>0</v>
      </c>
      <c r="AC301" s="85">
        <v>0</v>
      </c>
      <c r="AD301" s="85">
        <v>0</v>
      </c>
      <c r="AE301" s="85">
        <v>0</v>
      </c>
      <c r="AF301" s="85">
        <v>0</v>
      </c>
      <c r="AG301" s="85">
        <v>0</v>
      </c>
      <c r="AH301" s="85">
        <v>0</v>
      </c>
      <c r="AI301" s="85">
        <v>0</v>
      </c>
      <c r="AJ301" s="85">
        <v>0</v>
      </c>
      <c r="AK301" s="85">
        <v>0</v>
      </c>
      <c r="AL301" s="85">
        <v>0</v>
      </c>
      <c r="AM301" s="85">
        <v>0</v>
      </c>
      <c r="AN301" s="85">
        <v>0</v>
      </c>
      <c r="AO301" s="85">
        <v>0</v>
      </c>
      <c r="AP301" s="85">
        <v>0</v>
      </c>
      <c r="AQ301" s="85">
        <v>0</v>
      </c>
      <c r="AR301" s="85">
        <v>0</v>
      </c>
      <c r="AS301" s="85">
        <v>0</v>
      </c>
      <c r="AT301" s="85">
        <v>0</v>
      </c>
      <c r="AU301" s="85">
        <v>0</v>
      </c>
      <c r="AV301" s="85">
        <v>0</v>
      </c>
      <c r="AW301" s="85">
        <v>0</v>
      </c>
      <c r="AX301" s="85">
        <v>0</v>
      </c>
      <c r="AY301" s="85">
        <v>0</v>
      </c>
      <c r="AZ301" s="85">
        <v>0</v>
      </c>
      <c r="BA301" s="85">
        <v>0</v>
      </c>
      <c r="BB301" s="85">
        <v>0</v>
      </c>
      <c r="BC301" s="85">
        <v>0</v>
      </c>
      <c r="BD301" s="85">
        <v>0</v>
      </c>
      <c r="BE301" s="85">
        <v>0</v>
      </c>
      <c r="BF301" s="85">
        <v>0</v>
      </c>
      <c r="BG301" s="85">
        <v>0</v>
      </c>
      <c r="BH301" s="85">
        <v>0</v>
      </c>
      <c r="BI301" s="85">
        <v>0</v>
      </c>
      <c r="BJ301" s="85">
        <v>0</v>
      </c>
      <c r="BK301" s="85">
        <v>0</v>
      </c>
      <c r="BL301" s="85">
        <v>0</v>
      </c>
      <c r="BM301" s="85">
        <v>0</v>
      </c>
      <c r="BN301" s="85">
        <v>0</v>
      </c>
      <c r="BO301" s="85">
        <v>0</v>
      </c>
      <c r="BP301" s="85">
        <v>0</v>
      </c>
      <c r="BQ301" s="85">
        <v>0</v>
      </c>
      <c r="BR301" s="85">
        <v>0</v>
      </c>
      <c r="BS301" s="85">
        <v>0</v>
      </c>
      <c r="BT301" s="85">
        <v>0</v>
      </c>
      <c r="BU301" s="85">
        <v>0</v>
      </c>
      <c r="BV301" s="85">
        <v>0</v>
      </c>
      <c r="BW301" s="85">
        <v>0</v>
      </c>
      <c r="BX301" s="85">
        <v>0</v>
      </c>
      <c r="BY301" s="85">
        <v>0</v>
      </c>
      <c r="BZ301" s="85">
        <v>0</v>
      </c>
      <c r="CA301" s="85">
        <v>0</v>
      </c>
      <c r="CB301" s="85">
        <v>0</v>
      </c>
      <c r="CC301" s="85">
        <v>0</v>
      </c>
      <c r="CD301" s="57">
        <f t="shared" si="2310"/>
        <v>0</v>
      </c>
      <c r="CE301" s="85">
        <v>0</v>
      </c>
      <c r="CF301" s="85">
        <v>0</v>
      </c>
      <c r="CG301" s="85">
        <v>0</v>
      </c>
      <c r="CH301" s="85">
        <v>0</v>
      </c>
      <c r="CI301" s="85">
        <v>0</v>
      </c>
      <c r="CJ301" s="85">
        <v>0</v>
      </c>
      <c r="CK301" s="85">
        <v>0</v>
      </c>
      <c r="CL301" s="85">
        <v>0</v>
      </c>
      <c r="CM301" s="85">
        <v>0</v>
      </c>
      <c r="CN301" s="85">
        <v>0</v>
      </c>
      <c r="CO301" s="84">
        <v>0</v>
      </c>
      <c r="CP301" s="84">
        <v>0</v>
      </c>
      <c r="CQ301" s="57">
        <f>CE301+CF301+CG301+CH301+CI301+CJ301+CK301+CL301+CM301+CN301+CO301+CP301</f>
        <v>0</v>
      </c>
      <c r="CR301" s="57">
        <f t="shared" si="2890"/>
        <v>0</v>
      </c>
      <c r="CS301" s="179">
        <v>0</v>
      </c>
      <c r="CT301" s="84">
        <v>0</v>
      </c>
      <c r="CU301" s="84">
        <v>0</v>
      </c>
      <c r="CV301" s="84">
        <f t="shared" si="2954"/>
        <v>0</v>
      </c>
      <c r="CW301" s="84">
        <v>0</v>
      </c>
      <c r="CX301" s="84">
        <f t="shared" si="2955"/>
        <v>0</v>
      </c>
      <c r="CY301" s="191" t="str">
        <f t="shared" si="2956"/>
        <v>nebija plānots</v>
      </c>
      <c r="CZ301" s="84">
        <f t="shared" si="2957"/>
        <v>0</v>
      </c>
      <c r="DA301" s="84">
        <v>0</v>
      </c>
      <c r="DB301" s="84">
        <v>0</v>
      </c>
      <c r="DC301" s="84">
        <f t="shared" si="2959"/>
        <v>0</v>
      </c>
      <c r="DD301" s="84">
        <v>0</v>
      </c>
      <c r="DE301" s="84">
        <f t="shared" si="2929"/>
        <v>0</v>
      </c>
      <c r="DF301" s="191" t="str">
        <f t="shared" ref="DF301" si="3237">IFERROR(DE301/DC301,"nebija plānots")</f>
        <v>nebija plānots</v>
      </c>
      <c r="DG301" s="84">
        <f t="shared" ref="DG301" si="3238">DE301-DC301</f>
        <v>0</v>
      </c>
      <c r="DH301" s="84">
        <v>0</v>
      </c>
      <c r="DI301" s="84">
        <v>0</v>
      </c>
      <c r="DJ301" s="84">
        <f t="shared" ref="DJ301" si="3239">DC301+DH301</f>
        <v>0</v>
      </c>
      <c r="DK301" s="84">
        <v>0</v>
      </c>
      <c r="DL301" s="84">
        <f t="shared" si="2930"/>
        <v>0</v>
      </c>
      <c r="DM301" s="191" t="str">
        <f t="shared" ref="DM301" si="3240">IFERROR(DL301/DJ301,"nebija plānots")</f>
        <v>nebija plānots</v>
      </c>
      <c r="DN301" s="84">
        <f t="shared" ref="DN301" si="3241">DL301-DJ301</f>
        <v>0</v>
      </c>
      <c r="DO301" s="84">
        <v>0</v>
      </c>
      <c r="DP301" s="84">
        <v>0</v>
      </c>
      <c r="DQ301" s="84">
        <f t="shared" ref="DQ301" si="3242">DJ301+DO301</f>
        <v>0</v>
      </c>
      <c r="DR301" s="84">
        <v>0</v>
      </c>
      <c r="DS301" s="84">
        <f t="shared" si="2931"/>
        <v>0</v>
      </c>
      <c r="DT301" s="191" t="str">
        <f t="shared" ref="DT301" si="3243">IFERROR(DS301/DQ301,"nebija plānots")</f>
        <v>nebija plānots</v>
      </c>
      <c r="DU301" s="84">
        <f t="shared" ref="DU301" si="3244">DS301-DQ301</f>
        <v>0</v>
      </c>
      <c r="DV301" s="84">
        <v>0</v>
      </c>
      <c r="DW301" s="84">
        <v>0</v>
      </c>
      <c r="DX301" s="84">
        <f t="shared" ref="DX301" si="3245">DQ301+DV301</f>
        <v>0</v>
      </c>
      <c r="DY301" s="84">
        <v>0</v>
      </c>
      <c r="DZ301" s="84">
        <f t="shared" si="2932"/>
        <v>0</v>
      </c>
      <c r="EA301" s="191" t="str">
        <f t="shared" ref="EA301" si="3246">IFERROR(DZ301/DX301,"nebija plānots")</f>
        <v>nebija plānots</v>
      </c>
      <c r="EB301" s="84">
        <f t="shared" ref="EB301" si="3247">DZ301-DX301</f>
        <v>0</v>
      </c>
      <c r="EC301" s="84">
        <v>0</v>
      </c>
      <c r="ED301" s="84">
        <v>0</v>
      </c>
      <c r="EE301" s="84">
        <f t="shared" ref="EE301" si="3248">DX301+EC301</f>
        <v>0</v>
      </c>
      <c r="EF301" s="84">
        <v>0</v>
      </c>
      <c r="EG301" s="84">
        <f t="shared" si="2933"/>
        <v>0</v>
      </c>
      <c r="EH301" s="191" t="str">
        <f t="shared" ref="EH301" si="3249">IFERROR(EG301/EE301,"nebija plānots")</f>
        <v>nebija plānots</v>
      </c>
      <c r="EI301" s="84">
        <f t="shared" ref="EI301" si="3250">EG301-EE301</f>
        <v>0</v>
      </c>
      <c r="EJ301" s="84">
        <v>0</v>
      </c>
      <c r="EK301" s="84">
        <v>0</v>
      </c>
      <c r="EL301" s="84">
        <f t="shared" ref="EL301" si="3251">EE301+EJ301</f>
        <v>0</v>
      </c>
      <c r="EM301" s="84">
        <v>0</v>
      </c>
      <c r="EN301" s="84">
        <f t="shared" si="2934"/>
        <v>0</v>
      </c>
      <c r="EO301" s="191" t="str">
        <f t="shared" ref="EO301" si="3252">IFERROR(EN301/EL301,"nebija plānots")</f>
        <v>nebija plānots</v>
      </c>
      <c r="EP301" s="84">
        <f t="shared" ref="EP301" si="3253">EN301-EL301</f>
        <v>0</v>
      </c>
      <c r="EQ301" s="84">
        <v>0</v>
      </c>
      <c r="ER301" s="84">
        <v>0</v>
      </c>
      <c r="ES301" s="84">
        <f t="shared" ref="ES301" si="3254">EL301+EQ301</f>
        <v>0</v>
      </c>
      <c r="ET301" s="84">
        <v>0</v>
      </c>
      <c r="EU301" s="84">
        <f t="shared" si="2935"/>
        <v>0</v>
      </c>
      <c r="EV301" s="191" t="str">
        <f t="shared" ref="EV301" si="3255">IFERROR(EU301/ES301,"nebija plānots")</f>
        <v>nebija plānots</v>
      </c>
      <c r="EW301" s="84">
        <f t="shared" ref="EW301" si="3256">EU301-ES301</f>
        <v>0</v>
      </c>
      <c r="EX301" s="84">
        <v>0</v>
      </c>
      <c r="EY301" s="84">
        <v>0</v>
      </c>
      <c r="EZ301" s="84">
        <f t="shared" ref="EZ301" si="3257">ES301+EX301</f>
        <v>0</v>
      </c>
      <c r="FA301" s="84">
        <v>0</v>
      </c>
      <c r="FB301" s="84">
        <f t="shared" si="2936"/>
        <v>0</v>
      </c>
      <c r="FC301" s="191" t="str">
        <f t="shared" ref="FC301" si="3258">IFERROR(FB301/EZ301,"nebija plānots")</f>
        <v>nebija plānots</v>
      </c>
      <c r="FD301" s="84">
        <f t="shared" ref="FD301" si="3259">FB301-EZ301</f>
        <v>0</v>
      </c>
      <c r="FE301" s="84">
        <v>0</v>
      </c>
      <c r="FF301" s="84">
        <v>0</v>
      </c>
      <c r="FG301" s="84">
        <f t="shared" ref="FG301" si="3260">EZ301+FE301</f>
        <v>0</v>
      </c>
      <c r="FH301" s="84">
        <v>0</v>
      </c>
      <c r="FI301" s="84">
        <f t="shared" si="2937"/>
        <v>0</v>
      </c>
      <c r="FJ301" s="191" t="str">
        <f t="shared" ref="FJ301" si="3261">IFERROR(FI301/FG301,"nebija plānots")</f>
        <v>nebija plānots</v>
      </c>
      <c r="FK301" s="84">
        <f t="shared" ref="FK301" si="3262">FI301-FG301</f>
        <v>0</v>
      </c>
      <c r="FL301" s="84">
        <v>0</v>
      </c>
      <c r="FM301" s="84">
        <v>0</v>
      </c>
      <c r="FN301" s="84">
        <f t="shared" ref="FN301" si="3263">FG301+FL301</f>
        <v>0</v>
      </c>
      <c r="FO301" s="84">
        <v>0</v>
      </c>
      <c r="FP301" s="84">
        <f t="shared" si="2938"/>
        <v>0</v>
      </c>
      <c r="FQ301" s="191" t="str">
        <f t="shared" ref="FQ301" si="3264">IFERROR(FP301/FN301,"nebija plānots")</f>
        <v>nebija plānots</v>
      </c>
      <c r="FR301" s="84">
        <f t="shared" ref="FR301" si="3265">FP301-FN301</f>
        <v>0</v>
      </c>
      <c r="FS301" s="97">
        <f t="shared" si="3049"/>
        <v>0</v>
      </c>
      <c r="FT301" s="97">
        <f t="shared" si="2939"/>
        <v>0</v>
      </c>
      <c r="FU301" s="84">
        <v>0</v>
      </c>
      <c r="FV301" s="84">
        <v>0</v>
      </c>
      <c r="FW301" s="84">
        <v>0</v>
      </c>
      <c r="FX301" s="84">
        <f t="shared" si="2940"/>
        <v>0</v>
      </c>
      <c r="FY301" s="191" t="str">
        <f t="shared" si="2941"/>
        <v>nebija plānots</v>
      </c>
      <c r="FZ301" s="84">
        <f t="shared" si="2942"/>
        <v>0</v>
      </c>
      <c r="GA301" s="84">
        <v>0</v>
      </c>
      <c r="GB301" s="84">
        <v>0</v>
      </c>
      <c r="GC301" s="84">
        <f t="shared" si="2943"/>
        <v>0</v>
      </c>
      <c r="GD301" s="84">
        <f t="shared" si="2944"/>
        <v>0</v>
      </c>
      <c r="GE301" s="84">
        <f t="shared" si="2945"/>
        <v>0</v>
      </c>
      <c r="GF301" s="191" t="str">
        <f t="shared" si="2946"/>
        <v>nebija plānots</v>
      </c>
      <c r="GG301" s="84">
        <f t="shared" si="2947"/>
        <v>0</v>
      </c>
      <c r="GH301" s="84">
        <v>0</v>
      </c>
      <c r="GI301" s="84">
        <v>0</v>
      </c>
      <c r="GJ301" s="84">
        <f t="shared" si="2948"/>
        <v>0</v>
      </c>
      <c r="GK301" s="84">
        <f t="shared" si="2949"/>
        <v>0</v>
      </c>
      <c r="GL301" s="84">
        <f t="shared" si="2950"/>
        <v>0</v>
      </c>
      <c r="GM301" s="191" t="str">
        <f t="shared" si="2951"/>
        <v>nebija plānots</v>
      </c>
      <c r="GN301" s="84">
        <f t="shared" si="2952"/>
        <v>0</v>
      </c>
      <c r="GO301" s="84">
        <v>0</v>
      </c>
      <c r="GP301" s="84">
        <v>0</v>
      </c>
      <c r="GQ301" s="84">
        <f t="shared" si="2921"/>
        <v>0</v>
      </c>
      <c r="GR301" s="84">
        <f t="shared" si="2922"/>
        <v>0</v>
      </c>
      <c r="GS301" s="84">
        <f t="shared" si="2923"/>
        <v>0</v>
      </c>
      <c r="GT301" s="191" t="str">
        <f t="shared" si="2953"/>
        <v>nebija plānots</v>
      </c>
      <c r="GU301" s="84">
        <f t="shared" si="2924"/>
        <v>0</v>
      </c>
      <c r="GV301" s="84">
        <v>0</v>
      </c>
      <c r="GW301" s="84">
        <v>0</v>
      </c>
      <c r="GX301" s="84">
        <f t="shared" si="2925"/>
        <v>0</v>
      </c>
      <c r="GY301" s="84">
        <f t="shared" si="2926"/>
        <v>0</v>
      </c>
      <c r="GZ301" s="84">
        <f t="shared" si="2927"/>
        <v>0</v>
      </c>
      <c r="HA301" s="191" t="str">
        <f t="shared" si="3110"/>
        <v>nebija plānots</v>
      </c>
      <c r="HB301" s="84">
        <f t="shared" si="2928"/>
        <v>0</v>
      </c>
      <c r="HC301" s="40">
        <v>0</v>
      </c>
      <c r="HD301" s="57">
        <f>Q301-HC301</f>
        <v>1059959</v>
      </c>
      <c r="HE301" s="57" t="s">
        <v>1293</v>
      </c>
      <c r="HF301" s="58"/>
      <c r="HG301" s="58"/>
      <c r="HH301" s="58"/>
      <c r="HI301" s="58"/>
    </row>
    <row r="302" spans="1:217" ht="75.400000000000006" hidden="1" customHeight="1" outlineLevel="1" x14ac:dyDescent="0.45">
      <c r="B302" s="9"/>
      <c r="C302" s="317" t="s">
        <v>430</v>
      </c>
      <c r="D302" s="1" t="s">
        <v>1471</v>
      </c>
      <c r="E302" s="35"/>
      <c r="F302" s="37">
        <v>5</v>
      </c>
      <c r="G302" s="37" t="s">
        <v>430</v>
      </c>
      <c r="H302" s="37" t="s">
        <v>432</v>
      </c>
      <c r="I302" s="37" t="s">
        <v>507</v>
      </c>
      <c r="J302" s="54">
        <v>0</v>
      </c>
      <c r="K302" s="45"/>
      <c r="L302" s="38"/>
      <c r="M302" s="39" t="s">
        <v>50</v>
      </c>
      <c r="N302" s="38"/>
      <c r="O302" s="38"/>
      <c r="P302" s="38" t="s">
        <v>456</v>
      </c>
      <c r="Q302" s="40"/>
      <c r="R302" s="40"/>
      <c r="S302" s="40"/>
      <c r="T302" s="40"/>
      <c r="U302" s="40"/>
      <c r="V302" s="40"/>
      <c r="W302" s="40"/>
      <c r="X302" s="85"/>
      <c r="Y302" s="109"/>
      <c r="Z302" s="109"/>
      <c r="AA302" s="109"/>
      <c r="AB302" s="109"/>
      <c r="AC302" s="109"/>
      <c r="AD302" s="109"/>
      <c r="AE302" s="109"/>
      <c r="AF302" s="109"/>
      <c r="AG302" s="109"/>
      <c r="AH302" s="109"/>
      <c r="AI302" s="109"/>
      <c r="AJ302" s="109"/>
      <c r="AK302" s="109"/>
      <c r="AL302" s="109"/>
      <c r="AM302" s="109"/>
      <c r="AN302" s="109"/>
      <c r="AO302" s="109"/>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0"/>
      <c r="CM302" s="40"/>
      <c r="CN302" s="40"/>
      <c r="CO302" s="84"/>
      <c r="CP302" s="84"/>
      <c r="CQ302" s="40"/>
      <c r="CR302" s="57"/>
      <c r="CS302" s="40"/>
      <c r="CT302" s="40"/>
      <c r="CU302" s="84"/>
      <c r="CV302" s="84"/>
      <c r="CW302" s="84"/>
      <c r="CX302" s="84"/>
      <c r="CY302" s="191"/>
      <c r="CZ302" s="84"/>
      <c r="DA302" s="40"/>
      <c r="DB302" s="84">
        <v>0</v>
      </c>
      <c r="DC302" s="84"/>
      <c r="DD302" s="84"/>
      <c r="DE302" s="84">
        <f t="shared" si="2929"/>
        <v>0</v>
      </c>
      <c r="DF302" s="191"/>
      <c r="DG302" s="84"/>
      <c r="DH302" s="40"/>
      <c r="DI302" s="84">
        <v>0</v>
      </c>
      <c r="DJ302" s="84"/>
      <c r="DK302" s="84"/>
      <c r="DL302" s="84">
        <f t="shared" si="2930"/>
        <v>0</v>
      </c>
      <c r="DM302" s="191"/>
      <c r="DN302" s="84"/>
      <c r="DO302" s="40"/>
      <c r="DP302" s="84">
        <v>0</v>
      </c>
      <c r="DQ302" s="84"/>
      <c r="DR302" s="84"/>
      <c r="DS302" s="84">
        <f t="shared" si="2931"/>
        <v>0</v>
      </c>
      <c r="DT302" s="191"/>
      <c r="DU302" s="84"/>
      <c r="DV302" s="40"/>
      <c r="DW302" s="84">
        <v>0</v>
      </c>
      <c r="DX302" s="84"/>
      <c r="DY302" s="84"/>
      <c r="DZ302" s="84">
        <f t="shared" si="2932"/>
        <v>0</v>
      </c>
      <c r="EA302" s="191"/>
      <c r="EB302" s="84"/>
      <c r="EC302" s="40"/>
      <c r="ED302" s="84">
        <v>0</v>
      </c>
      <c r="EE302" s="84"/>
      <c r="EF302" s="84"/>
      <c r="EG302" s="84">
        <f t="shared" si="2933"/>
        <v>0</v>
      </c>
      <c r="EH302" s="191"/>
      <c r="EI302" s="84"/>
      <c r="EJ302" s="40"/>
      <c r="EK302" s="84">
        <v>0</v>
      </c>
      <c r="EL302" s="84"/>
      <c r="EM302" s="84"/>
      <c r="EN302" s="84">
        <f t="shared" si="2934"/>
        <v>0</v>
      </c>
      <c r="EO302" s="191"/>
      <c r="EP302" s="84"/>
      <c r="EQ302" s="40"/>
      <c r="ER302" s="84">
        <v>0</v>
      </c>
      <c r="ES302" s="84"/>
      <c r="ET302" s="84"/>
      <c r="EU302" s="84">
        <f t="shared" si="2935"/>
        <v>0</v>
      </c>
      <c r="EV302" s="191"/>
      <c r="EW302" s="84"/>
      <c r="EX302" s="40"/>
      <c r="EY302" s="84">
        <v>0</v>
      </c>
      <c r="EZ302" s="84"/>
      <c r="FA302" s="84"/>
      <c r="FB302" s="84">
        <f t="shared" si="2936"/>
        <v>0</v>
      </c>
      <c r="FC302" s="191"/>
      <c r="FD302" s="84"/>
      <c r="FE302" s="40"/>
      <c r="FF302" s="84">
        <v>0</v>
      </c>
      <c r="FG302" s="84"/>
      <c r="FH302" s="84"/>
      <c r="FI302" s="84">
        <f t="shared" si="2937"/>
        <v>0</v>
      </c>
      <c r="FJ302" s="191"/>
      <c r="FK302" s="84"/>
      <c r="FL302" s="40"/>
      <c r="FM302" s="84">
        <v>0</v>
      </c>
      <c r="FN302" s="84"/>
      <c r="FO302" s="84"/>
      <c r="FP302" s="84">
        <f t="shared" si="2938"/>
        <v>0</v>
      </c>
      <c r="FQ302" s="191"/>
      <c r="FR302" s="84"/>
      <c r="FS302" s="40"/>
      <c r="FT302" s="97">
        <f t="shared" si="2939"/>
        <v>0</v>
      </c>
      <c r="FU302" s="84">
        <v>0</v>
      </c>
      <c r="FV302" s="84">
        <v>0</v>
      </c>
      <c r="FW302" s="84">
        <v>0</v>
      </c>
      <c r="FX302" s="84">
        <f t="shared" si="2940"/>
        <v>0</v>
      </c>
      <c r="FY302" s="191" t="str">
        <f t="shared" si="2941"/>
        <v>nebija plānots</v>
      </c>
      <c r="FZ302" s="84">
        <f t="shared" si="2942"/>
        <v>0</v>
      </c>
      <c r="GA302" s="84">
        <v>0</v>
      </c>
      <c r="GB302" s="84">
        <v>0</v>
      </c>
      <c r="GC302" s="84">
        <f t="shared" si="2943"/>
        <v>0</v>
      </c>
      <c r="GD302" s="84">
        <f t="shared" si="2944"/>
        <v>0</v>
      </c>
      <c r="GE302" s="84">
        <f t="shared" si="2945"/>
        <v>0</v>
      </c>
      <c r="GF302" s="191" t="str">
        <f t="shared" si="2946"/>
        <v>nebija plānots</v>
      </c>
      <c r="GG302" s="84">
        <f t="shared" si="2947"/>
        <v>0</v>
      </c>
      <c r="GH302" s="84">
        <v>0</v>
      </c>
      <c r="GI302" s="84">
        <v>0</v>
      </c>
      <c r="GJ302" s="84">
        <f t="shared" si="2948"/>
        <v>0</v>
      </c>
      <c r="GK302" s="84">
        <f t="shared" si="2949"/>
        <v>0</v>
      </c>
      <c r="GL302" s="84">
        <f t="shared" si="2950"/>
        <v>0</v>
      </c>
      <c r="GM302" s="191" t="str">
        <f t="shared" si="2951"/>
        <v>nebija plānots</v>
      </c>
      <c r="GN302" s="84">
        <f t="shared" si="2952"/>
        <v>0</v>
      </c>
      <c r="GO302" s="84">
        <v>0</v>
      </c>
      <c r="GP302" s="84">
        <v>0</v>
      </c>
      <c r="GQ302" s="84">
        <f t="shared" si="2921"/>
        <v>0</v>
      </c>
      <c r="GR302" s="84">
        <f t="shared" si="2922"/>
        <v>0</v>
      </c>
      <c r="GS302" s="84">
        <f t="shared" si="2923"/>
        <v>0</v>
      </c>
      <c r="GT302" s="191" t="str">
        <f t="shared" si="2953"/>
        <v>nebija plānots</v>
      </c>
      <c r="GU302" s="84">
        <f t="shared" si="2924"/>
        <v>0</v>
      </c>
      <c r="GV302" s="84">
        <v>0</v>
      </c>
      <c r="GW302" s="84">
        <v>0</v>
      </c>
      <c r="GX302" s="84">
        <f t="shared" si="2925"/>
        <v>0</v>
      </c>
      <c r="GY302" s="84">
        <f t="shared" si="2926"/>
        <v>0</v>
      </c>
      <c r="GZ302" s="84">
        <f t="shared" si="2927"/>
        <v>0</v>
      </c>
      <c r="HA302" s="191" t="str">
        <f t="shared" si="3110"/>
        <v>nebija plānots</v>
      </c>
      <c r="HB302" s="84">
        <f t="shared" si="2928"/>
        <v>0</v>
      </c>
      <c r="HC302" s="40"/>
      <c r="HD302" s="40"/>
      <c r="HE302" s="40"/>
      <c r="HF302" s="158"/>
      <c r="HG302" s="40"/>
      <c r="HH302" s="100"/>
      <c r="HI302" s="100"/>
    </row>
    <row r="303" spans="1:217" ht="75.400000000000006" hidden="1" customHeight="1" outlineLevel="1" x14ac:dyDescent="0.45">
      <c r="B303" s="9"/>
      <c r="C303" s="317" t="s">
        <v>430</v>
      </c>
      <c r="D303" s="1" t="s">
        <v>1471</v>
      </c>
      <c r="E303" s="35"/>
      <c r="F303" s="37">
        <v>5</v>
      </c>
      <c r="G303" s="37" t="s">
        <v>430</v>
      </c>
      <c r="H303" s="37" t="s">
        <v>432</v>
      </c>
      <c r="I303" s="37" t="s">
        <v>507</v>
      </c>
      <c r="J303" s="54">
        <v>0</v>
      </c>
      <c r="K303" s="45"/>
      <c r="L303" s="38"/>
      <c r="M303" s="39" t="s">
        <v>50</v>
      </c>
      <c r="N303" s="38"/>
      <c r="O303" s="38"/>
      <c r="P303" s="38" t="s">
        <v>457</v>
      </c>
      <c r="Q303" s="40"/>
      <c r="R303" s="40"/>
      <c r="S303" s="40"/>
      <c r="T303" s="40"/>
      <c r="U303" s="40"/>
      <c r="V303" s="40"/>
      <c r="W303" s="40"/>
      <c r="X303" s="85"/>
      <c r="Y303" s="109"/>
      <c r="Z303" s="109"/>
      <c r="AA303" s="109"/>
      <c r="AB303" s="109"/>
      <c r="AC303" s="109"/>
      <c r="AD303" s="109"/>
      <c r="AE303" s="109"/>
      <c r="AF303" s="109"/>
      <c r="AG303" s="109"/>
      <c r="AH303" s="109"/>
      <c r="AI303" s="109"/>
      <c r="AJ303" s="109"/>
      <c r="AK303" s="109"/>
      <c r="AL303" s="109"/>
      <c r="AM303" s="109"/>
      <c r="AN303" s="109"/>
      <c r="AO303" s="109"/>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0"/>
      <c r="CM303" s="40"/>
      <c r="CN303" s="40"/>
      <c r="CO303" s="84"/>
      <c r="CP303" s="84"/>
      <c r="CQ303" s="40"/>
      <c r="CR303" s="57"/>
      <c r="CS303" s="40"/>
      <c r="CT303" s="40"/>
      <c r="CU303" s="84"/>
      <c r="CV303" s="84"/>
      <c r="CW303" s="84"/>
      <c r="CX303" s="84"/>
      <c r="CY303" s="191"/>
      <c r="CZ303" s="84"/>
      <c r="DA303" s="40"/>
      <c r="DB303" s="84">
        <v>0</v>
      </c>
      <c r="DC303" s="84"/>
      <c r="DD303" s="84"/>
      <c r="DE303" s="84">
        <f t="shared" si="2929"/>
        <v>0</v>
      </c>
      <c r="DF303" s="191"/>
      <c r="DG303" s="84"/>
      <c r="DH303" s="40"/>
      <c r="DI303" s="84">
        <v>0</v>
      </c>
      <c r="DJ303" s="84"/>
      <c r="DK303" s="84"/>
      <c r="DL303" s="84">
        <f t="shared" si="2930"/>
        <v>0</v>
      </c>
      <c r="DM303" s="191"/>
      <c r="DN303" s="84"/>
      <c r="DO303" s="40"/>
      <c r="DP303" s="84">
        <v>0</v>
      </c>
      <c r="DQ303" s="84"/>
      <c r="DR303" s="84"/>
      <c r="DS303" s="84">
        <f t="shared" si="2931"/>
        <v>0</v>
      </c>
      <c r="DT303" s="191"/>
      <c r="DU303" s="84"/>
      <c r="DV303" s="40"/>
      <c r="DW303" s="84">
        <v>0</v>
      </c>
      <c r="DX303" s="84"/>
      <c r="DY303" s="84"/>
      <c r="DZ303" s="84">
        <f t="shared" si="2932"/>
        <v>0</v>
      </c>
      <c r="EA303" s="191"/>
      <c r="EB303" s="84"/>
      <c r="EC303" s="40"/>
      <c r="ED303" s="84">
        <v>0</v>
      </c>
      <c r="EE303" s="84"/>
      <c r="EF303" s="84"/>
      <c r="EG303" s="84">
        <f t="shared" si="2933"/>
        <v>0</v>
      </c>
      <c r="EH303" s="191"/>
      <c r="EI303" s="84"/>
      <c r="EJ303" s="40"/>
      <c r="EK303" s="84">
        <v>0</v>
      </c>
      <c r="EL303" s="84"/>
      <c r="EM303" s="84"/>
      <c r="EN303" s="84">
        <f t="shared" si="2934"/>
        <v>0</v>
      </c>
      <c r="EO303" s="191"/>
      <c r="EP303" s="84"/>
      <c r="EQ303" s="40"/>
      <c r="ER303" s="84">
        <v>0</v>
      </c>
      <c r="ES303" s="84"/>
      <c r="ET303" s="84"/>
      <c r="EU303" s="84">
        <f t="shared" si="2935"/>
        <v>0</v>
      </c>
      <c r="EV303" s="191"/>
      <c r="EW303" s="84"/>
      <c r="EX303" s="40"/>
      <c r="EY303" s="84">
        <v>0</v>
      </c>
      <c r="EZ303" s="84"/>
      <c r="FA303" s="84"/>
      <c r="FB303" s="84">
        <f t="shared" si="2936"/>
        <v>0</v>
      </c>
      <c r="FC303" s="191"/>
      <c r="FD303" s="84"/>
      <c r="FE303" s="40"/>
      <c r="FF303" s="84">
        <v>0</v>
      </c>
      <c r="FG303" s="84"/>
      <c r="FH303" s="84"/>
      <c r="FI303" s="84">
        <f t="shared" si="2937"/>
        <v>0</v>
      </c>
      <c r="FJ303" s="191"/>
      <c r="FK303" s="84"/>
      <c r="FL303" s="40"/>
      <c r="FM303" s="84">
        <v>0</v>
      </c>
      <c r="FN303" s="84"/>
      <c r="FO303" s="84"/>
      <c r="FP303" s="84">
        <f t="shared" si="2938"/>
        <v>0</v>
      </c>
      <c r="FQ303" s="191"/>
      <c r="FR303" s="84"/>
      <c r="FS303" s="40"/>
      <c r="FT303" s="97">
        <f t="shared" si="2939"/>
        <v>0</v>
      </c>
      <c r="FU303" s="84">
        <v>0</v>
      </c>
      <c r="FV303" s="84">
        <v>0</v>
      </c>
      <c r="FW303" s="84">
        <v>0</v>
      </c>
      <c r="FX303" s="84">
        <f t="shared" si="2940"/>
        <v>0</v>
      </c>
      <c r="FY303" s="191" t="str">
        <f t="shared" si="2941"/>
        <v>nebija plānots</v>
      </c>
      <c r="FZ303" s="84">
        <f t="shared" si="2942"/>
        <v>0</v>
      </c>
      <c r="GA303" s="84">
        <v>0</v>
      </c>
      <c r="GB303" s="84">
        <v>0</v>
      </c>
      <c r="GC303" s="84">
        <f t="shared" si="2943"/>
        <v>0</v>
      </c>
      <c r="GD303" s="84">
        <f t="shared" si="2944"/>
        <v>0</v>
      </c>
      <c r="GE303" s="84">
        <f t="shared" si="2945"/>
        <v>0</v>
      </c>
      <c r="GF303" s="191" t="str">
        <f t="shared" si="2946"/>
        <v>nebija plānots</v>
      </c>
      <c r="GG303" s="84">
        <f t="shared" si="2947"/>
        <v>0</v>
      </c>
      <c r="GH303" s="84">
        <v>0</v>
      </c>
      <c r="GI303" s="84">
        <v>0</v>
      </c>
      <c r="GJ303" s="84">
        <f t="shared" si="2948"/>
        <v>0</v>
      </c>
      <c r="GK303" s="84">
        <f t="shared" si="2949"/>
        <v>0</v>
      </c>
      <c r="GL303" s="84">
        <f t="shared" si="2950"/>
        <v>0</v>
      </c>
      <c r="GM303" s="191" t="str">
        <f t="shared" si="2951"/>
        <v>nebija plānots</v>
      </c>
      <c r="GN303" s="84">
        <f t="shared" si="2952"/>
        <v>0</v>
      </c>
      <c r="GO303" s="84">
        <v>0</v>
      </c>
      <c r="GP303" s="84">
        <v>0</v>
      </c>
      <c r="GQ303" s="84">
        <f t="shared" si="2921"/>
        <v>0</v>
      </c>
      <c r="GR303" s="84">
        <f t="shared" si="2922"/>
        <v>0</v>
      </c>
      <c r="GS303" s="84">
        <f t="shared" si="2923"/>
        <v>0</v>
      </c>
      <c r="GT303" s="191" t="str">
        <f t="shared" si="2953"/>
        <v>nebija plānots</v>
      </c>
      <c r="GU303" s="84">
        <f t="shared" si="2924"/>
        <v>0</v>
      </c>
      <c r="GV303" s="84">
        <v>0</v>
      </c>
      <c r="GW303" s="84">
        <v>0</v>
      </c>
      <c r="GX303" s="84">
        <f t="shared" si="2925"/>
        <v>0</v>
      </c>
      <c r="GY303" s="84">
        <f t="shared" si="2926"/>
        <v>0</v>
      </c>
      <c r="GZ303" s="84">
        <f t="shared" si="2927"/>
        <v>0</v>
      </c>
      <c r="HA303" s="191" t="str">
        <f t="shared" si="3110"/>
        <v>nebija plānots</v>
      </c>
      <c r="HB303" s="84">
        <f t="shared" si="2928"/>
        <v>0</v>
      </c>
      <c r="HC303" s="40"/>
      <c r="HD303" s="40"/>
      <c r="HE303" s="40"/>
      <c r="HF303" s="158"/>
      <c r="HG303" s="40"/>
      <c r="HH303" s="100"/>
      <c r="HI303" s="100"/>
    </row>
    <row r="304" spans="1:217" ht="75.400000000000006" customHeight="1" collapsed="1" x14ac:dyDescent="0.45">
      <c r="A304" s="1" t="str">
        <f t="shared" si="2436"/>
        <v>5.5.1.1</v>
      </c>
      <c r="B304" s="9" t="str">
        <f>C304&amp;J304&amp;"."&amp;D304</f>
        <v>5.5.1.1.Nē</v>
      </c>
      <c r="C304" s="317" t="s">
        <v>141</v>
      </c>
      <c r="D304" s="1" t="s">
        <v>1471</v>
      </c>
      <c r="E304" s="35">
        <v>289</v>
      </c>
      <c r="F304" s="54">
        <v>5</v>
      </c>
      <c r="G304" s="54" t="s">
        <v>141</v>
      </c>
      <c r="H304" s="54" t="s">
        <v>265</v>
      </c>
      <c r="I304" s="54" t="str">
        <f t="shared" si="2401"/>
        <v>5.5.1. Ieguldījumi kultūras un dabas mantojumā</v>
      </c>
      <c r="J304" s="54">
        <v>1</v>
      </c>
      <c r="K304" s="65">
        <v>1</v>
      </c>
      <c r="L304" s="38" t="str">
        <f t="shared" si="2402"/>
        <v>5.5.1.1</v>
      </c>
      <c r="M304" s="56" t="s">
        <v>82</v>
      </c>
      <c r="N304" s="55" t="s">
        <v>5</v>
      </c>
      <c r="O304" s="55" t="s">
        <v>222</v>
      </c>
      <c r="P304" s="55" t="s">
        <v>225</v>
      </c>
      <c r="Q304" s="57">
        <f t="shared" si="2403"/>
        <v>20044517</v>
      </c>
      <c r="R304" s="57">
        <f t="shared" si="2404"/>
        <v>20044517</v>
      </c>
      <c r="S304" s="80">
        <v>0</v>
      </c>
      <c r="T304" s="80">
        <v>20044517</v>
      </c>
      <c r="U304" s="80">
        <v>0</v>
      </c>
      <c r="V304" s="80">
        <v>0</v>
      </c>
      <c r="W304" s="80">
        <v>0</v>
      </c>
      <c r="X304" s="85" t="str">
        <f t="shared" si="2889"/>
        <v>ERAF</v>
      </c>
      <c r="Y304" s="89">
        <v>0</v>
      </c>
      <c r="Z304" s="89">
        <v>0</v>
      </c>
      <c r="AA304" s="89">
        <v>0</v>
      </c>
      <c r="AB304" s="89">
        <v>0</v>
      </c>
      <c r="AC304" s="89">
        <v>0</v>
      </c>
      <c r="AD304" s="89">
        <v>0</v>
      </c>
      <c r="AE304" s="89">
        <v>0</v>
      </c>
      <c r="AF304" s="89">
        <v>0</v>
      </c>
      <c r="AG304" s="89">
        <v>0</v>
      </c>
      <c r="AH304" s="89">
        <v>0</v>
      </c>
      <c r="AI304" s="89">
        <v>0</v>
      </c>
      <c r="AJ304" s="89">
        <v>486239.14</v>
      </c>
      <c r="AK304" s="89">
        <v>0</v>
      </c>
      <c r="AL304" s="89">
        <v>0</v>
      </c>
      <c r="AM304" s="89">
        <v>486239.14</v>
      </c>
      <c r="AN304" s="89">
        <f>AM304+Z304+Y304</f>
        <v>486239.14</v>
      </c>
      <c r="AO304" s="89">
        <v>6107101.2699999996</v>
      </c>
      <c r="AP304" s="57">
        <f t="shared" si="2306"/>
        <v>6593340.4099999992</v>
      </c>
      <c r="AQ304" s="85">
        <v>998383.08</v>
      </c>
      <c r="AR304" s="85">
        <v>699167.22</v>
      </c>
      <c r="AS304" s="85">
        <v>276097.46999999997</v>
      </c>
      <c r="AT304" s="85">
        <v>401764.07999999996</v>
      </c>
      <c r="AU304" s="85">
        <v>281864.40999999997</v>
      </c>
      <c r="AV304" s="85">
        <v>0</v>
      </c>
      <c r="AW304" s="85">
        <v>988123.5199999999</v>
      </c>
      <c r="AX304" s="85">
        <v>267633.43</v>
      </c>
      <c r="AY304" s="85">
        <v>10374.290000000001</v>
      </c>
      <c r="AZ304" s="85">
        <v>1546205.7</v>
      </c>
      <c r="BA304" s="85">
        <v>0</v>
      </c>
      <c r="BB304" s="85">
        <v>208137.59</v>
      </c>
      <c r="BC304" s="57">
        <f t="shared" si="2307"/>
        <v>5677750.79</v>
      </c>
      <c r="BD304" s="57">
        <f t="shared" si="2308"/>
        <v>12271091.199999999</v>
      </c>
      <c r="BE304" s="85">
        <v>282672.46000000002</v>
      </c>
      <c r="BF304" s="85">
        <v>1318633.44</v>
      </c>
      <c r="BG304" s="85">
        <v>211418.23999999999</v>
      </c>
      <c r="BH304" s="85">
        <v>258240.81</v>
      </c>
      <c r="BI304" s="85">
        <v>425584.16000000003</v>
      </c>
      <c r="BJ304" s="85">
        <v>96882.33</v>
      </c>
      <c r="BK304" s="85">
        <v>947177.58</v>
      </c>
      <c r="BL304" s="85">
        <v>172292.3</v>
      </c>
      <c r="BM304" s="85">
        <v>469273.74</v>
      </c>
      <c r="BN304" s="85">
        <v>136469.41</v>
      </c>
      <c r="BO304" s="85">
        <v>0</v>
      </c>
      <c r="BP304" s="85">
        <v>364346.67</v>
      </c>
      <c r="BQ304" s="57">
        <f t="shared" si="2309"/>
        <v>4682991.1399999997</v>
      </c>
      <c r="BR304" s="85">
        <v>0</v>
      </c>
      <c r="BS304" s="85">
        <v>231309.57</v>
      </c>
      <c r="BT304" s="85">
        <v>0</v>
      </c>
      <c r="BU304" s="85">
        <v>134596.15</v>
      </c>
      <c r="BV304" s="85">
        <v>0</v>
      </c>
      <c r="BW304" s="85">
        <v>0</v>
      </c>
      <c r="BX304" s="85">
        <v>0</v>
      </c>
      <c r="BY304" s="85">
        <v>0</v>
      </c>
      <c r="BZ304" s="85">
        <v>0</v>
      </c>
      <c r="CA304" s="85">
        <v>365352.2</v>
      </c>
      <c r="CB304" s="85">
        <v>73118.720000000001</v>
      </c>
      <c r="CC304" s="85">
        <v>131956.47</v>
      </c>
      <c r="CD304" s="57">
        <f t="shared" si="2310"/>
        <v>936333.10999999987</v>
      </c>
      <c r="CE304" s="85">
        <v>679.84</v>
      </c>
      <c r="CF304" s="85">
        <v>7984.19</v>
      </c>
      <c r="CG304" s="85">
        <v>271226.92</v>
      </c>
      <c r="CH304" s="85">
        <v>0</v>
      </c>
      <c r="CI304" s="85">
        <v>0</v>
      </c>
      <c r="CJ304" s="85">
        <v>0</v>
      </c>
      <c r="CK304" s="85">
        <v>0</v>
      </c>
      <c r="CL304" s="85">
        <v>0</v>
      </c>
      <c r="CM304" s="85">
        <v>0</v>
      </c>
      <c r="CN304" s="85">
        <v>0</v>
      </c>
      <c r="CO304" s="84">
        <v>0</v>
      </c>
      <c r="CP304" s="84">
        <v>0</v>
      </c>
      <c r="CQ304" s="57">
        <f>CE304+CF304+CG304+CH304+CI304+CJ304+CK304+CL304+CM304+CN304+CO304+CP304</f>
        <v>279890.94999999995</v>
      </c>
      <c r="CR304" s="57">
        <f t="shared" si="2890"/>
        <v>18170306.399999999</v>
      </c>
      <c r="CS304" s="179">
        <v>0</v>
      </c>
      <c r="CT304" s="84">
        <v>150000</v>
      </c>
      <c r="CU304" s="84">
        <v>0</v>
      </c>
      <c r="CV304" s="84">
        <f t="shared" si="2954"/>
        <v>150000</v>
      </c>
      <c r="CW304" s="84">
        <v>0</v>
      </c>
      <c r="CX304" s="84">
        <f t="shared" si="2955"/>
        <v>0</v>
      </c>
      <c r="CY304" s="191">
        <f t="shared" si="2956"/>
        <v>0</v>
      </c>
      <c r="CZ304" s="84">
        <f t="shared" si="2957"/>
        <v>-150000</v>
      </c>
      <c r="DA304" s="84">
        <f t="shared" ref="DA304:FL304" si="3266">DA305+DA306</f>
        <v>250000</v>
      </c>
      <c r="DB304" s="84">
        <v>250000</v>
      </c>
      <c r="DC304" s="84">
        <f t="shared" si="2959"/>
        <v>400000</v>
      </c>
      <c r="DD304" s="84">
        <v>0</v>
      </c>
      <c r="DE304" s="84">
        <f t="shared" si="2929"/>
        <v>250000</v>
      </c>
      <c r="DF304" s="191">
        <f t="shared" ref="DF304" si="3267">IFERROR(DE304/DC304,"nebija plānots")</f>
        <v>0.625</v>
      </c>
      <c r="DG304" s="84">
        <f t="shared" ref="DG304" si="3268">DE304-DC304</f>
        <v>-150000</v>
      </c>
      <c r="DH304" s="84">
        <f t="shared" si="3266"/>
        <v>0</v>
      </c>
      <c r="DI304" s="84">
        <v>0</v>
      </c>
      <c r="DJ304" s="84">
        <f t="shared" ref="DJ304" si="3269">DC304+DH304</f>
        <v>400000</v>
      </c>
      <c r="DK304" s="84">
        <v>0</v>
      </c>
      <c r="DL304" s="84">
        <f t="shared" si="2930"/>
        <v>250000</v>
      </c>
      <c r="DM304" s="191">
        <f t="shared" ref="DM304" si="3270">IFERROR(DL304/DJ304,"nebija plānots")</f>
        <v>0.625</v>
      </c>
      <c r="DN304" s="84">
        <f t="shared" ref="DN304" si="3271">DL304-DJ304</f>
        <v>-150000</v>
      </c>
      <c r="DO304" s="84">
        <f t="shared" si="3266"/>
        <v>0</v>
      </c>
      <c r="DP304" s="84">
        <v>-25320.78</v>
      </c>
      <c r="DQ304" s="84">
        <f t="shared" ref="DQ304" si="3272">DJ304+DO304</f>
        <v>400000</v>
      </c>
      <c r="DR304" s="84">
        <v>25320.78</v>
      </c>
      <c r="DS304" s="84">
        <f t="shared" si="2931"/>
        <v>224679.22</v>
      </c>
      <c r="DT304" s="191">
        <f t="shared" ref="DT304" si="3273">IFERROR(DS304/DQ304,"nebija plānots")</f>
        <v>0.56169804999999995</v>
      </c>
      <c r="DU304" s="84">
        <f t="shared" ref="DU304" si="3274">DS304-DQ304</f>
        <v>-175320.78</v>
      </c>
      <c r="DV304" s="84">
        <f t="shared" si="3266"/>
        <v>0</v>
      </c>
      <c r="DW304" s="84">
        <v>0</v>
      </c>
      <c r="DX304" s="84">
        <f t="shared" ref="DX304" si="3275">DQ304+DV304</f>
        <v>400000</v>
      </c>
      <c r="DY304" s="84">
        <v>25320.78</v>
      </c>
      <c r="DZ304" s="84">
        <f t="shared" si="2932"/>
        <v>224679.22</v>
      </c>
      <c r="EA304" s="191">
        <f t="shared" ref="EA304" si="3276">IFERROR(DZ304/DX304,"nebija plānots")</f>
        <v>0.56169804999999995</v>
      </c>
      <c r="EB304" s="84">
        <f t="shared" ref="EB304" si="3277">DZ304-DX304</f>
        <v>-175320.78</v>
      </c>
      <c r="EC304" s="84">
        <f t="shared" si="3266"/>
        <v>466269.35</v>
      </c>
      <c r="ED304" s="84">
        <v>0</v>
      </c>
      <c r="EE304" s="84">
        <f t="shared" ref="EE304" si="3278">DX304+EC304</f>
        <v>866269.35</v>
      </c>
      <c r="EF304" s="84">
        <v>25320.78</v>
      </c>
      <c r="EG304" s="84">
        <f t="shared" si="2933"/>
        <v>224679.22</v>
      </c>
      <c r="EH304" s="191">
        <f t="shared" ref="EH304" si="3279">IFERROR(EG304/EE304,"nebija plānots")</f>
        <v>0.25936415734898161</v>
      </c>
      <c r="EI304" s="84">
        <f t="shared" ref="EI304" si="3280">EG304-EE304</f>
        <v>-641590.13</v>
      </c>
      <c r="EJ304" s="84">
        <f t="shared" si="3266"/>
        <v>545365.06999999995</v>
      </c>
      <c r="EK304" s="84">
        <v>0</v>
      </c>
      <c r="EL304" s="84">
        <f t="shared" ref="EL304" si="3281">EE304+EJ304</f>
        <v>1411634.42</v>
      </c>
      <c r="EM304" s="84">
        <v>25320.78</v>
      </c>
      <c r="EN304" s="84">
        <f t="shared" si="2934"/>
        <v>224679.22</v>
      </c>
      <c r="EO304" s="191">
        <f t="shared" ref="EO304" si="3282">IFERROR(EN304/EL304,"nebija plānots")</f>
        <v>0.15916246927444572</v>
      </c>
      <c r="EP304" s="84">
        <f t="shared" ref="EP304" si="3283">EN304-EL304</f>
        <v>-1186955.2</v>
      </c>
      <c r="EQ304" s="84">
        <f t="shared" si="3266"/>
        <v>309615.64</v>
      </c>
      <c r="ER304" s="84">
        <v>0</v>
      </c>
      <c r="ES304" s="84">
        <f t="shared" ref="ES304" si="3284">EL304+EQ304</f>
        <v>1721250.06</v>
      </c>
      <c r="ET304" s="84">
        <v>25320.78</v>
      </c>
      <c r="EU304" s="84">
        <f t="shared" si="2935"/>
        <v>224679.22</v>
      </c>
      <c r="EV304" s="191">
        <f t="shared" ref="EV304" si="3285">IFERROR(EU304/ES304,"nebija plānots")</f>
        <v>0.13053258513757146</v>
      </c>
      <c r="EW304" s="84">
        <f t="shared" ref="EW304" si="3286">EU304-ES304</f>
        <v>-1496570.84</v>
      </c>
      <c r="EX304" s="84">
        <f t="shared" si="3266"/>
        <v>0</v>
      </c>
      <c r="EY304" s="84">
        <v>147907.37</v>
      </c>
      <c r="EZ304" s="84">
        <f t="shared" ref="EZ304" si="3287">ES304+EX304</f>
        <v>1721250.06</v>
      </c>
      <c r="FA304" s="84">
        <v>25320.78</v>
      </c>
      <c r="FB304" s="84">
        <f t="shared" si="2936"/>
        <v>372586.58999999997</v>
      </c>
      <c r="FC304" s="191">
        <f t="shared" ref="FC304" si="3288">IFERROR(FB304/EZ304,"nebija plānots")</f>
        <v>0.21646278984007702</v>
      </c>
      <c r="FD304" s="84">
        <f t="shared" ref="FD304" si="3289">FB304-EZ304</f>
        <v>-1348663.4700000002</v>
      </c>
      <c r="FE304" s="84">
        <f t="shared" si="3266"/>
        <v>0</v>
      </c>
      <c r="FF304" s="84">
        <v>542204.67999999993</v>
      </c>
      <c r="FG304" s="84">
        <f t="shared" ref="FG304" si="3290">EZ304+FE304</f>
        <v>1721250.06</v>
      </c>
      <c r="FH304" s="84">
        <v>25320.78</v>
      </c>
      <c r="FI304" s="84">
        <f t="shared" si="2937"/>
        <v>914791.2699999999</v>
      </c>
      <c r="FJ304" s="191">
        <f t="shared" ref="FJ304" si="3291">IFERROR(FI304/FG304,"nebija plānots")</f>
        <v>0.53146912889577469</v>
      </c>
      <c r="FK304" s="84">
        <f t="shared" ref="FK304" si="3292">FI304-FG304</f>
        <v>-806458.79000000015</v>
      </c>
      <c r="FL304" s="84">
        <f t="shared" si="3266"/>
        <v>18143.46</v>
      </c>
      <c r="FM304" s="84">
        <v>304881.46000000002</v>
      </c>
      <c r="FN304" s="84">
        <f t="shared" ref="FN304" si="3293">FG304+FL304</f>
        <v>1739393.52</v>
      </c>
      <c r="FO304" s="84">
        <v>25320.78</v>
      </c>
      <c r="FP304" s="84">
        <f t="shared" si="2938"/>
        <v>1219672.73</v>
      </c>
      <c r="FQ304" s="191">
        <f t="shared" ref="FQ304" si="3294">IFERROR(FP304/FN304,"nebija plānots")</f>
        <v>0.70120574555204729</v>
      </c>
      <c r="FR304" s="84">
        <f t="shared" ref="FR304" si="3295">FP304-FN304</f>
        <v>-519720.79000000004</v>
      </c>
      <c r="FS304" s="97">
        <f t="shared" si="3049"/>
        <v>1739393.52</v>
      </c>
      <c r="FT304" s="97">
        <f t="shared" si="2939"/>
        <v>19389979.129999999</v>
      </c>
      <c r="FU304" s="84">
        <v>465238.46</v>
      </c>
      <c r="FV304" s="84">
        <v>0</v>
      </c>
      <c r="FW304" s="84">
        <v>0</v>
      </c>
      <c r="FX304" s="84">
        <f t="shared" si="2940"/>
        <v>0</v>
      </c>
      <c r="FY304" s="191">
        <f t="shared" si="2941"/>
        <v>0</v>
      </c>
      <c r="FZ304" s="84">
        <f t="shared" si="2942"/>
        <v>465238.46</v>
      </c>
      <c r="GA304" s="84">
        <v>0</v>
      </c>
      <c r="GB304" s="84">
        <v>0</v>
      </c>
      <c r="GC304" s="84">
        <f t="shared" si="2943"/>
        <v>0</v>
      </c>
      <c r="GD304" s="84">
        <f t="shared" si="2944"/>
        <v>0</v>
      </c>
      <c r="GE304" s="84">
        <f t="shared" si="2945"/>
        <v>0</v>
      </c>
      <c r="GF304" s="191">
        <f t="shared" si="2946"/>
        <v>0</v>
      </c>
      <c r="GG304" s="84">
        <f t="shared" si="2947"/>
        <v>465238.46</v>
      </c>
      <c r="GH304" s="84">
        <v>465238.43</v>
      </c>
      <c r="GI304" s="84">
        <v>0</v>
      </c>
      <c r="GJ304" s="84">
        <f t="shared" si="2948"/>
        <v>465238.43</v>
      </c>
      <c r="GK304" s="84">
        <f t="shared" si="2949"/>
        <v>0</v>
      </c>
      <c r="GL304" s="84">
        <f t="shared" si="2950"/>
        <v>465238.43</v>
      </c>
      <c r="GM304" s="191">
        <f t="shared" si="2951"/>
        <v>0.99999993551693889</v>
      </c>
      <c r="GN304" s="84">
        <f t="shared" si="2952"/>
        <v>3.0000000027939677E-2</v>
      </c>
      <c r="GO304" s="84">
        <v>0</v>
      </c>
      <c r="GP304" s="84">
        <v>0</v>
      </c>
      <c r="GQ304" s="84">
        <f t="shared" si="2921"/>
        <v>0</v>
      </c>
      <c r="GR304" s="84">
        <f t="shared" si="2922"/>
        <v>0</v>
      </c>
      <c r="GS304" s="84">
        <f t="shared" si="2923"/>
        <v>465238.43</v>
      </c>
      <c r="GT304" s="191">
        <f t="shared" si="2953"/>
        <v>0.99999993551693889</v>
      </c>
      <c r="GU304" s="84">
        <f t="shared" si="2924"/>
        <v>3.0000000027939677E-2</v>
      </c>
      <c r="GV304" s="84">
        <v>0</v>
      </c>
      <c r="GW304" s="84">
        <v>0</v>
      </c>
      <c r="GX304" s="84">
        <f t="shared" si="2925"/>
        <v>0</v>
      </c>
      <c r="GY304" s="84">
        <f t="shared" si="2926"/>
        <v>0</v>
      </c>
      <c r="GZ304" s="84">
        <f t="shared" si="2927"/>
        <v>465238.43</v>
      </c>
      <c r="HA304" s="191">
        <f t="shared" si="3110"/>
        <v>0.99999993551693889</v>
      </c>
      <c r="HB304" s="84">
        <f t="shared" si="2928"/>
        <v>3.0000000027939677E-2</v>
      </c>
      <c r="HC304" s="57">
        <f>FU304+FS304+CQ304+CD304+BQ304+BC304+AP304</f>
        <v>20374938.379999999</v>
      </c>
      <c r="HD304" s="57">
        <f>Q304-HC304</f>
        <v>-330421.37999999896</v>
      </c>
      <c r="HE304" s="57" t="s">
        <v>817</v>
      </c>
      <c r="HF304" s="58"/>
      <c r="HG304" s="57"/>
      <c r="HH304" s="59"/>
      <c r="HI304" s="59"/>
    </row>
    <row r="305" spans="1:217" ht="75.400000000000006" hidden="1" customHeight="1" outlineLevel="1" x14ac:dyDescent="0.45">
      <c r="B305" s="9"/>
      <c r="C305" s="317" t="s">
        <v>141</v>
      </c>
      <c r="D305" s="1" t="s">
        <v>1471</v>
      </c>
      <c r="E305" s="35">
        <v>290</v>
      </c>
      <c r="F305" s="37">
        <v>5</v>
      </c>
      <c r="G305" s="37" t="s">
        <v>141</v>
      </c>
      <c r="H305" s="37" t="s">
        <v>265</v>
      </c>
      <c r="I305" s="37" t="s">
        <v>508</v>
      </c>
      <c r="J305" s="54">
        <v>0</v>
      </c>
      <c r="K305" s="45"/>
      <c r="L305" s="38"/>
      <c r="M305" s="39" t="s">
        <v>82</v>
      </c>
      <c r="N305" s="38"/>
      <c r="O305" s="38"/>
      <c r="P305" s="38" t="s">
        <v>456</v>
      </c>
      <c r="Q305" s="40"/>
      <c r="R305" s="40"/>
      <c r="S305" s="40"/>
      <c r="T305" s="40"/>
      <c r="U305" s="40"/>
      <c r="V305" s="40"/>
      <c r="W305" s="40"/>
      <c r="X305" s="85">
        <f t="shared" si="2889"/>
        <v>0</v>
      </c>
      <c r="Y305" s="109"/>
      <c r="Z305" s="109"/>
      <c r="AA305" s="109"/>
      <c r="AB305" s="109"/>
      <c r="AC305" s="109"/>
      <c r="AD305" s="109"/>
      <c r="AE305" s="109"/>
      <c r="AF305" s="109"/>
      <c r="AG305" s="109"/>
      <c r="AH305" s="109"/>
      <c r="AI305" s="109"/>
      <c r="AJ305" s="109"/>
      <c r="AK305" s="109"/>
      <c r="AL305" s="109"/>
      <c r="AM305" s="109"/>
      <c r="AN305" s="109"/>
      <c r="AO305" s="109"/>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0"/>
      <c r="BN305" s="40"/>
      <c r="BO305" s="40"/>
      <c r="BP305" s="40"/>
      <c r="BQ305" s="40"/>
      <c r="BR305" s="40"/>
      <c r="BS305" s="40"/>
      <c r="BT305" s="40"/>
      <c r="BU305" s="40"/>
      <c r="BV305" s="40"/>
      <c r="BW305" s="40"/>
      <c r="BX305" s="40"/>
      <c r="BY305" s="40"/>
      <c r="BZ305" s="40"/>
      <c r="CA305" s="40"/>
      <c r="CB305" s="40"/>
      <c r="CC305" s="40"/>
      <c r="CD305" s="40"/>
      <c r="CE305" s="40"/>
      <c r="CF305" s="40"/>
      <c r="CG305" s="40"/>
      <c r="CH305" s="40"/>
      <c r="CI305" s="40"/>
      <c r="CJ305" s="40"/>
      <c r="CK305" s="40"/>
      <c r="CL305" s="40"/>
      <c r="CM305" s="40"/>
      <c r="CN305" s="40"/>
      <c r="CO305" s="84">
        <v>0</v>
      </c>
      <c r="CP305" s="84">
        <v>0</v>
      </c>
      <c r="CQ305" s="40"/>
      <c r="CR305" s="57">
        <f t="shared" si="2890"/>
        <v>0</v>
      </c>
      <c r="CS305" s="40"/>
      <c r="CT305" s="40"/>
      <c r="CU305" s="84"/>
      <c r="CV305" s="84"/>
      <c r="CW305" s="84"/>
      <c r="CX305" s="84"/>
      <c r="CY305" s="191"/>
      <c r="CZ305" s="84"/>
      <c r="DA305" s="40"/>
      <c r="DB305" s="84">
        <v>0</v>
      </c>
      <c r="DC305" s="84"/>
      <c r="DD305" s="84"/>
      <c r="DE305" s="84">
        <f t="shared" si="2929"/>
        <v>0</v>
      </c>
      <c r="DF305" s="191"/>
      <c r="DG305" s="84"/>
      <c r="DH305" s="40"/>
      <c r="DI305" s="84">
        <v>0</v>
      </c>
      <c r="DJ305" s="84"/>
      <c r="DK305" s="84"/>
      <c r="DL305" s="84">
        <f t="shared" si="2930"/>
        <v>0</v>
      </c>
      <c r="DM305" s="191"/>
      <c r="DN305" s="84"/>
      <c r="DO305" s="40"/>
      <c r="DP305" s="84">
        <v>0</v>
      </c>
      <c r="DQ305" s="84"/>
      <c r="DR305" s="84"/>
      <c r="DS305" s="84">
        <f t="shared" si="2931"/>
        <v>0</v>
      </c>
      <c r="DT305" s="191"/>
      <c r="DU305" s="84"/>
      <c r="DV305" s="40"/>
      <c r="DW305" s="84">
        <v>0</v>
      </c>
      <c r="DX305" s="84"/>
      <c r="DY305" s="84"/>
      <c r="DZ305" s="84">
        <f t="shared" si="2932"/>
        <v>0</v>
      </c>
      <c r="EA305" s="191"/>
      <c r="EB305" s="84"/>
      <c r="EC305" s="40"/>
      <c r="ED305" s="84">
        <v>0</v>
      </c>
      <c r="EE305" s="84"/>
      <c r="EF305" s="84"/>
      <c r="EG305" s="84">
        <f t="shared" si="2933"/>
        <v>0</v>
      </c>
      <c r="EH305" s="191"/>
      <c r="EI305" s="84"/>
      <c r="EJ305" s="40"/>
      <c r="EK305" s="84">
        <v>0</v>
      </c>
      <c r="EL305" s="84"/>
      <c r="EM305" s="84"/>
      <c r="EN305" s="84">
        <f t="shared" si="2934"/>
        <v>0</v>
      </c>
      <c r="EO305" s="191"/>
      <c r="EP305" s="84"/>
      <c r="EQ305" s="40"/>
      <c r="ER305" s="84">
        <v>0</v>
      </c>
      <c r="ES305" s="84"/>
      <c r="ET305" s="84"/>
      <c r="EU305" s="84">
        <f t="shared" si="2935"/>
        <v>0</v>
      </c>
      <c r="EV305" s="191"/>
      <c r="EW305" s="84"/>
      <c r="EX305" s="40"/>
      <c r="EY305" s="84">
        <v>0</v>
      </c>
      <c r="EZ305" s="84"/>
      <c r="FA305" s="84"/>
      <c r="FB305" s="84">
        <f t="shared" si="2936"/>
        <v>0</v>
      </c>
      <c r="FC305" s="191"/>
      <c r="FD305" s="84"/>
      <c r="FE305" s="40"/>
      <c r="FF305" s="84">
        <v>0</v>
      </c>
      <c r="FG305" s="84"/>
      <c r="FH305" s="84"/>
      <c r="FI305" s="84">
        <f t="shared" si="2937"/>
        <v>0</v>
      </c>
      <c r="FJ305" s="191"/>
      <c r="FK305" s="84"/>
      <c r="FL305" s="40"/>
      <c r="FM305" s="84">
        <v>0</v>
      </c>
      <c r="FN305" s="84"/>
      <c r="FO305" s="84"/>
      <c r="FP305" s="84">
        <f t="shared" si="2938"/>
        <v>0</v>
      </c>
      <c r="FQ305" s="191"/>
      <c r="FR305" s="84"/>
      <c r="FS305" s="40"/>
      <c r="FT305" s="97">
        <f t="shared" si="2939"/>
        <v>0</v>
      </c>
      <c r="FU305" s="84">
        <v>0</v>
      </c>
      <c r="FV305" s="84">
        <v>0</v>
      </c>
      <c r="FW305" s="84">
        <v>0</v>
      </c>
      <c r="FX305" s="84">
        <f t="shared" si="2940"/>
        <v>0</v>
      </c>
      <c r="FY305" s="191" t="str">
        <f t="shared" si="2941"/>
        <v>nebija plānots</v>
      </c>
      <c r="FZ305" s="84">
        <f t="shared" si="2942"/>
        <v>0</v>
      </c>
      <c r="GA305" s="84">
        <v>0</v>
      </c>
      <c r="GB305" s="84">
        <v>0</v>
      </c>
      <c r="GC305" s="84">
        <f t="shared" si="2943"/>
        <v>0</v>
      </c>
      <c r="GD305" s="84">
        <f t="shared" si="2944"/>
        <v>0</v>
      </c>
      <c r="GE305" s="84">
        <f t="shared" si="2945"/>
        <v>0</v>
      </c>
      <c r="GF305" s="191" t="str">
        <f t="shared" si="2946"/>
        <v>nebija plānots</v>
      </c>
      <c r="GG305" s="84">
        <f t="shared" si="2947"/>
        <v>0</v>
      </c>
      <c r="GH305" s="84">
        <v>0</v>
      </c>
      <c r="GI305" s="84">
        <v>0</v>
      </c>
      <c r="GJ305" s="84">
        <f t="shared" si="2948"/>
        <v>0</v>
      </c>
      <c r="GK305" s="84">
        <f t="shared" si="2949"/>
        <v>0</v>
      </c>
      <c r="GL305" s="84">
        <f t="shared" si="2950"/>
        <v>0</v>
      </c>
      <c r="GM305" s="191" t="str">
        <f t="shared" si="2951"/>
        <v>nebija plānots</v>
      </c>
      <c r="GN305" s="84">
        <f t="shared" si="2952"/>
        <v>0</v>
      </c>
      <c r="GO305" s="84">
        <v>0</v>
      </c>
      <c r="GP305" s="84">
        <v>0</v>
      </c>
      <c r="GQ305" s="84">
        <f t="shared" si="2921"/>
        <v>0</v>
      </c>
      <c r="GR305" s="84">
        <f t="shared" si="2922"/>
        <v>0</v>
      </c>
      <c r="GS305" s="84">
        <f t="shared" si="2923"/>
        <v>0</v>
      </c>
      <c r="GT305" s="191" t="str">
        <f t="shared" si="2953"/>
        <v>nebija plānots</v>
      </c>
      <c r="GU305" s="84">
        <f t="shared" si="2924"/>
        <v>0</v>
      </c>
      <c r="GV305" s="84">
        <v>0</v>
      </c>
      <c r="GW305" s="84">
        <v>0</v>
      </c>
      <c r="GX305" s="84">
        <f t="shared" si="2925"/>
        <v>0</v>
      </c>
      <c r="GY305" s="84">
        <f t="shared" si="2926"/>
        <v>0</v>
      </c>
      <c r="GZ305" s="84">
        <f t="shared" si="2927"/>
        <v>0</v>
      </c>
      <c r="HA305" s="191" t="str">
        <f t="shared" si="3110"/>
        <v>nebija plānots</v>
      </c>
      <c r="HB305" s="84">
        <f t="shared" si="2928"/>
        <v>0</v>
      </c>
      <c r="HC305" s="40"/>
      <c r="HD305" s="40"/>
      <c r="HE305" s="40"/>
      <c r="HF305" s="99"/>
      <c r="HG305" s="110"/>
      <c r="HH305" s="100"/>
      <c r="HI305" s="100"/>
    </row>
    <row r="306" spans="1:217" ht="75.400000000000006" hidden="1" customHeight="1" outlineLevel="1" x14ac:dyDescent="0.45">
      <c r="B306" s="9"/>
      <c r="C306" s="317" t="s">
        <v>141</v>
      </c>
      <c r="D306" s="1" t="s">
        <v>1471</v>
      </c>
      <c r="E306" s="35">
        <v>291</v>
      </c>
      <c r="F306" s="37">
        <v>5</v>
      </c>
      <c r="G306" s="37" t="s">
        <v>141</v>
      </c>
      <c r="H306" s="37" t="s">
        <v>265</v>
      </c>
      <c r="I306" s="37" t="s">
        <v>508</v>
      </c>
      <c r="J306" s="54">
        <v>0</v>
      </c>
      <c r="K306" s="45"/>
      <c r="L306" s="38"/>
      <c r="M306" s="39" t="s">
        <v>82</v>
      </c>
      <c r="N306" s="38"/>
      <c r="O306" s="38"/>
      <c r="P306" s="38" t="s">
        <v>457</v>
      </c>
      <c r="Q306" s="40"/>
      <c r="R306" s="40"/>
      <c r="S306" s="40"/>
      <c r="T306" s="40"/>
      <c r="U306" s="40"/>
      <c r="V306" s="40"/>
      <c r="W306" s="40"/>
      <c r="X306" s="85">
        <f t="shared" si="2889"/>
        <v>0</v>
      </c>
      <c r="Y306" s="109"/>
      <c r="Z306" s="109"/>
      <c r="AA306" s="109"/>
      <c r="AB306" s="109"/>
      <c r="AC306" s="109"/>
      <c r="AD306" s="109"/>
      <c r="AE306" s="109"/>
      <c r="AF306" s="109"/>
      <c r="AG306" s="109"/>
      <c r="AH306" s="109"/>
      <c r="AI306" s="109"/>
      <c r="AJ306" s="109"/>
      <c r="AK306" s="109"/>
      <c r="AL306" s="109"/>
      <c r="AM306" s="109"/>
      <c r="AN306" s="109"/>
      <c r="AO306" s="109"/>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c r="BV306" s="40"/>
      <c r="BW306" s="40"/>
      <c r="BX306" s="40"/>
      <c r="BY306" s="40"/>
      <c r="BZ306" s="40"/>
      <c r="CA306" s="40"/>
      <c r="CB306" s="40"/>
      <c r="CC306" s="40"/>
      <c r="CD306" s="40"/>
      <c r="CE306" s="40"/>
      <c r="CF306" s="40"/>
      <c r="CG306" s="40"/>
      <c r="CH306" s="40"/>
      <c r="CI306" s="40"/>
      <c r="CJ306" s="40"/>
      <c r="CK306" s="40"/>
      <c r="CL306" s="40"/>
      <c r="CM306" s="40"/>
      <c r="CN306" s="40"/>
      <c r="CO306" s="84">
        <v>0</v>
      </c>
      <c r="CP306" s="84">
        <v>0</v>
      </c>
      <c r="CQ306" s="40"/>
      <c r="CR306" s="57">
        <f t="shared" si="2890"/>
        <v>0</v>
      </c>
      <c r="CS306" s="40"/>
      <c r="CT306" s="40">
        <v>150000</v>
      </c>
      <c r="CU306" s="84"/>
      <c r="CV306" s="84"/>
      <c r="CW306" s="84"/>
      <c r="CX306" s="84"/>
      <c r="CY306" s="191"/>
      <c r="CZ306" s="84"/>
      <c r="DA306" s="40">
        <v>250000</v>
      </c>
      <c r="DB306" s="84">
        <v>0</v>
      </c>
      <c r="DC306" s="84"/>
      <c r="DD306" s="84"/>
      <c r="DE306" s="84">
        <f t="shared" si="2929"/>
        <v>0</v>
      </c>
      <c r="DF306" s="191"/>
      <c r="DG306" s="84"/>
      <c r="DH306" s="40">
        <v>0</v>
      </c>
      <c r="DI306" s="84">
        <v>0</v>
      </c>
      <c r="DJ306" s="84"/>
      <c r="DK306" s="84"/>
      <c r="DL306" s="84">
        <f t="shared" si="2930"/>
        <v>0</v>
      </c>
      <c r="DM306" s="191"/>
      <c r="DN306" s="84"/>
      <c r="DO306" s="40">
        <v>0</v>
      </c>
      <c r="DP306" s="84">
        <v>0</v>
      </c>
      <c r="DQ306" s="84"/>
      <c r="DR306" s="84"/>
      <c r="DS306" s="84">
        <f t="shared" si="2931"/>
        <v>0</v>
      </c>
      <c r="DT306" s="191"/>
      <c r="DU306" s="84"/>
      <c r="DV306" s="40">
        <v>0</v>
      </c>
      <c r="DW306" s="84">
        <v>0</v>
      </c>
      <c r="DX306" s="84"/>
      <c r="DY306" s="84"/>
      <c r="DZ306" s="84">
        <f t="shared" si="2932"/>
        <v>0</v>
      </c>
      <c r="EA306" s="191"/>
      <c r="EB306" s="84"/>
      <c r="EC306" s="40">
        <v>466269.35</v>
      </c>
      <c r="ED306" s="84">
        <v>0</v>
      </c>
      <c r="EE306" s="84"/>
      <c r="EF306" s="84"/>
      <c r="EG306" s="84">
        <f t="shared" si="2933"/>
        <v>0</v>
      </c>
      <c r="EH306" s="191"/>
      <c r="EI306" s="84"/>
      <c r="EJ306" s="40">
        <v>545365.06999999995</v>
      </c>
      <c r="EK306" s="84">
        <v>0</v>
      </c>
      <c r="EL306" s="84"/>
      <c r="EM306" s="84"/>
      <c r="EN306" s="84">
        <f t="shared" si="2934"/>
        <v>0</v>
      </c>
      <c r="EO306" s="191"/>
      <c r="EP306" s="84"/>
      <c r="EQ306" s="40">
        <v>309615.64</v>
      </c>
      <c r="ER306" s="84">
        <v>0</v>
      </c>
      <c r="ES306" s="84"/>
      <c r="ET306" s="84"/>
      <c r="EU306" s="84">
        <f t="shared" si="2935"/>
        <v>0</v>
      </c>
      <c r="EV306" s="191"/>
      <c r="EW306" s="84"/>
      <c r="EX306" s="40">
        <v>0</v>
      </c>
      <c r="EY306" s="84">
        <v>0</v>
      </c>
      <c r="EZ306" s="84"/>
      <c r="FA306" s="84"/>
      <c r="FB306" s="84">
        <f t="shared" si="2936"/>
        <v>0</v>
      </c>
      <c r="FC306" s="191"/>
      <c r="FD306" s="84"/>
      <c r="FE306" s="40">
        <v>0</v>
      </c>
      <c r="FF306" s="84">
        <v>0</v>
      </c>
      <c r="FG306" s="84"/>
      <c r="FH306" s="84"/>
      <c r="FI306" s="84">
        <f t="shared" si="2937"/>
        <v>0</v>
      </c>
      <c r="FJ306" s="191"/>
      <c r="FK306" s="84"/>
      <c r="FL306" s="40">
        <v>18143.46</v>
      </c>
      <c r="FM306" s="84">
        <v>0</v>
      </c>
      <c r="FN306" s="84"/>
      <c r="FO306" s="84"/>
      <c r="FP306" s="84">
        <f t="shared" si="2938"/>
        <v>0</v>
      </c>
      <c r="FQ306" s="191"/>
      <c r="FR306" s="84"/>
      <c r="FS306" s="40"/>
      <c r="FT306" s="97">
        <f t="shared" si="2939"/>
        <v>0</v>
      </c>
      <c r="FU306" s="84">
        <v>0</v>
      </c>
      <c r="FV306" s="84">
        <v>0</v>
      </c>
      <c r="FW306" s="84">
        <v>0</v>
      </c>
      <c r="FX306" s="84">
        <f t="shared" si="2940"/>
        <v>0</v>
      </c>
      <c r="FY306" s="191" t="str">
        <f t="shared" si="2941"/>
        <v>nebija plānots</v>
      </c>
      <c r="FZ306" s="84">
        <f t="shared" si="2942"/>
        <v>0</v>
      </c>
      <c r="GA306" s="84">
        <v>0</v>
      </c>
      <c r="GB306" s="84">
        <v>0</v>
      </c>
      <c r="GC306" s="84">
        <f t="shared" si="2943"/>
        <v>0</v>
      </c>
      <c r="GD306" s="84">
        <f t="shared" si="2944"/>
        <v>0</v>
      </c>
      <c r="GE306" s="84">
        <f t="shared" si="2945"/>
        <v>0</v>
      </c>
      <c r="GF306" s="191" t="str">
        <f t="shared" si="2946"/>
        <v>nebija plānots</v>
      </c>
      <c r="GG306" s="84">
        <f t="shared" si="2947"/>
        <v>0</v>
      </c>
      <c r="GH306" s="84">
        <v>0</v>
      </c>
      <c r="GI306" s="84">
        <v>0</v>
      </c>
      <c r="GJ306" s="84">
        <f t="shared" si="2948"/>
        <v>0</v>
      </c>
      <c r="GK306" s="84">
        <f t="shared" si="2949"/>
        <v>0</v>
      </c>
      <c r="GL306" s="84">
        <f t="shared" si="2950"/>
        <v>0</v>
      </c>
      <c r="GM306" s="191" t="str">
        <f t="shared" si="2951"/>
        <v>nebija plānots</v>
      </c>
      <c r="GN306" s="84">
        <f t="shared" si="2952"/>
        <v>0</v>
      </c>
      <c r="GO306" s="84">
        <v>0</v>
      </c>
      <c r="GP306" s="84">
        <v>0</v>
      </c>
      <c r="GQ306" s="84">
        <f t="shared" si="2921"/>
        <v>0</v>
      </c>
      <c r="GR306" s="84">
        <f t="shared" si="2922"/>
        <v>0</v>
      </c>
      <c r="GS306" s="84">
        <f t="shared" si="2923"/>
        <v>0</v>
      </c>
      <c r="GT306" s="191" t="str">
        <f t="shared" si="2953"/>
        <v>nebija plānots</v>
      </c>
      <c r="GU306" s="84">
        <f t="shared" si="2924"/>
        <v>0</v>
      </c>
      <c r="GV306" s="84">
        <v>0</v>
      </c>
      <c r="GW306" s="84">
        <v>0</v>
      </c>
      <c r="GX306" s="84">
        <f t="shared" si="2925"/>
        <v>0</v>
      </c>
      <c r="GY306" s="84">
        <f t="shared" si="2926"/>
        <v>0</v>
      </c>
      <c r="GZ306" s="84">
        <f t="shared" si="2927"/>
        <v>0</v>
      </c>
      <c r="HA306" s="191" t="str">
        <f t="shared" si="3110"/>
        <v>nebija plānots</v>
      </c>
      <c r="HB306" s="84">
        <f t="shared" si="2928"/>
        <v>0</v>
      </c>
      <c r="HC306" s="40"/>
      <c r="HD306" s="40"/>
      <c r="HE306" s="40"/>
      <c r="HF306" s="158">
        <v>0.95</v>
      </c>
      <c r="HG306" s="110" t="s">
        <v>818</v>
      </c>
      <c r="HH306" s="100"/>
      <c r="HI306" s="100"/>
    </row>
    <row r="307" spans="1:217" ht="75.400000000000006" customHeight="1" collapsed="1" x14ac:dyDescent="0.45">
      <c r="A307" s="1" t="str">
        <f t="shared" si="2436"/>
        <v>5.5.1.2</v>
      </c>
      <c r="B307" s="9" t="str">
        <f>C307&amp;J307&amp;"."&amp;D307</f>
        <v>5.5.1.2.Nē</v>
      </c>
      <c r="C307" s="317" t="s">
        <v>141</v>
      </c>
      <c r="D307" s="1" t="s">
        <v>1471</v>
      </c>
      <c r="E307" s="35">
        <v>292</v>
      </c>
      <c r="F307" s="54">
        <v>5</v>
      </c>
      <c r="G307" s="54" t="s">
        <v>141</v>
      </c>
      <c r="H307" s="54" t="s">
        <v>265</v>
      </c>
      <c r="I307" s="54" t="str">
        <f t="shared" si="2401"/>
        <v>5.5.1. Ieguldījumi kultūras un dabas mantojumā</v>
      </c>
      <c r="J307" s="54">
        <v>2</v>
      </c>
      <c r="K307" s="65">
        <v>2</v>
      </c>
      <c r="L307" s="38" t="str">
        <f t="shared" si="2402"/>
        <v>5.5.1.2</v>
      </c>
      <c r="M307" s="56" t="s">
        <v>82</v>
      </c>
      <c r="N307" s="55" t="s">
        <v>5</v>
      </c>
      <c r="O307" s="55" t="s">
        <v>222</v>
      </c>
      <c r="P307" s="55" t="s">
        <v>225</v>
      </c>
      <c r="Q307" s="57">
        <f t="shared" si="2403"/>
        <v>14935246</v>
      </c>
      <c r="R307" s="57">
        <f t="shared" si="2404"/>
        <v>14935246</v>
      </c>
      <c r="S307" s="80">
        <v>0</v>
      </c>
      <c r="T307" s="80">
        <v>14935246</v>
      </c>
      <c r="U307" s="80">
        <v>0</v>
      </c>
      <c r="V307" s="80">
        <v>0</v>
      </c>
      <c r="W307" s="80">
        <v>0</v>
      </c>
      <c r="X307" s="85" t="str">
        <f t="shared" si="2889"/>
        <v>ERAF</v>
      </c>
      <c r="Y307" s="85">
        <v>0</v>
      </c>
      <c r="Z307" s="85">
        <v>0</v>
      </c>
      <c r="AA307" s="85">
        <v>0</v>
      </c>
      <c r="AB307" s="85">
        <v>0</v>
      </c>
      <c r="AC307" s="85">
        <v>0</v>
      </c>
      <c r="AD307" s="85">
        <v>0</v>
      </c>
      <c r="AE307" s="85">
        <v>0</v>
      </c>
      <c r="AF307" s="85">
        <v>0</v>
      </c>
      <c r="AG307" s="85">
        <v>0</v>
      </c>
      <c r="AH307" s="85">
        <v>0</v>
      </c>
      <c r="AI307" s="85">
        <v>0</v>
      </c>
      <c r="AJ307" s="85">
        <v>0</v>
      </c>
      <c r="AK307" s="85">
        <v>0</v>
      </c>
      <c r="AL307" s="85">
        <v>0</v>
      </c>
      <c r="AM307" s="85">
        <v>0</v>
      </c>
      <c r="AN307" s="85">
        <f>AM307+Z307+Y307</f>
        <v>0</v>
      </c>
      <c r="AO307" s="85">
        <v>2663647.4900000002</v>
      </c>
      <c r="AP307" s="57">
        <f t="shared" si="2306"/>
        <v>2663647.4900000002</v>
      </c>
      <c r="AQ307" s="85">
        <v>480042.79000000004</v>
      </c>
      <c r="AR307" s="85">
        <v>292134.39</v>
      </c>
      <c r="AS307" s="85">
        <v>1390180.8900000001</v>
      </c>
      <c r="AT307" s="85">
        <v>9560.44</v>
      </c>
      <c r="AU307" s="85">
        <v>119803.14000000001</v>
      </c>
      <c r="AV307" s="85">
        <v>1002969.26</v>
      </c>
      <c r="AW307" s="85">
        <v>867116.17</v>
      </c>
      <c r="AX307" s="85">
        <v>486069.87</v>
      </c>
      <c r="AY307" s="85">
        <v>130117.45</v>
      </c>
      <c r="AZ307" s="85">
        <v>0</v>
      </c>
      <c r="BA307" s="85">
        <v>88865.46</v>
      </c>
      <c r="BB307" s="85">
        <v>1718795.44</v>
      </c>
      <c r="BC307" s="57">
        <f t="shared" si="2307"/>
        <v>6585655.3000000007</v>
      </c>
      <c r="BD307" s="57">
        <f t="shared" si="2308"/>
        <v>9249302.790000001</v>
      </c>
      <c r="BE307" s="85">
        <v>0</v>
      </c>
      <c r="BF307" s="85">
        <v>804432.6399999999</v>
      </c>
      <c r="BG307" s="85">
        <v>90488</v>
      </c>
      <c r="BH307" s="85">
        <v>125894.04000000001</v>
      </c>
      <c r="BI307" s="85">
        <v>92053.5</v>
      </c>
      <c r="BJ307" s="85">
        <v>146032.41</v>
      </c>
      <c r="BK307" s="85">
        <v>73603.34</v>
      </c>
      <c r="BL307" s="85">
        <v>0</v>
      </c>
      <c r="BM307" s="85">
        <v>68301.75</v>
      </c>
      <c r="BN307" s="85">
        <v>31731.08</v>
      </c>
      <c r="BO307" s="85">
        <v>0</v>
      </c>
      <c r="BP307" s="85">
        <v>464734.74</v>
      </c>
      <c r="BQ307" s="57">
        <f t="shared" si="2309"/>
        <v>1897271.5</v>
      </c>
      <c r="BR307" s="85">
        <v>0</v>
      </c>
      <c r="BS307" s="85">
        <v>549154.22</v>
      </c>
      <c r="BT307" s="85">
        <v>147134.12</v>
      </c>
      <c r="BU307" s="85">
        <v>0</v>
      </c>
      <c r="BV307" s="85">
        <v>0</v>
      </c>
      <c r="BW307" s="85">
        <v>721201.36</v>
      </c>
      <c r="BX307" s="85">
        <v>0</v>
      </c>
      <c r="BY307" s="85">
        <v>141583.32</v>
      </c>
      <c r="BZ307" s="85">
        <v>1717.29</v>
      </c>
      <c r="CA307" s="85">
        <v>2007.79</v>
      </c>
      <c r="CB307" s="85">
        <v>0</v>
      </c>
      <c r="CC307" s="85">
        <v>518891.77</v>
      </c>
      <c r="CD307" s="57">
        <f t="shared" si="2310"/>
        <v>2081689.87</v>
      </c>
      <c r="CE307" s="85">
        <v>0</v>
      </c>
      <c r="CF307" s="85">
        <v>76210.92</v>
      </c>
      <c r="CG307" s="85">
        <v>0</v>
      </c>
      <c r="CH307" s="85">
        <v>0</v>
      </c>
      <c r="CI307" s="85">
        <v>98915.36</v>
      </c>
      <c r="CJ307" s="85">
        <v>77445.00999999998</v>
      </c>
      <c r="CK307" s="85">
        <v>0</v>
      </c>
      <c r="CL307" s="85">
        <v>0</v>
      </c>
      <c r="CM307" s="85">
        <v>0</v>
      </c>
      <c r="CN307" s="85">
        <v>0</v>
      </c>
      <c r="CO307" s="84">
        <v>423850.73</v>
      </c>
      <c r="CP307" s="84">
        <v>0</v>
      </c>
      <c r="CQ307" s="57">
        <f>CE307+CF307+CG307+CH307+CI307+CJ307+CK307+CL307+CM307+CN307+CO307+CP307</f>
        <v>676422.02</v>
      </c>
      <c r="CR307" s="57">
        <f t="shared" si="2890"/>
        <v>13904686.18</v>
      </c>
      <c r="CS307" s="179">
        <v>0</v>
      </c>
      <c r="CT307" s="84">
        <v>195139.15</v>
      </c>
      <c r="CU307" s="84">
        <v>0</v>
      </c>
      <c r="CV307" s="84">
        <f t="shared" si="2954"/>
        <v>195139.15</v>
      </c>
      <c r="CW307" s="84">
        <v>0</v>
      </c>
      <c r="CX307" s="84">
        <f t="shared" si="2955"/>
        <v>0</v>
      </c>
      <c r="CY307" s="191">
        <f t="shared" si="2956"/>
        <v>0</v>
      </c>
      <c r="CZ307" s="84">
        <f t="shared" si="2957"/>
        <v>-195139.15</v>
      </c>
      <c r="DA307" s="84">
        <f t="shared" ref="DA307:FL307" si="3296">DA308+DA309</f>
        <v>0</v>
      </c>
      <c r="DB307" s="84">
        <v>0</v>
      </c>
      <c r="DC307" s="84">
        <f t="shared" si="2959"/>
        <v>195139.15</v>
      </c>
      <c r="DD307" s="84">
        <v>0</v>
      </c>
      <c r="DE307" s="84">
        <f t="shared" si="2929"/>
        <v>0</v>
      </c>
      <c r="DF307" s="191">
        <f t="shared" ref="DF307" si="3297">IFERROR(DE307/DC307,"nebija plānots")</f>
        <v>0</v>
      </c>
      <c r="DG307" s="84">
        <f t="shared" ref="DG307" si="3298">DE307-DC307</f>
        <v>-195139.15</v>
      </c>
      <c r="DH307" s="84">
        <f t="shared" si="3296"/>
        <v>0</v>
      </c>
      <c r="DI307" s="84">
        <v>0</v>
      </c>
      <c r="DJ307" s="84">
        <f t="shared" ref="DJ307" si="3299">DC307+DH307</f>
        <v>195139.15</v>
      </c>
      <c r="DK307" s="84">
        <v>0</v>
      </c>
      <c r="DL307" s="84">
        <f t="shared" si="2930"/>
        <v>0</v>
      </c>
      <c r="DM307" s="191">
        <f t="shared" ref="DM307" si="3300">IFERROR(DL307/DJ307,"nebija plānots")</f>
        <v>0</v>
      </c>
      <c r="DN307" s="84">
        <f t="shared" ref="DN307" si="3301">DL307-DJ307</f>
        <v>-195139.15</v>
      </c>
      <c r="DO307" s="84">
        <f t="shared" si="3296"/>
        <v>0</v>
      </c>
      <c r="DP307" s="84">
        <v>0</v>
      </c>
      <c r="DQ307" s="84">
        <f t="shared" ref="DQ307" si="3302">DJ307+DO307</f>
        <v>195139.15</v>
      </c>
      <c r="DR307" s="84">
        <v>0</v>
      </c>
      <c r="DS307" s="84">
        <f t="shared" si="2931"/>
        <v>0</v>
      </c>
      <c r="DT307" s="191">
        <f t="shared" ref="DT307" si="3303">IFERROR(DS307/DQ307,"nebija plānots")</f>
        <v>0</v>
      </c>
      <c r="DU307" s="84">
        <f t="shared" ref="DU307" si="3304">DS307-DQ307</f>
        <v>-195139.15</v>
      </c>
      <c r="DV307" s="84">
        <f t="shared" si="3296"/>
        <v>0</v>
      </c>
      <c r="DW307" s="84">
        <v>0</v>
      </c>
      <c r="DX307" s="84">
        <f t="shared" ref="DX307" si="3305">DQ307+DV307</f>
        <v>195139.15</v>
      </c>
      <c r="DY307" s="84">
        <v>0</v>
      </c>
      <c r="DZ307" s="84">
        <f t="shared" si="2932"/>
        <v>0</v>
      </c>
      <c r="EA307" s="191">
        <f t="shared" ref="EA307" si="3306">IFERROR(DZ307/DX307,"nebija plānots")</f>
        <v>0</v>
      </c>
      <c r="EB307" s="84">
        <f t="shared" ref="EB307" si="3307">DZ307-DX307</f>
        <v>-195139.15</v>
      </c>
      <c r="EC307" s="84">
        <f t="shared" si="3296"/>
        <v>52380.84</v>
      </c>
      <c r="ED307" s="84">
        <v>0</v>
      </c>
      <c r="EE307" s="84">
        <f t="shared" ref="EE307" si="3308">DX307+EC307</f>
        <v>247519.99</v>
      </c>
      <c r="EF307" s="84">
        <v>0</v>
      </c>
      <c r="EG307" s="84">
        <f t="shared" si="2933"/>
        <v>0</v>
      </c>
      <c r="EH307" s="191">
        <f t="shared" ref="EH307" si="3309">IFERROR(EG307/EE307,"nebija plānots")</f>
        <v>0</v>
      </c>
      <c r="EI307" s="84">
        <f t="shared" ref="EI307" si="3310">EG307-EE307</f>
        <v>-247519.99</v>
      </c>
      <c r="EJ307" s="84">
        <f t="shared" si="3296"/>
        <v>0</v>
      </c>
      <c r="EK307" s="84">
        <v>0</v>
      </c>
      <c r="EL307" s="84">
        <f t="shared" ref="EL307" si="3311">EE307+EJ307</f>
        <v>247519.99</v>
      </c>
      <c r="EM307" s="84">
        <v>0</v>
      </c>
      <c r="EN307" s="84">
        <f t="shared" si="2934"/>
        <v>0</v>
      </c>
      <c r="EO307" s="191">
        <f t="shared" ref="EO307" si="3312">IFERROR(EN307/EL307,"nebija plānots")</f>
        <v>0</v>
      </c>
      <c r="EP307" s="84">
        <f t="shared" ref="EP307" si="3313">EN307-EL307</f>
        <v>-247519.99</v>
      </c>
      <c r="EQ307" s="84">
        <f t="shared" si="3296"/>
        <v>0</v>
      </c>
      <c r="ER307" s="84">
        <v>0</v>
      </c>
      <c r="ES307" s="84">
        <f t="shared" ref="ES307" si="3314">EL307+EQ307</f>
        <v>247519.99</v>
      </c>
      <c r="ET307" s="84">
        <v>0</v>
      </c>
      <c r="EU307" s="84">
        <f t="shared" si="2935"/>
        <v>0</v>
      </c>
      <c r="EV307" s="191">
        <f t="shared" ref="EV307" si="3315">IFERROR(EU307/ES307,"nebija plānots")</f>
        <v>0</v>
      </c>
      <c r="EW307" s="84">
        <f t="shared" ref="EW307" si="3316">EU307-ES307</f>
        <v>-247519.99</v>
      </c>
      <c r="EX307" s="84">
        <f t="shared" si="3296"/>
        <v>0</v>
      </c>
      <c r="EY307" s="84">
        <v>0</v>
      </c>
      <c r="EZ307" s="84">
        <f t="shared" ref="EZ307" si="3317">ES307+EX307</f>
        <v>247519.99</v>
      </c>
      <c r="FA307" s="84">
        <v>0</v>
      </c>
      <c r="FB307" s="84">
        <f t="shared" si="2936"/>
        <v>0</v>
      </c>
      <c r="FC307" s="191">
        <f t="shared" ref="FC307" si="3318">IFERROR(FB307/EZ307,"nebija plānots")</f>
        <v>0</v>
      </c>
      <c r="FD307" s="84">
        <f t="shared" ref="FD307" si="3319">FB307-EZ307</f>
        <v>-247519.99</v>
      </c>
      <c r="FE307" s="84">
        <f t="shared" si="3296"/>
        <v>0</v>
      </c>
      <c r="FF307" s="84">
        <v>0</v>
      </c>
      <c r="FG307" s="84">
        <f t="shared" ref="FG307" si="3320">EZ307+FE307</f>
        <v>247519.99</v>
      </c>
      <c r="FH307" s="84">
        <v>0</v>
      </c>
      <c r="FI307" s="84">
        <f t="shared" si="2937"/>
        <v>0</v>
      </c>
      <c r="FJ307" s="191">
        <f t="shared" ref="FJ307" si="3321">IFERROR(FI307/FG307,"nebija plānots")</f>
        <v>0</v>
      </c>
      <c r="FK307" s="84">
        <f t="shared" ref="FK307" si="3322">FI307-FG307</f>
        <v>-247519.99</v>
      </c>
      <c r="FL307" s="84">
        <f t="shared" si="3296"/>
        <v>0</v>
      </c>
      <c r="FM307" s="84">
        <v>231543.41</v>
      </c>
      <c r="FN307" s="84">
        <f t="shared" ref="FN307" si="3323">FG307+FL307</f>
        <v>247519.99</v>
      </c>
      <c r="FO307" s="84">
        <v>0</v>
      </c>
      <c r="FP307" s="84">
        <f t="shared" si="2938"/>
        <v>231543.41</v>
      </c>
      <c r="FQ307" s="191">
        <f t="shared" ref="FQ307" si="3324">IFERROR(FP307/FN307,"nebija plānots")</f>
        <v>0.93545337489711444</v>
      </c>
      <c r="FR307" s="84">
        <f t="shared" ref="FR307" si="3325">FP307-FN307</f>
        <v>-15976.579999999987</v>
      </c>
      <c r="FS307" s="97">
        <f t="shared" si="3049"/>
        <v>247519.99</v>
      </c>
      <c r="FT307" s="97">
        <f t="shared" si="2939"/>
        <v>14136229.59</v>
      </c>
      <c r="FU307" s="84">
        <v>446343.17</v>
      </c>
      <c r="FV307" s="84">
        <v>0</v>
      </c>
      <c r="FW307" s="84">
        <v>0</v>
      </c>
      <c r="FX307" s="84">
        <f t="shared" si="2940"/>
        <v>0</v>
      </c>
      <c r="FY307" s="191">
        <f t="shared" si="2941"/>
        <v>0</v>
      </c>
      <c r="FZ307" s="84">
        <f t="shared" si="2942"/>
        <v>446343.17</v>
      </c>
      <c r="GA307" s="84">
        <v>0</v>
      </c>
      <c r="GB307" s="84">
        <v>0</v>
      </c>
      <c r="GC307" s="84">
        <f t="shared" si="2943"/>
        <v>0</v>
      </c>
      <c r="GD307" s="84">
        <f t="shared" si="2944"/>
        <v>0</v>
      </c>
      <c r="GE307" s="84">
        <f t="shared" si="2945"/>
        <v>0</v>
      </c>
      <c r="GF307" s="191">
        <f t="shared" si="2946"/>
        <v>0</v>
      </c>
      <c r="GG307" s="84">
        <f t="shared" si="2947"/>
        <v>446343.17</v>
      </c>
      <c r="GH307" s="84">
        <v>446343.17000000004</v>
      </c>
      <c r="GI307" s="84">
        <v>0</v>
      </c>
      <c r="GJ307" s="84">
        <f t="shared" si="2948"/>
        <v>446343.17000000004</v>
      </c>
      <c r="GK307" s="84">
        <f t="shared" si="2949"/>
        <v>0</v>
      </c>
      <c r="GL307" s="84">
        <f t="shared" si="2950"/>
        <v>446343.17000000004</v>
      </c>
      <c r="GM307" s="191">
        <f t="shared" si="2951"/>
        <v>1.0000000000000002</v>
      </c>
      <c r="GN307" s="84">
        <f t="shared" si="2952"/>
        <v>0</v>
      </c>
      <c r="GO307" s="84">
        <v>0</v>
      </c>
      <c r="GP307" s="84">
        <v>0</v>
      </c>
      <c r="GQ307" s="84">
        <f t="shared" si="2921"/>
        <v>0</v>
      </c>
      <c r="GR307" s="84">
        <f t="shared" si="2922"/>
        <v>0</v>
      </c>
      <c r="GS307" s="84">
        <f t="shared" si="2923"/>
        <v>446343.17000000004</v>
      </c>
      <c r="GT307" s="191">
        <f t="shared" si="2953"/>
        <v>1.0000000000000002</v>
      </c>
      <c r="GU307" s="84">
        <f t="shared" si="2924"/>
        <v>0</v>
      </c>
      <c r="GV307" s="84">
        <v>0</v>
      </c>
      <c r="GW307" s="84">
        <v>0</v>
      </c>
      <c r="GX307" s="84">
        <f t="shared" si="2925"/>
        <v>0</v>
      </c>
      <c r="GY307" s="84">
        <f t="shared" si="2926"/>
        <v>0</v>
      </c>
      <c r="GZ307" s="84">
        <f t="shared" si="2927"/>
        <v>446343.17000000004</v>
      </c>
      <c r="HA307" s="191">
        <f t="shared" si="3110"/>
        <v>1.0000000000000002</v>
      </c>
      <c r="HB307" s="84">
        <f t="shared" si="2928"/>
        <v>0</v>
      </c>
      <c r="HC307" s="57">
        <f>FU307+FS307+CQ307+CD307+BQ307+BC307+AP307</f>
        <v>14598549.340000002</v>
      </c>
      <c r="HD307" s="57">
        <f>Q307-HC307</f>
        <v>336696.65999999829</v>
      </c>
      <c r="HE307" s="60" t="s">
        <v>819</v>
      </c>
      <c r="HF307" s="58"/>
      <c r="HG307" s="61"/>
      <c r="HH307" s="59"/>
      <c r="HI307" s="59"/>
    </row>
    <row r="308" spans="1:217" ht="75.400000000000006" hidden="1" customHeight="1" outlineLevel="1" x14ac:dyDescent="0.45">
      <c r="B308" s="9"/>
      <c r="C308" s="317" t="s">
        <v>141</v>
      </c>
      <c r="D308" s="1" t="s">
        <v>1471</v>
      </c>
      <c r="E308" s="35">
        <v>293</v>
      </c>
      <c r="F308" s="37">
        <v>5</v>
      </c>
      <c r="G308" s="37" t="s">
        <v>141</v>
      </c>
      <c r="H308" s="37" t="s">
        <v>265</v>
      </c>
      <c r="I308" s="37" t="s">
        <v>508</v>
      </c>
      <c r="J308" s="54">
        <v>0</v>
      </c>
      <c r="K308" s="45"/>
      <c r="L308" s="38"/>
      <c r="M308" s="39" t="s">
        <v>82</v>
      </c>
      <c r="N308" s="38"/>
      <c r="O308" s="38"/>
      <c r="P308" s="38" t="s">
        <v>456</v>
      </c>
      <c r="Q308" s="40"/>
      <c r="R308" s="40"/>
      <c r="S308" s="40"/>
      <c r="T308" s="40"/>
      <c r="U308" s="40"/>
      <c r="V308" s="40"/>
      <c r="W308" s="40"/>
      <c r="X308" s="85">
        <f t="shared" si="2889"/>
        <v>0</v>
      </c>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c r="BV308" s="40"/>
      <c r="BW308" s="40"/>
      <c r="BX308" s="40"/>
      <c r="BY308" s="40"/>
      <c r="BZ308" s="40"/>
      <c r="CA308" s="40"/>
      <c r="CB308" s="40"/>
      <c r="CC308" s="40"/>
      <c r="CD308" s="40"/>
      <c r="CE308" s="40"/>
      <c r="CF308" s="40"/>
      <c r="CG308" s="40"/>
      <c r="CH308" s="40"/>
      <c r="CI308" s="40"/>
      <c r="CJ308" s="40"/>
      <c r="CK308" s="40"/>
      <c r="CL308" s="40"/>
      <c r="CM308" s="40"/>
      <c r="CN308" s="40"/>
      <c r="CO308" s="84">
        <v>0</v>
      </c>
      <c r="CP308" s="84">
        <v>0</v>
      </c>
      <c r="CQ308" s="40"/>
      <c r="CR308" s="57">
        <f t="shared" si="2890"/>
        <v>0</v>
      </c>
      <c r="CS308" s="40"/>
      <c r="CT308" s="40"/>
      <c r="CU308" s="84"/>
      <c r="CV308" s="84"/>
      <c r="CW308" s="84"/>
      <c r="CX308" s="84"/>
      <c r="CY308" s="191"/>
      <c r="CZ308" s="84"/>
      <c r="DA308" s="40"/>
      <c r="DB308" s="84">
        <v>0</v>
      </c>
      <c r="DC308" s="84"/>
      <c r="DD308" s="84"/>
      <c r="DE308" s="84">
        <f t="shared" si="2929"/>
        <v>0</v>
      </c>
      <c r="DF308" s="191"/>
      <c r="DG308" s="84"/>
      <c r="DH308" s="40"/>
      <c r="DI308" s="84">
        <v>0</v>
      </c>
      <c r="DJ308" s="84"/>
      <c r="DK308" s="84"/>
      <c r="DL308" s="84">
        <f t="shared" si="2930"/>
        <v>0</v>
      </c>
      <c r="DM308" s="191"/>
      <c r="DN308" s="84"/>
      <c r="DO308" s="40"/>
      <c r="DP308" s="84">
        <v>0</v>
      </c>
      <c r="DQ308" s="84"/>
      <c r="DR308" s="84"/>
      <c r="DS308" s="84">
        <f t="shared" si="2931"/>
        <v>0</v>
      </c>
      <c r="DT308" s="191"/>
      <c r="DU308" s="84"/>
      <c r="DV308" s="40"/>
      <c r="DW308" s="84">
        <v>0</v>
      </c>
      <c r="DX308" s="84"/>
      <c r="DY308" s="84"/>
      <c r="DZ308" s="84">
        <f t="shared" si="2932"/>
        <v>0</v>
      </c>
      <c r="EA308" s="191"/>
      <c r="EB308" s="84"/>
      <c r="EC308" s="40"/>
      <c r="ED308" s="84">
        <v>0</v>
      </c>
      <c r="EE308" s="84"/>
      <c r="EF308" s="84"/>
      <c r="EG308" s="84">
        <f t="shared" si="2933"/>
        <v>0</v>
      </c>
      <c r="EH308" s="191"/>
      <c r="EI308" s="84"/>
      <c r="EJ308" s="40"/>
      <c r="EK308" s="84">
        <v>0</v>
      </c>
      <c r="EL308" s="84"/>
      <c r="EM308" s="84"/>
      <c r="EN308" s="84">
        <f t="shared" si="2934"/>
        <v>0</v>
      </c>
      <c r="EO308" s="191"/>
      <c r="EP308" s="84"/>
      <c r="EQ308" s="40"/>
      <c r="ER308" s="84">
        <v>0</v>
      </c>
      <c r="ES308" s="84"/>
      <c r="ET308" s="84"/>
      <c r="EU308" s="84">
        <f t="shared" si="2935"/>
        <v>0</v>
      </c>
      <c r="EV308" s="191"/>
      <c r="EW308" s="84"/>
      <c r="EX308" s="40"/>
      <c r="EY308" s="84">
        <v>0</v>
      </c>
      <c r="EZ308" s="84"/>
      <c r="FA308" s="84"/>
      <c r="FB308" s="84">
        <f t="shared" si="2936"/>
        <v>0</v>
      </c>
      <c r="FC308" s="191"/>
      <c r="FD308" s="84"/>
      <c r="FE308" s="40"/>
      <c r="FF308" s="84">
        <v>0</v>
      </c>
      <c r="FG308" s="84"/>
      <c r="FH308" s="84"/>
      <c r="FI308" s="84">
        <f t="shared" si="2937"/>
        <v>0</v>
      </c>
      <c r="FJ308" s="191"/>
      <c r="FK308" s="84"/>
      <c r="FL308" s="40"/>
      <c r="FM308" s="84">
        <v>0</v>
      </c>
      <c r="FN308" s="84"/>
      <c r="FO308" s="84"/>
      <c r="FP308" s="84">
        <f t="shared" si="2938"/>
        <v>0</v>
      </c>
      <c r="FQ308" s="191"/>
      <c r="FR308" s="84"/>
      <c r="FS308" s="40"/>
      <c r="FT308" s="97">
        <f t="shared" si="2939"/>
        <v>0</v>
      </c>
      <c r="FU308" s="84">
        <v>0</v>
      </c>
      <c r="FV308" s="84">
        <v>0</v>
      </c>
      <c r="FW308" s="84">
        <v>0</v>
      </c>
      <c r="FX308" s="84">
        <f t="shared" si="2940"/>
        <v>0</v>
      </c>
      <c r="FY308" s="191" t="str">
        <f t="shared" si="2941"/>
        <v>nebija plānots</v>
      </c>
      <c r="FZ308" s="84">
        <f t="shared" si="2942"/>
        <v>0</v>
      </c>
      <c r="GA308" s="84">
        <v>0</v>
      </c>
      <c r="GB308" s="84">
        <v>0</v>
      </c>
      <c r="GC308" s="84">
        <f t="shared" si="2943"/>
        <v>0</v>
      </c>
      <c r="GD308" s="84">
        <f t="shared" si="2944"/>
        <v>0</v>
      </c>
      <c r="GE308" s="84">
        <f t="shared" si="2945"/>
        <v>0</v>
      </c>
      <c r="GF308" s="191" t="str">
        <f t="shared" si="2946"/>
        <v>nebija plānots</v>
      </c>
      <c r="GG308" s="84">
        <f t="shared" si="2947"/>
        <v>0</v>
      </c>
      <c r="GH308" s="84">
        <v>0</v>
      </c>
      <c r="GI308" s="84">
        <v>0</v>
      </c>
      <c r="GJ308" s="84">
        <f t="shared" si="2948"/>
        <v>0</v>
      </c>
      <c r="GK308" s="84">
        <f t="shared" si="2949"/>
        <v>0</v>
      </c>
      <c r="GL308" s="84">
        <f t="shared" si="2950"/>
        <v>0</v>
      </c>
      <c r="GM308" s="191" t="str">
        <f t="shared" si="2951"/>
        <v>nebija plānots</v>
      </c>
      <c r="GN308" s="84">
        <f t="shared" si="2952"/>
        <v>0</v>
      </c>
      <c r="GO308" s="84">
        <v>0</v>
      </c>
      <c r="GP308" s="84">
        <v>0</v>
      </c>
      <c r="GQ308" s="84">
        <f t="shared" si="2921"/>
        <v>0</v>
      </c>
      <c r="GR308" s="84">
        <f t="shared" si="2922"/>
        <v>0</v>
      </c>
      <c r="GS308" s="84">
        <f t="shared" si="2923"/>
        <v>0</v>
      </c>
      <c r="GT308" s="191" t="str">
        <f t="shared" si="2953"/>
        <v>nebija plānots</v>
      </c>
      <c r="GU308" s="84">
        <f t="shared" si="2924"/>
        <v>0</v>
      </c>
      <c r="GV308" s="84">
        <v>0</v>
      </c>
      <c r="GW308" s="84">
        <v>0</v>
      </c>
      <c r="GX308" s="84">
        <f t="shared" si="2925"/>
        <v>0</v>
      </c>
      <c r="GY308" s="84">
        <f t="shared" si="2926"/>
        <v>0</v>
      </c>
      <c r="GZ308" s="84">
        <f t="shared" si="2927"/>
        <v>0</v>
      </c>
      <c r="HA308" s="191" t="str">
        <f t="shared" si="3110"/>
        <v>nebija plānots</v>
      </c>
      <c r="HB308" s="84">
        <f t="shared" si="2928"/>
        <v>0</v>
      </c>
      <c r="HC308" s="40"/>
      <c r="HD308" s="40"/>
      <c r="HE308" s="101"/>
      <c r="HF308" s="99"/>
      <c r="HG308" s="102"/>
      <c r="HH308" s="100"/>
      <c r="HI308" s="100"/>
    </row>
    <row r="309" spans="1:217" ht="75.400000000000006" hidden="1" customHeight="1" outlineLevel="1" x14ac:dyDescent="0.45">
      <c r="B309" s="9"/>
      <c r="C309" s="317" t="s">
        <v>141</v>
      </c>
      <c r="D309" s="1" t="s">
        <v>1471</v>
      </c>
      <c r="E309" s="35">
        <v>294</v>
      </c>
      <c r="F309" s="37">
        <v>5</v>
      </c>
      <c r="G309" s="37" t="s">
        <v>141</v>
      </c>
      <c r="H309" s="37" t="s">
        <v>265</v>
      </c>
      <c r="I309" s="37" t="s">
        <v>508</v>
      </c>
      <c r="J309" s="54">
        <v>0</v>
      </c>
      <c r="K309" s="45"/>
      <c r="L309" s="38"/>
      <c r="M309" s="39" t="s">
        <v>82</v>
      </c>
      <c r="N309" s="38"/>
      <c r="O309" s="38"/>
      <c r="P309" s="38" t="s">
        <v>457</v>
      </c>
      <c r="Q309" s="40"/>
      <c r="R309" s="40"/>
      <c r="S309" s="40"/>
      <c r="T309" s="40"/>
      <c r="U309" s="40"/>
      <c r="V309" s="40"/>
      <c r="W309" s="40"/>
      <c r="X309" s="85">
        <f t="shared" si="2889"/>
        <v>0</v>
      </c>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0"/>
      <c r="BN309" s="40"/>
      <c r="BO309" s="40"/>
      <c r="BP309" s="40"/>
      <c r="BQ309" s="40"/>
      <c r="BR309" s="40"/>
      <c r="BS309" s="40"/>
      <c r="BT309" s="40"/>
      <c r="BU309" s="40"/>
      <c r="BV309" s="40"/>
      <c r="BW309" s="40"/>
      <c r="BX309" s="40"/>
      <c r="BY309" s="40"/>
      <c r="BZ309" s="40"/>
      <c r="CA309" s="40"/>
      <c r="CB309" s="40"/>
      <c r="CC309" s="40"/>
      <c r="CD309" s="40"/>
      <c r="CE309" s="40"/>
      <c r="CF309" s="40"/>
      <c r="CG309" s="40"/>
      <c r="CH309" s="40"/>
      <c r="CI309" s="40"/>
      <c r="CJ309" s="40"/>
      <c r="CK309" s="40"/>
      <c r="CL309" s="40"/>
      <c r="CM309" s="40"/>
      <c r="CN309" s="40"/>
      <c r="CO309" s="84">
        <v>0</v>
      </c>
      <c r="CP309" s="84">
        <v>0</v>
      </c>
      <c r="CQ309" s="40"/>
      <c r="CR309" s="57">
        <f t="shared" si="2890"/>
        <v>0</v>
      </c>
      <c r="CS309" s="40"/>
      <c r="CT309" s="40">
        <v>195139.15</v>
      </c>
      <c r="CU309" s="84"/>
      <c r="CV309" s="84"/>
      <c r="CW309" s="84"/>
      <c r="CX309" s="84"/>
      <c r="CY309" s="191"/>
      <c r="CZ309" s="84"/>
      <c r="DA309" s="40">
        <v>0</v>
      </c>
      <c r="DB309" s="84">
        <v>0</v>
      </c>
      <c r="DC309" s="84"/>
      <c r="DD309" s="84"/>
      <c r="DE309" s="84">
        <f t="shared" si="2929"/>
        <v>0</v>
      </c>
      <c r="DF309" s="191"/>
      <c r="DG309" s="84"/>
      <c r="DH309" s="40">
        <v>0</v>
      </c>
      <c r="DI309" s="84">
        <v>0</v>
      </c>
      <c r="DJ309" s="84"/>
      <c r="DK309" s="84"/>
      <c r="DL309" s="84">
        <f t="shared" si="2930"/>
        <v>0</v>
      </c>
      <c r="DM309" s="191"/>
      <c r="DN309" s="84"/>
      <c r="DO309" s="40">
        <v>0</v>
      </c>
      <c r="DP309" s="84">
        <v>0</v>
      </c>
      <c r="DQ309" s="84"/>
      <c r="DR309" s="84"/>
      <c r="DS309" s="84">
        <f t="shared" si="2931"/>
        <v>0</v>
      </c>
      <c r="DT309" s="191"/>
      <c r="DU309" s="84"/>
      <c r="DV309" s="40">
        <v>0</v>
      </c>
      <c r="DW309" s="84">
        <v>0</v>
      </c>
      <c r="DX309" s="84"/>
      <c r="DY309" s="84"/>
      <c r="DZ309" s="84">
        <f t="shared" si="2932"/>
        <v>0</v>
      </c>
      <c r="EA309" s="191"/>
      <c r="EB309" s="84"/>
      <c r="EC309" s="40">
        <v>52380.84</v>
      </c>
      <c r="ED309" s="84">
        <v>0</v>
      </c>
      <c r="EE309" s="84"/>
      <c r="EF309" s="84"/>
      <c r="EG309" s="84">
        <f t="shared" si="2933"/>
        <v>0</v>
      </c>
      <c r="EH309" s="191"/>
      <c r="EI309" s="84"/>
      <c r="EJ309" s="40">
        <v>0</v>
      </c>
      <c r="EK309" s="84">
        <v>0</v>
      </c>
      <c r="EL309" s="84"/>
      <c r="EM309" s="84"/>
      <c r="EN309" s="84">
        <f t="shared" si="2934"/>
        <v>0</v>
      </c>
      <c r="EO309" s="191"/>
      <c r="EP309" s="84"/>
      <c r="EQ309" s="40">
        <v>0</v>
      </c>
      <c r="ER309" s="84">
        <v>0</v>
      </c>
      <c r="ES309" s="84"/>
      <c r="ET309" s="84"/>
      <c r="EU309" s="84">
        <f t="shared" si="2935"/>
        <v>0</v>
      </c>
      <c r="EV309" s="191"/>
      <c r="EW309" s="84"/>
      <c r="EX309" s="40">
        <v>0</v>
      </c>
      <c r="EY309" s="84">
        <v>0</v>
      </c>
      <c r="EZ309" s="84"/>
      <c r="FA309" s="84"/>
      <c r="FB309" s="84">
        <f t="shared" si="2936"/>
        <v>0</v>
      </c>
      <c r="FC309" s="191"/>
      <c r="FD309" s="84"/>
      <c r="FE309" s="40">
        <v>0</v>
      </c>
      <c r="FF309" s="84">
        <v>0</v>
      </c>
      <c r="FG309" s="84"/>
      <c r="FH309" s="84"/>
      <c r="FI309" s="84">
        <f t="shared" si="2937"/>
        <v>0</v>
      </c>
      <c r="FJ309" s="191"/>
      <c r="FK309" s="84"/>
      <c r="FL309" s="40">
        <v>0</v>
      </c>
      <c r="FM309" s="84">
        <v>0</v>
      </c>
      <c r="FN309" s="84"/>
      <c r="FO309" s="84"/>
      <c r="FP309" s="84">
        <f t="shared" si="2938"/>
        <v>0</v>
      </c>
      <c r="FQ309" s="191"/>
      <c r="FR309" s="84"/>
      <c r="FS309" s="40"/>
      <c r="FT309" s="97">
        <f t="shared" si="2939"/>
        <v>0</v>
      </c>
      <c r="FU309" s="84">
        <v>0</v>
      </c>
      <c r="FV309" s="84">
        <v>0</v>
      </c>
      <c r="FW309" s="84">
        <v>0</v>
      </c>
      <c r="FX309" s="84">
        <f t="shared" si="2940"/>
        <v>0</v>
      </c>
      <c r="FY309" s="191" t="str">
        <f t="shared" si="2941"/>
        <v>nebija plānots</v>
      </c>
      <c r="FZ309" s="84">
        <f t="shared" si="2942"/>
        <v>0</v>
      </c>
      <c r="GA309" s="84">
        <v>0</v>
      </c>
      <c r="GB309" s="84">
        <v>0</v>
      </c>
      <c r="GC309" s="84">
        <f t="shared" si="2943"/>
        <v>0</v>
      </c>
      <c r="GD309" s="84">
        <f t="shared" si="2944"/>
        <v>0</v>
      </c>
      <c r="GE309" s="84">
        <f t="shared" si="2945"/>
        <v>0</v>
      </c>
      <c r="GF309" s="191" t="str">
        <f t="shared" si="2946"/>
        <v>nebija plānots</v>
      </c>
      <c r="GG309" s="84">
        <f t="shared" si="2947"/>
        <v>0</v>
      </c>
      <c r="GH309" s="84">
        <v>0</v>
      </c>
      <c r="GI309" s="84">
        <v>0</v>
      </c>
      <c r="GJ309" s="84">
        <f t="shared" si="2948"/>
        <v>0</v>
      </c>
      <c r="GK309" s="84">
        <f t="shared" si="2949"/>
        <v>0</v>
      </c>
      <c r="GL309" s="84">
        <f t="shared" si="2950"/>
        <v>0</v>
      </c>
      <c r="GM309" s="191" t="str">
        <f t="shared" si="2951"/>
        <v>nebija plānots</v>
      </c>
      <c r="GN309" s="84">
        <f t="shared" si="2952"/>
        <v>0</v>
      </c>
      <c r="GO309" s="84">
        <v>0</v>
      </c>
      <c r="GP309" s="84">
        <v>0</v>
      </c>
      <c r="GQ309" s="84">
        <f t="shared" si="2921"/>
        <v>0</v>
      </c>
      <c r="GR309" s="84">
        <f t="shared" si="2922"/>
        <v>0</v>
      </c>
      <c r="GS309" s="84">
        <f t="shared" si="2923"/>
        <v>0</v>
      </c>
      <c r="GT309" s="191" t="str">
        <f t="shared" si="2953"/>
        <v>nebija plānots</v>
      </c>
      <c r="GU309" s="84">
        <f t="shared" si="2924"/>
        <v>0</v>
      </c>
      <c r="GV309" s="84">
        <v>0</v>
      </c>
      <c r="GW309" s="84">
        <v>0</v>
      </c>
      <c r="GX309" s="84">
        <f t="shared" si="2925"/>
        <v>0</v>
      </c>
      <c r="GY309" s="84">
        <f t="shared" si="2926"/>
        <v>0</v>
      </c>
      <c r="GZ309" s="84">
        <f t="shared" si="2927"/>
        <v>0</v>
      </c>
      <c r="HA309" s="191" t="str">
        <f t="shared" si="3110"/>
        <v>nebija plānots</v>
      </c>
      <c r="HB309" s="84">
        <f t="shared" si="2928"/>
        <v>0</v>
      </c>
      <c r="HC309" s="40"/>
      <c r="HD309" s="40"/>
      <c r="HE309" s="101"/>
      <c r="HF309" s="158">
        <v>0.8</v>
      </c>
      <c r="HG309" s="102" t="s">
        <v>820</v>
      </c>
      <c r="HH309" s="100"/>
      <c r="HI309" s="100"/>
    </row>
    <row r="310" spans="1:217" ht="75.400000000000006" customHeight="1" collapsed="1" x14ac:dyDescent="0.45">
      <c r="A310" s="1" t="str">
        <f t="shared" si="2436"/>
        <v>5.5.1.3</v>
      </c>
      <c r="B310" s="9" t="str">
        <f>C310&amp;J310&amp;"."&amp;D310</f>
        <v>5.5.1.3.Nē</v>
      </c>
      <c r="C310" s="317" t="s">
        <v>141</v>
      </c>
      <c r="D310" s="1" t="s">
        <v>1471</v>
      </c>
      <c r="E310" s="35">
        <v>295</v>
      </c>
      <c r="F310" s="54">
        <v>5</v>
      </c>
      <c r="G310" s="54" t="s">
        <v>141</v>
      </c>
      <c r="H310" s="54" t="s">
        <v>265</v>
      </c>
      <c r="I310" s="54" t="str">
        <f t="shared" si="2401"/>
        <v>5.5.1. Ieguldījumi kultūras un dabas mantojumā</v>
      </c>
      <c r="J310" s="54">
        <v>3</v>
      </c>
      <c r="K310" s="65">
        <v>3</v>
      </c>
      <c r="L310" s="38" t="str">
        <f t="shared" si="2402"/>
        <v>5.5.1.3</v>
      </c>
      <c r="M310" s="56" t="s">
        <v>82</v>
      </c>
      <c r="N310" s="55" t="s">
        <v>5</v>
      </c>
      <c r="O310" s="55" t="s">
        <v>222</v>
      </c>
      <c r="P310" s="55" t="s">
        <v>225</v>
      </c>
      <c r="Q310" s="57">
        <f t="shared" si="2403"/>
        <v>25680058</v>
      </c>
      <c r="R310" s="57">
        <f t="shared" si="2404"/>
        <v>0</v>
      </c>
      <c r="S310" s="80">
        <v>0</v>
      </c>
      <c r="T310" s="80">
        <v>0</v>
      </c>
      <c r="U310" s="80">
        <v>0</v>
      </c>
      <c r="V310" s="80">
        <v>0</v>
      </c>
      <c r="W310" s="80">
        <v>25680058</v>
      </c>
      <c r="X310" s="85" t="str">
        <f t="shared" si="2889"/>
        <v>ERAF</v>
      </c>
      <c r="Y310" s="85">
        <v>0</v>
      </c>
      <c r="Z310" s="85">
        <v>0</v>
      </c>
      <c r="AA310" s="85">
        <v>0</v>
      </c>
      <c r="AB310" s="85">
        <v>0</v>
      </c>
      <c r="AC310" s="85">
        <v>0</v>
      </c>
      <c r="AD310" s="85">
        <v>0</v>
      </c>
      <c r="AE310" s="85">
        <v>0</v>
      </c>
      <c r="AF310" s="85">
        <v>0</v>
      </c>
      <c r="AG310" s="85">
        <v>0</v>
      </c>
      <c r="AH310" s="85">
        <v>0</v>
      </c>
      <c r="AI310" s="85">
        <v>0</v>
      </c>
      <c r="AJ310" s="85">
        <v>0</v>
      </c>
      <c r="AK310" s="85">
        <v>0</v>
      </c>
      <c r="AL310" s="85">
        <v>0</v>
      </c>
      <c r="AM310" s="85">
        <v>0</v>
      </c>
      <c r="AN310" s="85">
        <f>AM310+Z310+Y310</f>
        <v>0</v>
      </c>
      <c r="AO310" s="85">
        <v>0</v>
      </c>
      <c r="AP310" s="57">
        <f t="shared" si="2306"/>
        <v>0</v>
      </c>
      <c r="AQ310" s="85">
        <v>0</v>
      </c>
      <c r="AR310" s="85">
        <v>0</v>
      </c>
      <c r="AS310" s="85">
        <v>0</v>
      </c>
      <c r="AT310" s="85">
        <v>0</v>
      </c>
      <c r="AU310" s="85">
        <v>0</v>
      </c>
      <c r="AV310" s="85">
        <v>0</v>
      </c>
      <c r="AW310" s="85">
        <v>0</v>
      </c>
      <c r="AX310" s="85">
        <v>0</v>
      </c>
      <c r="AY310" s="85">
        <v>0</v>
      </c>
      <c r="AZ310" s="85">
        <v>3536957</v>
      </c>
      <c r="BA310" s="85">
        <v>0</v>
      </c>
      <c r="BB310" s="85">
        <v>1857407.01</v>
      </c>
      <c r="BC310" s="57">
        <f t="shared" si="2307"/>
        <v>5394364.0099999998</v>
      </c>
      <c r="BD310" s="57">
        <f t="shared" si="2308"/>
        <v>5394364.0099999998</v>
      </c>
      <c r="BE310" s="85">
        <v>468380</v>
      </c>
      <c r="BF310" s="85">
        <v>198983.81</v>
      </c>
      <c r="BG310" s="85">
        <v>9493.74</v>
      </c>
      <c r="BH310" s="85">
        <v>573218.17000000004</v>
      </c>
      <c r="BI310" s="85">
        <v>44905.2</v>
      </c>
      <c r="BJ310" s="85">
        <v>1144782.23</v>
      </c>
      <c r="BK310" s="85">
        <v>0</v>
      </c>
      <c r="BL310" s="85">
        <v>992606.78999999992</v>
      </c>
      <c r="BM310" s="85">
        <v>0</v>
      </c>
      <c r="BN310" s="85">
        <v>759112.07000000007</v>
      </c>
      <c r="BO310" s="85">
        <v>178673</v>
      </c>
      <c r="BP310" s="85">
        <v>1256720.42</v>
      </c>
      <c r="BQ310" s="57">
        <f t="shared" si="2309"/>
        <v>5626875.4300000006</v>
      </c>
      <c r="BR310" s="85">
        <v>1716052.9</v>
      </c>
      <c r="BS310" s="85">
        <v>569507.68999999994</v>
      </c>
      <c r="BT310" s="85">
        <v>130000</v>
      </c>
      <c r="BU310" s="85">
        <v>1810247.9300000002</v>
      </c>
      <c r="BV310" s="85">
        <v>89349.16</v>
      </c>
      <c r="BW310" s="85">
        <v>368050.37</v>
      </c>
      <c r="BX310" s="85">
        <v>44547.67</v>
      </c>
      <c r="BY310" s="85">
        <v>663497.63</v>
      </c>
      <c r="BZ310" s="85">
        <v>394806.48</v>
      </c>
      <c r="CA310" s="85">
        <v>387712.67000000004</v>
      </c>
      <c r="CB310" s="85">
        <v>709995.69000000006</v>
      </c>
      <c r="CC310" s="85">
        <v>0</v>
      </c>
      <c r="CD310" s="57">
        <f t="shared" si="2310"/>
        <v>6883768.1900000004</v>
      </c>
      <c r="CE310" s="85">
        <v>299833.06</v>
      </c>
      <c r="CF310" s="85">
        <v>547757.21</v>
      </c>
      <c r="CG310" s="85">
        <v>461883.43</v>
      </c>
      <c r="CH310" s="85">
        <v>406911.02</v>
      </c>
      <c r="CI310" s="85">
        <v>170898.92</v>
      </c>
      <c r="CJ310" s="85">
        <v>308081.9300000004</v>
      </c>
      <c r="CK310" s="85">
        <v>4577.66</v>
      </c>
      <c r="CL310" s="85">
        <v>0</v>
      </c>
      <c r="CM310" s="85">
        <v>0</v>
      </c>
      <c r="CN310" s="85">
        <v>0</v>
      </c>
      <c r="CO310" s="84">
        <v>0</v>
      </c>
      <c r="CP310" s="84">
        <v>1487520</v>
      </c>
      <c r="CQ310" s="57">
        <f>CE310+CF310+CG310+CH310+CI310+CJ310+CK310+CL310+CM310+CN310+CO310+CP310</f>
        <v>3687463.2300000004</v>
      </c>
      <c r="CR310" s="57">
        <f t="shared" si="2890"/>
        <v>21592470.860000003</v>
      </c>
      <c r="CS310" s="179">
        <v>0</v>
      </c>
      <c r="CT310" s="84">
        <v>60243.74</v>
      </c>
      <c r="CU310" s="84">
        <v>60243.74</v>
      </c>
      <c r="CV310" s="84">
        <f t="shared" si="2954"/>
        <v>60243.74</v>
      </c>
      <c r="CW310" s="84">
        <v>0</v>
      </c>
      <c r="CX310" s="84">
        <f t="shared" si="2955"/>
        <v>60243.74</v>
      </c>
      <c r="CY310" s="191">
        <f t="shared" si="2956"/>
        <v>1</v>
      </c>
      <c r="CZ310" s="84">
        <f t="shared" si="2957"/>
        <v>0</v>
      </c>
      <c r="DA310" s="84">
        <f t="shared" ref="DA310:FL310" si="3326">DA311+DA312</f>
        <v>41112.769999999997</v>
      </c>
      <c r="DB310" s="84">
        <v>94361.89</v>
      </c>
      <c r="DC310" s="84">
        <f t="shared" si="2959"/>
        <v>101356.51</v>
      </c>
      <c r="DD310" s="84">
        <v>0</v>
      </c>
      <c r="DE310" s="84">
        <f t="shared" si="2929"/>
        <v>154605.63</v>
      </c>
      <c r="DF310" s="191">
        <f t="shared" ref="DF310" si="3327">IFERROR(DE310/DC310,"nebija plānots")</f>
        <v>1.5253645769768513</v>
      </c>
      <c r="DG310" s="84">
        <f t="shared" ref="DG310" si="3328">DE310-DC310</f>
        <v>53249.12000000001</v>
      </c>
      <c r="DH310" s="84">
        <f t="shared" si="3326"/>
        <v>213025.46</v>
      </c>
      <c r="DI310" s="84">
        <v>1572480</v>
      </c>
      <c r="DJ310" s="84">
        <f t="shared" ref="DJ310" si="3329">DC310+DH310</f>
        <v>314381.96999999997</v>
      </c>
      <c r="DK310" s="84">
        <v>0</v>
      </c>
      <c r="DL310" s="84">
        <f t="shared" si="2930"/>
        <v>1727085.63</v>
      </c>
      <c r="DM310" s="191">
        <f t="shared" ref="DM310" si="3330">IFERROR(DL310/DJ310,"nebija plānots")</f>
        <v>5.4935899472860994</v>
      </c>
      <c r="DN310" s="84">
        <f t="shared" ref="DN310" si="3331">DL310-DJ310</f>
        <v>1412703.66</v>
      </c>
      <c r="DO310" s="84">
        <f t="shared" si="3326"/>
        <v>0</v>
      </c>
      <c r="DP310" s="84">
        <v>6653.71</v>
      </c>
      <c r="DQ310" s="84">
        <f t="shared" ref="DQ310" si="3332">DJ310+DO310</f>
        <v>314381.96999999997</v>
      </c>
      <c r="DR310" s="84">
        <v>0</v>
      </c>
      <c r="DS310" s="84">
        <f t="shared" si="2931"/>
        <v>1733739.3399999999</v>
      </c>
      <c r="DT310" s="191">
        <f t="shared" ref="DT310" si="3333">IFERROR(DS310/DQ310,"nebija plānots")</f>
        <v>5.5147543607542122</v>
      </c>
      <c r="DU310" s="84">
        <f t="shared" ref="DU310" si="3334">DS310-DQ310</f>
        <v>1419357.3699999999</v>
      </c>
      <c r="DV310" s="84">
        <f t="shared" si="3326"/>
        <v>1001378.68</v>
      </c>
      <c r="DW310" s="84">
        <v>0</v>
      </c>
      <c r="DX310" s="84">
        <f t="shared" ref="DX310" si="3335">DQ310+DV310</f>
        <v>1315760.6499999999</v>
      </c>
      <c r="DY310" s="84">
        <v>0</v>
      </c>
      <c r="DZ310" s="84">
        <f t="shared" si="2932"/>
        <v>1733739.3399999999</v>
      </c>
      <c r="EA310" s="191">
        <f t="shared" ref="EA310" si="3336">IFERROR(DZ310/DX310,"nebija plānots")</f>
        <v>1.3176707632957407</v>
      </c>
      <c r="EB310" s="84">
        <f t="shared" ref="EB310" si="3337">DZ310-DX310</f>
        <v>417978.68999999994</v>
      </c>
      <c r="EC310" s="84">
        <f t="shared" si="3326"/>
        <v>38747.68</v>
      </c>
      <c r="ED310" s="84">
        <v>0</v>
      </c>
      <c r="EE310" s="84">
        <f t="shared" ref="EE310" si="3338">DX310+EC310</f>
        <v>1354508.3299999998</v>
      </c>
      <c r="EF310" s="84">
        <v>0</v>
      </c>
      <c r="EG310" s="84">
        <f t="shared" si="2933"/>
        <v>1733739.3399999999</v>
      </c>
      <c r="EH310" s="191">
        <f t="shared" ref="EH310" si="3339">IFERROR(EG310/EE310,"nebija plānots")</f>
        <v>1.2799768754467535</v>
      </c>
      <c r="EI310" s="84">
        <f t="shared" ref="EI310" si="3340">EG310-EE310</f>
        <v>379231.01</v>
      </c>
      <c r="EJ310" s="84">
        <f t="shared" si="3326"/>
        <v>232293.2</v>
      </c>
      <c r="EK310" s="84">
        <v>1221.67</v>
      </c>
      <c r="EL310" s="84">
        <f t="shared" ref="EL310" si="3341">EE310+EJ310</f>
        <v>1586801.5299999998</v>
      </c>
      <c r="EM310" s="84">
        <v>0</v>
      </c>
      <c r="EN310" s="84">
        <f t="shared" si="2934"/>
        <v>1734961.0099999998</v>
      </c>
      <c r="EO310" s="191">
        <f t="shared" ref="EO310" si="3342">IFERROR(EN310/EL310,"nebija plānots")</f>
        <v>1.0933698872851478</v>
      </c>
      <c r="EP310" s="84">
        <f t="shared" ref="EP310" si="3343">EN310-EL310</f>
        <v>148159.47999999998</v>
      </c>
      <c r="EQ310" s="84">
        <f t="shared" si="3326"/>
        <v>88328.2</v>
      </c>
      <c r="ER310" s="84">
        <v>166797.72</v>
      </c>
      <c r="ES310" s="84">
        <f t="shared" ref="ES310" si="3344">EL310+EQ310</f>
        <v>1675129.7299999997</v>
      </c>
      <c r="ET310" s="84">
        <v>0</v>
      </c>
      <c r="EU310" s="84">
        <f t="shared" si="2935"/>
        <v>1901758.7299999997</v>
      </c>
      <c r="EV310" s="191">
        <f t="shared" ref="EV310" si="3345">IFERROR(EU310/ES310,"nebija plānots")</f>
        <v>1.1352904171786147</v>
      </c>
      <c r="EW310" s="84">
        <f t="shared" ref="EW310" si="3346">EU310-ES310</f>
        <v>226629</v>
      </c>
      <c r="EX310" s="84">
        <f t="shared" si="3326"/>
        <v>188439.15</v>
      </c>
      <c r="EY310" s="84">
        <v>200000</v>
      </c>
      <c r="EZ310" s="84">
        <f t="shared" ref="EZ310" si="3347">ES310+EX310</f>
        <v>1863568.8799999997</v>
      </c>
      <c r="FA310" s="84">
        <v>0</v>
      </c>
      <c r="FB310" s="84">
        <f t="shared" si="2936"/>
        <v>2101758.7299999995</v>
      </c>
      <c r="FC310" s="191">
        <f t="shared" ref="FC310" si="3348">IFERROR(FB310/EZ310,"nebija plānots")</f>
        <v>1.1278138160366791</v>
      </c>
      <c r="FD310" s="84">
        <f t="shared" ref="FD310" si="3349">FB310-EZ310</f>
        <v>238189.84999999986</v>
      </c>
      <c r="FE310" s="84">
        <f t="shared" si="3326"/>
        <v>0</v>
      </c>
      <c r="FF310" s="84">
        <v>30832.47</v>
      </c>
      <c r="FG310" s="84">
        <f t="shared" ref="FG310" si="3350">EZ310+FE310</f>
        <v>1863568.8799999997</v>
      </c>
      <c r="FH310" s="84">
        <v>0</v>
      </c>
      <c r="FI310" s="84">
        <f t="shared" si="2937"/>
        <v>2132591.1999999997</v>
      </c>
      <c r="FJ310" s="191">
        <f t="shared" ref="FJ310" si="3351">IFERROR(FI310/FG310,"nebija plānots")</f>
        <v>1.1443586673329724</v>
      </c>
      <c r="FK310" s="84">
        <f t="shared" ref="FK310" si="3352">FI310-FG310</f>
        <v>269022.32000000007</v>
      </c>
      <c r="FL310" s="84">
        <f t="shared" si="3326"/>
        <v>339431.81</v>
      </c>
      <c r="FM310" s="84">
        <v>173650.29</v>
      </c>
      <c r="FN310" s="84">
        <f t="shared" ref="FN310" si="3353">FG310+FL310</f>
        <v>2203000.6899999995</v>
      </c>
      <c r="FO310" s="84">
        <v>0</v>
      </c>
      <c r="FP310" s="84">
        <f t="shared" si="2938"/>
        <v>2306241.4899999998</v>
      </c>
      <c r="FQ310" s="191">
        <f t="shared" ref="FQ310" si="3354">IFERROR(FP310/FN310,"nebija plānots")</f>
        <v>1.0468637165973835</v>
      </c>
      <c r="FR310" s="84">
        <f t="shared" ref="FR310" si="3355">FP310-FN310</f>
        <v>103240.80000000028</v>
      </c>
      <c r="FS310" s="97">
        <f t="shared" si="3049"/>
        <v>2203000.6899999995</v>
      </c>
      <c r="FT310" s="97">
        <f t="shared" si="2939"/>
        <v>23898712.350000001</v>
      </c>
      <c r="FU310" s="84">
        <v>235599.38</v>
      </c>
      <c r="FV310" s="84">
        <v>0</v>
      </c>
      <c r="FW310" s="84">
        <v>0</v>
      </c>
      <c r="FX310" s="84">
        <f t="shared" si="2940"/>
        <v>0</v>
      </c>
      <c r="FY310" s="191">
        <f t="shared" si="2941"/>
        <v>0</v>
      </c>
      <c r="FZ310" s="84">
        <f t="shared" si="2942"/>
        <v>235599.38</v>
      </c>
      <c r="GA310" s="84">
        <v>0</v>
      </c>
      <c r="GB310" s="84">
        <v>0</v>
      </c>
      <c r="GC310" s="84">
        <f t="shared" si="2943"/>
        <v>0</v>
      </c>
      <c r="GD310" s="84">
        <f t="shared" si="2944"/>
        <v>0</v>
      </c>
      <c r="GE310" s="84">
        <f t="shared" si="2945"/>
        <v>0</v>
      </c>
      <c r="GF310" s="191">
        <f t="shared" si="2946"/>
        <v>0</v>
      </c>
      <c r="GG310" s="84">
        <f t="shared" si="2947"/>
        <v>235599.38</v>
      </c>
      <c r="GH310" s="84">
        <v>236718.93</v>
      </c>
      <c r="GI310" s="84">
        <v>0</v>
      </c>
      <c r="GJ310" s="84">
        <f t="shared" si="2948"/>
        <v>236718.93</v>
      </c>
      <c r="GK310" s="84">
        <f t="shared" si="2949"/>
        <v>0</v>
      </c>
      <c r="GL310" s="84">
        <f t="shared" si="2950"/>
        <v>236718.93</v>
      </c>
      <c r="GM310" s="191">
        <f t="shared" si="2951"/>
        <v>1.0047519225220372</v>
      </c>
      <c r="GN310" s="84">
        <f t="shared" si="2952"/>
        <v>-1119.5499999999884</v>
      </c>
      <c r="GO310" s="84">
        <v>340000</v>
      </c>
      <c r="GP310" s="84">
        <v>664150.93999999994</v>
      </c>
      <c r="GQ310" s="84">
        <f t="shared" si="2921"/>
        <v>-324150.93999999994</v>
      </c>
      <c r="GR310" s="84">
        <f t="shared" si="2922"/>
        <v>664150.93999999994</v>
      </c>
      <c r="GS310" s="84">
        <f t="shared" si="2923"/>
        <v>-87432.009999999951</v>
      </c>
      <c r="GT310" s="191">
        <f t="shared" si="2953"/>
        <v>-0.37110458440085858</v>
      </c>
      <c r="GU310" s="84">
        <f t="shared" si="2924"/>
        <v>323031.38999999996</v>
      </c>
      <c r="GV310" s="84">
        <v>0</v>
      </c>
      <c r="GW310" s="84">
        <v>0</v>
      </c>
      <c r="GX310" s="84">
        <f t="shared" si="2925"/>
        <v>0</v>
      </c>
      <c r="GY310" s="84">
        <f t="shared" si="2926"/>
        <v>664150.93999999994</v>
      </c>
      <c r="GZ310" s="84">
        <f t="shared" si="2927"/>
        <v>-87432.009999999951</v>
      </c>
      <c r="HA310" s="191">
        <f t="shared" si="3110"/>
        <v>-0.37110458440085858</v>
      </c>
      <c r="HB310" s="84">
        <f t="shared" si="2928"/>
        <v>323031.38999999996</v>
      </c>
      <c r="HC310" s="57">
        <f>FU310+FS310+CQ310+CD310+BQ310+BC310+AP310</f>
        <v>24031070.93</v>
      </c>
      <c r="HD310" s="57">
        <f>Q310-HC310</f>
        <v>1648987.0700000003</v>
      </c>
      <c r="HE310" s="58" t="s">
        <v>755</v>
      </c>
      <c r="HF310" s="58"/>
      <c r="HG310" s="59"/>
      <c r="HH310" s="59"/>
      <c r="HI310" s="59"/>
    </row>
    <row r="311" spans="1:217" ht="75.400000000000006" hidden="1" customHeight="1" outlineLevel="1" x14ac:dyDescent="0.45">
      <c r="B311" s="9"/>
      <c r="C311" s="317" t="s">
        <v>141</v>
      </c>
      <c r="D311" s="1" t="s">
        <v>1471</v>
      </c>
      <c r="E311" s="35">
        <v>296</v>
      </c>
      <c r="F311" s="37">
        <v>5</v>
      </c>
      <c r="G311" s="37" t="s">
        <v>141</v>
      </c>
      <c r="H311" s="37" t="s">
        <v>265</v>
      </c>
      <c r="I311" s="37" t="s">
        <v>508</v>
      </c>
      <c r="J311" s="54">
        <v>0</v>
      </c>
      <c r="K311" s="45"/>
      <c r="L311" s="38"/>
      <c r="M311" s="39" t="s">
        <v>82</v>
      </c>
      <c r="N311" s="38"/>
      <c r="O311" s="38"/>
      <c r="P311" s="38" t="s">
        <v>456</v>
      </c>
      <c r="Q311" s="40"/>
      <c r="R311" s="40"/>
      <c r="S311" s="40"/>
      <c r="T311" s="40"/>
      <c r="U311" s="40"/>
      <c r="V311" s="40"/>
      <c r="W311" s="40"/>
      <c r="X311" s="85">
        <f t="shared" si="2889"/>
        <v>0</v>
      </c>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107"/>
      <c r="BA311" s="107"/>
      <c r="BB311" s="107"/>
      <c r="BC311" s="40"/>
      <c r="BD311" s="40"/>
      <c r="BE311" s="111"/>
      <c r="BF311" s="111"/>
      <c r="BG311" s="111"/>
      <c r="BH311" s="111"/>
      <c r="BI311" s="111"/>
      <c r="BJ311" s="111"/>
      <c r="BK311" s="111"/>
      <c r="BL311" s="111"/>
      <c r="BM311" s="111"/>
      <c r="BN311" s="111"/>
      <c r="BO311" s="40"/>
      <c r="BP311" s="40"/>
      <c r="BQ311" s="40"/>
      <c r="BR311" s="40"/>
      <c r="BS311" s="40"/>
      <c r="BT311" s="40"/>
      <c r="BU311" s="40"/>
      <c r="BV311" s="40"/>
      <c r="BW311" s="40"/>
      <c r="BX311" s="40"/>
      <c r="BY311" s="40"/>
      <c r="BZ311" s="40"/>
      <c r="CA311" s="40"/>
      <c r="CB311" s="40"/>
      <c r="CC311" s="40"/>
      <c r="CD311" s="40"/>
      <c r="CE311" s="40"/>
      <c r="CF311" s="40"/>
      <c r="CG311" s="40"/>
      <c r="CH311" s="40"/>
      <c r="CI311" s="40"/>
      <c r="CJ311" s="40"/>
      <c r="CK311" s="40"/>
      <c r="CL311" s="40"/>
      <c r="CM311" s="40"/>
      <c r="CN311" s="40"/>
      <c r="CO311" s="84">
        <v>0</v>
      </c>
      <c r="CP311" s="84">
        <v>0</v>
      </c>
      <c r="CQ311" s="40"/>
      <c r="CR311" s="57">
        <f t="shared" si="2890"/>
        <v>0</v>
      </c>
      <c r="CS311" s="40"/>
      <c r="CT311" s="40"/>
      <c r="CU311" s="84"/>
      <c r="CV311" s="84"/>
      <c r="CW311" s="84"/>
      <c r="CX311" s="84"/>
      <c r="CY311" s="191"/>
      <c r="CZ311" s="84"/>
      <c r="DA311" s="40"/>
      <c r="DB311" s="84">
        <v>0</v>
      </c>
      <c r="DC311" s="84"/>
      <c r="DD311" s="84"/>
      <c r="DE311" s="84">
        <f t="shared" si="2929"/>
        <v>0</v>
      </c>
      <c r="DF311" s="191"/>
      <c r="DG311" s="84"/>
      <c r="DH311" s="40"/>
      <c r="DI311" s="84">
        <v>0</v>
      </c>
      <c r="DJ311" s="84"/>
      <c r="DK311" s="84"/>
      <c r="DL311" s="84">
        <f t="shared" si="2930"/>
        <v>0</v>
      </c>
      <c r="DM311" s="191"/>
      <c r="DN311" s="84"/>
      <c r="DO311" s="40"/>
      <c r="DP311" s="84">
        <v>0</v>
      </c>
      <c r="DQ311" s="84"/>
      <c r="DR311" s="84"/>
      <c r="DS311" s="84">
        <f t="shared" si="2931"/>
        <v>0</v>
      </c>
      <c r="DT311" s="191"/>
      <c r="DU311" s="84"/>
      <c r="DV311" s="40"/>
      <c r="DW311" s="84">
        <v>0</v>
      </c>
      <c r="DX311" s="84"/>
      <c r="DY311" s="84"/>
      <c r="DZ311" s="84">
        <f t="shared" si="2932"/>
        <v>0</v>
      </c>
      <c r="EA311" s="191"/>
      <c r="EB311" s="84"/>
      <c r="EC311" s="40"/>
      <c r="ED311" s="84">
        <v>0</v>
      </c>
      <c r="EE311" s="84"/>
      <c r="EF311" s="84"/>
      <c r="EG311" s="84">
        <f t="shared" si="2933"/>
        <v>0</v>
      </c>
      <c r="EH311" s="191"/>
      <c r="EI311" s="84"/>
      <c r="EJ311" s="40"/>
      <c r="EK311" s="84">
        <v>0</v>
      </c>
      <c r="EL311" s="84"/>
      <c r="EM311" s="84"/>
      <c r="EN311" s="84">
        <f t="shared" si="2934"/>
        <v>0</v>
      </c>
      <c r="EO311" s="191"/>
      <c r="EP311" s="84"/>
      <c r="EQ311" s="40"/>
      <c r="ER311" s="84">
        <v>0</v>
      </c>
      <c r="ES311" s="84"/>
      <c r="ET311" s="84"/>
      <c r="EU311" s="84">
        <f t="shared" si="2935"/>
        <v>0</v>
      </c>
      <c r="EV311" s="191"/>
      <c r="EW311" s="84"/>
      <c r="EX311" s="40"/>
      <c r="EY311" s="84">
        <v>0</v>
      </c>
      <c r="EZ311" s="84"/>
      <c r="FA311" s="84"/>
      <c r="FB311" s="84">
        <f t="shared" si="2936"/>
        <v>0</v>
      </c>
      <c r="FC311" s="191"/>
      <c r="FD311" s="84"/>
      <c r="FE311" s="40"/>
      <c r="FF311" s="84">
        <v>0</v>
      </c>
      <c r="FG311" s="84"/>
      <c r="FH311" s="84"/>
      <c r="FI311" s="84">
        <f t="shared" si="2937"/>
        <v>0</v>
      </c>
      <c r="FJ311" s="191"/>
      <c r="FK311" s="84"/>
      <c r="FL311" s="40"/>
      <c r="FM311" s="84">
        <v>0</v>
      </c>
      <c r="FN311" s="84"/>
      <c r="FO311" s="84"/>
      <c r="FP311" s="84">
        <f t="shared" si="2938"/>
        <v>0</v>
      </c>
      <c r="FQ311" s="191"/>
      <c r="FR311" s="84"/>
      <c r="FS311" s="40"/>
      <c r="FT311" s="97">
        <f t="shared" si="2939"/>
        <v>0</v>
      </c>
      <c r="FU311" s="84">
        <v>0</v>
      </c>
      <c r="FV311" s="84">
        <v>0</v>
      </c>
      <c r="FW311" s="84">
        <v>0</v>
      </c>
      <c r="FX311" s="84">
        <f t="shared" si="2940"/>
        <v>0</v>
      </c>
      <c r="FY311" s="191" t="str">
        <f t="shared" si="2941"/>
        <v>nebija plānots</v>
      </c>
      <c r="FZ311" s="84">
        <f t="shared" si="2942"/>
        <v>0</v>
      </c>
      <c r="GA311" s="84">
        <v>0</v>
      </c>
      <c r="GB311" s="84">
        <v>0</v>
      </c>
      <c r="GC311" s="84">
        <f t="shared" si="2943"/>
        <v>0</v>
      </c>
      <c r="GD311" s="84">
        <f t="shared" si="2944"/>
        <v>0</v>
      </c>
      <c r="GE311" s="84">
        <f t="shared" si="2945"/>
        <v>0</v>
      </c>
      <c r="GF311" s="191" t="str">
        <f t="shared" si="2946"/>
        <v>nebija plānots</v>
      </c>
      <c r="GG311" s="84">
        <f t="shared" si="2947"/>
        <v>0</v>
      </c>
      <c r="GH311" s="84">
        <v>0</v>
      </c>
      <c r="GI311" s="84">
        <v>0</v>
      </c>
      <c r="GJ311" s="84">
        <f t="shared" si="2948"/>
        <v>0</v>
      </c>
      <c r="GK311" s="84">
        <f t="shared" si="2949"/>
        <v>0</v>
      </c>
      <c r="GL311" s="84">
        <f t="shared" si="2950"/>
        <v>0</v>
      </c>
      <c r="GM311" s="191" t="str">
        <f t="shared" si="2951"/>
        <v>nebija plānots</v>
      </c>
      <c r="GN311" s="84">
        <f t="shared" si="2952"/>
        <v>0</v>
      </c>
      <c r="GO311" s="84">
        <v>0</v>
      </c>
      <c r="GP311" s="84">
        <v>0</v>
      </c>
      <c r="GQ311" s="84">
        <f t="shared" si="2921"/>
        <v>0</v>
      </c>
      <c r="GR311" s="84">
        <f t="shared" si="2922"/>
        <v>0</v>
      </c>
      <c r="GS311" s="84">
        <f t="shared" si="2923"/>
        <v>0</v>
      </c>
      <c r="GT311" s="191" t="str">
        <f t="shared" si="2953"/>
        <v>nebija plānots</v>
      </c>
      <c r="GU311" s="84">
        <f t="shared" si="2924"/>
        <v>0</v>
      </c>
      <c r="GV311" s="84">
        <v>0</v>
      </c>
      <c r="GW311" s="84">
        <v>0</v>
      </c>
      <c r="GX311" s="84">
        <f t="shared" si="2925"/>
        <v>0</v>
      </c>
      <c r="GY311" s="84">
        <f t="shared" si="2926"/>
        <v>0</v>
      </c>
      <c r="GZ311" s="84">
        <f t="shared" si="2927"/>
        <v>0</v>
      </c>
      <c r="HA311" s="191" t="str">
        <f t="shared" si="3110"/>
        <v>nebija plānots</v>
      </c>
      <c r="HB311" s="84">
        <f t="shared" si="2928"/>
        <v>0</v>
      </c>
      <c r="HC311" s="40"/>
      <c r="HD311" s="40"/>
      <c r="HE311" s="112"/>
      <c r="HF311" s="99"/>
      <c r="HG311" s="113"/>
      <c r="HH311" s="100"/>
      <c r="HI311" s="100"/>
    </row>
    <row r="312" spans="1:217" ht="75.400000000000006" hidden="1" customHeight="1" outlineLevel="1" x14ac:dyDescent="0.45">
      <c r="B312" s="9"/>
      <c r="C312" s="317" t="s">
        <v>141</v>
      </c>
      <c r="D312" s="1" t="s">
        <v>1471</v>
      </c>
      <c r="E312" s="35">
        <v>297</v>
      </c>
      <c r="F312" s="37">
        <v>5</v>
      </c>
      <c r="G312" s="37" t="s">
        <v>141</v>
      </c>
      <c r="H312" s="37" t="s">
        <v>265</v>
      </c>
      <c r="I312" s="37" t="s">
        <v>508</v>
      </c>
      <c r="J312" s="54">
        <v>0</v>
      </c>
      <c r="K312" s="45"/>
      <c r="L312" s="38"/>
      <c r="M312" s="39" t="s">
        <v>82</v>
      </c>
      <c r="N312" s="38"/>
      <c r="O312" s="38"/>
      <c r="P312" s="38" t="s">
        <v>457</v>
      </c>
      <c r="Q312" s="40"/>
      <c r="R312" s="40"/>
      <c r="S312" s="40"/>
      <c r="T312" s="40"/>
      <c r="U312" s="40"/>
      <c r="V312" s="40"/>
      <c r="W312" s="40"/>
      <c r="X312" s="85">
        <f t="shared" si="2889"/>
        <v>0</v>
      </c>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107"/>
      <c r="BA312" s="107"/>
      <c r="BB312" s="107"/>
      <c r="BC312" s="40"/>
      <c r="BD312" s="40"/>
      <c r="BE312" s="111"/>
      <c r="BF312" s="111"/>
      <c r="BG312" s="111"/>
      <c r="BH312" s="111"/>
      <c r="BI312" s="111"/>
      <c r="BJ312" s="111"/>
      <c r="BK312" s="111"/>
      <c r="BL312" s="111"/>
      <c r="BM312" s="111"/>
      <c r="BN312" s="111"/>
      <c r="BO312" s="40"/>
      <c r="BP312" s="40"/>
      <c r="BQ312" s="40"/>
      <c r="BR312" s="40"/>
      <c r="BS312" s="40"/>
      <c r="BT312" s="40"/>
      <c r="BU312" s="40"/>
      <c r="BV312" s="40"/>
      <c r="BW312" s="40"/>
      <c r="BX312" s="40"/>
      <c r="BY312" s="40"/>
      <c r="BZ312" s="40"/>
      <c r="CA312" s="40"/>
      <c r="CB312" s="40"/>
      <c r="CC312" s="40"/>
      <c r="CD312" s="40"/>
      <c r="CE312" s="40"/>
      <c r="CF312" s="40"/>
      <c r="CG312" s="40"/>
      <c r="CH312" s="40"/>
      <c r="CI312" s="40"/>
      <c r="CJ312" s="40"/>
      <c r="CK312" s="40"/>
      <c r="CL312" s="40"/>
      <c r="CM312" s="40"/>
      <c r="CN312" s="40"/>
      <c r="CO312" s="84">
        <v>0</v>
      </c>
      <c r="CP312" s="84">
        <v>0</v>
      </c>
      <c r="CQ312" s="40"/>
      <c r="CR312" s="57">
        <f t="shared" si="2890"/>
        <v>0</v>
      </c>
      <c r="CS312" s="40"/>
      <c r="CT312" s="40">
        <v>60243.74</v>
      </c>
      <c r="CU312" s="84"/>
      <c r="CV312" s="84"/>
      <c r="CW312" s="84"/>
      <c r="CX312" s="84"/>
      <c r="CY312" s="191"/>
      <c r="CZ312" s="84"/>
      <c r="DA312" s="40">
        <v>41112.769999999997</v>
      </c>
      <c r="DB312" s="84">
        <v>0</v>
      </c>
      <c r="DC312" s="84"/>
      <c r="DD312" s="84"/>
      <c r="DE312" s="84">
        <f t="shared" si="2929"/>
        <v>0</v>
      </c>
      <c r="DF312" s="191"/>
      <c r="DG312" s="84"/>
      <c r="DH312" s="40">
        <v>213025.46</v>
      </c>
      <c r="DI312" s="84">
        <v>0</v>
      </c>
      <c r="DJ312" s="84"/>
      <c r="DK312" s="84"/>
      <c r="DL312" s="84">
        <f t="shared" si="2930"/>
        <v>0</v>
      </c>
      <c r="DM312" s="191"/>
      <c r="DN312" s="84"/>
      <c r="DO312" s="40">
        <v>0</v>
      </c>
      <c r="DP312" s="84">
        <v>0</v>
      </c>
      <c r="DQ312" s="84"/>
      <c r="DR312" s="84"/>
      <c r="DS312" s="84">
        <f t="shared" si="2931"/>
        <v>0</v>
      </c>
      <c r="DT312" s="191"/>
      <c r="DU312" s="84"/>
      <c r="DV312" s="40">
        <v>1001378.68</v>
      </c>
      <c r="DW312" s="84">
        <v>0</v>
      </c>
      <c r="DX312" s="84"/>
      <c r="DY312" s="84"/>
      <c r="DZ312" s="84">
        <f t="shared" si="2932"/>
        <v>0</v>
      </c>
      <c r="EA312" s="191"/>
      <c r="EB312" s="84"/>
      <c r="EC312" s="40">
        <v>38747.68</v>
      </c>
      <c r="ED312" s="84">
        <v>0</v>
      </c>
      <c r="EE312" s="84"/>
      <c r="EF312" s="84"/>
      <c r="EG312" s="84">
        <f t="shared" si="2933"/>
        <v>0</v>
      </c>
      <c r="EH312" s="191"/>
      <c r="EI312" s="84"/>
      <c r="EJ312" s="40">
        <v>232293.2</v>
      </c>
      <c r="EK312" s="84">
        <v>0</v>
      </c>
      <c r="EL312" s="84"/>
      <c r="EM312" s="84"/>
      <c r="EN312" s="84">
        <f t="shared" si="2934"/>
        <v>0</v>
      </c>
      <c r="EO312" s="191"/>
      <c r="EP312" s="84"/>
      <c r="EQ312" s="40">
        <v>88328.2</v>
      </c>
      <c r="ER312" s="84">
        <v>0</v>
      </c>
      <c r="ES312" s="84"/>
      <c r="ET312" s="84"/>
      <c r="EU312" s="84">
        <f t="shared" si="2935"/>
        <v>0</v>
      </c>
      <c r="EV312" s="191"/>
      <c r="EW312" s="84"/>
      <c r="EX312" s="40">
        <v>188439.15</v>
      </c>
      <c r="EY312" s="84">
        <v>0</v>
      </c>
      <c r="EZ312" s="84"/>
      <c r="FA312" s="84"/>
      <c r="FB312" s="84">
        <f t="shared" si="2936"/>
        <v>0</v>
      </c>
      <c r="FC312" s="191"/>
      <c r="FD312" s="84"/>
      <c r="FE312" s="40">
        <v>0</v>
      </c>
      <c r="FF312" s="84">
        <v>0</v>
      </c>
      <c r="FG312" s="84"/>
      <c r="FH312" s="84"/>
      <c r="FI312" s="84">
        <f t="shared" si="2937"/>
        <v>0</v>
      </c>
      <c r="FJ312" s="191"/>
      <c r="FK312" s="84"/>
      <c r="FL312" s="40">
        <v>339431.81</v>
      </c>
      <c r="FM312" s="84">
        <v>0</v>
      </c>
      <c r="FN312" s="84"/>
      <c r="FO312" s="84"/>
      <c r="FP312" s="84">
        <f t="shared" si="2938"/>
        <v>0</v>
      </c>
      <c r="FQ312" s="191"/>
      <c r="FR312" s="84"/>
      <c r="FS312" s="40"/>
      <c r="FT312" s="97">
        <f t="shared" si="2939"/>
        <v>0</v>
      </c>
      <c r="FU312" s="84">
        <v>0</v>
      </c>
      <c r="FV312" s="84">
        <v>0</v>
      </c>
      <c r="FW312" s="84">
        <v>0</v>
      </c>
      <c r="FX312" s="84">
        <f t="shared" si="2940"/>
        <v>0</v>
      </c>
      <c r="FY312" s="191" t="str">
        <f t="shared" si="2941"/>
        <v>nebija plānots</v>
      </c>
      <c r="FZ312" s="84">
        <f t="shared" si="2942"/>
        <v>0</v>
      </c>
      <c r="GA312" s="84">
        <v>0</v>
      </c>
      <c r="GB312" s="84">
        <v>0</v>
      </c>
      <c r="GC312" s="84">
        <f t="shared" si="2943"/>
        <v>0</v>
      </c>
      <c r="GD312" s="84">
        <f t="shared" si="2944"/>
        <v>0</v>
      </c>
      <c r="GE312" s="84">
        <f t="shared" si="2945"/>
        <v>0</v>
      </c>
      <c r="GF312" s="191" t="str">
        <f t="shared" si="2946"/>
        <v>nebija plānots</v>
      </c>
      <c r="GG312" s="84">
        <f t="shared" si="2947"/>
        <v>0</v>
      </c>
      <c r="GH312" s="84">
        <v>0</v>
      </c>
      <c r="GI312" s="84">
        <v>0</v>
      </c>
      <c r="GJ312" s="84">
        <f t="shared" si="2948"/>
        <v>0</v>
      </c>
      <c r="GK312" s="84">
        <f t="shared" si="2949"/>
        <v>0</v>
      </c>
      <c r="GL312" s="84">
        <f t="shared" si="2950"/>
        <v>0</v>
      </c>
      <c r="GM312" s="191" t="str">
        <f t="shared" si="2951"/>
        <v>nebija plānots</v>
      </c>
      <c r="GN312" s="84">
        <f t="shared" si="2952"/>
        <v>0</v>
      </c>
      <c r="GO312" s="84">
        <v>0</v>
      </c>
      <c r="GP312" s="84">
        <v>0</v>
      </c>
      <c r="GQ312" s="84">
        <f t="shared" si="2921"/>
        <v>0</v>
      </c>
      <c r="GR312" s="84">
        <f t="shared" si="2922"/>
        <v>0</v>
      </c>
      <c r="GS312" s="84">
        <f t="shared" si="2923"/>
        <v>0</v>
      </c>
      <c r="GT312" s="191" t="str">
        <f t="shared" si="2953"/>
        <v>nebija plānots</v>
      </c>
      <c r="GU312" s="84">
        <f t="shared" si="2924"/>
        <v>0</v>
      </c>
      <c r="GV312" s="84">
        <v>0</v>
      </c>
      <c r="GW312" s="84">
        <v>0</v>
      </c>
      <c r="GX312" s="84">
        <f t="shared" si="2925"/>
        <v>0</v>
      </c>
      <c r="GY312" s="84">
        <f t="shared" si="2926"/>
        <v>0</v>
      </c>
      <c r="GZ312" s="84">
        <f t="shared" si="2927"/>
        <v>0</v>
      </c>
      <c r="HA312" s="191" t="str">
        <f t="shared" si="3110"/>
        <v>nebija plānots</v>
      </c>
      <c r="HB312" s="84">
        <f t="shared" si="2928"/>
        <v>0</v>
      </c>
      <c r="HC312" s="40"/>
      <c r="HD312" s="40"/>
      <c r="HE312" s="112"/>
      <c r="HF312" s="153">
        <v>0.8</v>
      </c>
      <c r="HG312" s="113" t="s">
        <v>666</v>
      </c>
      <c r="HH312" s="100"/>
      <c r="HI312" s="100"/>
    </row>
    <row r="313" spans="1:217" ht="136.5" collapsed="1" x14ac:dyDescent="0.45">
      <c r="A313" s="1" t="str">
        <f t="shared" si="2436"/>
        <v>5.5.1.4</v>
      </c>
      <c r="B313" s="9" t="str">
        <f>C313&amp;J313&amp;"."&amp;D313</f>
        <v>5.5.1.4.Nē</v>
      </c>
      <c r="C313" s="317" t="s">
        <v>141</v>
      </c>
      <c r="D313" s="1" t="s">
        <v>1471</v>
      </c>
      <c r="E313" s="35">
        <v>298</v>
      </c>
      <c r="F313" s="54">
        <v>5</v>
      </c>
      <c r="G313" s="54" t="s">
        <v>141</v>
      </c>
      <c r="H313" s="54" t="s">
        <v>265</v>
      </c>
      <c r="I313" s="54" t="str">
        <f t="shared" si="2401"/>
        <v>5.5.1. Ieguldījumi kultūras un dabas mantojumā</v>
      </c>
      <c r="J313" s="54">
        <v>4</v>
      </c>
      <c r="K313" s="65">
        <v>4</v>
      </c>
      <c r="L313" s="38" t="str">
        <f t="shared" si="2402"/>
        <v>5.5.1.4</v>
      </c>
      <c r="M313" s="56" t="s">
        <v>82</v>
      </c>
      <c r="N313" s="55" t="s">
        <v>5</v>
      </c>
      <c r="O313" s="55" t="s">
        <v>222</v>
      </c>
      <c r="P313" s="55" t="s">
        <v>225</v>
      </c>
      <c r="Q313" s="57">
        <f>S313+T313+U313+V313+W313</f>
        <v>6847512</v>
      </c>
      <c r="R313" s="57">
        <f>S313+T313+U313+V313</f>
        <v>5940627</v>
      </c>
      <c r="S313" s="80">
        <v>0</v>
      </c>
      <c r="T313" s="80">
        <v>5940627</v>
      </c>
      <c r="U313" s="80">
        <v>0</v>
      </c>
      <c r="V313" s="80">
        <v>0</v>
      </c>
      <c r="W313" s="80">
        <v>906885</v>
      </c>
      <c r="X313" s="85" t="str">
        <f t="shared" si="2889"/>
        <v>ERAF</v>
      </c>
      <c r="Y313" s="85">
        <v>0</v>
      </c>
      <c r="Z313" s="85">
        <v>0</v>
      </c>
      <c r="AA313" s="85">
        <v>0</v>
      </c>
      <c r="AB313" s="85">
        <v>0</v>
      </c>
      <c r="AC313" s="85">
        <v>0</v>
      </c>
      <c r="AD313" s="85">
        <v>0</v>
      </c>
      <c r="AE313" s="85">
        <v>0</v>
      </c>
      <c r="AF313" s="85">
        <v>0</v>
      </c>
      <c r="AG313" s="85">
        <v>0</v>
      </c>
      <c r="AH313" s="85">
        <v>0</v>
      </c>
      <c r="AI313" s="85">
        <v>0</v>
      </c>
      <c r="AJ313" s="85">
        <v>0</v>
      </c>
      <c r="AK313" s="85">
        <v>0</v>
      </c>
      <c r="AL313" s="85">
        <v>0</v>
      </c>
      <c r="AM313" s="85">
        <v>0</v>
      </c>
      <c r="AN313" s="85">
        <f>AM313+Z313+Y313</f>
        <v>0</v>
      </c>
      <c r="AO313" s="85">
        <v>0</v>
      </c>
      <c r="AP313" s="57">
        <f t="shared" si="2306"/>
        <v>0</v>
      </c>
      <c r="AQ313" s="85">
        <v>0</v>
      </c>
      <c r="AR313" s="85">
        <v>0</v>
      </c>
      <c r="AS313" s="85">
        <v>0</v>
      </c>
      <c r="AT313" s="85">
        <v>0</v>
      </c>
      <c r="AU313" s="85">
        <v>0</v>
      </c>
      <c r="AV313" s="85">
        <v>0</v>
      </c>
      <c r="AW313" s="85">
        <v>0</v>
      </c>
      <c r="AX313" s="85">
        <v>0</v>
      </c>
      <c r="AY313" s="85">
        <v>0</v>
      </c>
      <c r="AZ313" s="90">
        <v>0</v>
      </c>
      <c r="BA313" s="90">
        <v>0</v>
      </c>
      <c r="BB313" s="90">
        <v>0</v>
      </c>
      <c r="BC313" s="57">
        <f t="shared" si="2307"/>
        <v>0</v>
      </c>
      <c r="BD313" s="57">
        <f t="shared" si="2308"/>
        <v>0</v>
      </c>
      <c r="BE313" s="91">
        <v>0</v>
      </c>
      <c r="BF313" s="91">
        <v>0</v>
      </c>
      <c r="BG313" s="91">
        <v>0</v>
      </c>
      <c r="BH313" s="91">
        <v>0</v>
      </c>
      <c r="BI313" s="91">
        <v>0</v>
      </c>
      <c r="BJ313" s="91">
        <v>0</v>
      </c>
      <c r="BK313" s="91">
        <v>0</v>
      </c>
      <c r="BL313" s="91">
        <v>0</v>
      </c>
      <c r="BM313" s="91">
        <v>0</v>
      </c>
      <c r="BN313" s="91">
        <v>0</v>
      </c>
      <c r="BO313" s="85">
        <v>0</v>
      </c>
      <c r="BP313" s="85">
        <v>0</v>
      </c>
      <c r="BQ313" s="57">
        <f t="shared" si="2309"/>
        <v>0</v>
      </c>
      <c r="BR313" s="85">
        <v>242517.44</v>
      </c>
      <c r="BS313" s="85">
        <v>0</v>
      </c>
      <c r="BT313" s="85">
        <v>51481.94</v>
      </c>
      <c r="BU313" s="85">
        <v>0</v>
      </c>
      <c r="BV313" s="85">
        <v>0</v>
      </c>
      <c r="BW313" s="85">
        <v>210751.22</v>
      </c>
      <c r="BX313" s="85">
        <v>0</v>
      </c>
      <c r="BY313" s="85">
        <v>0</v>
      </c>
      <c r="BZ313" s="85">
        <v>0</v>
      </c>
      <c r="CA313" s="85">
        <v>0</v>
      </c>
      <c r="CB313" s="85">
        <v>41936.5</v>
      </c>
      <c r="CC313" s="85">
        <v>292731.7</v>
      </c>
      <c r="CD313" s="57">
        <f t="shared" si="2310"/>
        <v>839418.8</v>
      </c>
      <c r="CE313" s="85">
        <v>0</v>
      </c>
      <c r="CF313" s="85">
        <v>142528.51999999999</v>
      </c>
      <c r="CG313" s="85">
        <v>214400.6</v>
      </c>
      <c r="CH313" s="85">
        <v>64939.62</v>
      </c>
      <c r="CI313" s="85">
        <v>0</v>
      </c>
      <c r="CJ313" s="85">
        <v>373221.38</v>
      </c>
      <c r="CK313" s="85">
        <v>0</v>
      </c>
      <c r="CL313" s="85">
        <v>63659.29</v>
      </c>
      <c r="CM313" s="85">
        <v>0</v>
      </c>
      <c r="CN313" s="85">
        <v>354462.04</v>
      </c>
      <c r="CO313" s="84">
        <v>0</v>
      </c>
      <c r="CP313" s="84">
        <v>403553.63</v>
      </c>
      <c r="CQ313" s="57">
        <f>CE313+CF313+CG313+CH313+CI313+CJ313+CK313+CL313+CM313+CN313+CO313+CP313</f>
        <v>1616765.08</v>
      </c>
      <c r="CR313" s="57">
        <f t="shared" si="2890"/>
        <v>2456183.88</v>
      </c>
      <c r="CS313" s="179">
        <v>0</v>
      </c>
      <c r="CT313" s="84">
        <v>9008.5400000000009</v>
      </c>
      <c r="CU313" s="84">
        <v>0</v>
      </c>
      <c r="CV313" s="84">
        <f t="shared" si="2954"/>
        <v>9008.5400000000009</v>
      </c>
      <c r="CW313" s="84">
        <v>0</v>
      </c>
      <c r="CX313" s="84">
        <f t="shared" si="2955"/>
        <v>0</v>
      </c>
      <c r="CY313" s="191">
        <f t="shared" si="2956"/>
        <v>0</v>
      </c>
      <c r="CZ313" s="84">
        <f t="shared" si="2957"/>
        <v>-9008.5400000000009</v>
      </c>
      <c r="DA313" s="84">
        <f t="shared" ref="DA313:FL313" si="3356">DA314+DA315</f>
        <v>0</v>
      </c>
      <c r="DB313" s="84">
        <v>0</v>
      </c>
      <c r="DC313" s="84">
        <f t="shared" si="2959"/>
        <v>9008.5400000000009</v>
      </c>
      <c r="DD313" s="84">
        <v>0</v>
      </c>
      <c r="DE313" s="84">
        <f t="shared" si="2929"/>
        <v>0</v>
      </c>
      <c r="DF313" s="191">
        <f t="shared" ref="DF313:DF314" si="3357">IFERROR(DE313/DC313,"nebija plānots")</f>
        <v>0</v>
      </c>
      <c r="DG313" s="84">
        <f t="shared" ref="DG313:DG314" si="3358">DE313-DC313</f>
        <v>-9008.5400000000009</v>
      </c>
      <c r="DH313" s="84">
        <f t="shared" si="3356"/>
        <v>0</v>
      </c>
      <c r="DI313" s="84">
        <v>0</v>
      </c>
      <c r="DJ313" s="84">
        <f t="shared" ref="DJ313:DJ314" si="3359">DC313+DH313</f>
        <v>9008.5400000000009</v>
      </c>
      <c r="DK313" s="84">
        <v>0</v>
      </c>
      <c r="DL313" s="84">
        <f t="shared" si="2930"/>
        <v>0</v>
      </c>
      <c r="DM313" s="191">
        <f t="shared" ref="DM313:DM314" si="3360">IFERROR(DL313/DJ313,"nebija plānots")</f>
        <v>0</v>
      </c>
      <c r="DN313" s="84">
        <f t="shared" ref="DN313:DN314" si="3361">DL313-DJ313</f>
        <v>-9008.5400000000009</v>
      </c>
      <c r="DO313" s="84">
        <f t="shared" si="3356"/>
        <v>0</v>
      </c>
      <c r="DP313" s="84">
        <v>0</v>
      </c>
      <c r="DQ313" s="84">
        <f t="shared" ref="DQ313:DQ314" si="3362">DJ313+DO313</f>
        <v>9008.5400000000009</v>
      </c>
      <c r="DR313" s="84">
        <v>0</v>
      </c>
      <c r="DS313" s="84">
        <f t="shared" si="2931"/>
        <v>0</v>
      </c>
      <c r="DT313" s="191">
        <f t="shared" ref="DT313:DT314" si="3363">IFERROR(DS313/DQ313,"nebija plānots")</f>
        <v>0</v>
      </c>
      <c r="DU313" s="84">
        <f t="shared" ref="DU313:DU314" si="3364">DS313-DQ313</f>
        <v>-9008.5400000000009</v>
      </c>
      <c r="DV313" s="84">
        <f t="shared" si="3356"/>
        <v>621894.5</v>
      </c>
      <c r="DW313" s="84">
        <v>2534775.2999999998</v>
      </c>
      <c r="DX313" s="84">
        <f>DQ313+DV313</f>
        <v>630903.04000000004</v>
      </c>
      <c r="DY313" s="84">
        <v>0</v>
      </c>
      <c r="DZ313" s="84">
        <f t="shared" si="2932"/>
        <v>2534775.2999999998</v>
      </c>
      <c r="EA313" s="191">
        <f t="shared" ref="EA313:EA314" si="3365">IFERROR(DZ313/DX313,"nebija plānots")</f>
        <v>4.0176939074505009</v>
      </c>
      <c r="EB313" s="84">
        <f t="shared" ref="EB313:EB314" si="3366">DZ313-DX313</f>
        <v>1903872.2599999998</v>
      </c>
      <c r="EC313" s="84">
        <f t="shared" si="3356"/>
        <v>32512.5</v>
      </c>
      <c r="ED313" s="84">
        <v>88526.78</v>
      </c>
      <c r="EE313" s="84">
        <f>DX313+EC313</f>
        <v>663415.54</v>
      </c>
      <c r="EF313" s="84">
        <v>0</v>
      </c>
      <c r="EG313" s="84">
        <f t="shared" si="2933"/>
        <v>2623302.0799999996</v>
      </c>
      <c r="EH313" s="191">
        <f t="shared" ref="EH313:EH314" si="3367">IFERROR(EG313/EE313,"nebija plānots")</f>
        <v>3.9542367066047315</v>
      </c>
      <c r="EI313" s="84">
        <f t="shared" ref="EI313:EI314" si="3368">EG313-EE313</f>
        <v>1959886.5399999996</v>
      </c>
      <c r="EJ313" s="84">
        <f t="shared" si="3356"/>
        <v>0</v>
      </c>
      <c r="EK313" s="84">
        <v>0</v>
      </c>
      <c r="EL313" s="84">
        <f>EE313+EJ313</f>
        <v>663415.54</v>
      </c>
      <c r="EM313" s="84">
        <v>0</v>
      </c>
      <c r="EN313" s="84">
        <f t="shared" si="2934"/>
        <v>2623302.0799999996</v>
      </c>
      <c r="EO313" s="191">
        <f t="shared" ref="EO313:EO314" si="3369">IFERROR(EN313/EL313,"nebija plānots")</f>
        <v>3.9542367066047315</v>
      </c>
      <c r="EP313" s="84">
        <f t="shared" ref="EP313:EP314" si="3370">EN313-EL313</f>
        <v>1959886.5399999996</v>
      </c>
      <c r="EQ313" s="84">
        <f t="shared" si="3356"/>
        <v>0</v>
      </c>
      <c r="ER313" s="84">
        <v>395751.97</v>
      </c>
      <c r="ES313" s="84">
        <f>EL313+EQ313</f>
        <v>663415.54</v>
      </c>
      <c r="ET313" s="84">
        <v>0</v>
      </c>
      <c r="EU313" s="84">
        <f t="shared" si="2935"/>
        <v>3019054.05</v>
      </c>
      <c r="EV313" s="191">
        <f t="shared" ref="EV313:EV314" si="3371">IFERROR(EU313/ES313,"nebija plānots")</f>
        <v>4.55077378802432</v>
      </c>
      <c r="EW313" s="84">
        <f t="shared" ref="EW313:EW314" si="3372">EU313-ES313</f>
        <v>2355638.5099999998</v>
      </c>
      <c r="EX313" s="84">
        <f t="shared" si="3356"/>
        <v>0</v>
      </c>
      <c r="EY313" s="84">
        <v>0</v>
      </c>
      <c r="EZ313" s="84">
        <f>ES313+EX313</f>
        <v>663415.54</v>
      </c>
      <c r="FA313" s="84">
        <v>0</v>
      </c>
      <c r="FB313" s="84">
        <f t="shared" si="2936"/>
        <v>3019054.05</v>
      </c>
      <c r="FC313" s="191">
        <f t="shared" ref="FC313:FC314" si="3373">IFERROR(FB313/EZ313,"nebija plānots")</f>
        <v>4.55077378802432</v>
      </c>
      <c r="FD313" s="84">
        <f t="shared" ref="FD313:FD314" si="3374">FB313-EZ313</f>
        <v>2355638.5099999998</v>
      </c>
      <c r="FE313" s="84">
        <f t="shared" si="3356"/>
        <v>0</v>
      </c>
      <c r="FF313" s="84">
        <v>618492.76</v>
      </c>
      <c r="FG313" s="84">
        <f>EZ313+FE313</f>
        <v>663415.54</v>
      </c>
      <c r="FH313" s="84">
        <v>0</v>
      </c>
      <c r="FI313" s="84">
        <f t="shared" si="2937"/>
        <v>3637546.8099999996</v>
      </c>
      <c r="FJ313" s="191">
        <f t="shared" ref="FJ313:FJ314" si="3375">IFERROR(FI313/FG313,"nebija plānots")</f>
        <v>5.4830593959255154</v>
      </c>
      <c r="FK313" s="84">
        <f t="shared" ref="FK313:FK314" si="3376">FI313-FG313</f>
        <v>2974131.2699999996</v>
      </c>
      <c r="FL313" s="84">
        <f t="shared" si="3356"/>
        <v>812041.2</v>
      </c>
      <c r="FM313" s="84">
        <v>152904.5</v>
      </c>
      <c r="FN313" s="84">
        <f>FG313+FL313</f>
        <v>1475456.74</v>
      </c>
      <c r="FO313" s="84">
        <v>0</v>
      </c>
      <c r="FP313" s="84">
        <f t="shared" si="2938"/>
        <v>3790451.3099999996</v>
      </c>
      <c r="FQ313" s="191">
        <f t="shared" ref="FQ313:FQ314" si="3377">IFERROR(FP313/FN313,"nebija plānots")</f>
        <v>2.5690019959514365</v>
      </c>
      <c r="FR313" s="84">
        <f t="shared" ref="FR313:FR314" si="3378">FP313-FN313</f>
        <v>2314994.5699999994</v>
      </c>
      <c r="FS313" s="97">
        <f t="shared" si="3049"/>
        <v>1475456.74</v>
      </c>
      <c r="FT313" s="97">
        <f t="shared" si="2939"/>
        <v>6246635.1899999995</v>
      </c>
      <c r="FU313" s="84">
        <v>511305.2</v>
      </c>
      <c r="FV313" s="84">
        <v>0</v>
      </c>
      <c r="FW313" s="84">
        <v>0</v>
      </c>
      <c r="FX313" s="84">
        <f t="shared" si="2940"/>
        <v>0</v>
      </c>
      <c r="FY313" s="191">
        <f t="shared" si="2941"/>
        <v>0</v>
      </c>
      <c r="FZ313" s="84">
        <f t="shared" si="2942"/>
        <v>511305.2</v>
      </c>
      <c r="GA313" s="84">
        <v>0</v>
      </c>
      <c r="GB313" s="84">
        <v>0</v>
      </c>
      <c r="GC313" s="84">
        <f t="shared" si="2943"/>
        <v>0</v>
      </c>
      <c r="GD313" s="84">
        <f t="shared" si="2944"/>
        <v>0</v>
      </c>
      <c r="GE313" s="84">
        <f t="shared" si="2945"/>
        <v>0</v>
      </c>
      <c r="GF313" s="191">
        <f t="shared" si="2946"/>
        <v>0</v>
      </c>
      <c r="GG313" s="84">
        <f t="shared" si="2947"/>
        <v>511305.2</v>
      </c>
      <c r="GH313" s="84">
        <v>59937.7</v>
      </c>
      <c r="GI313" s="84">
        <v>0</v>
      </c>
      <c r="GJ313" s="84">
        <f t="shared" si="2948"/>
        <v>59937.7</v>
      </c>
      <c r="GK313" s="84">
        <f t="shared" si="2949"/>
        <v>0</v>
      </c>
      <c r="GL313" s="84">
        <f t="shared" si="2950"/>
        <v>59937.7</v>
      </c>
      <c r="GM313" s="191">
        <f t="shared" si="2951"/>
        <v>0.11722489816258469</v>
      </c>
      <c r="GN313" s="84">
        <f t="shared" si="2952"/>
        <v>451367.5</v>
      </c>
      <c r="GO313" s="84">
        <v>440190.05000000005</v>
      </c>
      <c r="GP313" s="84">
        <v>0</v>
      </c>
      <c r="GQ313" s="84">
        <f t="shared" si="2921"/>
        <v>440190.05000000005</v>
      </c>
      <c r="GR313" s="84">
        <f t="shared" si="2922"/>
        <v>0</v>
      </c>
      <c r="GS313" s="84">
        <f t="shared" si="2923"/>
        <v>500127.75000000006</v>
      </c>
      <c r="GT313" s="191">
        <f t="shared" si="2953"/>
        <v>0.97813937742076562</v>
      </c>
      <c r="GU313" s="84">
        <f t="shared" si="2924"/>
        <v>11177.449999999953</v>
      </c>
      <c r="GV313" s="84">
        <v>0</v>
      </c>
      <c r="GW313" s="84">
        <v>0</v>
      </c>
      <c r="GX313" s="84">
        <f t="shared" si="2925"/>
        <v>0</v>
      </c>
      <c r="GY313" s="84">
        <f t="shared" si="2926"/>
        <v>0</v>
      </c>
      <c r="GZ313" s="84">
        <f t="shared" si="2927"/>
        <v>500127.75000000006</v>
      </c>
      <c r="HA313" s="191">
        <f t="shared" si="3110"/>
        <v>0.97813937742076562</v>
      </c>
      <c r="HB313" s="84">
        <f t="shared" si="2928"/>
        <v>11177.449999999953</v>
      </c>
      <c r="HC313" s="57">
        <f>FU313+FS313+CQ313+CD313+BQ313+BC313+AP313</f>
        <v>4442945.82</v>
      </c>
      <c r="HD313" s="57">
        <f>Q313-HC313</f>
        <v>2404566.1799999997</v>
      </c>
      <c r="HE313" s="76" t="s">
        <v>686</v>
      </c>
      <c r="HF313" s="58"/>
      <c r="HG313" s="76"/>
      <c r="HH313" s="59"/>
      <c r="HI313" s="59"/>
    </row>
    <row r="314" spans="1:217" ht="168" hidden="1" outlineLevel="1" x14ac:dyDescent="0.45">
      <c r="B314" s="9"/>
      <c r="C314" s="317" t="s">
        <v>141</v>
      </c>
      <c r="D314" s="1" t="s">
        <v>1471</v>
      </c>
      <c r="E314" s="35">
        <v>299</v>
      </c>
      <c r="F314" s="140">
        <v>5</v>
      </c>
      <c r="G314" s="140" t="s">
        <v>141</v>
      </c>
      <c r="H314" s="140" t="s">
        <v>265</v>
      </c>
      <c r="I314" s="140" t="s">
        <v>508</v>
      </c>
      <c r="J314" s="54">
        <v>0</v>
      </c>
      <c r="K314" s="145"/>
      <c r="L314" s="141"/>
      <c r="M314" s="142" t="s">
        <v>82</v>
      </c>
      <c r="N314" s="141"/>
      <c r="O314" s="141"/>
      <c r="P314" s="141" t="s">
        <v>456</v>
      </c>
      <c r="Q314" s="129"/>
      <c r="R314" s="129"/>
      <c r="S314" s="40"/>
      <c r="T314" s="40"/>
      <c r="U314" s="40"/>
      <c r="V314" s="40"/>
      <c r="W314" s="40"/>
      <c r="X314" s="85">
        <f t="shared" si="2889"/>
        <v>0</v>
      </c>
      <c r="Y314" s="40"/>
      <c r="Z314" s="40"/>
      <c r="AA314" s="40"/>
      <c r="AB314" s="40"/>
      <c r="AC314" s="40"/>
      <c r="AD314" s="40"/>
      <c r="AE314" s="40"/>
      <c r="AF314" s="40"/>
      <c r="AG314" s="40"/>
      <c r="AH314" s="40"/>
      <c r="AI314" s="40"/>
      <c r="AJ314" s="40"/>
      <c r="AK314" s="40"/>
      <c r="AL314" s="40"/>
      <c r="AM314" s="40"/>
      <c r="AN314" s="40"/>
      <c r="AO314" s="40"/>
      <c r="AP314" s="129"/>
      <c r="AQ314" s="40"/>
      <c r="AR314" s="40"/>
      <c r="AS314" s="40"/>
      <c r="AT314" s="40"/>
      <c r="AU314" s="40"/>
      <c r="AV314" s="40"/>
      <c r="AW314" s="40"/>
      <c r="AX314" s="40"/>
      <c r="AY314" s="40"/>
      <c r="AZ314" s="107"/>
      <c r="BA314" s="107"/>
      <c r="BB314" s="107"/>
      <c r="BC314" s="40"/>
      <c r="BD314" s="129"/>
      <c r="BE314" s="111"/>
      <c r="BF314" s="111"/>
      <c r="BG314" s="111"/>
      <c r="BH314" s="111"/>
      <c r="BI314" s="111"/>
      <c r="BJ314" s="111"/>
      <c r="BK314" s="111"/>
      <c r="BL314" s="111"/>
      <c r="BM314" s="111"/>
      <c r="BN314" s="111"/>
      <c r="BO314" s="40"/>
      <c r="BP314" s="40"/>
      <c r="BQ314" s="129"/>
      <c r="BR314" s="40"/>
      <c r="BS314" s="40"/>
      <c r="BT314" s="40"/>
      <c r="BU314" s="40"/>
      <c r="BV314" s="40"/>
      <c r="BW314" s="40"/>
      <c r="BX314" s="40"/>
      <c r="BY314" s="40"/>
      <c r="BZ314" s="40"/>
      <c r="CA314" s="40"/>
      <c r="CB314" s="40"/>
      <c r="CC314" s="40"/>
      <c r="CD314" s="129"/>
      <c r="CE314" s="40"/>
      <c r="CF314" s="40"/>
      <c r="CG314" s="40"/>
      <c r="CH314" s="40"/>
      <c r="CI314" s="40"/>
      <c r="CJ314" s="40"/>
      <c r="CK314" s="40"/>
      <c r="CL314" s="40"/>
      <c r="CM314" s="40"/>
      <c r="CN314" s="40"/>
      <c r="CO314" s="84">
        <v>0</v>
      </c>
      <c r="CP314" s="84">
        <v>0</v>
      </c>
      <c r="CQ314" s="129"/>
      <c r="CR314" s="57">
        <f t="shared" si="2890"/>
        <v>0</v>
      </c>
      <c r="CS314" s="179">
        <v>0</v>
      </c>
      <c r="CT314" s="139"/>
      <c r="CU314" s="84">
        <v>0</v>
      </c>
      <c r="CV314" s="84">
        <f t="shared" si="2954"/>
        <v>0</v>
      </c>
      <c r="CW314" s="84">
        <v>0</v>
      </c>
      <c r="CX314" s="84">
        <f t="shared" si="2955"/>
        <v>0</v>
      </c>
      <c r="CY314" s="191" t="str">
        <f t="shared" si="2956"/>
        <v>nebija plānots</v>
      </c>
      <c r="CZ314" s="84">
        <f t="shared" si="2957"/>
        <v>0</v>
      </c>
      <c r="DA314" s="139"/>
      <c r="DB314" s="84">
        <v>0</v>
      </c>
      <c r="DC314" s="84">
        <f t="shared" si="2959"/>
        <v>0</v>
      </c>
      <c r="DD314" s="84">
        <v>0</v>
      </c>
      <c r="DE314" s="84">
        <f t="shared" si="2929"/>
        <v>0</v>
      </c>
      <c r="DF314" s="191" t="str">
        <f t="shared" si="3357"/>
        <v>nebija plānots</v>
      </c>
      <c r="DG314" s="84">
        <f t="shared" si="3358"/>
        <v>0</v>
      </c>
      <c r="DH314" s="139"/>
      <c r="DI314" s="84">
        <v>0</v>
      </c>
      <c r="DJ314" s="84">
        <f t="shared" si="3359"/>
        <v>0</v>
      </c>
      <c r="DK314" s="84">
        <v>0</v>
      </c>
      <c r="DL314" s="84">
        <f t="shared" si="2930"/>
        <v>0</v>
      </c>
      <c r="DM314" s="191" t="str">
        <f t="shared" si="3360"/>
        <v>nebija plānots</v>
      </c>
      <c r="DN314" s="84">
        <f t="shared" si="3361"/>
        <v>0</v>
      </c>
      <c r="DO314" s="139"/>
      <c r="DP314" s="84">
        <v>0</v>
      </c>
      <c r="DQ314" s="84">
        <f t="shared" si="3362"/>
        <v>0</v>
      </c>
      <c r="DR314" s="84">
        <v>0</v>
      </c>
      <c r="DS314" s="84">
        <f t="shared" si="2931"/>
        <v>0</v>
      </c>
      <c r="DT314" s="191" t="str">
        <f t="shared" si="3363"/>
        <v>nebija plānots</v>
      </c>
      <c r="DU314" s="84">
        <f t="shared" si="3364"/>
        <v>0</v>
      </c>
      <c r="DV314" s="139">
        <v>621894.5</v>
      </c>
      <c r="DW314" s="84">
        <v>0</v>
      </c>
      <c r="DX314" s="84"/>
      <c r="DY314" s="84">
        <v>0</v>
      </c>
      <c r="DZ314" s="84">
        <f t="shared" si="2932"/>
        <v>0</v>
      </c>
      <c r="EA314" s="191" t="str">
        <f t="shared" si="3365"/>
        <v>nebija plānots</v>
      </c>
      <c r="EB314" s="84">
        <f t="shared" si="3366"/>
        <v>0</v>
      </c>
      <c r="EC314" s="139"/>
      <c r="ED314" s="84">
        <v>0</v>
      </c>
      <c r="EE314" s="84"/>
      <c r="EF314" s="84">
        <v>0</v>
      </c>
      <c r="EG314" s="84">
        <f t="shared" si="2933"/>
        <v>0</v>
      </c>
      <c r="EH314" s="191" t="str">
        <f t="shared" si="3367"/>
        <v>nebija plānots</v>
      </c>
      <c r="EI314" s="84">
        <f t="shared" si="3368"/>
        <v>0</v>
      </c>
      <c r="EJ314" s="139"/>
      <c r="EK314" s="84">
        <v>0</v>
      </c>
      <c r="EL314" s="84"/>
      <c r="EM314" s="84">
        <v>0</v>
      </c>
      <c r="EN314" s="84">
        <f t="shared" si="2934"/>
        <v>0</v>
      </c>
      <c r="EO314" s="191" t="str">
        <f t="shared" si="3369"/>
        <v>nebija plānots</v>
      </c>
      <c r="EP314" s="84">
        <f t="shared" si="3370"/>
        <v>0</v>
      </c>
      <c r="EQ314" s="139"/>
      <c r="ER314" s="84">
        <v>0</v>
      </c>
      <c r="ES314" s="84"/>
      <c r="ET314" s="84">
        <v>0</v>
      </c>
      <c r="EU314" s="84">
        <f t="shared" si="2935"/>
        <v>0</v>
      </c>
      <c r="EV314" s="191" t="str">
        <f t="shared" si="3371"/>
        <v>nebija plānots</v>
      </c>
      <c r="EW314" s="84">
        <f t="shared" si="3372"/>
        <v>0</v>
      </c>
      <c r="EX314" s="139"/>
      <c r="EY314" s="84">
        <v>0</v>
      </c>
      <c r="EZ314" s="84"/>
      <c r="FA314" s="84">
        <v>0</v>
      </c>
      <c r="FB314" s="84">
        <f t="shared" si="2936"/>
        <v>0</v>
      </c>
      <c r="FC314" s="191" t="str">
        <f t="shared" si="3373"/>
        <v>nebija plānots</v>
      </c>
      <c r="FD314" s="84">
        <f t="shared" si="3374"/>
        <v>0</v>
      </c>
      <c r="FE314" s="139"/>
      <c r="FF314" s="84">
        <v>0</v>
      </c>
      <c r="FG314" s="84"/>
      <c r="FH314" s="84">
        <v>0</v>
      </c>
      <c r="FI314" s="84">
        <f t="shared" si="2937"/>
        <v>0</v>
      </c>
      <c r="FJ314" s="191" t="str">
        <f t="shared" si="3375"/>
        <v>nebija plānots</v>
      </c>
      <c r="FK314" s="84">
        <f t="shared" si="3376"/>
        <v>0</v>
      </c>
      <c r="FL314" s="139">
        <v>812041.2</v>
      </c>
      <c r="FM314" s="84">
        <v>0</v>
      </c>
      <c r="FN314" s="84"/>
      <c r="FO314" s="84">
        <v>0</v>
      </c>
      <c r="FP314" s="84">
        <f t="shared" si="2938"/>
        <v>0</v>
      </c>
      <c r="FQ314" s="191" t="str">
        <f t="shared" si="3377"/>
        <v>nebija plānots</v>
      </c>
      <c r="FR314" s="84">
        <f t="shared" si="3378"/>
        <v>0</v>
      </c>
      <c r="FS314" s="139">
        <f>SUM(CS314:FL314)</f>
        <v>1433935.7</v>
      </c>
      <c r="FT314" s="97">
        <f t="shared" si="2939"/>
        <v>0</v>
      </c>
      <c r="FU314" s="84">
        <v>0</v>
      </c>
      <c r="FV314" s="84">
        <v>0</v>
      </c>
      <c r="FW314" s="84">
        <v>0</v>
      </c>
      <c r="FX314" s="84">
        <f t="shared" si="2940"/>
        <v>0</v>
      </c>
      <c r="FY314" s="191" t="str">
        <f t="shared" si="2941"/>
        <v>nebija plānots</v>
      </c>
      <c r="FZ314" s="84">
        <f t="shared" si="2942"/>
        <v>0</v>
      </c>
      <c r="GA314" s="84">
        <v>0</v>
      </c>
      <c r="GB314" s="84">
        <v>0</v>
      </c>
      <c r="GC314" s="84">
        <f t="shared" si="2943"/>
        <v>0</v>
      </c>
      <c r="GD314" s="84">
        <f t="shared" si="2944"/>
        <v>0</v>
      </c>
      <c r="GE314" s="84">
        <f t="shared" si="2945"/>
        <v>0</v>
      </c>
      <c r="GF314" s="191" t="str">
        <f t="shared" si="2946"/>
        <v>nebija plānots</v>
      </c>
      <c r="GG314" s="84">
        <f t="shared" si="2947"/>
        <v>0</v>
      </c>
      <c r="GH314" s="84">
        <v>0</v>
      </c>
      <c r="GI314" s="84">
        <v>0</v>
      </c>
      <c r="GJ314" s="84">
        <f t="shared" si="2948"/>
        <v>0</v>
      </c>
      <c r="GK314" s="84">
        <f t="shared" si="2949"/>
        <v>0</v>
      </c>
      <c r="GL314" s="84">
        <f t="shared" si="2950"/>
        <v>0</v>
      </c>
      <c r="GM314" s="191" t="str">
        <f t="shared" si="2951"/>
        <v>nebija plānots</v>
      </c>
      <c r="GN314" s="84">
        <f t="shared" si="2952"/>
        <v>0</v>
      </c>
      <c r="GO314" s="84">
        <v>0</v>
      </c>
      <c r="GP314" s="84">
        <v>0</v>
      </c>
      <c r="GQ314" s="84">
        <f t="shared" si="2921"/>
        <v>0</v>
      </c>
      <c r="GR314" s="84">
        <f t="shared" si="2922"/>
        <v>0</v>
      </c>
      <c r="GS314" s="84">
        <f t="shared" si="2923"/>
        <v>0</v>
      </c>
      <c r="GT314" s="191" t="str">
        <f t="shared" si="2953"/>
        <v>nebija plānots</v>
      </c>
      <c r="GU314" s="84">
        <f t="shared" si="2924"/>
        <v>0</v>
      </c>
      <c r="GV314" s="84">
        <v>0</v>
      </c>
      <c r="GW314" s="84">
        <v>0</v>
      </c>
      <c r="GX314" s="84">
        <f t="shared" si="2925"/>
        <v>0</v>
      </c>
      <c r="GY314" s="84">
        <f t="shared" si="2926"/>
        <v>0</v>
      </c>
      <c r="GZ314" s="84">
        <f t="shared" si="2927"/>
        <v>0</v>
      </c>
      <c r="HA314" s="191" t="str">
        <f t="shared" si="3110"/>
        <v>nebija plānots</v>
      </c>
      <c r="HB314" s="84">
        <f t="shared" si="2928"/>
        <v>0</v>
      </c>
      <c r="HC314" s="129"/>
      <c r="HD314" s="129"/>
      <c r="HE314" s="136"/>
      <c r="HF314" s="99"/>
      <c r="HG314" s="144" t="s">
        <v>767</v>
      </c>
      <c r="HH314" s="100"/>
      <c r="HI314" s="100"/>
    </row>
    <row r="315" spans="1:217" ht="75.400000000000006" hidden="1" customHeight="1" outlineLevel="1" x14ac:dyDescent="0.45">
      <c r="B315" s="9"/>
      <c r="C315" s="317" t="s">
        <v>141</v>
      </c>
      <c r="D315" s="1" t="s">
        <v>1471</v>
      </c>
      <c r="E315" s="35">
        <v>300</v>
      </c>
      <c r="F315" s="37">
        <v>5</v>
      </c>
      <c r="G315" s="37" t="s">
        <v>141</v>
      </c>
      <c r="H315" s="37" t="s">
        <v>265</v>
      </c>
      <c r="I315" s="37" t="s">
        <v>508</v>
      </c>
      <c r="J315" s="54">
        <v>0</v>
      </c>
      <c r="K315" s="45"/>
      <c r="L315" s="38"/>
      <c r="M315" s="39" t="s">
        <v>82</v>
      </c>
      <c r="N315" s="38"/>
      <c r="O315" s="38"/>
      <c r="P315" s="38" t="s">
        <v>457</v>
      </c>
      <c r="Q315" s="40"/>
      <c r="R315" s="40"/>
      <c r="S315" s="40"/>
      <c r="T315" s="40"/>
      <c r="U315" s="40"/>
      <c r="V315" s="40"/>
      <c r="W315" s="40"/>
      <c r="X315" s="85">
        <f t="shared" si="2889"/>
        <v>0</v>
      </c>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107"/>
      <c r="BA315" s="107"/>
      <c r="BB315" s="107"/>
      <c r="BC315" s="40"/>
      <c r="BD315" s="40"/>
      <c r="BE315" s="111"/>
      <c r="BF315" s="111"/>
      <c r="BG315" s="111"/>
      <c r="BH315" s="111"/>
      <c r="BI315" s="111"/>
      <c r="BJ315" s="111"/>
      <c r="BK315" s="111"/>
      <c r="BL315" s="111"/>
      <c r="BM315" s="111"/>
      <c r="BN315" s="111"/>
      <c r="BO315" s="40"/>
      <c r="BP315" s="40"/>
      <c r="BQ315" s="40"/>
      <c r="BR315" s="40"/>
      <c r="BS315" s="40"/>
      <c r="BT315" s="40"/>
      <c r="BU315" s="40"/>
      <c r="BV315" s="40"/>
      <c r="BW315" s="40"/>
      <c r="BX315" s="40"/>
      <c r="BY315" s="40"/>
      <c r="BZ315" s="40"/>
      <c r="CA315" s="40"/>
      <c r="CB315" s="40"/>
      <c r="CC315" s="40"/>
      <c r="CD315" s="40"/>
      <c r="CE315" s="40"/>
      <c r="CF315" s="40"/>
      <c r="CG315" s="40"/>
      <c r="CH315" s="40"/>
      <c r="CI315" s="40"/>
      <c r="CJ315" s="40"/>
      <c r="CK315" s="40"/>
      <c r="CL315" s="40"/>
      <c r="CM315" s="40"/>
      <c r="CN315" s="40"/>
      <c r="CO315" s="84">
        <v>0</v>
      </c>
      <c r="CP315" s="84">
        <v>0</v>
      </c>
      <c r="CQ315" s="40"/>
      <c r="CR315" s="57">
        <f t="shared" si="2890"/>
        <v>0</v>
      </c>
      <c r="CS315" s="40"/>
      <c r="CT315" s="40">
        <v>9008.5400000000009</v>
      </c>
      <c r="CU315" s="84"/>
      <c r="CV315" s="84"/>
      <c r="CW315" s="84"/>
      <c r="CX315" s="84"/>
      <c r="CY315" s="191"/>
      <c r="CZ315" s="84"/>
      <c r="DA315" s="40">
        <v>0</v>
      </c>
      <c r="DB315" s="84">
        <v>0</v>
      </c>
      <c r="DC315" s="84"/>
      <c r="DD315" s="84"/>
      <c r="DE315" s="84">
        <f t="shared" si="2929"/>
        <v>0</v>
      </c>
      <c r="DF315" s="191"/>
      <c r="DG315" s="84"/>
      <c r="DH315" s="40">
        <v>0</v>
      </c>
      <c r="DI315" s="84">
        <v>0</v>
      </c>
      <c r="DJ315" s="84"/>
      <c r="DK315" s="84"/>
      <c r="DL315" s="84">
        <f t="shared" si="2930"/>
        <v>0</v>
      </c>
      <c r="DM315" s="191"/>
      <c r="DN315" s="84"/>
      <c r="DO315" s="40">
        <v>0</v>
      </c>
      <c r="DP315" s="84">
        <v>0</v>
      </c>
      <c r="DQ315" s="84"/>
      <c r="DR315" s="84"/>
      <c r="DS315" s="84">
        <f t="shared" si="2931"/>
        <v>0</v>
      </c>
      <c r="DT315" s="191"/>
      <c r="DU315" s="84"/>
      <c r="DV315" s="40">
        <v>0</v>
      </c>
      <c r="DW315" s="84">
        <v>0</v>
      </c>
      <c r="DX315" s="84"/>
      <c r="DY315" s="84"/>
      <c r="DZ315" s="84">
        <f t="shared" si="2932"/>
        <v>0</v>
      </c>
      <c r="EA315" s="191"/>
      <c r="EB315" s="84"/>
      <c r="EC315" s="40">
        <v>32512.5</v>
      </c>
      <c r="ED315" s="84">
        <v>0</v>
      </c>
      <c r="EE315" s="84"/>
      <c r="EF315" s="84"/>
      <c r="EG315" s="84">
        <f t="shared" si="2933"/>
        <v>0</v>
      </c>
      <c r="EH315" s="191"/>
      <c r="EI315" s="84"/>
      <c r="EJ315" s="40">
        <v>0</v>
      </c>
      <c r="EK315" s="84">
        <v>0</v>
      </c>
      <c r="EL315" s="84"/>
      <c r="EM315" s="84"/>
      <c r="EN315" s="84">
        <f t="shared" si="2934"/>
        <v>0</v>
      </c>
      <c r="EO315" s="191"/>
      <c r="EP315" s="84"/>
      <c r="EQ315" s="40">
        <v>0</v>
      </c>
      <c r="ER315" s="84">
        <v>0</v>
      </c>
      <c r="ES315" s="84"/>
      <c r="ET315" s="84"/>
      <c r="EU315" s="84">
        <f t="shared" si="2935"/>
        <v>0</v>
      </c>
      <c r="EV315" s="191"/>
      <c r="EW315" s="84"/>
      <c r="EX315" s="40">
        <v>0</v>
      </c>
      <c r="EY315" s="84">
        <v>0</v>
      </c>
      <c r="EZ315" s="84"/>
      <c r="FA315" s="84"/>
      <c r="FB315" s="84">
        <f t="shared" si="2936"/>
        <v>0</v>
      </c>
      <c r="FC315" s="191"/>
      <c r="FD315" s="84"/>
      <c r="FE315" s="40">
        <v>0</v>
      </c>
      <c r="FF315" s="84">
        <v>0</v>
      </c>
      <c r="FG315" s="84"/>
      <c r="FH315" s="84"/>
      <c r="FI315" s="84">
        <f t="shared" si="2937"/>
        <v>0</v>
      </c>
      <c r="FJ315" s="191"/>
      <c r="FK315" s="84"/>
      <c r="FL315" s="40">
        <v>0</v>
      </c>
      <c r="FM315" s="84">
        <v>0</v>
      </c>
      <c r="FN315" s="84"/>
      <c r="FO315" s="84"/>
      <c r="FP315" s="84">
        <f t="shared" si="2938"/>
        <v>0</v>
      </c>
      <c r="FQ315" s="191"/>
      <c r="FR315" s="84"/>
      <c r="FS315" s="40"/>
      <c r="FT315" s="97">
        <f t="shared" si="2939"/>
        <v>0</v>
      </c>
      <c r="FU315" s="84">
        <v>0</v>
      </c>
      <c r="FV315" s="84">
        <v>0</v>
      </c>
      <c r="FW315" s="84">
        <v>0</v>
      </c>
      <c r="FX315" s="84">
        <f t="shared" si="2940"/>
        <v>0</v>
      </c>
      <c r="FY315" s="191" t="str">
        <f t="shared" si="2941"/>
        <v>nebija plānots</v>
      </c>
      <c r="FZ315" s="84">
        <f t="shared" si="2942"/>
        <v>0</v>
      </c>
      <c r="GA315" s="84">
        <v>0</v>
      </c>
      <c r="GB315" s="84">
        <v>0</v>
      </c>
      <c r="GC315" s="84">
        <f t="shared" si="2943"/>
        <v>0</v>
      </c>
      <c r="GD315" s="84">
        <f t="shared" si="2944"/>
        <v>0</v>
      </c>
      <c r="GE315" s="84">
        <f t="shared" si="2945"/>
        <v>0</v>
      </c>
      <c r="GF315" s="191" t="str">
        <f t="shared" si="2946"/>
        <v>nebija plānots</v>
      </c>
      <c r="GG315" s="84">
        <f t="shared" si="2947"/>
        <v>0</v>
      </c>
      <c r="GH315" s="84">
        <v>0</v>
      </c>
      <c r="GI315" s="84">
        <v>0</v>
      </c>
      <c r="GJ315" s="84">
        <f t="shared" si="2948"/>
        <v>0</v>
      </c>
      <c r="GK315" s="84">
        <f t="shared" si="2949"/>
        <v>0</v>
      </c>
      <c r="GL315" s="84">
        <f t="shared" si="2950"/>
        <v>0</v>
      </c>
      <c r="GM315" s="191" t="str">
        <f t="shared" si="2951"/>
        <v>nebija plānots</v>
      </c>
      <c r="GN315" s="84">
        <f t="shared" si="2952"/>
        <v>0</v>
      </c>
      <c r="GO315" s="84">
        <v>0</v>
      </c>
      <c r="GP315" s="84">
        <v>0</v>
      </c>
      <c r="GQ315" s="84">
        <f t="shared" si="2921"/>
        <v>0</v>
      </c>
      <c r="GR315" s="84">
        <f t="shared" si="2922"/>
        <v>0</v>
      </c>
      <c r="GS315" s="84">
        <f t="shared" si="2923"/>
        <v>0</v>
      </c>
      <c r="GT315" s="191" t="str">
        <f t="shared" si="2953"/>
        <v>nebija plānots</v>
      </c>
      <c r="GU315" s="84">
        <f t="shared" si="2924"/>
        <v>0</v>
      </c>
      <c r="GV315" s="84">
        <v>0</v>
      </c>
      <c r="GW315" s="84">
        <v>0</v>
      </c>
      <c r="GX315" s="84">
        <f t="shared" si="2925"/>
        <v>0</v>
      </c>
      <c r="GY315" s="84">
        <f t="shared" si="2926"/>
        <v>0</v>
      </c>
      <c r="GZ315" s="84">
        <f t="shared" si="2927"/>
        <v>0</v>
      </c>
      <c r="HA315" s="191" t="str">
        <f t="shared" si="3110"/>
        <v>nebija plānots</v>
      </c>
      <c r="HB315" s="84">
        <f t="shared" si="2928"/>
        <v>0</v>
      </c>
      <c r="HC315" s="40"/>
      <c r="HD315" s="40"/>
      <c r="HE315" s="112"/>
      <c r="HF315" s="153">
        <v>0.85</v>
      </c>
      <c r="HG315" s="113" t="s">
        <v>667</v>
      </c>
      <c r="HH315" s="100"/>
      <c r="HI315" s="100"/>
    </row>
    <row r="316" spans="1:217" ht="75.400000000000006" customHeight="1" collapsed="1" x14ac:dyDescent="0.45">
      <c r="A316" s="1" t="str">
        <f t="shared" si="2436"/>
        <v>5.6.1.__</v>
      </c>
      <c r="B316" s="9" t="str">
        <f>C316&amp;J316&amp;"."&amp;D316</f>
        <v>5.6.1.K0.Nē</v>
      </c>
      <c r="C316" s="317" t="s">
        <v>142</v>
      </c>
      <c r="D316" s="1" t="s">
        <v>1471</v>
      </c>
      <c r="E316" s="35">
        <v>301</v>
      </c>
      <c r="F316" s="54">
        <v>5</v>
      </c>
      <c r="G316" s="54" t="s">
        <v>142</v>
      </c>
      <c r="H316" s="54" t="s">
        <v>266</v>
      </c>
      <c r="I316" s="54" t="str">
        <f t="shared" si="2401"/>
        <v>5.6.1. Rīgas revitalizācija</v>
      </c>
      <c r="J316" s="54" t="s">
        <v>1472</v>
      </c>
      <c r="K316" s="55" t="s">
        <v>33</v>
      </c>
      <c r="L316" s="38" t="str">
        <f t="shared" si="2402"/>
        <v>5.6.1.__</v>
      </c>
      <c r="M316" s="63" t="s">
        <v>82</v>
      </c>
      <c r="N316" s="62" t="s">
        <v>5</v>
      </c>
      <c r="O316" s="55" t="s">
        <v>222</v>
      </c>
      <c r="P316" s="55" t="s">
        <v>225</v>
      </c>
      <c r="Q316" s="57">
        <f t="shared" si="2403"/>
        <v>58552956</v>
      </c>
      <c r="R316" s="57">
        <f t="shared" si="2404"/>
        <v>58552956</v>
      </c>
      <c r="S316" s="80">
        <v>0</v>
      </c>
      <c r="T316" s="80">
        <v>58552956</v>
      </c>
      <c r="U316" s="80">
        <v>0</v>
      </c>
      <c r="V316" s="80">
        <v>0</v>
      </c>
      <c r="W316" s="80">
        <v>0</v>
      </c>
      <c r="X316" s="85" t="str">
        <f t="shared" si="2889"/>
        <v>ERAF</v>
      </c>
      <c r="Y316" s="85">
        <v>0</v>
      </c>
      <c r="Z316" s="85">
        <v>0</v>
      </c>
      <c r="AA316" s="85">
        <v>0</v>
      </c>
      <c r="AB316" s="85">
        <v>0</v>
      </c>
      <c r="AC316" s="85">
        <v>0</v>
      </c>
      <c r="AD316" s="85">
        <v>0</v>
      </c>
      <c r="AE316" s="85">
        <v>0</v>
      </c>
      <c r="AF316" s="85">
        <v>8290568.9500000002</v>
      </c>
      <c r="AG316" s="85">
        <v>0</v>
      </c>
      <c r="AH316" s="85">
        <v>0</v>
      </c>
      <c r="AI316" s="85">
        <v>0</v>
      </c>
      <c r="AJ316" s="85">
        <v>0</v>
      </c>
      <c r="AK316" s="85">
        <v>359220.32</v>
      </c>
      <c r="AL316" s="85">
        <v>2435069.61</v>
      </c>
      <c r="AM316" s="85">
        <v>11084858.879999999</v>
      </c>
      <c r="AN316" s="85">
        <f t="shared" ref="AN316:AN358" si="3379">AM316+Z316+Y316</f>
        <v>11084858.879999999</v>
      </c>
      <c r="AO316" s="85">
        <v>6058708.5</v>
      </c>
      <c r="AP316" s="57">
        <f t="shared" si="2306"/>
        <v>17143567.379999999</v>
      </c>
      <c r="AQ316" s="85">
        <v>1476621.6600000001</v>
      </c>
      <c r="AR316" s="85">
        <v>0</v>
      </c>
      <c r="AS316" s="85">
        <v>1492287.76</v>
      </c>
      <c r="AT316" s="85">
        <v>0</v>
      </c>
      <c r="AU316" s="85">
        <v>1468446.4000000001</v>
      </c>
      <c r="AV316" s="85">
        <v>0</v>
      </c>
      <c r="AW316" s="85">
        <v>46175.93</v>
      </c>
      <c r="AX316" s="85">
        <v>0</v>
      </c>
      <c r="AY316" s="85">
        <v>0</v>
      </c>
      <c r="AZ316" s="85">
        <v>37724.660000000003</v>
      </c>
      <c r="BA316" s="85">
        <v>0</v>
      </c>
      <c r="BB316" s="85">
        <v>870323.71</v>
      </c>
      <c r="BC316" s="57">
        <f t="shared" si="2307"/>
        <v>5391580.1200000001</v>
      </c>
      <c r="BD316" s="57">
        <f t="shared" si="2308"/>
        <v>22535147.5</v>
      </c>
      <c r="BE316" s="85">
        <v>135974.29</v>
      </c>
      <c r="BF316" s="85">
        <v>92987.89</v>
      </c>
      <c r="BG316" s="85">
        <v>6074.78</v>
      </c>
      <c r="BH316" s="85">
        <v>0</v>
      </c>
      <c r="BI316" s="85">
        <v>453003.58999999997</v>
      </c>
      <c r="BJ316" s="85">
        <v>518034.91</v>
      </c>
      <c r="BK316" s="85">
        <v>7664.56</v>
      </c>
      <c r="BL316" s="85">
        <v>2721369.52</v>
      </c>
      <c r="BM316" s="85">
        <v>0</v>
      </c>
      <c r="BN316" s="85">
        <v>1082390.2</v>
      </c>
      <c r="BO316" s="85">
        <v>0</v>
      </c>
      <c r="BP316" s="85">
        <v>1308643.26</v>
      </c>
      <c r="BQ316" s="57">
        <f t="shared" si="2309"/>
        <v>6326143</v>
      </c>
      <c r="BR316" s="85">
        <v>140250</v>
      </c>
      <c r="BS316" s="85">
        <v>8335.84</v>
      </c>
      <c r="BT316" s="85">
        <v>91264.8</v>
      </c>
      <c r="BU316" s="85">
        <v>702892.65</v>
      </c>
      <c r="BV316" s="85">
        <v>18586.990000000002</v>
      </c>
      <c r="BW316" s="85">
        <v>0</v>
      </c>
      <c r="BX316" s="85">
        <v>5989.95</v>
      </c>
      <c r="BY316" s="85">
        <v>199157.62</v>
      </c>
      <c r="BZ316" s="85">
        <v>0</v>
      </c>
      <c r="CA316" s="85">
        <v>3919.39</v>
      </c>
      <c r="CB316" s="85">
        <v>375884.53</v>
      </c>
      <c r="CC316" s="85">
        <v>1042222.88</v>
      </c>
      <c r="CD316" s="57">
        <f t="shared" si="2310"/>
        <v>2588504.65</v>
      </c>
      <c r="CE316" s="85">
        <v>22186.06</v>
      </c>
      <c r="CF316" s="85">
        <v>55727.78</v>
      </c>
      <c r="CG316" s="85">
        <v>156405.66</v>
      </c>
      <c r="CH316" s="85">
        <v>88811.41</v>
      </c>
      <c r="CI316" s="85">
        <v>0</v>
      </c>
      <c r="CJ316" s="85">
        <v>0</v>
      </c>
      <c r="CK316" s="85">
        <v>0</v>
      </c>
      <c r="CL316" s="85">
        <v>1295433.17</v>
      </c>
      <c r="CM316" s="85">
        <v>0</v>
      </c>
      <c r="CN316" s="85">
        <v>0</v>
      </c>
      <c r="CO316" s="84">
        <v>0</v>
      </c>
      <c r="CP316" s="84">
        <v>7814578.0299999993</v>
      </c>
      <c r="CQ316" s="57">
        <f>CE316+CF316+CG316+CH316+CI316+CJ316+CK316+CL316+CM316+CN316+CO316+CP316</f>
        <v>9433142.1099999994</v>
      </c>
      <c r="CR316" s="57">
        <f t="shared" si="2890"/>
        <v>40882937.259999998</v>
      </c>
      <c r="CS316" s="179">
        <v>129544.03</v>
      </c>
      <c r="CT316" s="84">
        <v>701048.3</v>
      </c>
      <c r="CU316" s="84">
        <v>701048.3</v>
      </c>
      <c r="CV316" s="84">
        <f t="shared" si="2954"/>
        <v>830592.33000000007</v>
      </c>
      <c r="CW316" s="84">
        <v>0</v>
      </c>
      <c r="CX316" s="84">
        <f t="shared" si="2955"/>
        <v>830592.33000000007</v>
      </c>
      <c r="CY316" s="191">
        <f t="shared" si="2956"/>
        <v>1</v>
      </c>
      <c r="CZ316" s="84">
        <f t="shared" si="2957"/>
        <v>0</v>
      </c>
      <c r="DA316" s="84">
        <f t="shared" ref="DA316:FL316" si="3380">DA317+DA318</f>
        <v>0</v>
      </c>
      <c r="DB316" s="84">
        <v>1156537.6599999999</v>
      </c>
      <c r="DC316" s="84">
        <f t="shared" si="2959"/>
        <v>830592.33000000007</v>
      </c>
      <c r="DD316" s="84">
        <v>0</v>
      </c>
      <c r="DE316" s="84">
        <f t="shared" si="2929"/>
        <v>1987129.99</v>
      </c>
      <c r="DF316" s="191">
        <f t="shared" ref="DF316" si="3381">IFERROR(DE316/DC316,"nebija plānots")</f>
        <v>2.3924251624139123</v>
      </c>
      <c r="DG316" s="84">
        <f t="shared" ref="DG316" si="3382">DE316-DC316</f>
        <v>1156537.6599999999</v>
      </c>
      <c r="DH316" s="84">
        <f t="shared" si="3380"/>
        <v>4755.47</v>
      </c>
      <c r="DI316" s="84">
        <v>682937.31</v>
      </c>
      <c r="DJ316" s="84">
        <f t="shared" ref="DJ316" si="3383">DC316+DH316</f>
        <v>835347.8</v>
      </c>
      <c r="DK316" s="84">
        <v>0</v>
      </c>
      <c r="DL316" s="84">
        <f t="shared" si="2930"/>
        <v>2670067.2999999998</v>
      </c>
      <c r="DM316" s="191">
        <f t="shared" ref="DM316" si="3384">IFERROR(DL316/DJ316,"nebija plānots")</f>
        <v>3.1963540216422426</v>
      </c>
      <c r="DN316" s="84">
        <f t="shared" ref="DN316" si="3385">DL316-DJ316</f>
        <v>1834719.4999999998</v>
      </c>
      <c r="DO316" s="84">
        <f t="shared" si="3380"/>
        <v>101481.01</v>
      </c>
      <c r="DP316" s="84">
        <v>0</v>
      </c>
      <c r="DQ316" s="84">
        <f t="shared" ref="DQ316" si="3386">DJ316+DO316</f>
        <v>936828.81</v>
      </c>
      <c r="DR316" s="84">
        <v>0</v>
      </c>
      <c r="DS316" s="84">
        <f t="shared" si="2931"/>
        <v>2670067.2999999998</v>
      </c>
      <c r="DT316" s="191">
        <f t="shared" ref="DT316" si="3387">IFERROR(DS316/DQ316,"nebija plānots")</f>
        <v>2.8501122846552933</v>
      </c>
      <c r="DU316" s="84">
        <f t="shared" ref="DU316" si="3388">DS316-DQ316</f>
        <v>1733238.4899999998</v>
      </c>
      <c r="DV316" s="84">
        <f t="shared" si="3380"/>
        <v>330197.17</v>
      </c>
      <c r="DW316" s="84">
        <v>372475.87</v>
      </c>
      <c r="DX316" s="84">
        <f t="shared" ref="DX316" si="3389">DQ316+DV316</f>
        <v>1267025.98</v>
      </c>
      <c r="DY316" s="84">
        <v>0</v>
      </c>
      <c r="DZ316" s="84">
        <f t="shared" si="2932"/>
        <v>3042543.17</v>
      </c>
      <c r="EA316" s="191">
        <f t="shared" ref="EA316" si="3390">IFERROR(DZ316/DX316,"nebija plānots")</f>
        <v>2.401326585268599</v>
      </c>
      <c r="EB316" s="84">
        <f t="shared" ref="EB316" si="3391">DZ316-DX316</f>
        <v>1775517.19</v>
      </c>
      <c r="EC316" s="84">
        <f t="shared" si="3380"/>
        <v>1813749.04</v>
      </c>
      <c r="ED316" s="84">
        <v>0</v>
      </c>
      <c r="EE316" s="84">
        <f t="shared" ref="EE316" si="3392">DX316+EC316</f>
        <v>3080775.02</v>
      </c>
      <c r="EF316" s="84">
        <v>0</v>
      </c>
      <c r="EG316" s="84">
        <f t="shared" si="2933"/>
        <v>3042543.17</v>
      </c>
      <c r="EH316" s="191">
        <f t="shared" ref="EH316" si="3393">IFERROR(EG316/EE316,"nebija plānots")</f>
        <v>0.98759018436860735</v>
      </c>
      <c r="EI316" s="84">
        <f t="shared" ref="EI316" si="3394">EG316-EE316</f>
        <v>-38231.850000000093</v>
      </c>
      <c r="EJ316" s="84">
        <f t="shared" si="3380"/>
        <v>1607612.39</v>
      </c>
      <c r="EK316" s="84">
        <v>972457.63</v>
      </c>
      <c r="EL316" s="84">
        <f t="shared" ref="EL316" si="3395">EE316+EJ316</f>
        <v>4688387.41</v>
      </c>
      <c r="EM316" s="84">
        <v>0</v>
      </c>
      <c r="EN316" s="84">
        <f t="shared" si="2934"/>
        <v>4015000.8</v>
      </c>
      <c r="EO316" s="191">
        <f t="shared" ref="EO316" si="3396">IFERROR(EN316/EL316,"nebija plānots")</f>
        <v>0.85637138079423336</v>
      </c>
      <c r="EP316" s="84">
        <f t="shared" ref="EP316" si="3397">EN316-EL316</f>
        <v>-673386.61000000034</v>
      </c>
      <c r="EQ316" s="84">
        <f t="shared" si="3380"/>
        <v>0</v>
      </c>
      <c r="ER316" s="84">
        <v>2027707.96</v>
      </c>
      <c r="ES316" s="84">
        <f t="shared" ref="ES316" si="3398">EL316+EQ316</f>
        <v>4688387.41</v>
      </c>
      <c r="ET316" s="84">
        <v>0</v>
      </c>
      <c r="EU316" s="84">
        <f t="shared" si="2935"/>
        <v>6042708.7599999998</v>
      </c>
      <c r="EV316" s="191">
        <f t="shared" ref="EV316" si="3399">IFERROR(EU316/ES316,"nebija plānots")</f>
        <v>1.2888672013561266</v>
      </c>
      <c r="EW316" s="84">
        <f t="shared" ref="EW316" si="3400">EU316-ES316</f>
        <v>1354321.3499999996</v>
      </c>
      <c r="EX316" s="84">
        <f t="shared" si="3380"/>
        <v>115878.23</v>
      </c>
      <c r="EY316" s="84">
        <v>0</v>
      </c>
      <c r="EZ316" s="84">
        <f t="shared" ref="EZ316" si="3401">ES316+EX316</f>
        <v>4804265.6400000006</v>
      </c>
      <c r="FA316" s="84">
        <v>0</v>
      </c>
      <c r="FB316" s="84">
        <f t="shared" si="2936"/>
        <v>6042708.7599999998</v>
      </c>
      <c r="FC316" s="191">
        <f t="shared" ref="FC316" si="3402">IFERROR(FB316/EZ316,"nebija plānots")</f>
        <v>1.2577799007800075</v>
      </c>
      <c r="FD316" s="84">
        <f t="shared" ref="FD316" si="3403">FB316-EZ316</f>
        <v>1238443.1199999992</v>
      </c>
      <c r="FE316" s="84">
        <f t="shared" si="3380"/>
        <v>1370387.87</v>
      </c>
      <c r="FF316" s="84">
        <v>425000</v>
      </c>
      <c r="FG316" s="84">
        <f t="shared" ref="FG316" si="3404">EZ316+FE316</f>
        <v>6174653.5100000007</v>
      </c>
      <c r="FH316" s="84">
        <v>0</v>
      </c>
      <c r="FI316" s="84">
        <f t="shared" si="2937"/>
        <v>6467708.7599999998</v>
      </c>
      <c r="FJ316" s="191">
        <f t="shared" ref="FJ316" si="3405">IFERROR(FI316/FG316,"nebija plānots")</f>
        <v>1.0474610032004854</v>
      </c>
      <c r="FK316" s="84">
        <f t="shared" ref="FK316" si="3406">FI316-FG316</f>
        <v>293055.24999999907</v>
      </c>
      <c r="FL316" s="84">
        <f t="shared" si="3380"/>
        <v>0</v>
      </c>
      <c r="FM316" s="84">
        <v>1819342.3</v>
      </c>
      <c r="FN316" s="84">
        <f t="shared" ref="FN316" si="3407">FG316+FL316</f>
        <v>6174653.5100000007</v>
      </c>
      <c r="FO316" s="84">
        <v>0</v>
      </c>
      <c r="FP316" s="84">
        <f t="shared" si="2938"/>
        <v>8287051.0599999996</v>
      </c>
      <c r="FQ316" s="191">
        <f t="shared" ref="FQ316" si="3408">IFERROR(FP316/FN316,"nebija plānots")</f>
        <v>1.3421078683328416</v>
      </c>
      <c r="FR316" s="84">
        <f t="shared" ref="FR316" si="3409">FP316-FN316</f>
        <v>2112397.5499999989</v>
      </c>
      <c r="FS316" s="97">
        <f t="shared" si="3049"/>
        <v>6174653.5100000007</v>
      </c>
      <c r="FT316" s="97">
        <f t="shared" si="2939"/>
        <v>49169988.32</v>
      </c>
      <c r="FU316" s="84">
        <v>4837206.45</v>
      </c>
      <c r="FV316" s="84">
        <v>0</v>
      </c>
      <c r="FW316" s="84">
        <v>0</v>
      </c>
      <c r="FX316" s="84">
        <f t="shared" si="2940"/>
        <v>0</v>
      </c>
      <c r="FY316" s="191">
        <f t="shared" si="2941"/>
        <v>0</v>
      </c>
      <c r="FZ316" s="84">
        <f t="shared" si="2942"/>
        <v>4837206.45</v>
      </c>
      <c r="GA316" s="84">
        <v>0</v>
      </c>
      <c r="GB316" s="84">
        <v>0</v>
      </c>
      <c r="GC316" s="84">
        <f t="shared" si="2943"/>
        <v>0</v>
      </c>
      <c r="GD316" s="84">
        <f t="shared" si="2944"/>
        <v>0</v>
      </c>
      <c r="GE316" s="84">
        <f t="shared" si="2945"/>
        <v>0</v>
      </c>
      <c r="GF316" s="191">
        <f t="shared" si="2946"/>
        <v>0</v>
      </c>
      <c r="GG316" s="84">
        <f t="shared" si="2947"/>
        <v>4837206.45</v>
      </c>
      <c r="GH316" s="84">
        <v>609291.36</v>
      </c>
      <c r="GI316" s="84">
        <v>0</v>
      </c>
      <c r="GJ316" s="84">
        <f t="shared" si="2948"/>
        <v>609291.36</v>
      </c>
      <c r="GK316" s="84">
        <f t="shared" si="2949"/>
        <v>0</v>
      </c>
      <c r="GL316" s="84">
        <f t="shared" si="2950"/>
        <v>609291.36</v>
      </c>
      <c r="GM316" s="191">
        <f t="shared" si="2951"/>
        <v>0.1259593458120854</v>
      </c>
      <c r="GN316" s="84">
        <f t="shared" si="2952"/>
        <v>4227915.09</v>
      </c>
      <c r="GO316" s="84">
        <v>1558297.6400000001</v>
      </c>
      <c r="GP316" s="84">
        <v>0</v>
      </c>
      <c r="GQ316" s="84">
        <f t="shared" si="2921"/>
        <v>1558297.6400000001</v>
      </c>
      <c r="GR316" s="84">
        <f t="shared" si="2922"/>
        <v>0</v>
      </c>
      <c r="GS316" s="84">
        <f t="shared" si="2923"/>
        <v>2167589</v>
      </c>
      <c r="GT316" s="191">
        <f t="shared" si="2953"/>
        <v>0.44810760557883567</v>
      </c>
      <c r="GU316" s="84">
        <f t="shared" si="2924"/>
        <v>2669617.4499999997</v>
      </c>
      <c r="GV316" s="84">
        <v>2605580.9500000002</v>
      </c>
      <c r="GW316" s="84">
        <v>0</v>
      </c>
      <c r="GX316" s="84">
        <f t="shared" si="2925"/>
        <v>2605580.9500000002</v>
      </c>
      <c r="GY316" s="84">
        <f t="shared" si="2926"/>
        <v>0</v>
      </c>
      <c r="GZ316" s="84">
        <f t="shared" si="2927"/>
        <v>4773169.95</v>
      </c>
      <c r="HA316" s="191">
        <f t="shared" si="3110"/>
        <v>0.98676167728999864</v>
      </c>
      <c r="HB316" s="84">
        <f t="shared" si="2928"/>
        <v>64036.499999999534</v>
      </c>
      <c r="HC316" s="57">
        <f>FU316+FS316+CQ316+CD316+BQ316+BC316+AP316</f>
        <v>51894797.219999999</v>
      </c>
      <c r="HD316" s="57">
        <f>Q316-HC316</f>
        <v>6658158.7800000012</v>
      </c>
      <c r="HE316" s="60" t="s">
        <v>668</v>
      </c>
      <c r="HF316" s="58"/>
      <c r="HG316" s="59"/>
      <c r="HH316" s="59"/>
      <c r="HI316" s="59"/>
    </row>
    <row r="317" spans="1:217" ht="75.400000000000006" hidden="1" customHeight="1" outlineLevel="1" x14ac:dyDescent="0.45">
      <c r="B317" s="9"/>
      <c r="C317" s="317" t="s">
        <v>142</v>
      </c>
      <c r="D317" s="1" t="s">
        <v>1471</v>
      </c>
      <c r="E317" s="35">
        <v>302</v>
      </c>
      <c r="F317" s="37">
        <v>5</v>
      </c>
      <c r="G317" s="37" t="s">
        <v>142</v>
      </c>
      <c r="H317" s="37" t="s">
        <v>266</v>
      </c>
      <c r="I317" s="37" t="s">
        <v>509</v>
      </c>
      <c r="J317" s="54">
        <v>0</v>
      </c>
      <c r="K317" s="38"/>
      <c r="L317" s="38"/>
      <c r="M317" s="42" t="s">
        <v>82</v>
      </c>
      <c r="N317" s="41"/>
      <c r="O317" s="38"/>
      <c r="P317" s="38" t="s">
        <v>456</v>
      </c>
      <c r="Q317" s="40"/>
      <c r="R317" s="40"/>
      <c r="S317" s="40"/>
      <c r="T317" s="40"/>
      <c r="U317" s="40"/>
      <c r="V317" s="40"/>
      <c r="W317" s="40"/>
      <c r="X317" s="85">
        <f t="shared" si="2889"/>
        <v>0</v>
      </c>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40"/>
      <c r="CG317" s="40"/>
      <c r="CH317" s="40"/>
      <c r="CI317" s="40"/>
      <c r="CJ317" s="40"/>
      <c r="CK317" s="40"/>
      <c r="CL317" s="40"/>
      <c r="CM317" s="40"/>
      <c r="CN317" s="40"/>
      <c r="CO317" s="84">
        <v>0</v>
      </c>
      <c r="CP317" s="84">
        <v>0</v>
      </c>
      <c r="CQ317" s="40"/>
      <c r="CR317" s="57">
        <f t="shared" si="2890"/>
        <v>0</v>
      </c>
      <c r="CS317" s="40"/>
      <c r="CT317" s="40"/>
      <c r="CU317" s="84"/>
      <c r="CV317" s="84"/>
      <c r="CW317" s="84"/>
      <c r="CX317" s="84"/>
      <c r="CY317" s="191"/>
      <c r="CZ317" s="84"/>
      <c r="DA317" s="40"/>
      <c r="DB317" s="84">
        <v>0</v>
      </c>
      <c r="DC317" s="84"/>
      <c r="DD317" s="84"/>
      <c r="DE317" s="84">
        <f t="shared" si="2929"/>
        <v>0</v>
      </c>
      <c r="DF317" s="191"/>
      <c r="DG317" s="84"/>
      <c r="DH317" s="40"/>
      <c r="DI317" s="84">
        <v>0</v>
      </c>
      <c r="DJ317" s="84"/>
      <c r="DK317" s="84"/>
      <c r="DL317" s="84">
        <f t="shared" si="2930"/>
        <v>0</v>
      </c>
      <c r="DM317" s="191"/>
      <c r="DN317" s="84"/>
      <c r="DO317" s="40"/>
      <c r="DP317" s="84">
        <v>0</v>
      </c>
      <c r="DQ317" s="84"/>
      <c r="DR317" s="84"/>
      <c r="DS317" s="84">
        <f t="shared" si="2931"/>
        <v>0</v>
      </c>
      <c r="DT317" s="191"/>
      <c r="DU317" s="84"/>
      <c r="DV317" s="40"/>
      <c r="DW317" s="84">
        <v>0</v>
      </c>
      <c r="DX317" s="84"/>
      <c r="DY317" s="84"/>
      <c r="DZ317" s="84">
        <f t="shared" si="2932"/>
        <v>0</v>
      </c>
      <c r="EA317" s="191"/>
      <c r="EB317" s="84"/>
      <c r="EC317" s="40"/>
      <c r="ED317" s="84">
        <v>0</v>
      </c>
      <c r="EE317" s="84"/>
      <c r="EF317" s="84"/>
      <c r="EG317" s="84">
        <f t="shared" si="2933"/>
        <v>0</v>
      </c>
      <c r="EH317" s="191"/>
      <c r="EI317" s="84"/>
      <c r="EJ317" s="40"/>
      <c r="EK317" s="84">
        <v>0</v>
      </c>
      <c r="EL317" s="84"/>
      <c r="EM317" s="84"/>
      <c r="EN317" s="84">
        <f t="shared" si="2934"/>
        <v>0</v>
      </c>
      <c r="EO317" s="191"/>
      <c r="EP317" s="84"/>
      <c r="EQ317" s="40"/>
      <c r="ER317" s="84">
        <v>0</v>
      </c>
      <c r="ES317" s="84"/>
      <c r="ET317" s="84"/>
      <c r="EU317" s="84">
        <f t="shared" si="2935"/>
        <v>0</v>
      </c>
      <c r="EV317" s="191"/>
      <c r="EW317" s="84"/>
      <c r="EX317" s="40"/>
      <c r="EY317" s="84">
        <v>0</v>
      </c>
      <c r="EZ317" s="84"/>
      <c r="FA317" s="84"/>
      <c r="FB317" s="84">
        <f t="shared" si="2936"/>
        <v>0</v>
      </c>
      <c r="FC317" s="191"/>
      <c r="FD317" s="84"/>
      <c r="FE317" s="40"/>
      <c r="FF317" s="84">
        <v>0</v>
      </c>
      <c r="FG317" s="84"/>
      <c r="FH317" s="84"/>
      <c r="FI317" s="84">
        <f t="shared" si="2937"/>
        <v>0</v>
      </c>
      <c r="FJ317" s="191"/>
      <c r="FK317" s="84"/>
      <c r="FL317" s="40"/>
      <c r="FM317" s="84">
        <v>0</v>
      </c>
      <c r="FN317" s="84"/>
      <c r="FO317" s="84"/>
      <c r="FP317" s="84">
        <f t="shared" si="2938"/>
        <v>0</v>
      </c>
      <c r="FQ317" s="191"/>
      <c r="FR317" s="84"/>
      <c r="FS317" s="40"/>
      <c r="FT317" s="97">
        <f t="shared" si="2939"/>
        <v>0</v>
      </c>
      <c r="FU317" s="84">
        <v>0</v>
      </c>
      <c r="FV317" s="84">
        <v>0</v>
      </c>
      <c r="FW317" s="84">
        <v>0</v>
      </c>
      <c r="FX317" s="84">
        <f t="shared" si="2940"/>
        <v>0</v>
      </c>
      <c r="FY317" s="191" t="str">
        <f t="shared" si="2941"/>
        <v>nebija plānots</v>
      </c>
      <c r="FZ317" s="84">
        <f t="shared" si="2942"/>
        <v>0</v>
      </c>
      <c r="GA317" s="84">
        <v>0</v>
      </c>
      <c r="GB317" s="84">
        <v>0</v>
      </c>
      <c r="GC317" s="84">
        <f t="shared" si="2943"/>
        <v>0</v>
      </c>
      <c r="GD317" s="84">
        <f t="shared" si="2944"/>
        <v>0</v>
      </c>
      <c r="GE317" s="84">
        <f t="shared" si="2945"/>
        <v>0</v>
      </c>
      <c r="GF317" s="191" t="str">
        <f t="shared" si="2946"/>
        <v>nebija plānots</v>
      </c>
      <c r="GG317" s="84">
        <f t="shared" si="2947"/>
        <v>0</v>
      </c>
      <c r="GH317" s="84">
        <v>0</v>
      </c>
      <c r="GI317" s="84">
        <v>0</v>
      </c>
      <c r="GJ317" s="84">
        <f t="shared" si="2948"/>
        <v>0</v>
      </c>
      <c r="GK317" s="84">
        <f t="shared" si="2949"/>
        <v>0</v>
      </c>
      <c r="GL317" s="84">
        <f t="shared" si="2950"/>
        <v>0</v>
      </c>
      <c r="GM317" s="191" t="str">
        <f t="shared" si="2951"/>
        <v>nebija plānots</v>
      </c>
      <c r="GN317" s="84">
        <f t="shared" si="2952"/>
        <v>0</v>
      </c>
      <c r="GO317" s="84">
        <v>0</v>
      </c>
      <c r="GP317" s="84">
        <v>0</v>
      </c>
      <c r="GQ317" s="84">
        <f t="shared" si="2921"/>
        <v>0</v>
      </c>
      <c r="GR317" s="84">
        <f t="shared" si="2922"/>
        <v>0</v>
      </c>
      <c r="GS317" s="84">
        <f t="shared" si="2923"/>
        <v>0</v>
      </c>
      <c r="GT317" s="191" t="str">
        <f t="shared" si="2953"/>
        <v>nebija plānots</v>
      </c>
      <c r="GU317" s="84">
        <f t="shared" si="2924"/>
        <v>0</v>
      </c>
      <c r="GV317" s="84">
        <v>0</v>
      </c>
      <c r="GW317" s="84">
        <v>0</v>
      </c>
      <c r="GX317" s="84">
        <f t="shared" si="2925"/>
        <v>0</v>
      </c>
      <c r="GY317" s="84">
        <f t="shared" si="2926"/>
        <v>0</v>
      </c>
      <c r="GZ317" s="84">
        <f t="shared" si="2927"/>
        <v>0</v>
      </c>
      <c r="HA317" s="191" t="str">
        <f t="shared" si="3110"/>
        <v>nebija plānots</v>
      </c>
      <c r="HB317" s="84">
        <f t="shared" si="2928"/>
        <v>0</v>
      </c>
      <c r="HC317" s="40"/>
      <c r="HD317" s="40"/>
      <c r="HE317" s="101"/>
      <c r="HF317" s="99"/>
      <c r="HG317" s="100"/>
      <c r="HH317" s="100"/>
      <c r="HI317" s="100"/>
    </row>
    <row r="318" spans="1:217" ht="75.400000000000006" hidden="1" customHeight="1" outlineLevel="1" x14ac:dyDescent="0.45">
      <c r="B318" s="9"/>
      <c r="C318" s="317" t="s">
        <v>142</v>
      </c>
      <c r="D318" s="1" t="s">
        <v>1471</v>
      </c>
      <c r="E318" s="35">
        <v>303</v>
      </c>
      <c r="F318" s="37">
        <v>5</v>
      </c>
      <c r="G318" s="37" t="s">
        <v>142</v>
      </c>
      <c r="H318" s="37" t="s">
        <v>266</v>
      </c>
      <c r="I318" s="37" t="s">
        <v>509</v>
      </c>
      <c r="J318" s="54">
        <v>0</v>
      </c>
      <c r="K318" s="38"/>
      <c r="L318" s="38"/>
      <c r="M318" s="42" t="s">
        <v>82</v>
      </c>
      <c r="N318" s="41"/>
      <c r="O318" s="38"/>
      <c r="P318" s="38" t="s">
        <v>457</v>
      </c>
      <c r="Q318" s="40"/>
      <c r="R318" s="40"/>
      <c r="S318" s="40"/>
      <c r="T318" s="40"/>
      <c r="U318" s="40"/>
      <c r="V318" s="40"/>
      <c r="W318" s="40"/>
      <c r="X318" s="85">
        <f t="shared" si="2889"/>
        <v>0</v>
      </c>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c r="BV318" s="40"/>
      <c r="BW318" s="40"/>
      <c r="BX318" s="40"/>
      <c r="BY318" s="40"/>
      <c r="BZ318" s="40"/>
      <c r="CA318" s="40"/>
      <c r="CB318" s="40"/>
      <c r="CC318" s="40"/>
      <c r="CD318" s="40"/>
      <c r="CE318" s="40"/>
      <c r="CF318" s="40"/>
      <c r="CG318" s="40"/>
      <c r="CH318" s="40"/>
      <c r="CI318" s="40"/>
      <c r="CJ318" s="40"/>
      <c r="CK318" s="40"/>
      <c r="CL318" s="40"/>
      <c r="CM318" s="40"/>
      <c r="CN318" s="40"/>
      <c r="CO318" s="84">
        <v>0</v>
      </c>
      <c r="CP318" s="84">
        <v>0</v>
      </c>
      <c r="CQ318" s="40"/>
      <c r="CR318" s="57">
        <f t="shared" si="2890"/>
        <v>0</v>
      </c>
      <c r="CS318" s="40"/>
      <c r="CT318" s="40">
        <v>701048.3</v>
      </c>
      <c r="CU318" s="84"/>
      <c r="CV318" s="84"/>
      <c r="CW318" s="84"/>
      <c r="CX318" s="84"/>
      <c r="CY318" s="191"/>
      <c r="CZ318" s="84"/>
      <c r="DA318" s="40">
        <v>0</v>
      </c>
      <c r="DB318" s="84">
        <v>0</v>
      </c>
      <c r="DC318" s="84"/>
      <c r="DD318" s="84"/>
      <c r="DE318" s="84">
        <f t="shared" si="2929"/>
        <v>0</v>
      </c>
      <c r="DF318" s="191"/>
      <c r="DG318" s="84"/>
      <c r="DH318" s="40">
        <v>4755.47</v>
      </c>
      <c r="DI318" s="84">
        <v>0</v>
      </c>
      <c r="DJ318" s="84"/>
      <c r="DK318" s="84"/>
      <c r="DL318" s="84">
        <f t="shared" si="2930"/>
        <v>0</v>
      </c>
      <c r="DM318" s="191"/>
      <c r="DN318" s="84"/>
      <c r="DO318" s="40">
        <v>101481.01</v>
      </c>
      <c r="DP318" s="84">
        <v>0</v>
      </c>
      <c r="DQ318" s="84"/>
      <c r="DR318" s="84"/>
      <c r="DS318" s="84">
        <f t="shared" si="2931"/>
        <v>0</v>
      </c>
      <c r="DT318" s="191"/>
      <c r="DU318" s="84"/>
      <c r="DV318" s="40">
        <v>330197.17</v>
      </c>
      <c r="DW318" s="84">
        <v>0</v>
      </c>
      <c r="DX318" s="84"/>
      <c r="DY318" s="84"/>
      <c r="DZ318" s="84">
        <f t="shared" si="2932"/>
        <v>0</v>
      </c>
      <c r="EA318" s="191"/>
      <c r="EB318" s="84"/>
      <c r="EC318" s="40">
        <v>1813749.04</v>
      </c>
      <c r="ED318" s="84">
        <v>0</v>
      </c>
      <c r="EE318" s="84"/>
      <c r="EF318" s="84"/>
      <c r="EG318" s="84">
        <f t="shared" si="2933"/>
        <v>0</v>
      </c>
      <c r="EH318" s="191"/>
      <c r="EI318" s="84"/>
      <c r="EJ318" s="40">
        <v>1607612.39</v>
      </c>
      <c r="EK318" s="84">
        <v>0</v>
      </c>
      <c r="EL318" s="84"/>
      <c r="EM318" s="84"/>
      <c r="EN318" s="84">
        <f t="shared" si="2934"/>
        <v>0</v>
      </c>
      <c r="EO318" s="191"/>
      <c r="EP318" s="84"/>
      <c r="EQ318" s="40">
        <v>0</v>
      </c>
      <c r="ER318" s="84">
        <v>0</v>
      </c>
      <c r="ES318" s="84"/>
      <c r="ET318" s="84"/>
      <c r="EU318" s="84">
        <f t="shared" si="2935"/>
        <v>0</v>
      </c>
      <c r="EV318" s="191"/>
      <c r="EW318" s="84"/>
      <c r="EX318" s="40">
        <v>115878.23</v>
      </c>
      <c r="EY318" s="84">
        <v>0</v>
      </c>
      <c r="EZ318" s="84"/>
      <c r="FA318" s="84"/>
      <c r="FB318" s="84">
        <f t="shared" si="2936"/>
        <v>0</v>
      </c>
      <c r="FC318" s="191"/>
      <c r="FD318" s="84"/>
      <c r="FE318" s="40">
        <v>1370387.87</v>
      </c>
      <c r="FF318" s="84">
        <v>0</v>
      </c>
      <c r="FG318" s="84"/>
      <c r="FH318" s="84"/>
      <c r="FI318" s="84">
        <f t="shared" si="2937"/>
        <v>0</v>
      </c>
      <c r="FJ318" s="191"/>
      <c r="FK318" s="84"/>
      <c r="FL318" s="40">
        <v>0</v>
      </c>
      <c r="FM318" s="84">
        <v>0</v>
      </c>
      <c r="FN318" s="84"/>
      <c r="FO318" s="84"/>
      <c r="FP318" s="84">
        <f t="shared" si="2938"/>
        <v>0</v>
      </c>
      <c r="FQ318" s="191"/>
      <c r="FR318" s="84"/>
      <c r="FS318" s="40"/>
      <c r="FT318" s="97">
        <f t="shared" si="2939"/>
        <v>0</v>
      </c>
      <c r="FU318" s="84">
        <v>0</v>
      </c>
      <c r="FV318" s="84">
        <v>0</v>
      </c>
      <c r="FW318" s="84">
        <v>0</v>
      </c>
      <c r="FX318" s="84">
        <f t="shared" si="2940"/>
        <v>0</v>
      </c>
      <c r="FY318" s="191" t="str">
        <f t="shared" si="2941"/>
        <v>nebija plānots</v>
      </c>
      <c r="FZ318" s="84">
        <f t="shared" si="2942"/>
        <v>0</v>
      </c>
      <c r="GA318" s="84">
        <v>0</v>
      </c>
      <c r="GB318" s="84">
        <v>0</v>
      </c>
      <c r="GC318" s="84">
        <f t="shared" si="2943"/>
        <v>0</v>
      </c>
      <c r="GD318" s="84">
        <f t="shared" si="2944"/>
        <v>0</v>
      </c>
      <c r="GE318" s="84">
        <f t="shared" si="2945"/>
        <v>0</v>
      </c>
      <c r="GF318" s="191" t="str">
        <f t="shared" si="2946"/>
        <v>nebija plānots</v>
      </c>
      <c r="GG318" s="84">
        <f t="shared" si="2947"/>
        <v>0</v>
      </c>
      <c r="GH318" s="84">
        <v>0</v>
      </c>
      <c r="GI318" s="84">
        <v>0</v>
      </c>
      <c r="GJ318" s="84">
        <f t="shared" si="2948"/>
        <v>0</v>
      </c>
      <c r="GK318" s="84">
        <f t="shared" si="2949"/>
        <v>0</v>
      </c>
      <c r="GL318" s="84">
        <f t="shared" si="2950"/>
        <v>0</v>
      </c>
      <c r="GM318" s="191" t="str">
        <f t="shared" si="2951"/>
        <v>nebija plānots</v>
      </c>
      <c r="GN318" s="84">
        <f t="shared" si="2952"/>
        <v>0</v>
      </c>
      <c r="GO318" s="84">
        <v>0</v>
      </c>
      <c r="GP318" s="84">
        <v>0</v>
      </c>
      <c r="GQ318" s="84">
        <f t="shared" si="2921"/>
        <v>0</v>
      </c>
      <c r="GR318" s="84">
        <f t="shared" si="2922"/>
        <v>0</v>
      </c>
      <c r="GS318" s="84">
        <f t="shared" si="2923"/>
        <v>0</v>
      </c>
      <c r="GT318" s="191" t="str">
        <f t="shared" si="2953"/>
        <v>nebija plānots</v>
      </c>
      <c r="GU318" s="84">
        <f t="shared" si="2924"/>
        <v>0</v>
      </c>
      <c r="GV318" s="84">
        <v>0</v>
      </c>
      <c r="GW318" s="84">
        <v>0</v>
      </c>
      <c r="GX318" s="84">
        <f t="shared" si="2925"/>
        <v>0</v>
      </c>
      <c r="GY318" s="84">
        <f t="shared" si="2926"/>
        <v>0</v>
      </c>
      <c r="GZ318" s="84">
        <f t="shared" si="2927"/>
        <v>0</v>
      </c>
      <c r="HA318" s="191" t="str">
        <f t="shared" si="3110"/>
        <v>nebija plānots</v>
      </c>
      <c r="HB318" s="84">
        <f t="shared" si="2928"/>
        <v>0</v>
      </c>
      <c r="HC318" s="40"/>
      <c r="HD318" s="40"/>
      <c r="HE318" s="101"/>
      <c r="HF318" s="153">
        <v>0.57999999999999996</v>
      </c>
      <c r="HG318" s="100" t="s">
        <v>669</v>
      </c>
      <c r="HH318" s="100"/>
      <c r="HI318" s="102" t="s">
        <v>670</v>
      </c>
    </row>
    <row r="319" spans="1:217" ht="75.400000000000006" customHeight="1" collapsed="1" x14ac:dyDescent="0.45">
      <c r="A319" s="1" t="str">
        <f t="shared" si="2436"/>
        <v>5.6.2.1</v>
      </c>
      <c r="B319" s="9" t="str">
        <f>C319&amp;J319&amp;"."&amp;D319</f>
        <v>5.6.2.1.Nē</v>
      </c>
      <c r="C319" s="317" t="s">
        <v>143</v>
      </c>
      <c r="D319" s="1" t="s">
        <v>1471</v>
      </c>
      <c r="E319" s="35">
        <v>304</v>
      </c>
      <c r="F319" s="54">
        <v>5</v>
      </c>
      <c r="G319" s="54" t="s">
        <v>143</v>
      </c>
      <c r="H319" s="54" t="s">
        <v>267</v>
      </c>
      <c r="I319" s="54" t="str">
        <f t="shared" si="2401"/>
        <v>5.6.2. Degradēto teritoriju atjaunošana</v>
      </c>
      <c r="J319" s="54">
        <v>1</v>
      </c>
      <c r="K319" s="55">
        <v>1</v>
      </c>
      <c r="L319" s="38" t="str">
        <f t="shared" si="2402"/>
        <v>5.6.2.1</v>
      </c>
      <c r="M319" s="56" t="s">
        <v>50</v>
      </c>
      <c r="N319" s="55" t="s">
        <v>5</v>
      </c>
      <c r="O319" s="55" t="s">
        <v>222</v>
      </c>
      <c r="P319" s="55" t="s">
        <v>225</v>
      </c>
      <c r="Q319" s="57">
        <f t="shared" si="2403"/>
        <v>88857240</v>
      </c>
      <c r="R319" s="57">
        <f t="shared" si="2404"/>
        <v>88857240</v>
      </c>
      <c r="S319" s="80">
        <v>0</v>
      </c>
      <c r="T319" s="80">
        <v>88857240</v>
      </c>
      <c r="U319" s="80">
        <v>0</v>
      </c>
      <c r="V319" s="80">
        <v>0</v>
      </c>
      <c r="W319" s="80">
        <v>0</v>
      </c>
      <c r="X319" s="85" t="str">
        <f t="shared" si="2889"/>
        <v>ERAF</v>
      </c>
      <c r="Y319" s="85">
        <v>0</v>
      </c>
      <c r="Z319" s="85">
        <v>0</v>
      </c>
      <c r="AA319" s="85">
        <v>0</v>
      </c>
      <c r="AB319" s="85">
        <v>0</v>
      </c>
      <c r="AC319" s="85">
        <v>0</v>
      </c>
      <c r="AD319" s="85">
        <v>0</v>
      </c>
      <c r="AE319" s="85">
        <v>0</v>
      </c>
      <c r="AF319" s="85">
        <v>0</v>
      </c>
      <c r="AG319" s="85">
        <v>0</v>
      </c>
      <c r="AH319" s="85">
        <v>0</v>
      </c>
      <c r="AI319" s="85">
        <v>0</v>
      </c>
      <c r="AJ319" s="85">
        <v>0</v>
      </c>
      <c r="AK319" s="85">
        <v>2000000</v>
      </c>
      <c r="AL319" s="85">
        <v>334800</v>
      </c>
      <c r="AM319" s="85">
        <v>2334800</v>
      </c>
      <c r="AN319" s="85">
        <f t="shared" si="3379"/>
        <v>2334800</v>
      </c>
      <c r="AO319" s="85">
        <v>7596155.0200000005</v>
      </c>
      <c r="AP319" s="57">
        <f t="shared" si="2306"/>
        <v>9930955.0199999996</v>
      </c>
      <c r="AQ319" s="85">
        <v>112329.02</v>
      </c>
      <c r="AR319" s="85">
        <v>1494273.3900000001</v>
      </c>
      <c r="AS319" s="85">
        <v>2330558.9500000002</v>
      </c>
      <c r="AT319" s="85">
        <v>797097.08</v>
      </c>
      <c r="AU319" s="85">
        <v>500000</v>
      </c>
      <c r="AV319" s="85">
        <v>1215173.3</v>
      </c>
      <c r="AW319" s="85">
        <v>2820632.0700000003</v>
      </c>
      <c r="AX319" s="85">
        <v>2956914.73</v>
      </c>
      <c r="AY319" s="85">
        <v>1099531.17</v>
      </c>
      <c r="AZ319" s="85">
        <v>1330081.3</v>
      </c>
      <c r="BA319" s="85">
        <v>4065391.95</v>
      </c>
      <c r="BB319" s="85">
        <v>919024.92999999993</v>
      </c>
      <c r="BC319" s="57">
        <f t="shared" si="2307"/>
        <v>19641007.890000001</v>
      </c>
      <c r="BD319" s="57">
        <f t="shared" si="2308"/>
        <v>29571962.91</v>
      </c>
      <c r="BE319" s="85">
        <v>1493300.6500000001</v>
      </c>
      <c r="BF319" s="85">
        <v>604945.99</v>
      </c>
      <c r="BG319" s="85">
        <v>3318558.44</v>
      </c>
      <c r="BH319" s="85">
        <v>512069.81</v>
      </c>
      <c r="BI319" s="85">
        <v>744216.76</v>
      </c>
      <c r="BJ319" s="85">
        <v>1914988.52</v>
      </c>
      <c r="BK319" s="85">
        <v>847054.77</v>
      </c>
      <c r="BL319" s="85">
        <v>3527051.14</v>
      </c>
      <c r="BM319" s="85">
        <v>1547685.4</v>
      </c>
      <c r="BN319" s="85">
        <v>703972.17</v>
      </c>
      <c r="BO319" s="85">
        <v>862608.17</v>
      </c>
      <c r="BP319" s="85">
        <v>2208491.1399999997</v>
      </c>
      <c r="BQ319" s="57">
        <f t="shared" si="2309"/>
        <v>18284942.960000001</v>
      </c>
      <c r="BR319" s="85">
        <v>969327.41</v>
      </c>
      <c r="BS319" s="85">
        <v>1208564.02</v>
      </c>
      <c r="BT319" s="85">
        <v>530719.05000000005</v>
      </c>
      <c r="BU319" s="85">
        <v>1546462.3199999998</v>
      </c>
      <c r="BV319" s="85">
        <v>3286123.45</v>
      </c>
      <c r="BW319" s="85">
        <v>650845.6</v>
      </c>
      <c r="BX319" s="85">
        <v>1089497.74</v>
      </c>
      <c r="BY319" s="85">
        <v>615851.39</v>
      </c>
      <c r="BZ319" s="85">
        <v>621072.43999999994</v>
      </c>
      <c r="CA319" s="85">
        <v>653544.02999999991</v>
      </c>
      <c r="CB319" s="85">
        <v>4449232.59</v>
      </c>
      <c r="CC319" s="85">
        <v>854923.34</v>
      </c>
      <c r="CD319" s="57">
        <f t="shared" si="2310"/>
        <v>16476163.379999999</v>
      </c>
      <c r="CE319" s="85">
        <v>1542609.81</v>
      </c>
      <c r="CF319" s="85">
        <v>882180.03</v>
      </c>
      <c r="CG319" s="85">
        <v>1189857.52</v>
      </c>
      <c r="CH319" s="85">
        <v>1146015.8</v>
      </c>
      <c r="CI319" s="85">
        <v>-15625.98</v>
      </c>
      <c r="CJ319" s="85">
        <v>969138.55999999773</v>
      </c>
      <c r="CK319" s="85">
        <v>4943.59</v>
      </c>
      <c r="CL319" s="85">
        <v>282833.48</v>
      </c>
      <c r="CM319" s="85">
        <v>0</v>
      </c>
      <c r="CN319" s="85">
        <v>44350.99</v>
      </c>
      <c r="CO319" s="84">
        <v>201956.04</v>
      </c>
      <c r="CP319" s="84">
        <v>658358.71</v>
      </c>
      <c r="CQ319" s="57">
        <f>CE319+CF319+CG319+CH319+CI319+CJ319+CK319+CL319+CM319+CN319+CO319+CP319</f>
        <v>6906618.549999997</v>
      </c>
      <c r="CR319" s="57">
        <f t="shared" si="2890"/>
        <v>71239687.799999997</v>
      </c>
      <c r="CS319" s="179">
        <v>530823.25</v>
      </c>
      <c r="CT319" s="84">
        <v>136000</v>
      </c>
      <c r="CU319" s="84">
        <v>0</v>
      </c>
      <c r="CV319" s="84">
        <f t="shared" si="2954"/>
        <v>666823.25</v>
      </c>
      <c r="CW319" s="84">
        <v>0</v>
      </c>
      <c r="CX319" s="84">
        <f t="shared" si="2955"/>
        <v>530823.25</v>
      </c>
      <c r="CY319" s="191">
        <f t="shared" si="2956"/>
        <v>0.79604790324872443</v>
      </c>
      <c r="CZ319" s="84">
        <f t="shared" si="2957"/>
        <v>-136000</v>
      </c>
      <c r="DA319" s="84">
        <f t="shared" ref="DA319:FL319" si="3410">DA320+DA321</f>
        <v>1251316.82</v>
      </c>
      <c r="DB319" s="84">
        <v>1082359.32</v>
      </c>
      <c r="DC319" s="84">
        <f t="shared" si="2959"/>
        <v>1918140.07</v>
      </c>
      <c r="DD319" s="84">
        <v>0</v>
      </c>
      <c r="DE319" s="84">
        <f t="shared" si="2929"/>
        <v>1613182.57</v>
      </c>
      <c r="DF319" s="191">
        <f t="shared" ref="DF319" si="3411">IFERROR(DE319/DC319,"nebija plānots")</f>
        <v>0.84101395681703262</v>
      </c>
      <c r="DG319" s="84">
        <f t="shared" ref="DG319" si="3412">DE319-DC319</f>
        <v>-304957.5</v>
      </c>
      <c r="DH319" s="84">
        <f t="shared" si="3410"/>
        <v>91915.71</v>
      </c>
      <c r="DI319" s="84">
        <v>4019.16</v>
      </c>
      <c r="DJ319" s="84">
        <f t="shared" ref="DJ319" si="3413">DC319+DH319</f>
        <v>2010055.78</v>
      </c>
      <c r="DK319" s="84">
        <v>0</v>
      </c>
      <c r="DL319" s="84">
        <f t="shared" si="2930"/>
        <v>1617201.73</v>
      </c>
      <c r="DM319" s="191">
        <f t="shared" ref="DM319" si="3414">IFERROR(DL319/DJ319,"nebija plānots")</f>
        <v>0.80455564770446319</v>
      </c>
      <c r="DN319" s="84">
        <f t="shared" ref="DN319" si="3415">DL319-DJ319</f>
        <v>-392854.05000000005</v>
      </c>
      <c r="DO319" s="84">
        <f t="shared" si="3410"/>
        <v>289560.26</v>
      </c>
      <c r="DP319" s="84">
        <v>0</v>
      </c>
      <c r="DQ319" s="84">
        <f t="shared" ref="DQ319" si="3416">DJ319+DO319</f>
        <v>2299616.04</v>
      </c>
      <c r="DR319" s="84">
        <v>0</v>
      </c>
      <c r="DS319" s="84">
        <f t="shared" si="2931"/>
        <v>1617201.73</v>
      </c>
      <c r="DT319" s="191">
        <f t="shared" ref="DT319" si="3417">IFERROR(DS319/DQ319,"nebija plānots")</f>
        <v>0.70324858666405887</v>
      </c>
      <c r="DU319" s="84">
        <f t="shared" ref="DU319" si="3418">DS319-DQ319</f>
        <v>-682414.31</v>
      </c>
      <c r="DV319" s="84">
        <f t="shared" si="3410"/>
        <v>161016.31</v>
      </c>
      <c r="DW319" s="84">
        <v>926149.47999999986</v>
      </c>
      <c r="DX319" s="84">
        <f t="shared" ref="DX319" si="3419">DQ319+DV319</f>
        <v>2460632.35</v>
      </c>
      <c r="DY319" s="84">
        <v>0</v>
      </c>
      <c r="DZ319" s="84">
        <f t="shared" si="2932"/>
        <v>2543351.21</v>
      </c>
      <c r="EA319" s="191">
        <f t="shared" ref="EA319" si="3420">IFERROR(DZ319/DX319,"nebija plānots")</f>
        <v>1.0336169115227636</v>
      </c>
      <c r="EB319" s="84">
        <f t="shared" ref="EB319" si="3421">DZ319-DX319</f>
        <v>82718.85999999987</v>
      </c>
      <c r="EC319" s="84">
        <f t="shared" si="3410"/>
        <v>316444.26</v>
      </c>
      <c r="ED319" s="84">
        <v>377453.60000000003</v>
      </c>
      <c r="EE319" s="84">
        <f t="shared" ref="EE319" si="3422">DX319+EC319</f>
        <v>2777076.6100000003</v>
      </c>
      <c r="EF319" s="84">
        <v>0</v>
      </c>
      <c r="EG319" s="84">
        <f t="shared" si="2933"/>
        <v>2920804.81</v>
      </c>
      <c r="EH319" s="191">
        <f t="shared" ref="EH319" si="3423">IFERROR(EG319/EE319,"nebija plānots")</f>
        <v>1.0517552160723429</v>
      </c>
      <c r="EI319" s="84">
        <f t="shared" ref="EI319" si="3424">EG319-EE319</f>
        <v>143728.19999999972</v>
      </c>
      <c r="EJ319" s="84">
        <f t="shared" si="3410"/>
        <v>1234471.4099999999</v>
      </c>
      <c r="EK319" s="84">
        <v>786953.55</v>
      </c>
      <c r="EL319" s="84">
        <f t="shared" ref="EL319" si="3425">EE319+EJ319</f>
        <v>4011548.0200000005</v>
      </c>
      <c r="EM319" s="84">
        <v>0</v>
      </c>
      <c r="EN319" s="84">
        <f t="shared" si="2934"/>
        <v>3707758.3600000003</v>
      </c>
      <c r="EO319" s="191">
        <f t="shared" ref="EO319" si="3426">IFERROR(EN319/EL319,"nebija plānots")</f>
        <v>0.92427121438272097</v>
      </c>
      <c r="EP319" s="84">
        <f t="shared" ref="EP319" si="3427">EN319-EL319</f>
        <v>-303789.66000000015</v>
      </c>
      <c r="EQ319" s="84">
        <f t="shared" si="3410"/>
        <v>3669393.23</v>
      </c>
      <c r="ER319" s="84">
        <v>434952.46</v>
      </c>
      <c r="ES319" s="84">
        <f t="shared" ref="ES319" si="3428">EL319+EQ319</f>
        <v>7680941.25</v>
      </c>
      <c r="ET319" s="84">
        <v>0</v>
      </c>
      <c r="EU319" s="84">
        <f t="shared" si="2935"/>
        <v>4142710.8200000003</v>
      </c>
      <c r="EV319" s="191">
        <f t="shared" ref="EV319" si="3429">IFERROR(EU319/ES319,"nebija plānots")</f>
        <v>0.53934936945390644</v>
      </c>
      <c r="EW319" s="84">
        <f t="shared" ref="EW319" si="3430">EU319-ES319</f>
        <v>-3538230.4299999997</v>
      </c>
      <c r="EX319" s="84">
        <f t="shared" si="3410"/>
        <v>0</v>
      </c>
      <c r="EY319" s="84">
        <v>670000</v>
      </c>
      <c r="EZ319" s="84">
        <f t="shared" ref="EZ319" si="3431">ES319+EX319</f>
        <v>7680941.25</v>
      </c>
      <c r="FA319" s="84">
        <v>0</v>
      </c>
      <c r="FB319" s="84">
        <f t="shared" si="2936"/>
        <v>4812710.82</v>
      </c>
      <c r="FC319" s="191">
        <f t="shared" ref="FC319" si="3432">IFERROR(FB319/EZ319,"nebija plānots")</f>
        <v>0.62657826213681822</v>
      </c>
      <c r="FD319" s="84">
        <f t="shared" ref="FD319" si="3433">FB319-EZ319</f>
        <v>-2868230.4299999997</v>
      </c>
      <c r="FE319" s="84">
        <f t="shared" si="3410"/>
        <v>1184900</v>
      </c>
      <c r="FF319" s="84">
        <v>1688903.81</v>
      </c>
      <c r="FG319" s="84">
        <f t="shared" ref="FG319" si="3434">EZ319+FE319</f>
        <v>8865841.25</v>
      </c>
      <c r="FH319" s="84">
        <v>0</v>
      </c>
      <c r="FI319" s="84">
        <f t="shared" si="2937"/>
        <v>6501614.6300000008</v>
      </c>
      <c r="FJ319" s="191">
        <f t="shared" ref="FJ319" si="3435">IFERROR(FI319/FG319,"nebija plānots")</f>
        <v>0.73333307541458637</v>
      </c>
      <c r="FK319" s="84">
        <f t="shared" ref="FK319" si="3436">FI319-FG319</f>
        <v>-2364226.6199999992</v>
      </c>
      <c r="FL319" s="84">
        <f t="shared" si="3410"/>
        <v>1166476.6299999999</v>
      </c>
      <c r="FM319" s="84">
        <v>-128168.80000000005</v>
      </c>
      <c r="FN319" s="84">
        <f t="shared" ref="FN319" si="3437">FG319+FL319</f>
        <v>10032317.879999999</v>
      </c>
      <c r="FO319" s="84">
        <v>644178.81000000006</v>
      </c>
      <c r="FP319" s="84">
        <f t="shared" si="2938"/>
        <v>6373445.830000001</v>
      </c>
      <c r="FQ319" s="191">
        <f t="shared" ref="FQ319" si="3438">IFERROR(FP319/FN319,"nebija plānots")</f>
        <v>0.63529145569697609</v>
      </c>
      <c r="FR319" s="84">
        <f t="shared" ref="FR319" si="3439">FP319-FN319</f>
        <v>-3658872.049999998</v>
      </c>
      <c r="FS319" s="97">
        <f t="shared" si="3049"/>
        <v>10032317.879999999</v>
      </c>
      <c r="FT319" s="97">
        <f t="shared" si="2939"/>
        <v>77613133.629999995</v>
      </c>
      <c r="FU319" s="84">
        <v>964038.26</v>
      </c>
      <c r="FV319" s="84">
        <v>0</v>
      </c>
      <c r="FW319" s="84">
        <v>0</v>
      </c>
      <c r="FX319" s="84">
        <f t="shared" si="2940"/>
        <v>0</v>
      </c>
      <c r="FY319" s="191">
        <f t="shared" si="2941"/>
        <v>0</v>
      </c>
      <c r="FZ319" s="84">
        <f t="shared" si="2942"/>
        <v>964038.26</v>
      </c>
      <c r="GA319" s="84">
        <v>156834.28999999998</v>
      </c>
      <c r="GB319" s="84">
        <v>0</v>
      </c>
      <c r="GC319" s="84">
        <f t="shared" si="2943"/>
        <v>156834.28999999998</v>
      </c>
      <c r="GD319" s="84">
        <f t="shared" si="2944"/>
        <v>0</v>
      </c>
      <c r="GE319" s="84">
        <f t="shared" si="2945"/>
        <v>156834.28999999998</v>
      </c>
      <c r="GF319" s="191">
        <f t="shared" si="2946"/>
        <v>0.16268471543857604</v>
      </c>
      <c r="GG319" s="84">
        <f t="shared" si="2947"/>
        <v>807203.97</v>
      </c>
      <c r="GH319" s="84">
        <v>0</v>
      </c>
      <c r="GI319" s="84">
        <v>0</v>
      </c>
      <c r="GJ319" s="84">
        <f t="shared" si="2948"/>
        <v>0</v>
      </c>
      <c r="GK319" s="84">
        <f t="shared" si="2949"/>
        <v>0</v>
      </c>
      <c r="GL319" s="84">
        <f t="shared" si="2950"/>
        <v>156834.28999999998</v>
      </c>
      <c r="GM319" s="191">
        <f t="shared" si="2951"/>
        <v>0.16268471543857604</v>
      </c>
      <c r="GN319" s="84">
        <f t="shared" si="2952"/>
        <v>807203.97</v>
      </c>
      <c r="GO319" s="84">
        <v>600498.25</v>
      </c>
      <c r="GP319" s="84">
        <v>1568727.38</v>
      </c>
      <c r="GQ319" s="84">
        <f t="shared" si="2921"/>
        <v>-968229.12999999989</v>
      </c>
      <c r="GR319" s="84">
        <f t="shared" si="2922"/>
        <v>1568727.38</v>
      </c>
      <c r="GS319" s="84">
        <f t="shared" si="2923"/>
        <v>-811394.83999999985</v>
      </c>
      <c r="GT319" s="191">
        <f t="shared" si="2953"/>
        <v>-0.84166248754484063</v>
      </c>
      <c r="GU319" s="84">
        <f t="shared" si="2924"/>
        <v>1775433.0999999999</v>
      </c>
      <c r="GV319" s="84">
        <v>0</v>
      </c>
      <c r="GW319" s="84">
        <v>0</v>
      </c>
      <c r="GX319" s="84">
        <f t="shared" si="2925"/>
        <v>0</v>
      </c>
      <c r="GY319" s="84">
        <f t="shared" si="2926"/>
        <v>1568727.38</v>
      </c>
      <c r="GZ319" s="84">
        <f t="shared" si="2927"/>
        <v>-811394.83999999985</v>
      </c>
      <c r="HA319" s="191">
        <f t="shared" si="3110"/>
        <v>-0.84166248754484063</v>
      </c>
      <c r="HB319" s="84">
        <f t="shared" si="2928"/>
        <v>1775433.0999999999</v>
      </c>
      <c r="HC319" s="57">
        <f>FU319+FS319+CQ319+CD319+BQ319+BC319+AP319</f>
        <v>82236043.939999983</v>
      </c>
      <c r="HD319" s="57">
        <f>Q319-HC319</f>
        <v>6621196.0600000173</v>
      </c>
      <c r="HE319" s="58" t="s">
        <v>672</v>
      </c>
      <c r="HF319" s="58"/>
      <c r="HG319" s="59"/>
      <c r="HH319" s="59"/>
      <c r="HI319" s="59"/>
    </row>
    <row r="320" spans="1:217" ht="75.400000000000006" hidden="1" customHeight="1" outlineLevel="1" x14ac:dyDescent="0.45">
      <c r="B320" s="9"/>
      <c r="C320" s="317" t="s">
        <v>143</v>
      </c>
      <c r="D320" s="1" t="s">
        <v>1471</v>
      </c>
      <c r="E320" s="35">
        <v>305</v>
      </c>
      <c r="F320" s="37">
        <v>5</v>
      </c>
      <c r="G320" s="37" t="s">
        <v>143</v>
      </c>
      <c r="H320" s="37" t="s">
        <v>267</v>
      </c>
      <c r="I320" s="37" t="s">
        <v>510</v>
      </c>
      <c r="J320" s="54">
        <v>0</v>
      </c>
      <c r="K320" s="45"/>
      <c r="L320" s="38"/>
      <c r="M320" s="39" t="s">
        <v>50</v>
      </c>
      <c r="N320" s="38"/>
      <c r="O320" s="38"/>
      <c r="P320" s="38" t="s">
        <v>456</v>
      </c>
      <c r="Q320" s="40"/>
      <c r="R320" s="40"/>
      <c r="S320" s="40"/>
      <c r="T320" s="40"/>
      <c r="U320" s="40"/>
      <c r="V320" s="40"/>
      <c r="W320" s="40"/>
      <c r="X320" s="85">
        <f t="shared" si="2889"/>
        <v>0</v>
      </c>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40"/>
      <c r="CG320" s="40"/>
      <c r="CH320" s="40"/>
      <c r="CI320" s="40"/>
      <c r="CJ320" s="40"/>
      <c r="CK320" s="40"/>
      <c r="CL320" s="40"/>
      <c r="CM320" s="40"/>
      <c r="CN320" s="40"/>
      <c r="CO320" s="84">
        <v>0</v>
      </c>
      <c r="CP320" s="84">
        <v>0</v>
      </c>
      <c r="CQ320" s="40"/>
      <c r="CR320" s="57">
        <f t="shared" si="2890"/>
        <v>0</v>
      </c>
      <c r="CS320" s="40"/>
      <c r="CT320" s="40"/>
      <c r="CU320" s="84"/>
      <c r="CV320" s="84"/>
      <c r="CW320" s="84"/>
      <c r="CX320" s="84"/>
      <c r="CY320" s="191"/>
      <c r="CZ320" s="84"/>
      <c r="DA320" s="40"/>
      <c r="DB320" s="84">
        <v>0</v>
      </c>
      <c r="DC320" s="84"/>
      <c r="DD320" s="84"/>
      <c r="DE320" s="84">
        <f t="shared" si="2929"/>
        <v>0</v>
      </c>
      <c r="DF320" s="191"/>
      <c r="DG320" s="84"/>
      <c r="DH320" s="40"/>
      <c r="DI320" s="84">
        <v>0</v>
      </c>
      <c r="DJ320" s="84"/>
      <c r="DK320" s="84"/>
      <c r="DL320" s="84">
        <f t="shared" si="2930"/>
        <v>0</v>
      </c>
      <c r="DM320" s="191"/>
      <c r="DN320" s="84"/>
      <c r="DO320" s="40"/>
      <c r="DP320" s="84">
        <v>0</v>
      </c>
      <c r="DQ320" s="84"/>
      <c r="DR320" s="84"/>
      <c r="DS320" s="84">
        <f t="shared" si="2931"/>
        <v>0</v>
      </c>
      <c r="DT320" s="191"/>
      <c r="DU320" s="84"/>
      <c r="DV320" s="40"/>
      <c r="DW320" s="84">
        <v>0</v>
      </c>
      <c r="DX320" s="84"/>
      <c r="DY320" s="84"/>
      <c r="DZ320" s="84">
        <f t="shared" si="2932"/>
        <v>0</v>
      </c>
      <c r="EA320" s="191"/>
      <c r="EB320" s="84"/>
      <c r="EC320" s="40"/>
      <c r="ED320" s="84">
        <v>0</v>
      </c>
      <c r="EE320" s="84"/>
      <c r="EF320" s="84"/>
      <c r="EG320" s="84">
        <f t="shared" si="2933"/>
        <v>0</v>
      </c>
      <c r="EH320" s="191"/>
      <c r="EI320" s="84"/>
      <c r="EJ320" s="40"/>
      <c r="EK320" s="84">
        <v>0</v>
      </c>
      <c r="EL320" s="84"/>
      <c r="EM320" s="84"/>
      <c r="EN320" s="84">
        <f t="shared" si="2934"/>
        <v>0</v>
      </c>
      <c r="EO320" s="191"/>
      <c r="EP320" s="84"/>
      <c r="EQ320" s="40"/>
      <c r="ER320" s="84">
        <v>0</v>
      </c>
      <c r="ES320" s="84"/>
      <c r="ET320" s="84"/>
      <c r="EU320" s="84">
        <f t="shared" si="2935"/>
        <v>0</v>
      </c>
      <c r="EV320" s="191"/>
      <c r="EW320" s="84"/>
      <c r="EX320" s="40"/>
      <c r="EY320" s="84">
        <v>0</v>
      </c>
      <c r="EZ320" s="84"/>
      <c r="FA320" s="84"/>
      <c r="FB320" s="84">
        <f t="shared" si="2936"/>
        <v>0</v>
      </c>
      <c r="FC320" s="191"/>
      <c r="FD320" s="84"/>
      <c r="FE320" s="40"/>
      <c r="FF320" s="84">
        <v>0</v>
      </c>
      <c r="FG320" s="84"/>
      <c r="FH320" s="84"/>
      <c r="FI320" s="84">
        <f t="shared" si="2937"/>
        <v>0</v>
      </c>
      <c r="FJ320" s="191"/>
      <c r="FK320" s="84"/>
      <c r="FL320" s="40"/>
      <c r="FM320" s="84">
        <v>0</v>
      </c>
      <c r="FN320" s="84"/>
      <c r="FO320" s="84"/>
      <c r="FP320" s="84">
        <f t="shared" si="2938"/>
        <v>0</v>
      </c>
      <c r="FQ320" s="191"/>
      <c r="FR320" s="84"/>
      <c r="FS320" s="40"/>
      <c r="FT320" s="97">
        <f t="shared" si="2939"/>
        <v>0</v>
      </c>
      <c r="FU320" s="84">
        <v>0</v>
      </c>
      <c r="FV320" s="84">
        <v>0</v>
      </c>
      <c r="FW320" s="84">
        <v>0</v>
      </c>
      <c r="FX320" s="84">
        <f t="shared" si="2940"/>
        <v>0</v>
      </c>
      <c r="FY320" s="191" t="str">
        <f t="shared" si="2941"/>
        <v>nebija plānots</v>
      </c>
      <c r="FZ320" s="84">
        <f t="shared" si="2942"/>
        <v>0</v>
      </c>
      <c r="GA320" s="84">
        <v>0</v>
      </c>
      <c r="GB320" s="84">
        <v>0</v>
      </c>
      <c r="GC320" s="84">
        <f t="shared" si="2943"/>
        <v>0</v>
      </c>
      <c r="GD320" s="84">
        <f t="shared" si="2944"/>
        <v>0</v>
      </c>
      <c r="GE320" s="84">
        <f t="shared" si="2945"/>
        <v>0</v>
      </c>
      <c r="GF320" s="191" t="str">
        <f t="shared" si="2946"/>
        <v>nebija plānots</v>
      </c>
      <c r="GG320" s="84">
        <f t="shared" si="2947"/>
        <v>0</v>
      </c>
      <c r="GH320" s="84">
        <v>0</v>
      </c>
      <c r="GI320" s="84">
        <v>0</v>
      </c>
      <c r="GJ320" s="84">
        <f t="shared" si="2948"/>
        <v>0</v>
      </c>
      <c r="GK320" s="84">
        <f t="shared" si="2949"/>
        <v>0</v>
      </c>
      <c r="GL320" s="84">
        <f t="shared" si="2950"/>
        <v>0</v>
      </c>
      <c r="GM320" s="191" t="str">
        <f t="shared" si="2951"/>
        <v>nebija plānots</v>
      </c>
      <c r="GN320" s="84">
        <f t="shared" si="2952"/>
        <v>0</v>
      </c>
      <c r="GO320" s="84">
        <v>0</v>
      </c>
      <c r="GP320" s="84">
        <v>0</v>
      </c>
      <c r="GQ320" s="84">
        <f t="shared" si="2921"/>
        <v>0</v>
      </c>
      <c r="GR320" s="84">
        <f t="shared" si="2922"/>
        <v>0</v>
      </c>
      <c r="GS320" s="84">
        <f t="shared" si="2923"/>
        <v>0</v>
      </c>
      <c r="GT320" s="191" t="str">
        <f t="shared" si="2953"/>
        <v>nebija plānots</v>
      </c>
      <c r="GU320" s="84">
        <f t="shared" si="2924"/>
        <v>0</v>
      </c>
      <c r="GV320" s="84">
        <v>0</v>
      </c>
      <c r="GW320" s="84">
        <v>0</v>
      </c>
      <c r="GX320" s="84">
        <f t="shared" si="2925"/>
        <v>0</v>
      </c>
      <c r="GY320" s="84">
        <f t="shared" si="2926"/>
        <v>0</v>
      </c>
      <c r="GZ320" s="84">
        <f t="shared" si="2927"/>
        <v>0</v>
      </c>
      <c r="HA320" s="191" t="str">
        <f t="shared" si="3110"/>
        <v>nebija plānots</v>
      </c>
      <c r="HB320" s="84">
        <f t="shared" si="2928"/>
        <v>0</v>
      </c>
      <c r="HC320" s="40"/>
      <c r="HD320" s="40"/>
      <c r="HE320" s="99"/>
      <c r="HF320" s="99"/>
      <c r="HG320" s="108"/>
      <c r="HH320" s="100"/>
      <c r="HI320" s="100"/>
    </row>
    <row r="321" spans="1:217" ht="75.400000000000006" hidden="1" customHeight="1" outlineLevel="1" x14ac:dyDescent="0.45">
      <c r="B321" s="9"/>
      <c r="C321" s="317" t="s">
        <v>143</v>
      </c>
      <c r="D321" s="1" t="s">
        <v>1471</v>
      </c>
      <c r="E321" s="35">
        <v>306</v>
      </c>
      <c r="F321" s="37">
        <v>5</v>
      </c>
      <c r="G321" s="37" t="s">
        <v>143</v>
      </c>
      <c r="H321" s="37" t="s">
        <v>267</v>
      </c>
      <c r="I321" s="37" t="s">
        <v>510</v>
      </c>
      <c r="J321" s="54">
        <v>0</v>
      </c>
      <c r="K321" s="45"/>
      <c r="L321" s="38"/>
      <c r="M321" s="39" t="s">
        <v>50</v>
      </c>
      <c r="N321" s="38"/>
      <c r="O321" s="38"/>
      <c r="P321" s="38" t="s">
        <v>457</v>
      </c>
      <c r="Q321" s="40"/>
      <c r="R321" s="40"/>
      <c r="S321" s="40"/>
      <c r="T321" s="40"/>
      <c r="U321" s="40"/>
      <c r="V321" s="40"/>
      <c r="W321" s="40"/>
      <c r="X321" s="85">
        <f t="shared" si="2889"/>
        <v>0</v>
      </c>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c r="BV321" s="40"/>
      <c r="BW321" s="40"/>
      <c r="BX321" s="40"/>
      <c r="BY321" s="40"/>
      <c r="BZ321" s="40"/>
      <c r="CA321" s="40"/>
      <c r="CB321" s="40"/>
      <c r="CC321" s="40"/>
      <c r="CD321" s="40"/>
      <c r="CE321" s="40"/>
      <c r="CF321" s="40"/>
      <c r="CG321" s="40"/>
      <c r="CH321" s="40"/>
      <c r="CI321" s="40"/>
      <c r="CJ321" s="40"/>
      <c r="CK321" s="40"/>
      <c r="CL321" s="40"/>
      <c r="CM321" s="40"/>
      <c r="CN321" s="40"/>
      <c r="CO321" s="84">
        <v>0</v>
      </c>
      <c r="CP321" s="84">
        <v>0</v>
      </c>
      <c r="CQ321" s="40"/>
      <c r="CR321" s="57">
        <f t="shared" si="2890"/>
        <v>0</v>
      </c>
      <c r="CS321" s="40"/>
      <c r="CT321" s="40">
        <v>136000</v>
      </c>
      <c r="CU321" s="84"/>
      <c r="CV321" s="84"/>
      <c r="CW321" s="84"/>
      <c r="CX321" s="84"/>
      <c r="CY321" s="191"/>
      <c r="CZ321" s="84"/>
      <c r="DA321" s="40">
        <v>1251316.82</v>
      </c>
      <c r="DB321" s="84">
        <v>0</v>
      </c>
      <c r="DC321" s="84"/>
      <c r="DD321" s="84"/>
      <c r="DE321" s="84">
        <f t="shared" si="2929"/>
        <v>0</v>
      </c>
      <c r="DF321" s="191"/>
      <c r="DG321" s="84"/>
      <c r="DH321" s="40">
        <v>91915.71</v>
      </c>
      <c r="DI321" s="84">
        <v>0</v>
      </c>
      <c r="DJ321" s="84"/>
      <c r="DK321" s="84"/>
      <c r="DL321" s="84">
        <f t="shared" si="2930"/>
        <v>0</v>
      </c>
      <c r="DM321" s="191"/>
      <c r="DN321" s="84"/>
      <c r="DO321" s="40">
        <v>289560.26</v>
      </c>
      <c r="DP321" s="84">
        <v>0</v>
      </c>
      <c r="DQ321" s="84"/>
      <c r="DR321" s="84"/>
      <c r="DS321" s="84">
        <f t="shared" si="2931"/>
        <v>0</v>
      </c>
      <c r="DT321" s="191"/>
      <c r="DU321" s="84"/>
      <c r="DV321" s="40">
        <v>161016.31</v>
      </c>
      <c r="DW321" s="84">
        <v>0</v>
      </c>
      <c r="DX321" s="84"/>
      <c r="DY321" s="84"/>
      <c r="DZ321" s="84">
        <f t="shared" si="2932"/>
        <v>0</v>
      </c>
      <c r="EA321" s="191"/>
      <c r="EB321" s="84"/>
      <c r="EC321" s="40">
        <v>316444.26</v>
      </c>
      <c r="ED321" s="84">
        <v>0</v>
      </c>
      <c r="EE321" s="84"/>
      <c r="EF321" s="84"/>
      <c r="EG321" s="84">
        <f t="shared" si="2933"/>
        <v>0</v>
      </c>
      <c r="EH321" s="191"/>
      <c r="EI321" s="84"/>
      <c r="EJ321" s="40">
        <v>1234471.4099999999</v>
      </c>
      <c r="EK321" s="84">
        <v>0</v>
      </c>
      <c r="EL321" s="84"/>
      <c r="EM321" s="84"/>
      <c r="EN321" s="84">
        <f t="shared" si="2934"/>
        <v>0</v>
      </c>
      <c r="EO321" s="191"/>
      <c r="EP321" s="84"/>
      <c r="EQ321" s="40">
        <v>3669393.23</v>
      </c>
      <c r="ER321" s="84">
        <v>0</v>
      </c>
      <c r="ES321" s="84"/>
      <c r="ET321" s="84"/>
      <c r="EU321" s="84">
        <f t="shared" si="2935"/>
        <v>0</v>
      </c>
      <c r="EV321" s="191"/>
      <c r="EW321" s="84"/>
      <c r="EX321" s="40">
        <v>0</v>
      </c>
      <c r="EY321" s="84">
        <v>0</v>
      </c>
      <c r="EZ321" s="84"/>
      <c r="FA321" s="84"/>
      <c r="FB321" s="84">
        <f t="shared" si="2936"/>
        <v>0</v>
      </c>
      <c r="FC321" s="191"/>
      <c r="FD321" s="84"/>
      <c r="FE321" s="40">
        <v>1184900</v>
      </c>
      <c r="FF321" s="84">
        <v>0</v>
      </c>
      <c r="FG321" s="84"/>
      <c r="FH321" s="84"/>
      <c r="FI321" s="84">
        <f t="shared" si="2937"/>
        <v>0</v>
      </c>
      <c r="FJ321" s="191"/>
      <c r="FK321" s="84"/>
      <c r="FL321" s="40">
        <v>1166476.6299999999</v>
      </c>
      <c r="FM321" s="84">
        <v>0</v>
      </c>
      <c r="FN321" s="84"/>
      <c r="FO321" s="84"/>
      <c r="FP321" s="84">
        <f t="shared" si="2938"/>
        <v>0</v>
      </c>
      <c r="FQ321" s="191"/>
      <c r="FR321" s="84"/>
      <c r="FS321" s="40"/>
      <c r="FT321" s="97">
        <f t="shared" si="2939"/>
        <v>0</v>
      </c>
      <c r="FU321" s="84">
        <v>0</v>
      </c>
      <c r="FV321" s="84">
        <v>0</v>
      </c>
      <c r="FW321" s="84">
        <v>0</v>
      </c>
      <c r="FX321" s="84">
        <f t="shared" si="2940"/>
        <v>0</v>
      </c>
      <c r="FY321" s="191" t="str">
        <f t="shared" si="2941"/>
        <v>nebija plānots</v>
      </c>
      <c r="FZ321" s="84">
        <f t="shared" si="2942"/>
        <v>0</v>
      </c>
      <c r="GA321" s="84">
        <v>0</v>
      </c>
      <c r="GB321" s="84">
        <v>0</v>
      </c>
      <c r="GC321" s="84">
        <f t="shared" si="2943"/>
        <v>0</v>
      </c>
      <c r="GD321" s="84">
        <f t="shared" si="2944"/>
        <v>0</v>
      </c>
      <c r="GE321" s="84">
        <f t="shared" si="2945"/>
        <v>0</v>
      </c>
      <c r="GF321" s="191" t="str">
        <f t="shared" si="2946"/>
        <v>nebija plānots</v>
      </c>
      <c r="GG321" s="84">
        <f t="shared" si="2947"/>
        <v>0</v>
      </c>
      <c r="GH321" s="84">
        <v>0</v>
      </c>
      <c r="GI321" s="84">
        <v>0</v>
      </c>
      <c r="GJ321" s="84">
        <f t="shared" si="2948"/>
        <v>0</v>
      </c>
      <c r="GK321" s="84">
        <f t="shared" si="2949"/>
        <v>0</v>
      </c>
      <c r="GL321" s="84">
        <f t="shared" si="2950"/>
        <v>0</v>
      </c>
      <c r="GM321" s="191" t="str">
        <f t="shared" si="2951"/>
        <v>nebija plānots</v>
      </c>
      <c r="GN321" s="84">
        <f t="shared" si="2952"/>
        <v>0</v>
      </c>
      <c r="GO321" s="84">
        <v>0</v>
      </c>
      <c r="GP321" s="84">
        <v>0</v>
      </c>
      <c r="GQ321" s="84">
        <f t="shared" si="2921"/>
        <v>0</v>
      </c>
      <c r="GR321" s="84">
        <f t="shared" si="2922"/>
        <v>0</v>
      </c>
      <c r="GS321" s="84">
        <f t="shared" si="2923"/>
        <v>0</v>
      </c>
      <c r="GT321" s="191" t="str">
        <f t="shared" si="2953"/>
        <v>nebija plānots</v>
      </c>
      <c r="GU321" s="84">
        <f t="shared" si="2924"/>
        <v>0</v>
      </c>
      <c r="GV321" s="84">
        <v>0</v>
      </c>
      <c r="GW321" s="84">
        <v>0</v>
      </c>
      <c r="GX321" s="84">
        <f t="shared" si="2925"/>
        <v>0</v>
      </c>
      <c r="GY321" s="84">
        <f t="shared" si="2926"/>
        <v>0</v>
      </c>
      <c r="GZ321" s="84">
        <f t="shared" si="2927"/>
        <v>0</v>
      </c>
      <c r="HA321" s="191" t="str">
        <f t="shared" si="3110"/>
        <v>nebija plānots</v>
      </c>
      <c r="HB321" s="84">
        <f t="shared" si="2928"/>
        <v>0</v>
      </c>
      <c r="HC321" s="40"/>
      <c r="HD321" s="40"/>
      <c r="HE321" s="99"/>
      <c r="HF321" s="153">
        <v>0.82</v>
      </c>
      <c r="HG321" s="108" t="s">
        <v>673</v>
      </c>
      <c r="HH321" s="100"/>
      <c r="HI321" s="102" t="s">
        <v>674</v>
      </c>
    </row>
    <row r="322" spans="1:217" ht="121.9" customHeight="1" collapsed="1" x14ac:dyDescent="0.45">
      <c r="A322" s="1" t="str">
        <f t="shared" si="2436"/>
        <v>5.6.2.2</v>
      </c>
      <c r="B322" s="9" t="str">
        <f>C322&amp;J322&amp;"."&amp;D322</f>
        <v>5.6.2.2.Nē</v>
      </c>
      <c r="C322" s="317" t="s">
        <v>143</v>
      </c>
      <c r="D322" s="1" t="s">
        <v>1471</v>
      </c>
      <c r="E322" s="35">
        <v>307</v>
      </c>
      <c r="F322" s="54">
        <v>5</v>
      </c>
      <c r="G322" s="54" t="s">
        <v>143</v>
      </c>
      <c r="H322" s="54" t="s">
        <v>267</v>
      </c>
      <c r="I322" s="54" t="str">
        <f t="shared" si="2401"/>
        <v>5.6.2. Degradēto teritoriju atjaunošana</v>
      </c>
      <c r="J322" s="54">
        <v>2</v>
      </c>
      <c r="K322" s="65">
        <v>2</v>
      </c>
      <c r="L322" s="38" t="str">
        <f t="shared" si="2402"/>
        <v>5.6.2.2</v>
      </c>
      <c r="M322" s="56" t="s">
        <v>50</v>
      </c>
      <c r="N322" s="55" t="s">
        <v>5</v>
      </c>
      <c r="O322" s="55" t="s">
        <v>222</v>
      </c>
      <c r="P322" s="55" t="s">
        <v>225</v>
      </c>
      <c r="Q322" s="57">
        <f t="shared" si="2403"/>
        <v>82362981</v>
      </c>
      <c r="R322" s="57">
        <f t="shared" si="2404"/>
        <v>82362981</v>
      </c>
      <c r="S322" s="80">
        <v>0</v>
      </c>
      <c r="T322" s="80">
        <v>82362981</v>
      </c>
      <c r="U322" s="80">
        <v>0</v>
      </c>
      <c r="V322" s="80">
        <v>0</v>
      </c>
      <c r="W322" s="80">
        <v>0</v>
      </c>
      <c r="X322" s="85" t="str">
        <f t="shared" si="2889"/>
        <v>ERAF</v>
      </c>
      <c r="Y322" s="85">
        <v>0</v>
      </c>
      <c r="Z322" s="85">
        <v>0</v>
      </c>
      <c r="AA322" s="85">
        <v>0</v>
      </c>
      <c r="AB322" s="85">
        <v>0</v>
      </c>
      <c r="AC322" s="85">
        <v>0</v>
      </c>
      <c r="AD322" s="85">
        <v>0</v>
      </c>
      <c r="AE322" s="85">
        <v>485980.02</v>
      </c>
      <c r="AF322" s="85">
        <v>1773473.29</v>
      </c>
      <c r="AG322" s="85">
        <v>3555677.25</v>
      </c>
      <c r="AH322" s="85">
        <v>1957344.28</v>
      </c>
      <c r="AI322" s="85">
        <v>101667.13</v>
      </c>
      <c r="AJ322" s="85">
        <v>819173.84000000008</v>
      </c>
      <c r="AK322" s="85">
        <v>877760.14999999991</v>
      </c>
      <c r="AL322" s="85">
        <v>758263.16</v>
      </c>
      <c r="AM322" s="85">
        <v>10329339.120000001</v>
      </c>
      <c r="AN322" s="85">
        <f t="shared" si="3379"/>
        <v>10329339.120000001</v>
      </c>
      <c r="AO322" s="85">
        <v>19028264.25</v>
      </c>
      <c r="AP322" s="57">
        <f t="shared" si="2306"/>
        <v>29357603.370000001</v>
      </c>
      <c r="AQ322" s="85">
        <v>2449124.36</v>
      </c>
      <c r="AR322" s="85">
        <v>1947781.94</v>
      </c>
      <c r="AS322" s="85">
        <v>1517307.02</v>
      </c>
      <c r="AT322" s="85">
        <v>400000</v>
      </c>
      <c r="AU322" s="85">
        <v>2441399.9499999997</v>
      </c>
      <c r="AV322" s="85">
        <v>2120365.2200000002</v>
      </c>
      <c r="AW322" s="85">
        <v>1285650.21</v>
      </c>
      <c r="AX322" s="85">
        <v>1346859</v>
      </c>
      <c r="AY322" s="85">
        <v>1810736.94</v>
      </c>
      <c r="AZ322" s="85">
        <v>1034759.46</v>
      </c>
      <c r="BA322" s="85">
        <v>93737</v>
      </c>
      <c r="BB322" s="85">
        <v>2850170.07</v>
      </c>
      <c r="BC322" s="57">
        <f t="shared" si="2307"/>
        <v>19297891.169999998</v>
      </c>
      <c r="BD322" s="57">
        <f t="shared" si="2308"/>
        <v>48655494.539999999</v>
      </c>
      <c r="BE322" s="85">
        <v>2090985.72</v>
      </c>
      <c r="BF322" s="85">
        <v>523155.79000000004</v>
      </c>
      <c r="BG322" s="85">
        <v>1561007.74</v>
      </c>
      <c r="BH322" s="85">
        <v>371858.55</v>
      </c>
      <c r="BI322" s="85">
        <v>1810683.83</v>
      </c>
      <c r="BJ322" s="85">
        <v>3083417.1300000004</v>
      </c>
      <c r="BK322" s="85">
        <v>2723477.8</v>
      </c>
      <c r="BL322" s="85">
        <v>1006305.4299999999</v>
      </c>
      <c r="BM322" s="85">
        <v>2381960.4499999997</v>
      </c>
      <c r="BN322" s="85">
        <v>185193.66999999998</v>
      </c>
      <c r="BO322" s="85">
        <v>455491.36000000004</v>
      </c>
      <c r="BP322" s="85">
        <v>653111.89</v>
      </c>
      <c r="BQ322" s="57">
        <f t="shared" si="2309"/>
        <v>16846649.359999996</v>
      </c>
      <c r="BR322" s="85">
        <v>506402.68999999994</v>
      </c>
      <c r="BS322" s="85">
        <v>1403135.15</v>
      </c>
      <c r="BT322" s="85">
        <v>170950.06</v>
      </c>
      <c r="BU322" s="85">
        <v>961914.09</v>
      </c>
      <c r="BV322" s="85">
        <v>562139.1</v>
      </c>
      <c r="BW322" s="85">
        <v>311166.3</v>
      </c>
      <c r="BX322" s="85">
        <v>914267.79</v>
      </c>
      <c r="BY322" s="85">
        <v>2000000</v>
      </c>
      <c r="BZ322" s="85">
        <v>82246.260000000009</v>
      </c>
      <c r="CA322" s="85">
        <v>868199.02</v>
      </c>
      <c r="CB322" s="85">
        <v>0</v>
      </c>
      <c r="CC322" s="85">
        <v>549885.88</v>
      </c>
      <c r="CD322" s="57">
        <f t="shared" si="2310"/>
        <v>8330306.3399999989</v>
      </c>
      <c r="CE322" s="85">
        <v>-10067</v>
      </c>
      <c r="CF322" s="85">
        <v>307641.63</v>
      </c>
      <c r="CG322" s="85">
        <v>210101.88</v>
      </c>
      <c r="CH322" s="85">
        <v>822961.85</v>
      </c>
      <c r="CI322" s="85">
        <v>274566.33</v>
      </c>
      <c r="CJ322" s="85">
        <v>10067</v>
      </c>
      <c r="CK322" s="85">
        <v>0</v>
      </c>
      <c r="CL322" s="85">
        <v>0</v>
      </c>
      <c r="CM322" s="85">
        <v>132645.35999999999</v>
      </c>
      <c r="CN322" s="85">
        <v>0</v>
      </c>
      <c r="CO322" s="84">
        <v>143036.4</v>
      </c>
      <c r="CP322" s="84">
        <v>376840.77</v>
      </c>
      <c r="CQ322" s="57">
        <f>CE322+CF322+CG322+CH322+CI322+CJ322+CK322+CL322+CM322+CN322+CO322+CP322</f>
        <v>2267794.2199999997</v>
      </c>
      <c r="CR322" s="57">
        <f t="shared" si="2890"/>
        <v>76100244.459999993</v>
      </c>
      <c r="CS322" s="179">
        <v>18627.810000000001</v>
      </c>
      <c r="CT322" s="84">
        <v>86516.24</v>
      </c>
      <c r="CU322" s="84">
        <v>14918.45</v>
      </c>
      <c r="CV322" s="84">
        <f t="shared" si="2954"/>
        <v>105144.05</v>
      </c>
      <c r="CW322" s="84">
        <v>0</v>
      </c>
      <c r="CX322" s="84">
        <f t="shared" si="2955"/>
        <v>33546.26</v>
      </c>
      <c r="CY322" s="191">
        <f t="shared" si="2956"/>
        <v>0.31905048359845373</v>
      </c>
      <c r="CZ322" s="84">
        <f t="shared" si="2957"/>
        <v>-71597.790000000008</v>
      </c>
      <c r="DA322" s="84">
        <f t="shared" ref="DA322:FL322" si="3440">DA323+DA324</f>
        <v>444435.45</v>
      </c>
      <c r="DB322" s="84">
        <v>628230.31000000006</v>
      </c>
      <c r="DC322" s="84">
        <f t="shared" si="2959"/>
        <v>549579.5</v>
      </c>
      <c r="DD322" s="84">
        <v>20569.34</v>
      </c>
      <c r="DE322" s="84">
        <f t="shared" si="2929"/>
        <v>661776.57000000007</v>
      </c>
      <c r="DF322" s="191">
        <f t="shared" ref="DF322" si="3441">IFERROR(DE322/DC322,"nebija plānots")</f>
        <v>1.2041507552592483</v>
      </c>
      <c r="DG322" s="84">
        <f t="shared" ref="DG322" si="3442">DE322-DC322</f>
        <v>112197.07000000007</v>
      </c>
      <c r="DH322" s="84">
        <f t="shared" si="3440"/>
        <v>697874.76</v>
      </c>
      <c r="DI322" s="84">
        <v>355064.73</v>
      </c>
      <c r="DJ322" s="84">
        <f t="shared" ref="DJ322" si="3443">DC322+DH322</f>
        <v>1247454.26</v>
      </c>
      <c r="DK322" s="84">
        <v>115847.36</v>
      </c>
      <c r="DL322" s="84">
        <f t="shared" si="2930"/>
        <v>1016841.3</v>
      </c>
      <c r="DM322" s="191">
        <f t="shared" ref="DM322" si="3444">IFERROR(DL322/DJ322,"nebija plānots")</f>
        <v>0.81513313361886319</v>
      </c>
      <c r="DN322" s="84">
        <f t="shared" ref="DN322" si="3445">DL322-DJ322</f>
        <v>-230612.95999999996</v>
      </c>
      <c r="DO322" s="84">
        <f t="shared" si="3440"/>
        <v>134652.85999999999</v>
      </c>
      <c r="DP322" s="84">
        <v>328783.77</v>
      </c>
      <c r="DQ322" s="84">
        <f t="shared" ref="DQ322" si="3446">DJ322+DO322</f>
        <v>1382107.12</v>
      </c>
      <c r="DR322" s="84">
        <v>115847.36</v>
      </c>
      <c r="DS322" s="84">
        <f t="shared" si="2931"/>
        <v>1345625.07</v>
      </c>
      <c r="DT322" s="191">
        <f t="shared" ref="DT322" si="3447">IFERROR(DS322/DQ322,"nebija plānots")</f>
        <v>0.97360403584347355</v>
      </c>
      <c r="DU322" s="84">
        <f t="shared" ref="DU322" si="3448">DS322-DQ322</f>
        <v>-36482.050000000047</v>
      </c>
      <c r="DV322" s="84">
        <f t="shared" si="3440"/>
        <v>131912.23000000001</v>
      </c>
      <c r="DW322" s="84">
        <v>152598.19</v>
      </c>
      <c r="DX322" s="84">
        <f t="shared" ref="DX322" si="3449">DQ322+DV322</f>
        <v>1514019.35</v>
      </c>
      <c r="DY322" s="84">
        <v>115847.36</v>
      </c>
      <c r="DZ322" s="84">
        <f t="shared" si="2932"/>
        <v>1498223.26</v>
      </c>
      <c r="EA322" s="191">
        <f t="shared" ref="EA322" si="3450">IFERROR(DZ322/DX322,"nebija plānots")</f>
        <v>0.98956678459888903</v>
      </c>
      <c r="EB322" s="84">
        <f t="shared" ref="EB322" si="3451">DZ322-DX322</f>
        <v>-15796.090000000084</v>
      </c>
      <c r="EC322" s="84">
        <f t="shared" si="3440"/>
        <v>0</v>
      </c>
      <c r="ED322" s="84">
        <v>54668.04</v>
      </c>
      <c r="EE322" s="84">
        <f t="shared" ref="EE322" si="3452">DX322+EC322</f>
        <v>1514019.35</v>
      </c>
      <c r="EF322" s="84">
        <v>115847.36</v>
      </c>
      <c r="EG322" s="84">
        <f t="shared" si="2933"/>
        <v>1552891.3</v>
      </c>
      <c r="EH322" s="191">
        <f t="shared" ref="EH322" si="3453">IFERROR(EG322/EE322,"nebija plānots")</f>
        <v>1.0256746718593788</v>
      </c>
      <c r="EI322" s="84">
        <f t="shared" ref="EI322" si="3454">EG322-EE322</f>
        <v>38871.949999999953</v>
      </c>
      <c r="EJ322" s="84">
        <f t="shared" si="3440"/>
        <v>15121.5</v>
      </c>
      <c r="EK322" s="84">
        <v>36778.269999999997</v>
      </c>
      <c r="EL322" s="84">
        <f t="shared" ref="EL322" si="3455">EE322+EJ322</f>
        <v>1529140.85</v>
      </c>
      <c r="EM322" s="84">
        <v>115847.36</v>
      </c>
      <c r="EN322" s="84">
        <f t="shared" si="2934"/>
        <v>1589669.57</v>
      </c>
      <c r="EO322" s="191">
        <f t="shared" ref="EO322" si="3456">IFERROR(EN322/EL322,"nebija plānots")</f>
        <v>1.0395834824502923</v>
      </c>
      <c r="EP322" s="84">
        <f t="shared" ref="EP322" si="3457">EN322-EL322</f>
        <v>60528.719999999972</v>
      </c>
      <c r="EQ322" s="84">
        <f t="shared" si="3440"/>
        <v>209603.25</v>
      </c>
      <c r="ER322" s="84">
        <v>162153.72</v>
      </c>
      <c r="ES322" s="84">
        <f t="shared" ref="ES322" si="3458">EL322+EQ322</f>
        <v>1738744.1</v>
      </c>
      <c r="ET322" s="84">
        <v>115847.36</v>
      </c>
      <c r="EU322" s="84">
        <f t="shared" si="2935"/>
        <v>1751823.29</v>
      </c>
      <c r="EV322" s="191">
        <f t="shared" ref="EV322" si="3459">IFERROR(EU322/ES322,"nebija plānots")</f>
        <v>1.0075222052514801</v>
      </c>
      <c r="EW322" s="84">
        <f t="shared" ref="EW322" si="3460">EU322-ES322</f>
        <v>13079.189999999944</v>
      </c>
      <c r="EX322" s="84">
        <f t="shared" si="3440"/>
        <v>0</v>
      </c>
      <c r="EY322" s="84">
        <v>15628.7</v>
      </c>
      <c r="EZ322" s="84">
        <f t="shared" ref="EZ322" si="3461">ES322+EX322</f>
        <v>1738744.1</v>
      </c>
      <c r="FA322" s="84">
        <v>115847.36</v>
      </c>
      <c r="FB322" s="84">
        <f t="shared" si="2936"/>
        <v>1767451.99</v>
      </c>
      <c r="FC322" s="191">
        <f t="shared" ref="FC322" si="3462">IFERROR(FB322/EZ322,"nebija plānots")</f>
        <v>1.0165107044791697</v>
      </c>
      <c r="FD322" s="84">
        <f t="shared" ref="FD322" si="3463">FB322-EZ322</f>
        <v>28707.889999999898</v>
      </c>
      <c r="FE322" s="84">
        <f t="shared" si="3440"/>
        <v>0</v>
      </c>
      <c r="FF322" s="84">
        <v>0</v>
      </c>
      <c r="FG322" s="84">
        <f t="shared" ref="FG322" si="3464">EZ322+FE322</f>
        <v>1738744.1</v>
      </c>
      <c r="FH322" s="84">
        <v>115847.36</v>
      </c>
      <c r="FI322" s="84">
        <f t="shared" si="2937"/>
        <v>1767451.99</v>
      </c>
      <c r="FJ322" s="191">
        <f t="shared" ref="FJ322" si="3465">IFERROR(FI322/FG322,"nebija plānots")</f>
        <v>1.0165107044791697</v>
      </c>
      <c r="FK322" s="84">
        <f t="shared" ref="FK322" si="3466">FI322-FG322</f>
        <v>28707.889999999898</v>
      </c>
      <c r="FL322" s="84">
        <f t="shared" si="3440"/>
        <v>0</v>
      </c>
      <c r="FM322" s="84">
        <v>0</v>
      </c>
      <c r="FN322" s="84">
        <f t="shared" ref="FN322" si="3467">FG322+FL322</f>
        <v>1738744.1</v>
      </c>
      <c r="FO322" s="84">
        <v>115847.36</v>
      </c>
      <c r="FP322" s="84">
        <f t="shared" si="2938"/>
        <v>1767451.99</v>
      </c>
      <c r="FQ322" s="191">
        <f t="shared" ref="FQ322" si="3468">IFERROR(FP322/FN322,"nebija plānots")</f>
        <v>1.0165107044791697</v>
      </c>
      <c r="FR322" s="84">
        <f t="shared" ref="FR322" si="3469">FP322-FN322</f>
        <v>28707.889999999898</v>
      </c>
      <c r="FS322" s="97">
        <f t="shared" si="3049"/>
        <v>1738744.1</v>
      </c>
      <c r="FT322" s="97">
        <f t="shared" si="2939"/>
        <v>77867696.449999988</v>
      </c>
      <c r="FU322" s="84">
        <v>262948.68</v>
      </c>
      <c r="FV322" s="84">
        <v>0</v>
      </c>
      <c r="FW322" s="84">
        <v>0</v>
      </c>
      <c r="FX322" s="84">
        <f t="shared" si="2940"/>
        <v>0</v>
      </c>
      <c r="FY322" s="191">
        <f t="shared" si="2941"/>
        <v>0</v>
      </c>
      <c r="FZ322" s="84">
        <f t="shared" si="2942"/>
        <v>262948.68</v>
      </c>
      <c r="GA322" s="84">
        <v>255848.17000000004</v>
      </c>
      <c r="GB322" s="84">
        <v>0</v>
      </c>
      <c r="GC322" s="84">
        <f t="shared" si="2943"/>
        <v>255848.17000000004</v>
      </c>
      <c r="GD322" s="84">
        <f t="shared" si="2944"/>
        <v>0</v>
      </c>
      <c r="GE322" s="84">
        <f t="shared" si="2945"/>
        <v>255848.17000000004</v>
      </c>
      <c r="GF322" s="191">
        <f t="shared" si="2946"/>
        <v>0.97299659386006443</v>
      </c>
      <c r="GG322" s="84">
        <f t="shared" si="2947"/>
        <v>7100.5099999999511</v>
      </c>
      <c r="GH322" s="84">
        <v>0</v>
      </c>
      <c r="GI322" s="84">
        <v>0</v>
      </c>
      <c r="GJ322" s="84">
        <f t="shared" si="2948"/>
        <v>0</v>
      </c>
      <c r="GK322" s="84">
        <f t="shared" si="2949"/>
        <v>0</v>
      </c>
      <c r="GL322" s="84">
        <f t="shared" si="2950"/>
        <v>255848.17000000004</v>
      </c>
      <c r="GM322" s="191">
        <f t="shared" si="2951"/>
        <v>0.97299659386006443</v>
      </c>
      <c r="GN322" s="84">
        <f t="shared" si="2952"/>
        <v>7100.5099999999511</v>
      </c>
      <c r="GO322" s="84">
        <v>115898.37</v>
      </c>
      <c r="GP322" s="84">
        <v>0</v>
      </c>
      <c r="GQ322" s="84">
        <f t="shared" si="2921"/>
        <v>115898.37</v>
      </c>
      <c r="GR322" s="84">
        <f t="shared" si="2922"/>
        <v>0</v>
      </c>
      <c r="GS322" s="84">
        <f t="shared" si="2923"/>
        <v>371746.54000000004</v>
      </c>
      <c r="GT322" s="191">
        <f t="shared" si="2953"/>
        <v>1.413760814467675</v>
      </c>
      <c r="GU322" s="84">
        <f t="shared" si="2924"/>
        <v>-108797.86000000004</v>
      </c>
      <c r="GV322" s="84">
        <v>0</v>
      </c>
      <c r="GW322" s="84">
        <v>0</v>
      </c>
      <c r="GX322" s="84">
        <f t="shared" si="2925"/>
        <v>0</v>
      </c>
      <c r="GY322" s="84">
        <f t="shared" si="2926"/>
        <v>0</v>
      </c>
      <c r="GZ322" s="84">
        <f t="shared" si="2927"/>
        <v>371746.54000000004</v>
      </c>
      <c r="HA322" s="191">
        <f t="shared" si="3110"/>
        <v>1.413760814467675</v>
      </c>
      <c r="HB322" s="84">
        <f t="shared" si="2928"/>
        <v>-108797.86000000004</v>
      </c>
      <c r="HC322" s="57">
        <f>FU322+FS322+CQ322+CD322+BQ322+BC322+AP322</f>
        <v>78101937.239999995</v>
      </c>
      <c r="HD322" s="57">
        <f>Q322-HC322</f>
        <v>4261043.7600000054</v>
      </c>
      <c r="HE322" s="58" t="s">
        <v>762</v>
      </c>
      <c r="HF322" s="58"/>
      <c r="HG322" s="58"/>
      <c r="HH322" s="59"/>
      <c r="HI322" s="59"/>
    </row>
    <row r="323" spans="1:217" ht="75.400000000000006" hidden="1" customHeight="1" outlineLevel="1" x14ac:dyDescent="0.45">
      <c r="B323" s="9"/>
      <c r="C323" s="317" t="s">
        <v>143</v>
      </c>
      <c r="D323" s="1" t="s">
        <v>1471</v>
      </c>
      <c r="E323" s="35">
        <v>308</v>
      </c>
      <c r="F323" s="37">
        <v>5</v>
      </c>
      <c r="G323" s="37" t="s">
        <v>143</v>
      </c>
      <c r="H323" s="37" t="s">
        <v>267</v>
      </c>
      <c r="I323" s="37" t="s">
        <v>510</v>
      </c>
      <c r="J323" s="54">
        <v>0</v>
      </c>
      <c r="K323" s="45"/>
      <c r="L323" s="38"/>
      <c r="M323" s="39" t="s">
        <v>50</v>
      </c>
      <c r="N323" s="38"/>
      <c r="O323" s="38"/>
      <c r="P323" s="38" t="s">
        <v>456</v>
      </c>
      <c r="Q323" s="40"/>
      <c r="R323" s="40"/>
      <c r="S323" s="40"/>
      <c r="T323" s="40"/>
      <c r="U323" s="40"/>
      <c r="V323" s="40"/>
      <c r="W323" s="40"/>
      <c r="X323" s="85">
        <f t="shared" si="2889"/>
        <v>0</v>
      </c>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40"/>
      <c r="BF323" s="40"/>
      <c r="BG323" s="40"/>
      <c r="BH323" s="40"/>
      <c r="BI323" s="40"/>
      <c r="BJ323" s="40"/>
      <c r="BK323" s="40"/>
      <c r="BL323" s="40"/>
      <c r="BM323" s="40"/>
      <c r="BN323" s="40"/>
      <c r="BO323" s="40"/>
      <c r="BP323" s="40"/>
      <c r="BQ323" s="40"/>
      <c r="BR323" s="40"/>
      <c r="BS323" s="40"/>
      <c r="BT323" s="40"/>
      <c r="BU323" s="40"/>
      <c r="BV323" s="40"/>
      <c r="BW323" s="40"/>
      <c r="BX323" s="40"/>
      <c r="BY323" s="40"/>
      <c r="BZ323" s="40"/>
      <c r="CA323" s="40"/>
      <c r="CB323" s="40"/>
      <c r="CC323" s="40"/>
      <c r="CD323" s="40"/>
      <c r="CE323" s="40"/>
      <c r="CF323" s="40"/>
      <c r="CG323" s="40"/>
      <c r="CH323" s="40"/>
      <c r="CI323" s="40"/>
      <c r="CJ323" s="40"/>
      <c r="CK323" s="40"/>
      <c r="CL323" s="40"/>
      <c r="CM323" s="40"/>
      <c r="CN323" s="40"/>
      <c r="CO323" s="84">
        <v>0</v>
      </c>
      <c r="CP323" s="84">
        <v>0</v>
      </c>
      <c r="CQ323" s="40"/>
      <c r="CR323" s="57">
        <f t="shared" si="2890"/>
        <v>0</v>
      </c>
      <c r="CS323" s="40"/>
      <c r="CT323" s="40"/>
      <c r="CU323" s="84"/>
      <c r="CV323" s="84"/>
      <c r="CW323" s="84"/>
      <c r="CX323" s="84"/>
      <c r="CY323" s="191"/>
      <c r="CZ323" s="84"/>
      <c r="DA323" s="40"/>
      <c r="DB323" s="84">
        <v>0</v>
      </c>
      <c r="DC323" s="84"/>
      <c r="DD323" s="84"/>
      <c r="DE323" s="84">
        <f t="shared" si="2929"/>
        <v>0</v>
      </c>
      <c r="DF323" s="191"/>
      <c r="DG323" s="84"/>
      <c r="DH323" s="40"/>
      <c r="DI323" s="84">
        <v>0</v>
      </c>
      <c r="DJ323" s="84"/>
      <c r="DK323" s="84"/>
      <c r="DL323" s="84">
        <f t="shared" si="2930"/>
        <v>0</v>
      </c>
      <c r="DM323" s="191"/>
      <c r="DN323" s="84"/>
      <c r="DO323" s="40"/>
      <c r="DP323" s="84">
        <v>0</v>
      </c>
      <c r="DQ323" s="84"/>
      <c r="DR323" s="84"/>
      <c r="DS323" s="84">
        <f t="shared" si="2931"/>
        <v>0</v>
      </c>
      <c r="DT323" s="191"/>
      <c r="DU323" s="84"/>
      <c r="DV323" s="40"/>
      <c r="DW323" s="84">
        <v>0</v>
      </c>
      <c r="DX323" s="84"/>
      <c r="DY323" s="84"/>
      <c r="DZ323" s="84">
        <f t="shared" si="2932"/>
        <v>0</v>
      </c>
      <c r="EA323" s="191"/>
      <c r="EB323" s="84"/>
      <c r="EC323" s="40"/>
      <c r="ED323" s="84">
        <v>0</v>
      </c>
      <c r="EE323" s="84"/>
      <c r="EF323" s="84"/>
      <c r="EG323" s="84">
        <f t="shared" si="2933"/>
        <v>0</v>
      </c>
      <c r="EH323" s="191"/>
      <c r="EI323" s="84"/>
      <c r="EJ323" s="40"/>
      <c r="EK323" s="84">
        <v>0</v>
      </c>
      <c r="EL323" s="84"/>
      <c r="EM323" s="84"/>
      <c r="EN323" s="84">
        <f t="shared" si="2934"/>
        <v>0</v>
      </c>
      <c r="EO323" s="191"/>
      <c r="EP323" s="84"/>
      <c r="EQ323" s="40"/>
      <c r="ER323" s="84">
        <v>0</v>
      </c>
      <c r="ES323" s="84"/>
      <c r="ET323" s="84"/>
      <c r="EU323" s="84">
        <f t="shared" si="2935"/>
        <v>0</v>
      </c>
      <c r="EV323" s="191"/>
      <c r="EW323" s="84"/>
      <c r="EX323" s="40"/>
      <c r="EY323" s="84">
        <v>0</v>
      </c>
      <c r="EZ323" s="84"/>
      <c r="FA323" s="84"/>
      <c r="FB323" s="84">
        <f t="shared" si="2936"/>
        <v>0</v>
      </c>
      <c r="FC323" s="191"/>
      <c r="FD323" s="84"/>
      <c r="FE323" s="40"/>
      <c r="FF323" s="84">
        <v>0</v>
      </c>
      <c r="FG323" s="84"/>
      <c r="FH323" s="84"/>
      <c r="FI323" s="84">
        <f t="shared" si="2937"/>
        <v>0</v>
      </c>
      <c r="FJ323" s="191"/>
      <c r="FK323" s="84"/>
      <c r="FL323" s="40"/>
      <c r="FM323" s="84">
        <v>0</v>
      </c>
      <c r="FN323" s="84"/>
      <c r="FO323" s="84"/>
      <c r="FP323" s="84">
        <f t="shared" si="2938"/>
        <v>0</v>
      </c>
      <c r="FQ323" s="191"/>
      <c r="FR323" s="84"/>
      <c r="FS323" s="40"/>
      <c r="FT323" s="97">
        <f t="shared" si="2939"/>
        <v>0</v>
      </c>
      <c r="FU323" s="84">
        <v>0</v>
      </c>
      <c r="FV323" s="84">
        <v>0</v>
      </c>
      <c r="FW323" s="84">
        <v>0</v>
      </c>
      <c r="FX323" s="84">
        <f t="shared" si="2940"/>
        <v>0</v>
      </c>
      <c r="FY323" s="191" t="str">
        <f t="shared" si="2941"/>
        <v>nebija plānots</v>
      </c>
      <c r="FZ323" s="84">
        <f t="shared" si="2942"/>
        <v>0</v>
      </c>
      <c r="GA323" s="84">
        <v>0</v>
      </c>
      <c r="GB323" s="84">
        <v>0</v>
      </c>
      <c r="GC323" s="84">
        <f t="shared" si="2943"/>
        <v>0</v>
      </c>
      <c r="GD323" s="84">
        <f t="shared" si="2944"/>
        <v>0</v>
      </c>
      <c r="GE323" s="84">
        <f t="shared" si="2945"/>
        <v>0</v>
      </c>
      <c r="GF323" s="191" t="str">
        <f t="shared" si="2946"/>
        <v>nebija plānots</v>
      </c>
      <c r="GG323" s="84">
        <f t="shared" si="2947"/>
        <v>0</v>
      </c>
      <c r="GH323" s="84">
        <v>0</v>
      </c>
      <c r="GI323" s="84">
        <v>0</v>
      </c>
      <c r="GJ323" s="84">
        <f t="shared" si="2948"/>
        <v>0</v>
      </c>
      <c r="GK323" s="84">
        <f t="shared" si="2949"/>
        <v>0</v>
      </c>
      <c r="GL323" s="84">
        <f t="shared" si="2950"/>
        <v>0</v>
      </c>
      <c r="GM323" s="191" t="str">
        <f t="shared" si="2951"/>
        <v>nebija plānots</v>
      </c>
      <c r="GN323" s="84">
        <f t="shared" si="2952"/>
        <v>0</v>
      </c>
      <c r="GO323" s="84">
        <v>0</v>
      </c>
      <c r="GP323" s="84">
        <v>0</v>
      </c>
      <c r="GQ323" s="84">
        <f t="shared" si="2921"/>
        <v>0</v>
      </c>
      <c r="GR323" s="84">
        <f t="shared" si="2922"/>
        <v>0</v>
      </c>
      <c r="GS323" s="84">
        <f t="shared" si="2923"/>
        <v>0</v>
      </c>
      <c r="GT323" s="191" t="str">
        <f t="shared" si="2953"/>
        <v>nebija plānots</v>
      </c>
      <c r="GU323" s="84">
        <f t="shared" si="2924"/>
        <v>0</v>
      </c>
      <c r="GV323" s="84">
        <v>0</v>
      </c>
      <c r="GW323" s="84">
        <v>0</v>
      </c>
      <c r="GX323" s="84">
        <f t="shared" si="2925"/>
        <v>0</v>
      </c>
      <c r="GY323" s="84">
        <f t="shared" si="2926"/>
        <v>0</v>
      </c>
      <c r="GZ323" s="84">
        <f t="shared" si="2927"/>
        <v>0</v>
      </c>
      <c r="HA323" s="191" t="str">
        <f t="shared" si="3110"/>
        <v>nebija plānots</v>
      </c>
      <c r="HB323" s="84">
        <f t="shared" si="2928"/>
        <v>0</v>
      </c>
      <c r="HC323" s="40"/>
      <c r="HD323" s="40"/>
      <c r="HE323" s="99"/>
      <c r="HF323" s="99"/>
      <c r="HG323" s="108"/>
      <c r="HH323" s="100"/>
      <c r="HI323" s="100"/>
    </row>
    <row r="324" spans="1:217" ht="75.400000000000006" hidden="1" customHeight="1" outlineLevel="1" x14ac:dyDescent="0.45">
      <c r="B324" s="9"/>
      <c r="C324" s="317" t="s">
        <v>143</v>
      </c>
      <c r="D324" s="1" t="s">
        <v>1471</v>
      </c>
      <c r="E324" s="35">
        <v>309</v>
      </c>
      <c r="F324" s="37">
        <v>5</v>
      </c>
      <c r="G324" s="37" t="s">
        <v>143</v>
      </c>
      <c r="H324" s="37" t="s">
        <v>267</v>
      </c>
      <c r="I324" s="37" t="s">
        <v>510</v>
      </c>
      <c r="J324" s="54">
        <v>0</v>
      </c>
      <c r="K324" s="45"/>
      <c r="L324" s="38"/>
      <c r="M324" s="39" t="s">
        <v>50</v>
      </c>
      <c r="N324" s="38"/>
      <c r="O324" s="38"/>
      <c r="P324" s="38" t="s">
        <v>457</v>
      </c>
      <c r="Q324" s="40"/>
      <c r="R324" s="40"/>
      <c r="S324" s="40"/>
      <c r="T324" s="40"/>
      <c r="U324" s="40"/>
      <c r="V324" s="40"/>
      <c r="W324" s="40"/>
      <c r="X324" s="85">
        <f t="shared" si="2889"/>
        <v>0</v>
      </c>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40"/>
      <c r="BF324" s="40"/>
      <c r="BG324" s="40"/>
      <c r="BH324" s="40"/>
      <c r="BI324" s="40"/>
      <c r="BJ324" s="40"/>
      <c r="BK324" s="40"/>
      <c r="BL324" s="40"/>
      <c r="BM324" s="40"/>
      <c r="BN324" s="40"/>
      <c r="BO324" s="40"/>
      <c r="BP324" s="40"/>
      <c r="BQ324" s="40"/>
      <c r="BR324" s="40"/>
      <c r="BS324" s="40"/>
      <c r="BT324" s="40"/>
      <c r="BU324" s="40"/>
      <c r="BV324" s="40"/>
      <c r="BW324" s="40"/>
      <c r="BX324" s="40"/>
      <c r="BY324" s="40"/>
      <c r="BZ324" s="40"/>
      <c r="CA324" s="40"/>
      <c r="CB324" s="40"/>
      <c r="CC324" s="40"/>
      <c r="CD324" s="40"/>
      <c r="CE324" s="40"/>
      <c r="CF324" s="40"/>
      <c r="CG324" s="40"/>
      <c r="CH324" s="40"/>
      <c r="CI324" s="40"/>
      <c r="CJ324" s="40"/>
      <c r="CK324" s="40"/>
      <c r="CL324" s="40"/>
      <c r="CM324" s="40"/>
      <c r="CN324" s="40"/>
      <c r="CO324" s="84">
        <v>0</v>
      </c>
      <c r="CP324" s="84">
        <v>0</v>
      </c>
      <c r="CQ324" s="40"/>
      <c r="CR324" s="57">
        <f t="shared" si="2890"/>
        <v>0</v>
      </c>
      <c r="CS324" s="40"/>
      <c r="CT324" s="40">
        <v>86516.24</v>
      </c>
      <c r="CU324" s="84"/>
      <c r="CV324" s="84"/>
      <c r="CW324" s="84"/>
      <c r="CX324" s="84"/>
      <c r="CY324" s="191"/>
      <c r="CZ324" s="84"/>
      <c r="DA324" s="40">
        <v>444435.45</v>
      </c>
      <c r="DB324" s="84">
        <v>0</v>
      </c>
      <c r="DC324" s="84"/>
      <c r="DD324" s="84"/>
      <c r="DE324" s="84">
        <f t="shared" si="2929"/>
        <v>0</v>
      </c>
      <c r="DF324" s="191"/>
      <c r="DG324" s="84"/>
      <c r="DH324" s="40">
        <v>697874.76</v>
      </c>
      <c r="DI324" s="84">
        <v>0</v>
      </c>
      <c r="DJ324" s="84"/>
      <c r="DK324" s="84"/>
      <c r="DL324" s="84">
        <f t="shared" si="2930"/>
        <v>0</v>
      </c>
      <c r="DM324" s="191"/>
      <c r="DN324" s="84"/>
      <c r="DO324" s="40">
        <v>134652.85999999999</v>
      </c>
      <c r="DP324" s="84">
        <v>0</v>
      </c>
      <c r="DQ324" s="84"/>
      <c r="DR324" s="84"/>
      <c r="DS324" s="84">
        <f t="shared" si="2931"/>
        <v>0</v>
      </c>
      <c r="DT324" s="191"/>
      <c r="DU324" s="84"/>
      <c r="DV324" s="40">
        <v>131912.23000000001</v>
      </c>
      <c r="DW324" s="84">
        <v>0</v>
      </c>
      <c r="DX324" s="84"/>
      <c r="DY324" s="84"/>
      <c r="DZ324" s="84">
        <f t="shared" si="2932"/>
        <v>0</v>
      </c>
      <c r="EA324" s="191"/>
      <c r="EB324" s="84"/>
      <c r="EC324" s="40">
        <v>0</v>
      </c>
      <c r="ED324" s="84">
        <v>0</v>
      </c>
      <c r="EE324" s="84"/>
      <c r="EF324" s="84"/>
      <c r="EG324" s="84">
        <f t="shared" si="2933"/>
        <v>0</v>
      </c>
      <c r="EH324" s="191"/>
      <c r="EI324" s="84"/>
      <c r="EJ324" s="40">
        <v>15121.5</v>
      </c>
      <c r="EK324" s="84">
        <v>0</v>
      </c>
      <c r="EL324" s="84"/>
      <c r="EM324" s="84"/>
      <c r="EN324" s="84">
        <f t="shared" si="2934"/>
        <v>0</v>
      </c>
      <c r="EO324" s="191"/>
      <c r="EP324" s="84"/>
      <c r="EQ324" s="40">
        <v>209603.25</v>
      </c>
      <c r="ER324" s="84">
        <v>0</v>
      </c>
      <c r="ES324" s="84"/>
      <c r="ET324" s="84"/>
      <c r="EU324" s="84">
        <f t="shared" si="2935"/>
        <v>0</v>
      </c>
      <c r="EV324" s="191"/>
      <c r="EW324" s="84"/>
      <c r="EX324" s="40">
        <v>0</v>
      </c>
      <c r="EY324" s="84">
        <v>0</v>
      </c>
      <c r="EZ324" s="84"/>
      <c r="FA324" s="84"/>
      <c r="FB324" s="84">
        <f t="shared" si="2936"/>
        <v>0</v>
      </c>
      <c r="FC324" s="191"/>
      <c r="FD324" s="84"/>
      <c r="FE324" s="40">
        <v>0</v>
      </c>
      <c r="FF324" s="84">
        <v>0</v>
      </c>
      <c r="FG324" s="84"/>
      <c r="FH324" s="84"/>
      <c r="FI324" s="84">
        <f t="shared" si="2937"/>
        <v>0</v>
      </c>
      <c r="FJ324" s="191"/>
      <c r="FK324" s="84"/>
      <c r="FL324" s="40">
        <v>0</v>
      </c>
      <c r="FM324" s="84">
        <v>0</v>
      </c>
      <c r="FN324" s="84"/>
      <c r="FO324" s="84"/>
      <c r="FP324" s="84">
        <f t="shared" si="2938"/>
        <v>0</v>
      </c>
      <c r="FQ324" s="191"/>
      <c r="FR324" s="84"/>
      <c r="FS324" s="40"/>
      <c r="FT324" s="97">
        <f t="shared" si="2939"/>
        <v>0</v>
      </c>
      <c r="FU324" s="84">
        <v>0</v>
      </c>
      <c r="FV324" s="84">
        <v>0</v>
      </c>
      <c r="FW324" s="84">
        <v>0</v>
      </c>
      <c r="FX324" s="84">
        <f t="shared" si="2940"/>
        <v>0</v>
      </c>
      <c r="FY324" s="191" t="str">
        <f t="shared" si="2941"/>
        <v>nebija plānots</v>
      </c>
      <c r="FZ324" s="84">
        <f t="shared" si="2942"/>
        <v>0</v>
      </c>
      <c r="GA324" s="84">
        <v>0</v>
      </c>
      <c r="GB324" s="84">
        <v>0</v>
      </c>
      <c r="GC324" s="84">
        <f t="shared" si="2943"/>
        <v>0</v>
      </c>
      <c r="GD324" s="84">
        <f t="shared" si="2944"/>
        <v>0</v>
      </c>
      <c r="GE324" s="84">
        <f t="shared" si="2945"/>
        <v>0</v>
      </c>
      <c r="GF324" s="191" t="str">
        <f t="shared" si="2946"/>
        <v>nebija plānots</v>
      </c>
      <c r="GG324" s="84">
        <f t="shared" si="2947"/>
        <v>0</v>
      </c>
      <c r="GH324" s="84">
        <v>0</v>
      </c>
      <c r="GI324" s="84">
        <v>0</v>
      </c>
      <c r="GJ324" s="84">
        <f t="shared" si="2948"/>
        <v>0</v>
      </c>
      <c r="GK324" s="84">
        <f t="shared" si="2949"/>
        <v>0</v>
      </c>
      <c r="GL324" s="84">
        <f t="shared" si="2950"/>
        <v>0</v>
      </c>
      <c r="GM324" s="191" t="str">
        <f t="shared" si="2951"/>
        <v>nebija plānots</v>
      </c>
      <c r="GN324" s="84">
        <f t="shared" si="2952"/>
        <v>0</v>
      </c>
      <c r="GO324" s="84">
        <v>0</v>
      </c>
      <c r="GP324" s="84">
        <v>0</v>
      </c>
      <c r="GQ324" s="84">
        <f t="shared" si="2921"/>
        <v>0</v>
      </c>
      <c r="GR324" s="84">
        <f t="shared" si="2922"/>
        <v>0</v>
      </c>
      <c r="GS324" s="84">
        <f t="shared" si="2923"/>
        <v>0</v>
      </c>
      <c r="GT324" s="191" t="str">
        <f t="shared" si="2953"/>
        <v>nebija plānots</v>
      </c>
      <c r="GU324" s="84">
        <f t="shared" si="2924"/>
        <v>0</v>
      </c>
      <c r="GV324" s="84">
        <v>0</v>
      </c>
      <c r="GW324" s="84">
        <v>0</v>
      </c>
      <c r="GX324" s="84">
        <f t="shared" si="2925"/>
        <v>0</v>
      </c>
      <c r="GY324" s="84">
        <f t="shared" si="2926"/>
        <v>0</v>
      </c>
      <c r="GZ324" s="84">
        <f t="shared" si="2927"/>
        <v>0</v>
      </c>
      <c r="HA324" s="191" t="str">
        <f t="shared" si="3110"/>
        <v>nebija plānots</v>
      </c>
      <c r="HB324" s="84">
        <f t="shared" si="2928"/>
        <v>0</v>
      </c>
      <c r="HC324" s="40"/>
      <c r="HD324" s="40"/>
      <c r="HE324" s="99"/>
      <c r="HF324" s="153">
        <v>0.99</v>
      </c>
      <c r="HG324" s="108" t="s">
        <v>936</v>
      </c>
      <c r="HH324" s="100"/>
      <c r="HI324" s="100" t="s">
        <v>682</v>
      </c>
    </row>
    <row r="325" spans="1:217" ht="75.400000000000006" customHeight="1" collapsed="1" x14ac:dyDescent="0.45">
      <c r="A325" s="1" t="str">
        <f t="shared" si="2436"/>
        <v>5.6.2.3</v>
      </c>
      <c r="B325" s="9" t="str">
        <f>C325&amp;J325&amp;"."&amp;D325</f>
        <v>5.6.2.3.Nē</v>
      </c>
      <c r="C325" s="317" t="s">
        <v>143</v>
      </c>
      <c r="D325" s="1" t="s">
        <v>1471</v>
      </c>
      <c r="E325" s="35">
        <v>310</v>
      </c>
      <c r="F325" s="54">
        <v>5</v>
      </c>
      <c r="G325" s="54" t="s">
        <v>143</v>
      </c>
      <c r="H325" s="54" t="s">
        <v>267</v>
      </c>
      <c r="I325" s="54" t="str">
        <f t="shared" si="2401"/>
        <v>5.6.2. Degradēto teritoriju atjaunošana</v>
      </c>
      <c r="J325" s="54">
        <v>3</v>
      </c>
      <c r="K325" s="65">
        <v>3</v>
      </c>
      <c r="L325" s="38" t="str">
        <f t="shared" si="2402"/>
        <v>5.6.2.3</v>
      </c>
      <c r="M325" s="56" t="s">
        <v>50</v>
      </c>
      <c r="N325" s="55" t="s">
        <v>5</v>
      </c>
      <c r="O325" s="55" t="s">
        <v>222</v>
      </c>
      <c r="P325" s="55" t="s">
        <v>225</v>
      </c>
      <c r="Q325" s="57">
        <f t="shared" si="2403"/>
        <v>50159058</v>
      </c>
      <c r="R325" s="57">
        <f t="shared" si="2404"/>
        <v>50159058</v>
      </c>
      <c r="S325" s="80">
        <v>0</v>
      </c>
      <c r="T325" s="80">
        <v>50159058</v>
      </c>
      <c r="U325" s="80">
        <v>0</v>
      </c>
      <c r="V325" s="80">
        <v>0</v>
      </c>
      <c r="W325" s="80">
        <v>0</v>
      </c>
      <c r="X325" s="85" t="str">
        <f t="shared" si="2889"/>
        <v>ERAF</v>
      </c>
      <c r="Y325" s="85">
        <v>0</v>
      </c>
      <c r="Z325" s="85">
        <v>0</v>
      </c>
      <c r="AA325" s="85">
        <v>0</v>
      </c>
      <c r="AB325" s="85">
        <v>160000</v>
      </c>
      <c r="AC325" s="85">
        <v>0</v>
      </c>
      <c r="AD325" s="85">
        <v>1747799.4</v>
      </c>
      <c r="AE325" s="85">
        <v>0</v>
      </c>
      <c r="AF325" s="85">
        <v>9238.9699999999993</v>
      </c>
      <c r="AG325" s="85">
        <v>1336280.82</v>
      </c>
      <c r="AH325" s="85">
        <v>95179.8</v>
      </c>
      <c r="AI325" s="85">
        <v>562570.05000000005</v>
      </c>
      <c r="AJ325" s="85">
        <v>2544285.25</v>
      </c>
      <c r="AK325" s="85">
        <v>494750.13</v>
      </c>
      <c r="AL325" s="85">
        <v>2865351.86</v>
      </c>
      <c r="AM325" s="85">
        <v>9815456.2799999993</v>
      </c>
      <c r="AN325" s="85">
        <f t="shared" si="3379"/>
        <v>9815456.2799999993</v>
      </c>
      <c r="AO325" s="85">
        <v>8282473.8599999994</v>
      </c>
      <c r="AP325" s="57">
        <f t="shared" si="2306"/>
        <v>18097930.140000001</v>
      </c>
      <c r="AQ325" s="85">
        <v>838423.7</v>
      </c>
      <c r="AR325" s="85">
        <v>838573.58</v>
      </c>
      <c r="AS325" s="85">
        <v>0</v>
      </c>
      <c r="AT325" s="85">
        <v>1865000</v>
      </c>
      <c r="AU325" s="85">
        <v>0</v>
      </c>
      <c r="AV325" s="85">
        <v>3718135.2699999996</v>
      </c>
      <c r="AW325" s="85">
        <v>2673791.39</v>
      </c>
      <c r="AX325" s="85">
        <v>0</v>
      </c>
      <c r="AY325" s="85">
        <v>1082797.8400000001</v>
      </c>
      <c r="AZ325" s="85">
        <v>1455129.15</v>
      </c>
      <c r="BA325" s="85">
        <v>0</v>
      </c>
      <c r="BB325" s="85">
        <v>1273125.54</v>
      </c>
      <c r="BC325" s="57">
        <f t="shared" si="2307"/>
        <v>13744976.469999999</v>
      </c>
      <c r="BD325" s="57">
        <f t="shared" si="2308"/>
        <v>31842906.609999999</v>
      </c>
      <c r="BE325" s="85">
        <v>411809.15</v>
      </c>
      <c r="BF325" s="85">
        <v>1550068.76</v>
      </c>
      <c r="BG325" s="85">
        <v>1188054.54</v>
      </c>
      <c r="BH325" s="85">
        <v>413066.48000000004</v>
      </c>
      <c r="BI325" s="85">
        <v>2029534.98</v>
      </c>
      <c r="BJ325" s="85">
        <v>426162.27</v>
      </c>
      <c r="BK325" s="85">
        <v>0</v>
      </c>
      <c r="BL325" s="85">
        <v>711503.40999999992</v>
      </c>
      <c r="BM325" s="85">
        <v>1554170.22</v>
      </c>
      <c r="BN325" s="85">
        <v>-6776.37</v>
      </c>
      <c r="BO325" s="85">
        <v>572993.16999999993</v>
      </c>
      <c r="BP325" s="85">
        <v>695056.55</v>
      </c>
      <c r="BQ325" s="57">
        <f t="shared" si="2309"/>
        <v>9545643.1600000001</v>
      </c>
      <c r="BR325" s="85">
        <v>400000</v>
      </c>
      <c r="BS325" s="85">
        <v>-219958.69</v>
      </c>
      <c r="BT325" s="85">
        <v>776416.21</v>
      </c>
      <c r="BU325" s="85">
        <v>86273.2</v>
      </c>
      <c r="BV325" s="85">
        <v>170000</v>
      </c>
      <c r="BW325" s="85">
        <v>234079.30000000002</v>
      </c>
      <c r="BX325" s="85">
        <v>520209.06</v>
      </c>
      <c r="BY325" s="85">
        <v>300000</v>
      </c>
      <c r="BZ325" s="85">
        <v>500000</v>
      </c>
      <c r="CA325" s="85">
        <v>442802.83</v>
      </c>
      <c r="CB325" s="85">
        <v>135596.06</v>
      </c>
      <c r="CC325" s="85">
        <v>994593.92</v>
      </c>
      <c r="CD325" s="57">
        <f t="shared" si="2310"/>
        <v>4340011.8900000006</v>
      </c>
      <c r="CE325" s="85">
        <v>62153.83</v>
      </c>
      <c r="CF325" s="85">
        <v>491159.02</v>
      </c>
      <c r="CG325" s="85">
        <v>0</v>
      </c>
      <c r="CH325" s="85">
        <v>0</v>
      </c>
      <c r="CI325" s="85">
        <v>271974.83</v>
      </c>
      <c r="CJ325" s="85">
        <v>0</v>
      </c>
      <c r="CK325" s="85">
        <v>0</v>
      </c>
      <c r="CL325" s="85">
        <v>120000</v>
      </c>
      <c r="CM325" s="85">
        <v>0</v>
      </c>
      <c r="CN325" s="85">
        <v>119900</v>
      </c>
      <c r="CO325" s="84">
        <v>0</v>
      </c>
      <c r="CP325" s="84">
        <v>10782.34</v>
      </c>
      <c r="CQ325" s="57">
        <f>CE325+CF325+CG325+CH325+CI325+CJ325+CK325+CL325+CM325+CN325+CO325+CP325</f>
        <v>1075970.02</v>
      </c>
      <c r="CR325" s="57">
        <f t="shared" si="2890"/>
        <v>46804531.68</v>
      </c>
      <c r="CS325" s="179">
        <v>0</v>
      </c>
      <c r="CT325" s="84">
        <v>0</v>
      </c>
      <c r="CU325" s="84">
        <v>0</v>
      </c>
      <c r="CV325" s="84">
        <f t="shared" si="2954"/>
        <v>0</v>
      </c>
      <c r="CW325" s="84">
        <v>0</v>
      </c>
      <c r="CX325" s="84">
        <f t="shared" si="2955"/>
        <v>0</v>
      </c>
      <c r="CY325" s="191" t="str">
        <f t="shared" si="2956"/>
        <v>nebija plānots</v>
      </c>
      <c r="CZ325" s="84">
        <f t="shared" si="2957"/>
        <v>0</v>
      </c>
      <c r="DA325" s="84">
        <f t="shared" ref="DA325:FL325" si="3470">DA326+DA327</f>
        <v>233310.79</v>
      </c>
      <c r="DB325" s="84">
        <v>34172.19</v>
      </c>
      <c r="DC325" s="84">
        <f t="shared" si="2959"/>
        <v>233310.79</v>
      </c>
      <c r="DD325" s="84">
        <v>14836.63</v>
      </c>
      <c r="DE325" s="84">
        <f t="shared" si="2929"/>
        <v>34172.19</v>
      </c>
      <c r="DF325" s="191">
        <f t="shared" ref="DF325" si="3471">IFERROR(DE325/DC325,"nebija plānots")</f>
        <v>0.14646639360314198</v>
      </c>
      <c r="DG325" s="84">
        <f t="shared" ref="DG325" si="3472">DE325-DC325</f>
        <v>-199138.6</v>
      </c>
      <c r="DH325" s="84">
        <f t="shared" si="3470"/>
        <v>126895.41</v>
      </c>
      <c r="DI325" s="84">
        <v>65491.040000000001</v>
      </c>
      <c r="DJ325" s="84">
        <f t="shared" ref="DJ325" si="3473">DC325+DH325</f>
        <v>360206.2</v>
      </c>
      <c r="DK325" s="84">
        <v>14836.63</v>
      </c>
      <c r="DL325" s="84">
        <f t="shared" si="2930"/>
        <v>99663.23000000001</v>
      </c>
      <c r="DM325" s="191">
        <f t="shared" ref="DM325" si="3474">IFERROR(DL325/DJ325,"nebija plānots")</f>
        <v>0.27668382720786039</v>
      </c>
      <c r="DN325" s="84">
        <f t="shared" ref="DN325" si="3475">DL325-DJ325</f>
        <v>-260542.97</v>
      </c>
      <c r="DO325" s="84">
        <f t="shared" si="3470"/>
        <v>0</v>
      </c>
      <c r="DP325" s="84">
        <v>0</v>
      </c>
      <c r="DQ325" s="84">
        <f t="shared" ref="DQ325" si="3476">DJ325+DO325</f>
        <v>360206.2</v>
      </c>
      <c r="DR325" s="84">
        <v>14836.63</v>
      </c>
      <c r="DS325" s="84">
        <f t="shared" si="2931"/>
        <v>99663.23000000001</v>
      </c>
      <c r="DT325" s="191">
        <f t="shared" ref="DT325" si="3477">IFERROR(DS325/DQ325,"nebija plānots")</f>
        <v>0.27668382720786039</v>
      </c>
      <c r="DU325" s="84">
        <f t="shared" ref="DU325" si="3478">DS325-DQ325</f>
        <v>-260542.97</v>
      </c>
      <c r="DV325" s="84">
        <f t="shared" si="3470"/>
        <v>38909.269999999997</v>
      </c>
      <c r="DW325" s="84">
        <v>0</v>
      </c>
      <c r="DX325" s="84">
        <f t="shared" ref="DX325" si="3479">DQ325+DV325</f>
        <v>399115.47000000003</v>
      </c>
      <c r="DY325" s="84">
        <v>14836.63</v>
      </c>
      <c r="DZ325" s="84">
        <f t="shared" si="2932"/>
        <v>99663.23000000001</v>
      </c>
      <c r="EA325" s="191">
        <f t="shared" ref="EA325" si="3480">IFERROR(DZ325/DX325,"nebija plānots")</f>
        <v>0.24971026555297393</v>
      </c>
      <c r="EB325" s="84">
        <f t="shared" ref="EB325" si="3481">DZ325-DX325</f>
        <v>-299452.24</v>
      </c>
      <c r="EC325" s="84">
        <f t="shared" si="3470"/>
        <v>210461.08</v>
      </c>
      <c r="ED325" s="84">
        <v>210461.09</v>
      </c>
      <c r="EE325" s="84">
        <f t="shared" ref="EE325" si="3482">DX325+EC325</f>
        <v>609576.55000000005</v>
      </c>
      <c r="EF325" s="84">
        <v>14836.63</v>
      </c>
      <c r="EG325" s="84">
        <f t="shared" si="2933"/>
        <v>310124.32</v>
      </c>
      <c r="EH325" s="191">
        <f t="shared" ref="EH325" si="3483">IFERROR(EG325/EE325,"nebija plānots")</f>
        <v>0.50875369139446058</v>
      </c>
      <c r="EI325" s="84">
        <f t="shared" ref="EI325" si="3484">EG325-EE325</f>
        <v>-299452.23000000004</v>
      </c>
      <c r="EJ325" s="84">
        <f t="shared" si="3470"/>
        <v>0</v>
      </c>
      <c r="EK325" s="84">
        <v>35472.43</v>
      </c>
      <c r="EL325" s="84">
        <f t="shared" ref="EL325" si="3485">EE325+EJ325</f>
        <v>609576.55000000005</v>
      </c>
      <c r="EM325" s="84">
        <v>14836.63</v>
      </c>
      <c r="EN325" s="84">
        <f t="shared" si="2934"/>
        <v>345596.75</v>
      </c>
      <c r="EO325" s="191">
        <f t="shared" ref="EO325" si="3486">IFERROR(EN325/EL325,"nebija plānots")</f>
        <v>0.56694561167092139</v>
      </c>
      <c r="EP325" s="84">
        <f t="shared" ref="EP325" si="3487">EN325-EL325</f>
        <v>-263979.80000000005</v>
      </c>
      <c r="EQ325" s="84">
        <f t="shared" si="3470"/>
        <v>43166.94</v>
      </c>
      <c r="ER325" s="84">
        <v>0</v>
      </c>
      <c r="ES325" s="84">
        <f t="shared" ref="ES325" si="3488">EL325+EQ325</f>
        <v>652743.49</v>
      </c>
      <c r="ET325" s="84">
        <v>14836.63</v>
      </c>
      <c r="EU325" s="84">
        <f t="shared" si="2935"/>
        <v>345596.75</v>
      </c>
      <c r="EV325" s="191">
        <f t="shared" ref="EV325" si="3489">IFERROR(EU325/ES325,"nebija plānots")</f>
        <v>0.52945261851634862</v>
      </c>
      <c r="EW325" s="84">
        <f t="shared" ref="EW325" si="3490">EU325-ES325</f>
        <v>-307146.74</v>
      </c>
      <c r="EX325" s="84">
        <f t="shared" si="3470"/>
        <v>0</v>
      </c>
      <c r="EY325" s="84">
        <v>39926.04</v>
      </c>
      <c r="EZ325" s="84">
        <f t="shared" ref="EZ325" si="3491">ES325+EX325</f>
        <v>652743.49</v>
      </c>
      <c r="FA325" s="84">
        <v>14836.63</v>
      </c>
      <c r="FB325" s="84">
        <f t="shared" si="2936"/>
        <v>385522.79</v>
      </c>
      <c r="FC325" s="191">
        <f t="shared" ref="FC325" si="3492">IFERROR(FB325/EZ325,"nebija plānots")</f>
        <v>0.59061912666490168</v>
      </c>
      <c r="FD325" s="84">
        <f t="shared" ref="FD325" si="3493">FB325-EZ325</f>
        <v>-267220.7</v>
      </c>
      <c r="FE325" s="84">
        <f t="shared" si="3470"/>
        <v>0</v>
      </c>
      <c r="FF325" s="84">
        <v>5448.48</v>
      </c>
      <c r="FG325" s="84">
        <f t="shared" ref="FG325" si="3494">EZ325+FE325</f>
        <v>652743.49</v>
      </c>
      <c r="FH325" s="84">
        <v>14836.63</v>
      </c>
      <c r="FI325" s="84">
        <f t="shared" si="2937"/>
        <v>390971.26999999996</v>
      </c>
      <c r="FJ325" s="191">
        <f t="shared" ref="FJ325" si="3495">IFERROR(FI325/FG325,"nebija plānots")</f>
        <v>0.59896617276106423</v>
      </c>
      <c r="FK325" s="84">
        <f t="shared" ref="FK325" si="3496">FI325-FG325</f>
        <v>-261772.22000000003</v>
      </c>
      <c r="FL325" s="84">
        <f t="shared" si="3470"/>
        <v>0</v>
      </c>
      <c r="FM325" s="84">
        <v>-14477.36</v>
      </c>
      <c r="FN325" s="84">
        <f t="shared" ref="FN325" si="3497">FG325+FL325</f>
        <v>652743.49</v>
      </c>
      <c r="FO325" s="84">
        <v>29313.989999999998</v>
      </c>
      <c r="FP325" s="84">
        <f t="shared" si="2938"/>
        <v>376493.91</v>
      </c>
      <c r="FQ325" s="191">
        <f t="shared" ref="FQ325" si="3498">IFERROR(FP325/FN325,"nebija plānots")</f>
        <v>0.57678692437055168</v>
      </c>
      <c r="FR325" s="84">
        <f t="shared" ref="FR325" si="3499">FP325-FN325</f>
        <v>-276249.58</v>
      </c>
      <c r="FS325" s="97">
        <f t="shared" si="3049"/>
        <v>652743.49</v>
      </c>
      <c r="FT325" s="97">
        <f t="shared" si="2939"/>
        <v>47181025.589999996</v>
      </c>
      <c r="FU325" s="84">
        <v>277600.93</v>
      </c>
      <c r="FV325" s="84">
        <v>11255.05</v>
      </c>
      <c r="FW325" s="84">
        <v>0</v>
      </c>
      <c r="FX325" s="84">
        <f t="shared" si="2940"/>
        <v>11255.05</v>
      </c>
      <c r="FY325" s="191">
        <f t="shared" si="2941"/>
        <v>4.0543992413858268E-2</v>
      </c>
      <c r="FZ325" s="84">
        <f t="shared" si="2942"/>
        <v>266345.88</v>
      </c>
      <c r="GA325" s="84">
        <v>0</v>
      </c>
      <c r="GB325" s="84">
        <v>0</v>
      </c>
      <c r="GC325" s="84">
        <f t="shared" si="2943"/>
        <v>0</v>
      </c>
      <c r="GD325" s="84">
        <f t="shared" si="2944"/>
        <v>0</v>
      </c>
      <c r="GE325" s="84">
        <f t="shared" si="2945"/>
        <v>11255.05</v>
      </c>
      <c r="GF325" s="191">
        <f t="shared" si="2946"/>
        <v>4.0543992413858268E-2</v>
      </c>
      <c r="GG325" s="84">
        <f t="shared" si="2947"/>
        <v>266345.88</v>
      </c>
      <c r="GH325" s="84">
        <v>0</v>
      </c>
      <c r="GI325" s="84">
        <v>0</v>
      </c>
      <c r="GJ325" s="84">
        <f t="shared" si="2948"/>
        <v>0</v>
      </c>
      <c r="GK325" s="84">
        <f t="shared" si="2949"/>
        <v>0</v>
      </c>
      <c r="GL325" s="84">
        <f t="shared" si="2950"/>
        <v>11255.05</v>
      </c>
      <c r="GM325" s="191">
        <f t="shared" si="2951"/>
        <v>4.0543992413858268E-2</v>
      </c>
      <c r="GN325" s="84">
        <f t="shared" si="2952"/>
        <v>266345.88</v>
      </c>
      <c r="GO325" s="84">
        <v>265580.09999999998</v>
      </c>
      <c r="GP325" s="84">
        <v>0</v>
      </c>
      <c r="GQ325" s="84">
        <f t="shared" si="2921"/>
        <v>265580.09999999998</v>
      </c>
      <c r="GR325" s="84">
        <f t="shared" si="2922"/>
        <v>0</v>
      </c>
      <c r="GS325" s="84">
        <f t="shared" si="2923"/>
        <v>276835.14999999997</v>
      </c>
      <c r="GT325" s="191">
        <f t="shared" si="2953"/>
        <v>0.99724143575455593</v>
      </c>
      <c r="GU325" s="84">
        <f t="shared" si="2924"/>
        <v>765.78000000002794</v>
      </c>
      <c r="GV325" s="84">
        <v>0</v>
      </c>
      <c r="GW325" s="84">
        <v>0</v>
      </c>
      <c r="GX325" s="84">
        <f t="shared" si="2925"/>
        <v>0</v>
      </c>
      <c r="GY325" s="84">
        <f t="shared" si="2926"/>
        <v>0</v>
      </c>
      <c r="GZ325" s="84">
        <f t="shared" si="2927"/>
        <v>276835.14999999997</v>
      </c>
      <c r="HA325" s="191">
        <f t="shared" si="3110"/>
        <v>0.99724143575455593</v>
      </c>
      <c r="HB325" s="84">
        <f t="shared" si="2928"/>
        <v>765.78000000002794</v>
      </c>
      <c r="HC325" s="57">
        <f>FU325+FS325+CQ325+CD325+BQ325+BC325+AP325</f>
        <v>47734876.100000001</v>
      </c>
      <c r="HD325" s="57">
        <f>Q325-HC325</f>
        <v>2424181.8999999985</v>
      </c>
      <c r="HE325" s="58" t="s">
        <v>821</v>
      </c>
      <c r="HF325" s="58"/>
      <c r="HG325" s="59"/>
      <c r="HH325" s="59"/>
      <c r="HI325" s="59"/>
    </row>
    <row r="326" spans="1:217" ht="75.400000000000006" hidden="1" customHeight="1" outlineLevel="1" x14ac:dyDescent="0.45">
      <c r="B326" s="9"/>
      <c r="C326" s="317" t="s">
        <v>143</v>
      </c>
      <c r="D326" s="1" t="s">
        <v>1471</v>
      </c>
      <c r="E326" s="35">
        <v>311</v>
      </c>
      <c r="F326" s="37">
        <v>5</v>
      </c>
      <c r="G326" s="37" t="s">
        <v>143</v>
      </c>
      <c r="H326" s="37" t="s">
        <v>267</v>
      </c>
      <c r="I326" s="37" t="s">
        <v>510</v>
      </c>
      <c r="J326" s="54">
        <v>0</v>
      </c>
      <c r="K326" s="45"/>
      <c r="L326" s="38"/>
      <c r="M326" s="39" t="s">
        <v>50</v>
      </c>
      <c r="N326" s="38"/>
      <c r="O326" s="38"/>
      <c r="P326" s="38" t="s">
        <v>456</v>
      </c>
      <c r="Q326" s="40"/>
      <c r="R326" s="40"/>
      <c r="S326" s="40"/>
      <c r="T326" s="40"/>
      <c r="U326" s="40"/>
      <c r="V326" s="40"/>
      <c r="W326" s="40"/>
      <c r="X326" s="85">
        <f t="shared" si="2889"/>
        <v>0</v>
      </c>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c r="BP326" s="40"/>
      <c r="BQ326" s="40"/>
      <c r="BR326" s="40"/>
      <c r="BS326" s="40"/>
      <c r="BT326" s="40"/>
      <c r="BU326" s="40"/>
      <c r="BV326" s="40"/>
      <c r="BW326" s="40"/>
      <c r="BX326" s="40"/>
      <c r="BY326" s="40"/>
      <c r="BZ326" s="40"/>
      <c r="CA326" s="40"/>
      <c r="CB326" s="40"/>
      <c r="CC326" s="40"/>
      <c r="CD326" s="40"/>
      <c r="CE326" s="40"/>
      <c r="CF326" s="40"/>
      <c r="CG326" s="40"/>
      <c r="CH326" s="40"/>
      <c r="CI326" s="40"/>
      <c r="CJ326" s="40"/>
      <c r="CK326" s="40"/>
      <c r="CL326" s="40"/>
      <c r="CM326" s="40"/>
      <c r="CN326" s="40"/>
      <c r="CO326" s="84">
        <v>0</v>
      </c>
      <c r="CP326" s="84">
        <v>0</v>
      </c>
      <c r="CQ326" s="40"/>
      <c r="CR326" s="57">
        <f t="shared" si="2890"/>
        <v>0</v>
      </c>
      <c r="CS326" s="40"/>
      <c r="CT326" s="40"/>
      <c r="CU326" s="84"/>
      <c r="CV326" s="84"/>
      <c r="CW326" s="84"/>
      <c r="CX326" s="84"/>
      <c r="CY326" s="191"/>
      <c r="CZ326" s="84"/>
      <c r="DA326" s="40"/>
      <c r="DB326" s="84">
        <v>0</v>
      </c>
      <c r="DC326" s="84"/>
      <c r="DD326" s="84"/>
      <c r="DE326" s="84">
        <f t="shared" si="2929"/>
        <v>0</v>
      </c>
      <c r="DF326" s="191"/>
      <c r="DG326" s="84"/>
      <c r="DH326" s="40"/>
      <c r="DI326" s="84">
        <v>0</v>
      </c>
      <c r="DJ326" s="84"/>
      <c r="DK326" s="84"/>
      <c r="DL326" s="84">
        <f t="shared" si="2930"/>
        <v>0</v>
      </c>
      <c r="DM326" s="191"/>
      <c r="DN326" s="84"/>
      <c r="DO326" s="40"/>
      <c r="DP326" s="84">
        <v>0</v>
      </c>
      <c r="DQ326" s="84"/>
      <c r="DR326" s="84"/>
      <c r="DS326" s="84">
        <f t="shared" si="2931"/>
        <v>0</v>
      </c>
      <c r="DT326" s="191"/>
      <c r="DU326" s="84"/>
      <c r="DV326" s="40"/>
      <c r="DW326" s="84">
        <v>0</v>
      </c>
      <c r="DX326" s="84"/>
      <c r="DY326" s="84"/>
      <c r="DZ326" s="84">
        <f t="shared" si="2932"/>
        <v>0</v>
      </c>
      <c r="EA326" s="191"/>
      <c r="EB326" s="84"/>
      <c r="EC326" s="40"/>
      <c r="ED326" s="84">
        <v>0</v>
      </c>
      <c r="EE326" s="84"/>
      <c r="EF326" s="84"/>
      <c r="EG326" s="84">
        <f t="shared" si="2933"/>
        <v>0</v>
      </c>
      <c r="EH326" s="191"/>
      <c r="EI326" s="84"/>
      <c r="EJ326" s="40"/>
      <c r="EK326" s="84">
        <v>0</v>
      </c>
      <c r="EL326" s="84"/>
      <c r="EM326" s="84"/>
      <c r="EN326" s="84">
        <f t="shared" si="2934"/>
        <v>0</v>
      </c>
      <c r="EO326" s="191"/>
      <c r="EP326" s="84"/>
      <c r="EQ326" s="40"/>
      <c r="ER326" s="84">
        <v>0</v>
      </c>
      <c r="ES326" s="84"/>
      <c r="ET326" s="84"/>
      <c r="EU326" s="84">
        <f t="shared" si="2935"/>
        <v>0</v>
      </c>
      <c r="EV326" s="191"/>
      <c r="EW326" s="84"/>
      <c r="EX326" s="40"/>
      <c r="EY326" s="84">
        <v>0</v>
      </c>
      <c r="EZ326" s="84"/>
      <c r="FA326" s="84"/>
      <c r="FB326" s="84">
        <f t="shared" si="2936"/>
        <v>0</v>
      </c>
      <c r="FC326" s="191"/>
      <c r="FD326" s="84"/>
      <c r="FE326" s="40"/>
      <c r="FF326" s="84">
        <v>0</v>
      </c>
      <c r="FG326" s="84"/>
      <c r="FH326" s="84"/>
      <c r="FI326" s="84">
        <f t="shared" si="2937"/>
        <v>0</v>
      </c>
      <c r="FJ326" s="191"/>
      <c r="FK326" s="84"/>
      <c r="FL326" s="40"/>
      <c r="FM326" s="84">
        <v>0</v>
      </c>
      <c r="FN326" s="84"/>
      <c r="FO326" s="84"/>
      <c r="FP326" s="84">
        <f t="shared" si="2938"/>
        <v>0</v>
      </c>
      <c r="FQ326" s="191"/>
      <c r="FR326" s="84"/>
      <c r="FS326" s="40"/>
      <c r="FT326" s="97">
        <f t="shared" si="2939"/>
        <v>0</v>
      </c>
      <c r="FU326" s="84">
        <v>0</v>
      </c>
      <c r="FV326" s="84">
        <v>0</v>
      </c>
      <c r="FW326" s="84">
        <v>0</v>
      </c>
      <c r="FX326" s="84">
        <f t="shared" si="2940"/>
        <v>0</v>
      </c>
      <c r="FY326" s="191" t="str">
        <f t="shared" si="2941"/>
        <v>nebija plānots</v>
      </c>
      <c r="FZ326" s="84">
        <f t="shared" si="2942"/>
        <v>0</v>
      </c>
      <c r="GA326" s="84">
        <v>0</v>
      </c>
      <c r="GB326" s="84">
        <v>0</v>
      </c>
      <c r="GC326" s="84">
        <f t="shared" si="2943"/>
        <v>0</v>
      </c>
      <c r="GD326" s="84">
        <f t="shared" si="2944"/>
        <v>0</v>
      </c>
      <c r="GE326" s="84">
        <f t="shared" si="2945"/>
        <v>0</v>
      </c>
      <c r="GF326" s="191" t="str">
        <f t="shared" si="2946"/>
        <v>nebija plānots</v>
      </c>
      <c r="GG326" s="84">
        <f t="shared" si="2947"/>
        <v>0</v>
      </c>
      <c r="GH326" s="84">
        <v>0</v>
      </c>
      <c r="GI326" s="84">
        <v>0</v>
      </c>
      <c r="GJ326" s="84">
        <f t="shared" si="2948"/>
        <v>0</v>
      </c>
      <c r="GK326" s="84">
        <f t="shared" si="2949"/>
        <v>0</v>
      </c>
      <c r="GL326" s="84">
        <f t="shared" si="2950"/>
        <v>0</v>
      </c>
      <c r="GM326" s="191" t="str">
        <f t="shared" si="2951"/>
        <v>nebija plānots</v>
      </c>
      <c r="GN326" s="84">
        <f t="shared" si="2952"/>
        <v>0</v>
      </c>
      <c r="GO326" s="84">
        <v>0</v>
      </c>
      <c r="GP326" s="84">
        <v>0</v>
      </c>
      <c r="GQ326" s="84">
        <f t="shared" si="2921"/>
        <v>0</v>
      </c>
      <c r="GR326" s="84">
        <f t="shared" si="2922"/>
        <v>0</v>
      </c>
      <c r="GS326" s="84">
        <f t="shared" si="2923"/>
        <v>0</v>
      </c>
      <c r="GT326" s="191" t="str">
        <f t="shared" si="2953"/>
        <v>nebija plānots</v>
      </c>
      <c r="GU326" s="84">
        <f t="shared" si="2924"/>
        <v>0</v>
      </c>
      <c r="GV326" s="84">
        <v>0</v>
      </c>
      <c r="GW326" s="84">
        <v>0</v>
      </c>
      <c r="GX326" s="84">
        <f t="shared" si="2925"/>
        <v>0</v>
      </c>
      <c r="GY326" s="84">
        <f t="shared" si="2926"/>
        <v>0</v>
      </c>
      <c r="GZ326" s="84">
        <f t="shared" si="2927"/>
        <v>0</v>
      </c>
      <c r="HA326" s="191" t="str">
        <f t="shared" si="3110"/>
        <v>nebija plānots</v>
      </c>
      <c r="HB326" s="84">
        <f t="shared" si="2928"/>
        <v>0</v>
      </c>
      <c r="HC326" s="40"/>
      <c r="HD326" s="40"/>
      <c r="HE326" s="99"/>
      <c r="HF326" s="99"/>
      <c r="HG326" s="100"/>
      <c r="HH326" s="100"/>
      <c r="HI326" s="100"/>
    </row>
    <row r="327" spans="1:217" ht="75.400000000000006" hidden="1" customHeight="1" outlineLevel="1" x14ac:dyDescent="0.45">
      <c r="B327" s="9"/>
      <c r="C327" s="317" t="s">
        <v>143</v>
      </c>
      <c r="D327" s="1" t="s">
        <v>1471</v>
      </c>
      <c r="E327" s="35">
        <v>312</v>
      </c>
      <c r="F327" s="37">
        <v>5</v>
      </c>
      <c r="G327" s="37" t="s">
        <v>143</v>
      </c>
      <c r="H327" s="37" t="s">
        <v>267</v>
      </c>
      <c r="I327" s="37" t="s">
        <v>510</v>
      </c>
      <c r="J327" s="54">
        <v>0</v>
      </c>
      <c r="K327" s="45"/>
      <c r="L327" s="38"/>
      <c r="M327" s="39" t="s">
        <v>50</v>
      </c>
      <c r="N327" s="38"/>
      <c r="O327" s="38"/>
      <c r="P327" s="38" t="s">
        <v>457</v>
      </c>
      <c r="Q327" s="40"/>
      <c r="R327" s="40"/>
      <c r="S327" s="40"/>
      <c r="T327" s="40"/>
      <c r="U327" s="40"/>
      <c r="V327" s="40"/>
      <c r="W327" s="40"/>
      <c r="X327" s="85">
        <f t="shared" si="2889"/>
        <v>0</v>
      </c>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0"/>
      <c r="BN327" s="40"/>
      <c r="BO327" s="40"/>
      <c r="BP327" s="40"/>
      <c r="BQ327" s="40"/>
      <c r="BR327" s="40"/>
      <c r="BS327" s="40"/>
      <c r="BT327" s="40"/>
      <c r="BU327" s="40"/>
      <c r="BV327" s="40"/>
      <c r="BW327" s="40"/>
      <c r="BX327" s="40"/>
      <c r="BY327" s="40"/>
      <c r="BZ327" s="40"/>
      <c r="CA327" s="40"/>
      <c r="CB327" s="40"/>
      <c r="CC327" s="40"/>
      <c r="CD327" s="40"/>
      <c r="CE327" s="40"/>
      <c r="CF327" s="40"/>
      <c r="CG327" s="40"/>
      <c r="CH327" s="40"/>
      <c r="CI327" s="40"/>
      <c r="CJ327" s="40"/>
      <c r="CK327" s="40"/>
      <c r="CL327" s="40"/>
      <c r="CM327" s="40"/>
      <c r="CN327" s="40"/>
      <c r="CO327" s="84">
        <v>0</v>
      </c>
      <c r="CP327" s="84">
        <v>0</v>
      </c>
      <c r="CQ327" s="40"/>
      <c r="CR327" s="57">
        <f t="shared" si="2890"/>
        <v>0</v>
      </c>
      <c r="CS327" s="40"/>
      <c r="CT327" s="40">
        <v>0</v>
      </c>
      <c r="CU327" s="84"/>
      <c r="CV327" s="84"/>
      <c r="CW327" s="84"/>
      <c r="CX327" s="84"/>
      <c r="CY327" s="191"/>
      <c r="CZ327" s="84"/>
      <c r="DA327" s="40">
        <v>233310.79</v>
      </c>
      <c r="DB327" s="84">
        <v>0</v>
      </c>
      <c r="DC327" s="84"/>
      <c r="DD327" s="84"/>
      <c r="DE327" s="84">
        <f t="shared" si="2929"/>
        <v>0</v>
      </c>
      <c r="DF327" s="191"/>
      <c r="DG327" s="84"/>
      <c r="DH327" s="40">
        <v>126895.41</v>
      </c>
      <c r="DI327" s="84">
        <v>0</v>
      </c>
      <c r="DJ327" s="84"/>
      <c r="DK327" s="84"/>
      <c r="DL327" s="84">
        <f t="shared" si="2930"/>
        <v>0</v>
      </c>
      <c r="DM327" s="191"/>
      <c r="DN327" s="84"/>
      <c r="DO327" s="40">
        <v>0</v>
      </c>
      <c r="DP327" s="84">
        <v>0</v>
      </c>
      <c r="DQ327" s="84"/>
      <c r="DR327" s="84"/>
      <c r="DS327" s="84">
        <f t="shared" si="2931"/>
        <v>0</v>
      </c>
      <c r="DT327" s="191"/>
      <c r="DU327" s="84"/>
      <c r="DV327" s="40">
        <v>38909.269999999997</v>
      </c>
      <c r="DW327" s="84">
        <v>0</v>
      </c>
      <c r="DX327" s="84"/>
      <c r="DY327" s="84"/>
      <c r="DZ327" s="84">
        <f t="shared" si="2932"/>
        <v>0</v>
      </c>
      <c r="EA327" s="191"/>
      <c r="EB327" s="84"/>
      <c r="EC327" s="40">
        <v>210461.08</v>
      </c>
      <c r="ED327" s="84">
        <v>0</v>
      </c>
      <c r="EE327" s="84"/>
      <c r="EF327" s="84"/>
      <c r="EG327" s="84">
        <f t="shared" si="2933"/>
        <v>0</v>
      </c>
      <c r="EH327" s="191"/>
      <c r="EI327" s="84"/>
      <c r="EJ327" s="40">
        <v>0</v>
      </c>
      <c r="EK327" s="84">
        <v>0</v>
      </c>
      <c r="EL327" s="84"/>
      <c r="EM327" s="84"/>
      <c r="EN327" s="84">
        <f t="shared" si="2934"/>
        <v>0</v>
      </c>
      <c r="EO327" s="191"/>
      <c r="EP327" s="84"/>
      <c r="EQ327" s="40">
        <v>43166.94</v>
      </c>
      <c r="ER327" s="84">
        <v>0</v>
      </c>
      <c r="ES327" s="84"/>
      <c r="ET327" s="84"/>
      <c r="EU327" s="84">
        <f t="shared" si="2935"/>
        <v>0</v>
      </c>
      <c r="EV327" s="191"/>
      <c r="EW327" s="84"/>
      <c r="EX327" s="40">
        <v>0</v>
      </c>
      <c r="EY327" s="84">
        <v>0</v>
      </c>
      <c r="EZ327" s="84"/>
      <c r="FA327" s="84"/>
      <c r="FB327" s="84">
        <f t="shared" si="2936"/>
        <v>0</v>
      </c>
      <c r="FC327" s="191"/>
      <c r="FD327" s="84"/>
      <c r="FE327" s="40">
        <v>0</v>
      </c>
      <c r="FF327" s="84">
        <v>0</v>
      </c>
      <c r="FG327" s="84"/>
      <c r="FH327" s="84"/>
      <c r="FI327" s="84">
        <f t="shared" si="2937"/>
        <v>0</v>
      </c>
      <c r="FJ327" s="191"/>
      <c r="FK327" s="84"/>
      <c r="FL327" s="40">
        <v>0</v>
      </c>
      <c r="FM327" s="84">
        <v>0</v>
      </c>
      <c r="FN327" s="84"/>
      <c r="FO327" s="84"/>
      <c r="FP327" s="84">
        <f t="shared" si="2938"/>
        <v>0</v>
      </c>
      <c r="FQ327" s="191"/>
      <c r="FR327" s="84"/>
      <c r="FS327" s="40"/>
      <c r="FT327" s="97">
        <f t="shared" si="2939"/>
        <v>0</v>
      </c>
      <c r="FU327" s="84">
        <v>0</v>
      </c>
      <c r="FV327" s="84">
        <v>0</v>
      </c>
      <c r="FW327" s="84">
        <v>0</v>
      </c>
      <c r="FX327" s="84">
        <f t="shared" si="2940"/>
        <v>0</v>
      </c>
      <c r="FY327" s="191" t="str">
        <f t="shared" si="2941"/>
        <v>nebija plānots</v>
      </c>
      <c r="FZ327" s="84">
        <f t="shared" si="2942"/>
        <v>0</v>
      </c>
      <c r="GA327" s="84">
        <v>0</v>
      </c>
      <c r="GB327" s="84">
        <v>0</v>
      </c>
      <c r="GC327" s="84">
        <f t="shared" si="2943"/>
        <v>0</v>
      </c>
      <c r="GD327" s="84">
        <f t="shared" si="2944"/>
        <v>0</v>
      </c>
      <c r="GE327" s="84">
        <f t="shared" si="2945"/>
        <v>0</v>
      </c>
      <c r="GF327" s="191" t="str">
        <f t="shared" si="2946"/>
        <v>nebija plānots</v>
      </c>
      <c r="GG327" s="84">
        <f t="shared" si="2947"/>
        <v>0</v>
      </c>
      <c r="GH327" s="84">
        <v>0</v>
      </c>
      <c r="GI327" s="84">
        <v>0</v>
      </c>
      <c r="GJ327" s="84">
        <f t="shared" si="2948"/>
        <v>0</v>
      </c>
      <c r="GK327" s="84">
        <f t="shared" si="2949"/>
        <v>0</v>
      </c>
      <c r="GL327" s="84">
        <f t="shared" si="2950"/>
        <v>0</v>
      </c>
      <c r="GM327" s="191" t="str">
        <f t="shared" si="2951"/>
        <v>nebija plānots</v>
      </c>
      <c r="GN327" s="84">
        <f t="shared" si="2952"/>
        <v>0</v>
      </c>
      <c r="GO327" s="84">
        <v>0</v>
      </c>
      <c r="GP327" s="84">
        <v>0</v>
      </c>
      <c r="GQ327" s="84">
        <f t="shared" si="2921"/>
        <v>0</v>
      </c>
      <c r="GR327" s="84">
        <f t="shared" si="2922"/>
        <v>0</v>
      </c>
      <c r="GS327" s="84">
        <f t="shared" si="2923"/>
        <v>0</v>
      </c>
      <c r="GT327" s="191" t="str">
        <f t="shared" si="2953"/>
        <v>nebija plānots</v>
      </c>
      <c r="GU327" s="84">
        <f t="shared" si="2924"/>
        <v>0</v>
      </c>
      <c r="GV327" s="84">
        <v>0</v>
      </c>
      <c r="GW327" s="84">
        <v>0</v>
      </c>
      <c r="GX327" s="84">
        <f t="shared" si="2925"/>
        <v>0</v>
      </c>
      <c r="GY327" s="84">
        <f t="shared" si="2926"/>
        <v>0</v>
      </c>
      <c r="GZ327" s="84">
        <f t="shared" si="2927"/>
        <v>0</v>
      </c>
      <c r="HA327" s="191" t="str">
        <f t="shared" si="3110"/>
        <v>nebija plānots</v>
      </c>
      <c r="HB327" s="84">
        <f t="shared" si="2928"/>
        <v>0</v>
      </c>
      <c r="HC327" s="40"/>
      <c r="HD327" s="40"/>
      <c r="HE327" s="99"/>
      <c r="HF327" s="158">
        <v>0.95</v>
      </c>
      <c r="HG327" s="100" t="s">
        <v>822</v>
      </c>
      <c r="HH327" s="100"/>
      <c r="HI327" s="100"/>
    </row>
    <row r="328" spans="1:217" ht="75.400000000000006" customHeight="1" collapsed="1" x14ac:dyDescent="0.45">
      <c r="A328" s="1" t="str">
        <f t="shared" ref="A328" si="3500">G328&amp;K328</f>
        <v>5.6.2.4</v>
      </c>
      <c r="B328" s="9" t="str">
        <f>C328&amp;J328&amp;"."&amp;D328</f>
        <v>5.6.2.4.Nē</v>
      </c>
      <c r="C328" s="317" t="s">
        <v>143</v>
      </c>
      <c r="D328" s="1" t="s">
        <v>1471</v>
      </c>
      <c r="E328" s="35">
        <v>313</v>
      </c>
      <c r="F328" s="54">
        <v>5</v>
      </c>
      <c r="G328" s="54" t="s">
        <v>143</v>
      </c>
      <c r="H328" s="54" t="s">
        <v>267</v>
      </c>
      <c r="I328" s="54" t="str">
        <f t="shared" ref="I328" si="3501">CONCATENATE(G328," ",H328)</f>
        <v>5.6.2. Degradēto teritoriju atjaunošana</v>
      </c>
      <c r="J328" s="54">
        <v>4</v>
      </c>
      <c r="K328" s="65">
        <v>4</v>
      </c>
      <c r="L328" s="56" t="s">
        <v>50</v>
      </c>
      <c r="M328" s="56" t="s">
        <v>50</v>
      </c>
      <c r="N328" s="55" t="s">
        <v>5</v>
      </c>
      <c r="O328" s="55" t="s">
        <v>222</v>
      </c>
      <c r="P328" s="55" t="s">
        <v>225</v>
      </c>
      <c r="Q328" s="57">
        <f t="shared" ref="Q328" si="3502">S328+T328+U328+V328+W328</f>
        <v>15145093</v>
      </c>
      <c r="R328" s="57">
        <f t="shared" ref="R328" si="3503">S328+T328+U328+V328</f>
        <v>15145093</v>
      </c>
      <c r="S328" s="80">
        <v>0</v>
      </c>
      <c r="T328" s="80">
        <v>15145093</v>
      </c>
      <c r="U328" s="80">
        <v>0</v>
      </c>
      <c r="V328" s="80">
        <v>0</v>
      </c>
      <c r="W328" s="80">
        <v>0</v>
      </c>
      <c r="X328" s="85" t="str">
        <f t="shared" si="2889"/>
        <v>ERAF</v>
      </c>
      <c r="Y328" s="40"/>
      <c r="Z328" s="40"/>
      <c r="AA328" s="40"/>
      <c r="AB328" s="40"/>
      <c r="AC328" s="40"/>
      <c r="AD328" s="40"/>
      <c r="AE328" s="40"/>
      <c r="AF328" s="40"/>
      <c r="AG328" s="40"/>
      <c r="AH328" s="40"/>
      <c r="AI328" s="40"/>
      <c r="AJ328" s="40"/>
      <c r="AK328" s="40"/>
      <c r="AL328" s="40"/>
      <c r="AM328" s="40"/>
      <c r="AN328" s="40"/>
      <c r="AO328" s="40"/>
      <c r="AP328" s="57">
        <v>0</v>
      </c>
      <c r="AQ328" s="57"/>
      <c r="AR328" s="57"/>
      <c r="AS328" s="57"/>
      <c r="AT328" s="57"/>
      <c r="AU328" s="57"/>
      <c r="AV328" s="57"/>
      <c r="AW328" s="57"/>
      <c r="AX328" s="57"/>
      <c r="AY328" s="57"/>
      <c r="AZ328" s="57"/>
      <c r="BA328" s="57"/>
      <c r="BB328" s="57"/>
      <c r="BC328" s="57">
        <v>0</v>
      </c>
      <c r="BD328" s="57">
        <v>0</v>
      </c>
      <c r="BE328" s="85">
        <v>0</v>
      </c>
      <c r="BF328" s="85">
        <v>0</v>
      </c>
      <c r="BG328" s="85">
        <v>0</v>
      </c>
      <c r="BH328" s="85">
        <v>0</v>
      </c>
      <c r="BI328" s="85">
        <v>0</v>
      </c>
      <c r="BJ328" s="85">
        <v>0</v>
      </c>
      <c r="BK328" s="85">
        <v>0</v>
      </c>
      <c r="BL328" s="85">
        <v>0</v>
      </c>
      <c r="BM328" s="85">
        <v>0</v>
      </c>
      <c r="BN328" s="85">
        <v>0</v>
      </c>
      <c r="BO328" s="85">
        <v>0</v>
      </c>
      <c r="BP328" s="85">
        <v>0</v>
      </c>
      <c r="BQ328" s="57">
        <v>0</v>
      </c>
      <c r="BR328" s="85">
        <v>0</v>
      </c>
      <c r="BS328" s="85">
        <v>0</v>
      </c>
      <c r="BT328" s="85">
        <v>0</v>
      </c>
      <c r="BU328" s="85">
        <v>0</v>
      </c>
      <c r="BV328" s="85">
        <v>0</v>
      </c>
      <c r="BW328" s="85">
        <v>0</v>
      </c>
      <c r="BX328" s="85">
        <v>0</v>
      </c>
      <c r="BY328" s="85">
        <v>0</v>
      </c>
      <c r="BZ328" s="85">
        <v>0</v>
      </c>
      <c r="CA328" s="85">
        <v>0</v>
      </c>
      <c r="CB328" s="85">
        <v>189372.6</v>
      </c>
      <c r="CC328" s="85">
        <v>0</v>
      </c>
      <c r="CD328" s="57">
        <f t="shared" si="2310"/>
        <v>189372.6</v>
      </c>
      <c r="CE328" s="85">
        <v>0</v>
      </c>
      <c r="CF328" s="85">
        <v>0</v>
      </c>
      <c r="CG328" s="85">
        <v>3450000</v>
      </c>
      <c r="CH328" s="85">
        <v>221041.4</v>
      </c>
      <c r="CI328" s="85">
        <v>200000</v>
      </c>
      <c r="CJ328" s="85">
        <v>1100000.0000000005</v>
      </c>
      <c r="CK328" s="85">
        <v>4000000</v>
      </c>
      <c r="CL328" s="85">
        <v>0</v>
      </c>
      <c r="CM328" s="85">
        <v>-3700000</v>
      </c>
      <c r="CN328" s="85">
        <v>1025000</v>
      </c>
      <c r="CO328" s="84">
        <v>700710.90999999992</v>
      </c>
      <c r="CP328" s="84">
        <v>574521.81000000017</v>
      </c>
      <c r="CQ328" s="57">
        <f>CE328+CF328+CG328+CH328+CI328+CJ328+CK328+CL328+CM328+CN328+CO328+CP328</f>
        <v>7571274.120000001</v>
      </c>
      <c r="CR328" s="57">
        <f t="shared" si="2890"/>
        <v>7760646.7200000007</v>
      </c>
      <c r="CS328" s="179">
        <v>0</v>
      </c>
      <c r="CT328" s="84">
        <v>171.27</v>
      </c>
      <c r="CU328" s="84">
        <v>171.27000000001863</v>
      </c>
      <c r="CV328" s="84">
        <f t="shared" si="2954"/>
        <v>171.27</v>
      </c>
      <c r="CW328" s="84">
        <v>0</v>
      </c>
      <c r="CX328" s="84">
        <f t="shared" si="2955"/>
        <v>171.27000000001863</v>
      </c>
      <c r="CY328" s="191">
        <f t="shared" si="2956"/>
        <v>1.0000000000001088</v>
      </c>
      <c r="CZ328" s="84">
        <f t="shared" si="2957"/>
        <v>1.8616219676914625E-11</v>
      </c>
      <c r="DA328" s="84">
        <f t="shared" ref="DA328:FL328" si="3504">DA329+DA330</f>
        <v>145269.39000000001</v>
      </c>
      <c r="DB328" s="84">
        <v>144611.87000000011</v>
      </c>
      <c r="DC328" s="84">
        <f t="shared" si="2959"/>
        <v>145440.66</v>
      </c>
      <c r="DD328" s="84">
        <v>0</v>
      </c>
      <c r="DE328" s="84">
        <f t="shared" si="2929"/>
        <v>144783.14000000013</v>
      </c>
      <c r="DF328" s="191">
        <f t="shared" ref="DF328" si="3505">IFERROR(DE328/DC328,"nebija plānots")</f>
        <v>0.99547911842534353</v>
      </c>
      <c r="DG328" s="84">
        <f t="shared" ref="DG328" si="3506">DE328-DC328</f>
        <v>-657.51999999987311</v>
      </c>
      <c r="DH328" s="84">
        <f t="shared" si="3504"/>
        <v>0</v>
      </c>
      <c r="DI328" s="84">
        <v>0</v>
      </c>
      <c r="DJ328" s="84">
        <f t="shared" ref="DJ328" si="3507">DC328+DH328</f>
        <v>145440.66</v>
      </c>
      <c r="DK328" s="84">
        <v>0</v>
      </c>
      <c r="DL328" s="84">
        <f t="shared" si="2930"/>
        <v>144783.14000000013</v>
      </c>
      <c r="DM328" s="191">
        <f t="shared" ref="DM328" si="3508">IFERROR(DL328/DJ328,"nebija plānots")</f>
        <v>0.99547911842534353</v>
      </c>
      <c r="DN328" s="84">
        <f t="shared" ref="DN328" si="3509">DL328-DJ328</f>
        <v>-657.51999999987311</v>
      </c>
      <c r="DO328" s="84">
        <f t="shared" si="3504"/>
        <v>0</v>
      </c>
      <c r="DP328" s="84">
        <v>0</v>
      </c>
      <c r="DQ328" s="84">
        <f t="shared" ref="DQ328" si="3510">DJ328+DO328</f>
        <v>145440.66</v>
      </c>
      <c r="DR328" s="84">
        <v>0</v>
      </c>
      <c r="DS328" s="84">
        <f t="shared" si="2931"/>
        <v>144783.14000000013</v>
      </c>
      <c r="DT328" s="191">
        <f t="shared" ref="DT328" si="3511">IFERROR(DS328/DQ328,"nebija plānots")</f>
        <v>0.99547911842534353</v>
      </c>
      <c r="DU328" s="84">
        <f t="shared" ref="DU328" si="3512">DS328-DQ328</f>
        <v>-657.51999999987311</v>
      </c>
      <c r="DV328" s="84">
        <f t="shared" si="3504"/>
        <v>85000</v>
      </c>
      <c r="DW328" s="84">
        <v>0</v>
      </c>
      <c r="DX328" s="84">
        <f t="shared" ref="DX328" si="3513">DQ328+DV328</f>
        <v>230440.66</v>
      </c>
      <c r="DY328" s="84">
        <v>0</v>
      </c>
      <c r="DZ328" s="84">
        <f t="shared" si="2932"/>
        <v>144783.14000000013</v>
      </c>
      <c r="EA328" s="191">
        <f t="shared" ref="EA328" si="3514">IFERROR(DZ328/DX328,"nebija plānots")</f>
        <v>0.62828816754821015</v>
      </c>
      <c r="EB328" s="84">
        <f t="shared" ref="EB328" si="3515">DZ328-DX328</f>
        <v>-85657.519999999873</v>
      </c>
      <c r="EC328" s="84">
        <f t="shared" si="3504"/>
        <v>0</v>
      </c>
      <c r="ED328" s="84">
        <v>0</v>
      </c>
      <c r="EE328" s="84">
        <f t="shared" ref="EE328" si="3516">DX328+EC328</f>
        <v>230440.66</v>
      </c>
      <c r="EF328" s="84">
        <v>0</v>
      </c>
      <c r="EG328" s="84">
        <f t="shared" si="2933"/>
        <v>144783.14000000013</v>
      </c>
      <c r="EH328" s="191">
        <f t="shared" ref="EH328" si="3517">IFERROR(EG328/EE328,"nebija plānots")</f>
        <v>0.62828816754821015</v>
      </c>
      <c r="EI328" s="84">
        <f t="shared" ref="EI328" si="3518">EG328-EE328</f>
        <v>-85657.519999999873</v>
      </c>
      <c r="EJ328" s="84">
        <f t="shared" si="3504"/>
        <v>0</v>
      </c>
      <c r="EK328" s="84">
        <v>0</v>
      </c>
      <c r="EL328" s="84">
        <f t="shared" ref="EL328" si="3519">EE328+EJ328</f>
        <v>230440.66</v>
      </c>
      <c r="EM328" s="84">
        <v>0</v>
      </c>
      <c r="EN328" s="84">
        <f t="shared" si="2934"/>
        <v>144783.14000000013</v>
      </c>
      <c r="EO328" s="191">
        <f t="shared" ref="EO328" si="3520">IFERROR(EN328/EL328,"nebija plānots")</f>
        <v>0.62828816754821015</v>
      </c>
      <c r="EP328" s="84">
        <f t="shared" ref="EP328" si="3521">EN328-EL328</f>
        <v>-85657.519999999873</v>
      </c>
      <c r="EQ328" s="84">
        <f t="shared" si="3504"/>
        <v>0</v>
      </c>
      <c r="ER328" s="84">
        <v>0</v>
      </c>
      <c r="ES328" s="84">
        <f t="shared" ref="ES328" si="3522">EL328+EQ328</f>
        <v>230440.66</v>
      </c>
      <c r="ET328" s="84">
        <v>0</v>
      </c>
      <c r="EU328" s="84">
        <f t="shared" si="2935"/>
        <v>144783.14000000013</v>
      </c>
      <c r="EV328" s="191">
        <f t="shared" ref="EV328" si="3523">IFERROR(EU328/ES328,"nebija plānots")</f>
        <v>0.62828816754821015</v>
      </c>
      <c r="EW328" s="84">
        <f t="shared" ref="EW328" si="3524">EU328-ES328</f>
        <v>-85657.519999999873</v>
      </c>
      <c r="EX328" s="84">
        <f t="shared" si="3504"/>
        <v>0</v>
      </c>
      <c r="EY328" s="84">
        <v>0</v>
      </c>
      <c r="EZ328" s="84">
        <f t="shared" ref="EZ328" si="3525">ES328+EX328</f>
        <v>230440.66</v>
      </c>
      <c r="FA328" s="84">
        <v>0</v>
      </c>
      <c r="FB328" s="84">
        <f t="shared" si="2936"/>
        <v>144783.14000000013</v>
      </c>
      <c r="FC328" s="191">
        <f t="shared" ref="FC328" si="3526">IFERROR(FB328/EZ328,"nebija plānots")</f>
        <v>0.62828816754821015</v>
      </c>
      <c r="FD328" s="84">
        <f t="shared" ref="FD328" si="3527">FB328-EZ328</f>
        <v>-85657.519999999873</v>
      </c>
      <c r="FE328" s="84">
        <f t="shared" si="3504"/>
        <v>0</v>
      </c>
      <c r="FF328" s="84">
        <v>0</v>
      </c>
      <c r="FG328" s="84">
        <f t="shared" ref="FG328" si="3528">EZ328+FE328</f>
        <v>230440.66</v>
      </c>
      <c r="FH328" s="84">
        <v>0</v>
      </c>
      <c r="FI328" s="84">
        <f t="shared" si="2937"/>
        <v>144783.14000000013</v>
      </c>
      <c r="FJ328" s="191">
        <f t="shared" ref="FJ328" si="3529">IFERROR(FI328/FG328,"nebija plānots")</f>
        <v>0.62828816754821015</v>
      </c>
      <c r="FK328" s="84">
        <f t="shared" ref="FK328" si="3530">FI328-FG328</f>
        <v>-85657.519999999873</v>
      </c>
      <c r="FL328" s="84">
        <f t="shared" si="3504"/>
        <v>0</v>
      </c>
      <c r="FM328" s="84">
        <v>0</v>
      </c>
      <c r="FN328" s="84">
        <f t="shared" ref="FN328" si="3531">FG328+FL328</f>
        <v>230440.66</v>
      </c>
      <c r="FO328" s="84">
        <v>0</v>
      </c>
      <c r="FP328" s="84">
        <f t="shared" si="2938"/>
        <v>144783.14000000013</v>
      </c>
      <c r="FQ328" s="191">
        <f t="shared" ref="FQ328" si="3532">IFERROR(FP328/FN328,"nebija plānots")</f>
        <v>0.62828816754821015</v>
      </c>
      <c r="FR328" s="84">
        <f t="shared" ref="FR328" si="3533">FP328-FN328</f>
        <v>-85657.519999999873</v>
      </c>
      <c r="FS328" s="97">
        <f t="shared" ref="FS328" si="3534">CS328+CT328+DA328+DH328+DO328+DV328+EC328+EJ328+EQ328+EX328+FE328+FL328</f>
        <v>230440.66</v>
      </c>
      <c r="FT328" s="97">
        <f t="shared" si="2939"/>
        <v>7905429.8600000013</v>
      </c>
      <c r="FU328" s="84">
        <v>550060.78</v>
      </c>
      <c r="FV328" s="84">
        <v>0</v>
      </c>
      <c r="FW328" s="84">
        <v>0</v>
      </c>
      <c r="FX328" s="84">
        <f t="shared" si="2940"/>
        <v>0</v>
      </c>
      <c r="FY328" s="191">
        <f t="shared" si="2941"/>
        <v>0</v>
      </c>
      <c r="FZ328" s="84">
        <f t="shared" si="2942"/>
        <v>550060.78</v>
      </c>
      <c r="GA328" s="84">
        <v>0</v>
      </c>
      <c r="GB328" s="84">
        <v>0</v>
      </c>
      <c r="GC328" s="84">
        <f t="shared" si="2943"/>
        <v>0</v>
      </c>
      <c r="GD328" s="84">
        <f t="shared" si="2944"/>
        <v>0</v>
      </c>
      <c r="GE328" s="84">
        <f t="shared" si="2945"/>
        <v>0</v>
      </c>
      <c r="GF328" s="191">
        <f t="shared" si="2946"/>
        <v>0</v>
      </c>
      <c r="GG328" s="84">
        <f t="shared" si="2947"/>
        <v>550060.78</v>
      </c>
      <c r="GH328" s="84">
        <v>176317.16000000003</v>
      </c>
      <c r="GI328" s="84">
        <v>0</v>
      </c>
      <c r="GJ328" s="84">
        <f t="shared" si="2948"/>
        <v>176317.16000000003</v>
      </c>
      <c r="GK328" s="84">
        <f t="shared" si="2949"/>
        <v>0</v>
      </c>
      <c r="GL328" s="84">
        <f t="shared" si="2950"/>
        <v>176317.16000000003</v>
      </c>
      <c r="GM328" s="191">
        <f t="shared" si="2951"/>
        <v>0.32054123182532668</v>
      </c>
      <c r="GN328" s="84">
        <f t="shared" si="2952"/>
        <v>373743.62</v>
      </c>
      <c r="GO328" s="84">
        <v>93498.859999999986</v>
      </c>
      <c r="GP328" s="84">
        <v>0</v>
      </c>
      <c r="GQ328" s="84">
        <f t="shared" si="2921"/>
        <v>93498.859999999986</v>
      </c>
      <c r="GR328" s="84">
        <f t="shared" si="2922"/>
        <v>0</v>
      </c>
      <c r="GS328" s="84">
        <f t="shared" si="2923"/>
        <v>269816.02</v>
      </c>
      <c r="GT328" s="191">
        <f t="shared" si="2953"/>
        <v>0.49052037485748395</v>
      </c>
      <c r="GU328" s="84">
        <f t="shared" si="2924"/>
        <v>280244.76</v>
      </c>
      <c r="GV328" s="84">
        <v>0</v>
      </c>
      <c r="GW328" s="84">
        <v>23560.29</v>
      </c>
      <c r="GX328" s="84">
        <f t="shared" si="2925"/>
        <v>-23560.29</v>
      </c>
      <c r="GY328" s="84">
        <f t="shared" si="2926"/>
        <v>23560.29</v>
      </c>
      <c r="GZ328" s="84">
        <f t="shared" si="2927"/>
        <v>246255.73</v>
      </c>
      <c r="HA328" s="191">
        <f t="shared" si="3110"/>
        <v>0.44768821729118735</v>
      </c>
      <c r="HB328" s="84">
        <f t="shared" si="2928"/>
        <v>303805.05</v>
      </c>
      <c r="HC328" s="57">
        <f>FU328+FS328+CQ328+CD328+BQ328+BC328+AP328</f>
        <v>8541148.160000002</v>
      </c>
      <c r="HD328" s="57">
        <f>Q328-HC328</f>
        <v>6603944.839999998</v>
      </c>
      <c r="HE328" s="58" t="s">
        <v>823</v>
      </c>
      <c r="HF328" s="58"/>
      <c r="HG328" s="59"/>
      <c r="HH328" s="59"/>
      <c r="HI328" s="59"/>
    </row>
    <row r="329" spans="1:217" ht="75.400000000000006" hidden="1" customHeight="1" outlineLevel="1" x14ac:dyDescent="0.45">
      <c r="B329" s="9"/>
      <c r="C329" s="317" t="s">
        <v>143</v>
      </c>
      <c r="D329" s="1" t="s">
        <v>1471</v>
      </c>
      <c r="E329" s="35">
        <v>314</v>
      </c>
      <c r="F329" s="37">
        <v>5</v>
      </c>
      <c r="G329" s="37" t="s">
        <v>143</v>
      </c>
      <c r="H329" s="37" t="s">
        <v>267</v>
      </c>
      <c r="I329" s="37" t="s">
        <v>510</v>
      </c>
      <c r="J329" s="54">
        <v>0</v>
      </c>
      <c r="K329" s="45"/>
      <c r="L329" s="38"/>
      <c r="M329" s="39" t="s">
        <v>50</v>
      </c>
      <c r="N329" s="38"/>
      <c r="O329" s="38"/>
      <c r="P329" s="38" t="s">
        <v>456</v>
      </c>
      <c r="Q329" s="40"/>
      <c r="R329" s="40"/>
      <c r="S329" s="40"/>
      <c r="T329" s="40"/>
      <c r="U329" s="40"/>
      <c r="V329" s="40"/>
      <c r="W329" s="40"/>
      <c r="X329" s="85">
        <f t="shared" si="2889"/>
        <v>0</v>
      </c>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0"/>
      <c r="BN329" s="40"/>
      <c r="BO329" s="40"/>
      <c r="BP329" s="40"/>
      <c r="BQ329" s="40"/>
      <c r="BR329" s="40"/>
      <c r="BS329" s="40"/>
      <c r="BT329" s="40"/>
      <c r="BU329" s="40"/>
      <c r="BV329" s="40"/>
      <c r="BW329" s="40"/>
      <c r="BX329" s="40"/>
      <c r="BY329" s="40"/>
      <c r="BZ329" s="40"/>
      <c r="CA329" s="40"/>
      <c r="CB329" s="40"/>
      <c r="CC329" s="40"/>
      <c r="CD329" s="40"/>
      <c r="CE329" s="40"/>
      <c r="CF329" s="40"/>
      <c r="CG329" s="40"/>
      <c r="CH329" s="40"/>
      <c r="CI329" s="40"/>
      <c r="CJ329" s="40"/>
      <c r="CK329" s="40"/>
      <c r="CL329" s="40"/>
      <c r="CM329" s="40"/>
      <c r="CN329" s="40"/>
      <c r="CO329" s="84">
        <v>0</v>
      </c>
      <c r="CP329" s="84">
        <v>0</v>
      </c>
      <c r="CQ329" s="40"/>
      <c r="CR329" s="57">
        <f t="shared" si="2890"/>
        <v>0</v>
      </c>
      <c r="CS329" s="40"/>
      <c r="CT329" s="40"/>
      <c r="CU329" s="84"/>
      <c r="CV329" s="84"/>
      <c r="CW329" s="84"/>
      <c r="CX329" s="84"/>
      <c r="CY329" s="191"/>
      <c r="CZ329" s="84"/>
      <c r="DA329" s="40"/>
      <c r="DB329" s="84">
        <v>0</v>
      </c>
      <c r="DC329" s="84"/>
      <c r="DD329" s="84"/>
      <c r="DE329" s="84">
        <f t="shared" si="2929"/>
        <v>0</v>
      </c>
      <c r="DF329" s="191"/>
      <c r="DG329" s="84"/>
      <c r="DH329" s="40"/>
      <c r="DI329" s="84">
        <v>0</v>
      </c>
      <c r="DJ329" s="84"/>
      <c r="DK329" s="84"/>
      <c r="DL329" s="84">
        <f t="shared" si="2930"/>
        <v>0</v>
      </c>
      <c r="DM329" s="191"/>
      <c r="DN329" s="84"/>
      <c r="DO329" s="40"/>
      <c r="DP329" s="84">
        <v>0</v>
      </c>
      <c r="DQ329" s="84"/>
      <c r="DR329" s="84"/>
      <c r="DS329" s="84">
        <f t="shared" si="2931"/>
        <v>0</v>
      </c>
      <c r="DT329" s="191"/>
      <c r="DU329" s="84"/>
      <c r="DV329" s="40"/>
      <c r="DW329" s="84">
        <v>0</v>
      </c>
      <c r="DX329" s="84"/>
      <c r="DY329" s="84"/>
      <c r="DZ329" s="84">
        <f t="shared" si="2932"/>
        <v>0</v>
      </c>
      <c r="EA329" s="191"/>
      <c r="EB329" s="84"/>
      <c r="EC329" s="40"/>
      <c r="ED329" s="84">
        <v>0</v>
      </c>
      <c r="EE329" s="84"/>
      <c r="EF329" s="84"/>
      <c r="EG329" s="84">
        <f t="shared" si="2933"/>
        <v>0</v>
      </c>
      <c r="EH329" s="191"/>
      <c r="EI329" s="84"/>
      <c r="EJ329" s="40"/>
      <c r="EK329" s="84">
        <v>0</v>
      </c>
      <c r="EL329" s="84"/>
      <c r="EM329" s="84"/>
      <c r="EN329" s="84">
        <f t="shared" si="2934"/>
        <v>0</v>
      </c>
      <c r="EO329" s="191"/>
      <c r="EP329" s="84"/>
      <c r="EQ329" s="40"/>
      <c r="ER329" s="84">
        <v>0</v>
      </c>
      <c r="ES329" s="84"/>
      <c r="ET329" s="84"/>
      <c r="EU329" s="84">
        <f t="shared" si="2935"/>
        <v>0</v>
      </c>
      <c r="EV329" s="191"/>
      <c r="EW329" s="84"/>
      <c r="EX329" s="40"/>
      <c r="EY329" s="84">
        <v>0</v>
      </c>
      <c r="EZ329" s="84"/>
      <c r="FA329" s="84"/>
      <c r="FB329" s="84">
        <f t="shared" si="2936"/>
        <v>0</v>
      </c>
      <c r="FC329" s="191"/>
      <c r="FD329" s="84"/>
      <c r="FE329" s="40"/>
      <c r="FF329" s="84">
        <v>0</v>
      </c>
      <c r="FG329" s="84"/>
      <c r="FH329" s="84"/>
      <c r="FI329" s="84">
        <f t="shared" si="2937"/>
        <v>0</v>
      </c>
      <c r="FJ329" s="191"/>
      <c r="FK329" s="84"/>
      <c r="FL329" s="40"/>
      <c r="FM329" s="84">
        <v>0</v>
      </c>
      <c r="FN329" s="84"/>
      <c r="FO329" s="84"/>
      <c r="FP329" s="84">
        <f t="shared" si="2938"/>
        <v>0</v>
      </c>
      <c r="FQ329" s="191"/>
      <c r="FR329" s="84"/>
      <c r="FS329" s="40"/>
      <c r="FT329" s="97">
        <f t="shared" si="2939"/>
        <v>0</v>
      </c>
      <c r="FU329" s="84">
        <v>0</v>
      </c>
      <c r="FV329" s="84">
        <v>0</v>
      </c>
      <c r="FW329" s="84">
        <v>0</v>
      </c>
      <c r="FX329" s="84">
        <f t="shared" si="2940"/>
        <v>0</v>
      </c>
      <c r="FY329" s="191" t="str">
        <f t="shared" si="2941"/>
        <v>nebija plānots</v>
      </c>
      <c r="FZ329" s="84">
        <f t="shared" si="2942"/>
        <v>0</v>
      </c>
      <c r="GA329" s="84">
        <v>0</v>
      </c>
      <c r="GB329" s="84">
        <v>0</v>
      </c>
      <c r="GC329" s="84">
        <f t="shared" si="2943"/>
        <v>0</v>
      </c>
      <c r="GD329" s="84">
        <f t="shared" si="2944"/>
        <v>0</v>
      </c>
      <c r="GE329" s="84">
        <f t="shared" si="2945"/>
        <v>0</v>
      </c>
      <c r="GF329" s="191" t="str">
        <f t="shared" si="2946"/>
        <v>nebija plānots</v>
      </c>
      <c r="GG329" s="84">
        <f t="shared" si="2947"/>
        <v>0</v>
      </c>
      <c r="GH329" s="84">
        <v>0</v>
      </c>
      <c r="GI329" s="84">
        <v>0</v>
      </c>
      <c r="GJ329" s="84">
        <f t="shared" si="2948"/>
        <v>0</v>
      </c>
      <c r="GK329" s="84">
        <f t="shared" si="2949"/>
        <v>0</v>
      </c>
      <c r="GL329" s="84">
        <f t="shared" si="2950"/>
        <v>0</v>
      </c>
      <c r="GM329" s="191" t="str">
        <f t="shared" si="2951"/>
        <v>nebija plānots</v>
      </c>
      <c r="GN329" s="84">
        <f t="shared" si="2952"/>
        <v>0</v>
      </c>
      <c r="GO329" s="84">
        <v>0</v>
      </c>
      <c r="GP329" s="84">
        <v>0</v>
      </c>
      <c r="GQ329" s="84">
        <f t="shared" si="2921"/>
        <v>0</v>
      </c>
      <c r="GR329" s="84">
        <f t="shared" si="2922"/>
        <v>0</v>
      </c>
      <c r="GS329" s="84">
        <f t="shared" si="2923"/>
        <v>0</v>
      </c>
      <c r="GT329" s="191" t="str">
        <f t="shared" si="2953"/>
        <v>nebija plānots</v>
      </c>
      <c r="GU329" s="84">
        <f t="shared" si="2924"/>
        <v>0</v>
      </c>
      <c r="GV329" s="84">
        <v>0</v>
      </c>
      <c r="GW329" s="84">
        <v>0</v>
      </c>
      <c r="GX329" s="84">
        <f t="shared" si="2925"/>
        <v>0</v>
      </c>
      <c r="GY329" s="84">
        <f t="shared" si="2926"/>
        <v>0</v>
      </c>
      <c r="GZ329" s="84">
        <f t="shared" si="2927"/>
        <v>0</v>
      </c>
      <c r="HA329" s="191" t="str">
        <f t="shared" si="3110"/>
        <v>nebija plānots</v>
      </c>
      <c r="HB329" s="84">
        <f t="shared" si="2928"/>
        <v>0</v>
      </c>
      <c r="HC329" s="40"/>
      <c r="HD329" s="40"/>
      <c r="HE329" s="99"/>
      <c r="HF329" s="99"/>
      <c r="HG329" s="100"/>
      <c r="HH329" s="100"/>
      <c r="HI329" s="100"/>
    </row>
    <row r="330" spans="1:217" ht="75.400000000000006" hidden="1" customHeight="1" outlineLevel="1" x14ac:dyDescent="0.45">
      <c r="B330" s="9"/>
      <c r="C330" s="317" t="s">
        <v>143</v>
      </c>
      <c r="D330" s="1" t="s">
        <v>1471</v>
      </c>
      <c r="E330" s="35">
        <v>315</v>
      </c>
      <c r="F330" s="37">
        <v>5</v>
      </c>
      <c r="G330" s="37" t="s">
        <v>143</v>
      </c>
      <c r="H330" s="37" t="s">
        <v>267</v>
      </c>
      <c r="I330" s="37" t="s">
        <v>510</v>
      </c>
      <c r="J330" s="54">
        <v>0</v>
      </c>
      <c r="K330" s="45"/>
      <c r="L330" s="38"/>
      <c r="M330" s="39" t="s">
        <v>50</v>
      </c>
      <c r="N330" s="38"/>
      <c r="O330" s="38"/>
      <c r="P330" s="38" t="s">
        <v>457</v>
      </c>
      <c r="Q330" s="40"/>
      <c r="R330" s="40"/>
      <c r="S330" s="40"/>
      <c r="T330" s="40"/>
      <c r="U330" s="40"/>
      <c r="V330" s="40"/>
      <c r="W330" s="40"/>
      <c r="X330" s="85">
        <f t="shared" si="2889"/>
        <v>0</v>
      </c>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c r="BM330" s="40"/>
      <c r="BN330" s="40"/>
      <c r="BO330" s="40"/>
      <c r="BP330" s="40"/>
      <c r="BQ330" s="40"/>
      <c r="BR330" s="40"/>
      <c r="BS330" s="40"/>
      <c r="BT330" s="40"/>
      <c r="BU330" s="40"/>
      <c r="BV330" s="40"/>
      <c r="BW330" s="40"/>
      <c r="BX330" s="40"/>
      <c r="BY330" s="40"/>
      <c r="BZ330" s="40"/>
      <c r="CA330" s="40"/>
      <c r="CB330" s="40"/>
      <c r="CC330" s="40"/>
      <c r="CD330" s="40"/>
      <c r="CE330" s="40"/>
      <c r="CF330" s="40"/>
      <c r="CG330" s="40"/>
      <c r="CH330" s="40"/>
      <c r="CI330" s="40"/>
      <c r="CJ330" s="40"/>
      <c r="CK330" s="40"/>
      <c r="CL330" s="40"/>
      <c r="CM330" s="40"/>
      <c r="CN330" s="40"/>
      <c r="CO330" s="84">
        <v>0</v>
      </c>
      <c r="CP330" s="84">
        <v>0</v>
      </c>
      <c r="CQ330" s="40"/>
      <c r="CR330" s="57">
        <f t="shared" si="2890"/>
        <v>0</v>
      </c>
      <c r="CS330" s="40"/>
      <c r="CT330" s="40">
        <v>171.27</v>
      </c>
      <c r="CU330" s="84"/>
      <c r="CV330" s="84"/>
      <c r="CW330" s="84"/>
      <c r="CX330" s="84"/>
      <c r="CY330" s="191"/>
      <c r="CZ330" s="84"/>
      <c r="DA330" s="40">
        <v>145269.39000000001</v>
      </c>
      <c r="DB330" s="84">
        <v>0</v>
      </c>
      <c r="DC330" s="84"/>
      <c r="DD330" s="84"/>
      <c r="DE330" s="84">
        <f t="shared" si="2929"/>
        <v>0</v>
      </c>
      <c r="DF330" s="191"/>
      <c r="DG330" s="84"/>
      <c r="DH330" s="40">
        <v>0</v>
      </c>
      <c r="DI330" s="84">
        <v>0</v>
      </c>
      <c r="DJ330" s="84"/>
      <c r="DK330" s="84"/>
      <c r="DL330" s="84">
        <f t="shared" si="2930"/>
        <v>0</v>
      </c>
      <c r="DM330" s="191"/>
      <c r="DN330" s="84"/>
      <c r="DO330" s="40">
        <v>0</v>
      </c>
      <c r="DP330" s="84">
        <v>0</v>
      </c>
      <c r="DQ330" s="84"/>
      <c r="DR330" s="84"/>
      <c r="DS330" s="84">
        <f t="shared" si="2931"/>
        <v>0</v>
      </c>
      <c r="DT330" s="191"/>
      <c r="DU330" s="84"/>
      <c r="DV330" s="40">
        <v>85000</v>
      </c>
      <c r="DW330" s="84">
        <v>0</v>
      </c>
      <c r="DX330" s="84"/>
      <c r="DY330" s="84"/>
      <c r="DZ330" s="84">
        <f t="shared" si="2932"/>
        <v>0</v>
      </c>
      <c r="EA330" s="191"/>
      <c r="EB330" s="84"/>
      <c r="EC330" s="40">
        <v>0</v>
      </c>
      <c r="ED330" s="84">
        <v>0</v>
      </c>
      <c r="EE330" s="84"/>
      <c r="EF330" s="84"/>
      <c r="EG330" s="84">
        <f t="shared" si="2933"/>
        <v>0</v>
      </c>
      <c r="EH330" s="191"/>
      <c r="EI330" s="84"/>
      <c r="EJ330" s="40">
        <v>0</v>
      </c>
      <c r="EK330" s="84">
        <v>0</v>
      </c>
      <c r="EL330" s="84"/>
      <c r="EM330" s="84"/>
      <c r="EN330" s="84">
        <f t="shared" si="2934"/>
        <v>0</v>
      </c>
      <c r="EO330" s="191"/>
      <c r="EP330" s="84"/>
      <c r="EQ330" s="40">
        <v>0</v>
      </c>
      <c r="ER330" s="84">
        <v>0</v>
      </c>
      <c r="ES330" s="84"/>
      <c r="ET330" s="84"/>
      <c r="EU330" s="84">
        <f t="shared" si="2935"/>
        <v>0</v>
      </c>
      <c r="EV330" s="191"/>
      <c r="EW330" s="84"/>
      <c r="EX330" s="40">
        <v>0</v>
      </c>
      <c r="EY330" s="84">
        <v>0</v>
      </c>
      <c r="EZ330" s="84"/>
      <c r="FA330" s="84"/>
      <c r="FB330" s="84">
        <f t="shared" si="2936"/>
        <v>0</v>
      </c>
      <c r="FC330" s="191"/>
      <c r="FD330" s="84"/>
      <c r="FE330" s="40">
        <v>0</v>
      </c>
      <c r="FF330" s="84">
        <v>0</v>
      </c>
      <c r="FG330" s="84"/>
      <c r="FH330" s="84"/>
      <c r="FI330" s="84">
        <f t="shared" si="2937"/>
        <v>0</v>
      </c>
      <c r="FJ330" s="191"/>
      <c r="FK330" s="84"/>
      <c r="FL330" s="40">
        <v>0</v>
      </c>
      <c r="FM330" s="84">
        <v>0</v>
      </c>
      <c r="FN330" s="84"/>
      <c r="FO330" s="84"/>
      <c r="FP330" s="84">
        <f t="shared" si="2938"/>
        <v>0</v>
      </c>
      <c r="FQ330" s="191"/>
      <c r="FR330" s="84"/>
      <c r="FS330" s="40"/>
      <c r="FT330" s="97">
        <f t="shared" si="2939"/>
        <v>0</v>
      </c>
      <c r="FU330" s="84">
        <v>0</v>
      </c>
      <c r="FV330" s="84">
        <v>0</v>
      </c>
      <c r="FW330" s="84">
        <v>0</v>
      </c>
      <c r="FX330" s="84">
        <f t="shared" si="2940"/>
        <v>0</v>
      </c>
      <c r="FY330" s="191" t="str">
        <f t="shared" si="2941"/>
        <v>nebija plānots</v>
      </c>
      <c r="FZ330" s="84">
        <f t="shared" si="2942"/>
        <v>0</v>
      </c>
      <c r="GA330" s="84">
        <v>0</v>
      </c>
      <c r="GB330" s="84">
        <v>0</v>
      </c>
      <c r="GC330" s="84">
        <f t="shared" si="2943"/>
        <v>0</v>
      </c>
      <c r="GD330" s="84">
        <f t="shared" si="2944"/>
        <v>0</v>
      </c>
      <c r="GE330" s="84">
        <f t="shared" si="2945"/>
        <v>0</v>
      </c>
      <c r="GF330" s="191" t="str">
        <f t="shared" si="2946"/>
        <v>nebija plānots</v>
      </c>
      <c r="GG330" s="84">
        <f t="shared" si="2947"/>
        <v>0</v>
      </c>
      <c r="GH330" s="84">
        <v>0</v>
      </c>
      <c r="GI330" s="84">
        <v>0</v>
      </c>
      <c r="GJ330" s="84">
        <f t="shared" si="2948"/>
        <v>0</v>
      </c>
      <c r="GK330" s="84">
        <f t="shared" si="2949"/>
        <v>0</v>
      </c>
      <c r="GL330" s="84">
        <f t="shared" si="2950"/>
        <v>0</v>
      </c>
      <c r="GM330" s="191" t="str">
        <f t="shared" si="2951"/>
        <v>nebija plānots</v>
      </c>
      <c r="GN330" s="84">
        <f t="shared" si="2952"/>
        <v>0</v>
      </c>
      <c r="GO330" s="84">
        <v>0</v>
      </c>
      <c r="GP330" s="84">
        <v>0</v>
      </c>
      <c r="GQ330" s="84">
        <f t="shared" si="2921"/>
        <v>0</v>
      </c>
      <c r="GR330" s="84">
        <f t="shared" si="2922"/>
        <v>0</v>
      </c>
      <c r="GS330" s="84">
        <f t="shared" si="2923"/>
        <v>0</v>
      </c>
      <c r="GT330" s="191" t="str">
        <f t="shared" si="2953"/>
        <v>nebija plānots</v>
      </c>
      <c r="GU330" s="84">
        <f t="shared" si="2924"/>
        <v>0</v>
      </c>
      <c r="GV330" s="84">
        <v>0</v>
      </c>
      <c r="GW330" s="84">
        <v>0</v>
      </c>
      <c r="GX330" s="84">
        <f t="shared" si="2925"/>
        <v>0</v>
      </c>
      <c r="GY330" s="84">
        <f t="shared" si="2926"/>
        <v>0</v>
      </c>
      <c r="GZ330" s="84">
        <f t="shared" si="2927"/>
        <v>0</v>
      </c>
      <c r="HA330" s="191" t="str">
        <f t="shared" si="3110"/>
        <v>nebija plānots</v>
      </c>
      <c r="HB330" s="84">
        <f t="shared" si="2928"/>
        <v>0</v>
      </c>
      <c r="HC330" s="40"/>
      <c r="HD330" s="40"/>
      <c r="HE330" s="99"/>
      <c r="HF330" s="158">
        <v>0.85</v>
      </c>
      <c r="HG330" s="100" t="s">
        <v>824</v>
      </c>
      <c r="HH330" s="100"/>
      <c r="HI330" s="100"/>
    </row>
    <row r="331" spans="1:217" ht="75.400000000000006" customHeight="1" collapsed="1" x14ac:dyDescent="0.45">
      <c r="A331" s="1" t="str">
        <f t="shared" si="2436"/>
        <v>5.6.3.__</v>
      </c>
      <c r="B331" s="9" t="str">
        <f>C331&amp;J331&amp;"."&amp;D331</f>
        <v>5.6.3.K0.Nē</v>
      </c>
      <c r="C331" s="317" t="s">
        <v>176</v>
      </c>
      <c r="D331" s="1" t="s">
        <v>1471</v>
      </c>
      <c r="E331" s="35">
        <v>316</v>
      </c>
      <c r="F331" s="54">
        <v>5</v>
      </c>
      <c r="G331" s="54" t="s">
        <v>176</v>
      </c>
      <c r="H331" s="54" t="s">
        <v>268</v>
      </c>
      <c r="I331" s="54" t="str">
        <f t="shared" si="2401"/>
        <v>5.6.3. Piesārņoto vietu sanācija</v>
      </c>
      <c r="J331" s="54" t="s">
        <v>1472</v>
      </c>
      <c r="K331" s="65" t="s">
        <v>33</v>
      </c>
      <c r="L331" s="38" t="str">
        <f t="shared" si="2402"/>
        <v>5.6.3.__</v>
      </c>
      <c r="M331" s="63" t="s">
        <v>50</v>
      </c>
      <c r="N331" s="62" t="s">
        <v>5</v>
      </c>
      <c r="O331" s="55" t="s">
        <v>222</v>
      </c>
      <c r="P331" s="55" t="s">
        <v>225</v>
      </c>
      <c r="Q331" s="57">
        <f t="shared" si="2403"/>
        <v>24869088</v>
      </c>
      <c r="R331" s="57">
        <f t="shared" si="2404"/>
        <v>11600000</v>
      </c>
      <c r="S331" s="80">
        <v>0</v>
      </c>
      <c r="T331" s="80">
        <v>11600000</v>
      </c>
      <c r="U331" s="80">
        <v>0</v>
      </c>
      <c r="V331" s="80">
        <v>0</v>
      </c>
      <c r="W331" s="80">
        <v>13269088</v>
      </c>
      <c r="X331" s="85" t="str">
        <f t="shared" si="2889"/>
        <v>ERAF</v>
      </c>
      <c r="Y331" s="85">
        <v>0</v>
      </c>
      <c r="Z331" s="85">
        <v>0</v>
      </c>
      <c r="AA331" s="85">
        <v>0</v>
      </c>
      <c r="AB331" s="85">
        <v>0</v>
      </c>
      <c r="AC331" s="85">
        <v>0</v>
      </c>
      <c r="AD331" s="85">
        <v>0</v>
      </c>
      <c r="AE331" s="85">
        <v>0</v>
      </c>
      <c r="AF331" s="85">
        <v>0</v>
      </c>
      <c r="AG331" s="85">
        <v>0</v>
      </c>
      <c r="AH331" s="85">
        <v>0</v>
      </c>
      <c r="AI331" s="85">
        <v>0</v>
      </c>
      <c r="AJ331" s="85">
        <v>0</v>
      </c>
      <c r="AK331" s="85">
        <v>0</v>
      </c>
      <c r="AL331" s="85">
        <v>0</v>
      </c>
      <c r="AM331" s="85">
        <v>0</v>
      </c>
      <c r="AN331" s="85">
        <f t="shared" si="3379"/>
        <v>0</v>
      </c>
      <c r="AO331" s="85">
        <v>4892639.5</v>
      </c>
      <c r="AP331" s="57">
        <f t="shared" si="2306"/>
        <v>4892639.5</v>
      </c>
      <c r="AQ331" s="85">
        <v>0</v>
      </c>
      <c r="AR331" s="85">
        <v>4599476.67</v>
      </c>
      <c r="AS331" s="85">
        <v>198191.95</v>
      </c>
      <c r="AT331" s="85">
        <v>0</v>
      </c>
      <c r="AU331" s="85">
        <v>1020832.08</v>
      </c>
      <c r="AV331" s="85">
        <v>0</v>
      </c>
      <c r="AW331" s="85">
        <v>0</v>
      </c>
      <c r="AX331" s="85">
        <v>927714.34</v>
      </c>
      <c r="AY331" s="85">
        <v>0</v>
      </c>
      <c r="AZ331" s="85">
        <v>0</v>
      </c>
      <c r="BA331" s="85">
        <v>2158368.8199999998</v>
      </c>
      <c r="BB331" s="85">
        <v>0</v>
      </c>
      <c r="BC331" s="57">
        <f t="shared" si="2307"/>
        <v>8904583.8599999994</v>
      </c>
      <c r="BD331" s="57">
        <f t="shared" si="2308"/>
        <v>13797223.359999999</v>
      </c>
      <c r="BE331" s="85">
        <v>3256587.75</v>
      </c>
      <c r="BF331" s="85">
        <v>0</v>
      </c>
      <c r="BG331" s="85">
        <v>0</v>
      </c>
      <c r="BH331" s="85">
        <v>0</v>
      </c>
      <c r="BI331" s="85">
        <v>1168310.3500000001</v>
      </c>
      <c r="BJ331" s="85">
        <v>0</v>
      </c>
      <c r="BK331" s="85">
        <v>0</v>
      </c>
      <c r="BL331" s="85">
        <v>1283892.6599999999</v>
      </c>
      <c r="BM331" s="85">
        <v>0</v>
      </c>
      <c r="BN331" s="85">
        <v>562564.35</v>
      </c>
      <c r="BO331" s="85">
        <v>0</v>
      </c>
      <c r="BP331" s="85">
        <v>0</v>
      </c>
      <c r="BQ331" s="57">
        <f t="shared" si="2309"/>
        <v>6271355.1099999994</v>
      </c>
      <c r="BR331" s="85">
        <v>960593.46</v>
      </c>
      <c r="BS331" s="85">
        <v>0</v>
      </c>
      <c r="BT331" s="85">
        <v>0</v>
      </c>
      <c r="BU331" s="85">
        <v>2678922.52</v>
      </c>
      <c r="BV331" s="85">
        <v>0</v>
      </c>
      <c r="BW331" s="85">
        <v>0</v>
      </c>
      <c r="BX331" s="85">
        <v>0</v>
      </c>
      <c r="BY331" s="85">
        <v>229937.52</v>
      </c>
      <c r="BZ331" s="85">
        <v>0</v>
      </c>
      <c r="CA331" s="85">
        <v>0</v>
      </c>
      <c r="CB331" s="85">
        <v>189184.22</v>
      </c>
      <c r="CC331" s="85">
        <v>0</v>
      </c>
      <c r="CD331" s="57">
        <f t="shared" si="2310"/>
        <v>4058637.72</v>
      </c>
      <c r="CE331" s="85">
        <v>65707.48</v>
      </c>
      <c r="CF331" s="85">
        <v>0</v>
      </c>
      <c r="CG331" s="85">
        <v>0</v>
      </c>
      <c r="CH331" s="85">
        <v>0</v>
      </c>
      <c r="CI331" s="85">
        <v>88359.84</v>
      </c>
      <c r="CJ331" s="85">
        <v>0</v>
      </c>
      <c r="CK331" s="85">
        <v>0</v>
      </c>
      <c r="CL331" s="85">
        <v>66435.039999999994</v>
      </c>
      <c r="CM331" s="85">
        <v>0</v>
      </c>
      <c r="CN331" s="85">
        <v>67561.72</v>
      </c>
      <c r="CO331" s="84">
        <v>0</v>
      </c>
      <c r="CP331" s="84">
        <v>0</v>
      </c>
      <c r="CQ331" s="57">
        <f>CE331+CF331+CG331+CH331+CI331+CJ331+CK331+CL331+CM331+CN331+CO331+CP331</f>
        <v>288064.07999999996</v>
      </c>
      <c r="CR331" s="57">
        <f t="shared" si="2890"/>
        <v>24415280.269999996</v>
      </c>
      <c r="CS331" s="179">
        <v>82365.460000000006</v>
      </c>
      <c r="CT331" s="84">
        <v>0</v>
      </c>
      <c r="CU331" s="84">
        <v>0</v>
      </c>
      <c r="CV331" s="84">
        <f t="shared" si="2954"/>
        <v>82365.460000000006</v>
      </c>
      <c r="CW331" s="84">
        <v>0</v>
      </c>
      <c r="CX331" s="84">
        <f t="shared" si="2955"/>
        <v>82365.460000000006</v>
      </c>
      <c r="CY331" s="191">
        <f t="shared" si="2956"/>
        <v>1</v>
      </c>
      <c r="CZ331" s="84">
        <f t="shared" si="2957"/>
        <v>0</v>
      </c>
      <c r="DA331" s="84">
        <f t="shared" ref="DA331:FL331" si="3535">DA332+DA333</f>
        <v>0</v>
      </c>
      <c r="DB331" s="84">
        <v>0</v>
      </c>
      <c r="DC331" s="84">
        <f t="shared" si="2959"/>
        <v>82365.460000000006</v>
      </c>
      <c r="DD331" s="84">
        <v>0</v>
      </c>
      <c r="DE331" s="84">
        <f t="shared" si="2929"/>
        <v>82365.460000000006</v>
      </c>
      <c r="DF331" s="191">
        <f t="shared" ref="DF331" si="3536">IFERROR(DE331/DC331,"nebija plānots")</f>
        <v>1</v>
      </c>
      <c r="DG331" s="84">
        <f t="shared" ref="DG331" si="3537">DE331-DC331</f>
        <v>0</v>
      </c>
      <c r="DH331" s="84">
        <f t="shared" si="3535"/>
        <v>0</v>
      </c>
      <c r="DI331" s="84">
        <v>0</v>
      </c>
      <c r="DJ331" s="84">
        <f t="shared" ref="DJ331" si="3538">DC331+DH331</f>
        <v>82365.460000000006</v>
      </c>
      <c r="DK331" s="84">
        <v>0</v>
      </c>
      <c r="DL331" s="84">
        <f t="shared" si="2930"/>
        <v>82365.460000000006</v>
      </c>
      <c r="DM331" s="191">
        <f t="shared" ref="DM331" si="3539">IFERROR(DL331/DJ331,"nebija plānots")</f>
        <v>1</v>
      </c>
      <c r="DN331" s="84">
        <f t="shared" ref="DN331" si="3540">DL331-DJ331</f>
        <v>0</v>
      </c>
      <c r="DO331" s="84">
        <f t="shared" si="3535"/>
        <v>56676.7</v>
      </c>
      <c r="DP331" s="84">
        <v>67894.63</v>
      </c>
      <c r="DQ331" s="84">
        <f t="shared" ref="DQ331" si="3541">DJ331+DO331</f>
        <v>139042.16</v>
      </c>
      <c r="DR331" s="84">
        <v>0</v>
      </c>
      <c r="DS331" s="84">
        <f t="shared" si="2931"/>
        <v>150260.09000000003</v>
      </c>
      <c r="DT331" s="191">
        <f t="shared" ref="DT331" si="3542">IFERROR(DS331/DQ331,"nebija plānots")</f>
        <v>1.0806800613569296</v>
      </c>
      <c r="DU331" s="84">
        <f t="shared" ref="DU331" si="3543">DS331-DQ331</f>
        <v>11217.930000000022</v>
      </c>
      <c r="DV331" s="84">
        <f t="shared" si="3535"/>
        <v>0</v>
      </c>
      <c r="DW331" s="84">
        <v>0</v>
      </c>
      <c r="DX331" s="84">
        <f t="shared" ref="DX331" si="3544">DQ331+DV331</f>
        <v>139042.16</v>
      </c>
      <c r="DY331" s="84">
        <v>0</v>
      </c>
      <c r="DZ331" s="84">
        <f t="shared" si="2932"/>
        <v>150260.09000000003</v>
      </c>
      <c r="EA331" s="191">
        <f t="shared" ref="EA331" si="3545">IFERROR(DZ331/DX331,"nebija plānots")</f>
        <v>1.0806800613569296</v>
      </c>
      <c r="EB331" s="84">
        <f t="shared" ref="EB331" si="3546">DZ331-DX331</f>
        <v>11217.930000000022</v>
      </c>
      <c r="EC331" s="84">
        <f t="shared" si="3535"/>
        <v>0</v>
      </c>
      <c r="ED331" s="84">
        <v>0</v>
      </c>
      <c r="EE331" s="84">
        <f t="shared" ref="EE331" si="3547">DX331+EC331</f>
        <v>139042.16</v>
      </c>
      <c r="EF331" s="84">
        <v>0</v>
      </c>
      <c r="EG331" s="84">
        <f t="shared" si="2933"/>
        <v>150260.09000000003</v>
      </c>
      <c r="EH331" s="191">
        <f t="shared" ref="EH331" si="3548">IFERROR(EG331/EE331,"nebija plānots")</f>
        <v>1.0806800613569296</v>
      </c>
      <c r="EI331" s="84">
        <f t="shared" ref="EI331" si="3549">EG331-EE331</f>
        <v>11217.930000000022</v>
      </c>
      <c r="EJ331" s="84">
        <f t="shared" si="3535"/>
        <v>26559.46</v>
      </c>
      <c r="EK331" s="84">
        <v>0</v>
      </c>
      <c r="EL331" s="84">
        <f t="shared" ref="EL331" si="3550">EE331+EJ331</f>
        <v>165601.62</v>
      </c>
      <c r="EM331" s="84">
        <v>0</v>
      </c>
      <c r="EN331" s="84">
        <f t="shared" si="2934"/>
        <v>150260.09000000003</v>
      </c>
      <c r="EO331" s="191">
        <f t="shared" ref="EO331" si="3551">IFERROR(EN331/EL331,"nebija plānots")</f>
        <v>0.90735881690046283</v>
      </c>
      <c r="EP331" s="84">
        <f t="shared" ref="EP331" si="3552">EN331-EL331</f>
        <v>-15341.52999999997</v>
      </c>
      <c r="EQ331" s="84">
        <f t="shared" si="3535"/>
        <v>0</v>
      </c>
      <c r="ER331" s="84">
        <v>30386.87</v>
      </c>
      <c r="ES331" s="84">
        <f t="shared" ref="ES331" si="3553">EL331+EQ331</f>
        <v>165601.62</v>
      </c>
      <c r="ET331" s="84">
        <v>0</v>
      </c>
      <c r="EU331" s="84">
        <f t="shared" si="2935"/>
        <v>180646.96000000002</v>
      </c>
      <c r="EV331" s="191">
        <f t="shared" ref="EV331" si="3554">IFERROR(EU331/ES331,"nebija plānots")</f>
        <v>1.0908526136398908</v>
      </c>
      <c r="EW331" s="84">
        <f t="shared" ref="EW331" si="3555">EU331-ES331</f>
        <v>15045.340000000026</v>
      </c>
      <c r="EX331" s="84">
        <f t="shared" si="3535"/>
        <v>0</v>
      </c>
      <c r="EY331" s="84">
        <v>0</v>
      </c>
      <c r="EZ331" s="84">
        <f t="shared" ref="EZ331" si="3556">ES331+EX331</f>
        <v>165601.62</v>
      </c>
      <c r="FA331" s="84">
        <v>0</v>
      </c>
      <c r="FB331" s="84">
        <f t="shared" si="2936"/>
        <v>180646.96000000002</v>
      </c>
      <c r="FC331" s="191">
        <f t="shared" ref="FC331" si="3557">IFERROR(FB331/EZ331,"nebija plānots")</f>
        <v>1.0908526136398908</v>
      </c>
      <c r="FD331" s="84">
        <f t="shared" ref="FD331" si="3558">FB331-EZ331</f>
        <v>15045.340000000026</v>
      </c>
      <c r="FE331" s="84">
        <f t="shared" si="3535"/>
        <v>6590.02</v>
      </c>
      <c r="FF331" s="84">
        <v>10586.11</v>
      </c>
      <c r="FG331" s="84">
        <f t="shared" ref="FG331" si="3559">EZ331+FE331</f>
        <v>172191.63999999998</v>
      </c>
      <c r="FH331" s="84">
        <v>0</v>
      </c>
      <c r="FI331" s="84">
        <f t="shared" si="2937"/>
        <v>191233.07</v>
      </c>
      <c r="FJ331" s="191">
        <f t="shared" ref="FJ331" si="3560">IFERROR(FI331/FG331,"nebija plānots")</f>
        <v>1.1105827785832112</v>
      </c>
      <c r="FK331" s="84">
        <f t="shared" ref="FK331" si="3561">FI331-FG331</f>
        <v>19041.430000000022</v>
      </c>
      <c r="FL331" s="84">
        <f t="shared" si="3535"/>
        <v>0</v>
      </c>
      <c r="FM331" s="84">
        <v>0</v>
      </c>
      <c r="FN331" s="84">
        <f t="shared" ref="FN331" si="3562">FG331+FL331</f>
        <v>172191.63999999998</v>
      </c>
      <c r="FO331" s="84">
        <v>0</v>
      </c>
      <c r="FP331" s="84">
        <f t="shared" si="2938"/>
        <v>191233.07</v>
      </c>
      <c r="FQ331" s="191">
        <f t="shared" ref="FQ331" si="3563">IFERROR(FP331/FN331,"nebija plānots")</f>
        <v>1.1105827785832112</v>
      </c>
      <c r="FR331" s="84">
        <f t="shared" ref="FR331" si="3564">FP331-FN331</f>
        <v>19041.430000000022</v>
      </c>
      <c r="FS331" s="97">
        <f t="shared" si="3049"/>
        <v>172191.63999999998</v>
      </c>
      <c r="FT331" s="97">
        <f t="shared" si="2939"/>
        <v>24606513.339999996</v>
      </c>
      <c r="FU331" s="84">
        <v>16364.73</v>
      </c>
      <c r="FV331" s="84">
        <v>0</v>
      </c>
      <c r="FW331" s="84">
        <v>0</v>
      </c>
      <c r="FX331" s="84">
        <f t="shared" si="2940"/>
        <v>0</v>
      </c>
      <c r="FY331" s="191">
        <f t="shared" si="2941"/>
        <v>0</v>
      </c>
      <c r="FZ331" s="84">
        <f t="shared" si="2942"/>
        <v>16364.73</v>
      </c>
      <c r="GA331" s="84">
        <v>0</v>
      </c>
      <c r="GB331" s="84">
        <v>0</v>
      </c>
      <c r="GC331" s="84">
        <f t="shared" si="2943"/>
        <v>0</v>
      </c>
      <c r="GD331" s="84">
        <f t="shared" si="2944"/>
        <v>0</v>
      </c>
      <c r="GE331" s="84">
        <f t="shared" si="2945"/>
        <v>0</v>
      </c>
      <c r="GF331" s="191">
        <f t="shared" si="2946"/>
        <v>0</v>
      </c>
      <c r="GG331" s="84">
        <f t="shared" si="2947"/>
        <v>16364.73</v>
      </c>
      <c r="GH331" s="84">
        <v>16364.73</v>
      </c>
      <c r="GI331" s="84">
        <v>0</v>
      </c>
      <c r="GJ331" s="84">
        <f t="shared" si="2948"/>
        <v>16364.73</v>
      </c>
      <c r="GK331" s="84">
        <f t="shared" si="2949"/>
        <v>0</v>
      </c>
      <c r="GL331" s="84">
        <f t="shared" si="2950"/>
        <v>16364.73</v>
      </c>
      <c r="GM331" s="191">
        <f t="shared" si="2951"/>
        <v>1</v>
      </c>
      <c r="GN331" s="84">
        <f t="shared" si="2952"/>
        <v>0</v>
      </c>
      <c r="GO331" s="84">
        <v>0</v>
      </c>
      <c r="GP331" s="84">
        <v>0</v>
      </c>
      <c r="GQ331" s="84">
        <f t="shared" si="2921"/>
        <v>0</v>
      </c>
      <c r="GR331" s="84">
        <f t="shared" si="2922"/>
        <v>0</v>
      </c>
      <c r="GS331" s="84">
        <f t="shared" si="2923"/>
        <v>16364.73</v>
      </c>
      <c r="GT331" s="191">
        <f t="shared" si="2953"/>
        <v>1</v>
      </c>
      <c r="GU331" s="84">
        <f t="shared" si="2924"/>
        <v>0</v>
      </c>
      <c r="GV331" s="84">
        <v>0</v>
      </c>
      <c r="GW331" s="84">
        <v>0</v>
      </c>
      <c r="GX331" s="84">
        <f t="shared" si="2925"/>
        <v>0</v>
      </c>
      <c r="GY331" s="84">
        <f t="shared" si="2926"/>
        <v>0</v>
      </c>
      <c r="GZ331" s="84">
        <f t="shared" si="2927"/>
        <v>16364.73</v>
      </c>
      <c r="HA331" s="191">
        <f t="shared" si="3110"/>
        <v>1</v>
      </c>
      <c r="HB331" s="84">
        <f t="shared" si="2928"/>
        <v>0</v>
      </c>
      <c r="HC331" s="57">
        <f>FU331+FS331+CQ331+CD331+BQ331+BC331+AP331</f>
        <v>24603836.640000001</v>
      </c>
      <c r="HD331" s="57">
        <f>Q331-HC331</f>
        <v>265251.3599999994</v>
      </c>
      <c r="HE331" s="58" t="s">
        <v>657</v>
      </c>
      <c r="HF331" s="58"/>
      <c r="HG331" s="61"/>
      <c r="HH331" s="59"/>
      <c r="HI331" s="59"/>
    </row>
    <row r="332" spans="1:217" ht="75.400000000000006" hidden="1" customHeight="1" outlineLevel="1" x14ac:dyDescent="0.45">
      <c r="B332" s="9"/>
      <c r="C332" s="317" t="s">
        <v>176</v>
      </c>
      <c r="D332" s="1" t="s">
        <v>1471</v>
      </c>
      <c r="E332" s="35">
        <v>317</v>
      </c>
      <c r="F332" s="37">
        <v>5</v>
      </c>
      <c r="G332" s="37" t="s">
        <v>176</v>
      </c>
      <c r="H332" s="37" t="s">
        <v>268</v>
      </c>
      <c r="I332" s="47" t="s">
        <v>511</v>
      </c>
      <c r="J332" s="54">
        <v>0</v>
      </c>
      <c r="K332" s="45"/>
      <c r="L332" s="38"/>
      <c r="M332" s="42" t="s">
        <v>50</v>
      </c>
      <c r="N332" s="41"/>
      <c r="O332" s="38"/>
      <c r="P332" s="38" t="s">
        <v>456</v>
      </c>
      <c r="Q332" s="40"/>
      <c r="R332" s="40"/>
      <c r="S332" s="40"/>
      <c r="T332" s="40"/>
      <c r="U332" s="40"/>
      <c r="V332" s="40"/>
      <c r="W332" s="40"/>
      <c r="X332" s="85">
        <f t="shared" si="2889"/>
        <v>0</v>
      </c>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40"/>
      <c r="CH332" s="40"/>
      <c r="CI332" s="40"/>
      <c r="CJ332" s="40"/>
      <c r="CK332" s="40"/>
      <c r="CL332" s="40"/>
      <c r="CM332" s="40"/>
      <c r="CN332" s="40"/>
      <c r="CO332" s="84">
        <v>0</v>
      </c>
      <c r="CP332" s="84">
        <v>0</v>
      </c>
      <c r="CQ332" s="40"/>
      <c r="CR332" s="57">
        <f t="shared" si="2890"/>
        <v>0</v>
      </c>
      <c r="CS332" s="40"/>
      <c r="CT332" s="40"/>
      <c r="CU332" s="84"/>
      <c r="CV332" s="84"/>
      <c r="CW332" s="84"/>
      <c r="CX332" s="84"/>
      <c r="CY332" s="191"/>
      <c r="CZ332" s="84"/>
      <c r="DA332" s="40"/>
      <c r="DB332" s="84">
        <v>0</v>
      </c>
      <c r="DC332" s="84"/>
      <c r="DD332" s="84"/>
      <c r="DE332" s="84">
        <f t="shared" si="2929"/>
        <v>0</v>
      </c>
      <c r="DF332" s="191"/>
      <c r="DG332" s="84"/>
      <c r="DH332" s="40"/>
      <c r="DI332" s="84">
        <v>0</v>
      </c>
      <c r="DJ332" s="84"/>
      <c r="DK332" s="84"/>
      <c r="DL332" s="84">
        <f t="shared" si="2930"/>
        <v>0</v>
      </c>
      <c r="DM332" s="191"/>
      <c r="DN332" s="84"/>
      <c r="DO332" s="40"/>
      <c r="DP332" s="84">
        <v>0</v>
      </c>
      <c r="DQ332" s="84"/>
      <c r="DR332" s="84"/>
      <c r="DS332" s="84">
        <f t="shared" si="2931"/>
        <v>0</v>
      </c>
      <c r="DT332" s="191"/>
      <c r="DU332" s="84"/>
      <c r="DV332" s="40"/>
      <c r="DW332" s="84">
        <v>0</v>
      </c>
      <c r="DX332" s="84"/>
      <c r="DY332" s="84"/>
      <c r="DZ332" s="84">
        <f t="shared" si="2932"/>
        <v>0</v>
      </c>
      <c r="EA332" s="191"/>
      <c r="EB332" s="84"/>
      <c r="EC332" s="40"/>
      <c r="ED332" s="84">
        <v>0</v>
      </c>
      <c r="EE332" s="84"/>
      <c r="EF332" s="84"/>
      <c r="EG332" s="84">
        <f t="shared" si="2933"/>
        <v>0</v>
      </c>
      <c r="EH332" s="191"/>
      <c r="EI332" s="84"/>
      <c r="EJ332" s="40"/>
      <c r="EK332" s="84">
        <v>0</v>
      </c>
      <c r="EL332" s="84"/>
      <c r="EM332" s="84"/>
      <c r="EN332" s="84">
        <f t="shared" si="2934"/>
        <v>0</v>
      </c>
      <c r="EO332" s="191"/>
      <c r="EP332" s="84"/>
      <c r="EQ332" s="40"/>
      <c r="ER332" s="84">
        <v>0</v>
      </c>
      <c r="ES332" s="84"/>
      <c r="ET332" s="84"/>
      <c r="EU332" s="84">
        <f t="shared" si="2935"/>
        <v>0</v>
      </c>
      <c r="EV332" s="191"/>
      <c r="EW332" s="84"/>
      <c r="EX332" s="40"/>
      <c r="EY332" s="84">
        <v>0</v>
      </c>
      <c r="EZ332" s="84"/>
      <c r="FA332" s="84"/>
      <c r="FB332" s="84">
        <f t="shared" si="2936"/>
        <v>0</v>
      </c>
      <c r="FC332" s="191"/>
      <c r="FD332" s="84"/>
      <c r="FE332" s="40"/>
      <c r="FF332" s="84">
        <v>0</v>
      </c>
      <c r="FG332" s="84"/>
      <c r="FH332" s="84"/>
      <c r="FI332" s="84">
        <f t="shared" si="2937"/>
        <v>0</v>
      </c>
      <c r="FJ332" s="191"/>
      <c r="FK332" s="84"/>
      <c r="FL332" s="40"/>
      <c r="FM332" s="84">
        <v>0</v>
      </c>
      <c r="FN332" s="84"/>
      <c r="FO332" s="84"/>
      <c r="FP332" s="84">
        <f t="shared" si="2938"/>
        <v>0</v>
      </c>
      <c r="FQ332" s="191"/>
      <c r="FR332" s="84"/>
      <c r="FS332" s="40"/>
      <c r="FT332" s="97">
        <f t="shared" si="2939"/>
        <v>0</v>
      </c>
      <c r="FU332" s="84">
        <v>0</v>
      </c>
      <c r="FV332" s="84">
        <v>0</v>
      </c>
      <c r="FW332" s="84">
        <v>0</v>
      </c>
      <c r="FX332" s="84">
        <f t="shared" si="2940"/>
        <v>0</v>
      </c>
      <c r="FY332" s="191" t="str">
        <f t="shared" si="2941"/>
        <v>nebija plānots</v>
      </c>
      <c r="FZ332" s="84">
        <f t="shared" si="2942"/>
        <v>0</v>
      </c>
      <c r="GA332" s="84">
        <v>0</v>
      </c>
      <c r="GB332" s="84">
        <v>0</v>
      </c>
      <c r="GC332" s="84">
        <f t="shared" si="2943"/>
        <v>0</v>
      </c>
      <c r="GD332" s="84">
        <f t="shared" si="2944"/>
        <v>0</v>
      </c>
      <c r="GE332" s="84">
        <f t="shared" si="2945"/>
        <v>0</v>
      </c>
      <c r="GF332" s="191" t="str">
        <f t="shared" si="2946"/>
        <v>nebija plānots</v>
      </c>
      <c r="GG332" s="84">
        <f t="shared" si="2947"/>
        <v>0</v>
      </c>
      <c r="GH332" s="84">
        <v>0</v>
      </c>
      <c r="GI332" s="84">
        <v>0</v>
      </c>
      <c r="GJ332" s="84">
        <f t="shared" si="2948"/>
        <v>0</v>
      </c>
      <c r="GK332" s="84">
        <f t="shared" si="2949"/>
        <v>0</v>
      </c>
      <c r="GL332" s="84">
        <f t="shared" si="2950"/>
        <v>0</v>
      </c>
      <c r="GM332" s="191" t="str">
        <f t="shared" si="2951"/>
        <v>nebija plānots</v>
      </c>
      <c r="GN332" s="84">
        <f t="shared" si="2952"/>
        <v>0</v>
      </c>
      <c r="GO332" s="84">
        <v>0</v>
      </c>
      <c r="GP332" s="84">
        <v>0</v>
      </c>
      <c r="GQ332" s="84">
        <f t="shared" si="2921"/>
        <v>0</v>
      </c>
      <c r="GR332" s="84">
        <f t="shared" si="2922"/>
        <v>0</v>
      </c>
      <c r="GS332" s="84">
        <f t="shared" si="2923"/>
        <v>0</v>
      </c>
      <c r="GT332" s="191" t="str">
        <f t="shared" si="2953"/>
        <v>nebija plānots</v>
      </c>
      <c r="GU332" s="84">
        <f t="shared" si="2924"/>
        <v>0</v>
      </c>
      <c r="GV332" s="84">
        <v>0</v>
      </c>
      <c r="GW332" s="84">
        <v>0</v>
      </c>
      <c r="GX332" s="84">
        <f t="shared" si="2925"/>
        <v>0</v>
      </c>
      <c r="GY332" s="84">
        <f t="shared" si="2926"/>
        <v>0</v>
      </c>
      <c r="GZ332" s="84">
        <f t="shared" si="2927"/>
        <v>0</v>
      </c>
      <c r="HA332" s="191" t="str">
        <f t="shared" si="3110"/>
        <v>nebija plānots</v>
      </c>
      <c r="HB332" s="84">
        <f t="shared" si="2928"/>
        <v>0</v>
      </c>
      <c r="HC332" s="40"/>
      <c r="HD332" s="40"/>
      <c r="HE332" s="99"/>
      <c r="HF332" s="99"/>
      <c r="HG332" s="102"/>
      <c r="HH332" s="100"/>
      <c r="HI332" s="100"/>
    </row>
    <row r="333" spans="1:217" ht="75.400000000000006" hidden="1" customHeight="1" outlineLevel="1" x14ac:dyDescent="0.45">
      <c r="B333" s="9"/>
      <c r="C333" s="317" t="s">
        <v>176</v>
      </c>
      <c r="D333" s="1" t="s">
        <v>1471</v>
      </c>
      <c r="E333" s="35">
        <v>318</v>
      </c>
      <c r="F333" s="37">
        <v>5</v>
      </c>
      <c r="G333" s="37" t="s">
        <v>176</v>
      </c>
      <c r="H333" s="37" t="s">
        <v>268</v>
      </c>
      <c r="I333" s="47" t="s">
        <v>511</v>
      </c>
      <c r="J333" s="54">
        <v>0</v>
      </c>
      <c r="K333" s="45"/>
      <c r="L333" s="38"/>
      <c r="M333" s="42" t="s">
        <v>50</v>
      </c>
      <c r="N333" s="41"/>
      <c r="O333" s="38"/>
      <c r="P333" s="38" t="s">
        <v>457</v>
      </c>
      <c r="Q333" s="40"/>
      <c r="R333" s="40"/>
      <c r="S333" s="40"/>
      <c r="T333" s="40"/>
      <c r="U333" s="40"/>
      <c r="V333" s="40"/>
      <c r="W333" s="40"/>
      <c r="X333" s="85">
        <f t="shared" si="2889"/>
        <v>0</v>
      </c>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c r="BM333" s="40"/>
      <c r="BN333" s="40"/>
      <c r="BO333" s="40"/>
      <c r="BP333" s="40"/>
      <c r="BQ333" s="40"/>
      <c r="BR333" s="40"/>
      <c r="BS333" s="40"/>
      <c r="BT333" s="40"/>
      <c r="BU333" s="40"/>
      <c r="BV333" s="40"/>
      <c r="BW333" s="40"/>
      <c r="BX333" s="40"/>
      <c r="BY333" s="40"/>
      <c r="BZ333" s="40"/>
      <c r="CA333" s="40"/>
      <c r="CB333" s="40"/>
      <c r="CC333" s="40"/>
      <c r="CD333" s="40"/>
      <c r="CE333" s="40"/>
      <c r="CF333" s="40"/>
      <c r="CG333" s="40"/>
      <c r="CH333" s="40"/>
      <c r="CI333" s="40"/>
      <c r="CJ333" s="40"/>
      <c r="CK333" s="40"/>
      <c r="CL333" s="40"/>
      <c r="CM333" s="40"/>
      <c r="CN333" s="40"/>
      <c r="CO333" s="84">
        <v>0</v>
      </c>
      <c r="CP333" s="84">
        <v>0</v>
      </c>
      <c r="CQ333" s="40"/>
      <c r="CR333" s="57">
        <f t="shared" si="2890"/>
        <v>0</v>
      </c>
      <c r="CS333" s="40"/>
      <c r="CT333" s="40">
        <v>0</v>
      </c>
      <c r="CU333" s="84"/>
      <c r="CV333" s="84"/>
      <c r="CW333" s="84"/>
      <c r="CX333" s="84"/>
      <c r="CY333" s="191"/>
      <c r="CZ333" s="84"/>
      <c r="DA333" s="40">
        <v>0</v>
      </c>
      <c r="DB333" s="84">
        <v>0</v>
      </c>
      <c r="DC333" s="84"/>
      <c r="DD333" s="84"/>
      <c r="DE333" s="84">
        <f t="shared" si="2929"/>
        <v>0</v>
      </c>
      <c r="DF333" s="191"/>
      <c r="DG333" s="84"/>
      <c r="DH333" s="40">
        <v>0</v>
      </c>
      <c r="DI333" s="84">
        <v>0</v>
      </c>
      <c r="DJ333" s="84"/>
      <c r="DK333" s="84"/>
      <c r="DL333" s="84">
        <f t="shared" si="2930"/>
        <v>0</v>
      </c>
      <c r="DM333" s="191"/>
      <c r="DN333" s="84"/>
      <c r="DO333" s="40">
        <v>56676.7</v>
      </c>
      <c r="DP333" s="84">
        <v>0</v>
      </c>
      <c r="DQ333" s="84"/>
      <c r="DR333" s="84"/>
      <c r="DS333" s="84">
        <f t="shared" si="2931"/>
        <v>0</v>
      </c>
      <c r="DT333" s="191"/>
      <c r="DU333" s="84"/>
      <c r="DV333" s="40">
        <v>0</v>
      </c>
      <c r="DW333" s="84">
        <v>0</v>
      </c>
      <c r="DX333" s="84"/>
      <c r="DY333" s="84"/>
      <c r="DZ333" s="84">
        <f t="shared" si="2932"/>
        <v>0</v>
      </c>
      <c r="EA333" s="191"/>
      <c r="EB333" s="84"/>
      <c r="EC333" s="40">
        <v>0</v>
      </c>
      <c r="ED333" s="84">
        <v>0</v>
      </c>
      <c r="EE333" s="84"/>
      <c r="EF333" s="84"/>
      <c r="EG333" s="84">
        <f t="shared" si="2933"/>
        <v>0</v>
      </c>
      <c r="EH333" s="191"/>
      <c r="EI333" s="84"/>
      <c r="EJ333" s="40">
        <v>26559.46</v>
      </c>
      <c r="EK333" s="84">
        <v>0</v>
      </c>
      <c r="EL333" s="84"/>
      <c r="EM333" s="84"/>
      <c r="EN333" s="84">
        <f t="shared" si="2934"/>
        <v>0</v>
      </c>
      <c r="EO333" s="191"/>
      <c r="EP333" s="84"/>
      <c r="EQ333" s="40">
        <v>0</v>
      </c>
      <c r="ER333" s="84">
        <v>0</v>
      </c>
      <c r="ES333" s="84"/>
      <c r="ET333" s="84"/>
      <c r="EU333" s="84">
        <f t="shared" si="2935"/>
        <v>0</v>
      </c>
      <c r="EV333" s="191"/>
      <c r="EW333" s="84"/>
      <c r="EX333" s="40">
        <v>0</v>
      </c>
      <c r="EY333" s="84">
        <v>0</v>
      </c>
      <c r="EZ333" s="84"/>
      <c r="FA333" s="84"/>
      <c r="FB333" s="84">
        <f t="shared" si="2936"/>
        <v>0</v>
      </c>
      <c r="FC333" s="191"/>
      <c r="FD333" s="84"/>
      <c r="FE333" s="40">
        <v>6590.02</v>
      </c>
      <c r="FF333" s="84">
        <v>0</v>
      </c>
      <c r="FG333" s="84"/>
      <c r="FH333" s="84"/>
      <c r="FI333" s="84">
        <f t="shared" si="2937"/>
        <v>0</v>
      </c>
      <c r="FJ333" s="191"/>
      <c r="FK333" s="84"/>
      <c r="FL333" s="40">
        <v>0</v>
      </c>
      <c r="FM333" s="84">
        <v>0</v>
      </c>
      <c r="FN333" s="84"/>
      <c r="FO333" s="84"/>
      <c r="FP333" s="84">
        <f t="shared" si="2938"/>
        <v>0</v>
      </c>
      <c r="FQ333" s="191"/>
      <c r="FR333" s="84"/>
      <c r="FS333" s="40"/>
      <c r="FT333" s="97">
        <f t="shared" si="2939"/>
        <v>0</v>
      </c>
      <c r="FU333" s="84">
        <v>0</v>
      </c>
      <c r="FV333" s="84">
        <v>0</v>
      </c>
      <c r="FW333" s="84">
        <v>0</v>
      </c>
      <c r="FX333" s="84">
        <f t="shared" si="2940"/>
        <v>0</v>
      </c>
      <c r="FY333" s="191" t="str">
        <f t="shared" si="2941"/>
        <v>nebija plānots</v>
      </c>
      <c r="FZ333" s="84">
        <f t="shared" si="2942"/>
        <v>0</v>
      </c>
      <c r="GA333" s="84">
        <v>0</v>
      </c>
      <c r="GB333" s="84">
        <v>0</v>
      </c>
      <c r="GC333" s="84">
        <f t="shared" si="2943"/>
        <v>0</v>
      </c>
      <c r="GD333" s="84">
        <f t="shared" si="2944"/>
        <v>0</v>
      </c>
      <c r="GE333" s="84">
        <f t="shared" si="2945"/>
        <v>0</v>
      </c>
      <c r="GF333" s="191" t="str">
        <f t="shared" si="2946"/>
        <v>nebija plānots</v>
      </c>
      <c r="GG333" s="84">
        <f t="shared" si="2947"/>
        <v>0</v>
      </c>
      <c r="GH333" s="84">
        <v>0</v>
      </c>
      <c r="GI333" s="84">
        <v>0</v>
      </c>
      <c r="GJ333" s="84">
        <f t="shared" si="2948"/>
        <v>0</v>
      </c>
      <c r="GK333" s="84">
        <f t="shared" si="2949"/>
        <v>0</v>
      </c>
      <c r="GL333" s="84">
        <f t="shared" si="2950"/>
        <v>0</v>
      </c>
      <c r="GM333" s="191" t="str">
        <f t="shared" si="2951"/>
        <v>nebija plānots</v>
      </c>
      <c r="GN333" s="84">
        <f t="shared" si="2952"/>
        <v>0</v>
      </c>
      <c r="GO333" s="84">
        <v>0</v>
      </c>
      <c r="GP333" s="84">
        <v>0</v>
      </c>
      <c r="GQ333" s="84">
        <f t="shared" si="2921"/>
        <v>0</v>
      </c>
      <c r="GR333" s="84">
        <f t="shared" si="2922"/>
        <v>0</v>
      </c>
      <c r="GS333" s="84">
        <f t="shared" si="2923"/>
        <v>0</v>
      </c>
      <c r="GT333" s="191" t="str">
        <f t="shared" si="2953"/>
        <v>nebija plānots</v>
      </c>
      <c r="GU333" s="84">
        <f t="shared" si="2924"/>
        <v>0</v>
      </c>
      <c r="GV333" s="84">
        <v>0</v>
      </c>
      <c r="GW333" s="84">
        <v>0</v>
      </c>
      <c r="GX333" s="84">
        <f t="shared" si="2925"/>
        <v>0</v>
      </c>
      <c r="GY333" s="84">
        <f t="shared" si="2926"/>
        <v>0</v>
      </c>
      <c r="GZ333" s="84">
        <f t="shared" si="2927"/>
        <v>0</v>
      </c>
      <c r="HA333" s="191" t="str">
        <f t="shared" si="3110"/>
        <v>nebija plānots</v>
      </c>
      <c r="HB333" s="84">
        <f t="shared" si="2928"/>
        <v>0</v>
      </c>
      <c r="HC333" s="40"/>
      <c r="HD333" s="40"/>
      <c r="HE333" s="99"/>
      <c r="HF333" s="158">
        <v>0.8</v>
      </c>
      <c r="HG333" s="102" t="s">
        <v>663</v>
      </c>
      <c r="HH333" s="100"/>
      <c r="HI333" s="100"/>
    </row>
    <row r="334" spans="1:217" ht="75.400000000000006" customHeight="1" collapsed="1" x14ac:dyDescent="0.45">
      <c r="A334" s="1" t="str">
        <f t="shared" si="2436"/>
        <v>6.1.1.__</v>
      </c>
      <c r="B334" s="9" t="str">
        <f>C334&amp;J334&amp;"."&amp;D334</f>
        <v>6.1.1.K0.Nē</v>
      </c>
      <c r="C334" s="317" t="s">
        <v>144</v>
      </c>
      <c r="D334" s="1" t="s">
        <v>1471</v>
      </c>
      <c r="E334" s="35">
        <v>319</v>
      </c>
      <c r="F334" s="54">
        <v>6</v>
      </c>
      <c r="G334" s="54" t="s">
        <v>144</v>
      </c>
      <c r="H334" s="54" t="s">
        <v>269</v>
      </c>
      <c r="I334" s="66" t="str">
        <f t="shared" si="2401"/>
        <v>6.1.1. Atbalsts lielo ostu attīstībai</v>
      </c>
      <c r="J334" s="54" t="s">
        <v>1472</v>
      </c>
      <c r="K334" s="55" t="s">
        <v>33</v>
      </c>
      <c r="L334" s="38" t="str">
        <f t="shared" si="2402"/>
        <v>6.1.1.__</v>
      </c>
      <c r="M334" s="56" t="s">
        <v>48</v>
      </c>
      <c r="N334" s="55" t="s">
        <v>6</v>
      </c>
      <c r="O334" s="55" t="s">
        <v>222</v>
      </c>
      <c r="P334" s="55" t="s">
        <v>225</v>
      </c>
      <c r="Q334" s="57">
        <f t="shared" si="2403"/>
        <v>89312625</v>
      </c>
      <c r="R334" s="57">
        <f t="shared" si="2404"/>
        <v>89312625</v>
      </c>
      <c r="S334" s="80">
        <v>89312625</v>
      </c>
      <c r="T334" s="80">
        <v>0</v>
      </c>
      <c r="U334" s="80">
        <v>0</v>
      </c>
      <c r="V334" s="80">
        <v>0</v>
      </c>
      <c r="W334" s="80">
        <v>0</v>
      </c>
      <c r="X334" s="85" t="str">
        <f t="shared" si="2889"/>
        <v>KF</v>
      </c>
      <c r="Y334" s="85">
        <v>0</v>
      </c>
      <c r="Z334" s="85">
        <v>0</v>
      </c>
      <c r="AA334" s="85">
        <v>0</v>
      </c>
      <c r="AB334" s="85">
        <v>0</v>
      </c>
      <c r="AC334" s="85">
        <v>0</v>
      </c>
      <c r="AD334" s="85">
        <v>0</v>
      </c>
      <c r="AE334" s="85">
        <v>0</v>
      </c>
      <c r="AF334" s="85">
        <v>771318</v>
      </c>
      <c r="AG334" s="85">
        <v>0</v>
      </c>
      <c r="AH334" s="85">
        <v>0</v>
      </c>
      <c r="AI334" s="85">
        <v>0</v>
      </c>
      <c r="AJ334" s="85">
        <v>767000</v>
      </c>
      <c r="AK334" s="85">
        <v>0</v>
      </c>
      <c r="AL334" s="85">
        <v>1496392.4500000002</v>
      </c>
      <c r="AM334" s="85">
        <v>3034710.45</v>
      </c>
      <c r="AN334" s="85">
        <f t="shared" si="3379"/>
        <v>3034710.45</v>
      </c>
      <c r="AO334" s="85">
        <v>42334265.349999994</v>
      </c>
      <c r="AP334" s="57">
        <f t="shared" si="2306"/>
        <v>45368975.799999997</v>
      </c>
      <c r="AQ334" s="85">
        <v>4571684.58</v>
      </c>
      <c r="AR334" s="85">
        <v>2030146.0899999999</v>
      </c>
      <c r="AS334" s="85">
        <v>544683.46</v>
      </c>
      <c r="AT334" s="85">
        <v>385280.19</v>
      </c>
      <c r="AU334" s="85">
        <v>0</v>
      </c>
      <c r="AV334" s="85">
        <v>14138.04</v>
      </c>
      <c r="AW334" s="85">
        <v>0</v>
      </c>
      <c r="AX334" s="85">
        <v>500000</v>
      </c>
      <c r="AY334" s="85">
        <v>284121.67000000004</v>
      </c>
      <c r="AZ334" s="85">
        <v>0</v>
      </c>
      <c r="BA334" s="85">
        <v>0</v>
      </c>
      <c r="BB334" s="85">
        <v>9349816</v>
      </c>
      <c r="BC334" s="57">
        <f t="shared" si="2307"/>
        <v>17679870.030000001</v>
      </c>
      <c r="BD334" s="57">
        <f t="shared" si="2308"/>
        <v>63048845.829999998</v>
      </c>
      <c r="BE334" s="85">
        <v>199781.4</v>
      </c>
      <c r="BF334" s="85">
        <v>345476.46</v>
      </c>
      <c r="BG334" s="85">
        <v>0</v>
      </c>
      <c r="BH334" s="85">
        <v>789273.75</v>
      </c>
      <c r="BI334" s="85">
        <v>0</v>
      </c>
      <c r="BJ334" s="85">
        <v>0</v>
      </c>
      <c r="BK334" s="85">
        <v>0</v>
      </c>
      <c r="BL334" s="85">
        <v>1068821.45</v>
      </c>
      <c r="BM334" s="85">
        <v>0</v>
      </c>
      <c r="BN334" s="85">
        <v>2411211.09</v>
      </c>
      <c r="BO334" s="85">
        <v>0</v>
      </c>
      <c r="BP334" s="85">
        <v>514499.31999999995</v>
      </c>
      <c r="BQ334" s="57">
        <f t="shared" si="2309"/>
        <v>5329063.47</v>
      </c>
      <c r="BR334" s="85">
        <v>17299.439999999999</v>
      </c>
      <c r="BS334" s="85">
        <v>0</v>
      </c>
      <c r="BT334" s="85">
        <v>4000000</v>
      </c>
      <c r="BU334" s="85">
        <v>0</v>
      </c>
      <c r="BV334" s="85">
        <v>86329.71</v>
      </c>
      <c r="BW334" s="85">
        <v>0</v>
      </c>
      <c r="BX334" s="85">
        <v>362578.61</v>
      </c>
      <c r="BY334" s="85">
        <v>5491.85</v>
      </c>
      <c r="BZ334" s="85">
        <v>0</v>
      </c>
      <c r="CA334" s="85">
        <v>0</v>
      </c>
      <c r="CB334" s="85">
        <v>0</v>
      </c>
      <c r="CC334" s="85">
        <v>0</v>
      </c>
      <c r="CD334" s="57">
        <f t="shared" si="2310"/>
        <v>4471699.6099999994</v>
      </c>
      <c r="CE334" s="85">
        <v>975964.96</v>
      </c>
      <c r="CF334" s="85">
        <v>117752</v>
      </c>
      <c r="CG334" s="85">
        <v>0</v>
      </c>
      <c r="CH334" s="85">
        <v>197430.97</v>
      </c>
      <c r="CI334" s="85">
        <v>0</v>
      </c>
      <c r="CJ334" s="85">
        <v>0</v>
      </c>
      <c r="CK334" s="85">
        <v>0</v>
      </c>
      <c r="CL334" s="85">
        <v>271904.2</v>
      </c>
      <c r="CM334" s="85">
        <v>130408.7</v>
      </c>
      <c r="CN334" s="85">
        <v>0</v>
      </c>
      <c r="CO334" s="84">
        <v>17558.25</v>
      </c>
      <c r="CP334" s="84">
        <v>-7949818.9000000004</v>
      </c>
      <c r="CQ334" s="57">
        <f>CE334+CF334+CG334+CH334+CI334+CJ334+CK334+CL334+CM334+CN334+CO334+CP334</f>
        <v>-6238799.8200000003</v>
      </c>
      <c r="CR334" s="57">
        <f t="shared" si="2890"/>
        <v>66610809.089999996</v>
      </c>
      <c r="CS334" s="179">
        <v>0</v>
      </c>
      <c r="CT334" s="84">
        <v>0</v>
      </c>
      <c r="CU334" s="84">
        <v>238</v>
      </c>
      <c r="CV334" s="84">
        <f t="shared" si="2954"/>
        <v>0</v>
      </c>
      <c r="CW334" s="84">
        <v>0</v>
      </c>
      <c r="CX334" s="84">
        <f t="shared" si="2955"/>
        <v>238</v>
      </c>
      <c r="CY334" s="191" t="str">
        <f t="shared" si="2956"/>
        <v>nebija plānots</v>
      </c>
      <c r="CZ334" s="84">
        <f t="shared" si="2957"/>
        <v>238</v>
      </c>
      <c r="DA334" s="84">
        <f t="shared" ref="DA334:FL334" si="3565">DA335+DA336</f>
        <v>27877.51</v>
      </c>
      <c r="DB334" s="84">
        <v>0</v>
      </c>
      <c r="DC334" s="84">
        <f t="shared" si="2959"/>
        <v>27877.51</v>
      </c>
      <c r="DD334" s="84">
        <v>0</v>
      </c>
      <c r="DE334" s="84">
        <f t="shared" si="2929"/>
        <v>238</v>
      </c>
      <c r="DF334" s="191">
        <f t="shared" ref="DF334" si="3566">IFERROR(DE334/DC334,"nebija plānots")</f>
        <v>8.53734784778124E-3</v>
      </c>
      <c r="DG334" s="84">
        <f t="shared" ref="DG334" si="3567">DE334-DC334</f>
        <v>-27639.51</v>
      </c>
      <c r="DH334" s="84">
        <f t="shared" si="3565"/>
        <v>0</v>
      </c>
      <c r="DI334" s="84">
        <v>0</v>
      </c>
      <c r="DJ334" s="84">
        <f t="shared" ref="DJ334" si="3568">DC334+DH334</f>
        <v>27877.51</v>
      </c>
      <c r="DK334" s="84">
        <v>0</v>
      </c>
      <c r="DL334" s="84">
        <f t="shared" si="2930"/>
        <v>238</v>
      </c>
      <c r="DM334" s="191">
        <f t="shared" ref="DM334" si="3569">IFERROR(DL334/DJ334,"nebija plānots")</f>
        <v>8.53734784778124E-3</v>
      </c>
      <c r="DN334" s="84">
        <f t="shared" ref="DN334" si="3570">DL334-DJ334</f>
        <v>-27639.51</v>
      </c>
      <c r="DO334" s="84">
        <f t="shared" si="3565"/>
        <v>0</v>
      </c>
      <c r="DP334" s="84">
        <v>0</v>
      </c>
      <c r="DQ334" s="84">
        <f t="shared" ref="DQ334" si="3571">DJ334+DO334</f>
        <v>27877.51</v>
      </c>
      <c r="DR334" s="84">
        <v>0</v>
      </c>
      <c r="DS334" s="84">
        <f t="shared" si="2931"/>
        <v>238</v>
      </c>
      <c r="DT334" s="191">
        <f t="shared" ref="DT334" si="3572">IFERROR(DS334/DQ334,"nebija plānots")</f>
        <v>8.53734784778124E-3</v>
      </c>
      <c r="DU334" s="84">
        <f t="shared" ref="DU334" si="3573">DS334-DQ334</f>
        <v>-27639.51</v>
      </c>
      <c r="DV334" s="84">
        <f t="shared" si="3565"/>
        <v>110548.3</v>
      </c>
      <c r="DW334" s="84">
        <v>0</v>
      </c>
      <c r="DX334" s="84">
        <f t="shared" ref="DX334" si="3574">DQ334+DV334</f>
        <v>138425.81</v>
      </c>
      <c r="DY334" s="84">
        <v>0</v>
      </c>
      <c r="DZ334" s="84">
        <f t="shared" si="2932"/>
        <v>238</v>
      </c>
      <c r="EA334" s="191">
        <f t="shared" ref="EA334" si="3575">IFERROR(DZ334/DX334,"nebija plānots")</f>
        <v>1.7193325435480567E-3</v>
      </c>
      <c r="EB334" s="84">
        <f t="shared" ref="EB334" si="3576">DZ334-DX334</f>
        <v>-138187.81</v>
      </c>
      <c r="EC334" s="84">
        <f t="shared" si="3565"/>
        <v>0</v>
      </c>
      <c r="ED334" s="84">
        <v>0</v>
      </c>
      <c r="EE334" s="84">
        <f t="shared" ref="EE334" si="3577">DX334+EC334</f>
        <v>138425.81</v>
      </c>
      <c r="EF334" s="84">
        <v>0</v>
      </c>
      <c r="EG334" s="84">
        <f t="shared" si="2933"/>
        <v>238</v>
      </c>
      <c r="EH334" s="191">
        <f t="shared" ref="EH334" si="3578">IFERROR(EG334/EE334,"nebija plānots")</f>
        <v>1.7193325435480567E-3</v>
      </c>
      <c r="EI334" s="84">
        <f t="shared" ref="EI334" si="3579">EG334-EE334</f>
        <v>-138187.81</v>
      </c>
      <c r="EJ334" s="84">
        <f t="shared" si="3565"/>
        <v>0</v>
      </c>
      <c r="EK334" s="84">
        <v>0</v>
      </c>
      <c r="EL334" s="84">
        <f t="shared" ref="EL334" si="3580">EE334+EJ334</f>
        <v>138425.81</v>
      </c>
      <c r="EM334" s="84">
        <v>0</v>
      </c>
      <c r="EN334" s="84">
        <f t="shared" si="2934"/>
        <v>238</v>
      </c>
      <c r="EO334" s="191">
        <f t="shared" ref="EO334" si="3581">IFERROR(EN334/EL334,"nebija plānots")</f>
        <v>1.7193325435480567E-3</v>
      </c>
      <c r="EP334" s="84">
        <f t="shared" ref="EP334" si="3582">EN334-EL334</f>
        <v>-138187.81</v>
      </c>
      <c r="EQ334" s="84">
        <f t="shared" si="3565"/>
        <v>0</v>
      </c>
      <c r="ER334" s="84">
        <v>1502048.6600000001</v>
      </c>
      <c r="ES334" s="84">
        <f t="shared" ref="ES334" si="3583">EL334+EQ334</f>
        <v>138425.81</v>
      </c>
      <c r="ET334" s="84">
        <v>0</v>
      </c>
      <c r="EU334" s="84">
        <f t="shared" si="2935"/>
        <v>1502286.6600000001</v>
      </c>
      <c r="EV334" s="191">
        <f t="shared" ref="EV334" si="3584">IFERROR(EU334/ES334,"nebija plānots")</f>
        <v>10.852648505361827</v>
      </c>
      <c r="EW334" s="84">
        <f t="shared" ref="EW334" si="3585">EU334-ES334</f>
        <v>1363860.85</v>
      </c>
      <c r="EX334" s="84">
        <f t="shared" si="3565"/>
        <v>1406212.17</v>
      </c>
      <c r="EY334" s="84">
        <v>0</v>
      </c>
      <c r="EZ334" s="84">
        <f t="shared" ref="EZ334" si="3586">ES334+EX334</f>
        <v>1544637.98</v>
      </c>
      <c r="FA334" s="84">
        <v>0</v>
      </c>
      <c r="FB334" s="84">
        <f t="shared" si="2936"/>
        <v>1502286.6600000001</v>
      </c>
      <c r="FC334" s="191">
        <f t="shared" ref="FC334" si="3587">IFERROR(FB334/EZ334,"nebija plānots")</f>
        <v>0.97258171782102631</v>
      </c>
      <c r="FD334" s="84">
        <f t="shared" ref="FD334" si="3588">FB334-EZ334</f>
        <v>-42351.319999999832</v>
      </c>
      <c r="FE334" s="84">
        <f t="shared" si="3565"/>
        <v>0</v>
      </c>
      <c r="FF334" s="84">
        <v>0</v>
      </c>
      <c r="FG334" s="84">
        <f t="shared" ref="FG334" si="3589">EZ334+FE334</f>
        <v>1544637.98</v>
      </c>
      <c r="FH334" s="84">
        <v>0</v>
      </c>
      <c r="FI334" s="84">
        <f t="shared" si="2937"/>
        <v>1502286.6600000001</v>
      </c>
      <c r="FJ334" s="191">
        <f t="shared" ref="FJ334" si="3590">IFERROR(FI334/FG334,"nebija plānots")</f>
        <v>0.97258171782102631</v>
      </c>
      <c r="FK334" s="84">
        <f t="shared" ref="FK334" si="3591">FI334-FG334</f>
        <v>-42351.319999999832</v>
      </c>
      <c r="FL334" s="84">
        <f t="shared" si="3565"/>
        <v>0</v>
      </c>
      <c r="FM334" s="84">
        <v>0</v>
      </c>
      <c r="FN334" s="84">
        <f t="shared" ref="FN334" si="3592">FG334+FL334</f>
        <v>1544637.98</v>
      </c>
      <c r="FO334" s="84">
        <v>0</v>
      </c>
      <c r="FP334" s="84">
        <f t="shared" si="2938"/>
        <v>1502286.6600000001</v>
      </c>
      <c r="FQ334" s="191">
        <f t="shared" ref="FQ334" si="3593">IFERROR(FP334/FN334,"nebija plānots")</f>
        <v>0.97258171782102631</v>
      </c>
      <c r="FR334" s="84">
        <f t="shared" ref="FR334" si="3594">FP334-FN334</f>
        <v>-42351.319999999832</v>
      </c>
      <c r="FS334" s="97">
        <f t="shared" si="3049"/>
        <v>1544637.98</v>
      </c>
      <c r="FT334" s="97">
        <f t="shared" si="2939"/>
        <v>68113095.75</v>
      </c>
      <c r="FU334" s="84">
        <v>878342.21</v>
      </c>
      <c r="FV334" s="84">
        <v>0</v>
      </c>
      <c r="FW334" s="84">
        <v>0</v>
      </c>
      <c r="FX334" s="84">
        <f t="shared" si="2940"/>
        <v>0</v>
      </c>
      <c r="FY334" s="191">
        <f t="shared" si="2941"/>
        <v>0</v>
      </c>
      <c r="FZ334" s="84">
        <f t="shared" si="2942"/>
        <v>878342.21</v>
      </c>
      <c r="GA334" s="84">
        <v>0</v>
      </c>
      <c r="GB334" s="84">
        <v>0</v>
      </c>
      <c r="GC334" s="84">
        <f t="shared" si="2943"/>
        <v>0</v>
      </c>
      <c r="GD334" s="84">
        <f t="shared" si="2944"/>
        <v>0</v>
      </c>
      <c r="GE334" s="84">
        <f t="shared" si="2945"/>
        <v>0</v>
      </c>
      <c r="GF334" s="191">
        <f t="shared" si="2946"/>
        <v>0</v>
      </c>
      <c r="GG334" s="84">
        <f t="shared" si="2947"/>
        <v>878342.21</v>
      </c>
      <c r="GH334" s="84">
        <v>954842.21</v>
      </c>
      <c r="GI334" s="84">
        <v>0</v>
      </c>
      <c r="GJ334" s="84">
        <f t="shared" si="2948"/>
        <v>954842.21</v>
      </c>
      <c r="GK334" s="84">
        <f t="shared" si="2949"/>
        <v>0</v>
      </c>
      <c r="GL334" s="84">
        <f t="shared" si="2950"/>
        <v>954842.21</v>
      </c>
      <c r="GM334" s="191">
        <f t="shared" si="2951"/>
        <v>1.0870958939796369</v>
      </c>
      <c r="GN334" s="84">
        <f t="shared" si="2952"/>
        <v>-76500</v>
      </c>
      <c r="GO334" s="84">
        <v>262926.61</v>
      </c>
      <c r="GP334" s="84">
        <v>0</v>
      </c>
      <c r="GQ334" s="84">
        <f t="shared" si="2921"/>
        <v>262926.61</v>
      </c>
      <c r="GR334" s="84">
        <f t="shared" si="2922"/>
        <v>0</v>
      </c>
      <c r="GS334" s="84">
        <f t="shared" si="2923"/>
        <v>1217768.8199999998</v>
      </c>
      <c r="GT334" s="191">
        <f t="shared" si="2953"/>
        <v>1.3864400527899028</v>
      </c>
      <c r="GU334" s="84">
        <f t="shared" si="2924"/>
        <v>-339426.61</v>
      </c>
      <c r="GV334" s="84">
        <v>0</v>
      </c>
      <c r="GW334" s="84">
        <v>0</v>
      </c>
      <c r="GX334" s="84">
        <f t="shared" si="2925"/>
        <v>0</v>
      </c>
      <c r="GY334" s="84">
        <f t="shared" si="2926"/>
        <v>0</v>
      </c>
      <c r="GZ334" s="84">
        <f t="shared" si="2927"/>
        <v>1217768.8199999998</v>
      </c>
      <c r="HA334" s="191">
        <f t="shared" si="3110"/>
        <v>1.3864400527899028</v>
      </c>
      <c r="HB334" s="84">
        <f t="shared" si="2928"/>
        <v>-339426.61</v>
      </c>
      <c r="HC334" s="57">
        <f>FU334+FS334+CQ334+CD334+BQ334+BC334+AP334</f>
        <v>69033789.280000001</v>
      </c>
      <c r="HD334" s="57">
        <f>Q334-HC334</f>
        <v>20278835.719999999</v>
      </c>
      <c r="HE334" s="58" t="s">
        <v>1025</v>
      </c>
      <c r="HF334" s="58"/>
      <c r="HG334" s="61"/>
      <c r="HH334" s="59"/>
      <c r="HI334" s="59"/>
    </row>
    <row r="335" spans="1:217" ht="75.400000000000006" hidden="1" customHeight="1" outlineLevel="1" x14ac:dyDescent="0.45">
      <c r="B335" s="9"/>
      <c r="C335" s="317" t="s">
        <v>144</v>
      </c>
      <c r="D335" s="1" t="s">
        <v>1471</v>
      </c>
      <c r="E335" s="35">
        <v>320</v>
      </c>
      <c r="F335" s="37">
        <v>6</v>
      </c>
      <c r="G335" s="37" t="s">
        <v>144</v>
      </c>
      <c r="H335" s="37" t="s">
        <v>269</v>
      </c>
      <c r="I335" s="47" t="s">
        <v>512</v>
      </c>
      <c r="J335" s="54">
        <v>0</v>
      </c>
      <c r="K335" s="38"/>
      <c r="L335" s="38"/>
      <c r="M335" s="39" t="s">
        <v>48</v>
      </c>
      <c r="N335" s="38"/>
      <c r="O335" s="38"/>
      <c r="P335" s="38" t="s">
        <v>456</v>
      </c>
      <c r="Q335" s="40"/>
      <c r="R335" s="40"/>
      <c r="S335" s="40"/>
      <c r="T335" s="40"/>
      <c r="U335" s="40"/>
      <c r="V335" s="40"/>
      <c r="W335" s="40"/>
      <c r="X335" s="85">
        <f t="shared" si="2889"/>
        <v>0</v>
      </c>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F335" s="40"/>
      <c r="CG335" s="40"/>
      <c r="CH335" s="40"/>
      <c r="CI335" s="40"/>
      <c r="CJ335" s="40"/>
      <c r="CK335" s="40"/>
      <c r="CL335" s="40"/>
      <c r="CM335" s="40"/>
      <c r="CN335" s="40"/>
      <c r="CO335" s="84">
        <v>0</v>
      </c>
      <c r="CP335" s="84">
        <v>0</v>
      </c>
      <c r="CQ335" s="40"/>
      <c r="CR335" s="57">
        <f t="shared" si="2890"/>
        <v>0</v>
      </c>
      <c r="CS335" s="40"/>
      <c r="CT335" s="40"/>
      <c r="CU335" s="84"/>
      <c r="CV335" s="84"/>
      <c r="CW335" s="84"/>
      <c r="CX335" s="84"/>
      <c r="CY335" s="191"/>
      <c r="CZ335" s="84"/>
      <c r="DA335" s="40"/>
      <c r="DB335" s="84">
        <v>0</v>
      </c>
      <c r="DC335" s="84"/>
      <c r="DD335" s="84"/>
      <c r="DE335" s="84">
        <f t="shared" si="2929"/>
        <v>0</v>
      </c>
      <c r="DF335" s="191"/>
      <c r="DG335" s="84"/>
      <c r="DH335" s="40"/>
      <c r="DI335" s="84">
        <v>0</v>
      </c>
      <c r="DJ335" s="84"/>
      <c r="DK335" s="84"/>
      <c r="DL335" s="84">
        <f t="shared" si="2930"/>
        <v>0</v>
      </c>
      <c r="DM335" s="191"/>
      <c r="DN335" s="84"/>
      <c r="DO335" s="40"/>
      <c r="DP335" s="84">
        <v>0</v>
      </c>
      <c r="DQ335" s="84"/>
      <c r="DR335" s="84"/>
      <c r="DS335" s="84">
        <f t="shared" si="2931"/>
        <v>0</v>
      </c>
      <c r="DT335" s="191"/>
      <c r="DU335" s="84"/>
      <c r="DV335" s="40"/>
      <c r="DW335" s="84">
        <v>0</v>
      </c>
      <c r="DX335" s="84"/>
      <c r="DY335" s="84"/>
      <c r="DZ335" s="84">
        <f t="shared" si="2932"/>
        <v>0</v>
      </c>
      <c r="EA335" s="191"/>
      <c r="EB335" s="84"/>
      <c r="EC335" s="40"/>
      <c r="ED335" s="84">
        <v>0</v>
      </c>
      <c r="EE335" s="84"/>
      <c r="EF335" s="84"/>
      <c r="EG335" s="84">
        <f t="shared" si="2933"/>
        <v>0</v>
      </c>
      <c r="EH335" s="191"/>
      <c r="EI335" s="84"/>
      <c r="EJ335" s="40"/>
      <c r="EK335" s="84">
        <v>0</v>
      </c>
      <c r="EL335" s="84"/>
      <c r="EM335" s="84"/>
      <c r="EN335" s="84">
        <f t="shared" si="2934"/>
        <v>0</v>
      </c>
      <c r="EO335" s="191"/>
      <c r="EP335" s="84"/>
      <c r="EQ335" s="40"/>
      <c r="ER335" s="84">
        <v>0</v>
      </c>
      <c r="ES335" s="84"/>
      <c r="ET335" s="84"/>
      <c r="EU335" s="84">
        <f t="shared" si="2935"/>
        <v>0</v>
      </c>
      <c r="EV335" s="191"/>
      <c r="EW335" s="84"/>
      <c r="EX335" s="40"/>
      <c r="EY335" s="84">
        <v>0</v>
      </c>
      <c r="EZ335" s="84"/>
      <c r="FA335" s="84"/>
      <c r="FB335" s="84">
        <f t="shared" si="2936"/>
        <v>0</v>
      </c>
      <c r="FC335" s="191"/>
      <c r="FD335" s="84"/>
      <c r="FE335" s="40"/>
      <c r="FF335" s="84">
        <v>0</v>
      </c>
      <c r="FG335" s="84"/>
      <c r="FH335" s="84"/>
      <c r="FI335" s="84">
        <f t="shared" si="2937"/>
        <v>0</v>
      </c>
      <c r="FJ335" s="191"/>
      <c r="FK335" s="84"/>
      <c r="FL335" s="40"/>
      <c r="FM335" s="84">
        <v>0</v>
      </c>
      <c r="FN335" s="84"/>
      <c r="FO335" s="84"/>
      <c r="FP335" s="84">
        <f t="shared" si="2938"/>
        <v>0</v>
      </c>
      <c r="FQ335" s="191"/>
      <c r="FR335" s="84"/>
      <c r="FS335" s="40"/>
      <c r="FT335" s="97">
        <f t="shared" si="2939"/>
        <v>0</v>
      </c>
      <c r="FU335" s="84">
        <v>0</v>
      </c>
      <c r="FV335" s="84">
        <v>0</v>
      </c>
      <c r="FW335" s="84">
        <v>0</v>
      </c>
      <c r="FX335" s="84">
        <f t="shared" si="2940"/>
        <v>0</v>
      </c>
      <c r="FY335" s="191" t="str">
        <f t="shared" si="2941"/>
        <v>nebija plānots</v>
      </c>
      <c r="FZ335" s="84">
        <f t="shared" si="2942"/>
        <v>0</v>
      </c>
      <c r="GA335" s="84">
        <v>0</v>
      </c>
      <c r="GB335" s="84">
        <v>0</v>
      </c>
      <c r="GC335" s="84">
        <f t="shared" si="2943"/>
        <v>0</v>
      </c>
      <c r="GD335" s="84">
        <f t="shared" si="2944"/>
        <v>0</v>
      </c>
      <c r="GE335" s="84">
        <f t="shared" si="2945"/>
        <v>0</v>
      </c>
      <c r="GF335" s="191" t="str">
        <f t="shared" si="2946"/>
        <v>nebija plānots</v>
      </c>
      <c r="GG335" s="84">
        <f t="shared" si="2947"/>
        <v>0</v>
      </c>
      <c r="GH335" s="84">
        <v>0</v>
      </c>
      <c r="GI335" s="84">
        <v>0</v>
      </c>
      <c r="GJ335" s="84">
        <f t="shared" si="2948"/>
        <v>0</v>
      </c>
      <c r="GK335" s="84">
        <f t="shared" si="2949"/>
        <v>0</v>
      </c>
      <c r="GL335" s="84">
        <f t="shared" si="2950"/>
        <v>0</v>
      </c>
      <c r="GM335" s="191" t="str">
        <f t="shared" si="2951"/>
        <v>nebija plānots</v>
      </c>
      <c r="GN335" s="84">
        <f t="shared" si="2952"/>
        <v>0</v>
      </c>
      <c r="GO335" s="84">
        <v>0</v>
      </c>
      <c r="GP335" s="84">
        <v>0</v>
      </c>
      <c r="GQ335" s="84">
        <f t="shared" si="2921"/>
        <v>0</v>
      </c>
      <c r="GR335" s="84">
        <f t="shared" si="2922"/>
        <v>0</v>
      </c>
      <c r="GS335" s="84">
        <f t="shared" si="2923"/>
        <v>0</v>
      </c>
      <c r="GT335" s="191" t="str">
        <f t="shared" si="2953"/>
        <v>nebija plānots</v>
      </c>
      <c r="GU335" s="84">
        <f t="shared" si="2924"/>
        <v>0</v>
      </c>
      <c r="GV335" s="84">
        <v>0</v>
      </c>
      <c r="GW335" s="84">
        <v>0</v>
      </c>
      <c r="GX335" s="84">
        <f t="shared" si="2925"/>
        <v>0</v>
      </c>
      <c r="GY335" s="84">
        <f t="shared" si="2926"/>
        <v>0</v>
      </c>
      <c r="GZ335" s="84">
        <f t="shared" si="2927"/>
        <v>0</v>
      </c>
      <c r="HA335" s="191" t="str">
        <f t="shared" si="3110"/>
        <v>nebija plānots</v>
      </c>
      <c r="HB335" s="84">
        <f t="shared" si="2928"/>
        <v>0</v>
      </c>
      <c r="HC335" s="40"/>
      <c r="HD335" s="40"/>
      <c r="HE335" s="99"/>
      <c r="HF335" s="99"/>
      <c r="HG335" s="102"/>
      <c r="HH335" s="100"/>
      <c r="HI335" s="100"/>
    </row>
    <row r="336" spans="1:217" ht="75.400000000000006" hidden="1" customHeight="1" outlineLevel="1" x14ac:dyDescent="0.45">
      <c r="B336" s="9"/>
      <c r="C336" s="317" t="s">
        <v>144</v>
      </c>
      <c r="D336" s="1" t="s">
        <v>1471</v>
      </c>
      <c r="E336" s="35">
        <v>321</v>
      </c>
      <c r="F336" s="37">
        <v>6</v>
      </c>
      <c r="G336" s="37" t="s">
        <v>144</v>
      </c>
      <c r="H336" s="37" t="s">
        <v>269</v>
      </c>
      <c r="I336" s="47" t="s">
        <v>512</v>
      </c>
      <c r="J336" s="54">
        <v>0</v>
      </c>
      <c r="K336" s="38"/>
      <c r="L336" s="38"/>
      <c r="M336" s="39" t="s">
        <v>48</v>
      </c>
      <c r="N336" s="38"/>
      <c r="O336" s="38"/>
      <c r="P336" s="38" t="s">
        <v>457</v>
      </c>
      <c r="Q336" s="40"/>
      <c r="R336" s="40"/>
      <c r="S336" s="40"/>
      <c r="T336" s="40"/>
      <c r="U336" s="40"/>
      <c r="V336" s="40"/>
      <c r="W336" s="40"/>
      <c r="X336" s="85">
        <f t="shared" si="2889"/>
        <v>0</v>
      </c>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0"/>
      <c r="BN336" s="40"/>
      <c r="BO336" s="40"/>
      <c r="BP336" s="40"/>
      <c r="BQ336" s="40"/>
      <c r="BR336" s="40"/>
      <c r="BS336" s="40"/>
      <c r="BT336" s="40"/>
      <c r="BU336" s="40"/>
      <c r="BV336" s="40"/>
      <c r="BW336" s="40"/>
      <c r="BX336" s="40"/>
      <c r="BY336" s="40"/>
      <c r="BZ336" s="40"/>
      <c r="CA336" s="40"/>
      <c r="CB336" s="40"/>
      <c r="CC336" s="40"/>
      <c r="CD336" s="40"/>
      <c r="CE336" s="40"/>
      <c r="CF336" s="40"/>
      <c r="CG336" s="40"/>
      <c r="CH336" s="40"/>
      <c r="CI336" s="40"/>
      <c r="CJ336" s="40"/>
      <c r="CK336" s="40"/>
      <c r="CL336" s="40"/>
      <c r="CM336" s="40"/>
      <c r="CN336" s="40"/>
      <c r="CO336" s="84">
        <v>0</v>
      </c>
      <c r="CP336" s="84">
        <v>0</v>
      </c>
      <c r="CQ336" s="40"/>
      <c r="CR336" s="57">
        <f t="shared" si="2890"/>
        <v>0</v>
      </c>
      <c r="CS336" s="40"/>
      <c r="CT336" s="40">
        <v>0</v>
      </c>
      <c r="CU336" s="84"/>
      <c r="CV336" s="84"/>
      <c r="CW336" s="84"/>
      <c r="CX336" s="84"/>
      <c r="CY336" s="191"/>
      <c r="CZ336" s="84"/>
      <c r="DA336" s="40">
        <v>27877.51</v>
      </c>
      <c r="DB336" s="84">
        <v>0</v>
      </c>
      <c r="DC336" s="84"/>
      <c r="DD336" s="84"/>
      <c r="DE336" s="84">
        <f t="shared" si="2929"/>
        <v>0</v>
      </c>
      <c r="DF336" s="191"/>
      <c r="DG336" s="84"/>
      <c r="DH336" s="40">
        <v>0</v>
      </c>
      <c r="DI336" s="84">
        <v>0</v>
      </c>
      <c r="DJ336" s="84"/>
      <c r="DK336" s="84"/>
      <c r="DL336" s="84">
        <f t="shared" si="2930"/>
        <v>0</v>
      </c>
      <c r="DM336" s="191"/>
      <c r="DN336" s="84"/>
      <c r="DO336" s="40">
        <v>0</v>
      </c>
      <c r="DP336" s="84">
        <v>0</v>
      </c>
      <c r="DQ336" s="84"/>
      <c r="DR336" s="84"/>
      <c r="DS336" s="84">
        <f t="shared" si="2931"/>
        <v>0</v>
      </c>
      <c r="DT336" s="191"/>
      <c r="DU336" s="84"/>
      <c r="DV336" s="40">
        <v>110548.3</v>
      </c>
      <c r="DW336" s="84">
        <v>0</v>
      </c>
      <c r="DX336" s="84"/>
      <c r="DY336" s="84"/>
      <c r="DZ336" s="84">
        <f t="shared" si="2932"/>
        <v>0</v>
      </c>
      <c r="EA336" s="191"/>
      <c r="EB336" s="84"/>
      <c r="EC336" s="40">
        <v>0</v>
      </c>
      <c r="ED336" s="84">
        <v>0</v>
      </c>
      <c r="EE336" s="84"/>
      <c r="EF336" s="84"/>
      <c r="EG336" s="84">
        <f t="shared" si="2933"/>
        <v>0</v>
      </c>
      <c r="EH336" s="191"/>
      <c r="EI336" s="84"/>
      <c r="EJ336" s="40">
        <v>0</v>
      </c>
      <c r="EK336" s="84">
        <v>0</v>
      </c>
      <c r="EL336" s="84"/>
      <c r="EM336" s="84"/>
      <c r="EN336" s="84">
        <f t="shared" si="2934"/>
        <v>0</v>
      </c>
      <c r="EO336" s="191"/>
      <c r="EP336" s="84"/>
      <c r="EQ336" s="40">
        <v>0</v>
      </c>
      <c r="ER336" s="84">
        <v>0</v>
      </c>
      <c r="ES336" s="84"/>
      <c r="ET336" s="84"/>
      <c r="EU336" s="84">
        <f t="shared" si="2935"/>
        <v>0</v>
      </c>
      <c r="EV336" s="191"/>
      <c r="EW336" s="84"/>
      <c r="EX336" s="40">
        <v>1406212.17</v>
      </c>
      <c r="EY336" s="84">
        <v>0</v>
      </c>
      <c r="EZ336" s="84"/>
      <c r="FA336" s="84"/>
      <c r="FB336" s="84">
        <f t="shared" si="2936"/>
        <v>0</v>
      </c>
      <c r="FC336" s="191"/>
      <c r="FD336" s="84"/>
      <c r="FE336" s="40">
        <v>0</v>
      </c>
      <c r="FF336" s="84">
        <v>0</v>
      </c>
      <c r="FG336" s="84"/>
      <c r="FH336" s="84"/>
      <c r="FI336" s="84">
        <f t="shared" si="2937"/>
        <v>0</v>
      </c>
      <c r="FJ336" s="191"/>
      <c r="FK336" s="84"/>
      <c r="FL336" s="40">
        <v>0</v>
      </c>
      <c r="FM336" s="84">
        <v>0</v>
      </c>
      <c r="FN336" s="84"/>
      <c r="FO336" s="84"/>
      <c r="FP336" s="84">
        <f t="shared" si="2938"/>
        <v>0</v>
      </c>
      <c r="FQ336" s="191"/>
      <c r="FR336" s="84"/>
      <c r="FS336" s="40"/>
      <c r="FT336" s="97">
        <f t="shared" si="2939"/>
        <v>0</v>
      </c>
      <c r="FU336" s="84">
        <v>0</v>
      </c>
      <c r="FV336" s="84">
        <v>0</v>
      </c>
      <c r="FW336" s="84">
        <v>0</v>
      </c>
      <c r="FX336" s="84">
        <f t="shared" si="2940"/>
        <v>0</v>
      </c>
      <c r="FY336" s="191" t="str">
        <f t="shared" si="2941"/>
        <v>nebija plānots</v>
      </c>
      <c r="FZ336" s="84">
        <f t="shared" si="2942"/>
        <v>0</v>
      </c>
      <c r="GA336" s="84">
        <v>0</v>
      </c>
      <c r="GB336" s="84">
        <v>0</v>
      </c>
      <c r="GC336" s="84">
        <f t="shared" si="2943"/>
        <v>0</v>
      </c>
      <c r="GD336" s="84">
        <f t="shared" si="2944"/>
        <v>0</v>
      </c>
      <c r="GE336" s="84">
        <f t="shared" si="2945"/>
        <v>0</v>
      </c>
      <c r="GF336" s="191" t="str">
        <f t="shared" si="2946"/>
        <v>nebija plānots</v>
      </c>
      <c r="GG336" s="84">
        <f t="shared" si="2947"/>
        <v>0</v>
      </c>
      <c r="GH336" s="84">
        <v>0</v>
      </c>
      <c r="GI336" s="84">
        <v>0</v>
      </c>
      <c r="GJ336" s="84">
        <f t="shared" si="2948"/>
        <v>0</v>
      </c>
      <c r="GK336" s="84">
        <f t="shared" si="2949"/>
        <v>0</v>
      </c>
      <c r="GL336" s="84">
        <f t="shared" si="2950"/>
        <v>0</v>
      </c>
      <c r="GM336" s="191" t="str">
        <f t="shared" si="2951"/>
        <v>nebija plānots</v>
      </c>
      <c r="GN336" s="84">
        <f t="shared" si="2952"/>
        <v>0</v>
      </c>
      <c r="GO336" s="84">
        <v>0</v>
      </c>
      <c r="GP336" s="84">
        <v>0</v>
      </c>
      <c r="GQ336" s="84">
        <f t="shared" ref="GQ336:GQ399" si="3595">GO336-GP336</f>
        <v>0</v>
      </c>
      <c r="GR336" s="84">
        <f t="shared" ref="GR336:GR399" si="3596">GK336+GP336</f>
        <v>0</v>
      </c>
      <c r="GS336" s="84">
        <f t="shared" ref="GS336:GS399" si="3597">GL336+GQ336</f>
        <v>0</v>
      </c>
      <c r="GT336" s="191" t="str">
        <f t="shared" si="2953"/>
        <v>nebija plānots</v>
      </c>
      <c r="GU336" s="84">
        <f t="shared" ref="GU336:GU399" si="3598">GN336-GQ336</f>
        <v>0</v>
      </c>
      <c r="GV336" s="84">
        <v>0</v>
      </c>
      <c r="GW336" s="84">
        <v>0</v>
      </c>
      <c r="GX336" s="84">
        <f t="shared" ref="GX336:GX399" si="3599">GV336-GW336</f>
        <v>0</v>
      </c>
      <c r="GY336" s="84">
        <f t="shared" ref="GY336:GY399" si="3600">GR336+GW336</f>
        <v>0</v>
      </c>
      <c r="GZ336" s="84">
        <f t="shared" ref="GZ336:GZ399" si="3601">GS336+GX336</f>
        <v>0</v>
      </c>
      <c r="HA336" s="191" t="str">
        <f t="shared" si="3110"/>
        <v>nebija plānots</v>
      </c>
      <c r="HB336" s="84">
        <f t="shared" ref="HB336:HB399" si="3602">GU336-GX336</f>
        <v>0</v>
      </c>
      <c r="HC336" s="40"/>
      <c r="HD336" s="40"/>
      <c r="HE336" s="99"/>
      <c r="HF336" s="158">
        <v>0.8</v>
      </c>
      <c r="HG336" s="102" t="s">
        <v>779</v>
      </c>
      <c r="HH336" s="100"/>
      <c r="HI336" s="100" t="s">
        <v>1024</v>
      </c>
    </row>
    <row r="337" spans="1:217" ht="75.400000000000006" customHeight="1" collapsed="1" x14ac:dyDescent="0.45">
      <c r="A337" s="1" t="str">
        <f t="shared" si="2436"/>
        <v>6.1.2.1</v>
      </c>
      <c r="B337" s="9" t="str">
        <f>C337&amp;J337&amp;"."&amp;D337</f>
        <v>6.1.2.1.Nē</v>
      </c>
      <c r="C337" s="317" t="s">
        <v>145</v>
      </c>
      <c r="D337" s="1" t="s">
        <v>1471</v>
      </c>
      <c r="E337" s="35">
        <v>322</v>
      </c>
      <c r="F337" s="54">
        <v>6</v>
      </c>
      <c r="G337" s="54" t="s">
        <v>145</v>
      </c>
      <c r="H337" s="54" t="s">
        <v>270</v>
      </c>
      <c r="I337" s="66" t="str">
        <f t="shared" si="2401"/>
        <v>6.1.2. Atbalsts lidostas "Rīga" attīstībai</v>
      </c>
      <c r="J337" s="54">
        <v>1</v>
      </c>
      <c r="K337" s="55">
        <v>1</v>
      </c>
      <c r="L337" s="38" t="str">
        <f t="shared" si="2402"/>
        <v>6.1.2.1</v>
      </c>
      <c r="M337" s="63" t="s">
        <v>48</v>
      </c>
      <c r="N337" s="62" t="s">
        <v>6</v>
      </c>
      <c r="O337" s="55" t="s">
        <v>222</v>
      </c>
      <c r="P337" s="55" t="s">
        <v>225</v>
      </c>
      <c r="Q337" s="57">
        <f t="shared" ref="Q337:Q442" si="3603">S337+T337+U337+V337+W337</f>
        <v>11484765</v>
      </c>
      <c r="R337" s="57">
        <f t="shared" ref="R337:R442" si="3604">S337+T337+U337+V337</f>
        <v>11484765</v>
      </c>
      <c r="S337" s="80">
        <v>11484765</v>
      </c>
      <c r="T337" s="80">
        <v>0</v>
      </c>
      <c r="U337" s="80">
        <v>0</v>
      </c>
      <c r="V337" s="80">
        <v>0</v>
      </c>
      <c r="W337" s="80">
        <v>0</v>
      </c>
      <c r="X337" s="85" t="str">
        <f t="shared" ref="X337:X400" si="3605">N337</f>
        <v>KF</v>
      </c>
      <c r="Y337" s="85">
        <v>0</v>
      </c>
      <c r="Z337" s="85">
        <v>0</v>
      </c>
      <c r="AA337" s="85">
        <v>0</v>
      </c>
      <c r="AB337" s="85">
        <v>0</v>
      </c>
      <c r="AC337" s="85">
        <v>0</v>
      </c>
      <c r="AD337" s="85">
        <v>0</v>
      </c>
      <c r="AE337" s="85">
        <v>0</v>
      </c>
      <c r="AF337" s="85">
        <v>0</v>
      </c>
      <c r="AG337" s="85">
        <v>0</v>
      </c>
      <c r="AH337" s="85">
        <v>0</v>
      </c>
      <c r="AI337" s="85">
        <v>0</v>
      </c>
      <c r="AJ337" s="85">
        <v>0</v>
      </c>
      <c r="AK337" s="85">
        <v>0</v>
      </c>
      <c r="AL337" s="85">
        <v>0</v>
      </c>
      <c r="AM337" s="85">
        <v>0</v>
      </c>
      <c r="AN337" s="85">
        <f t="shared" si="3379"/>
        <v>0</v>
      </c>
      <c r="AO337" s="85">
        <v>7609.53</v>
      </c>
      <c r="AP337" s="57">
        <f t="shared" si="2306"/>
        <v>7609.53</v>
      </c>
      <c r="AQ337" s="85">
        <v>97295.4</v>
      </c>
      <c r="AR337" s="85">
        <v>23848.11</v>
      </c>
      <c r="AS337" s="85">
        <v>331653.46000000002</v>
      </c>
      <c r="AT337" s="85">
        <v>0</v>
      </c>
      <c r="AU337" s="85">
        <v>15550.16</v>
      </c>
      <c r="AV337" s="85">
        <v>0</v>
      </c>
      <c r="AW337" s="85">
        <v>0</v>
      </c>
      <c r="AX337" s="85">
        <v>0</v>
      </c>
      <c r="AY337" s="85">
        <v>0</v>
      </c>
      <c r="AZ337" s="85">
        <v>0</v>
      </c>
      <c r="BA337" s="85">
        <v>0</v>
      </c>
      <c r="BB337" s="85">
        <v>550584.9</v>
      </c>
      <c r="BC337" s="57">
        <f t="shared" si="2307"/>
        <v>1018932.03</v>
      </c>
      <c r="BD337" s="57">
        <f t="shared" si="2308"/>
        <v>1026541.56</v>
      </c>
      <c r="BE337" s="85">
        <v>36321.21</v>
      </c>
      <c r="BF337" s="85">
        <v>31453.1</v>
      </c>
      <c r="BG337" s="85">
        <v>0</v>
      </c>
      <c r="BH337" s="85">
        <v>405020.59</v>
      </c>
      <c r="BI337" s="85">
        <v>0</v>
      </c>
      <c r="BJ337" s="85">
        <v>0</v>
      </c>
      <c r="BK337" s="85">
        <v>0</v>
      </c>
      <c r="BL337" s="85">
        <v>0</v>
      </c>
      <c r="BM337" s="85">
        <v>0</v>
      </c>
      <c r="BN337" s="85">
        <v>236207.82</v>
      </c>
      <c r="BO337" s="85">
        <v>0</v>
      </c>
      <c r="BP337" s="85">
        <v>0</v>
      </c>
      <c r="BQ337" s="57">
        <f t="shared" si="2309"/>
        <v>709002.72</v>
      </c>
      <c r="BR337" s="85">
        <v>0</v>
      </c>
      <c r="BS337" s="85">
        <v>1388177.83</v>
      </c>
      <c r="BT337" s="85">
        <v>0</v>
      </c>
      <c r="BU337" s="85">
        <v>0</v>
      </c>
      <c r="BV337" s="85">
        <v>773973.97</v>
      </c>
      <c r="BW337" s="85">
        <v>0</v>
      </c>
      <c r="BX337" s="85">
        <v>0</v>
      </c>
      <c r="BY337" s="85">
        <v>0</v>
      </c>
      <c r="BZ337" s="85">
        <v>0</v>
      </c>
      <c r="CA337" s="85">
        <v>0</v>
      </c>
      <c r="CB337" s="85">
        <v>0</v>
      </c>
      <c r="CC337" s="85">
        <v>0</v>
      </c>
      <c r="CD337" s="57">
        <f t="shared" si="2310"/>
        <v>2162151.7999999998</v>
      </c>
      <c r="CE337" s="85">
        <v>0</v>
      </c>
      <c r="CF337" s="85">
        <v>430150.51</v>
      </c>
      <c r="CG337" s="85">
        <v>0</v>
      </c>
      <c r="CH337" s="85">
        <v>0</v>
      </c>
      <c r="CI337" s="85">
        <v>0</v>
      </c>
      <c r="CJ337" s="85">
        <v>0</v>
      </c>
      <c r="CK337" s="85">
        <v>0</v>
      </c>
      <c r="CL337" s="85">
        <v>0</v>
      </c>
      <c r="CM337" s="85">
        <v>0</v>
      </c>
      <c r="CN337" s="85">
        <v>0</v>
      </c>
      <c r="CO337" s="84">
        <v>0</v>
      </c>
      <c r="CP337" s="84">
        <v>2489145.0499999998</v>
      </c>
      <c r="CQ337" s="57">
        <f>CE337+CF337+CG337+CH337+CI337+CJ337+CK337+CL337+CM337+CN337+CO337+CP337</f>
        <v>2919295.5599999996</v>
      </c>
      <c r="CR337" s="57">
        <f t="shared" ref="CR337:CR400" si="3606">BD337+BQ337+CD337+CQ337</f>
        <v>6816991.6399999997</v>
      </c>
      <c r="CS337" s="179">
        <v>0</v>
      </c>
      <c r="CT337" s="84">
        <v>0</v>
      </c>
      <c r="CU337" s="84">
        <v>0</v>
      </c>
      <c r="CV337" s="84">
        <f t="shared" ref="CV337:CV400" si="3607">CS337+CT337</f>
        <v>0</v>
      </c>
      <c r="CW337" s="84">
        <v>0</v>
      </c>
      <c r="CX337" s="84">
        <f t="shared" ref="CX337:CX400" si="3608">CS337+CU337</f>
        <v>0</v>
      </c>
      <c r="CY337" s="191" t="str">
        <f t="shared" ref="CY337:CY400" si="3609">IFERROR(CX337/CV337,"nebija plānots")</f>
        <v>nebija plānots</v>
      </c>
      <c r="CZ337" s="84">
        <f t="shared" ref="CZ337:CZ400" si="3610">CX337-CV337</f>
        <v>0</v>
      </c>
      <c r="DA337" s="84">
        <f t="shared" ref="DA337:FL337" si="3611">DA338+DA339</f>
        <v>0</v>
      </c>
      <c r="DB337" s="84">
        <v>0</v>
      </c>
      <c r="DC337" s="84">
        <f t="shared" ref="DC337:DC400" si="3612">CV337+DA337</f>
        <v>0</v>
      </c>
      <c r="DD337" s="84">
        <v>0</v>
      </c>
      <c r="DE337" s="84">
        <f t="shared" ref="DE337:DE400" si="3613">CX337+DB337</f>
        <v>0</v>
      </c>
      <c r="DF337" s="191" t="str">
        <f t="shared" ref="DF337" si="3614">IFERROR(DE337/DC337,"nebija plānots")</f>
        <v>nebija plānots</v>
      </c>
      <c r="DG337" s="84">
        <f t="shared" ref="DG337" si="3615">DE337-DC337</f>
        <v>0</v>
      </c>
      <c r="DH337" s="84">
        <f t="shared" si="3611"/>
        <v>0</v>
      </c>
      <c r="DI337" s="84">
        <v>0</v>
      </c>
      <c r="DJ337" s="84">
        <f t="shared" ref="DJ337" si="3616">DC337+DH337</f>
        <v>0</v>
      </c>
      <c r="DK337" s="84">
        <v>0</v>
      </c>
      <c r="DL337" s="84">
        <f t="shared" ref="DL337:DL400" si="3617">DE337+DI337</f>
        <v>0</v>
      </c>
      <c r="DM337" s="191" t="str">
        <f t="shared" ref="DM337" si="3618">IFERROR(DL337/DJ337,"nebija plānots")</f>
        <v>nebija plānots</v>
      </c>
      <c r="DN337" s="84">
        <f t="shared" ref="DN337" si="3619">DL337-DJ337</f>
        <v>0</v>
      </c>
      <c r="DO337" s="84">
        <f t="shared" si="3611"/>
        <v>0</v>
      </c>
      <c r="DP337" s="84">
        <v>0</v>
      </c>
      <c r="DQ337" s="84">
        <f t="shared" ref="DQ337" si="3620">DJ337+DO337</f>
        <v>0</v>
      </c>
      <c r="DR337" s="84">
        <v>0</v>
      </c>
      <c r="DS337" s="84">
        <f t="shared" ref="DS337:DS400" si="3621">DL337+DP337</f>
        <v>0</v>
      </c>
      <c r="DT337" s="191" t="str">
        <f t="shared" ref="DT337" si="3622">IFERROR(DS337/DQ337,"nebija plānots")</f>
        <v>nebija plānots</v>
      </c>
      <c r="DU337" s="84">
        <f t="shared" ref="DU337" si="3623">DS337-DQ337</f>
        <v>0</v>
      </c>
      <c r="DV337" s="84">
        <f t="shared" si="3611"/>
        <v>778377.62</v>
      </c>
      <c r="DW337" s="84">
        <v>690123.72</v>
      </c>
      <c r="DX337" s="84">
        <f t="shared" ref="DX337" si="3624">DQ337+DV337</f>
        <v>778377.62</v>
      </c>
      <c r="DY337" s="84">
        <v>0</v>
      </c>
      <c r="DZ337" s="84">
        <f t="shared" ref="DZ337:DZ400" si="3625">DS337+DW337</f>
        <v>690123.72</v>
      </c>
      <c r="EA337" s="191">
        <f t="shared" ref="EA337" si="3626">IFERROR(DZ337/DX337,"nebija plānots")</f>
        <v>0.88661814300364905</v>
      </c>
      <c r="EB337" s="84">
        <f t="shared" ref="EB337" si="3627">DZ337-DX337</f>
        <v>-88253.900000000023</v>
      </c>
      <c r="EC337" s="84">
        <f t="shared" si="3611"/>
        <v>0</v>
      </c>
      <c r="ED337" s="84">
        <v>0</v>
      </c>
      <c r="EE337" s="84">
        <f t="shared" ref="EE337" si="3628">DX337+EC337</f>
        <v>778377.62</v>
      </c>
      <c r="EF337" s="84">
        <v>0</v>
      </c>
      <c r="EG337" s="84">
        <f t="shared" ref="EG337:EG400" si="3629">DZ337+ED337</f>
        <v>690123.72</v>
      </c>
      <c r="EH337" s="191">
        <f t="shared" ref="EH337" si="3630">IFERROR(EG337/EE337,"nebija plānots")</f>
        <v>0.88661814300364905</v>
      </c>
      <c r="EI337" s="84">
        <f t="shared" ref="EI337" si="3631">EG337-EE337</f>
        <v>-88253.900000000023</v>
      </c>
      <c r="EJ337" s="84">
        <f t="shared" si="3611"/>
        <v>0</v>
      </c>
      <c r="EK337" s="84">
        <v>0</v>
      </c>
      <c r="EL337" s="84">
        <f t="shared" ref="EL337" si="3632">EE337+EJ337</f>
        <v>778377.62</v>
      </c>
      <c r="EM337" s="84">
        <v>0</v>
      </c>
      <c r="EN337" s="84">
        <f t="shared" ref="EN337:EN400" si="3633">EG337+EK337</f>
        <v>690123.72</v>
      </c>
      <c r="EO337" s="191">
        <f t="shared" ref="EO337" si="3634">IFERROR(EN337/EL337,"nebija plānots")</f>
        <v>0.88661814300364905</v>
      </c>
      <c r="EP337" s="84">
        <f t="shared" ref="EP337" si="3635">EN337-EL337</f>
        <v>-88253.900000000023</v>
      </c>
      <c r="EQ337" s="84">
        <f t="shared" si="3611"/>
        <v>763539.69</v>
      </c>
      <c r="ER337" s="84">
        <v>0</v>
      </c>
      <c r="ES337" s="84">
        <f t="shared" ref="ES337" si="3636">EL337+EQ337</f>
        <v>1541917.31</v>
      </c>
      <c r="ET337" s="84">
        <v>0</v>
      </c>
      <c r="EU337" s="84">
        <f t="shared" ref="EU337:EU400" si="3637">EN337+ER337</f>
        <v>690123.72</v>
      </c>
      <c r="EV337" s="191">
        <f t="shared" ref="EV337" si="3638">IFERROR(EU337/ES337,"nebija plānots")</f>
        <v>0.44757505186837804</v>
      </c>
      <c r="EW337" s="84">
        <f t="shared" ref="EW337" si="3639">EU337-ES337</f>
        <v>-851793.59000000008</v>
      </c>
      <c r="EX337" s="84">
        <f t="shared" si="3611"/>
        <v>0</v>
      </c>
      <c r="EY337" s="84">
        <v>0</v>
      </c>
      <c r="EZ337" s="84">
        <f t="shared" ref="EZ337" si="3640">ES337+EX337</f>
        <v>1541917.31</v>
      </c>
      <c r="FA337" s="84">
        <v>0</v>
      </c>
      <c r="FB337" s="84">
        <f t="shared" ref="FB337:FB400" si="3641">EU337+EY337</f>
        <v>690123.72</v>
      </c>
      <c r="FC337" s="191">
        <f t="shared" ref="FC337" si="3642">IFERROR(FB337/EZ337,"nebija plānots")</f>
        <v>0.44757505186837804</v>
      </c>
      <c r="FD337" s="84">
        <f t="shared" ref="FD337" si="3643">FB337-EZ337</f>
        <v>-851793.59000000008</v>
      </c>
      <c r="FE337" s="84">
        <f t="shared" si="3611"/>
        <v>0</v>
      </c>
      <c r="FF337" s="84">
        <v>0</v>
      </c>
      <c r="FG337" s="84">
        <f t="shared" ref="FG337" si="3644">EZ337+FE337</f>
        <v>1541917.31</v>
      </c>
      <c r="FH337" s="84">
        <v>0</v>
      </c>
      <c r="FI337" s="84">
        <f t="shared" ref="FI337:FI400" si="3645">FB337+FF337</f>
        <v>690123.72</v>
      </c>
      <c r="FJ337" s="191">
        <f t="shared" ref="FJ337" si="3646">IFERROR(FI337/FG337,"nebija plānots")</f>
        <v>0.44757505186837804</v>
      </c>
      <c r="FK337" s="84">
        <f t="shared" ref="FK337" si="3647">FI337-FG337</f>
        <v>-851793.59000000008</v>
      </c>
      <c r="FL337" s="84">
        <f t="shared" si="3611"/>
        <v>337872.66</v>
      </c>
      <c r="FM337" s="84">
        <v>0</v>
      </c>
      <c r="FN337" s="84">
        <f t="shared" ref="FN337" si="3648">FG337+FL337</f>
        <v>1879789.97</v>
      </c>
      <c r="FO337" s="84">
        <v>0</v>
      </c>
      <c r="FP337" s="84">
        <f t="shared" ref="FP337:FP400" si="3649">FI337+FM337</f>
        <v>690123.72</v>
      </c>
      <c r="FQ337" s="191">
        <f t="shared" ref="FQ337" si="3650">IFERROR(FP337/FN337,"nebija plānots")</f>
        <v>0.36712809995469864</v>
      </c>
      <c r="FR337" s="84">
        <f t="shared" ref="FR337" si="3651">FP337-FN337</f>
        <v>-1189666.25</v>
      </c>
      <c r="FS337" s="97">
        <f t="shared" si="3049"/>
        <v>1879789.97</v>
      </c>
      <c r="FT337" s="97">
        <f t="shared" ref="FT337:FT400" si="3652">FP337+CR337</f>
        <v>7507115.3599999994</v>
      </c>
      <c r="FU337" s="84">
        <v>2860836.98</v>
      </c>
      <c r="FV337" s="84">
        <v>0</v>
      </c>
      <c r="FW337" s="84">
        <v>0</v>
      </c>
      <c r="FX337" s="84">
        <f t="shared" ref="FX337:FX400" si="3653">FV337-FW337</f>
        <v>0</v>
      </c>
      <c r="FY337" s="191">
        <f t="shared" ref="FY337:FY400" si="3654">IFERROR(FX337/FU337,"nebija plānots")</f>
        <v>0</v>
      </c>
      <c r="FZ337" s="84">
        <f t="shared" ref="FZ337:FZ400" si="3655">FU337-FX337</f>
        <v>2860836.98</v>
      </c>
      <c r="GA337" s="84">
        <v>0</v>
      </c>
      <c r="GB337" s="84">
        <v>0</v>
      </c>
      <c r="GC337" s="84">
        <f t="shared" ref="GC337:GC400" si="3656">GA337-GB337</f>
        <v>0</v>
      </c>
      <c r="GD337" s="84">
        <f t="shared" ref="GD337:GD400" si="3657">FW337+GB337</f>
        <v>0</v>
      </c>
      <c r="GE337" s="84">
        <f t="shared" ref="GE337:GE400" si="3658">FX337+GC337</f>
        <v>0</v>
      </c>
      <c r="GF337" s="191">
        <f t="shared" ref="GF337:GF400" si="3659">IFERROR(GE337/FU337,"nebija plānots")</f>
        <v>0</v>
      </c>
      <c r="GG337" s="84">
        <f t="shared" ref="GG337:GG400" si="3660">FZ337-GC337</f>
        <v>2860836.98</v>
      </c>
      <c r="GH337" s="84">
        <v>0</v>
      </c>
      <c r="GI337" s="84">
        <v>0</v>
      </c>
      <c r="GJ337" s="84">
        <f t="shared" ref="GJ337:GJ400" si="3661">GH337-GI337</f>
        <v>0</v>
      </c>
      <c r="GK337" s="84">
        <f t="shared" ref="GK337:GK400" si="3662">GD337+GI337</f>
        <v>0</v>
      </c>
      <c r="GL337" s="84">
        <f t="shared" ref="GL337:GL400" si="3663">GE337+GJ337</f>
        <v>0</v>
      </c>
      <c r="GM337" s="191">
        <f t="shared" ref="GM337:GM400" si="3664">IFERROR(GL337/FU337,"nebija plānots")</f>
        <v>0</v>
      </c>
      <c r="GN337" s="84">
        <f t="shared" ref="GN337:GN400" si="3665">GG337-GJ337</f>
        <v>2860836.98</v>
      </c>
      <c r="GO337" s="84">
        <v>3321337.81</v>
      </c>
      <c r="GP337" s="84">
        <v>0</v>
      </c>
      <c r="GQ337" s="84">
        <f t="shared" si="3595"/>
        <v>3321337.81</v>
      </c>
      <c r="GR337" s="84">
        <f t="shared" si="3596"/>
        <v>0</v>
      </c>
      <c r="GS337" s="84">
        <f t="shared" si="3597"/>
        <v>3321337.81</v>
      </c>
      <c r="GT337" s="191">
        <f t="shared" ref="GT337:GT400" si="3666">IFERROR(GS337/$FU337,"nebija plānots")</f>
        <v>1.1609671691254495</v>
      </c>
      <c r="GU337" s="84">
        <f t="shared" si="3598"/>
        <v>-460500.83000000007</v>
      </c>
      <c r="GV337" s="84">
        <v>0</v>
      </c>
      <c r="GW337" s="84">
        <v>0</v>
      </c>
      <c r="GX337" s="84">
        <f t="shared" si="3599"/>
        <v>0</v>
      </c>
      <c r="GY337" s="84">
        <f t="shared" si="3600"/>
        <v>0</v>
      </c>
      <c r="GZ337" s="84">
        <f t="shared" si="3601"/>
        <v>3321337.81</v>
      </c>
      <c r="HA337" s="191">
        <f t="shared" si="3110"/>
        <v>1.1609671691254495</v>
      </c>
      <c r="HB337" s="84">
        <f t="shared" si="3602"/>
        <v>-460500.83000000007</v>
      </c>
      <c r="HC337" s="57">
        <f>FU337+FS337+CQ337+CD337+BQ337+BC337+AP337</f>
        <v>11557618.589999998</v>
      </c>
      <c r="HD337" s="57">
        <f>Q337-HC337</f>
        <v>-72853.589999997988</v>
      </c>
      <c r="HE337" s="58"/>
      <c r="HF337" s="58"/>
      <c r="HG337" s="61"/>
      <c r="HH337" s="59"/>
      <c r="HI337" s="59"/>
    </row>
    <row r="338" spans="1:217" ht="75.400000000000006" hidden="1" customHeight="1" outlineLevel="1" x14ac:dyDescent="0.45">
      <c r="B338" s="9"/>
      <c r="C338" s="317" t="s">
        <v>145</v>
      </c>
      <c r="D338" s="1" t="s">
        <v>1471</v>
      </c>
      <c r="E338" s="35">
        <v>323</v>
      </c>
      <c r="F338" s="37">
        <v>6</v>
      </c>
      <c r="G338" s="37" t="s">
        <v>145</v>
      </c>
      <c r="H338" s="37" t="s">
        <v>270</v>
      </c>
      <c r="I338" s="47" t="s">
        <v>513</v>
      </c>
      <c r="J338" s="54">
        <v>0</v>
      </c>
      <c r="K338" s="38"/>
      <c r="L338" s="38"/>
      <c r="M338" s="42" t="s">
        <v>48</v>
      </c>
      <c r="N338" s="41"/>
      <c r="O338" s="38"/>
      <c r="P338" s="38" t="s">
        <v>456</v>
      </c>
      <c r="Q338" s="40"/>
      <c r="R338" s="40"/>
      <c r="S338" s="40"/>
      <c r="T338" s="40"/>
      <c r="U338" s="40"/>
      <c r="V338" s="40"/>
      <c r="W338" s="40"/>
      <c r="X338" s="85">
        <f t="shared" si="3605"/>
        <v>0</v>
      </c>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40"/>
      <c r="BU338" s="40"/>
      <c r="BV338" s="40"/>
      <c r="BW338" s="40"/>
      <c r="BX338" s="40"/>
      <c r="BY338" s="40"/>
      <c r="BZ338" s="40"/>
      <c r="CA338" s="40"/>
      <c r="CB338" s="40"/>
      <c r="CC338" s="40"/>
      <c r="CD338" s="40"/>
      <c r="CE338" s="40"/>
      <c r="CF338" s="40"/>
      <c r="CG338" s="40"/>
      <c r="CH338" s="40"/>
      <c r="CI338" s="40"/>
      <c r="CJ338" s="40"/>
      <c r="CK338" s="40"/>
      <c r="CL338" s="40"/>
      <c r="CM338" s="40"/>
      <c r="CN338" s="40"/>
      <c r="CO338" s="84">
        <v>0</v>
      </c>
      <c r="CP338" s="84">
        <v>0</v>
      </c>
      <c r="CQ338" s="40"/>
      <c r="CR338" s="57">
        <f t="shared" si="3606"/>
        <v>0</v>
      </c>
      <c r="CS338" s="40"/>
      <c r="CT338" s="40"/>
      <c r="CU338" s="84"/>
      <c r="CV338" s="84"/>
      <c r="CW338" s="84"/>
      <c r="CX338" s="84"/>
      <c r="CY338" s="191"/>
      <c r="CZ338" s="84"/>
      <c r="DA338" s="40"/>
      <c r="DB338" s="84">
        <v>0</v>
      </c>
      <c r="DC338" s="84"/>
      <c r="DD338" s="84"/>
      <c r="DE338" s="84">
        <f t="shared" si="3613"/>
        <v>0</v>
      </c>
      <c r="DF338" s="191"/>
      <c r="DG338" s="84"/>
      <c r="DH338" s="40"/>
      <c r="DI338" s="84">
        <v>0</v>
      </c>
      <c r="DJ338" s="84"/>
      <c r="DK338" s="84"/>
      <c r="DL338" s="84">
        <f t="shared" si="3617"/>
        <v>0</v>
      </c>
      <c r="DM338" s="191"/>
      <c r="DN338" s="84"/>
      <c r="DO338" s="40"/>
      <c r="DP338" s="84">
        <v>0</v>
      </c>
      <c r="DQ338" s="84"/>
      <c r="DR338" s="84"/>
      <c r="DS338" s="84">
        <f t="shared" si="3621"/>
        <v>0</v>
      </c>
      <c r="DT338" s="191"/>
      <c r="DU338" s="84"/>
      <c r="DV338" s="40"/>
      <c r="DW338" s="84">
        <v>0</v>
      </c>
      <c r="DX338" s="84"/>
      <c r="DY338" s="84"/>
      <c r="DZ338" s="84">
        <f t="shared" si="3625"/>
        <v>0</v>
      </c>
      <c r="EA338" s="191"/>
      <c r="EB338" s="84"/>
      <c r="EC338" s="40"/>
      <c r="ED338" s="84">
        <v>0</v>
      </c>
      <c r="EE338" s="84"/>
      <c r="EF338" s="84"/>
      <c r="EG338" s="84">
        <f t="shared" si="3629"/>
        <v>0</v>
      </c>
      <c r="EH338" s="191"/>
      <c r="EI338" s="84"/>
      <c r="EJ338" s="40"/>
      <c r="EK338" s="84">
        <v>0</v>
      </c>
      <c r="EL338" s="84"/>
      <c r="EM338" s="84"/>
      <c r="EN338" s="84">
        <f t="shared" si="3633"/>
        <v>0</v>
      </c>
      <c r="EO338" s="191"/>
      <c r="EP338" s="84"/>
      <c r="EQ338" s="40"/>
      <c r="ER338" s="84">
        <v>0</v>
      </c>
      <c r="ES338" s="84"/>
      <c r="ET338" s="84"/>
      <c r="EU338" s="84">
        <f t="shared" si="3637"/>
        <v>0</v>
      </c>
      <c r="EV338" s="191"/>
      <c r="EW338" s="84"/>
      <c r="EX338" s="40"/>
      <c r="EY338" s="84">
        <v>0</v>
      </c>
      <c r="EZ338" s="84"/>
      <c r="FA338" s="84"/>
      <c r="FB338" s="84">
        <f t="shared" si="3641"/>
        <v>0</v>
      </c>
      <c r="FC338" s="191"/>
      <c r="FD338" s="84"/>
      <c r="FE338" s="40"/>
      <c r="FF338" s="84">
        <v>0</v>
      </c>
      <c r="FG338" s="84"/>
      <c r="FH338" s="84"/>
      <c r="FI338" s="84">
        <f t="shared" si="3645"/>
        <v>0</v>
      </c>
      <c r="FJ338" s="191"/>
      <c r="FK338" s="84"/>
      <c r="FL338" s="40"/>
      <c r="FM338" s="84">
        <v>0</v>
      </c>
      <c r="FN338" s="84"/>
      <c r="FO338" s="84"/>
      <c r="FP338" s="84">
        <f t="shared" si="3649"/>
        <v>0</v>
      </c>
      <c r="FQ338" s="191"/>
      <c r="FR338" s="84"/>
      <c r="FS338" s="40"/>
      <c r="FT338" s="97">
        <f t="shared" si="3652"/>
        <v>0</v>
      </c>
      <c r="FU338" s="84">
        <v>0</v>
      </c>
      <c r="FV338" s="84">
        <v>0</v>
      </c>
      <c r="FW338" s="84">
        <v>0</v>
      </c>
      <c r="FX338" s="84">
        <f t="shared" si="3653"/>
        <v>0</v>
      </c>
      <c r="FY338" s="191" t="str">
        <f t="shared" si="3654"/>
        <v>nebija plānots</v>
      </c>
      <c r="FZ338" s="84">
        <f t="shared" si="3655"/>
        <v>0</v>
      </c>
      <c r="GA338" s="84">
        <v>0</v>
      </c>
      <c r="GB338" s="84">
        <v>0</v>
      </c>
      <c r="GC338" s="84">
        <f t="shared" si="3656"/>
        <v>0</v>
      </c>
      <c r="GD338" s="84">
        <f t="shared" si="3657"/>
        <v>0</v>
      </c>
      <c r="GE338" s="84">
        <f t="shared" si="3658"/>
        <v>0</v>
      </c>
      <c r="GF338" s="191" t="str">
        <f t="shared" si="3659"/>
        <v>nebija plānots</v>
      </c>
      <c r="GG338" s="84">
        <f t="shared" si="3660"/>
        <v>0</v>
      </c>
      <c r="GH338" s="84">
        <v>0</v>
      </c>
      <c r="GI338" s="84">
        <v>0</v>
      </c>
      <c r="GJ338" s="84">
        <f t="shared" si="3661"/>
        <v>0</v>
      </c>
      <c r="GK338" s="84">
        <f t="shared" si="3662"/>
        <v>0</v>
      </c>
      <c r="GL338" s="84">
        <f t="shared" si="3663"/>
        <v>0</v>
      </c>
      <c r="GM338" s="191" t="str">
        <f t="shared" si="3664"/>
        <v>nebija plānots</v>
      </c>
      <c r="GN338" s="84">
        <f t="shared" si="3665"/>
        <v>0</v>
      </c>
      <c r="GO338" s="84">
        <v>0</v>
      </c>
      <c r="GP338" s="84">
        <v>0</v>
      </c>
      <c r="GQ338" s="84">
        <f t="shared" si="3595"/>
        <v>0</v>
      </c>
      <c r="GR338" s="84">
        <f t="shared" si="3596"/>
        <v>0</v>
      </c>
      <c r="GS338" s="84">
        <f t="shared" si="3597"/>
        <v>0</v>
      </c>
      <c r="GT338" s="191" t="str">
        <f t="shared" si="3666"/>
        <v>nebija plānots</v>
      </c>
      <c r="GU338" s="84">
        <f t="shared" si="3598"/>
        <v>0</v>
      </c>
      <c r="GV338" s="84">
        <v>0</v>
      </c>
      <c r="GW338" s="84">
        <v>0</v>
      </c>
      <c r="GX338" s="84">
        <f t="shared" si="3599"/>
        <v>0</v>
      </c>
      <c r="GY338" s="84">
        <f t="shared" si="3600"/>
        <v>0</v>
      </c>
      <c r="GZ338" s="84">
        <f t="shared" si="3601"/>
        <v>0</v>
      </c>
      <c r="HA338" s="191" t="str">
        <f t="shared" si="3110"/>
        <v>nebija plānots</v>
      </c>
      <c r="HB338" s="84">
        <f t="shared" si="3602"/>
        <v>0</v>
      </c>
      <c r="HC338" s="40"/>
      <c r="HD338" s="40"/>
      <c r="HE338" s="99"/>
      <c r="HF338" s="99"/>
      <c r="HG338" s="102"/>
      <c r="HH338" s="100"/>
      <c r="HI338" s="100"/>
    </row>
    <row r="339" spans="1:217" ht="75.400000000000006" hidden="1" customHeight="1" outlineLevel="1" x14ac:dyDescent="0.45">
      <c r="B339" s="9"/>
      <c r="C339" s="317" t="s">
        <v>145</v>
      </c>
      <c r="D339" s="1" t="s">
        <v>1471</v>
      </c>
      <c r="E339" s="35">
        <v>324</v>
      </c>
      <c r="F339" s="37">
        <v>6</v>
      </c>
      <c r="G339" s="37" t="s">
        <v>145</v>
      </c>
      <c r="H339" s="37" t="s">
        <v>270</v>
      </c>
      <c r="I339" s="47" t="s">
        <v>513</v>
      </c>
      <c r="J339" s="54">
        <v>0</v>
      </c>
      <c r="K339" s="38"/>
      <c r="L339" s="38"/>
      <c r="M339" s="42" t="s">
        <v>48</v>
      </c>
      <c r="N339" s="41"/>
      <c r="O339" s="38"/>
      <c r="P339" s="38" t="s">
        <v>457</v>
      </c>
      <c r="Q339" s="40"/>
      <c r="R339" s="40"/>
      <c r="S339" s="40"/>
      <c r="T339" s="40"/>
      <c r="U339" s="40"/>
      <c r="V339" s="40"/>
      <c r="W339" s="40"/>
      <c r="X339" s="85">
        <f t="shared" si="3605"/>
        <v>0</v>
      </c>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c r="BV339" s="40"/>
      <c r="BW339" s="40"/>
      <c r="BX339" s="40"/>
      <c r="BY339" s="40"/>
      <c r="BZ339" s="40"/>
      <c r="CA339" s="40"/>
      <c r="CB339" s="40"/>
      <c r="CC339" s="40"/>
      <c r="CD339" s="40"/>
      <c r="CE339" s="40"/>
      <c r="CF339" s="40"/>
      <c r="CG339" s="40"/>
      <c r="CH339" s="40"/>
      <c r="CI339" s="40"/>
      <c r="CJ339" s="40"/>
      <c r="CK339" s="40"/>
      <c r="CL339" s="40"/>
      <c r="CM339" s="40"/>
      <c r="CN339" s="40"/>
      <c r="CO339" s="84">
        <v>0</v>
      </c>
      <c r="CP339" s="84">
        <v>0</v>
      </c>
      <c r="CQ339" s="40"/>
      <c r="CR339" s="57">
        <f t="shared" si="3606"/>
        <v>0</v>
      </c>
      <c r="CS339" s="40"/>
      <c r="CT339" s="40">
        <v>0</v>
      </c>
      <c r="CU339" s="84"/>
      <c r="CV339" s="84"/>
      <c r="CW339" s="84"/>
      <c r="CX339" s="84"/>
      <c r="CY339" s="191"/>
      <c r="CZ339" s="84"/>
      <c r="DA339" s="40">
        <v>0</v>
      </c>
      <c r="DB339" s="84">
        <v>0</v>
      </c>
      <c r="DC339" s="84"/>
      <c r="DD339" s="84"/>
      <c r="DE339" s="84">
        <f t="shared" si="3613"/>
        <v>0</v>
      </c>
      <c r="DF339" s="191"/>
      <c r="DG339" s="84"/>
      <c r="DH339" s="40">
        <v>0</v>
      </c>
      <c r="DI339" s="84">
        <v>0</v>
      </c>
      <c r="DJ339" s="84"/>
      <c r="DK339" s="84"/>
      <c r="DL339" s="84">
        <f t="shared" si="3617"/>
        <v>0</v>
      </c>
      <c r="DM339" s="191"/>
      <c r="DN339" s="84"/>
      <c r="DO339" s="40">
        <v>0</v>
      </c>
      <c r="DP339" s="84">
        <v>0</v>
      </c>
      <c r="DQ339" s="84"/>
      <c r="DR339" s="84"/>
      <c r="DS339" s="84">
        <f t="shared" si="3621"/>
        <v>0</v>
      </c>
      <c r="DT339" s="191"/>
      <c r="DU339" s="84"/>
      <c r="DV339" s="40">
        <v>778377.62</v>
      </c>
      <c r="DW339" s="84">
        <v>0</v>
      </c>
      <c r="DX339" s="84"/>
      <c r="DY339" s="84"/>
      <c r="DZ339" s="84">
        <f t="shared" si="3625"/>
        <v>0</v>
      </c>
      <c r="EA339" s="191"/>
      <c r="EB339" s="84"/>
      <c r="EC339" s="40">
        <v>0</v>
      </c>
      <c r="ED339" s="84">
        <v>0</v>
      </c>
      <c r="EE339" s="84"/>
      <c r="EF339" s="84"/>
      <c r="EG339" s="84">
        <f t="shared" si="3629"/>
        <v>0</v>
      </c>
      <c r="EH339" s="191"/>
      <c r="EI339" s="84"/>
      <c r="EJ339" s="40">
        <v>0</v>
      </c>
      <c r="EK339" s="84">
        <v>0</v>
      </c>
      <c r="EL339" s="84"/>
      <c r="EM339" s="84"/>
      <c r="EN339" s="84">
        <f t="shared" si="3633"/>
        <v>0</v>
      </c>
      <c r="EO339" s="191"/>
      <c r="EP339" s="84"/>
      <c r="EQ339" s="40">
        <v>763539.69</v>
      </c>
      <c r="ER339" s="84">
        <v>0</v>
      </c>
      <c r="ES339" s="84"/>
      <c r="ET339" s="84"/>
      <c r="EU339" s="84">
        <f t="shared" si="3637"/>
        <v>0</v>
      </c>
      <c r="EV339" s="191"/>
      <c r="EW339" s="84"/>
      <c r="EX339" s="40">
        <v>0</v>
      </c>
      <c r="EY339" s="84">
        <v>0</v>
      </c>
      <c r="EZ339" s="84"/>
      <c r="FA339" s="84"/>
      <c r="FB339" s="84">
        <f t="shared" si="3641"/>
        <v>0</v>
      </c>
      <c r="FC339" s="191"/>
      <c r="FD339" s="84"/>
      <c r="FE339" s="40">
        <v>0</v>
      </c>
      <c r="FF339" s="84">
        <v>0</v>
      </c>
      <c r="FG339" s="84"/>
      <c r="FH339" s="84"/>
      <c r="FI339" s="84">
        <f t="shared" si="3645"/>
        <v>0</v>
      </c>
      <c r="FJ339" s="191"/>
      <c r="FK339" s="84"/>
      <c r="FL339" s="40">
        <v>337872.66</v>
      </c>
      <c r="FM339" s="84">
        <v>0</v>
      </c>
      <c r="FN339" s="84"/>
      <c r="FO339" s="84"/>
      <c r="FP339" s="84">
        <f t="shared" si="3649"/>
        <v>0</v>
      </c>
      <c r="FQ339" s="191"/>
      <c r="FR339" s="84"/>
      <c r="FS339" s="40"/>
      <c r="FT339" s="97">
        <f t="shared" si="3652"/>
        <v>0</v>
      </c>
      <c r="FU339" s="84">
        <v>0</v>
      </c>
      <c r="FV339" s="84">
        <v>0</v>
      </c>
      <c r="FW339" s="84">
        <v>0</v>
      </c>
      <c r="FX339" s="84">
        <f t="shared" si="3653"/>
        <v>0</v>
      </c>
      <c r="FY339" s="191" t="str">
        <f t="shared" si="3654"/>
        <v>nebija plānots</v>
      </c>
      <c r="FZ339" s="84">
        <f t="shared" si="3655"/>
        <v>0</v>
      </c>
      <c r="GA339" s="84">
        <v>0</v>
      </c>
      <c r="GB339" s="84">
        <v>0</v>
      </c>
      <c r="GC339" s="84">
        <f t="shared" si="3656"/>
        <v>0</v>
      </c>
      <c r="GD339" s="84">
        <f t="shared" si="3657"/>
        <v>0</v>
      </c>
      <c r="GE339" s="84">
        <f t="shared" si="3658"/>
        <v>0</v>
      </c>
      <c r="GF339" s="191" t="str">
        <f t="shared" si="3659"/>
        <v>nebija plānots</v>
      </c>
      <c r="GG339" s="84">
        <f t="shared" si="3660"/>
        <v>0</v>
      </c>
      <c r="GH339" s="84">
        <v>0</v>
      </c>
      <c r="GI339" s="84">
        <v>0</v>
      </c>
      <c r="GJ339" s="84">
        <f t="shared" si="3661"/>
        <v>0</v>
      </c>
      <c r="GK339" s="84">
        <f t="shared" si="3662"/>
        <v>0</v>
      </c>
      <c r="GL339" s="84">
        <f t="shared" si="3663"/>
        <v>0</v>
      </c>
      <c r="GM339" s="191" t="str">
        <f t="shared" si="3664"/>
        <v>nebija plānots</v>
      </c>
      <c r="GN339" s="84">
        <f t="shared" si="3665"/>
        <v>0</v>
      </c>
      <c r="GO339" s="84">
        <v>0</v>
      </c>
      <c r="GP339" s="84">
        <v>0</v>
      </c>
      <c r="GQ339" s="84">
        <f t="shared" si="3595"/>
        <v>0</v>
      </c>
      <c r="GR339" s="84">
        <f t="shared" si="3596"/>
        <v>0</v>
      </c>
      <c r="GS339" s="84">
        <f t="shared" si="3597"/>
        <v>0</v>
      </c>
      <c r="GT339" s="191" t="str">
        <f t="shared" si="3666"/>
        <v>nebija plānots</v>
      </c>
      <c r="GU339" s="84">
        <f t="shared" si="3598"/>
        <v>0</v>
      </c>
      <c r="GV339" s="84">
        <v>0</v>
      </c>
      <c r="GW339" s="84">
        <v>0</v>
      </c>
      <c r="GX339" s="84">
        <f t="shared" si="3599"/>
        <v>0</v>
      </c>
      <c r="GY339" s="84">
        <f t="shared" si="3600"/>
        <v>0</v>
      </c>
      <c r="GZ339" s="84">
        <f t="shared" si="3601"/>
        <v>0</v>
      </c>
      <c r="HA339" s="191" t="str">
        <f t="shared" si="3110"/>
        <v>nebija plānots</v>
      </c>
      <c r="HB339" s="84">
        <f t="shared" si="3602"/>
        <v>0</v>
      </c>
      <c r="HC339" s="40"/>
      <c r="HD339" s="40"/>
      <c r="HE339" s="99"/>
      <c r="HF339" s="158">
        <v>0.8</v>
      </c>
      <c r="HG339" s="102" t="s">
        <v>1002</v>
      </c>
      <c r="HH339" s="100"/>
      <c r="HI339" s="100"/>
    </row>
    <row r="340" spans="1:217" ht="75.400000000000006" customHeight="1" collapsed="1" x14ac:dyDescent="0.45">
      <c r="A340" s="1" t="str">
        <f t="shared" si="2436"/>
        <v>6.1.2.2</v>
      </c>
      <c r="B340" s="9" t="str">
        <f>C340&amp;J340&amp;"."&amp;D340</f>
        <v>6.1.2.2.Nē</v>
      </c>
      <c r="C340" s="317" t="s">
        <v>145</v>
      </c>
      <c r="D340" s="1" t="s">
        <v>1471</v>
      </c>
      <c r="E340" s="35">
        <v>325</v>
      </c>
      <c r="F340" s="54">
        <v>6</v>
      </c>
      <c r="G340" s="54" t="s">
        <v>145</v>
      </c>
      <c r="H340" s="54" t="s">
        <v>270</v>
      </c>
      <c r="I340" s="66" t="str">
        <f t="shared" si="2401"/>
        <v>6.1.2. Atbalsts lidostas "Rīga" attīstībai</v>
      </c>
      <c r="J340" s="54">
        <v>2</v>
      </c>
      <c r="K340" s="55">
        <v>2</v>
      </c>
      <c r="L340" s="38"/>
      <c r="M340" s="63" t="s">
        <v>48</v>
      </c>
      <c r="N340" s="62" t="s">
        <v>6</v>
      </c>
      <c r="O340" s="55" t="s">
        <v>222</v>
      </c>
      <c r="P340" s="55" t="s">
        <v>225</v>
      </c>
      <c r="Q340" s="57">
        <f t="shared" ref="Q340" si="3667">S340+T340+U340+V340+W340</f>
        <v>1500000</v>
      </c>
      <c r="R340" s="57">
        <f t="shared" ref="R340" si="3668">S340+T340+U340+V340</f>
        <v>1500000</v>
      </c>
      <c r="S340" s="80">
        <v>1500000</v>
      </c>
      <c r="T340" s="80">
        <v>0</v>
      </c>
      <c r="U340" s="80">
        <v>0</v>
      </c>
      <c r="V340" s="80">
        <v>0</v>
      </c>
      <c r="W340" s="80">
        <v>0</v>
      </c>
      <c r="X340" s="85" t="str">
        <f t="shared" si="3605"/>
        <v>KF</v>
      </c>
      <c r="Y340" s="85">
        <v>0</v>
      </c>
      <c r="Z340" s="85">
        <v>0</v>
      </c>
      <c r="AA340" s="85">
        <v>0</v>
      </c>
      <c r="AB340" s="85">
        <v>0</v>
      </c>
      <c r="AC340" s="85">
        <v>0</v>
      </c>
      <c r="AD340" s="85">
        <v>0</v>
      </c>
      <c r="AE340" s="85">
        <v>0</v>
      </c>
      <c r="AF340" s="85">
        <v>0</v>
      </c>
      <c r="AG340" s="85">
        <v>0</v>
      </c>
      <c r="AH340" s="85">
        <v>0</v>
      </c>
      <c r="AI340" s="85">
        <v>0</v>
      </c>
      <c r="AJ340" s="85">
        <v>0</v>
      </c>
      <c r="AK340" s="85">
        <v>0</v>
      </c>
      <c r="AL340" s="85">
        <v>0</v>
      </c>
      <c r="AM340" s="85">
        <v>0</v>
      </c>
      <c r="AN340" s="85">
        <f t="shared" ref="AN340" si="3669">AM340+Z340+Y340</f>
        <v>0</v>
      </c>
      <c r="AO340" s="85">
        <v>0</v>
      </c>
      <c r="AP340" s="57">
        <f t="shared" si="2306"/>
        <v>0</v>
      </c>
      <c r="AQ340" s="85">
        <v>0</v>
      </c>
      <c r="AR340" s="85">
        <v>0</v>
      </c>
      <c r="AS340" s="85">
        <v>0</v>
      </c>
      <c r="AT340" s="85">
        <v>0</v>
      </c>
      <c r="AU340" s="85">
        <v>0</v>
      </c>
      <c r="AV340" s="85">
        <v>0</v>
      </c>
      <c r="AW340" s="85">
        <v>0</v>
      </c>
      <c r="AX340" s="85">
        <v>0</v>
      </c>
      <c r="AY340" s="85">
        <v>0</v>
      </c>
      <c r="AZ340" s="85">
        <v>0</v>
      </c>
      <c r="BA340" s="85">
        <v>0</v>
      </c>
      <c r="BB340" s="85">
        <v>0</v>
      </c>
      <c r="BC340" s="57">
        <f t="shared" si="2307"/>
        <v>0</v>
      </c>
      <c r="BD340" s="57">
        <f t="shared" si="2308"/>
        <v>0</v>
      </c>
      <c r="BE340" s="85">
        <v>0</v>
      </c>
      <c r="BF340" s="85">
        <v>0</v>
      </c>
      <c r="BG340" s="85">
        <v>0</v>
      </c>
      <c r="BH340" s="85">
        <v>0</v>
      </c>
      <c r="BI340" s="85">
        <v>0</v>
      </c>
      <c r="BJ340" s="85">
        <v>0</v>
      </c>
      <c r="BK340" s="85">
        <v>0</v>
      </c>
      <c r="BL340" s="85">
        <v>0</v>
      </c>
      <c r="BM340" s="85">
        <v>0</v>
      </c>
      <c r="BN340" s="85">
        <v>0</v>
      </c>
      <c r="BO340" s="85">
        <v>0</v>
      </c>
      <c r="BP340" s="85">
        <v>0</v>
      </c>
      <c r="BQ340" s="57">
        <f t="shared" si="2309"/>
        <v>0</v>
      </c>
      <c r="BR340" s="85">
        <v>0</v>
      </c>
      <c r="BS340" s="85">
        <v>0</v>
      </c>
      <c r="BT340" s="85">
        <v>0</v>
      </c>
      <c r="BU340" s="85">
        <v>0</v>
      </c>
      <c r="BV340" s="85">
        <v>0</v>
      </c>
      <c r="BW340" s="85">
        <v>14811.06</v>
      </c>
      <c r="BX340" s="85">
        <v>0</v>
      </c>
      <c r="BY340" s="85">
        <v>0</v>
      </c>
      <c r="BZ340" s="85">
        <v>6674</v>
      </c>
      <c r="CA340" s="85">
        <v>0</v>
      </c>
      <c r="CB340" s="85">
        <v>0</v>
      </c>
      <c r="CC340" s="85">
        <v>0</v>
      </c>
      <c r="CD340" s="57">
        <f t="shared" si="2310"/>
        <v>21485.059999999998</v>
      </c>
      <c r="CE340" s="85">
        <v>111481.23</v>
      </c>
      <c r="CF340" s="85">
        <v>0</v>
      </c>
      <c r="CG340" s="85">
        <v>0</v>
      </c>
      <c r="CH340" s="85">
        <v>107634.58</v>
      </c>
      <c r="CI340" s="85">
        <v>0</v>
      </c>
      <c r="CJ340" s="85">
        <v>73707.72000000003</v>
      </c>
      <c r="CK340" s="85">
        <v>0</v>
      </c>
      <c r="CL340" s="85">
        <v>0</v>
      </c>
      <c r="CM340" s="85">
        <v>30645.279999999999</v>
      </c>
      <c r="CN340" s="85">
        <v>0</v>
      </c>
      <c r="CO340" s="84">
        <v>0</v>
      </c>
      <c r="CP340" s="84">
        <v>0</v>
      </c>
      <c r="CQ340" s="57">
        <f>CE340+CF340+CG340+CH340+CI340+CJ340+CK340+CL340+CM340+CN340+CO340+CP340</f>
        <v>323468.81000000006</v>
      </c>
      <c r="CR340" s="57">
        <f t="shared" si="3606"/>
        <v>344953.87000000005</v>
      </c>
      <c r="CS340" s="179">
        <v>22325.45</v>
      </c>
      <c r="CT340" s="84">
        <v>0</v>
      </c>
      <c r="CU340" s="84">
        <v>0</v>
      </c>
      <c r="CV340" s="84">
        <f t="shared" si="3607"/>
        <v>22325.45</v>
      </c>
      <c r="CW340" s="84">
        <v>0</v>
      </c>
      <c r="CX340" s="84">
        <f t="shared" si="3608"/>
        <v>22325.45</v>
      </c>
      <c r="CY340" s="191">
        <f t="shared" si="3609"/>
        <v>1</v>
      </c>
      <c r="CZ340" s="84">
        <f t="shared" si="3610"/>
        <v>0</v>
      </c>
      <c r="DA340" s="84">
        <f t="shared" ref="DA340:FL340" si="3670">DA341+DA342</f>
        <v>0</v>
      </c>
      <c r="DB340" s="84">
        <v>0</v>
      </c>
      <c r="DC340" s="84">
        <f t="shared" si="3612"/>
        <v>22325.45</v>
      </c>
      <c r="DD340" s="84">
        <v>0</v>
      </c>
      <c r="DE340" s="84">
        <f t="shared" si="3613"/>
        <v>22325.45</v>
      </c>
      <c r="DF340" s="191">
        <f t="shared" ref="DF340" si="3671">IFERROR(DE340/DC340,"nebija plānots")</f>
        <v>1</v>
      </c>
      <c r="DG340" s="84">
        <f t="shared" ref="DG340" si="3672">DE340-DC340</f>
        <v>0</v>
      </c>
      <c r="DH340" s="84">
        <f t="shared" si="3670"/>
        <v>297378.96999999997</v>
      </c>
      <c r="DI340" s="84">
        <v>123275.22</v>
      </c>
      <c r="DJ340" s="84">
        <f t="shared" ref="DJ340" si="3673">DC340+DH340</f>
        <v>319704.42</v>
      </c>
      <c r="DK340" s="84">
        <v>0</v>
      </c>
      <c r="DL340" s="84">
        <f t="shared" si="3617"/>
        <v>145600.67000000001</v>
      </c>
      <c r="DM340" s="191">
        <f t="shared" ref="DM340" si="3674">IFERROR(DL340/DJ340,"nebija plānots")</f>
        <v>0.45542276206253268</v>
      </c>
      <c r="DN340" s="84">
        <f t="shared" ref="DN340" si="3675">DL340-DJ340</f>
        <v>-174103.74999999997</v>
      </c>
      <c r="DO340" s="84">
        <f t="shared" si="3670"/>
        <v>0</v>
      </c>
      <c r="DP340" s="84">
        <v>0</v>
      </c>
      <c r="DQ340" s="84">
        <f t="shared" ref="DQ340" si="3676">DJ340+DO340</f>
        <v>319704.42</v>
      </c>
      <c r="DR340" s="84">
        <v>0</v>
      </c>
      <c r="DS340" s="84">
        <f t="shared" si="3621"/>
        <v>145600.67000000001</v>
      </c>
      <c r="DT340" s="191">
        <f t="shared" ref="DT340" si="3677">IFERROR(DS340/DQ340,"nebija plānots")</f>
        <v>0.45542276206253268</v>
      </c>
      <c r="DU340" s="84">
        <f t="shared" ref="DU340" si="3678">DS340-DQ340</f>
        <v>-174103.74999999997</v>
      </c>
      <c r="DV340" s="84">
        <f t="shared" si="3670"/>
        <v>0</v>
      </c>
      <c r="DW340" s="84">
        <v>8915.4500000000007</v>
      </c>
      <c r="DX340" s="84">
        <f t="shared" ref="DX340" si="3679">DQ340+DV340</f>
        <v>319704.42</v>
      </c>
      <c r="DY340" s="84">
        <v>0</v>
      </c>
      <c r="DZ340" s="84">
        <f t="shared" si="3625"/>
        <v>154516.12000000002</v>
      </c>
      <c r="EA340" s="191">
        <f t="shared" ref="EA340" si="3680">IFERROR(DZ340/DX340,"nebija plānots")</f>
        <v>0.48330930176067016</v>
      </c>
      <c r="EB340" s="84">
        <f t="shared" ref="EB340" si="3681">DZ340-DX340</f>
        <v>-165188.29999999996</v>
      </c>
      <c r="EC340" s="84">
        <f t="shared" si="3670"/>
        <v>96302.07</v>
      </c>
      <c r="ED340" s="84">
        <v>0</v>
      </c>
      <c r="EE340" s="84">
        <f t="shared" ref="EE340" si="3682">DX340+EC340</f>
        <v>416006.49</v>
      </c>
      <c r="EF340" s="84">
        <v>0</v>
      </c>
      <c r="EG340" s="84">
        <f t="shared" si="3629"/>
        <v>154516.12000000002</v>
      </c>
      <c r="EH340" s="191">
        <f t="shared" ref="EH340" si="3683">IFERROR(EG340/EE340,"nebija plānots")</f>
        <v>0.37142718614798542</v>
      </c>
      <c r="EI340" s="84">
        <f t="shared" ref="EI340" si="3684">EG340-EE340</f>
        <v>-261490.36999999997</v>
      </c>
      <c r="EJ340" s="84">
        <f t="shared" si="3670"/>
        <v>0</v>
      </c>
      <c r="EK340" s="84">
        <v>0</v>
      </c>
      <c r="EL340" s="84">
        <f t="shared" ref="EL340" si="3685">EE340+EJ340</f>
        <v>416006.49</v>
      </c>
      <c r="EM340" s="84">
        <v>0</v>
      </c>
      <c r="EN340" s="84">
        <f t="shared" si="3633"/>
        <v>154516.12000000002</v>
      </c>
      <c r="EO340" s="191">
        <f t="shared" ref="EO340" si="3686">IFERROR(EN340/EL340,"nebija plānots")</f>
        <v>0.37142718614798542</v>
      </c>
      <c r="EP340" s="84">
        <f t="shared" ref="EP340" si="3687">EN340-EL340</f>
        <v>-261490.36999999997</v>
      </c>
      <c r="EQ340" s="84">
        <f t="shared" si="3670"/>
        <v>0</v>
      </c>
      <c r="ER340" s="84">
        <v>300000</v>
      </c>
      <c r="ES340" s="84">
        <f t="shared" ref="ES340" si="3688">EL340+EQ340</f>
        <v>416006.49</v>
      </c>
      <c r="ET340" s="84">
        <v>0</v>
      </c>
      <c r="EU340" s="84">
        <f t="shared" si="3637"/>
        <v>454516.12</v>
      </c>
      <c r="EV340" s="191">
        <f t="shared" ref="EV340" si="3689">IFERROR(EU340/ES340,"nebija plānots")</f>
        <v>1.0925697817839333</v>
      </c>
      <c r="EW340" s="84">
        <f t="shared" ref="EW340" si="3690">EU340-ES340</f>
        <v>38509.630000000005</v>
      </c>
      <c r="EX340" s="84">
        <f t="shared" si="3670"/>
        <v>185304.19</v>
      </c>
      <c r="EY340" s="84">
        <v>5720.03</v>
      </c>
      <c r="EZ340" s="84">
        <f t="shared" ref="EZ340" si="3691">ES340+EX340</f>
        <v>601310.67999999993</v>
      </c>
      <c r="FA340" s="84">
        <v>0</v>
      </c>
      <c r="FB340" s="84">
        <f t="shared" si="3641"/>
        <v>460236.15</v>
      </c>
      <c r="FC340" s="191">
        <f t="shared" ref="FC340" si="3692">IFERROR(FB340/EZ340,"nebija plānots")</f>
        <v>0.76538828480478693</v>
      </c>
      <c r="FD340" s="84">
        <f t="shared" ref="FD340" si="3693">FB340-EZ340</f>
        <v>-141074.52999999991</v>
      </c>
      <c r="FE340" s="84">
        <f t="shared" si="3670"/>
        <v>0</v>
      </c>
      <c r="FF340" s="84">
        <v>0</v>
      </c>
      <c r="FG340" s="84">
        <f t="shared" ref="FG340" si="3694">EZ340+FE340</f>
        <v>601310.67999999993</v>
      </c>
      <c r="FH340" s="84">
        <v>0</v>
      </c>
      <c r="FI340" s="84">
        <f t="shared" si="3645"/>
        <v>460236.15</v>
      </c>
      <c r="FJ340" s="191">
        <f t="shared" ref="FJ340" si="3695">IFERROR(FI340/FG340,"nebija plānots")</f>
        <v>0.76538828480478693</v>
      </c>
      <c r="FK340" s="84">
        <f t="shared" ref="FK340" si="3696">FI340-FG340</f>
        <v>-141074.52999999991</v>
      </c>
      <c r="FL340" s="84">
        <f t="shared" si="3670"/>
        <v>2571.0500000000002</v>
      </c>
      <c r="FM340" s="84">
        <v>0</v>
      </c>
      <c r="FN340" s="84">
        <f t="shared" ref="FN340" si="3697">FG340+FL340</f>
        <v>603881.73</v>
      </c>
      <c r="FO340" s="84">
        <v>0</v>
      </c>
      <c r="FP340" s="84">
        <f t="shared" si="3649"/>
        <v>460236.15</v>
      </c>
      <c r="FQ340" s="191">
        <f t="shared" ref="FQ340" si="3698">IFERROR(FP340/FN340,"nebija plānots")</f>
        <v>0.76212961435345961</v>
      </c>
      <c r="FR340" s="84">
        <f t="shared" ref="FR340" si="3699">FP340-FN340</f>
        <v>-143645.57999999996</v>
      </c>
      <c r="FS340" s="97">
        <f t="shared" si="3049"/>
        <v>603881.73</v>
      </c>
      <c r="FT340" s="97">
        <f t="shared" si="3652"/>
        <v>805190.02</v>
      </c>
      <c r="FU340" s="84">
        <v>205941.81</v>
      </c>
      <c r="FV340" s="84">
        <v>0</v>
      </c>
      <c r="FW340" s="84">
        <v>0</v>
      </c>
      <c r="FX340" s="84">
        <f t="shared" si="3653"/>
        <v>0</v>
      </c>
      <c r="FY340" s="191">
        <f t="shared" si="3654"/>
        <v>0</v>
      </c>
      <c r="FZ340" s="84">
        <f t="shared" si="3655"/>
        <v>205941.81</v>
      </c>
      <c r="GA340" s="84">
        <v>0</v>
      </c>
      <c r="GB340" s="84">
        <v>0</v>
      </c>
      <c r="GC340" s="84">
        <f t="shared" si="3656"/>
        <v>0</v>
      </c>
      <c r="GD340" s="84">
        <f t="shared" si="3657"/>
        <v>0</v>
      </c>
      <c r="GE340" s="84">
        <f t="shared" si="3658"/>
        <v>0</v>
      </c>
      <c r="GF340" s="191">
        <f t="shared" si="3659"/>
        <v>0</v>
      </c>
      <c r="GG340" s="84">
        <f t="shared" si="3660"/>
        <v>205941.81</v>
      </c>
      <c r="GH340" s="84">
        <v>205941.81999999998</v>
      </c>
      <c r="GI340" s="84">
        <v>0</v>
      </c>
      <c r="GJ340" s="84">
        <f t="shared" si="3661"/>
        <v>205941.81999999998</v>
      </c>
      <c r="GK340" s="84">
        <f t="shared" si="3662"/>
        <v>0</v>
      </c>
      <c r="GL340" s="84">
        <f t="shared" si="3663"/>
        <v>205941.81999999998</v>
      </c>
      <c r="GM340" s="191">
        <f t="shared" si="3664"/>
        <v>1.0000000485574054</v>
      </c>
      <c r="GN340" s="84">
        <f t="shared" si="3665"/>
        <v>-9.9999999802093953E-3</v>
      </c>
      <c r="GO340" s="84">
        <v>0</v>
      </c>
      <c r="GP340" s="84">
        <v>0</v>
      </c>
      <c r="GQ340" s="84">
        <f t="shared" si="3595"/>
        <v>0</v>
      </c>
      <c r="GR340" s="84">
        <f t="shared" si="3596"/>
        <v>0</v>
      </c>
      <c r="GS340" s="84">
        <f t="shared" si="3597"/>
        <v>205941.81999999998</v>
      </c>
      <c r="GT340" s="191">
        <f t="shared" si="3666"/>
        <v>1.0000000485574054</v>
      </c>
      <c r="GU340" s="84">
        <f t="shared" si="3598"/>
        <v>-9.9999999802093953E-3</v>
      </c>
      <c r="GV340" s="84">
        <v>0</v>
      </c>
      <c r="GW340" s="84">
        <v>0</v>
      </c>
      <c r="GX340" s="84">
        <f t="shared" si="3599"/>
        <v>0</v>
      </c>
      <c r="GY340" s="84">
        <f t="shared" si="3600"/>
        <v>0</v>
      </c>
      <c r="GZ340" s="84">
        <f t="shared" si="3601"/>
        <v>205941.81999999998</v>
      </c>
      <c r="HA340" s="191">
        <f t="shared" si="3110"/>
        <v>1.0000000485574054</v>
      </c>
      <c r="HB340" s="84">
        <f t="shared" si="3602"/>
        <v>-9.9999999802093953E-3</v>
      </c>
      <c r="HC340" s="57">
        <f>FU340+FS340+CQ340+CD340+BQ340+BC340+AP340</f>
        <v>1154777.4100000001</v>
      </c>
      <c r="HD340" s="57">
        <f>Q340-HC340</f>
        <v>345222.58999999985</v>
      </c>
      <c r="HE340" s="58" t="s">
        <v>775</v>
      </c>
      <c r="HF340" s="58"/>
      <c r="HG340" s="61"/>
      <c r="HH340" s="59"/>
      <c r="HI340" s="59"/>
    </row>
    <row r="341" spans="1:217" ht="75.400000000000006" hidden="1" customHeight="1" outlineLevel="1" x14ac:dyDescent="0.45">
      <c r="B341" s="9"/>
      <c r="C341" s="317" t="s">
        <v>145</v>
      </c>
      <c r="D341" s="1" t="s">
        <v>1471</v>
      </c>
      <c r="E341" s="35">
        <v>326</v>
      </c>
      <c r="F341" s="37">
        <v>6</v>
      </c>
      <c r="G341" s="37" t="s">
        <v>145</v>
      </c>
      <c r="H341" s="37" t="s">
        <v>270</v>
      </c>
      <c r="I341" s="47" t="s">
        <v>513</v>
      </c>
      <c r="J341" s="54">
        <v>0</v>
      </c>
      <c r="K341" s="38"/>
      <c r="L341" s="38"/>
      <c r="M341" s="42" t="s">
        <v>48</v>
      </c>
      <c r="N341" s="41"/>
      <c r="O341" s="38"/>
      <c r="P341" s="38" t="s">
        <v>456</v>
      </c>
      <c r="Q341" s="40"/>
      <c r="R341" s="40"/>
      <c r="S341" s="40"/>
      <c r="T341" s="40"/>
      <c r="U341" s="40"/>
      <c r="V341" s="40"/>
      <c r="W341" s="40"/>
      <c r="X341" s="85">
        <f t="shared" si="3605"/>
        <v>0</v>
      </c>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0"/>
      <c r="BN341" s="40"/>
      <c r="BO341" s="40"/>
      <c r="BP341" s="40"/>
      <c r="BQ341" s="40"/>
      <c r="BR341" s="40"/>
      <c r="BS341" s="40"/>
      <c r="BT341" s="40"/>
      <c r="BU341" s="40"/>
      <c r="BV341" s="40"/>
      <c r="BW341" s="40"/>
      <c r="BX341" s="40"/>
      <c r="BY341" s="40"/>
      <c r="BZ341" s="40"/>
      <c r="CA341" s="40"/>
      <c r="CB341" s="40"/>
      <c r="CC341" s="40"/>
      <c r="CD341" s="40"/>
      <c r="CE341" s="40"/>
      <c r="CF341" s="40"/>
      <c r="CG341" s="40"/>
      <c r="CH341" s="40"/>
      <c r="CI341" s="40"/>
      <c r="CJ341" s="40"/>
      <c r="CK341" s="40"/>
      <c r="CL341" s="40"/>
      <c r="CM341" s="40"/>
      <c r="CN341" s="40"/>
      <c r="CO341" s="84">
        <v>0</v>
      </c>
      <c r="CP341" s="84">
        <v>0</v>
      </c>
      <c r="CQ341" s="40"/>
      <c r="CR341" s="57">
        <f t="shared" si="3606"/>
        <v>0</v>
      </c>
      <c r="CS341" s="40"/>
      <c r="CT341" s="40"/>
      <c r="CU341" s="84"/>
      <c r="CV341" s="84"/>
      <c r="CW341" s="84"/>
      <c r="CX341" s="84"/>
      <c r="CY341" s="191"/>
      <c r="CZ341" s="84"/>
      <c r="DA341" s="40"/>
      <c r="DB341" s="84">
        <v>0</v>
      </c>
      <c r="DC341" s="84"/>
      <c r="DD341" s="84"/>
      <c r="DE341" s="84">
        <f t="shared" si="3613"/>
        <v>0</v>
      </c>
      <c r="DF341" s="191"/>
      <c r="DG341" s="84"/>
      <c r="DH341" s="40"/>
      <c r="DI341" s="84">
        <v>0</v>
      </c>
      <c r="DJ341" s="84"/>
      <c r="DK341" s="84"/>
      <c r="DL341" s="84">
        <f t="shared" si="3617"/>
        <v>0</v>
      </c>
      <c r="DM341" s="191"/>
      <c r="DN341" s="84"/>
      <c r="DO341" s="40"/>
      <c r="DP341" s="84">
        <v>0</v>
      </c>
      <c r="DQ341" s="84"/>
      <c r="DR341" s="84"/>
      <c r="DS341" s="84">
        <f t="shared" si="3621"/>
        <v>0</v>
      </c>
      <c r="DT341" s="191"/>
      <c r="DU341" s="84"/>
      <c r="DV341" s="40"/>
      <c r="DW341" s="84">
        <v>0</v>
      </c>
      <c r="DX341" s="84"/>
      <c r="DY341" s="84"/>
      <c r="DZ341" s="84">
        <f t="shared" si="3625"/>
        <v>0</v>
      </c>
      <c r="EA341" s="191"/>
      <c r="EB341" s="84"/>
      <c r="EC341" s="40"/>
      <c r="ED341" s="84">
        <v>0</v>
      </c>
      <c r="EE341" s="84"/>
      <c r="EF341" s="84"/>
      <c r="EG341" s="84">
        <f t="shared" si="3629"/>
        <v>0</v>
      </c>
      <c r="EH341" s="191"/>
      <c r="EI341" s="84"/>
      <c r="EJ341" s="40"/>
      <c r="EK341" s="84">
        <v>0</v>
      </c>
      <c r="EL341" s="84"/>
      <c r="EM341" s="84"/>
      <c r="EN341" s="84">
        <f t="shared" si="3633"/>
        <v>0</v>
      </c>
      <c r="EO341" s="191"/>
      <c r="EP341" s="84"/>
      <c r="EQ341" s="40"/>
      <c r="ER341" s="84">
        <v>0</v>
      </c>
      <c r="ES341" s="84"/>
      <c r="ET341" s="84"/>
      <c r="EU341" s="84">
        <f t="shared" si="3637"/>
        <v>0</v>
      </c>
      <c r="EV341" s="191"/>
      <c r="EW341" s="84"/>
      <c r="EX341" s="40"/>
      <c r="EY341" s="84">
        <v>0</v>
      </c>
      <c r="EZ341" s="84"/>
      <c r="FA341" s="84"/>
      <c r="FB341" s="84">
        <f t="shared" si="3641"/>
        <v>0</v>
      </c>
      <c r="FC341" s="191"/>
      <c r="FD341" s="84"/>
      <c r="FE341" s="40"/>
      <c r="FF341" s="84">
        <v>0</v>
      </c>
      <c r="FG341" s="84"/>
      <c r="FH341" s="84"/>
      <c r="FI341" s="84">
        <f t="shared" si="3645"/>
        <v>0</v>
      </c>
      <c r="FJ341" s="191"/>
      <c r="FK341" s="84"/>
      <c r="FL341" s="40"/>
      <c r="FM341" s="84">
        <v>0</v>
      </c>
      <c r="FN341" s="84"/>
      <c r="FO341" s="84"/>
      <c r="FP341" s="84">
        <f t="shared" si="3649"/>
        <v>0</v>
      </c>
      <c r="FQ341" s="191"/>
      <c r="FR341" s="84"/>
      <c r="FS341" s="40"/>
      <c r="FT341" s="97">
        <f t="shared" si="3652"/>
        <v>0</v>
      </c>
      <c r="FU341" s="84">
        <v>0</v>
      </c>
      <c r="FV341" s="84">
        <v>0</v>
      </c>
      <c r="FW341" s="84">
        <v>0</v>
      </c>
      <c r="FX341" s="84">
        <f t="shared" si="3653"/>
        <v>0</v>
      </c>
      <c r="FY341" s="191" t="str">
        <f t="shared" si="3654"/>
        <v>nebija plānots</v>
      </c>
      <c r="FZ341" s="84">
        <f t="shared" si="3655"/>
        <v>0</v>
      </c>
      <c r="GA341" s="84">
        <v>0</v>
      </c>
      <c r="GB341" s="84">
        <v>0</v>
      </c>
      <c r="GC341" s="84">
        <f t="shared" si="3656"/>
        <v>0</v>
      </c>
      <c r="GD341" s="84">
        <f t="shared" si="3657"/>
        <v>0</v>
      </c>
      <c r="GE341" s="84">
        <f t="shared" si="3658"/>
        <v>0</v>
      </c>
      <c r="GF341" s="191" t="str">
        <f t="shared" si="3659"/>
        <v>nebija plānots</v>
      </c>
      <c r="GG341" s="84">
        <f t="shared" si="3660"/>
        <v>0</v>
      </c>
      <c r="GH341" s="84">
        <v>0</v>
      </c>
      <c r="GI341" s="84">
        <v>0</v>
      </c>
      <c r="GJ341" s="84">
        <f t="shared" si="3661"/>
        <v>0</v>
      </c>
      <c r="GK341" s="84">
        <f t="shared" si="3662"/>
        <v>0</v>
      </c>
      <c r="GL341" s="84">
        <f t="shared" si="3663"/>
        <v>0</v>
      </c>
      <c r="GM341" s="191" t="str">
        <f t="shared" si="3664"/>
        <v>nebija plānots</v>
      </c>
      <c r="GN341" s="84">
        <f t="shared" si="3665"/>
        <v>0</v>
      </c>
      <c r="GO341" s="84">
        <v>0</v>
      </c>
      <c r="GP341" s="84">
        <v>0</v>
      </c>
      <c r="GQ341" s="84">
        <f t="shared" si="3595"/>
        <v>0</v>
      </c>
      <c r="GR341" s="84">
        <f t="shared" si="3596"/>
        <v>0</v>
      </c>
      <c r="GS341" s="84">
        <f t="shared" si="3597"/>
        <v>0</v>
      </c>
      <c r="GT341" s="191" t="str">
        <f t="shared" si="3666"/>
        <v>nebija plānots</v>
      </c>
      <c r="GU341" s="84">
        <f t="shared" si="3598"/>
        <v>0</v>
      </c>
      <c r="GV341" s="84">
        <v>0</v>
      </c>
      <c r="GW341" s="84">
        <v>0</v>
      </c>
      <c r="GX341" s="84">
        <f t="shared" si="3599"/>
        <v>0</v>
      </c>
      <c r="GY341" s="84">
        <f t="shared" si="3600"/>
        <v>0</v>
      </c>
      <c r="GZ341" s="84">
        <f t="shared" si="3601"/>
        <v>0</v>
      </c>
      <c r="HA341" s="191" t="str">
        <f t="shared" si="3110"/>
        <v>nebija plānots</v>
      </c>
      <c r="HB341" s="84">
        <f t="shared" si="3602"/>
        <v>0</v>
      </c>
      <c r="HC341" s="40"/>
      <c r="HD341" s="40"/>
      <c r="HE341" s="99"/>
      <c r="HF341" s="99"/>
      <c r="HG341" s="102"/>
      <c r="HH341" s="100"/>
      <c r="HI341" s="100"/>
    </row>
    <row r="342" spans="1:217" ht="75.400000000000006" hidden="1" customHeight="1" outlineLevel="1" x14ac:dyDescent="0.45">
      <c r="B342" s="9"/>
      <c r="C342" s="317" t="s">
        <v>145</v>
      </c>
      <c r="D342" s="1" t="s">
        <v>1471</v>
      </c>
      <c r="E342" s="35">
        <v>327</v>
      </c>
      <c r="F342" s="37">
        <v>6</v>
      </c>
      <c r="G342" s="37" t="s">
        <v>145</v>
      </c>
      <c r="H342" s="37" t="s">
        <v>270</v>
      </c>
      <c r="I342" s="47" t="s">
        <v>513</v>
      </c>
      <c r="J342" s="54">
        <v>0</v>
      </c>
      <c r="K342" s="38"/>
      <c r="L342" s="38"/>
      <c r="M342" s="42" t="s">
        <v>48</v>
      </c>
      <c r="N342" s="41"/>
      <c r="O342" s="38"/>
      <c r="P342" s="38" t="s">
        <v>457</v>
      </c>
      <c r="Q342" s="40"/>
      <c r="R342" s="40"/>
      <c r="S342" s="40"/>
      <c r="T342" s="40"/>
      <c r="U342" s="40"/>
      <c r="V342" s="40"/>
      <c r="W342" s="40"/>
      <c r="X342" s="85">
        <f t="shared" si="3605"/>
        <v>0</v>
      </c>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F342" s="40"/>
      <c r="CG342" s="40"/>
      <c r="CH342" s="40"/>
      <c r="CI342" s="40"/>
      <c r="CJ342" s="40"/>
      <c r="CK342" s="40"/>
      <c r="CL342" s="40"/>
      <c r="CM342" s="40"/>
      <c r="CN342" s="40"/>
      <c r="CO342" s="84">
        <v>0</v>
      </c>
      <c r="CP342" s="84">
        <v>0</v>
      </c>
      <c r="CQ342" s="40"/>
      <c r="CR342" s="57">
        <f t="shared" si="3606"/>
        <v>0</v>
      </c>
      <c r="CS342" s="40"/>
      <c r="CT342" s="40">
        <v>0</v>
      </c>
      <c r="CU342" s="84"/>
      <c r="CV342" s="84"/>
      <c r="CW342" s="84"/>
      <c r="CX342" s="84"/>
      <c r="CY342" s="191"/>
      <c r="CZ342" s="84"/>
      <c r="DA342" s="40">
        <v>0</v>
      </c>
      <c r="DB342" s="84">
        <v>0</v>
      </c>
      <c r="DC342" s="84"/>
      <c r="DD342" s="84"/>
      <c r="DE342" s="84">
        <f t="shared" si="3613"/>
        <v>0</v>
      </c>
      <c r="DF342" s="191"/>
      <c r="DG342" s="84"/>
      <c r="DH342" s="40">
        <v>297378.96999999997</v>
      </c>
      <c r="DI342" s="84">
        <v>0</v>
      </c>
      <c r="DJ342" s="84"/>
      <c r="DK342" s="84"/>
      <c r="DL342" s="84">
        <f t="shared" si="3617"/>
        <v>0</v>
      </c>
      <c r="DM342" s="191"/>
      <c r="DN342" s="84"/>
      <c r="DO342" s="40">
        <v>0</v>
      </c>
      <c r="DP342" s="84">
        <v>0</v>
      </c>
      <c r="DQ342" s="84"/>
      <c r="DR342" s="84"/>
      <c r="DS342" s="84">
        <f t="shared" si="3621"/>
        <v>0</v>
      </c>
      <c r="DT342" s="191"/>
      <c r="DU342" s="84"/>
      <c r="DV342" s="40">
        <v>0</v>
      </c>
      <c r="DW342" s="84">
        <v>0</v>
      </c>
      <c r="DX342" s="84"/>
      <c r="DY342" s="84"/>
      <c r="DZ342" s="84">
        <f t="shared" si="3625"/>
        <v>0</v>
      </c>
      <c r="EA342" s="191"/>
      <c r="EB342" s="84"/>
      <c r="EC342" s="40">
        <v>96302.07</v>
      </c>
      <c r="ED342" s="84">
        <v>0</v>
      </c>
      <c r="EE342" s="84"/>
      <c r="EF342" s="84"/>
      <c r="EG342" s="84">
        <f t="shared" si="3629"/>
        <v>0</v>
      </c>
      <c r="EH342" s="191"/>
      <c r="EI342" s="84"/>
      <c r="EJ342" s="40">
        <v>0</v>
      </c>
      <c r="EK342" s="84">
        <v>0</v>
      </c>
      <c r="EL342" s="84"/>
      <c r="EM342" s="84"/>
      <c r="EN342" s="84">
        <f t="shared" si="3633"/>
        <v>0</v>
      </c>
      <c r="EO342" s="191"/>
      <c r="EP342" s="84"/>
      <c r="EQ342" s="40">
        <v>0</v>
      </c>
      <c r="ER342" s="84">
        <v>0</v>
      </c>
      <c r="ES342" s="84"/>
      <c r="ET342" s="84"/>
      <c r="EU342" s="84">
        <f t="shared" si="3637"/>
        <v>0</v>
      </c>
      <c r="EV342" s="191"/>
      <c r="EW342" s="84"/>
      <c r="EX342" s="40">
        <v>185304.19</v>
      </c>
      <c r="EY342" s="84">
        <v>0</v>
      </c>
      <c r="EZ342" s="84"/>
      <c r="FA342" s="84"/>
      <c r="FB342" s="84">
        <f t="shared" si="3641"/>
        <v>0</v>
      </c>
      <c r="FC342" s="191"/>
      <c r="FD342" s="84"/>
      <c r="FE342" s="40">
        <v>0</v>
      </c>
      <c r="FF342" s="84">
        <v>0</v>
      </c>
      <c r="FG342" s="84"/>
      <c r="FH342" s="84"/>
      <c r="FI342" s="84">
        <f t="shared" si="3645"/>
        <v>0</v>
      </c>
      <c r="FJ342" s="191"/>
      <c r="FK342" s="84"/>
      <c r="FL342" s="40">
        <v>2571.0500000000002</v>
      </c>
      <c r="FM342" s="84">
        <v>0</v>
      </c>
      <c r="FN342" s="84"/>
      <c r="FO342" s="84"/>
      <c r="FP342" s="84">
        <f t="shared" si="3649"/>
        <v>0</v>
      </c>
      <c r="FQ342" s="191"/>
      <c r="FR342" s="84"/>
      <c r="FS342" s="40"/>
      <c r="FT342" s="97">
        <f t="shared" si="3652"/>
        <v>0</v>
      </c>
      <c r="FU342" s="84">
        <v>0</v>
      </c>
      <c r="FV342" s="84">
        <v>0</v>
      </c>
      <c r="FW342" s="84">
        <v>0</v>
      </c>
      <c r="FX342" s="84">
        <f t="shared" si="3653"/>
        <v>0</v>
      </c>
      <c r="FY342" s="191" t="str">
        <f t="shared" si="3654"/>
        <v>nebija plānots</v>
      </c>
      <c r="FZ342" s="84">
        <f t="shared" si="3655"/>
        <v>0</v>
      </c>
      <c r="GA342" s="84">
        <v>0</v>
      </c>
      <c r="GB342" s="84">
        <v>0</v>
      </c>
      <c r="GC342" s="84">
        <f t="shared" si="3656"/>
        <v>0</v>
      </c>
      <c r="GD342" s="84">
        <f t="shared" si="3657"/>
        <v>0</v>
      </c>
      <c r="GE342" s="84">
        <f t="shared" si="3658"/>
        <v>0</v>
      </c>
      <c r="GF342" s="191" t="str">
        <f t="shared" si="3659"/>
        <v>nebija plānots</v>
      </c>
      <c r="GG342" s="84">
        <f t="shared" si="3660"/>
        <v>0</v>
      </c>
      <c r="GH342" s="84">
        <v>0</v>
      </c>
      <c r="GI342" s="84">
        <v>0</v>
      </c>
      <c r="GJ342" s="84">
        <f t="shared" si="3661"/>
        <v>0</v>
      </c>
      <c r="GK342" s="84">
        <f t="shared" si="3662"/>
        <v>0</v>
      </c>
      <c r="GL342" s="84">
        <f t="shared" si="3663"/>
        <v>0</v>
      </c>
      <c r="GM342" s="191" t="str">
        <f t="shared" si="3664"/>
        <v>nebija plānots</v>
      </c>
      <c r="GN342" s="84">
        <f t="shared" si="3665"/>
        <v>0</v>
      </c>
      <c r="GO342" s="84">
        <v>0</v>
      </c>
      <c r="GP342" s="84">
        <v>0</v>
      </c>
      <c r="GQ342" s="84">
        <f t="shared" si="3595"/>
        <v>0</v>
      </c>
      <c r="GR342" s="84">
        <f t="shared" si="3596"/>
        <v>0</v>
      </c>
      <c r="GS342" s="84">
        <f t="shared" si="3597"/>
        <v>0</v>
      </c>
      <c r="GT342" s="191" t="str">
        <f t="shared" si="3666"/>
        <v>nebija plānots</v>
      </c>
      <c r="GU342" s="84">
        <f t="shared" si="3598"/>
        <v>0</v>
      </c>
      <c r="GV342" s="84">
        <v>0</v>
      </c>
      <c r="GW342" s="84">
        <v>0</v>
      </c>
      <c r="GX342" s="84">
        <f t="shared" si="3599"/>
        <v>0</v>
      </c>
      <c r="GY342" s="84">
        <f t="shared" si="3600"/>
        <v>0</v>
      </c>
      <c r="GZ342" s="84">
        <f t="shared" si="3601"/>
        <v>0</v>
      </c>
      <c r="HA342" s="191" t="str">
        <f t="shared" si="3110"/>
        <v>nebija plānots</v>
      </c>
      <c r="HB342" s="84">
        <f t="shared" si="3602"/>
        <v>0</v>
      </c>
      <c r="HC342" s="40"/>
      <c r="HD342" s="40"/>
      <c r="HE342" s="99"/>
      <c r="HF342" s="158">
        <v>0.8</v>
      </c>
      <c r="HG342" s="102" t="s">
        <v>895</v>
      </c>
      <c r="HH342" s="100"/>
      <c r="HI342" s="100"/>
    </row>
    <row r="343" spans="1:217" ht="75.400000000000006" customHeight="1" collapsed="1" x14ac:dyDescent="0.45">
      <c r="A343" s="1" t="str">
        <f t="shared" si="2436"/>
        <v>6.1.3.1.__</v>
      </c>
      <c r="B343" s="9" t="str">
        <f>C343&amp;J343&amp;"."&amp;D343</f>
        <v>6.1.3.1.K0.Nē</v>
      </c>
      <c r="C343" s="317" t="s">
        <v>83</v>
      </c>
      <c r="D343" s="1" t="s">
        <v>1471</v>
      </c>
      <c r="E343" s="35">
        <v>328</v>
      </c>
      <c r="F343" s="54">
        <v>6</v>
      </c>
      <c r="G343" s="54" t="s">
        <v>83</v>
      </c>
      <c r="H343" s="54" t="s">
        <v>271</v>
      </c>
      <c r="I343" s="66" t="str">
        <f t="shared" si="2401"/>
        <v>6.1.3.1. Rīgas tiltu un pārvadu pārbūve</v>
      </c>
      <c r="J343" s="54" t="s">
        <v>1472</v>
      </c>
      <c r="K343" s="55" t="s">
        <v>33</v>
      </c>
      <c r="L343" s="38" t="str">
        <f t="shared" si="2402"/>
        <v>6.1.3.1.__</v>
      </c>
      <c r="M343" s="56" t="s">
        <v>48</v>
      </c>
      <c r="N343" s="55" t="s">
        <v>6</v>
      </c>
      <c r="O343" s="55" t="s">
        <v>222</v>
      </c>
      <c r="P343" s="55" t="s">
        <v>225</v>
      </c>
      <c r="Q343" s="57">
        <f t="shared" si="3603"/>
        <v>88624464</v>
      </c>
      <c r="R343" s="57">
        <f t="shared" si="3604"/>
        <v>88624464</v>
      </c>
      <c r="S343" s="80">
        <v>88624464</v>
      </c>
      <c r="T343" s="80">
        <v>0</v>
      </c>
      <c r="U343" s="80">
        <v>0</v>
      </c>
      <c r="V343" s="80">
        <v>0</v>
      </c>
      <c r="W343" s="80">
        <v>0</v>
      </c>
      <c r="X343" s="85" t="str">
        <f t="shared" si="3605"/>
        <v>KF</v>
      </c>
      <c r="Y343" s="85">
        <v>0</v>
      </c>
      <c r="Z343" s="85">
        <v>0</v>
      </c>
      <c r="AA343" s="85">
        <v>0</v>
      </c>
      <c r="AB343" s="85">
        <v>0</v>
      </c>
      <c r="AC343" s="85">
        <v>609434.6</v>
      </c>
      <c r="AD343" s="85">
        <v>0</v>
      </c>
      <c r="AE343" s="85">
        <v>6988752.5800000001</v>
      </c>
      <c r="AF343" s="85">
        <v>359575.64</v>
      </c>
      <c r="AG343" s="85">
        <v>0</v>
      </c>
      <c r="AH343" s="85">
        <v>465651.21</v>
      </c>
      <c r="AI343" s="85">
        <v>0</v>
      </c>
      <c r="AJ343" s="85">
        <v>0</v>
      </c>
      <c r="AK343" s="85">
        <v>0</v>
      </c>
      <c r="AL343" s="85">
        <v>10567.36</v>
      </c>
      <c r="AM343" s="85">
        <v>8433981.3899999987</v>
      </c>
      <c r="AN343" s="85">
        <f t="shared" si="3379"/>
        <v>8433981.3899999987</v>
      </c>
      <c r="AO343" s="85">
        <v>4452234.4400000004</v>
      </c>
      <c r="AP343" s="57">
        <f t="shared" si="2306"/>
        <v>12886215.829999998</v>
      </c>
      <c r="AQ343" s="85">
        <v>0</v>
      </c>
      <c r="AR343" s="85">
        <v>2035341.31</v>
      </c>
      <c r="AS343" s="85">
        <v>1683705.55</v>
      </c>
      <c r="AT343" s="85">
        <v>464551.93</v>
      </c>
      <c r="AU343" s="85">
        <v>0</v>
      </c>
      <c r="AV343" s="85">
        <v>126154.88</v>
      </c>
      <c r="AW343" s="85">
        <v>0</v>
      </c>
      <c r="AX343" s="85">
        <v>0</v>
      </c>
      <c r="AY343" s="85">
        <v>772727.27</v>
      </c>
      <c r="AZ343" s="85">
        <v>1239711.82</v>
      </c>
      <c r="BA343" s="85">
        <v>0</v>
      </c>
      <c r="BB343" s="85">
        <v>4373480.6400000006</v>
      </c>
      <c r="BC343" s="57">
        <f t="shared" si="2307"/>
        <v>10695673.400000002</v>
      </c>
      <c r="BD343" s="57">
        <f t="shared" si="2308"/>
        <v>23581889.23</v>
      </c>
      <c r="BE343" s="85">
        <v>8208112.6699999999</v>
      </c>
      <c r="BF343" s="85">
        <v>0</v>
      </c>
      <c r="BG343" s="85">
        <v>0</v>
      </c>
      <c r="BH343" s="85">
        <v>0</v>
      </c>
      <c r="BI343" s="85">
        <v>0</v>
      </c>
      <c r="BJ343" s="85">
        <v>0</v>
      </c>
      <c r="BK343" s="85">
        <v>7223139.1500000004</v>
      </c>
      <c r="BL343" s="85">
        <v>0</v>
      </c>
      <c r="BM343" s="85">
        <v>0</v>
      </c>
      <c r="BN343" s="85">
        <v>0</v>
      </c>
      <c r="BO343" s="85">
        <v>0</v>
      </c>
      <c r="BP343" s="85">
        <v>0</v>
      </c>
      <c r="BQ343" s="57">
        <f t="shared" si="2309"/>
        <v>15431251.82</v>
      </c>
      <c r="BR343" s="85">
        <v>0</v>
      </c>
      <c r="BS343" s="85">
        <v>0</v>
      </c>
      <c r="BT343" s="85">
        <v>48258.42</v>
      </c>
      <c r="BU343" s="85">
        <v>0</v>
      </c>
      <c r="BV343" s="85">
        <v>7524691.2300000004</v>
      </c>
      <c r="BW343" s="85">
        <v>5795454.5499999998</v>
      </c>
      <c r="BX343" s="85">
        <v>0</v>
      </c>
      <c r="BY343" s="85">
        <v>0</v>
      </c>
      <c r="BZ343" s="85">
        <v>0</v>
      </c>
      <c r="CA343" s="85">
        <v>2902065.02</v>
      </c>
      <c r="CB343" s="85">
        <v>0</v>
      </c>
      <c r="CC343" s="85">
        <v>4346590.91</v>
      </c>
      <c r="CD343" s="57">
        <f t="shared" si="2310"/>
        <v>20617060.129999999</v>
      </c>
      <c r="CE343" s="85">
        <v>4829545.45</v>
      </c>
      <c r="CF343" s="85">
        <v>0</v>
      </c>
      <c r="CG343" s="85">
        <v>3811296</v>
      </c>
      <c r="CH343" s="85">
        <v>0</v>
      </c>
      <c r="CI343" s="85">
        <v>0</v>
      </c>
      <c r="CJ343" s="85">
        <v>0</v>
      </c>
      <c r="CK343" s="85">
        <v>0</v>
      </c>
      <c r="CL343" s="85">
        <v>0</v>
      </c>
      <c r="CM343" s="85">
        <v>0</v>
      </c>
      <c r="CN343" s="85">
        <v>0</v>
      </c>
      <c r="CO343" s="84">
        <v>0</v>
      </c>
      <c r="CP343" s="84">
        <v>0</v>
      </c>
      <c r="CQ343" s="57">
        <f>CE343+CF343+CG343+CH343+CI343+CJ343+CK343+CL343+CM343+CN343+CO343+CP343</f>
        <v>8640841.4499999993</v>
      </c>
      <c r="CR343" s="57">
        <f t="shared" si="3606"/>
        <v>68271042.629999995</v>
      </c>
      <c r="CS343" s="179">
        <v>0</v>
      </c>
      <c r="CT343" s="84">
        <v>0</v>
      </c>
      <c r="CU343" s="84">
        <v>0</v>
      </c>
      <c r="CV343" s="84">
        <f t="shared" si="3607"/>
        <v>0</v>
      </c>
      <c r="CW343" s="84">
        <v>0</v>
      </c>
      <c r="CX343" s="84">
        <f t="shared" si="3608"/>
        <v>0</v>
      </c>
      <c r="CY343" s="191" t="str">
        <f t="shared" si="3609"/>
        <v>nebija plānots</v>
      </c>
      <c r="CZ343" s="84">
        <f t="shared" si="3610"/>
        <v>0</v>
      </c>
      <c r="DA343" s="84">
        <f t="shared" ref="DA343:FL343" si="3700">DA344+DA345</f>
        <v>0</v>
      </c>
      <c r="DB343" s="84">
        <v>0</v>
      </c>
      <c r="DC343" s="84">
        <f t="shared" si="3612"/>
        <v>0</v>
      </c>
      <c r="DD343" s="84">
        <v>0</v>
      </c>
      <c r="DE343" s="84">
        <f t="shared" si="3613"/>
        <v>0</v>
      </c>
      <c r="DF343" s="191" t="str">
        <f t="shared" ref="DF343" si="3701">IFERROR(DE343/DC343,"nebija plānots")</f>
        <v>nebija plānots</v>
      </c>
      <c r="DG343" s="84">
        <f t="shared" ref="DG343" si="3702">DE343-DC343</f>
        <v>0</v>
      </c>
      <c r="DH343" s="84">
        <f t="shared" si="3700"/>
        <v>0</v>
      </c>
      <c r="DI343" s="84">
        <v>0</v>
      </c>
      <c r="DJ343" s="84">
        <f t="shared" ref="DJ343" si="3703">DC343+DH343</f>
        <v>0</v>
      </c>
      <c r="DK343" s="84">
        <v>0</v>
      </c>
      <c r="DL343" s="84">
        <f t="shared" si="3617"/>
        <v>0</v>
      </c>
      <c r="DM343" s="191" t="str">
        <f t="shared" ref="DM343" si="3704">IFERROR(DL343/DJ343,"nebija plānots")</f>
        <v>nebija plānots</v>
      </c>
      <c r="DN343" s="84">
        <f t="shared" ref="DN343" si="3705">DL343-DJ343</f>
        <v>0</v>
      </c>
      <c r="DO343" s="84">
        <f t="shared" si="3700"/>
        <v>0</v>
      </c>
      <c r="DP343" s="84">
        <v>0</v>
      </c>
      <c r="DQ343" s="84">
        <f t="shared" ref="DQ343" si="3706">DJ343+DO343</f>
        <v>0</v>
      </c>
      <c r="DR343" s="84">
        <v>0</v>
      </c>
      <c r="DS343" s="84">
        <f t="shared" si="3621"/>
        <v>0</v>
      </c>
      <c r="DT343" s="191" t="str">
        <f t="shared" ref="DT343" si="3707">IFERROR(DS343/DQ343,"nebija plānots")</f>
        <v>nebija plānots</v>
      </c>
      <c r="DU343" s="84">
        <f t="shared" ref="DU343" si="3708">DS343-DQ343</f>
        <v>0</v>
      </c>
      <c r="DV343" s="84">
        <f t="shared" si="3700"/>
        <v>1653786.02</v>
      </c>
      <c r="DW343" s="84">
        <v>1653786.02</v>
      </c>
      <c r="DX343" s="84">
        <f t="shared" ref="DX343" si="3709">DQ343+DV343</f>
        <v>1653786.02</v>
      </c>
      <c r="DY343" s="84">
        <v>0</v>
      </c>
      <c r="DZ343" s="84">
        <f t="shared" si="3625"/>
        <v>1653786.02</v>
      </c>
      <c r="EA343" s="191">
        <f t="shared" ref="EA343" si="3710">IFERROR(DZ343/DX343,"nebija plānots")</f>
        <v>1</v>
      </c>
      <c r="EB343" s="84">
        <f t="shared" ref="EB343" si="3711">DZ343-DX343</f>
        <v>0</v>
      </c>
      <c r="EC343" s="84">
        <f t="shared" si="3700"/>
        <v>0</v>
      </c>
      <c r="ED343" s="84">
        <v>18027536.370000001</v>
      </c>
      <c r="EE343" s="84">
        <f t="shared" ref="EE343" si="3712">DX343+EC343</f>
        <v>1653786.02</v>
      </c>
      <c r="EF343" s="84">
        <v>0</v>
      </c>
      <c r="EG343" s="84">
        <f t="shared" si="3629"/>
        <v>19681322.390000001</v>
      </c>
      <c r="EH343" s="191">
        <f t="shared" ref="EH343" si="3713">IFERROR(EG343/EE343,"nebija plānots")</f>
        <v>11.900767180266767</v>
      </c>
      <c r="EI343" s="84">
        <f t="shared" ref="EI343" si="3714">EG343-EE343</f>
        <v>18027536.370000001</v>
      </c>
      <c r="EJ343" s="84">
        <f t="shared" si="3700"/>
        <v>0</v>
      </c>
      <c r="EK343" s="84">
        <v>0</v>
      </c>
      <c r="EL343" s="84">
        <f t="shared" ref="EL343" si="3715">EE343+EJ343</f>
        <v>1653786.02</v>
      </c>
      <c r="EM343" s="84">
        <v>0</v>
      </c>
      <c r="EN343" s="84">
        <f t="shared" si="3633"/>
        <v>19681322.390000001</v>
      </c>
      <c r="EO343" s="191">
        <f t="shared" ref="EO343" si="3716">IFERROR(EN343/EL343,"nebija plānots")</f>
        <v>11.900767180266767</v>
      </c>
      <c r="EP343" s="84">
        <f t="shared" ref="EP343" si="3717">EN343-EL343</f>
        <v>18027536.370000001</v>
      </c>
      <c r="EQ343" s="84">
        <f t="shared" si="3700"/>
        <v>0</v>
      </c>
      <c r="ER343" s="84">
        <v>10665542.699999999</v>
      </c>
      <c r="ES343" s="84">
        <f t="shared" ref="ES343" si="3718">EL343+EQ343</f>
        <v>1653786.02</v>
      </c>
      <c r="ET343" s="84">
        <v>0</v>
      </c>
      <c r="EU343" s="84">
        <f t="shared" si="3637"/>
        <v>30346865.09</v>
      </c>
      <c r="EV343" s="191">
        <f t="shared" ref="EV343" si="3719">IFERROR(EU343/ES343,"nebija plānots")</f>
        <v>18.349934467338162</v>
      </c>
      <c r="EW343" s="84">
        <f t="shared" ref="EW343" si="3720">EU343-ES343</f>
        <v>28693079.07</v>
      </c>
      <c r="EX343" s="84">
        <f t="shared" si="3700"/>
        <v>507624.62</v>
      </c>
      <c r="EY343" s="84">
        <v>0</v>
      </c>
      <c r="EZ343" s="84">
        <f t="shared" ref="EZ343" si="3721">ES343+EX343</f>
        <v>2161410.64</v>
      </c>
      <c r="FA343" s="84">
        <v>0</v>
      </c>
      <c r="FB343" s="84">
        <f t="shared" si="3641"/>
        <v>30346865.09</v>
      </c>
      <c r="FC343" s="191">
        <f t="shared" ref="FC343" si="3722">IFERROR(FB343/EZ343,"nebija plānots")</f>
        <v>14.040305219372843</v>
      </c>
      <c r="FD343" s="84">
        <f t="shared" ref="FD343" si="3723">FB343-EZ343</f>
        <v>28185454.449999999</v>
      </c>
      <c r="FE343" s="84">
        <f t="shared" si="3700"/>
        <v>0</v>
      </c>
      <c r="FF343" s="84">
        <v>0</v>
      </c>
      <c r="FG343" s="84">
        <f t="shared" ref="FG343" si="3724">EZ343+FE343</f>
        <v>2161410.64</v>
      </c>
      <c r="FH343" s="84">
        <v>0</v>
      </c>
      <c r="FI343" s="84">
        <f t="shared" si="3645"/>
        <v>30346865.09</v>
      </c>
      <c r="FJ343" s="191">
        <f t="shared" ref="FJ343" si="3725">IFERROR(FI343/FG343,"nebija plānots")</f>
        <v>14.040305219372843</v>
      </c>
      <c r="FK343" s="84">
        <f t="shared" ref="FK343" si="3726">FI343-FG343</f>
        <v>28185454.449999999</v>
      </c>
      <c r="FL343" s="84">
        <f t="shared" si="3700"/>
        <v>0</v>
      </c>
      <c r="FM343" s="84">
        <v>2715651.49</v>
      </c>
      <c r="FN343" s="84">
        <f t="shared" ref="FN343" si="3727">FG343+FL343</f>
        <v>2161410.64</v>
      </c>
      <c r="FO343" s="84">
        <v>0</v>
      </c>
      <c r="FP343" s="84">
        <f t="shared" si="3649"/>
        <v>33062516.579999998</v>
      </c>
      <c r="FQ343" s="191">
        <f t="shared" ref="FQ343" si="3728">IFERROR(FP343/FN343,"nebija plānots")</f>
        <v>15.296730740624094</v>
      </c>
      <c r="FR343" s="84">
        <f t="shared" ref="FR343" si="3729">FP343-FN343</f>
        <v>30901105.939999998</v>
      </c>
      <c r="FS343" s="97">
        <f t="shared" si="3049"/>
        <v>2161410.64</v>
      </c>
      <c r="FT343" s="97">
        <f t="shared" si="3652"/>
        <v>101333559.20999999</v>
      </c>
      <c r="FU343" s="84">
        <v>5489753.79</v>
      </c>
      <c r="FV343" s="84">
        <v>0</v>
      </c>
      <c r="FW343" s="84">
        <v>0</v>
      </c>
      <c r="FX343" s="84">
        <f t="shared" si="3653"/>
        <v>0</v>
      </c>
      <c r="FY343" s="191">
        <f t="shared" si="3654"/>
        <v>0</v>
      </c>
      <c r="FZ343" s="84">
        <f t="shared" si="3655"/>
        <v>5489753.79</v>
      </c>
      <c r="GA343" s="84">
        <v>0</v>
      </c>
      <c r="GB343" s="84">
        <v>0</v>
      </c>
      <c r="GC343" s="84">
        <f t="shared" si="3656"/>
        <v>0</v>
      </c>
      <c r="GD343" s="84">
        <f t="shared" si="3657"/>
        <v>0</v>
      </c>
      <c r="GE343" s="84">
        <f t="shared" si="3658"/>
        <v>0</v>
      </c>
      <c r="GF343" s="191">
        <f t="shared" si="3659"/>
        <v>0</v>
      </c>
      <c r="GG343" s="84">
        <f t="shared" si="3660"/>
        <v>5489753.79</v>
      </c>
      <c r="GH343" s="84">
        <v>0</v>
      </c>
      <c r="GI343" s="84">
        <v>0</v>
      </c>
      <c r="GJ343" s="84">
        <f t="shared" si="3661"/>
        <v>0</v>
      </c>
      <c r="GK343" s="84">
        <f t="shared" si="3662"/>
        <v>0</v>
      </c>
      <c r="GL343" s="84">
        <f t="shared" si="3663"/>
        <v>0</v>
      </c>
      <c r="GM343" s="191">
        <f t="shared" si="3664"/>
        <v>0</v>
      </c>
      <c r="GN343" s="84">
        <f t="shared" si="3665"/>
        <v>5489753.79</v>
      </c>
      <c r="GO343" s="84">
        <v>5473765.46</v>
      </c>
      <c r="GP343" s="84">
        <v>0</v>
      </c>
      <c r="GQ343" s="84">
        <f t="shared" si="3595"/>
        <v>5473765.46</v>
      </c>
      <c r="GR343" s="84">
        <f t="shared" si="3596"/>
        <v>0</v>
      </c>
      <c r="GS343" s="84">
        <f t="shared" si="3597"/>
        <v>5473765.46</v>
      </c>
      <c r="GT343" s="191">
        <f t="shared" si="3666"/>
        <v>0.99708760527127394</v>
      </c>
      <c r="GU343" s="84">
        <f t="shared" si="3598"/>
        <v>15988.330000000075</v>
      </c>
      <c r="GV343" s="84">
        <v>0</v>
      </c>
      <c r="GW343" s="84">
        <v>0</v>
      </c>
      <c r="GX343" s="84">
        <f t="shared" si="3599"/>
        <v>0</v>
      </c>
      <c r="GY343" s="84">
        <f t="shared" si="3600"/>
        <v>0</v>
      </c>
      <c r="GZ343" s="84">
        <f t="shared" si="3601"/>
        <v>5473765.46</v>
      </c>
      <c r="HA343" s="191">
        <f t="shared" si="3110"/>
        <v>0.99708760527127394</v>
      </c>
      <c r="HB343" s="84">
        <f t="shared" si="3602"/>
        <v>15988.330000000075</v>
      </c>
      <c r="HC343" s="57">
        <f>FU343+FS343+CQ343+CD343+BQ343+BC343+AP343</f>
        <v>75922207.060000002</v>
      </c>
      <c r="HD343" s="57">
        <f>Q343-HC343</f>
        <v>12702256.939999998</v>
      </c>
      <c r="HE343" s="58" t="s">
        <v>875</v>
      </c>
      <c r="HF343" s="58"/>
      <c r="HG343" s="59"/>
      <c r="HH343" s="59"/>
      <c r="HI343" s="59"/>
    </row>
    <row r="344" spans="1:217" ht="75.400000000000006" hidden="1" customHeight="1" outlineLevel="1" x14ac:dyDescent="0.45">
      <c r="B344" s="9"/>
      <c r="C344" s="317" t="s">
        <v>83</v>
      </c>
      <c r="D344" s="1" t="s">
        <v>1471</v>
      </c>
      <c r="E344" s="35">
        <v>329</v>
      </c>
      <c r="F344" s="37">
        <v>6</v>
      </c>
      <c r="G344" s="37" t="s">
        <v>83</v>
      </c>
      <c r="H344" s="37" t="s">
        <v>271</v>
      </c>
      <c r="I344" s="47" t="s">
        <v>514</v>
      </c>
      <c r="J344" s="54">
        <v>0</v>
      </c>
      <c r="K344" s="38"/>
      <c r="L344" s="38"/>
      <c r="M344" s="39" t="s">
        <v>48</v>
      </c>
      <c r="N344" s="38"/>
      <c r="O344" s="38"/>
      <c r="P344" s="38" t="s">
        <v>456</v>
      </c>
      <c r="Q344" s="40"/>
      <c r="R344" s="40"/>
      <c r="S344" s="40"/>
      <c r="T344" s="40"/>
      <c r="U344" s="40"/>
      <c r="V344" s="40"/>
      <c r="W344" s="40"/>
      <c r="X344" s="85">
        <f t="shared" si="3605"/>
        <v>0</v>
      </c>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c r="BP344" s="40"/>
      <c r="BQ344" s="40"/>
      <c r="BR344" s="40"/>
      <c r="BS344" s="40"/>
      <c r="BT344" s="40"/>
      <c r="BU344" s="40"/>
      <c r="BV344" s="40"/>
      <c r="BW344" s="40"/>
      <c r="BX344" s="40"/>
      <c r="BY344" s="40"/>
      <c r="BZ344" s="40"/>
      <c r="CA344" s="40"/>
      <c r="CB344" s="40"/>
      <c r="CC344" s="40"/>
      <c r="CD344" s="40"/>
      <c r="CE344" s="40"/>
      <c r="CF344" s="40"/>
      <c r="CG344" s="40"/>
      <c r="CH344" s="40"/>
      <c r="CI344" s="40"/>
      <c r="CJ344" s="40"/>
      <c r="CK344" s="40"/>
      <c r="CL344" s="40"/>
      <c r="CM344" s="40"/>
      <c r="CN344" s="40"/>
      <c r="CO344" s="84">
        <v>0</v>
      </c>
      <c r="CP344" s="84">
        <v>0</v>
      </c>
      <c r="CQ344" s="40"/>
      <c r="CR344" s="57">
        <f t="shared" si="3606"/>
        <v>0</v>
      </c>
      <c r="CS344" s="40"/>
      <c r="CT344" s="40"/>
      <c r="CU344" s="84"/>
      <c r="CV344" s="84"/>
      <c r="CW344" s="84"/>
      <c r="CX344" s="84"/>
      <c r="CY344" s="191"/>
      <c r="CZ344" s="84"/>
      <c r="DA344" s="40"/>
      <c r="DB344" s="84">
        <v>0</v>
      </c>
      <c r="DC344" s="84"/>
      <c r="DD344" s="84"/>
      <c r="DE344" s="84">
        <f t="shared" si="3613"/>
        <v>0</v>
      </c>
      <c r="DF344" s="191"/>
      <c r="DG344" s="84"/>
      <c r="DH344" s="40"/>
      <c r="DI344" s="84">
        <v>0</v>
      </c>
      <c r="DJ344" s="84"/>
      <c r="DK344" s="84"/>
      <c r="DL344" s="84">
        <f t="shared" si="3617"/>
        <v>0</v>
      </c>
      <c r="DM344" s="191"/>
      <c r="DN344" s="84"/>
      <c r="DO344" s="40"/>
      <c r="DP344" s="84">
        <v>0</v>
      </c>
      <c r="DQ344" s="84"/>
      <c r="DR344" s="84"/>
      <c r="DS344" s="84">
        <f t="shared" si="3621"/>
        <v>0</v>
      </c>
      <c r="DT344" s="191"/>
      <c r="DU344" s="84"/>
      <c r="DV344" s="40"/>
      <c r="DW344" s="84">
        <v>0</v>
      </c>
      <c r="DX344" s="84"/>
      <c r="DY344" s="84"/>
      <c r="DZ344" s="84">
        <f t="shared" si="3625"/>
        <v>0</v>
      </c>
      <c r="EA344" s="191"/>
      <c r="EB344" s="84"/>
      <c r="EC344" s="40"/>
      <c r="ED344" s="84">
        <v>0</v>
      </c>
      <c r="EE344" s="84"/>
      <c r="EF344" s="84"/>
      <c r="EG344" s="84">
        <f t="shared" si="3629"/>
        <v>0</v>
      </c>
      <c r="EH344" s="191"/>
      <c r="EI344" s="84"/>
      <c r="EJ344" s="40"/>
      <c r="EK344" s="84">
        <v>0</v>
      </c>
      <c r="EL344" s="84"/>
      <c r="EM344" s="84"/>
      <c r="EN344" s="84">
        <f t="shared" si="3633"/>
        <v>0</v>
      </c>
      <c r="EO344" s="191"/>
      <c r="EP344" s="84"/>
      <c r="EQ344" s="40"/>
      <c r="ER344" s="84">
        <v>0</v>
      </c>
      <c r="ES344" s="84"/>
      <c r="ET344" s="84"/>
      <c r="EU344" s="84">
        <f t="shared" si="3637"/>
        <v>0</v>
      </c>
      <c r="EV344" s="191"/>
      <c r="EW344" s="84"/>
      <c r="EX344" s="40"/>
      <c r="EY344" s="84">
        <v>0</v>
      </c>
      <c r="EZ344" s="84"/>
      <c r="FA344" s="84"/>
      <c r="FB344" s="84">
        <f t="shared" si="3641"/>
        <v>0</v>
      </c>
      <c r="FC344" s="191"/>
      <c r="FD344" s="84"/>
      <c r="FE344" s="40"/>
      <c r="FF344" s="84">
        <v>0</v>
      </c>
      <c r="FG344" s="84"/>
      <c r="FH344" s="84"/>
      <c r="FI344" s="84">
        <f t="shared" si="3645"/>
        <v>0</v>
      </c>
      <c r="FJ344" s="191"/>
      <c r="FK344" s="84"/>
      <c r="FL344" s="40"/>
      <c r="FM344" s="84">
        <v>0</v>
      </c>
      <c r="FN344" s="84"/>
      <c r="FO344" s="84"/>
      <c r="FP344" s="84">
        <f t="shared" si="3649"/>
        <v>0</v>
      </c>
      <c r="FQ344" s="191"/>
      <c r="FR344" s="84"/>
      <c r="FS344" s="40"/>
      <c r="FT344" s="97">
        <f t="shared" si="3652"/>
        <v>0</v>
      </c>
      <c r="FU344" s="84">
        <v>0</v>
      </c>
      <c r="FV344" s="84">
        <v>0</v>
      </c>
      <c r="FW344" s="84">
        <v>0</v>
      </c>
      <c r="FX344" s="84">
        <f t="shared" si="3653"/>
        <v>0</v>
      </c>
      <c r="FY344" s="191" t="str">
        <f t="shared" si="3654"/>
        <v>nebija plānots</v>
      </c>
      <c r="FZ344" s="84">
        <f t="shared" si="3655"/>
        <v>0</v>
      </c>
      <c r="GA344" s="84">
        <v>0</v>
      </c>
      <c r="GB344" s="84">
        <v>0</v>
      </c>
      <c r="GC344" s="84">
        <f t="shared" si="3656"/>
        <v>0</v>
      </c>
      <c r="GD344" s="84">
        <f t="shared" si="3657"/>
        <v>0</v>
      </c>
      <c r="GE344" s="84">
        <f t="shared" si="3658"/>
        <v>0</v>
      </c>
      <c r="GF344" s="191" t="str">
        <f t="shared" si="3659"/>
        <v>nebija plānots</v>
      </c>
      <c r="GG344" s="84">
        <f t="shared" si="3660"/>
        <v>0</v>
      </c>
      <c r="GH344" s="84">
        <v>0</v>
      </c>
      <c r="GI344" s="84">
        <v>0</v>
      </c>
      <c r="GJ344" s="84">
        <f t="shared" si="3661"/>
        <v>0</v>
      </c>
      <c r="GK344" s="84">
        <f t="shared" si="3662"/>
        <v>0</v>
      </c>
      <c r="GL344" s="84">
        <f t="shared" si="3663"/>
        <v>0</v>
      </c>
      <c r="GM344" s="191" t="str">
        <f t="shared" si="3664"/>
        <v>nebija plānots</v>
      </c>
      <c r="GN344" s="84">
        <f t="shared" si="3665"/>
        <v>0</v>
      </c>
      <c r="GO344" s="84">
        <v>0</v>
      </c>
      <c r="GP344" s="84">
        <v>0</v>
      </c>
      <c r="GQ344" s="84">
        <f t="shared" si="3595"/>
        <v>0</v>
      </c>
      <c r="GR344" s="84">
        <f t="shared" si="3596"/>
        <v>0</v>
      </c>
      <c r="GS344" s="84">
        <f t="shared" si="3597"/>
        <v>0</v>
      </c>
      <c r="GT344" s="191" t="str">
        <f t="shared" si="3666"/>
        <v>nebija plānots</v>
      </c>
      <c r="GU344" s="84">
        <f t="shared" si="3598"/>
        <v>0</v>
      </c>
      <c r="GV344" s="84">
        <v>0</v>
      </c>
      <c r="GW344" s="84">
        <v>0</v>
      </c>
      <c r="GX344" s="84">
        <f t="shared" si="3599"/>
        <v>0</v>
      </c>
      <c r="GY344" s="84">
        <f t="shared" si="3600"/>
        <v>0</v>
      </c>
      <c r="GZ344" s="84">
        <f t="shared" si="3601"/>
        <v>0</v>
      </c>
      <c r="HA344" s="191" t="str">
        <f t="shared" si="3110"/>
        <v>nebija plānots</v>
      </c>
      <c r="HB344" s="84">
        <f t="shared" si="3602"/>
        <v>0</v>
      </c>
      <c r="HC344" s="40"/>
      <c r="HD344" s="40"/>
      <c r="HE344" s="99"/>
      <c r="HF344" s="99"/>
      <c r="HH344" s="100"/>
      <c r="HI344" s="117" t="s">
        <v>711</v>
      </c>
    </row>
    <row r="345" spans="1:217" ht="75.400000000000006" hidden="1" customHeight="1" outlineLevel="1" x14ac:dyDescent="0.45">
      <c r="B345" s="9"/>
      <c r="C345" s="317" t="s">
        <v>83</v>
      </c>
      <c r="D345" s="1" t="s">
        <v>1471</v>
      </c>
      <c r="E345" s="35">
        <v>330</v>
      </c>
      <c r="F345" s="37">
        <v>6</v>
      </c>
      <c r="G345" s="37" t="s">
        <v>83</v>
      </c>
      <c r="H345" s="37" t="s">
        <v>271</v>
      </c>
      <c r="I345" s="47" t="s">
        <v>514</v>
      </c>
      <c r="J345" s="54">
        <v>0</v>
      </c>
      <c r="K345" s="38"/>
      <c r="L345" s="38"/>
      <c r="M345" s="39" t="s">
        <v>48</v>
      </c>
      <c r="N345" s="38"/>
      <c r="O345" s="38"/>
      <c r="P345" s="38" t="s">
        <v>457</v>
      </c>
      <c r="Q345" s="40"/>
      <c r="R345" s="40"/>
      <c r="S345" s="40"/>
      <c r="T345" s="40"/>
      <c r="U345" s="40"/>
      <c r="V345" s="40"/>
      <c r="W345" s="40"/>
      <c r="X345" s="85">
        <f t="shared" si="3605"/>
        <v>0</v>
      </c>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F345" s="40"/>
      <c r="CG345" s="40"/>
      <c r="CH345" s="40"/>
      <c r="CI345" s="40"/>
      <c r="CJ345" s="40"/>
      <c r="CK345" s="40"/>
      <c r="CL345" s="40"/>
      <c r="CM345" s="40"/>
      <c r="CN345" s="40"/>
      <c r="CO345" s="84">
        <v>0</v>
      </c>
      <c r="CP345" s="84">
        <v>0</v>
      </c>
      <c r="CQ345" s="40"/>
      <c r="CR345" s="57">
        <f t="shared" si="3606"/>
        <v>0</v>
      </c>
      <c r="CS345" s="40"/>
      <c r="CT345" s="40">
        <v>0</v>
      </c>
      <c r="CU345" s="84"/>
      <c r="CV345" s="84"/>
      <c r="CW345" s="84"/>
      <c r="CX345" s="84"/>
      <c r="CY345" s="191"/>
      <c r="CZ345" s="84"/>
      <c r="DA345" s="40">
        <v>0</v>
      </c>
      <c r="DB345" s="84">
        <v>0</v>
      </c>
      <c r="DC345" s="84"/>
      <c r="DD345" s="84"/>
      <c r="DE345" s="84">
        <f t="shared" si="3613"/>
        <v>0</v>
      </c>
      <c r="DF345" s="191"/>
      <c r="DG345" s="84"/>
      <c r="DH345" s="40">
        <v>0</v>
      </c>
      <c r="DI345" s="84">
        <v>0</v>
      </c>
      <c r="DJ345" s="84"/>
      <c r="DK345" s="84"/>
      <c r="DL345" s="84">
        <f t="shared" si="3617"/>
        <v>0</v>
      </c>
      <c r="DM345" s="191"/>
      <c r="DN345" s="84"/>
      <c r="DO345" s="40">
        <v>0</v>
      </c>
      <c r="DP345" s="84">
        <v>0</v>
      </c>
      <c r="DQ345" s="84"/>
      <c r="DR345" s="84"/>
      <c r="DS345" s="84">
        <f t="shared" si="3621"/>
        <v>0</v>
      </c>
      <c r="DT345" s="191"/>
      <c r="DU345" s="84"/>
      <c r="DV345" s="40">
        <v>1653786.02</v>
      </c>
      <c r="DW345" s="84">
        <v>0</v>
      </c>
      <c r="DX345" s="84"/>
      <c r="DY345" s="84"/>
      <c r="DZ345" s="84">
        <f t="shared" si="3625"/>
        <v>0</v>
      </c>
      <c r="EA345" s="191"/>
      <c r="EB345" s="84"/>
      <c r="EC345" s="40">
        <v>0</v>
      </c>
      <c r="ED345" s="84">
        <v>0</v>
      </c>
      <c r="EE345" s="84"/>
      <c r="EF345" s="84"/>
      <c r="EG345" s="84">
        <f t="shared" si="3629"/>
        <v>0</v>
      </c>
      <c r="EH345" s="191"/>
      <c r="EI345" s="84"/>
      <c r="EJ345" s="40">
        <v>0</v>
      </c>
      <c r="EK345" s="84">
        <v>0</v>
      </c>
      <c r="EL345" s="84"/>
      <c r="EM345" s="84"/>
      <c r="EN345" s="84">
        <f t="shared" si="3633"/>
        <v>0</v>
      </c>
      <c r="EO345" s="191"/>
      <c r="EP345" s="84"/>
      <c r="EQ345" s="40">
        <v>0</v>
      </c>
      <c r="ER345" s="84">
        <v>0</v>
      </c>
      <c r="ES345" s="84"/>
      <c r="ET345" s="84"/>
      <c r="EU345" s="84">
        <f t="shared" si="3637"/>
        <v>0</v>
      </c>
      <c r="EV345" s="191"/>
      <c r="EW345" s="84"/>
      <c r="EX345" s="40">
        <v>507624.62</v>
      </c>
      <c r="EY345" s="84">
        <v>0</v>
      </c>
      <c r="EZ345" s="84"/>
      <c r="FA345" s="84"/>
      <c r="FB345" s="84">
        <f t="shared" si="3641"/>
        <v>0</v>
      </c>
      <c r="FC345" s="191"/>
      <c r="FD345" s="84"/>
      <c r="FE345" s="40">
        <v>0</v>
      </c>
      <c r="FF345" s="84">
        <v>0</v>
      </c>
      <c r="FG345" s="84"/>
      <c r="FH345" s="84"/>
      <c r="FI345" s="84">
        <f t="shared" si="3645"/>
        <v>0</v>
      </c>
      <c r="FJ345" s="191"/>
      <c r="FK345" s="84"/>
      <c r="FL345" s="40">
        <v>0</v>
      </c>
      <c r="FM345" s="84">
        <v>0</v>
      </c>
      <c r="FN345" s="84"/>
      <c r="FO345" s="84"/>
      <c r="FP345" s="84">
        <f t="shared" si="3649"/>
        <v>0</v>
      </c>
      <c r="FQ345" s="191"/>
      <c r="FR345" s="84"/>
      <c r="FS345" s="40"/>
      <c r="FT345" s="97">
        <f t="shared" si="3652"/>
        <v>0</v>
      </c>
      <c r="FU345" s="84">
        <v>0</v>
      </c>
      <c r="FV345" s="84">
        <v>0</v>
      </c>
      <c r="FW345" s="84">
        <v>0</v>
      </c>
      <c r="FX345" s="84">
        <f t="shared" si="3653"/>
        <v>0</v>
      </c>
      <c r="FY345" s="191" t="str">
        <f t="shared" si="3654"/>
        <v>nebija plānots</v>
      </c>
      <c r="FZ345" s="84">
        <f t="shared" si="3655"/>
        <v>0</v>
      </c>
      <c r="GA345" s="84">
        <v>0</v>
      </c>
      <c r="GB345" s="84">
        <v>0</v>
      </c>
      <c r="GC345" s="84">
        <f t="shared" si="3656"/>
        <v>0</v>
      </c>
      <c r="GD345" s="84">
        <f t="shared" si="3657"/>
        <v>0</v>
      </c>
      <c r="GE345" s="84">
        <f t="shared" si="3658"/>
        <v>0</v>
      </c>
      <c r="GF345" s="191" t="str">
        <f t="shared" si="3659"/>
        <v>nebija plānots</v>
      </c>
      <c r="GG345" s="84">
        <f t="shared" si="3660"/>
        <v>0</v>
      </c>
      <c r="GH345" s="84">
        <v>0</v>
      </c>
      <c r="GI345" s="84">
        <v>0</v>
      </c>
      <c r="GJ345" s="84">
        <f t="shared" si="3661"/>
        <v>0</v>
      </c>
      <c r="GK345" s="84">
        <f t="shared" si="3662"/>
        <v>0</v>
      </c>
      <c r="GL345" s="84">
        <f t="shared" si="3663"/>
        <v>0</v>
      </c>
      <c r="GM345" s="191" t="str">
        <f t="shared" si="3664"/>
        <v>nebija plānots</v>
      </c>
      <c r="GN345" s="84">
        <f t="shared" si="3665"/>
        <v>0</v>
      </c>
      <c r="GO345" s="84">
        <v>0</v>
      </c>
      <c r="GP345" s="84">
        <v>0</v>
      </c>
      <c r="GQ345" s="84">
        <f t="shared" si="3595"/>
        <v>0</v>
      </c>
      <c r="GR345" s="84">
        <f t="shared" si="3596"/>
        <v>0</v>
      </c>
      <c r="GS345" s="84">
        <f t="shared" si="3597"/>
        <v>0</v>
      </c>
      <c r="GT345" s="191" t="str">
        <f t="shared" si="3666"/>
        <v>nebija plānots</v>
      </c>
      <c r="GU345" s="84">
        <f t="shared" si="3598"/>
        <v>0</v>
      </c>
      <c r="GV345" s="84">
        <v>0</v>
      </c>
      <c r="GW345" s="84">
        <v>0</v>
      </c>
      <c r="GX345" s="84">
        <f t="shared" si="3599"/>
        <v>0</v>
      </c>
      <c r="GY345" s="84">
        <f t="shared" si="3600"/>
        <v>0</v>
      </c>
      <c r="GZ345" s="84">
        <f t="shared" si="3601"/>
        <v>0</v>
      </c>
      <c r="HA345" s="191" t="str">
        <f t="shared" si="3110"/>
        <v>nebija plānots</v>
      </c>
      <c r="HB345" s="84">
        <f t="shared" si="3602"/>
        <v>0</v>
      </c>
      <c r="HC345" s="40"/>
      <c r="HD345" s="40"/>
      <c r="HE345" s="99"/>
      <c r="HF345" s="158">
        <v>0.75</v>
      </c>
      <c r="HG345" s="100" t="s">
        <v>896</v>
      </c>
      <c r="HH345" s="100"/>
      <c r="HI345" s="100" t="s">
        <v>1026</v>
      </c>
    </row>
    <row r="346" spans="1:217" ht="75.400000000000006" customHeight="1" collapsed="1" x14ac:dyDescent="0.45">
      <c r="A346" s="1" t="str">
        <f t="shared" si="2436"/>
        <v>6.1.3.2.__</v>
      </c>
      <c r="B346" s="9" t="str">
        <f>C346&amp;J346&amp;"."&amp;D346</f>
        <v>6.1.3.2.K0.Nē</v>
      </c>
      <c r="C346" s="317" t="s">
        <v>84</v>
      </c>
      <c r="D346" s="1" t="s">
        <v>1471</v>
      </c>
      <c r="E346" s="35">
        <v>331</v>
      </c>
      <c r="F346" s="54">
        <v>6</v>
      </c>
      <c r="G346" s="54" t="s">
        <v>84</v>
      </c>
      <c r="H346" s="54" t="s">
        <v>272</v>
      </c>
      <c r="I346" s="54" t="str">
        <f t="shared" si="2401"/>
        <v>6.1.3.2. Torņkalna multimodālais transporta mezgls</v>
      </c>
      <c r="J346" s="54" t="s">
        <v>1472</v>
      </c>
      <c r="K346" s="55" t="s">
        <v>33</v>
      </c>
      <c r="L346" s="38" t="str">
        <f t="shared" si="2402"/>
        <v>6.1.3.2.__</v>
      </c>
      <c r="M346" s="56" t="s">
        <v>48</v>
      </c>
      <c r="N346" s="55" t="s">
        <v>6</v>
      </c>
      <c r="O346" s="55" t="s">
        <v>222</v>
      </c>
      <c r="P346" s="55" t="s">
        <v>225</v>
      </c>
      <c r="Q346" s="57">
        <f t="shared" si="3603"/>
        <v>0</v>
      </c>
      <c r="R346" s="57">
        <f t="shared" si="3604"/>
        <v>0</v>
      </c>
      <c r="S346" s="80">
        <v>0</v>
      </c>
      <c r="T346" s="80">
        <v>0</v>
      </c>
      <c r="U346" s="80">
        <v>0</v>
      </c>
      <c r="V346" s="80">
        <v>0</v>
      </c>
      <c r="W346" s="80">
        <v>0</v>
      </c>
      <c r="X346" s="85" t="str">
        <f t="shared" si="3605"/>
        <v>KF</v>
      </c>
      <c r="Y346" s="85">
        <v>0</v>
      </c>
      <c r="Z346" s="85">
        <v>0</v>
      </c>
      <c r="AA346" s="85">
        <v>0</v>
      </c>
      <c r="AB346" s="85">
        <v>0</v>
      </c>
      <c r="AC346" s="85">
        <v>0</v>
      </c>
      <c r="AD346" s="85">
        <v>0</v>
      </c>
      <c r="AE346" s="85">
        <v>0</v>
      </c>
      <c r="AF346" s="85">
        <v>0</v>
      </c>
      <c r="AG346" s="85">
        <v>0</v>
      </c>
      <c r="AH346" s="85">
        <v>0</v>
      </c>
      <c r="AI346" s="85">
        <v>0</v>
      </c>
      <c r="AJ346" s="85">
        <v>0</v>
      </c>
      <c r="AK346" s="85">
        <v>0</v>
      </c>
      <c r="AL346" s="85">
        <v>0</v>
      </c>
      <c r="AM346" s="85">
        <v>0</v>
      </c>
      <c r="AN346" s="85">
        <f t="shared" si="3379"/>
        <v>0</v>
      </c>
      <c r="AO346" s="85">
        <v>0</v>
      </c>
      <c r="AP346" s="57">
        <f t="shared" si="2306"/>
        <v>0</v>
      </c>
      <c r="AQ346" s="85">
        <v>0</v>
      </c>
      <c r="AR346" s="85">
        <v>0</v>
      </c>
      <c r="AS346" s="85">
        <v>0</v>
      </c>
      <c r="AT346" s="85">
        <v>0</v>
      </c>
      <c r="AU346" s="85">
        <v>0</v>
      </c>
      <c r="AV346" s="85">
        <v>0</v>
      </c>
      <c r="AW346" s="85">
        <v>0</v>
      </c>
      <c r="AX346" s="85">
        <v>0</v>
      </c>
      <c r="AY346" s="85">
        <v>0</v>
      </c>
      <c r="AZ346" s="85">
        <v>0</v>
      </c>
      <c r="BA346" s="85">
        <v>0</v>
      </c>
      <c r="BB346" s="85">
        <v>0</v>
      </c>
      <c r="BC346" s="57">
        <f t="shared" si="2307"/>
        <v>0</v>
      </c>
      <c r="BD346" s="57">
        <f t="shared" si="2308"/>
        <v>0</v>
      </c>
      <c r="BE346" s="85">
        <v>0</v>
      </c>
      <c r="BF346" s="85">
        <v>0</v>
      </c>
      <c r="BG346" s="85">
        <v>0</v>
      </c>
      <c r="BH346" s="85">
        <v>0</v>
      </c>
      <c r="BI346" s="85">
        <v>0</v>
      </c>
      <c r="BJ346" s="85">
        <v>0</v>
      </c>
      <c r="BK346" s="85">
        <v>0</v>
      </c>
      <c r="BL346" s="85">
        <v>0</v>
      </c>
      <c r="BM346" s="85">
        <v>0</v>
      </c>
      <c r="BN346" s="85">
        <v>0</v>
      </c>
      <c r="BO346" s="85">
        <v>0</v>
      </c>
      <c r="BP346" s="85">
        <v>0</v>
      </c>
      <c r="BQ346" s="57">
        <f t="shared" si="2309"/>
        <v>0</v>
      </c>
      <c r="BR346" s="85">
        <v>0</v>
      </c>
      <c r="BS346" s="85">
        <v>0</v>
      </c>
      <c r="BT346" s="85">
        <v>0</v>
      </c>
      <c r="BU346" s="85">
        <v>0</v>
      </c>
      <c r="BV346" s="85">
        <v>0</v>
      </c>
      <c r="BW346" s="85">
        <v>0</v>
      </c>
      <c r="BX346" s="85">
        <v>0</v>
      </c>
      <c r="BY346" s="85">
        <v>0</v>
      </c>
      <c r="BZ346" s="85">
        <v>0</v>
      </c>
      <c r="CA346" s="85">
        <v>0</v>
      </c>
      <c r="CB346" s="85">
        <v>0</v>
      </c>
      <c r="CC346" s="85">
        <v>0</v>
      </c>
      <c r="CD346" s="57">
        <f t="shared" si="2310"/>
        <v>0</v>
      </c>
      <c r="CE346" s="85">
        <v>0</v>
      </c>
      <c r="CF346" s="85">
        <v>0</v>
      </c>
      <c r="CG346" s="85">
        <v>0</v>
      </c>
      <c r="CH346" s="85">
        <v>0</v>
      </c>
      <c r="CI346" s="85">
        <v>0</v>
      </c>
      <c r="CJ346" s="85">
        <v>0</v>
      </c>
      <c r="CK346" s="85">
        <v>0</v>
      </c>
      <c r="CL346" s="85">
        <v>0</v>
      </c>
      <c r="CM346" s="85">
        <v>0</v>
      </c>
      <c r="CN346" s="85">
        <v>0</v>
      </c>
      <c r="CO346" s="84">
        <v>0</v>
      </c>
      <c r="CP346" s="84">
        <v>0</v>
      </c>
      <c r="CQ346" s="57">
        <f>CE346+CF346+CG346+CH346+CI346+CJ346+CK346+CL346+CM346+CN346+CO346+CP346</f>
        <v>0</v>
      </c>
      <c r="CR346" s="57">
        <f t="shared" si="3606"/>
        <v>0</v>
      </c>
      <c r="CS346" s="179">
        <v>0</v>
      </c>
      <c r="CT346" s="84">
        <v>0</v>
      </c>
      <c r="CU346" s="84">
        <v>0</v>
      </c>
      <c r="CV346" s="84">
        <f t="shared" si="3607"/>
        <v>0</v>
      </c>
      <c r="CW346" s="84">
        <v>0</v>
      </c>
      <c r="CX346" s="84">
        <f t="shared" si="3608"/>
        <v>0</v>
      </c>
      <c r="CY346" s="191" t="str">
        <f t="shared" si="3609"/>
        <v>nebija plānots</v>
      </c>
      <c r="CZ346" s="84">
        <f t="shared" si="3610"/>
        <v>0</v>
      </c>
      <c r="DA346" s="84">
        <f t="shared" ref="DA346:FL346" si="3730">DA347+DA348</f>
        <v>0</v>
      </c>
      <c r="DB346" s="84">
        <v>0</v>
      </c>
      <c r="DC346" s="84">
        <f t="shared" si="3612"/>
        <v>0</v>
      </c>
      <c r="DD346" s="84">
        <v>0</v>
      </c>
      <c r="DE346" s="84">
        <f t="shared" si="3613"/>
        <v>0</v>
      </c>
      <c r="DF346" s="191" t="str">
        <f t="shared" ref="DF346" si="3731">IFERROR(DE346/DC346,"nebija plānots")</f>
        <v>nebija plānots</v>
      </c>
      <c r="DG346" s="84">
        <f t="shared" ref="DG346" si="3732">DE346-DC346</f>
        <v>0</v>
      </c>
      <c r="DH346" s="84">
        <f t="shared" si="3730"/>
        <v>0</v>
      </c>
      <c r="DI346" s="84">
        <v>0</v>
      </c>
      <c r="DJ346" s="84">
        <f t="shared" ref="DJ346" si="3733">DC346+DH346</f>
        <v>0</v>
      </c>
      <c r="DK346" s="84">
        <v>0</v>
      </c>
      <c r="DL346" s="84">
        <f t="shared" si="3617"/>
        <v>0</v>
      </c>
      <c r="DM346" s="191" t="str">
        <f t="shared" ref="DM346" si="3734">IFERROR(DL346/DJ346,"nebija plānots")</f>
        <v>nebija plānots</v>
      </c>
      <c r="DN346" s="84">
        <f t="shared" ref="DN346" si="3735">DL346-DJ346</f>
        <v>0</v>
      </c>
      <c r="DO346" s="84">
        <f t="shared" si="3730"/>
        <v>0</v>
      </c>
      <c r="DP346" s="84">
        <v>0</v>
      </c>
      <c r="DQ346" s="84">
        <f t="shared" ref="DQ346" si="3736">DJ346+DO346</f>
        <v>0</v>
      </c>
      <c r="DR346" s="84">
        <v>0</v>
      </c>
      <c r="DS346" s="84">
        <f t="shared" si="3621"/>
        <v>0</v>
      </c>
      <c r="DT346" s="191" t="str">
        <f t="shared" ref="DT346" si="3737">IFERROR(DS346/DQ346,"nebija plānots")</f>
        <v>nebija plānots</v>
      </c>
      <c r="DU346" s="84">
        <f t="shared" ref="DU346" si="3738">DS346-DQ346</f>
        <v>0</v>
      </c>
      <c r="DV346" s="84">
        <f t="shared" si="3730"/>
        <v>0</v>
      </c>
      <c r="DW346" s="84">
        <v>0</v>
      </c>
      <c r="DX346" s="84">
        <f t="shared" ref="DX346" si="3739">DQ346+DV346</f>
        <v>0</v>
      </c>
      <c r="DY346" s="84">
        <v>0</v>
      </c>
      <c r="DZ346" s="84">
        <f t="shared" si="3625"/>
        <v>0</v>
      </c>
      <c r="EA346" s="191" t="str">
        <f t="shared" ref="EA346" si="3740">IFERROR(DZ346/DX346,"nebija plānots")</f>
        <v>nebija plānots</v>
      </c>
      <c r="EB346" s="84">
        <f t="shared" ref="EB346" si="3741">DZ346-DX346</f>
        <v>0</v>
      </c>
      <c r="EC346" s="84">
        <f t="shared" si="3730"/>
        <v>0</v>
      </c>
      <c r="ED346" s="84">
        <v>0</v>
      </c>
      <c r="EE346" s="84">
        <f t="shared" ref="EE346" si="3742">DX346+EC346</f>
        <v>0</v>
      </c>
      <c r="EF346" s="84">
        <v>0</v>
      </c>
      <c r="EG346" s="84">
        <f t="shared" si="3629"/>
        <v>0</v>
      </c>
      <c r="EH346" s="191" t="str">
        <f t="shared" ref="EH346" si="3743">IFERROR(EG346/EE346,"nebija plānots")</f>
        <v>nebija plānots</v>
      </c>
      <c r="EI346" s="84">
        <f t="shared" ref="EI346" si="3744">EG346-EE346</f>
        <v>0</v>
      </c>
      <c r="EJ346" s="84">
        <f t="shared" si="3730"/>
        <v>0</v>
      </c>
      <c r="EK346" s="84">
        <v>0</v>
      </c>
      <c r="EL346" s="84">
        <f t="shared" ref="EL346" si="3745">EE346+EJ346</f>
        <v>0</v>
      </c>
      <c r="EM346" s="84">
        <v>0</v>
      </c>
      <c r="EN346" s="84">
        <f t="shared" si="3633"/>
        <v>0</v>
      </c>
      <c r="EO346" s="191" t="str">
        <f t="shared" ref="EO346" si="3746">IFERROR(EN346/EL346,"nebija plānots")</f>
        <v>nebija plānots</v>
      </c>
      <c r="EP346" s="84">
        <f t="shared" ref="EP346" si="3747">EN346-EL346</f>
        <v>0</v>
      </c>
      <c r="EQ346" s="84">
        <f t="shared" si="3730"/>
        <v>0</v>
      </c>
      <c r="ER346" s="84">
        <v>0</v>
      </c>
      <c r="ES346" s="84">
        <f t="shared" ref="ES346" si="3748">EL346+EQ346</f>
        <v>0</v>
      </c>
      <c r="ET346" s="84">
        <v>0</v>
      </c>
      <c r="EU346" s="84">
        <f t="shared" si="3637"/>
        <v>0</v>
      </c>
      <c r="EV346" s="191" t="str">
        <f t="shared" ref="EV346" si="3749">IFERROR(EU346/ES346,"nebija plānots")</f>
        <v>nebija plānots</v>
      </c>
      <c r="EW346" s="84">
        <f t="shared" ref="EW346" si="3750">EU346-ES346</f>
        <v>0</v>
      </c>
      <c r="EX346" s="84">
        <f t="shared" si="3730"/>
        <v>0</v>
      </c>
      <c r="EY346" s="84">
        <v>0</v>
      </c>
      <c r="EZ346" s="84">
        <f t="shared" ref="EZ346" si="3751">ES346+EX346</f>
        <v>0</v>
      </c>
      <c r="FA346" s="84">
        <v>0</v>
      </c>
      <c r="FB346" s="84">
        <f t="shared" si="3641"/>
        <v>0</v>
      </c>
      <c r="FC346" s="191" t="str">
        <f t="shared" ref="FC346" si="3752">IFERROR(FB346/EZ346,"nebija plānots")</f>
        <v>nebija plānots</v>
      </c>
      <c r="FD346" s="84">
        <f t="shared" ref="FD346" si="3753">FB346-EZ346</f>
        <v>0</v>
      </c>
      <c r="FE346" s="84">
        <f t="shared" si="3730"/>
        <v>0</v>
      </c>
      <c r="FF346" s="84">
        <v>0</v>
      </c>
      <c r="FG346" s="84">
        <f t="shared" ref="FG346" si="3754">EZ346+FE346</f>
        <v>0</v>
      </c>
      <c r="FH346" s="84">
        <v>0</v>
      </c>
      <c r="FI346" s="84">
        <f t="shared" si="3645"/>
        <v>0</v>
      </c>
      <c r="FJ346" s="191" t="str">
        <f t="shared" ref="FJ346" si="3755">IFERROR(FI346/FG346,"nebija plānots")</f>
        <v>nebija plānots</v>
      </c>
      <c r="FK346" s="84">
        <f t="shared" ref="FK346" si="3756">FI346-FG346</f>
        <v>0</v>
      </c>
      <c r="FL346" s="84">
        <f t="shared" si="3730"/>
        <v>0</v>
      </c>
      <c r="FM346" s="84">
        <v>0</v>
      </c>
      <c r="FN346" s="84">
        <f t="shared" ref="FN346" si="3757">FG346+FL346</f>
        <v>0</v>
      </c>
      <c r="FO346" s="84">
        <v>0</v>
      </c>
      <c r="FP346" s="84">
        <f t="shared" si="3649"/>
        <v>0</v>
      </c>
      <c r="FQ346" s="191" t="str">
        <f t="shared" ref="FQ346" si="3758">IFERROR(FP346/FN346,"nebija plānots")</f>
        <v>nebija plānots</v>
      </c>
      <c r="FR346" s="84">
        <f t="shared" ref="FR346" si="3759">FP346-FN346</f>
        <v>0</v>
      </c>
      <c r="FS346" s="97">
        <f t="shared" si="3049"/>
        <v>0</v>
      </c>
      <c r="FT346" s="97">
        <f t="shared" si="3652"/>
        <v>0</v>
      </c>
      <c r="FU346" s="84">
        <v>0</v>
      </c>
      <c r="FV346" s="84">
        <v>0</v>
      </c>
      <c r="FW346" s="84">
        <v>0</v>
      </c>
      <c r="FX346" s="84">
        <f t="shared" si="3653"/>
        <v>0</v>
      </c>
      <c r="FY346" s="191" t="str">
        <f t="shared" si="3654"/>
        <v>nebija plānots</v>
      </c>
      <c r="FZ346" s="84">
        <f t="shared" si="3655"/>
        <v>0</v>
      </c>
      <c r="GA346" s="84">
        <v>0</v>
      </c>
      <c r="GB346" s="84">
        <v>0</v>
      </c>
      <c r="GC346" s="84">
        <f t="shared" si="3656"/>
        <v>0</v>
      </c>
      <c r="GD346" s="84">
        <f t="shared" si="3657"/>
        <v>0</v>
      </c>
      <c r="GE346" s="84">
        <f t="shared" si="3658"/>
        <v>0</v>
      </c>
      <c r="GF346" s="191" t="str">
        <f t="shared" si="3659"/>
        <v>nebija plānots</v>
      </c>
      <c r="GG346" s="84">
        <f t="shared" si="3660"/>
        <v>0</v>
      </c>
      <c r="GH346" s="84">
        <v>0</v>
      </c>
      <c r="GI346" s="84">
        <v>0</v>
      </c>
      <c r="GJ346" s="84">
        <f t="shared" si="3661"/>
        <v>0</v>
      </c>
      <c r="GK346" s="84">
        <f t="shared" si="3662"/>
        <v>0</v>
      </c>
      <c r="GL346" s="84">
        <f t="shared" si="3663"/>
        <v>0</v>
      </c>
      <c r="GM346" s="191" t="str">
        <f t="shared" si="3664"/>
        <v>nebija plānots</v>
      </c>
      <c r="GN346" s="84">
        <f t="shared" si="3665"/>
        <v>0</v>
      </c>
      <c r="GO346" s="84">
        <v>0</v>
      </c>
      <c r="GP346" s="84">
        <v>0</v>
      </c>
      <c r="GQ346" s="84">
        <f t="shared" si="3595"/>
        <v>0</v>
      </c>
      <c r="GR346" s="84">
        <f t="shared" si="3596"/>
        <v>0</v>
      </c>
      <c r="GS346" s="84">
        <f t="shared" si="3597"/>
        <v>0</v>
      </c>
      <c r="GT346" s="191" t="str">
        <f t="shared" si="3666"/>
        <v>nebija plānots</v>
      </c>
      <c r="GU346" s="84">
        <f t="shared" si="3598"/>
        <v>0</v>
      </c>
      <c r="GV346" s="84">
        <v>0</v>
      </c>
      <c r="GW346" s="84">
        <v>0</v>
      </c>
      <c r="GX346" s="84">
        <f t="shared" si="3599"/>
        <v>0</v>
      </c>
      <c r="GY346" s="84">
        <f t="shared" si="3600"/>
        <v>0</v>
      </c>
      <c r="GZ346" s="84">
        <f t="shared" si="3601"/>
        <v>0</v>
      </c>
      <c r="HA346" s="191" t="str">
        <f t="shared" si="3110"/>
        <v>nebija plānots</v>
      </c>
      <c r="HB346" s="84">
        <f t="shared" si="3602"/>
        <v>0</v>
      </c>
      <c r="HC346" s="57">
        <f>FU346+FS346+CQ346+CD346+BQ346+BC346+AP346</f>
        <v>0</v>
      </c>
      <c r="HD346" s="57">
        <f>Q346-HC346</f>
        <v>0</v>
      </c>
      <c r="HE346" s="58"/>
      <c r="HF346" s="58"/>
      <c r="HG346" s="59"/>
      <c r="HH346" s="59"/>
      <c r="HI346" s="59"/>
    </row>
    <row r="347" spans="1:217" ht="75.400000000000006" hidden="1" customHeight="1" outlineLevel="1" x14ac:dyDescent="0.45">
      <c r="B347" s="9"/>
      <c r="C347" s="317" t="s">
        <v>84</v>
      </c>
      <c r="D347" s="1" t="s">
        <v>1471</v>
      </c>
      <c r="E347" s="35">
        <v>332</v>
      </c>
      <c r="F347" s="37">
        <v>6</v>
      </c>
      <c r="G347" s="37" t="s">
        <v>84</v>
      </c>
      <c r="H347" s="37" t="s">
        <v>272</v>
      </c>
      <c r="I347" s="37" t="s">
        <v>515</v>
      </c>
      <c r="J347" s="54">
        <v>0</v>
      </c>
      <c r="K347" s="38"/>
      <c r="L347" s="38"/>
      <c r="M347" s="39" t="s">
        <v>48</v>
      </c>
      <c r="N347" s="38"/>
      <c r="O347" s="38"/>
      <c r="P347" s="38" t="s">
        <v>456</v>
      </c>
      <c r="Q347" s="40"/>
      <c r="R347" s="40"/>
      <c r="S347" s="40"/>
      <c r="T347" s="40"/>
      <c r="U347" s="40"/>
      <c r="V347" s="40"/>
      <c r="W347" s="40"/>
      <c r="X347" s="85">
        <f t="shared" si="3605"/>
        <v>0</v>
      </c>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c r="BM347" s="40"/>
      <c r="BN347" s="40"/>
      <c r="BO347" s="40"/>
      <c r="BP347" s="40"/>
      <c r="BQ347" s="40"/>
      <c r="BR347" s="40"/>
      <c r="BS347" s="40"/>
      <c r="BT347" s="40"/>
      <c r="BU347" s="40"/>
      <c r="BV347" s="40"/>
      <c r="BW347" s="40"/>
      <c r="BX347" s="40"/>
      <c r="BY347" s="40"/>
      <c r="BZ347" s="40"/>
      <c r="CA347" s="40"/>
      <c r="CB347" s="40"/>
      <c r="CC347" s="40"/>
      <c r="CD347" s="40"/>
      <c r="CE347" s="40"/>
      <c r="CF347" s="40"/>
      <c r="CG347" s="40"/>
      <c r="CH347" s="40"/>
      <c r="CI347" s="40"/>
      <c r="CJ347" s="40"/>
      <c r="CK347" s="40"/>
      <c r="CL347" s="40"/>
      <c r="CM347" s="40"/>
      <c r="CN347" s="40"/>
      <c r="CO347" s="84">
        <v>0</v>
      </c>
      <c r="CP347" s="84">
        <v>0</v>
      </c>
      <c r="CQ347" s="40"/>
      <c r="CR347" s="57">
        <f t="shared" si="3606"/>
        <v>0</v>
      </c>
      <c r="CS347" s="40"/>
      <c r="CT347" s="40"/>
      <c r="CU347" s="84"/>
      <c r="CV347" s="84"/>
      <c r="CW347" s="84"/>
      <c r="CX347" s="84"/>
      <c r="CY347" s="191"/>
      <c r="CZ347" s="84"/>
      <c r="DA347" s="40"/>
      <c r="DB347" s="84">
        <v>0</v>
      </c>
      <c r="DC347" s="84"/>
      <c r="DD347" s="84"/>
      <c r="DE347" s="84">
        <f t="shared" si="3613"/>
        <v>0</v>
      </c>
      <c r="DF347" s="191"/>
      <c r="DG347" s="84"/>
      <c r="DH347" s="40"/>
      <c r="DI347" s="84">
        <v>0</v>
      </c>
      <c r="DJ347" s="84"/>
      <c r="DK347" s="84"/>
      <c r="DL347" s="84">
        <f t="shared" si="3617"/>
        <v>0</v>
      </c>
      <c r="DM347" s="191"/>
      <c r="DN347" s="84"/>
      <c r="DO347" s="40"/>
      <c r="DP347" s="84">
        <v>0</v>
      </c>
      <c r="DQ347" s="84"/>
      <c r="DR347" s="84"/>
      <c r="DS347" s="84">
        <f t="shared" si="3621"/>
        <v>0</v>
      </c>
      <c r="DT347" s="191"/>
      <c r="DU347" s="84"/>
      <c r="DV347" s="40"/>
      <c r="DW347" s="84">
        <v>0</v>
      </c>
      <c r="DX347" s="84"/>
      <c r="DY347" s="84"/>
      <c r="DZ347" s="84">
        <f t="shared" si="3625"/>
        <v>0</v>
      </c>
      <c r="EA347" s="191"/>
      <c r="EB347" s="84"/>
      <c r="EC347" s="40"/>
      <c r="ED347" s="84">
        <v>0</v>
      </c>
      <c r="EE347" s="84"/>
      <c r="EF347" s="84"/>
      <c r="EG347" s="84">
        <f t="shared" si="3629"/>
        <v>0</v>
      </c>
      <c r="EH347" s="191"/>
      <c r="EI347" s="84"/>
      <c r="EJ347" s="40"/>
      <c r="EK347" s="84">
        <v>0</v>
      </c>
      <c r="EL347" s="84"/>
      <c r="EM347" s="84"/>
      <c r="EN347" s="84">
        <f t="shared" si="3633"/>
        <v>0</v>
      </c>
      <c r="EO347" s="191"/>
      <c r="EP347" s="84"/>
      <c r="EQ347" s="40"/>
      <c r="ER347" s="84">
        <v>0</v>
      </c>
      <c r="ES347" s="84"/>
      <c r="ET347" s="84"/>
      <c r="EU347" s="84">
        <f t="shared" si="3637"/>
        <v>0</v>
      </c>
      <c r="EV347" s="191"/>
      <c r="EW347" s="84"/>
      <c r="EX347" s="40"/>
      <c r="EY347" s="84">
        <v>0</v>
      </c>
      <c r="EZ347" s="84"/>
      <c r="FA347" s="84"/>
      <c r="FB347" s="84">
        <f t="shared" si="3641"/>
        <v>0</v>
      </c>
      <c r="FC347" s="191"/>
      <c r="FD347" s="84"/>
      <c r="FE347" s="40"/>
      <c r="FF347" s="84">
        <v>0</v>
      </c>
      <c r="FG347" s="84"/>
      <c r="FH347" s="84"/>
      <c r="FI347" s="84">
        <f t="shared" si="3645"/>
        <v>0</v>
      </c>
      <c r="FJ347" s="191"/>
      <c r="FK347" s="84"/>
      <c r="FL347" s="40"/>
      <c r="FM347" s="84">
        <v>0</v>
      </c>
      <c r="FN347" s="84"/>
      <c r="FO347" s="84"/>
      <c r="FP347" s="84">
        <f t="shared" si="3649"/>
        <v>0</v>
      </c>
      <c r="FQ347" s="191"/>
      <c r="FR347" s="84"/>
      <c r="FS347" s="40"/>
      <c r="FT347" s="97">
        <f t="shared" si="3652"/>
        <v>0</v>
      </c>
      <c r="FU347" s="84">
        <v>0</v>
      </c>
      <c r="FV347" s="84">
        <v>0</v>
      </c>
      <c r="FW347" s="84">
        <v>0</v>
      </c>
      <c r="FX347" s="84">
        <f t="shared" si="3653"/>
        <v>0</v>
      </c>
      <c r="FY347" s="191" t="str">
        <f t="shared" si="3654"/>
        <v>nebija plānots</v>
      </c>
      <c r="FZ347" s="84">
        <f t="shared" si="3655"/>
        <v>0</v>
      </c>
      <c r="GA347" s="84">
        <v>0</v>
      </c>
      <c r="GB347" s="84">
        <v>0</v>
      </c>
      <c r="GC347" s="84">
        <f t="shared" si="3656"/>
        <v>0</v>
      </c>
      <c r="GD347" s="84">
        <f t="shared" si="3657"/>
        <v>0</v>
      </c>
      <c r="GE347" s="84">
        <f t="shared" si="3658"/>
        <v>0</v>
      </c>
      <c r="GF347" s="191" t="str">
        <f t="shared" si="3659"/>
        <v>nebija plānots</v>
      </c>
      <c r="GG347" s="84">
        <f t="shared" si="3660"/>
        <v>0</v>
      </c>
      <c r="GH347" s="84">
        <v>0</v>
      </c>
      <c r="GI347" s="84">
        <v>0</v>
      </c>
      <c r="GJ347" s="84">
        <f t="shared" si="3661"/>
        <v>0</v>
      </c>
      <c r="GK347" s="84">
        <f t="shared" si="3662"/>
        <v>0</v>
      </c>
      <c r="GL347" s="84">
        <f t="shared" si="3663"/>
        <v>0</v>
      </c>
      <c r="GM347" s="191" t="str">
        <f t="shared" si="3664"/>
        <v>nebija plānots</v>
      </c>
      <c r="GN347" s="84">
        <f t="shared" si="3665"/>
        <v>0</v>
      </c>
      <c r="GO347" s="84">
        <v>0</v>
      </c>
      <c r="GP347" s="84">
        <v>0</v>
      </c>
      <c r="GQ347" s="84">
        <f t="shared" si="3595"/>
        <v>0</v>
      </c>
      <c r="GR347" s="84">
        <f t="shared" si="3596"/>
        <v>0</v>
      </c>
      <c r="GS347" s="84">
        <f t="shared" si="3597"/>
        <v>0</v>
      </c>
      <c r="GT347" s="191" t="str">
        <f t="shared" si="3666"/>
        <v>nebija plānots</v>
      </c>
      <c r="GU347" s="84">
        <f t="shared" si="3598"/>
        <v>0</v>
      </c>
      <c r="GV347" s="84">
        <v>0</v>
      </c>
      <c r="GW347" s="84">
        <v>0</v>
      </c>
      <c r="GX347" s="84">
        <f t="shared" si="3599"/>
        <v>0</v>
      </c>
      <c r="GY347" s="84">
        <f t="shared" si="3600"/>
        <v>0</v>
      </c>
      <c r="GZ347" s="84">
        <f t="shared" si="3601"/>
        <v>0</v>
      </c>
      <c r="HA347" s="191" t="str">
        <f t="shared" si="3110"/>
        <v>nebija plānots</v>
      </c>
      <c r="HB347" s="84">
        <f t="shared" si="3602"/>
        <v>0</v>
      </c>
      <c r="HC347" s="40"/>
      <c r="HD347" s="40"/>
      <c r="HE347" s="99"/>
      <c r="HF347" s="99"/>
      <c r="HG347" s="100"/>
      <c r="HH347" s="100"/>
      <c r="HI347" s="100"/>
    </row>
    <row r="348" spans="1:217" ht="75.400000000000006" hidden="1" customHeight="1" outlineLevel="1" x14ac:dyDescent="0.45">
      <c r="B348" s="9"/>
      <c r="C348" s="317" t="s">
        <v>84</v>
      </c>
      <c r="D348" s="1" t="s">
        <v>1471</v>
      </c>
      <c r="E348" s="35">
        <v>333</v>
      </c>
      <c r="F348" s="37">
        <v>6</v>
      </c>
      <c r="G348" s="37" t="s">
        <v>84</v>
      </c>
      <c r="H348" s="37" t="s">
        <v>272</v>
      </c>
      <c r="I348" s="37" t="s">
        <v>515</v>
      </c>
      <c r="J348" s="54">
        <v>0</v>
      </c>
      <c r="K348" s="38"/>
      <c r="L348" s="38"/>
      <c r="M348" s="39" t="s">
        <v>48</v>
      </c>
      <c r="N348" s="38"/>
      <c r="O348" s="38"/>
      <c r="P348" s="38" t="s">
        <v>457</v>
      </c>
      <c r="Q348" s="40"/>
      <c r="R348" s="40"/>
      <c r="S348" s="40"/>
      <c r="T348" s="40"/>
      <c r="U348" s="40"/>
      <c r="V348" s="40"/>
      <c r="W348" s="40"/>
      <c r="X348" s="85">
        <f t="shared" si="3605"/>
        <v>0</v>
      </c>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0"/>
      <c r="BN348" s="40"/>
      <c r="BO348" s="40"/>
      <c r="BP348" s="40"/>
      <c r="BQ348" s="40"/>
      <c r="BR348" s="40"/>
      <c r="BS348" s="40"/>
      <c r="BT348" s="40"/>
      <c r="BU348" s="40"/>
      <c r="BV348" s="40"/>
      <c r="BW348" s="40"/>
      <c r="BX348" s="40"/>
      <c r="BY348" s="40"/>
      <c r="BZ348" s="40"/>
      <c r="CA348" s="40"/>
      <c r="CB348" s="40"/>
      <c r="CC348" s="40"/>
      <c r="CD348" s="40"/>
      <c r="CE348" s="40"/>
      <c r="CF348" s="40"/>
      <c r="CG348" s="40"/>
      <c r="CH348" s="40"/>
      <c r="CI348" s="40"/>
      <c r="CJ348" s="40"/>
      <c r="CK348" s="40"/>
      <c r="CL348" s="40"/>
      <c r="CM348" s="40"/>
      <c r="CN348" s="40"/>
      <c r="CO348" s="84">
        <v>0</v>
      </c>
      <c r="CP348" s="84">
        <v>0</v>
      </c>
      <c r="CQ348" s="40"/>
      <c r="CR348" s="57">
        <f t="shared" si="3606"/>
        <v>0</v>
      </c>
      <c r="CS348" s="40"/>
      <c r="CT348" s="40"/>
      <c r="CU348" s="84"/>
      <c r="CV348" s="84"/>
      <c r="CW348" s="84"/>
      <c r="CX348" s="84"/>
      <c r="CY348" s="191"/>
      <c r="CZ348" s="84"/>
      <c r="DA348" s="40"/>
      <c r="DB348" s="84">
        <v>0</v>
      </c>
      <c r="DC348" s="84"/>
      <c r="DD348" s="84"/>
      <c r="DE348" s="84">
        <f t="shared" si="3613"/>
        <v>0</v>
      </c>
      <c r="DF348" s="191"/>
      <c r="DG348" s="84"/>
      <c r="DH348" s="40"/>
      <c r="DI348" s="84">
        <v>0</v>
      </c>
      <c r="DJ348" s="84"/>
      <c r="DK348" s="84"/>
      <c r="DL348" s="84">
        <f t="shared" si="3617"/>
        <v>0</v>
      </c>
      <c r="DM348" s="191"/>
      <c r="DN348" s="84"/>
      <c r="DO348" s="40"/>
      <c r="DP348" s="84">
        <v>0</v>
      </c>
      <c r="DQ348" s="84"/>
      <c r="DR348" s="84"/>
      <c r="DS348" s="84">
        <f t="shared" si="3621"/>
        <v>0</v>
      </c>
      <c r="DT348" s="191"/>
      <c r="DU348" s="84"/>
      <c r="DV348" s="40"/>
      <c r="DW348" s="84">
        <v>0</v>
      </c>
      <c r="DX348" s="84"/>
      <c r="DY348" s="84"/>
      <c r="DZ348" s="84">
        <f t="shared" si="3625"/>
        <v>0</v>
      </c>
      <c r="EA348" s="191"/>
      <c r="EB348" s="84"/>
      <c r="EC348" s="40"/>
      <c r="ED348" s="84">
        <v>0</v>
      </c>
      <c r="EE348" s="84"/>
      <c r="EF348" s="84"/>
      <c r="EG348" s="84">
        <f t="shared" si="3629"/>
        <v>0</v>
      </c>
      <c r="EH348" s="191"/>
      <c r="EI348" s="84"/>
      <c r="EJ348" s="40"/>
      <c r="EK348" s="84">
        <v>0</v>
      </c>
      <c r="EL348" s="84"/>
      <c r="EM348" s="84"/>
      <c r="EN348" s="84">
        <f t="shared" si="3633"/>
        <v>0</v>
      </c>
      <c r="EO348" s="191"/>
      <c r="EP348" s="84"/>
      <c r="EQ348" s="40"/>
      <c r="ER348" s="84">
        <v>0</v>
      </c>
      <c r="ES348" s="84"/>
      <c r="ET348" s="84"/>
      <c r="EU348" s="84">
        <f t="shared" si="3637"/>
        <v>0</v>
      </c>
      <c r="EV348" s="191"/>
      <c r="EW348" s="84"/>
      <c r="EX348" s="40"/>
      <c r="EY348" s="84">
        <v>0</v>
      </c>
      <c r="EZ348" s="84"/>
      <c r="FA348" s="84"/>
      <c r="FB348" s="84">
        <f t="shared" si="3641"/>
        <v>0</v>
      </c>
      <c r="FC348" s="191"/>
      <c r="FD348" s="84"/>
      <c r="FE348" s="40"/>
      <c r="FF348" s="84">
        <v>0</v>
      </c>
      <c r="FG348" s="84"/>
      <c r="FH348" s="84"/>
      <c r="FI348" s="84">
        <f t="shared" si="3645"/>
        <v>0</v>
      </c>
      <c r="FJ348" s="191"/>
      <c r="FK348" s="84"/>
      <c r="FL348" s="40"/>
      <c r="FM348" s="84">
        <v>0</v>
      </c>
      <c r="FN348" s="84"/>
      <c r="FO348" s="84"/>
      <c r="FP348" s="84">
        <f t="shared" si="3649"/>
        <v>0</v>
      </c>
      <c r="FQ348" s="191"/>
      <c r="FR348" s="84"/>
      <c r="FS348" s="40"/>
      <c r="FT348" s="97">
        <f t="shared" si="3652"/>
        <v>0</v>
      </c>
      <c r="FU348" s="84">
        <v>0</v>
      </c>
      <c r="FV348" s="84">
        <v>0</v>
      </c>
      <c r="FW348" s="84">
        <v>0</v>
      </c>
      <c r="FX348" s="84">
        <f t="shared" si="3653"/>
        <v>0</v>
      </c>
      <c r="FY348" s="191" t="str">
        <f t="shared" si="3654"/>
        <v>nebija plānots</v>
      </c>
      <c r="FZ348" s="84">
        <f t="shared" si="3655"/>
        <v>0</v>
      </c>
      <c r="GA348" s="84">
        <v>0</v>
      </c>
      <c r="GB348" s="84">
        <v>0</v>
      </c>
      <c r="GC348" s="84">
        <f t="shared" si="3656"/>
        <v>0</v>
      </c>
      <c r="GD348" s="84">
        <f t="shared" si="3657"/>
        <v>0</v>
      </c>
      <c r="GE348" s="84">
        <f t="shared" si="3658"/>
        <v>0</v>
      </c>
      <c r="GF348" s="191" t="str">
        <f t="shared" si="3659"/>
        <v>nebija plānots</v>
      </c>
      <c r="GG348" s="84">
        <f t="shared" si="3660"/>
        <v>0</v>
      </c>
      <c r="GH348" s="84">
        <v>0</v>
      </c>
      <c r="GI348" s="84">
        <v>0</v>
      </c>
      <c r="GJ348" s="84">
        <f t="shared" si="3661"/>
        <v>0</v>
      </c>
      <c r="GK348" s="84">
        <f t="shared" si="3662"/>
        <v>0</v>
      </c>
      <c r="GL348" s="84">
        <f t="shared" si="3663"/>
        <v>0</v>
      </c>
      <c r="GM348" s="191" t="str">
        <f t="shared" si="3664"/>
        <v>nebija plānots</v>
      </c>
      <c r="GN348" s="84">
        <f t="shared" si="3665"/>
        <v>0</v>
      </c>
      <c r="GO348" s="84">
        <v>0</v>
      </c>
      <c r="GP348" s="84">
        <v>0</v>
      </c>
      <c r="GQ348" s="84">
        <f t="shared" si="3595"/>
        <v>0</v>
      </c>
      <c r="GR348" s="84">
        <f t="shared" si="3596"/>
        <v>0</v>
      </c>
      <c r="GS348" s="84">
        <f t="shared" si="3597"/>
        <v>0</v>
      </c>
      <c r="GT348" s="191" t="str">
        <f t="shared" si="3666"/>
        <v>nebija plānots</v>
      </c>
      <c r="GU348" s="84">
        <f t="shared" si="3598"/>
        <v>0</v>
      </c>
      <c r="GV348" s="84">
        <v>0</v>
      </c>
      <c r="GW348" s="84">
        <v>0</v>
      </c>
      <c r="GX348" s="84">
        <f t="shared" si="3599"/>
        <v>0</v>
      </c>
      <c r="GY348" s="84">
        <f t="shared" si="3600"/>
        <v>0</v>
      </c>
      <c r="GZ348" s="84">
        <f t="shared" si="3601"/>
        <v>0</v>
      </c>
      <c r="HA348" s="191" t="str">
        <f t="shared" si="3110"/>
        <v>nebija plānots</v>
      </c>
      <c r="HB348" s="84">
        <f t="shared" si="3602"/>
        <v>0</v>
      </c>
      <c r="HC348" s="40"/>
      <c r="HD348" s="40"/>
      <c r="HE348" s="99"/>
      <c r="HF348" s="99"/>
      <c r="HG348" s="100"/>
      <c r="HH348" s="100"/>
      <c r="HI348" s="100"/>
    </row>
    <row r="349" spans="1:217" ht="75.400000000000006" customHeight="1" collapsed="1" x14ac:dyDescent="0.45">
      <c r="A349" s="1" t="str">
        <f t="shared" si="2436"/>
        <v>6.1.4.1.__</v>
      </c>
      <c r="B349" s="9" t="str">
        <f>C349&amp;J349&amp;"."&amp;D349</f>
        <v>6.1.4.1.K0.Nē</v>
      </c>
      <c r="C349" s="317" t="s">
        <v>85</v>
      </c>
      <c r="D349" s="1" t="s">
        <v>1471</v>
      </c>
      <c r="E349" s="35">
        <v>334</v>
      </c>
      <c r="F349" s="54">
        <v>6</v>
      </c>
      <c r="G349" s="54" t="s">
        <v>85</v>
      </c>
      <c r="H349" s="54" t="s">
        <v>273</v>
      </c>
      <c r="I349" s="54" t="str">
        <f t="shared" si="2401"/>
        <v>6.1.4.1. Rīgas pilsētas integrēšana TEN-T tīklā</v>
      </c>
      <c r="J349" s="54" t="s">
        <v>1472</v>
      </c>
      <c r="K349" s="62" t="s">
        <v>33</v>
      </c>
      <c r="L349" s="38" t="str">
        <f t="shared" si="2402"/>
        <v>6.1.4.1.__</v>
      </c>
      <c r="M349" s="63" t="s">
        <v>48</v>
      </c>
      <c r="N349" s="62" t="s">
        <v>6</v>
      </c>
      <c r="O349" s="55" t="s">
        <v>222</v>
      </c>
      <c r="P349" s="55" t="s">
        <v>225</v>
      </c>
      <c r="Q349" s="57">
        <f t="shared" si="3603"/>
        <v>0</v>
      </c>
      <c r="R349" s="57">
        <f t="shared" si="3604"/>
        <v>0</v>
      </c>
      <c r="S349" s="80">
        <v>0</v>
      </c>
      <c r="T349" s="80">
        <v>0</v>
      </c>
      <c r="U349" s="80">
        <v>0</v>
      </c>
      <c r="V349" s="80">
        <v>0</v>
      </c>
      <c r="W349" s="80">
        <v>0</v>
      </c>
      <c r="X349" s="85" t="str">
        <f t="shared" si="3605"/>
        <v>KF</v>
      </c>
      <c r="Y349" s="85">
        <v>0</v>
      </c>
      <c r="Z349" s="85">
        <v>0</v>
      </c>
      <c r="AA349" s="85">
        <v>0</v>
      </c>
      <c r="AB349" s="85">
        <v>0</v>
      </c>
      <c r="AC349" s="85">
        <v>0</v>
      </c>
      <c r="AD349" s="85">
        <v>0</v>
      </c>
      <c r="AE349" s="85">
        <v>0</v>
      </c>
      <c r="AF349" s="85">
        <v>0</v>
      </c>
      <c r="AG349" s="85">
        <v>0</v>
      </c>
      <c r="AH349" s="85">
        <v>0</v>
      </c>
      <c r="AI349" s="85">
        <v>0</v>
      </c>
      <c r="AJ349" s="85">
        <v>0</v>
      </c>
      <c r="AK349" s="85">
        <v>0</v>
      </c>
      <c r="AL349" s="85">
        <v>0</v>
      </c>
      <c r="AM349" s="85">
        <v>0</v>
      </c>
      <c r="AN349" s="85">
        <f t="shared" si="3379"/>
        <v>0</v>
      </c>
      <c r="AO349" s="85">
        <v>436524.56</v>
      </c>
      <c r="AP349" s="57">
        <f t="shared" si="2306"/>
        <v>436524.56</v>
      </c>
      <c r="AQ349" s="85">
        <v>0</v>
      </c>
      <c r="AR349" s="85">
        <v>145508.18</v>
      </c>
      <c r="AS349" s="85">
        <v>0</v>
      </c>
      <c r="AT349" s="85">
        <v>0</v>
      </c>
      <c r="AU349" s="85">
        <v>0</v>
      </c>
      <c r="AV349" s="85">
        <v>0</v>
      </c>
      <c r="AW349" s="85">
        <v>0</v>
      </c>
      <c r="AX349" s="85">
        <v>0</v>
      </c>
      <c r="AY349" s="85">
        <v>0</v>
      </c>
      <c r="AZ349" s="85">
        <v>0</v>
      </c>
      <c r="BA349" s="85">
        <v>0</v>
      </c>
      <c r="BB349" s="85">
        <v>-582032.74</v>
      </c>
      <c r="BC349" s="57">
        <f t="shared" si="2307"/>
        <v>-436524.56</v>
      </c>
      <c r="BD349" s="57">
        <f t="shared" si="2308"/>
        <v>0</v>
      </c>
      <c r="BE349" s="85">
        <v>0</v>
      </c>
      <c r="BF349" s="85">
        <v>0</v>
      </c>
      <c r="BG349" s="85">
        <v>0</v>
      </c>
      <c r="BH349" s="85">
        <v>0</v>
      </c>
      <c r="BI349" s="85">
        <v>0</v>
      </c>
      <c r="BJ349" s="85">
        <v>0</v>
      </c>
      <c r="BK349" s="85">
        <v>0</v>
      </c>
      <c r="BL349" s="85">
        <v>0</v>
      </c>
      <c r="BM349" s="85">
        <v>0</v>
      </c>
      <c r="BN349" s="85">
        <v>0</v>
      </c>
      <c r="BO349" s="85">
        <v>0</v>
      </c>
      <c r="BP349" s="85">
        <v>0</v>
      </c>
      <c r="BQ349" s="57">
        <f t="shared" si="2309"/>
        <v>0</v>
      </c>
      <c r="BR349" s="85">
        <v>0</v>
      </c>
      <c r="BS349" s="85">
        <v>0</v>
      </c>
      <c r="BT349" s="85">
        <v>0</v>
      </c>
      <c r="BU349" s="85">
        <v>0</v>
      </c>
      <c r="BV349" s="85">
        <v>0</v>
      </c>
      <c r="BW349" s="85">
        <v>0</v>
      </c>
      <c r="BX349" s="85">
        <v>0</v>
      </c>
      <c r="BY349" s="85">
        <v>0</v>
      </c>
      <c r="BZ349" s="85">
        <v>0</v>
      </c>
      <c r="CA349" s="85">
        <v>0</v>
      </c>
      <c r="CB349" s="85">
        <v>0</v>
      </c>
      <c r="CC349" s="85">
        <v>0</v>
      </c>
      <c r="CD349" s="57">
        <f t="shared" si="2310"/>
        <v>0</v>
      </c>
      <c r="CE349" s="85">
        <v>0</v>
      </c>
      <c r="CF349" s="85">
        <v>0</v>
      </c>
      <c r="CG349" s="85">
        <v>0</v>
      </c>
      <c r="CH349" s="85">
        <v>0</v>
      </c>
      <c r="CI349" s="85">
        <v>0</v>
      </c>
      <c r="CJ349" s="85">
        <v>0</v>
      </c>
      <c r="CK349" s="85">
        <v>0</v>
      </c>
      <c r="CL349" s="85">
        <v>0</v>
      </c>
      <c r="CM349" s="85">
        <v>0</v>
      </c>
      <c r="CN349" s="85">
        <v>0</v>
      </c>
      <c r="CO349" s="84">
        <v>0</v>
      </c>
      <c r="CP349" s="84">
        <v>0</v>
      </c>
      <c r="CQ349" s="57">
        <f>CE349+CF349+CG349+CH349+CI349+CJ349+CK349+CL349+CM349+CN349+CO349+CP349</f>
        <v>0</v>
      </c>
      <c r="CR349" s="57">
        <f t="shared" si="3606"/>
        <v>0</v>
      </c>
      <c r="CS349" s="179">
        <v>0</v>
      </c>
      <c r="CT349" s="84">
        <v>0</v>
      </c>
      <c r="CU349" s="84">
        <v>0</v>
      </c>
      <c r="CV349" s="84">
        <f t="shared" si="3607"/>
        <v>0</v>
      </c>
      <c r="CW349" s="84">
        <v>0</v>
      </c>
      <c r="CX349" s="84">
        <f t="shared" si="3608"/>
        <v>0</v>
      </c>
      <c r="CY349" s="191" t="str">
        <f t="shared" si="3609"/>
        <v>nebija plānots</v>
      </c>
      <c r="CZ349" s="84">
        <f t="shared" si="3610"/>
        <v>0</v>
      </c>
      <c r="DA349" s="84">
        <f t="shared" ref="DA349:FL349" si="3760">DA350+DA351</f>
        <v>0</v>
      </c>
      <c r="DB349" s="84">
        <v>0</v>
      </c>
      <c r="DC349" s="84">
        <f t="shared" si="3612"/>
        <v>0</v>
      </c>
      <c r="DD349" s="84">
        <v>0</v>
      </c>
      <c r="DE349" s="84">
        <f t="shared" si="3613"/>
        <v>0</v>
      </c>
      <c r="DF349" s="191" t="str">
        <f t="shared" ref="DF349" si="3761">IFERROR(DE349/DC349,"nebija plānots")</f>
        <v>nebija plānots</v>
      </c>
      <c r="DG349" s="84">
        <f t="shared" ref="DG349" si="3762">DE349-DC349</f>
        <v>0</v>
      </c>
      <c r="DH349" s="84">
        <f t="shared" si="3760"/>
        <v>0</v>
      </c>
      <c r="DI349" s="84">
        <v>0</v>
      </c>
      <c r="DJ349" s="84">
        <f t="shared" ref="DJ349" si="3763">DC349+DH349</f>
        <v>0</v>
      </c>
      <c r="DK349" s="84">
        <v>0</v>
      </c>
      <c r="DL349" s="84">
        <f t="shared" si="3617"/>
        <v>0</v>
      </c>
      <c r="DM349" s="191" t="str">
        <f t="shared" ref="DM349" si="3764">IFERROR(DL349/DJ349,"nebija plānots")</f>
        <v>nebija plānots</v>
      </c>
      <c r="DN349" s="84">
        <f t="shared" ref="DN349" si="3765">DL349-DJ349</f>
        <v>0</v>
      </c>
      <c r="DO349" s="84">
        <f t="shared" si="3760"/>
        <v>0</v>
      </c>
      <c r="DP349" s="84">
        <v>0</v>
      </c>
      <c r="DQ349" s="84">
        <f t="shared" ref="DQ349" si="3766">DJ349+DO349</f>
        <v>0</v>
      </c>
      <c r="DR349" s="84">
        <v>0</v>
      </c>
      <c r="DS349" s="84">
        <f t="shared" si="3621"/>
        <v>0</v>
      </c>
      <c r="DT349" s="191" t="str">
        <f t="shared" ref="DT349" si="3767">IFERROR(DS349/DQ349,"nebija plānots")</f>
        <v>nebija plānots</v>
      </c>
      <c r="DU349" s="84">
        <f t="shared" ref="DU349" si="3768">DS349-DQ349</f>
        <v>0</v>
      </c>
      <c r="DV349" s="84">
        <f t="shared" si="3760"/>
        <v>0</v>
      </c>
      <c r="DW349" s="84">
        <v>0</v>
      </c>
      <c r="DX349" s="84">
        <f t="shared" ref="DX349" si="3769">DQ349+DV349</f>
        <v>0</v>
      </c>
      <c r="DY349" s="84">
        <v>0</v>
      </c>
      <c r="DZ349" s="84">
        <f t="shared" si="3625"/>
        <v>0</v>
      </c>
      <c r="EA349" s="191" t="str">
        <f t="shared" ref="EA349" si="3770">IFERROR(DZ349/DX349,"nebija plānots")</f>
        <v>nebija plānots</v>
      </c>
      <c r="EB349" s="84">
        <f t="shared" ref="EB349" si="3771">DZ349-DX349</f>
        <v>0</v>
      </c>
      <c r="EC349" s="84">
        <f t="shared" si="3760"/>
        <v>0</v>
      </c>
      <c r="ED349" s="84">
        <v>0</v>
      </c>
      <c r="EE349" s="84">
        <f t="shared" ref="EE349" si="3772">DX349+EC349</f>
        <v>0</v>
      </c>
      <c r="EF349" s="84">
        <v>0</v>
      </c>
      <c r="EG349" s="84">
        <f t="shared" si="3629"/>
        <v>0</v>
      </c>
      <c r="EH349" s="191" t="str">
        <f t="shared" ref="EH349" si="3773">IFERROR(EG349/EE349,"nebija plānots")</f>
        <v>nebija plānots</v>
      </c>
      <c r="EI349" s="84">
        <f t="shared" ref="EI349" si="3774">EG349-EE349</f>
        <v>0</v>
      </c>
      <c r="EJ349" s="84">
        <f t="shared" si="3760"/>
        <v>0</v>
      </c>
      <c r="EK349" s="84">
        <v>0</v>
      </c>
      <c r="EL349" s="84">
        <f t="shared" ref="EL349" si="3775">EE349+EJ349</f>
        <v>0</v>
      </c>
      <c r="EM349" s="84">
        <v>0</v>
      </c>
      <c r="EN349" s="84">
        <f t="shared" si="3633"/>
        <v>0</v>
      </c>
      <c r="EO349" s="191" t="str">
        <f t="shared" ref="EO349" si="3776">IFERROR(EN349/EL349,"nebija plānots")</f>
        <v>nebija plānots</v>
      </c>
      <c r="EP349" s="84">
        <f t="shared" ref="EP349" si="3777">EN349-EL349</f>
        <v>0</v>
      </c>
      <c r="EQ349" s="84">
        <f t="shared" si="3760"/>
        <v>0</v>
      </c>
      <c r="ER349" s="84">
        <v>0</v>
      </c>
      <c r="ES349" s="84">
        <f t="shared" ref="ES349" si="3778">EL349+EQ349</f>
        <v>0</v>
      </c>
      <c r="ET349" s="84">
        <v>0</v>
      </c>
      <c r="EU349" s="84">
        <f t="shared" si="3637"/>
        <v>0</v>
      </c>
      <c r="EV349" s="191" t="str">
        <f t="shared" ref="EV349" si="3779">IFERROR(EU349/ES349,"nebija plānots")</f>
        <v>nebija plānots</v>
      </c>
      <c r="EW349" s="84">
        <f t="shared" ref="EW349" si="3780">EU349-ES349</f>
        <v>0</v>
      </c>
      <c r="EX349" s="84">
        <f t="shared" si="3760"/>
        <v>0</v>
      </c>
      <c r="EY349" s="84">
        <v>0</v>
      </c>
      <c r="EZ349" s="84">
        <f t="shared" ref="EZ349" si="3781">ES349+EX349</f>
        <v>0</v>
      </c>
      <c r="FA349" s="84">
        <v>0</v>
      </c>
      <c r="FB349" s="84">
        <f t="shared" si="3641"/>
        <v>0</v>
      </c>
      <c r="FC349" s="191" t="str">
        <f t="shared" ref="FC349" si="3782">IFERROR(FB349/EZ349,"nebija plānots")</f>
        <v>nebija plānots</v>
      </c>
      <c r="FD349" s="84">
        <f t="shared" ref="FD349" si="3783">FB349-EZ349</f>
        <v>0</v>
      </c>
      <c r="FE349" s="84">
        <f t="shared" si="3760"/>
        <v>0</v>
      </c>
      <c r="FF349" s="84">
        <v>0</v>
      </c>
      <c r="FG349" s="84">
        <f t="shared" ref="FG349" si="3784">EZ349+FE349</f>
        <v>0</v>
      </c>
      <c r="FH349" s="84">
        <v>0</v>
      </c>
      <c r="FI349" s="84">
        <f t="shared" si="3645"/>
        <v>0</v>
      </c>
      <c r="FJ349" s="191" t="str">
        <f t="shared" ref="FJ349" si="3785">IFERROR(FI349/FG349,"nebija plānots")</f>
        <v>nebija plānots</v>
      </c>
      <c r="FK349" s="84">
        <f t="shared" ref="FK349" si="3786">FI349-FG349</f>
        <v>0</v>
      </c>
      <c r="FL349" s="84">
        <f t="shared" si="3760"/>
        <v>0</v>
      </c>
      <c r="FM349" s="84">
        <v>0</v>
      </c>
      <c r="FN349" s="84">
        <f t="shared" ref="FN349" si="3787">FG349+FL349</f>
        <v>0</v>
      </c>
      <c r="FO349" s="84">
        <v>0</v>
      </c>
      <c r="FP349" s="84">
        <f t="shared" si="3649"/>
        <v>0</v>
      </c>
      <c r="FQ349" s="191" t="str">
        <f t="shared" ref="FQ349" si="3788">IFERROR(FP349/FN349,"nebija plānots")</f>
        <v>nebija plānots</v>
      </c>
      <c r="FR349" s="84">
        <f t="shared" ref="FR349" si="3789">FP349-FN349</f>
        <v>0</v>
      </c>
      <c r="FS349" s="97">
        <f t="shared" ref="FS349:FS412" si="3790">CS349+CT349+DA349+DH349+DO349+DV349+EC349+EJ349+EQ349+EX349+FE349+FL349</f>
        <v>0</v>
      </c>
      <c r="FT349" s="97">
        <f t="shared" si="3652"/>
        <v>0</v>
      </c>
      <c r="FU349" s="84">
        <v>0</v>
      </c>
      <c r="FV349" s="84">
        <v>0</v>
      </c>
      <c r="FW349" s="84">
        <v>0</v>
      </c>
      <c r="FX349" s="84">
        <f t="shared" si="3653"/>
        <v>0</v>
      </c>
      <c r="FY349" s="191" t="str">
        <f t="shared" si="3654"/>
        <v>nebija plānots</v>
      </c>
      <c r="FZ349" s="84">
        <f t="shared" si="3655"/>
        <v>0</v>
      </c>
      <c r="GA349" s="84">
        <v>0</v>
      </c>
      <c r="GB349" s="84">
        <v>0</v>
      </c>
      <c r="GC349" s="84">
        <f t="shared" si="3656"/>
        <v>0</v>
      </c>
      <c r="GD349" s="84">
        <f t="shared" si="3657"/>
        <v>0</v>
      </c>
      <c r="GE349" s="84">
        <f t="shared" si="3658"/>
        <v>0</v>
      </c>
      <c r="GF349" s="191" t="str">
        <f t="shared" si="3659"/>
        <v>nebija plānots</v>
      </c>
      <c r="GG349" s="84">
        <f t="shared" si="3660"/>
        <v>0</v>
      </c>
      <c r="GH349" s="84">
        <v>0</v>
      </c>
      <c r="GI349" s="84">
        <v>0</v>
      </c>
      <c r="GJ349" s="84">
        <f t="shared" si="3661"/>
        <v>0</v>
      </c>
      <c r="GK349" s="84">
        <f t="shared" si="3662"/>
        <v>0</v>
      </c>
      <c r="GL349" s="84">
        <f t="shared" si="3663"/>
        <v>0</v>
      </c>
      <c r="GM349" s="191" t="str">
        <f t="shared" si="3664"/>
        <v>nebija plānots</v>
      </c>
      <c r="GN349" s="84">
        <f t="shared" si="3665"/>
        <v>0</v>
      </c>
      <c r="GO349" s="84">
        <v>0</v>
      </c>
      <c r="GP349" s="84">
        <v>0</v>
      </c>
      <c r="GQ349" s="84">
        <f t="shared" si="3595"/>
        <v>0</v>
      </c>
      <c r="GR349" s="84">
        <f t="shared" si="3596"/>
        <v>0</v>
      </c>
      <c r="GS349" s="84">
        <f t="shared" si="3597"/>
        <v>0</v>
      </c>
      <c r="GT349" s="191" t="str">
        <f t="shared" si="3666"/>
        <v>nebija plānots</v>
      </c>
      <c r="GU349" s="84">
        <f t="shared" si="3598"/>
        <v>0</v>
      </c>
      <c r="GV349" s="84">
        <v>0</v>
      </c>
      <c r="GW349" s="84">
        <v>0</v>
      </c>
      <c r="GX349" s="84">
        <f t="shared" si="3599"/>
        <v>0</v>
      </c>
      <c r="GY349" s="84">
        <f t="shared" si="3600"/>
        <v>0</v>
      </c>
      <c r="GZ349" s="84">
        <f t="shared" si="3601"/>
        <v>0</v>
      </c>
      <c r="HA349" s="191" t="str">
        <f t="shared" si="3110"/>
        <v>nebija plānots</v>
      </c>
      <c r="HB349" s="84">
        <f t="shared" si="3602"/>
        <v>0</v>
      </c>
      <c r="HC349" s="57">
        <f>FU349+FS349+CQ349+CD349+BQ349+BC349+AP349</f>
        <v>0</v>
      </c>
      <c r="HD349" s="57">
        <f>Q349-HC349</f>
        <v>0</v>
      </c>
      <c r="HE349" s="58"/>
      <c r="HF349" s="58"/>
      <c r="HG349" s="61"/>
      <c r="HH349" s="59"/>
      <c r="HI349" s="59"/>
    </row>
    <row r="350" spans="1:217" ht="75.400000000000006" hidden="1" customHeight="1" outlineLevel="1" x14ac:dyDescent="0.45">
      <c r="B350" s="9"/>
      <c r="C350" s="317" t="s">
        <v>85</v>
      </c>
      <c r="D350" s="1" t="s">
        <v>1471</v>
      </c>
      <c r="E350" s="35">
        <v>335</v>
      </c>
      <c r="F350" s="37">
        <v>6</v>
      </c>
      <c r="G350" s="37" t="s">
        <v>85</v>
      </c>
      <c r="H350" s="37" t="s">
        <v>273</v>
      </c>
      <c r="I350" s="37" t="s">
        <v>516</v>
      </c>
      <c r="J350" s="54">
        <v>0</v>
      </c>
      <c r="K350" s="41"/>
      <c r="L350" s="38"/>
      <c r="M350" s="42" t="s">
        <v>48</v>
      </c>
      <c r="N350" s="41"/>
      <c r="O350" s="38"/>
      <c r="P350" s="38" t="s">
        <v>456</v>
      </c>
      <c r="Q350" s="40"/>
      <c r="R350" s="40"/>
      <c r="S350" s="40"/>
      <c r="T350" s="40"/>
      <c r="U350" s="40"/>
      <c r="V350" s="40"/>
      <c r="W350" s="40"/>
      <c r="X350" s="85">
        <f t="shared" si="3605"/>
        <v>0</v>
      </c>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40"/>
      <c r="BS350" s="40"/>
      <c r="BT350" s="40"/>
      <c r="BU350" s="40"/>
      <c r="BV350" s="40"/>
      <c r="BW350" s="40"/>
      <c r="BX350" s="40"/>
      <c r="BY350" s="40"/>
      <c r="BZ350" s="40"/>
      <c r="CA350" s="40"/>
      <c r="CB350" s="40"/>
      <c r="CC350" s="40"/>
      <c r="CD350" s="40"/>
      <c r="CE350" s="40"/>
      <c r="CF350" s="40"/>
      <c r="CG350" s="40"/>
      <c r="CH350" s="40"/>
      <c r="CI350" s="40"/>
      <c r="CJ350" s="40"/>
      <c r="CK350" s="40"/>
      <c r="CL350" s="40"/>
      <c r="CM350" s="40"/>
      <c r="CN350" s="40"/>
      <c r="CO350" s="84">
        <v>0</v>
      </c>
      <c r="CP350" s="84">
        <v>0</v>
      </c>
      <c r="CQ350" s="40"/>
      <c r="CR350" s="57">
        <f t="shared" si="3606"/>
        <v>0</v>
      </c>
      <c r="CS350" s="40"/>
      <c r="CT350" s="40"/>
      <c r="CU350" s="84"/>
      <c r="CV350" s="84"/>
      <c r="CW350" s="84"/>
      <c r="CX350" s="84"/>
      <c r="CY350" s="191"/>
      <c r="CZ350" s="84"/>
      <c r="DA350" s="40"/>
      <c r="DB350" s="84">
        <v>0</v>
      </c>
      <c r="DC350" s="84"/>
      <c r="DD350" s="84"/>
      <c r="DE350" s="84">
        <f t="shared" si="3613"/>
        <v>0</v>
      </c>
      <c r="DF350" s="191"/>
      <c r="DG350" s="84"/>
      <c r="DH350" s="40"/>
      <c r="DI350" s="84">
        <v>0</v>
      </c>
      <c r="DJ350" s="84"/>
      <c r="DK350" s="84"/>
      <c r="DL350" s="84">
        <f t="shared" si="3617"/>
        <v>0</v>
      </c>
      <c r="DM350" s="191"/>
      <c r="DN350" s="84"/>
      <c r="DO350" s="40"/>
      <c r="DP350" s="84">
        <v>0</v>
      </c>
      <c r="DQ350" s="84"/>
      <c r="DR350" s="84"/>
      <c r="DS350" s="84">
        <f t="shared" si="3621"/>
        <v>0</v>
      </c>
      <c r="DT350" s="191"/>
      <c r="DU350" s="84"/>
      <c r="DV350" s="40"/>
      <c r="DW350" s="84">
        <v>0</v>
      </c>
      <c r="DX350" s="84"/>
      <c r="DY350" s="84"/>
      <c r="DZ350" s="84">
        <f t="shared" si="3625"/>
        <v>0</v>
      </c>
      <c r="EA350" s="191"/>
      <c r="EB350" s="84"/>
      <c r="EC350" s="40"/>
      <c r="ED350" s="84">
        <v>0</v>
      </c>
      <c r="EE350" s="84"/>
      <c r="EF350" s="84"/>
      <c r="EG350" s="84">
        <f t="shared" si="3629"/>
        <v>0</v>
      </c>
      <c r="EH350" s="191"/>
      <c r="EI350" s="84"/>
      <c r="EJ350" s="40"/>
      <c r="EK350" s="84">
        <v>0</v>
      </c>
      <c r="EL350" s="84"/>
      <c r="EM350" s="84"/>
      <c r="EN350" s="84">
        <f t="shared" si="3633"/>
        <v>0</v>
      </c>
      <c r="EO350" s="191"/>
      <c r="EP350" s="84"/>
      <c r="EQ350" s="40"/>
      <c r="ER350" s="84">
        <v>0</v>
      </c>
      <c r="ES350" s="84"/>
      <c r="ET350" s="84"/>
      <c r="EU350" s="84">
        <f t="shared" si="3637"/>
        <v>0</v>
      </c>
      <c r="EV350" s="191"/>
      <c r="EW350" s="84"/>
      <c r="EX350" s="40"/>
      <c r="EY350" s="84">
        <v>0</v>
      </c>
      <c r="EZ350" s="84"/>
      <c r="FA350" s="84"/>
      <c r="FB350" s="84">
        <f t="shared" si="3641"/>
        <v>0</v>
      </c>
      <c r="FC350" s="191"/>
      <c r="FD350" s="84"/>
      <c r="FE350" s="40"/>
      <c r="FF350" s="84">
        <v>0</v>
      </c>
      <c r="FG350" s="84"/>
      <c r="FH350" s="84"/>
      <c r="FI350" s="84">
        <f t="shared" si="3645"/>
        <v>0</v>
      </c>
      <c r="FJ350" s="191"/>
      <c r="FK350" s="84"/>
      <c r="FL350" s="40"/>
      <c r="FM350" s="84">
        <v>0</v>
      </c>
      <c r="FN350" s="84"/>
      <c r="FO350" s="84"/>
      <c r="FP350" s="84">
        <f t="shared" si="3649"/>
        <v>0</v>
      </c>
      <c r="FQ350" s="191"/>
      <c r="FR350" s="84"/>
      <c r="FS350" s="40"/>
      <c r="FT350" s="97">
        <f t="shared" si="3652"/>
        <v>0</v>
      </c>
      <c r="FU350" s="84">
        <v>0</v>
      </c>
      <c r="FV350" s="84">
        <v>0</v>
      </c>
      <c r="FW350" s="84">
        <v>0</v>
      </c>
      <c r="FX350" s="84">
        <f t="shared" si="3653"/>
        <v>0</v>
      </c>
      <c r="FY350" s="191" t="str">
        <f t="shared" si="3654"/>
        <v>nebija plānots</v>
      </c>
      <c r="FZ350" s="84">
        <f t="shared" si="3655"/>
        <v>0</v>
      </c>
      <c r="GA350" s="84">
        <v>0</v>
      </c>
      <c r="GB350" s="84">
        <v>0</v>
      </c>
      <c r="GC350" s="84">
        <f t="shared" si="3656"/>
        <v>0</v>
      </c>
      <c r="GD350" s="84">
        <f t="shared" si="3657"/>
        <v>0</v>
      </c>
      <c r="GE350" s="84">
        <f t="shared" si="3658"/>
        <v>0</v>
      </c>
      <c r="GF350" s="191" t="str">
        <f t="shared" si="3659"/>
        <v>nebija plānots</v>
      </c>
      <c r="GG350" s="84">
        <f t="shared" si="3660"/>
        <v>0</v>
      </c>
      <c r="GH350" s="84">
        <v>0</v>
      </c>
      <c r="GI350" s="84">
        <v>0</v>
      </c>
      <c r="GJ350" s="84">
        <f t="shared" si="3661"/>
        <v>0</v>
      </c>
      <c r="GK350" s="84">
        <f t="shared" si="3662"/>
        <v>0</v>
      </c>
      <c r="GL350" s="84">
        <f t="shared" si="3663"/>
        <v>0</v>
      </c>
      <c r="GM350" s="191" t="str">
        <f t="shared" si="3664"/>
        <v>nebija plānots</v>
      </c>
      <c r="GN350" s="84">
        <f t="shared" si="3665"/>
        <v>0</v>
      </c>
      <c r="GO350" s="84">
        <v>0</v>
      </c>
      <c r="GP350" s="84">
        <v>0</v>
      </c>
      <c r="GQ350" s="84">
        <f t="shared" si="3595"/>
        <v>0</v>
      </c>
      <c r="GR350" s="84">
        <f t="shared" si="3596"/>
        <v>0</v>
      </c>
      <c r="GS350" s="84">
        <f t="shared" si="3597"/>
        <v>0</v>
      </c>
      <c r="GT350" s="191" t="str">
        <f t="shared" si="3666"/>
        <v>nebija plānots</v>
      </c>
      <c r="GU350" s="84">
        <f t="shared" si="3598"/>
        <v>0</v>
      </c>
      <c r="GV350" s="84">
        <v>0</v>
      </c>
      <c r="GW350" s="84">
        <v>0</v>
      </c>
      <c r="GX350" s="84">
        <f t="shared" si="3599"/>
        <v>0</v>
      </c>
      <c r="GY350" s="84">
        <f t="shared" si="3600"/>
        <v>0</v>
      </c>
      <c r="GZ350" s="84">
        <f t="shared" si="3601"/>
        <v>0</v>
      </c>
      <c r="HA350" s="191" t="str">
        <f t="shared" si="3110"/>
        <v>nebija plānots</v>
      </c>
      <c r="HB350" s="84">
        <f t="shared" si="3602"/>
        <v>0</v>
      </c>
      <c r="HC350" s="40"/>
      <c r="HD350" s="40"/>
      <c r="HE350" s="99"/>
      <c r="HF350" s="99"/>
      <c r="HG350" s="102"/>
      <c r="HH350" s="100"/>
      <c r="HI350" s="100"/>
    </row>
    <row r="351" spans="1:217" ht="75.400000000000006" hidden="1" customHeight="1" outlineLevel="1" x14ac:dyDescent="0.45">
      <c r="B351" s="9"/>
      <c r="C351" s="317" t="s">
        <v>85</v>
      </c>
      <c r="D351" s="1" t="s">
        <v>1471</v>
      </c>
      <c r="E351" s="35">
        <v>336</v>
      </c>
      <c r="F351" s="37">
        <v>6</v>
      </c>
      <c r="G351" s="37" t="s">
        <v>85</v>
      </c>
      <c r="H351" s="37" t="s">
        <v>273</v>
      </c>
      <c r="I351" s="37" t="s">
        <v>516</v>
      </c>
      <c r="J351" s="54">
        <v>0</v>
      </c>
      <c r="K351" s="41"/>
      <c r="L351" s="38"/>
      <c r="M351" s="42" t="s">
        <v>48</v>
      </c>
      <c r="N351" s="41"/>
      <c r="O351" s="38"/>
      <c r="P351" s="38" t="s">
        <v>457</v>
      </c>
      <c r="Q351" s="40"/>
      <c r="R351" s="40"/>
      <c r="S351" s="40"/>
      <c r="T351" s="40"/>
      <c r="U351" s="40"/>
      <c r="V351" s="40"/>
      <c r="W351" s="40"/>
      <c r="X351" s="85">
        <f t="shared" si="3605"/>
        <v>0</v>
      </c>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0"/>
      <c r="BN351" s="40"/>
      <c r="BO351" s="40"/>
      <c r="BP351" s="40"/>
      <c r="BQ351" s="40"/>
      <c r="BR351" s="40"/>
      <c r="BS351" s="40"/>
      <c r="BT351" s="40"/>
      <c r="BU351" s="40"/>
      <c r="BV351" s="40"/>
      <c r="BW351" s="40"/>
      <c r="BX351" s="40"/>
      <c r="BY351" s="40"/>
      <c r="BZ351" s="40"/>
      <c r="CA351" s="40"/>
      <c r="CB351" s="40"/>
      <c r="CC351" s="40"/>
      <c r="CD351" s="40"/>
      <c r="CE351" s="40"/>
      <c r="CF351" s="40"/>
      <c r="CG351" s="40"/>
      <c r="CH351" s="40"/>
      <c r="CI351" s="40"/>
      <c r="CJ351" s="40"/>
      <c r="CK351" s="40"/>
      <c r="CL351" s="40"/>
      <c r="CM351" s="40"/>
      <c r="CN351" s="40"/>
      <c r="CO351" s="84">
        <v>0</v>
      </c>
      <c r="CP351" s="84">
        <v>0</v>
      </c>
      <c r="CQ351" s="40"/>
      <c r="CR351" s="57">
        <f t="shared" si="3606"/>
        <v>0</v>
      </c>
      <c r="CS351" s="40"/>
      <c r="CT351" s="40">
        <v>0</v>
      </c>
      <c r="CU351" s="84"/>
      <c r="CV351" s="84"/>
      <c r="CW351" s="84"/>
      <c r="CX351" s="84"/>
      <c r="CY351" s="191"/>
      <c r="CZ351" s="84"/>
      <c r="DA351" s="40">
        <v>0</v>
      </c>
      <c r="DB351" s="84">
        <v>0</v>
      </c>
      <c r="DC351" s="84"/>
      <c r="DD351" s="84"/>
      <c r="DE351" s="84">
        <f t="shared" si="3613"/>
        <v>0</v>
      </c>
      <c r="DF351" s="191"/>
      <c r="DG351" s="84"/>
      <c r="DH351" s="40">
        <v>0</v>
      </c>
      <c r="DI351" s="84">
        <v>0</v>
      </c>
      <c r="DJ351" s="84"/>
      <c r="DK351" s="84"/>
      <c r="DL351" s="84">
        <f t="shared" si="3617"/>
        <v>0</v>
      </c>
      <c r="DM351" s="191"/>
      <c r="DN351" s="84"/>
      <c r="DO351" s="40">
        <v>0</v>
      </c>
      <c r="DP351" s="84">
        <v>0</v>
      </c>
      <c r="DQ351" s="84"/>
      <c r="DR351" s="84"/>
      <c r="DS351" s="84">
        <f t="shared" si="3621"/>
        <v>0</v>
      </c>
      <c r="DT351" s="191"/>
      <c r="DU351" s="84"/>
      <c r="DV351" s="40">
        <v>0</v>
      </c>
      <c r="DW351" s="84">
        <v>0</v>
      </c>
      <c r="DX351" s="84"/>
      <c r="DY351" s="84"/>
      <c r="DZ351" s="84">
        <f t="shared" si="3625"/>
        <v>0</v>
      </c>
      <c r="EA351" s="191"/>
      <c r="EB351" s="84"/>
      <c r="EC351" s="40">
        <v>0</v>
      </c>
      <c r="ED351" s="84">
        <v>0</v>
      </c>
      <c r="EE351" s="84"/>
      <c r="EF351" s="84"/>
      <c r="EG351" s="84">
        <f t="shared" si="3629"/>
        <v>0</v>
      </c>
      <c r="EH351" s="191"/>
      <c r="EI351" s="84"/>
      <c r="EJ351" s="40">
        <v>0</v>
      </c>
      <c r="EK351" s="84">
        <v>0</v>
      </c>
      <c r="EL351" s="84"/>
      <c r="EM351" s="84"/>
      <c r="EN351" s="84">
        <f t="shared" si="3633"/>
        <v>0</v>
      </c>
      <c r="EO351" s="191"/>
      <c r="EP351" s="84"/>
      <c r="EQ351" s="40">
        <v>0</v>
      </c>
      <c r="ER351" s="84">
        <v>0</v>
      </c>
      <c r="ES351" s="84"/>
      <c r="ET351" s="84"/>
      <c r="EU351" s="84">
        <f t="shared" si="3637"/>
        <v>0</v>
      </c>
      <c r="EV351" s="191"/>
      <c r="EW351" s="84"/>
      <c r="EX351" s="40">
        <v>0</v>
      </c>
      <c r="EY351" s="84">
        <v>0</v>
      </c>
      <c r="EZ351" s="84"/>
      <c r="FA351" s="84"/>
      <c r="FB351" s="84">
        <f t="shared" si="3641"/>
        <v>0</v>
      </c>
      <c r="FC351" s="191"/>
      <c r="FD351" s="84"/>
      <c r="FE351" s="40">
        <v>0</v>
      </c>
      <c r="FF351" s="84">
        <v>0</v>
      </c>
      <c r="FG351" s="84"/>
      <c r="FH351" s="84"/>
      <c r="FI351" s="84">
        <f t="shared" si="3645"/>
        <v>0</v>
      </c>
      <c r="FJ351" s="191"/>
      <c r="FK351" s="84"/>
      <c r="FL351" s="40">
        <v>0</v>
      </c>
      <c r="FM351" s="84">
        <v>0</v>
      </c>
      <c r="FN351" s="84"/>
      <c r="FO351" s="84"/>
      <c r="FP351" s="84">
        <f t="shared" si="3649"/>
        <v>0</v>
      </c>
      <c r="FQ351" s="191"/>
      <c r="FR351" s="84"/>
      <c r="FS351" s="40"/>
      <c r="FT351" s="97">
        <f t="shared" si="3652"/>
        <v>0</v>
      </c>
      <c r="FU351" s="84">
        <v>0</v>
      </c>
      <c r="FV351" s="84">
        <v>0</v>
      </c>
      <c r="FW351" s="84">
        <v>0</v>
      </c>
      <c r="FX351" s="84">
        <f t="shared" si="3653"/>
        <v>0</v>
      </c>
      <c r="FY351" s="191" t="str">
        <f t="shared" si="3654"/>
        <v>nebija plānots</v>
      </c>
      <c r="FZ351" s="84">
        <f t="shared" si="3655"/>
        <v>0</v>
      </c>
      <c r="GA351" s="84">
        <v>0</v>
      </c>
      <c r="GB351" s="84">
        <v>0</v>
      </c>
      <c r="GC351" s="84">
        <f t="shared" si="3656"/>
        <v>0</v>
      </c>
      <c r="GD351" s="84">
        <f t="shared" si="3657"/>
        <v>0</v>
      </c>
      <c r="GE351" s="84">
        <f t="shared" si="3658"/>
        <v>0</v>
      </c>
      <c r="GF351" s="191" t="str">
        <f t="shared" si="3659"/>
        <v>nebija plānots</v>
      </c>
      <c r="GG351" s="84">
        <f t="shared" si="3660"/>
        <v>0</v>
      </c>
      <c r="GH351" s="84">
        <v>0</v>
      </c>
      <c r="GI351" s="84">
        <v>0</v>
      </c>
      <c r="GJ351" s="84">
        <f t="shared" si="3661"/>
        <v>0</v>
      </c>
      <c r="GK351" s="84">
        <f t="shared" si="3662"/>
        <v>0</v>
      </c>
      <c r="GL351" s="84">
        <f t="shared" si="3663"/>
        <v>0</v>
      </c>
      <c r="GM351" s="191" t="str">
        <f t="shared" si="3664"/>
        <v>nebija plānots</v>
      </c>
      <c r="GN351" s="84">
        <f t="shared" si="3665"/>
        <v>0</v>
      </c>
      <c r="GO351" s="84">
        <v>0</v>
      </c>
      <c r="GP351" s="84">
        <v>0</v>
      </c>
      <c r="GQ351" s="84">
        <f t="shared" si="3595"/>
        <v>0</v>
      </c>
      <c r="GR351" s="84">
        <f t="shared" si="3596"/>
        <v>0</v>
      </c>
      <c r="GS351" s="84">
        <f t="shared" si="3597"/>
        <v>0</v>
      </c>
      <c r="GT351" s="191" t="str">
        <f t="shared" si="3666"/>
        <v>nebija plānots</v>
      </c>
      <c r="GU351" s="84">
        <f t="shared" si="3598"/>
        <v>0</v>
      </c>
      <c r="GV351" s="84">
        <v>0</v>
      </c>
      <c r="GW351" s="84">
        <v>0</v>
      </c>
      <c r="GX351" s="84">
        <f t="shared" si="3599"/>
        <v>0</v>
      </c>
      <c r="GY351" s="84">
        <f t="shared" si="3600"/>
        <v>0</v>
      </c>
      <c r="GZ351" s="84">
        <f t="shared" si="3601"/>
        <v>0</v>
      </c>
      <c r="HA351" s="191" t="str">
        <f t="shared" ref="HA351:HA414" si="3791">IFERROR(GZ351/$FU351,"nebija plānots")</f>
        <v>nebija plānots</v>
      </c>
      <c r="HB351" s="84">
        <f t="shared" si="3602"/>
        <v>0</v>
      </c>
      <c r="HC351" s="40"/>
      <c r="HD351" s="40"/>
      <c r="HE351" s="99"/>
      <c r="HF351" s="99"/>
      <c r="HG351" s="102"/>
      <c r="HH351" s="100"/>
      <c r="HI351" s="100"/>
    </row>
    <row r="352" spans="1:217" ht="75.400000000000006" customHeight="1" collapsed="1" x14ac:dyDescent="0.45">
      <c r="A352" s="1" t="str">
        <f t="shared" si="2436"/>
        <v>6.1.4.2.1</v>
      </c>
      <c r="B352" s="9" t="str">
        <f>C352&amp;J352&amp;"."&amp;D352</f>
        <v>6.1.4.2.1.Nē</v>
      </c>
      <c r="C352" s="317" t="s">
        <v>86</v>
      </c>
      <c r="D352" s="1" t="s">
        <v>1471</v>
      </c>
      <c r="E352" s="35">
        <v>337</v>
      </c>
      <c r="F352" s="54">
        <v>6</v>
      </c>
      <c r="G352" s="54" t="s">
        <v>86</v>
      </c>
      <c r="H352" s="54" t="s">
        <v>274</v>
      </c>
      <c r="I352" s="54" t="str">
        <f t="shared" si="2401"/>
        <v>6.1.4.2. Lielo pilsētu integrēšana TEN-T tīklā</v>
      </c>
      <c r="J352" s="54">
        <v>1</v>
      </c>
      <c r="K352" s="62">
        <v>1</v>
      </c>
      <c r="L352" s="38" t="str">
        <f t="shared" si="2402"/>
        <v>6.1.4.2.1</v>
      </c>
      <c r="M352" s="63" t="s">
        <v>48</v>
      </c>
      <c r="N352" s="62" t="s">
        <v>6</v>
      </c>
      <c r="O352" s="55" t="s">
        <v>222</v>
      </c>
      <c r="P352" s="55" t="s">
        <v>225</v>
      </c>
      <c r="Q352" s="57">
        <f t="shared" si="3603"/>
        <v>44916932</v>
      </c>
      <c r="R352" s="57">
        <f t="shared" si="3604"/>
        <v>44916932</v>
      </c>
      <c r="S352" s="80">
        <v>44916932</v>
      </c>
      <c r="T352" s="80">
        <v>0</v>
      </c>
      <c r="U352" s="80">
        <v>0</v>
      </c>
      <c r="V352" s="80">
        <v>0</v>
      </c>
      <c r="W352" s="80">
        <v>0</v>
      </c>
      <c r="X352" s="85" t="str">
        <f t="shared" si="3605"/>
        <v>KF</v>
      </c>
      <c r="Y352" s="85">
        <v>0</v>
      </c>
      <c r="Z352" s="85">
        <v>0</v>
      </c>
      <c r="AA352" s="85">
        <v>0</v>
      </c>
      <c r="AB352" s="85">
        <v>0</v>
      </c>
      <c r="AC352" s="85">
        <v>0</v>
      </c>
      <c r="AD352" s="85">
        <v>0</v>
      </c>
      <c r="AE352" s="85">
        <v>0</v>
      </c>
      <c r="AF352" s="85">
        <v>0</v>
      </c>
      <c r="AG352" s="85">
        <v>0</v>
      </c>
      <c r="AH352" s="85">
        <v>1514287.08</v>
      </c>
      <c r="AI352" s="85">
        <v>0</v>
      </c>
      <c r="AJ352" s="85">
        <v>1346954.09</v>
      </c>
      <c r="AK352" s="85">
        <v>615531.1</v>
      </c>
      <c r="AL352" s="85">
        <v>898377.07</v>
      </c>
      <c r="AM352" s="85">
        <v>4375149.34</v>
      </c>
      <c r="AN352" s="85">
        <f t="shared" si="3379"/>
        <v>4375149.34</v>
      </c>
      <c r="AO352" s="85">
        <v>19858305.940000001</v>
      </c>
      <c r="AP352" s="57">
        <f t="shared" si="2306"/>
        <v>24233455.280000001</v>
      </c>
      <c r="AQ352" s="85">
        <v>266358.26</v>
      </c>
      <c r="AR352" s="85">
        <v>684124.4</v>
      </c>
      <c r="AS352" s="85">
        <v>193863.02000000002</v>
      </c>
      <c r="AT352" s="85">
        <v>369612.01</v>
      </c>
      <c r="AU352" s="85">
        <v>520693.92</v>
      </c>
      <c r="AV352" s="85">
        <v>0</v>
      </c>
      <c r="AW352" s="85">
        <v>2774275.8899999997</v>
      </c>
      <c r="AX352" s="85">
        <v>282090.11</v>
      </c>
      <c r="AY352" s="85">
        <v>1926.58</v>
      </c>
      <c r="AZ352" s="85">
        <v>-28720.83</v>
      </c>
      <c r="BA352" s="85">
        <v>2551759.5499999998</v>
      </c>
      <c r="BB352" s="85">
        <v>0</v>
      </c>
      <c r="BC352" s="57">
        <f t="shared" si="2307"/>
        <v>7615982.9100000001</v>
      </c>
      <c r="BD352" s="57">
        <f t="shared" si="2308"/>
        <v>31849438.190000001</v>
      </c>
      <c r="BE352" s="85">
        <v>0</v>
      </c>
      <c r="BF352" s="85">
        <v>414099.83999999997</v>
      </c>
      <c r="BG352" s="85">
        <v>1617722.36</v>
      </c>
      <c r="BH352" s="85">
        <v>0</v>
      </c>
      <c r="BI352" s="85">
        <v>0</v>
      </c>
      <c r="BJ352" s="85">
        <v>100842.88</v>
      </c>
      <c r="BK352" s="85">
        <v>3528774.8200000003</v>
      </c>
      <c r="BL352" s="85">
        <v>1000000</v>
      </c>
      <c r="BM352" s="85">
        <v>0</v>
      </c>
      <c r="BN352" s="85">
        <v>0</v>
      </c>
      <c r="BO352" s="85">
        <v>0</v>
      </c>
      <c r="BP352" s="85">
        <v>0</v>
      </c>
      <c r="BQ352" s="57">
        <f t="shared" si="2309"/>
        <v>6661439.9000000004</v>
      </c>
      <c r="BR352" s="85">
        <v>685588.8</v>
      </c>
      <c r="BS352" s="85">
        <v>1084597.8600000001</v>
      </c>
      <c r="BT352" s="85">
        <v>466154.87</v>
      </c>
      <c r="BU352" s="85">
        <v>0</v>
      </c>
      <c r="BV352" s="85">
        <v>0</v>
      </c>
      <c r="BW352" s="85">
        <v>0</v>
      </c>
      <c r="BX352" s="85">
        <v>0</v>
      </c>
      <c r="BY352" s="85">
        <v>0</v>
      </c>
      <c r="BZ352" s="85">
        <v>0</v>
      </c>
      <c r="CA352" s="85">
        <v>0</v>
      </c>
      <c r="CB352" s="85">
        <v>0</v>
      </c>
      <c r="CC352" s="85">
        <v>0</v>
      </c>
      <c r="CD352" s="57">
        <f t="shared" si="2310"/>
        <v>2236341.5300000003</v>
      </c>
      <c r="CE352" s="85">
        <v>0</v>
      </c>
      <c r="CF352" s="85">
        <v>0</v>
      </c>
      <c r="CG352" s="85">
        <v>0</v>
      </c>
      <c r="CH352" s="85">
        <v>368727.16</v>
      </c>
      <c r="CI352" s="85">
        <v>0</v>
      </c>
      <c r="CJ352" s="85">
        <v>0</v>
      </c>
      <c r="CK352" s="85">
        <v>0</v>
      </c>
      <c r="CL352" s="85">
        <v>0</v>
      </c>
      <c r="CM352" s="85">
        <v>0</v>
      </c>
      <c r="CN352" s="85">
        <v>-607385.1</v>
      </c>
      <c r="CO352" s="84">
        <v>0</v>
      </c>
      <c r="CP352" s="84">
        <v>0</v>
      </c>
      <c r="CQ352" s="57">
        <f>CE352+CF352+CG352+CH352+CI352+CJ352+CK352+CL352+CM352+CN352+CO352+CP352</f>
        <v>-238657.94</v>
      </c>
      <c r="CR352" s="57">
        <f t="shared" si="3606"/>
        <v>40508561.680000007</v>
      </c>
      <c r="CS352" s="179">
        <v>0</v>
      </c>
      <c r="CT352" s="84">
        <v>0</v>
      </c>
      <c r="CU352" s="84">
        <v>0</v>
      </c>
      <c r="CV352" s="84">
        <f t="shared" si="3607"/>
        <v>0</v>
      </c>
      <c r="CW352" s="84">
        <v>0</v>
      </c>
      <c r="CX352" s="84">
        <f t="shared" si="3608"/>
        <v>0</v>
      </c>
      <c r="CY352" s="191" t="str">
        <f t="shared" si="3609"/>
        <v>nebija plānots</v>
      </c>
      <c r="CZ352" s="84">
        <f t="shared" si="3610"/>
        <v>0</v>
      </c>
      <c r="DA352" s="84">
        <f t="shared" ref="DA352:FL352" si="3792">DA353+DA354</f>
        <v>0</v>
      </c>
      <c r="DB352" s="84">
        <v>0</v>
      </c>
      <c r="DC352" s="84">
        <f t="shared" si="3612"/>
        <v>0</v>
      </c>
      <c r="DD352" s="84">
        <v>0</v>
      </c>
      <c r="DE352" s="84">
        <f t="shared" si="3613"/>
        <v>0</v>
      </c>
      <c r="DF352" s="191" t="str">
        <f t="shared" ref="DF352" si="3793">IFERROR(DE352/DC352,"nebija plānots")</f>
        <v>nebija plānots</v>
      </c>
      <c r="DG352" s="84">
        <f t="shared" ref="DG352" si="3794">DE352-DC352</f>
        <v>0</v>
      </c>
      <c r="DH352" s="84">
        <f t="shared" si="3792"/>
        <v>564534.30000000005</v>
      </c>
      <c r="DI352" s="84">
        <v>0</v>
      </c>
      <c r="DJ352" s="84">
        <f t="shared" ref="DJ352" si="3795">DC352+DH352</f>
        <v>564534.30000000005</v>
      </c>
      <c r="DK352" s="84">
        <v>0</v>
      </c>
      <c r="DL352" s="84">
        <f t="shared" si="3617"/>
        <v>0</v>
      </c>
      <c r="DM352" s="191">
        <f t="shared" ref="DM352" si="3796">IFERROR(DL352/DJ352,"nebija plānots")</f>
        <v>0</v>
      </c>
      <c r="DN352" s="84">
        <f t="shared" ref="DN352" si="3797">DL352-DJ352</f>
        <v>-564534.30000000005</v>
      </c>
      <c r="DO352" s="84">
        <f t="shared" si="3792"/>
        <v>0</v>
      </c>
      <c r="DP352" s="84">
        <v>0</v>
      </c>
      <c r="DQ352" s="84">
        <f t="shared" ref="DQ352" si="3798">DJ352+DO352</f>
        <v>564534.30000000005</v>
      </c>
      <c r="DR352" s="84">
        <v>0</v>
      </c>
      <c r="DS352" s="84">
        <f t="shared" si="3621"/>
        <v>0</v>
      </c>
      <c r="DT352" s="191">
        <f t="shared" ref="DT352" si="3799">IFERROR(DS352/DQ352,"nebija plānots")</f>
        <v>0</v>
      </c>
      <c r="DU352" s="84">
        <f t="shared" ref="DU352" si="3800">DS352-DQ352</f>
        <v>-564534.30000000005</v>
      </c>
      <c r="DV352" s="84">
        <f t="shared" si="3792"/>
        <v>0</v>
      </c>
      <c r="DW352" s="84">
        <v>0</v>
      </c>
      <c r="DX352" s="84">
        <f t="shared" ref="DX352" si="3801">DQ352+DV352</f>
        <v>564534.30000000005</v>
      </c>
      <c r="DY352" s="84">
        <v>0</v>
      </c>
      <c r="DZ352" s="84">
        <f t="shared" si="3625"/>
        <v>0</v>
      </c>
      <c r="EA352" s="191">
        <f t="shared" ref="EA352" si="3802">IFERROR(DZ352/DX352,"nebija plānots")</f>
        <v>0</v>
      </c>
      <c r="EB352" s="84">
        <f t="shared" ref="EB352" si="3803">DZ352-DX352</f>
        <v>-564534.30000000005</v>
      </c>
      <c r="EC352" s="84">
        <f t="shared" si="3792"/>
        <v>0</v>
      </c>
      <c r="ED352" s="84">
        <v>0</v>
      </c>
      <c r="EE352" s="84">
        <f t="shared" ref="EE352" si="3804">DX352+EC352</f>
        <v>564534.30000000005</v>
      </c>
      <c r="EF352" s="84">
        <v>0</v>
      </c>
      <c r="EG352" s="84">
        <f t="shared" si="3629"/>
        <v>0</v>
      </c>
      <c r="EH352" s="191">
        <f t="shared" ref="EH352" si="3805">IFERROR(EG352/EE352,"nebija plānots")</f>
        <v>0</v>
      </c>
      <c r="EI352" s="84">
        <f t="shared" ref="EI352" si="3806">EG352-EE352</f>
        <v>-564534.30000000005</v>
      </c>
      <c r="EJ352" s="84">
        <f t="shared" si="3792"/>
        <v>0</v>
      </c>
      <c r="EK352" s="84">
        <v>564534.29999999993</v>
      </c>
      <c r="EL352" s="84">
        <f t="shared" ref="EL352" si="3807">EE352+EJ352</f>
        <v>564534.30000000005</v>
      </c>
      <c r="EM352" s="84">
        <v>0</v>
      </c>
      <c r="EN352" s="84">
        <f t="shared" si="3633"/>
        <v>564534.29999999993</v>
      </c>
      <c r="EO352" s="191">
        <f t="shared" ref="EO352" si="3808">IFERROR(EN352/EL352,"nebija plānots")</f>
        <v>0.99999999999999978</v>
      </c>
      <c r="EP352" s="84">
        <f t="shared" ref="EP352" si="3809">EN352-EL352</f>
        <v>0</v>
      </c>
      <c r="EQ352" s="84">
        <f t="shared" si="3792"/>
        <v>0</v>
      </c>
      <c r="ER352" s="84">
        <v>0</v>
      </c>
      <c r="ES352" s="84">
        <f t="shared" ref="ES352" si="3810">EL352+EQ352</f>
        <v>564534.30000000005</v>
      </c>
      <c r="ET352" s="84">
        <v>0</v>
      </c>
      <c r="EU352" s="84">
        <f t="shared" si="3637"/>
        <v>564534.29999999993</v>
      </c>
      <c r="EV352" s="191">
        <f t="shared" ref="EV352" si="3811">IFERROR(EU352/ES352,"nebija plānots")</f>
        <v>0.99999999999999978</v>
      </c>
      <c r="EW352" s="84">
        <f t="shared" ref="EW352" si="3812">EU352-ES352</f>
        <v>0</v>
      </c>
      <c r="EX352" s="84">
        <f t="shared" si="3792"/>
        <v>0</v>
      </c>
      <c r="EY352" s="84">
        <v>0</v>
      </c>
      <c r="EZ352" s="84">
        <f t="shared" ref="EZ352" si="3813">ES352+EX352</f>
        <v>564534.30000000005</v>
      </c>
      <c r="FA352" s="84">
        <v>0</v>
      </c>
      <c r="FB352" s="84">
        <f t="shared" si="3641"/>
        <v>564534.29999999993</v>
      </c>
      <c r="FC352" s="191">
        <f t="shared" ref="FC352" si="3814">IFERROR(FB352/EZ352,"nebija plānots")</f>
        <v>0.99999999999999978</v>
      </c>
      <c r="FD352" s="84">
        <f t="shared" ref="FD352" si="3815">FB352-EZ352</f>
        <v>0</v>
      </c>
      <c r="FE352" s="84">
        <f t="shared" si="3792"/>
        <v>0</v>
      </c>
      <c r="FF352" s="84">
        <v>0</v>
      </c>
      <c r="FG352" s="84">
        <f t="shared" ref="FG352" si="3816">EZ352+FE352</f>
        <v>564534.30000000005</v>
      </c>
      <c r="FH352" s="84">
        <v>0</v>
      </c>
      <c r="FI352" s="84">
        <f t="shared" si="3645"/>
        <v>564534.29999999993</v>
      </c>
      <c r="FJ352" s="191">
        <f t="shared" ref="FJ352" si="3817">IFERROR(FI352/FG352,"nebija plānots")</f>
        <v>0.99999999999999978</v>
      </c>
      <c r="FK352" s="84">
        <f t="shared" ref="FK352" si="3818">FI352-FG352</f>
        <v>0</v>
      </c>
      <c r="FL352" s="84">
        <f t="shared" si="3792"/>
        <v>0</v>
      </c>
      <c r="FM352" s="84">
        <v>0</v>
      </c>
      <c r="FN352" s="84">
        <f t="shared" ref="FN352" si="3819">FG352+FL352</f>
        <v>564534.30000000005</v>
      </c>
      <c r="FO352" s="84">
        <v>0</v>
      </c>
      <c r="FP352" s="84">
        <f t="shared" si="3649"/>
        <v>564534.29999999993</v>
      </c>
      <c r="FQ352" s="191">
        <f t="shared" ref="FQ352" si="3820">IFERROR(FP352/FN352,"nebija plānots")</f>
        <v>0.99999999999999978</v>
      </c>
      <c r="FR352" s="84">
        <f t="shared" ref="FR352" si="3821">FP352-FN352</f>
        <v>0</v>
      </c>
      <c r="FS352" s="97">
        <f t="shared" si="3790"/>
        <v>564534.30000000005</v>
      </c>
      <c r="FT352" s="97">
        <f t="shared" si="3652"/>
        <v>41073095.980000004</v>
      </c>
      <c r="FU352" s="84">
        <v>0</v>
      </c>
      <c r="FV352" s="84">
        <v>0</v>
      </c>
      <c r="FW352" s="84">
        <v>0</v>
      </c>
      <c r="FX352" s="84">
        <f t="shared" si="3653"/>
        <v>0</v>
      </c>
      <c r="FY352" s="191" t="str">
        <f t="shared" si="3654"/>
        <v>nebija plānots</v>
      </c>
      <c r="FZ352" s="84">
        <f t="shared" si="3655"/>
        <v>0</v>
      </c>
      <c r="GA352" s="84">
        <v>0</v>
      </c>
      <c r="GB352" s="84">
        <v>0</v>
      </c>
      <c r="GC352" s="84">
        <f t="shared" si="3656"/>
        <v>0</v>
      </c>
      <c r="GD352" s="84">
        <f t="shared" si="3657"/>
        <v>0</v>
      </c>
      <c r="GE352" s="84">
        <f t="shared" si="3658"/>
        <v>0</v>
      </c>
      <c r="GF352" s="191" t="str">
        <f t="shared" si="3659"/>
        <v>nebija plānots</v>
      </c>
      <c r="GG352" s="84">
        <f t="shared" si="3660"/>
        <v>0</v>
      </c>
      <c r="GH352" s="84">
        <v>0</v>
      </c>
      <c r="GI352" s="84">
        <v>0</v>
      </c>
      <c r="GJ352" s="84">
        <f t="shared" si="3661"/>
        <v>0</v>
      </c>
      <c r="GK352" s="84">
        <f t="shared" si="3662"/>
        <v>0</v>
      </c>
      <c r="GL352" s="84">
        <f t="shared" si="3663"/>
        <v>0</v>
      </c>
      <c r="GM352" s="191" t="str">
        <f t="shared" si="3664"/>
        <v>nebija plānots</v>
      </c>
      <c r="GN352" s="84">
        <f t="shared" si="3665"/>
        <v>0</v>
      </c>
      <c r="GO352" s="84">
        <v>0</v>
      </c>
      <c r="GP352" s="84">
        <v>0</v>
      </c>
      <c r="GQ352" s="84">
        <f t="shared" si="3595"/>
        <v>0</v>
      </c>
      <c r="GR352" s="84">
        <f t="shared" si="3596"/>
        <v>0</v>
      </c>
      <c r="GS352" s="84">
        <f t="shared" si="3597"/>
        <v>0</v>
      </c>
      <c r="GT352" s="191" t="str">
        <f t="shared" si="3666"/>
        <v>nebija plānots</v>
      </c>
      <c r="GU352" s="84">
        <f t="shared" si="3598"/>
        <v>0</v>
      </c>
      <c r="GV352" s="84">
        <v>0</v>
      </c>
      <c r="GW352" s="84">
        <v>0</v>
      </c>
      <c r="GX352" s="84">
        <f t="shared" si="3599"/>
        <v>0</v>
      </c>
      <c r="GY352" s="84">
        <f t="shared" si="3600"/>
        <v>0</v>
      </c>
      <c r="GZ352" s="84">
        <f t="shared" si="3601"/>
        <v>0</v>
      </c>
      <c r="HA352" s="191" t="str">
        <f t="shared" si="3791"/>
        <v>nebija plānots</v>
      </c>
      <c r="HB352" s="84">
        <f t="shared" si="3602"/>
        <v>0</v>
      </c>
      <c r="HC352" s="57">
        <f>FU352+FS352+CQ352+CD352+BQ352+BC352+AP352</f>
        <v>41073095.980000004</v>
      </c>
      <c r="HD352" s="57">
        <f>Q352-HC352</f>
        <v>3843836.0199999958</v>
      </c>
      <c r="HE352" s="58" t="s">
        <v>813</v>
      </c>
      <c r="HF352" s="58"/>
      <c r="HG352" s="61"/>
      <c r="HH352" s="59"/>
      <c r="HI352" s="59"/>
    </row>
    <row r="353" spans="1:217" ht="75.400000000000006" hidden="1" customHeight="1" outlineLevel="1" x14ac:dyDescent="0.45">
      <c r="B353" s="9"/>
      <c r="C353" s="317" t="s">
        <v>86</v>
      </c>
      <c r="D353" s="1" t="s">
        <v>1471</v>
      </c>
      <c r="E353" s="35">
        <v>338</v>
      </c>
      <c r="F353" s="37">
        <v>6</v>
      </c>
      <c r="G353" s="37" t="s">
        <v>86</v>
      </c>
      <c r="H353" s="37" t="s">
        <v>274</v>
      </c>
      <c r="I353" s="37" t="s">
        <v>517</v>
      </c>
      <c r="J353" s="54">
        <v>0</v>
      </c>
      <c r="K353" s="41"/>
      <c r="L353" s="38"/>
      <c r="M353" s="42" t="s">
        <v>48</v>
      </c>
      <c r="N353" s="41"/>
      <c r="O353" s="38"/>
      <c r="P353" s="38" t="s">
        <v>456</v>
      </c>
      <c r="Q353" s="40"/>
      <c r="R353" s="40"/>
      <c r="S353" s="40"/>
      <c r="T353" s="40"/>
      <c r="U353" s="40"/>
      <c r="V353" s="40"/>
      <c r="W353" s="40"/>
      <c r="X353" s="85">
        <f t="shared" si="3605"/>
        <v>0</v>
      </c>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0"/>
      <c r="BN353" s="40"/>
      <c r="BO353" s="40"/>
      <c r="BP353" s="40"/>
      <c r="BQ353" s="40"/>
      <c r="BR353" s="40"/>
      <c r="BS353" s="40"/>
      <c r="BT353" s="40"/>
      <c r="BU353" s="40"/>
      <c r="BV353" s="40"/>
      <c r="BW353" s="40"/>
      <c r="BX353" s="40"/>
      <c r="BY353" s="40"/>
      <c r="BZ353" s="40"/>
      <c r="CA353" s="40"/>
      <c r="CB353" s="40"/>
      <c r="CC353" s="40"/>
      <c r="CD353" s="40"/>
      <c r="CE353" s="40"/>
      <c r="CF353" s="40"/>
      <c r="CG353" s="40"/>
      <c r="CH353" s="40"/>
      <c r="CI353" s="40"/>
      <c r="CJ353" s="40"/>
      <c r="CK353" s="40"/>
      <c r="CL353" s="40"/>
      <c r="CM353" s="40"/>
      <c r="CN353" s="40"/>
      <c r="CO353" s="84">
        <v>0</v>
      </c>
      <c r="CP353" s="84">
        <v>0</v>
      </c>
      <c r="CQ353" s="40"/>
      <c r="CR353" s="57">
        <f t="shared" si="3606"/>
        <v>0</v>
      </c>
      <c r="CS353" s="40"/>
      <c r="CT353" s="40"/>
      <c r="CU353" s="84"/>
      <c r="CV353" s="84"/>
      <c r="CW353" s="84"/>
      <c r="CX353" s="84"/>
      <c r="CY353" s="191"/>
      <c r="CZ353" s="84"/>
      <c r="DA353" s="40"/>
      <c r="DB353" s="84">
        <v>0</v>
      </c>
      <c r="DC353" s="84"/>
      <c r="DD353" s="84"/>
      <c r="DE353" s="84">
        <f t="shared" si="3613"/>
        <v>0</v>
      </c>
      <c r="DF353" s="191"/>
      <c r="DG353" s="84"/>
      <c r="DH353" s="40"/>
      <c r="DI353" s="84">
        <v>0</v>
      </c>
      <c r="DJ353" s="84"/>
      <c r="DK353" s="84"/>
      <c r="DL353" s="84">
        <f t="shared" si="3617"/>
        <v>0</v>
      </c>
      <c r="DM353" s="191"/>
      <c r="DN353" s="84"/>
      <c r="DO353" s="40"/>
      <c r="DP353" s="84">
        <v>0</v>
      </c>
      <c r="DQ353" s="84"/>
      <c r="DR353" s="84"/>
      <c r="DS353" s="84">
        <f t="shared" si="3621"/>
        <v>0</v>
      </c>
      <c r="DT353" s="191"/>
      <c r="DU353" s="84"/>
      <c r="DV353" s="40"/>
      <c r="DW353" s="84">
        <v>0</v>
      </c>
      <c r="DX353" s="84"/>
      <c r="DY353" s="84"/>
      <c r="DZ353" s="84">
        <f t="shared" si="3625"/>
        <v>0</v>
      </c>
      <c r="EA353" s="191"/>
      <c r="EB353" s="84"/>
      <c r="EC353" s="40"/>
      <c r="ED353" s="84">
        <v>0</v>
      </c>
      <c r="EE353" s="84"/>
      <c r="EF353" s="84"/>
      <c r="EG353" s="84">
        <f t="shared" si="3629"/>
        <v>0</v>
      </c>
      <c r="EH353" s="191"/>
      <c r="EI353" s="84"/>
      <c r="EJ353" s="40"/>
      <c r="EK353" s="84">
        <v>0</v>
      </c>
      <c r="EL353" s="84"/>
      <c r="EM353" s="84"/>
      <c r="EN353" s="84">
        <f t="shared" si="3633"/>
        <v>0</v>
      </c>
      <c r="EO353" s="191"/>
      <c r="EP353" s="84"/>
      <c r="EQ353" s="40"/>
      <c r="ER353" s="84">
        <v>0</v>
      </c>
      <c r="ES353" s="84"/>
      <c r="ET353" s="84"/>
      <c r="EU353" s="84">
        <f t="shared" si="3637"/>
        <v>0</v>
      </c>
      <c r="EV353" s="191"/>
      <c r="EW353" s="84"/>
      <c r="EX353" s="40"/>
      <c r="EY353" s="84">
        <v>0</v>
      </c>
      <c r="EZ353" s="84"/>
      <c r="FA353" s="84"/>
      <c r="FB353" s="84">
        <f t="shared" si="3641"/>
        <v>0</v>
      </c>
      <c r="FC353" s="191"/>
      <c r="FD353" s="84"/>
      <c r="FE353" s="40"/>
      <c r="FF353" s="84">
        <v>0</v>
      </c>
      <c r="FG353" s="84"/>
      <c r="FH353" s="84"/>
      <c r="FI353" s="84">
        <f t="shared" si="3645"/>
        <v>0</v>
      </c>
      <c r="FJ353" s="191"/>
      <c r="FK353" s="84"/>
      <c r="FL353" s="40"/>
      <c r="FM353" s="84">
        <v>0</v>
      </c>
      <c r="FN353" s="84"/>
      <c r="FO353" s="84"/>
      <c r="FP353" s="84">
        <f t="shared" si="3649"/>
        <v>0</v>
      </c>
      <c r="FQ353" s="191"/>
      <c r="FR353" s="84"/>
      <c r="FS353" s="40"/>
      <c r="FT353" s="97">
        <f t="shared" si="3652"/>
        <v>0</v>
      </c>
      <c r="FU353" s="84">
        <v>0</v>
      </c>
      <c r="FV353" s="84">
        <v>0</v>
      </c>
      <c r="FW353" s="84">
        <v>0</v>
      </c>
      <c r="FX353" s="84">
        <f t="shared" si="3653"/>
        <v>0</v>
      </c>
      <c r="FY353" s="191" t="str">
        <f t="shared" si="3654"/>
        <v>nebija plānots</v>
      </c>
      <c r="FZ353" s="84">
        <f t="shared" si="3655"/>
        <v>0</v>
      </c>
      <c r="GA353" s="84">
        <v>0</v>
      </c>
      <c r="GB353" s="84">
        <v>0</v>
      </c>
      <c r="GC353" s="84">
        <f t="shared" si="3656"/>
        <v>0</v>
      </c>
      <c r="GD353" s="84">
        <f t="shared" si="3657"/>
        <v>0</v>
      </c>
      <c r="GE353" s="84">
        <f t="shared" si="3658"/>
        <v>0</v>
      </c>
      <c r="GF353" s="191" t="str">
        <f t="shared" si="3659"/>
        <v>nebija plānots</v>
      </c>
      <c r="GG353" s="84">
        <f t="shared" si="3660"/>
        <v>0</v>
      </c>
      <c r="GH353" s="84">
        <v>0</v>
      </c>
      <c r="GI353" s="84">
        <v>0</v>
      </c>
      <c r="GJ353" s="84">
        <f t="shared" si="3661"/>
        <v>0</v>
      </c>
      <c r="GK353" s="84">
        <f t="shared" si="3662"/>
        <v>0</v>
      </c>
      <c r="GL353" s="84">
        <f t="shared" si="3663"/>
        <v>0</v>
      </c>
      <c r="GM353" s="191" t="str">
        <f t="shared" si="3664"/>
        <v>nebija plānots</v>
      </c>
      <c r="GN353" s="84">
        <f t="shared" si="3665"/>
        <v>0</v>
      </c>
      <c r="GO353" s="84">
        <v>0</v>
      </c>
      <c r="GP353" s="84">
        <v>0</v>
      </c>
      <c r="GQ353" s="84">
        <f t="shared" si="3595"/>
        <v>0</v>
      </c>
      <c r="GR353" s="84">
        <f t="shared" si="3596"/>
        <v>0</v>
      </c>
      <c r="GS353" s="84">
        <f t="shared" si="3597"/>
        <v>0</v>
      </c>
      <c r="GT353" s="191" t="str">
        <f t="shared" si="3666"/>
        <v>nebija plānots</v>
      </c>
      <c r="GU353" s="84">
        <f t="shared" si="3598"/>
        <v>0</v>
      </c>
      <c r="GV353" s="84">
        <v>0</v>
      </c>
      <c r="GW353" s="84">
        <v>0</v>
      </c>
      <c r="GX353" s="84">
        <f t="shared" si="3599"/>
        <v>0</v>
      </c>
      <c r="GY353" s="84">
        <f t="shared" si="3600"/>
        <v>0</v>
      </c>
      <c r="GZ353" s="84">
        <f t="shared" si="3601"/>
        <v>0</v>
      </c>
      <c r="HA353" s="191" t="str">
        <f t="shared" si="3791"/>
        <v>nebija plānots</v>
      </c>
      <c r="HB353" s="84">
        <f t="shared" si="3602"/>
        <v>0</v>
      </c>
      <c r="HC353" s="40"/>
      <c r="HD353" s="40"/>
      <c r="HE353" s="99"/>
      <c r="HF353" s="99"/>
      <c r="HG353" s="102"/>
      <c r="HH353" s="100"/>
      <c r="HI353" s="100"/>
    </row>
    <row r="354" spans="1:217" ht="75.400000000000006" hidden="1" customHeight="1" outlineLevel="1" x14ac:dyDescent="0.45">
      <c r="B354" s="9"/>
      <c r="C354" s="317" t="s">
        <v>86</v>
      </c>
      <c r="D354" s="1" t="s">
        <v>1471</v>
      </c>
      <c r="E354" s="35">
        <v>339</v>
      </c>
      <c r="F354" s="37">
        <v>6</v>
      </c>
      <c r="G354" s="37" t="s">
        <v>86</v>
      </c>
      <c r="H354" s="37" t="s">
        <v>274</v>
      </c>
      <c r="I354" s="37" t="s">
        <v>517</v>
      </c>
      <c r="J354" s="54">
        <v>0</v>
      </c>
      <c r="K354" s="41"/>
      <c r="L354" s="38"/>
      <c r="M354" s="42" t="s">
        <v>48</v>
      </c>
      <c r="N354" s="41"/>
      <c r="O354" s="38"/>
      <c r="P354" s="38" t="s">
        <v>457</v>
      </c>
      <c r="Q354" s="40"/>
      <c r="R354" s="40"/>
      <c r="S354" s="40"/>
      <c r="T354" s="40"/>
      <c r="U354" s="40"/>
      <c r="V354" s="40"/>
      <c r="W354" s="40"/>
      <c r="X354" s="85">
        <f t="shared" si="3605"/>
        <v>0</v>
      </c>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0"/>
      <c r="BN354" s="40"/>
      <c r="BO354" s="40"/>
      <c r="BP354" s="40"/>
      <c r="BQ354" s="40"/>
      <c r="BR354" s="40"/>
      <c r="BS354" s="40"/>
      <c r="BT354" s="40"/>
      <c r="BU354" s="40"/>
      <c r="BV354" s="40"/>
      <c r="BW354" s="40"/>
      <c r="BX354" s="40"/>
      <c r="BY354" s="40"/>
      <c r="BZ354" s="40"/>
      <c r="CA354" s="40"/>
      <c r="CB354" s="40"/>
      <c r="CC354" s="40"/>
      <c r="CD354" s="40"/>
      <c r="CE354" s="40"/>
      <c r="CF354" s="40"/>
      <c r="CG354" s="40"/>
      <c r="CH354" s="40"/>
      <c r="CI354" s="40"/>
      <c r="CJ354" s="40"/>
      <c r="CK354" s="40"/>
      <c r="CL354" s="40"/>
      <c r="CM354" s="40"/>
      <c r="CN354" s="40"/>
      <c r="CO354" s="84">
        <v>0</v>
      </c>
      <c r="CP354" s="84">
        <v>0</v>
      </c>
      <c r="CQ354" s="40"/>
      <c r="CR354" s="57">
        <f t="shared" si="3606"/>
        <v>0</v>
      </c>
      <c r="CS354" s="40"/>
      <c r="CT354" s="40">
        <v>0</v>
      </c>
      <c r="CU354" s="84"/>
      <c r="CV354" s="84"/>
      <c r="CW354" s="84"/>
      <c r="CX354" s="84"/>
      <c r="CY354" s="191"/>
      <c r="CZ354" s="84"/>
      <c r="DA354" s="40">
        <v>0</v>
      </c>
      <c r="DB354" s="84">
        <v>0</v>
      </c>
      <c r="DC354" s="84"/>
      <c r="DD354" s="84"/>
      <c r="DE354" s="84">
        <f t="shared" si="3613"/>
        <v>0</v>
      </c>
      <c r="DF354" s="191"/>
      <c r="DG354" s="84"/>
      <c r="DH354" s="40">
        <v>564534.30000000005</v>
      </c>
      <c r="DI354" s="84">
        <v>0</v>
      </c>
      <c r="DJ354" s="84"/>
      <c r="DK354" s="84"/>
      <c r="DL354" s="84">
        <f t="shared" si="3617"/>
        <v>0</v>
      </c>
      <c r="DM354" s="191"/>
      <c r="DN354" s="84"/>
      <c r="DO354" s="40">
        <v>0</v>
      </c>
      <c r="DP354" s="84">
        <v>0</v>
      </c>
      <c r="DQ354" s="84"/>
      <c r="DR354" s="84"/>
      <c r="DS354" s="84">
        <f t="shared" si="3621"/>
        <v>0</v>
      </c>
      <c r="DT354" s="191"/>
      <c r="DU354" s="84"/>
      <c r="DV354" s="40">
        <v>0</v>
      </c>
      <c r="DW354" s="84">
        <v>0</v>
      </c>
      <c r="DX354" s="84"/>
      <c r="DY354" s="84"/>
      <c r="DZ354" s="84">
        <f t="shared" si="3625"/>
        <v>0</v>
      </c>
      <c r="EA354" s="191"/>
      <c r="EB354" s="84"/>
      <c r="EC354" s="40">
        <v>0</v>
      </c>
      <c r="ED354" s="84">
        <v>0</v>
      </c>
      <c r="EE354" s="84"/>
      <c r="EF354" s="84"/>
      <c r="EG354" s="84">
        <f t="shared" si="3629"/>
        <v>0</v>
      </c>
      <c r="EH354" s="191"/>
      <c r="EI354" s="84"/>
      <c r="EJ354" s="40">
        <v>0</v>
      </c>
      <c r="EK354" s="84">
        <v>0</v>
      </c>
      <c r="EL354" s="84"/>
      <c r="EM354" s="84"/>
      <c r="EN354" s="84">
        <f t="shared" si="3633"/>
        <v>0</v>
      </c>
      <c r="EO354" s="191"/>
      <c r="EP354" s="84"/>
      <c r="EQ354" s="40">
        <v>0</v>
      </c>
      <c r="ER354" s="84">
        <v>0</v>
      </c>
      <c r="ES354" s="84"/>
      <c r="ET354" s="84"/>
      <c r="EU354" s="84">
        <f t="shared" si="3637"/>
        <v>0</v>
      </c>
      <c r="EV354" s="191"/>
      <c r="EW354" s="84"/>
      <c r="EX354" s="40">
        <v>0</v>
      </c>
      <c r="EY354" s="84">
        <v>0</v>
      </c>
      <c r="EZ354" s="84"/>
      <c r="FA354" s="84"/>
      <c r="FB354" s="84">
        <f t="shared" si="3641"/>
        <v>0</v>
      </c>
      <c r="FC354" s="191"/>
      <c r="FD354" s="84"/>
      <c r="FE354" s="40">
        <v>0</v>
      </c>
      <c r="FF354" s="84">
        <v>0</v>
      </c>
      <c r="FG354" s="84"/>
      <c r="FH354" s="84"/>
      <c r="FI354" s="84">
        <f t="shared" si="3645"/>
        <v>0</v>
      </c>
      <c r="FJ354" s="191"/>
      <c r="FK354" s="84"/>
      <c r="FL354" s="40">
        <v>0</v>
      </c>
      <c r="FM354" s="84">
        <v>0</v>
      </c>
      <c r="FN354" s="84"/>
      <c r="FO354" s="84"/>
      <c r="FP354" s="84">
        <f t="shared" si="3649"/>
        <v>0</v>
      </c>
      <c r="FQ354" s="191"/>
      <c r="FR354" s="84"/>
      <c r="FS354" s="40"/>
      <c r="FT354" s="97">
        <f t="shared" si="3652"/>
        <v>0</v>
      </c>
      <c r="FU354" s="84">
        <v>0</v>
      </c>
      <c r="FV354" s="84">
        <v>0</v>
      </c>
      <c r="FW354" s="84">
        <v>0</v>
      </c>
      <c r="FX354" s="84">
        <f t="shared" si="3653"/>
        <v>0</v>
      </c>
      <c r="FY354" s="191" t="str">
        <f t="shared" si="3654"/>
        <v>nebija plānots</v>
      </c>
      <c r="FZ354" s="84">
        <f t="shared" si="3655"/>
        <v>0</v>
      </c>
      <c r="GA354" s="84">
        <v>0</v>
      </c>
      <c r="GB354" s="84">
        <v>0</v>
      </c>
      <c r="GC354" s="84">
        <f t="shared" si="3656"/>
        <v>0</v>
      </c>
      <c r="GD354" s="84">
        <f t="shared" si="3657"/>
        <v>0</v>
      </c>
      <c r="GE354" s="84">
        <f t="shared" si="3658"/>
        <v>0</v>
      </c>
      <c r="GF354" s="191" t="str">
        <f t="shared" si="3659"/>
        <v>nebija plānots</v>
      </c>
      <c r="GG354" s="84">
        <f t="shared" si="3660"/>
        <v>0</v>
      </c>
      <c r="GH354" s="84">
        <v>0</v>
      </c>
      <c r="GI354" s="84">
        <v>0</v>
      </c>
      <c r="GJ354" s="84">
        <f t="shared" si="3661"/>
        <v>0</v>
      </c>
      <c r="GK354" s="84">
        <f t="shared" si="3662"/>
        <v>0</v>
      </c>
      <c r="GL354" s="84">
        <f t="shared" si="3663"/>
        <v>0</v>
      </c>
      <c r="GM354" s="191" t="str">
        <f t="shared" si="3664"/>
        <v>nebija plānots</v>
      </c>
      <c r="GN354" s="84">
        <f t="shared" si="3665"/>
        <v>0</v>
      </c>
      <c r="GO354" s="84">
        <v>0</v>
      </c>
      <c r="GP354" s="84">
        <v>0</v>
      </c>
      <c r="GQ354" s="84">
        <f t="shared" si="3595"/>
        <v>0</v>
      </c>
      <c r="GR354" s="84">
        <f t="shared" si="3596"/>
        <v>0</v>
      </c>
      <c r="GS354" s="84">
        <f t="shared" si="3597"/>
        <v>0</v>
      </c>
      <c r="GT354" s="191" t="str">
        <f t="shared" si="3666"/>
        <v>nebija plānots</v>
      </c>
      <c r="GU354" s="84">
        <f t="shared" si="3598"/>
        <v>0</v>
      </c>
      <c r="GV354" s="84">
        <v>0</v>
      </c>
      <c r="GW354" s="84">
        <v>0</v>
      </c>
      <c r="GX354" s="84">
        <f t="shared" si="3599"/>
        <v>0</v>
      </c>
      <c r="GY354" s="84">
        <f t="shared" si="3600"/>
        <v>0</v>
      </c>
      <c r="GZ354" s="84">
        <f t="shared" si="3601"/>
        <v>0</v>
      </c>
      <c r="HA354" s="191" t="str">
        <f t="shared" si="3791"/>
        <v>nebija plānots</v>
      </c>
      <c r="HB354" s="84">
        <f t="shared" si="3602"/>
        <v>0</v>
      </c>
      <c r="HC354" s="40"/>
      <c r="HD354" s="40"/>
      <c r="HE354" s="99"/>
      <c r="HF354" s="158">
        <v>1</v>
      </c>
      <c r="HG354" s="102" t="s">
        <v>897</v>
      </c>
      <c r="HH354" s="100"/>
      <c r="HI354" s="100" t="s">
        <v>1027</v>
      </c>
    </row>
    <row r="355" spans="1:217" ht="75.400000000000006" customHeight="1" collapsed="1" x14ac:dyDescent="0.45">
      <c r="A355" s="1" t="str">
        <f t="shared" si="2436"/>
        <v>6.1.4.2.2</v>
      </c>
      <c r="B355" s="9" t="str">
        <f>C355&amp;J355&amp;"."&amp;D355</f>
        <v>6.1.4.2.2.Nē</v>
      </c>
      <c r="C355" s="317" t="s">
        <v>86</v>
      </c>
      <c r="D355" s="1" t="s">
        <v>1471</v>
      </c>
      <c r="E355" s="35">
        <v>340</v>
      </c>
      <c r="F355" s="54">
        <v>6</v>
      </c>
      <c r="G355" s="54" t="s">
        <v>86</v>
      </c>
      <c r="H355" s="54" t="s">
        <v>274</v>
      </c>
      <c r="I355" s="54" t="str">
        <f t="shared" ref="I355" si="3822">CONCATENATE(G355," ",H355)</f>
        <v>6.1.4.2. Lielo pilsētu integrēšana TEN-T tīklā</v>
      </c>
      <c r="J355" s="54">
        <v>2</v>
      </c>
      <c r="K355" s="62">
        <v>2</v>
      </c>
      <c r="L355" s="38"/>
      <c r="M355" s="63" t="s">
        <v>48</v>
      </c>
      <c r="N355" s="62" t="s">
        <v>6</v>
      </c>
      <c r="O355" s="55" t="s">
        <v>222</v>
      </c>
      <c r="P355" s="55" t="s">
        <v>225</v>
      </c>
      <c r="Q355" s="57">
        <f t="shared" ref="Q355" si="3823">S355+T355+U355+V355+W355</f>
        <v>4840000</v>
      </c>
      <c r="R355" s="57">
        <f t="shared" ref="R355" si="3824">S355+T355+U355+V355</f>
        <v>4840000</v>
      </c>
      <c r="S355" s="80">
        <v>4840000</v>
      </c>
      <c r="T355" s="80">
        <v>0</v>
      </c>
      <c r="U355" s="80">
        <v>0</v>
      </c>
      <c r="V355" s="80">
        <v>0</v>
      </c>
      <c r="W355" s="80">
        <v>0</v>
      </c>
      <c r="X355" s="85" t="str">
        <f t="shared" si="3605"/>
        <v>KF</v>
      </c>
      <c r="Y355" s="85">
        <v>0</v>
      </c>
      <c r="Z355" s="85">
        <v>0</v>
      </c>
      <c r="AA355" s="85">
        <v>0</v>
      </c>
      <c r="AB355" s="85">
        <v>0</v>
      </c>
      <c r="AC355" s="85">
        <v>0</v>
      </c>
      <c r="AD355" s="85">
        <v>0</v>
      </c>
      <c r="AE355" s="85">
        <v>0</v>
      </c>
      <c r="AF355" s="85">
        <v>0</v>
      </c>
      <c r="AG355" s="85">
        <v>0</v>
      </c>
      <c r="AH355" s="85">
        <v>0</v>
      </c>
      <c r="AI355" s="85">
        <v>0</v>
      </c>
      <c r="AJ355" s="85">
        <v>0</v>
      </c>
      <c r="AK355" s="85">
        <v>0</v>
      </c>
      <c r="AL355" s="85">
        <v>0</v>
      </c>
      <c r="AM355" s="85">
        <v>0</v>
      </c>
      <c r="AN355" s="85">
        <v>0</v>
      </c>
      <c r="AO355" s="85">
        <v>0</v>
      </c>
      <c r="AP355" s="57">
        <f t="shared" si="2306"/>
        <v>0</v>
      </c>
      <c r="AQ355" s="85">
        <v>0</v>
      </c>
      <c r="AR355" s="85">
        <v>0</v>
      </c>
      <c r="AS355" s="85">
        <v>0</v>
      </c>
      <c r="AT355" s="85">
        <v>0</v>
      </c>
      <c r="AU355" s="85">
        <v>0</v>
      </c>
      <c r="AV355" s="85">
        <v>0</v>
      </c>
      <c r="AW355" s="85">
        <v>0</v>
      </c>
      <c r="AX355" s="85">
        <v>0</v>
      </c>
      <c r="AY355" s="85">
        <v>0</v>
      </c>
      <c r="AZ355" s="85">
        <v>0</v>
      </c>
      <c r="BA355" s="85">
        <v>0</v>
      </c>
      <c r="BB355" s="85">
        <v>0</v>
      </c>
      <c r="BC355" s="57">
        <f t="shared" si="2307"/>
        <v>0</v>
      </c>
      <c r="BD355" s="57">
        <f t="shared" si="2308"/>
        <v>0</v>
      </c>
      <c r="BE355" s="85">
        <v>0</v>
      </c>
      <c r="BF355" s="85">
        <v>0</v>
      </c>
      <c r="BG355" s="85">
        <v>0</v>
      </c>
      <c r="BH355" s="85">
        <v>0</v>
      </c>
      <c r="BI355" s="85">
        <v>0</v>
      </c>
      <c r="BJ355" s="85">
        <v>0</v>
      </c>
      <c r="BK355" s="85">
        <v>0</v>
      </c>
      <c r="BL355" s="85">
        <v>0</v>
      </c>
      <c r="BM355" s="85">
        <v>0</v>
      </c>
      <c r="BN355" s="85">
        <v>0</v>
      </c>
      <c r="BO355" s="85">
        <v>0</v>
      </c>
      <c r="BP355" s="85">
        <v>0</v>
      </c>
      <c r="BQ355" s="57">
        <f t="shared" si="2309"/>
        <v>0</v>
      </c>
      <c r="BR355" s="85">
        <v>0</v>
      </c>
      <c r="BS355" s="85">
        <v>0</v>
      </c>
      <c r="BT355" s="85">
        <v>0</v>
      </c>
      <c r="BU355" s="85">
        <v>0</v>
      </c>
      <c r="BV355" s="85">
        <v>0</v>
      </c>
      <c r="BW355" s="85">
        <v>0</v>
      </c>
      <c r="BX355" s="85">
        <v>0</v>
      </c>
      <c r="BY355" s="85">
        <v>0</v>
      </c>
      <c r="BZ355" s="85">
        <v>0</v>
      </c>
      <c r="CA355" s="85">
        <v>0</v>
      </c>
      <c r="CB355" s="85">
        <v>0</v>
      </c>
      <c r="CC355" s="85">
        <v>0</v>
      </c>
      <c r="CD355" s="57">
        <f t="shared" si="2310"/>
        <v>0</v>
      </c>
      <c r="CE355" s="85">
        <v>0</v>
      </c>
      <c r="CF355" s="85">
        <v>0</v>
      </c>
      <c r="CG355" s="85">
        <v>0</v>
      </c>
      <c r="CH355" s="85">
        <v>0</v>
      </c>
      <c r="CI355" s="85">
        <v>0</v>
      </c>
      <c r="CJ355" s="85">
        <v>0</v>
      </c>
      <c r="CK355" s="85">
        <v>0</v>
      </c>
      <c r="CL355" s="85">
        <v>0</v>
      </c>
      <c r="CM355" s="85">
        <v>0</v>
      </c>
      <c r="CN355" s="85">
        <v>0</v>
      </c>
      <c r="CO355" s="84">
        <v>0</v>
      </c>
      <c r="CP355" s="84">
        <v>639900.12</v>
      </c>
      <c r="CQ355" s="57">
        <f>CE355+CF355+CG355+CH355+CI355+CJ355+CK355+CL355+CM355+CN355+CO355+CP355</f>
        <v>639900.12</v>
      </c>
      <c r="CR355" s="57">
        <f t="shared" si="3606"/>
        <v>639900.12</v>
      </c>
      <c r="CS355" s="179">
        <v>0</v>
      </c>
      <c r="CT355" s="84">
        <v>191549.3</v>
      </c>
      <c r="CU355" s="84">
        <v>191549.3</v>
      </c>
      <c r="CV355" s="84">
        <f t="shared" si="3607"/>
        <v>191549.3</v>
      </c>
      <c r="CW355" s="84">
        <v>0</v>
      </c>
      <c r="CX355" s="84">
        <f t="shared" si="3608"/>
        <v>191549.3</v>
      </c>
      <c r="CY355" s="191">
        <f t="shared" si="3609"/>
        <v>1</v>
      </c>
      <c r="CZ355" s="84">
        <f t="shared" si="3610"/>
        <v>0</v>
      </c>
      <c r="DA355" s="84">
        <f t="shared" ref="DA355:FL355" si="3825">DA356+DA357</f>
        <v>0</v>
      </c>
      <c r="DB355" s="84">
        <v>430985.92</v>
      </c>
      <c r="DC355" s="84">
        <f t="shared" si="3612"/>
        <v>191549.3</v>
      </c>
      <c r="DD355" s="84">
        <v>0</v>
      </c>
      <c r="DE355" s="84">
        <f t="shared" si="3613"/>
        <v>622535.22</v>
      </c>
      <c r="DF355" s="191">
        <f t="shared" ref="DF355" si="3826">IFERROR(DE355/DC355,"nebija plānots")</f>
        <v>3.2499999738970593</v>
      </c>
      <c r="DG355" s="84">
        <f t="shared" ref="DG355" si="3827">DE355-DC355</f>
        <v>430985.92</v>
      </c>
      <c r="DH355" s="84">
        <f t="shared" si="3825"/>
        <v>278537.95</v>
      </c>
      <c r="DI355" s="84">
        <v>781009.91</v>
      </c>
      <c r="DJ355" s="84">
        <f t="shared" ref="DJ355" si="3828">DC355+DH355</f>
        <v>470087.25</v>
      </c>
      <c r="DK355" s="84">
        <v>0</v>
      </c>
      <c r="DL355" s="84">
        <f t="shared" si="3617"/>
        <v>1403545.13</v>
      </c>
      <c r="DM355" s="191">
        <f t="shared" ref="DM355" si="3829">IFERROR(DL355/DJ355,"nebija plānots")</f>
        <v>2.9857119715542164</v>
      </c>
      <c r="DN355" s="84">
        <f t="shared" ref="DN355" si="3830">DL355-DJ355</f>
        <v>933457.87999999989</v>
      </c>
      <c r="DO355" s="84">
        <f t="shared" si="3825"/>
        <v>312584.51</v>
      </c>
      <c r="DP355" s="84">
        <v>0</v>
      </c>
      <c r="DQ355" s="84">
        <f t="shared" ref="DQ355" si="3831">DJ355+DO355</f>
        <v>782671.76</v>
      </c>
      <c r="DR355" s="84">
        <v>0</v>
      </c>
      <c r="DS355" s="84">
        <f t="shared" si="3621"/>
        <v>1403545.13</v>
      </c>
      <c r="DT355" s="191">
        <f t="shared" ref="DT355" si="3832">IFERROR(DS355/DQ355,"nebija plānots")</f>
        <v>1.7932742711963952</v>
      </c>
      <c r="DU355" s="84">
        <f t="shared" ref="DU355" si="3833">DS355-DQ355</f>
        <v>620873.36999999988</v>
      </c>
      <c r="DV355" s="84">
        <f t="shared" si="3825"/>
        <v>0</v>
      </c>
      <c r="DW355" s="84">
        <v>391189.21</v>
      </c>
      <c r="DX355" s="84">
        <f t="shared" ref="DX355" si="3834">DQ355+DV355</f>
        <v>782671.76</v>
      </c>
      <c r="DY355" s="84">
        <v>0</v>
      </c>
      <c r="DZ355" s="84">
        <f t="shared" si="3625"/>
        <v>1794734.3399999999</v>
      </c>
      <c r="EA355" s="191">
        <f t="shared" ref="EA355" si="3835">IFERROR(DZ355/DX355,"nebija plānots")</f>
        <v>2.2930868746305602</v>
      </c>
      <c r="EB355" s="84">
        <f t="shared" ref="EB355" si="3836">DZ355-DX355</f>
        <v>1012062.5799999998</v>
      </c>
      <c r="EC355" s="84">
        <f t="shared" si="3825"/>
        <v>603380.28</v>
      </c>
      <c r="ED355" s="84">
        <v>1151380.27</v>
      </c>
      <c r="EE355" s="84">
        <f t="shared" ref="EE355" si="3837">DX355+EC355</f>
        <v>1386052.04</v>
      </c>
      <c r="EF355" s="84">
        <v>0</v>
      </c>
      <c r="EG355" s="84">
        <f t="shared" si="3629"/>
        <v>2946114.61</v>
      </c>
      <c r="EH355" s="191">
        <f t="shared" ref="EH355" si="3838">IFERROR(EG355/EE355,"nebija plānots")</f>
        <v>2.1255440091556732</v>
      </c>
      <c r="EI355" s="84">
        <f t="shared" ref="EI355" si="3839">EG355-EE355</f>
        <v>1560062.5699999998</v>
      </c>
      <c r="EJ355" s="84">
        <f t="shared" si="3825"/>
        <v>405712.06</v>
      </c>
      <c r="EK355" s="84">
        <v>259824.11</v>
      </c>
      <c r="EL355" s="84">
        <f t="shared" ref="EL355" si="3840">EE355+EJ355</f>
        <v>1791764.1</v>
      </c>
      <c r="EM355" s="84">
        <v>0</v>
      </c>
      <c r="EN355" s="84">
        <f t="shared" si="3633"/>
        <v>3205938.7199999997</v>
      </c>
      <c r="EO355" s="191">
        <f t="shared" ref="EO355" si="3841">IFERROR(EN355/EL355,"nebija plānots")</f>
        <v>1.7892638433820611</v>
      </c>
      <c r="EP355" s="84">
        <f t="shared" ref="EP355" si="3842">EN355-EL355</f>
        <v>1414174.6199999996</v>
      </c>
      <c r="EQ355" s="84">
        <f t="shared" si="3825"/>
        <v>0</v>
      </c>
      <c r="ER355" s="84">
        <v>287323.94</v>
      </c>
      <c r="ES355" s="84">
        <f t="shared" ref="ES355" si="3843">EL355+EQ355</f>
        <v>1791764.1</v>
      </c>
      <c r="ET355" s="84">
        <v>0</v>
      </c>
      <c r="EU355" s="84">
        <f t="shared" si="3637"/>
        <v>3493262.6599999997</v>
      </c>
      <c r="EV355" s="191">
        <f t="shared" ref="EV355" si="3844">IFERROR(EU355/ES355,"nebija plānots")</f>
        <v>1.9496219731157687</v>
      </c>
      <c r="EW355" s="84">
        <f t="shared" ref="EW355" si="3845">EU355-ES355</f>
        <v>1701498.5599999996</v>
      </c>
      <c r="EX355" s="84">
        <f t="shared" si="3825"/>
        <v>465604.43</v>
      </c>
      <c r="EY355" s="84">
        <v>29831.67</v>
      </c>
      <c r="EZ355" s="84">
        <f t="shared" ref="EZ355" si="3846">ES355+EX355</f>
        <v>2257368.5300000003</v>
      </c>
      <c r="FA355" s="84">
        <v>0</v>
      </c>
      <c r="FB355" s="84">
        <f t="shared" si="3641"/>
        <v>3523094.3299999996</v>
      </c>
      <c r="FC355" s="191">
        <f t="shared" ref="FC355" si="3847">IFERROR(FB355/EZ355,"nebija plānots")</f>
        <v>1.5607085343747569</v>
      </c>
      <c r="FD355" s="84">
        <f t="shared" ref="FD355" si="3848">FB355-EZ355</f>
        <v>1265725.7999999993</v>
      </c>
      <c r="FE355" s="84">
        <f t="shared" si="3825"/>
        <v>395549.29</v>
      </c>
      <c r="FF355" s="84">
        <v>0</v>
      </c>
      <c r="FG355" s="84">
        <f t="shared" ref="FG355" si="3849">EZ355+FE355</f>
        <v>2652917.8200000003</v>
      </c>
      <c r="FH355" s="84">
        <v>0</v>
      </c>
      <c r="FI355" s="84">
        <f t="shared" si="3645"/>
        <v>3523094.3299999996</v>
      </c>
      <c r="FJ355" s="191">
        <f t="shared" ref="FJ355" si="3850">IFERROR(FI355/FG355,"nebija plānots")</f>
        <v>1.3280073372193637</v>
      </c>
      <c r="FK355" s="84">
        <f t="shared" ref="FK355" si="3851">FI355-FG355</f>
        <v>870176.50999999931</v>
      </c>
      <c r="FL355" s="84">
        <f t="shared" si="3825"/>
        <v>0</v>
      </c>
      <c r="FM355" s="84">
        <v>0</v>
      </c>
      <c r="FN355" s="84">
        <f t="shared" ref="FN355" si="3852">FG355+FL355</f>
        <v>2652917.8200000003</v>
      </c>
      <c r="FO355" s="84">
        <v>0</v>
      </c>
      <c r="FP355" s="84">
        <f t="shared" si="3649"/>
        <v>3523094.3299999996</v>
      </c>
      <c r="FQ355" s="191">
        <f t="shared" ref="FQ355" si="3853">IFERROR(FP355/FN355,"nebija plānots")</f>
        <v>1.3280073372193637</v>
      </c>
      <c r="FR355" s="84">
        <f t="shared" ref="FR355" si="3854">FP355-FN355</f>
        <v>870176.50999999931</v>
      </c>
      <c r="FS355" s="97">
        <f t="shared" si="3790"/>
        <v>2652917.8200000003</v>
      </c>
      <c r="FT355" s="97">
        <f t="shared" si="3652"/>
        <v>4162994.4499999997</v>
      </c>
      <c r="FU355" s="84">
        <v>306815.52</v>
      </c>
      <c r="FV355" s="84">
        <v>0</v>
      </c>
      <c r="FW355" s="84">
        <v>0</v>
      </c>
      <c r="FX355" s="84">
        <f t="shared" si="3653"/>
        <v>0</v>
      </c>
      <c r="FY355" s="191">
        <f t="shared" si="3654"/>
        <v>0</v>
      </c>
      <c r="FZ355" s="84">
        <f t="shared" si="3655"/>
        <v>306815.52</v>
      </c>
      <c r="GA355" s="84">
        <v>0</v>
      </c>
      <c r="GB355" s="84">
        <v>0</v>
      </c>
      <c r="GC355" s="84">
        <f t="shared" si="3656"/>
        <v>0</v>
      </c>
      <c r="GD355" s="84">
        <f t="shared" si="3657"/>
        <v>0</v>
      </c>
      <c r="GE355" s="84">
        <f t="shared" si="3658"/>
        <v>0</v>
      </c>
      <c r="GF355" s="191">
        <f t="shared" si="3659"/>
        <v>0</v>
      </c>
      <c r="GG355" s="84">
        <f t="shared" si="3660"/>
        <v>306815.52</v>
      </c>
      <c r="GH355" s="84">
        <v>62584.2</v>
      </c>
      <c r="GI355" s="84">
        <v>0</v>
      </c>
      <c r="GJ355" s="84">
        <f t="shared" si="3661"/>
        <v>62584.2</v>
      </c>
      <c r="GK355" s="84">
        <f t="shared" si="3662"/>
        <v>0</v>
      </c>
      <c r="GL355" s="84">
        <f t="shared" si="3663"/>
        <v>62584.2</v>
      </c>
      <c r="GM355" s="191">
        <f t="shared" si="3664"/>
        <v>0.20397990297231378</v>
      </c>
      <c r="GN355" s="84">
        <f t="shared" si="3665"/>
        <v>244231.32</v>
      </c>
      <c r="GO355" s="84">
        <v>280000</v>
      </c>
      <c r="GP355" s="84">
        <v>0</v>
      </c>
      <c r="GQ355" s="84">
        <f t="shared" si="3595"/>
        <v>280000</v>
      </c>
      <c r="GR355" s="84">
        <f t="shared" si="3596"/>
        <v>0</v>
      </c>
      <c r="GS355" s="84">
        <f t="shared" si="3597"/>
        <v>342584.2</v>
      </c>
      <c r="GT355" s="191">
        <f t="shared" si="3666"/>
        <v>1.1165804128813301</v>
      </c>
      <c r="GU355" s="84">
        <f t="shared" si="3598"/>
        <v>-35768.679999999993</v>
      </c>
      <c r="GV355" s="84">
        <v>0</v>
      </c>
      <c r="GW355" s="84">
        <v>0</v>
      </c>
      <c r="GX355" s="84">
        <f t="shared" si="3599"/>
        <v>0</v>
      </c>
      <c r="GY355" s="84">
        <f t="shared" si="3600"/>
        <v>0</v>
      </c>
      <c r="GZ355" s="84">
        <f t="shared" si="3601"/>
        <v>342584.2</v>
      </c>
      <c r="HA355" s="191">
        <f t="shared" si="3791"/>
        <v>1.1165804128813301</v>
      </c>
      <c r="HB355" s="84">
        <f t="shared" si="3602"/>
        <v>-35768.679999999993</v>
      </c>
      <c r="HC355" s="57">
        <f>FU355+FS355+CQ355+CD355+BQ355+BC355+AP355</f>
        <v>3599633.4600000004</v>
      </c>
      <c r="HD355" s="57">
        <f>Q355-HC355</f>
        <v>1240366.5399999996</v>
      </c>
      <c r="HE355" s="58"/>
      <c r="HF355" s="58"/>
      <c r="HG355" s="61"/>
      <c r="HH355" s="59"/>
      <c r="HI355" s="59"/>
    </row>
    <row r="356" spans="1:217" ht="75.400000000000006" hidden="1" customHeight="1" outlineLevel="1" x14ac:dyDescent="0.45">
      <c r="B356" s="9"/>
      <c r="C356" s="317" t="s">
        <v>86</v>
      </c>
      <c r="D356" s="1" t="s">
        <v>1471</v>
      </c>
      <c r="E356" s="35">
        <v>341</v>
      </c>
      <c r="F356" s="37">
        <v>6</v>
      </c>
      <c r="G356" s="37" t="s">
        <v>86</v>
      </c>
      <c r="H356" s="37" t="s">
        <v>274</v>
      </c>
      <c r="I356" s="46" t="s">
        <v>517</v>
      </c>
      <c r="J356" s="54">
        <v>0</v>
      </c>
      <c r="K356" s="41"/>
      <c r="L356" s="38"/>
      <c r="M356" s="42" t="s">
        <v>48</v>
      </c>
      <c r="N356" s="41"/>
      <c r="O356" s="38"/>
      <c r="P356" s="38" t="s">
        <v>456</v>
      </c>
      <c r="Q356" s="40"/>
      <c r="R356" s="40"/>
      <c r="S356" s="40"/>
      <c r="T356" s="40"/>
      <c r="U356" s="40"/>
      <c r="V356" s="40"/>
      <c r="W356" s="40"/>
      <c r="X356" s="85">
        <f t="shared" si="3605"/>
        <v>0</v>
      </c>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c r="BP356" s="40"/>
      <c r="BQ356" s="40"/>
      <c r="BR356" s="40"/>
      <c r="BS356" s="40"/>
      <c r="BT356" s="40"/>
      <c r="BU356" s="40"/>
      <c r="BV356" s="40"/>
      <c r="BW356" s="40"/>
      <c r="BX356" s="40"/>
      <c r="BY356" s="40"/>
      <c r="BZ356" s="40"/>
      <c r="CA356" s="40"/>
      <c r="CB356" s="40"/>
      <c r="CC356" s="40"/>
      <c r="CD356" s="40"/>
      <c r="CE356" s="40"/>
      <c r="CF356" s="40"/>
      <c r="CG356" s="40"/>
      <c r="CH356" s="40"/>
      <c r="CI356" s="40"/>
      <c r="CJ356" s="40"/>
      <c r="CK356" s="40"/>
      <c r="CL356" s="40"/>
      <c r="CM356" s="40"/>
      <c r="CN356" s="40"/>
      <c r="CO356" s="84">
        <v>0</v>
      </c>
      <c r="CP356" s="84">
        <v>0</v>
      </c>
      <c r="CQ356" s="40"/>
      <c r="CR356" s="57">
        <f t="shared" si="3606"/>
        <v>0</v>
      </c>
      <c r="CS356" s="40"/>
      <c r="CT356" s="40"/>
      <c r="CU356" s="84"/>
      <c r="CV356" s="84"/>
      <c r="CW356" s="84"/>
      <c r="CX356" s="84"/>
      <c r="CY356" s="191"/>
      <c r="CZ356" s="84"/>
      <c r="DA356" s="40"/>
      <c r="DB356" s="84">
        <v>0</v>
      </c>
      <c r="DC356" s="84"/>
      <c r="DD356" s="84"/>
      <c r="DE356" s="84">
        <f t="shared" si="3613"/>
        <v>0</v>
      </c>
      <c r="DF356" s="191"/>
      <c r="DG356" s="84"/>
      <c r="DH356" s="40"/>
      <c r="DI356" s="84">
        <v>0</v>
      </c>
      <c r="DJ356" s="84"/>
      <c r="DK356" s="84"/>
      <c r="DL356" s="84">
        <f t="shared" si="3617"/>
        <v>0</v>
      </c>
      <c r="DM356" s="191"/>
      <c r="DN356" s="84"/>
      <c r="DO356" s="40"/>
      <c r="DP356" s="84">
        <v>0</v>
      </c>
      <c r="DQ356" s="84"/>
      <c r="DR356" s="84"/>
      <c r="DS356" s="84">
        <f t="shared" si="3621"/>
        <v>0</v>
      </c>
      <c r="DT356" s="191"/>
      <c r="DU356" s="84"/>
      <c r="DV356" s="40"/>
      <c r="DW356" s="84">
        <v>0</v>
      </c>
      <c r="DX356" s="84"/>
      <c r="DY356" s="84"/>
      <c r="DZ356" s="84">
        <f t="shared" si="3625"/>
        <v>0</v>
      </c>
      <c r="EA356" s="191"/>
      <c r="EB356" s="84"/>
      <c r="EC356" s="40"/>
      <c r="ED356" s="84">
        <v>0</v>
      </c>
      <c r="EE356" s="84"/>
      <c r="EF356" s="84"/>
      <c r="EG356" s="84">
        <f t="shared" si="3629"/>
        <v>0</v>
      </c>
      <c r="EH356" s="191"/>
      <c r="EI356" s="84"/>
      <c r="EJ356" s="40"/>
      <c r="EK356" s="84">
        <v>0</v>
      </c>
      <c r="EL356" s="84"/>
      <c r="EM356" s="84"/>
      <c r="EN356" s="84">
        <f t="shared" si="3633"/>
        <v>0</v>
      </c>
      <c r="EO356" s="191"/>
      <c r="EP356" s="84"/>
      <c r="EQ356" s="40"/>
      <c r="ER356" s="84">
        <v>0</v>
      </c>
      <c r="ES356" s="84"/>
      <c r="ET356" s="84"/>
      <c r="EU356" s="84">
        <f t="shared" si="3637"/>
        <v>0</v>
      </c>
      <c r="EV356" s="191"/>
      <c r="EW356" s="84"/>
      <c r="EX356" s="40"/>
      <c r="EY356" s="84">
        <v>0</v>
      </c>
      <c r="EZ356" s="84"/>
      <c r="FA356" s="84"/>
      <c r="FB356" s="84">
        <f t="shared" si="3641"/>
        <v>0</v>
      </c>
      <c r="FC356" s="191"/>
      <c r="FD356" s="84"/>
      <c r="FE356" s="40"/>
      <c r="FF356" s="84">
        <v>0</v>
      </c>
      <c r="FG356" s="84"/>
      <c r="FH356" s="84"/>
      <c r="FI356" s="84">
        <f t="shared" si="3645"/>
        <v>0</v>
      </c>
      <c r="FJ356" s="191"/>
      <c r="FK356" s="84"/>
      <c r="FL356" s="40"/>
      <c r="FM356" s="84">
        <v>0</v>
      </c>
      <c r="FN356" s="84"/>
      <c r="FO356" s="84"/>
      <c r="FP356" s="84">
        <f t="shared" si="3649"/>
        <v>0</v>
      </c>
      <c r="FQ356" s="191"/>
      <c r="FR356" s="84"/>
      <c r="FS356" s="40"/>
      <c r="FT356" s="97">
        <f t="shared" si="3652"/>
        <v>0</v>
      </c>
      <c r="FU356" s="84">
        <v>0</v>
      </c>
      <c r="FV356" s="84">
        <v>0</v>
      </c>
      <c r="FW356" s="84">
        <v>0</v>
      </c>
      <c r="FX356" s="84">
        <f t="shared" si="3653"/>
        <v>0</v>
      </c>
      <c r="FY356" s="191" t="str">
        <f t="shared" si="3654"/>
        <v>nebija plānots</v>
      </c>
      <c r="FZ356" s="84">
        <f t="shared" si="3655"/>
        <v>0</v>
      </c>
      <c r="GA356" s="84">
        <v>0</v>
      </c>
      <c r="GB356" s="84">
        <v>0</v>
      </c>
      <c r="GC356" s="84">
        <f t="shared" si="3656"/>
        <v>0</v>
      </c>
      <c r="GD356" s="84">
        <f t="shared" si="3657"/>
        <v>0</v>
      </c>
      <c r="GE356" s="84">
        <f t="shared" si="3658"/>
        <v>0</v>
      </c>
      <c r="GF356" s="191" t="str">
        <f t="shared" si="3659"/>
        <v>nebija plānots</v>
      </c>
      <c r="GG356" s="84">
        <f t="shared" si="3660"/>
        <v>0</v>
      </c>
      <c r="GH356" s="84">
        <v>0</v>
      </c>
      <c r="GI356" s="84">
        <v>0</v>
      </c>
      <c r="GJ356" s="84">
        <f t="shared" si="3661"/>
        <v>0</v>
      </c>
      <c r="GK356" s="84">
        <f t="shared" si="3662"/>
        <v>0</v>
      </c>
      <c r="GL356" s="84">
        <f t="shared" si="3663"/>
        <v>0</v>
      </c>
      <c r="GM356" s="191" t="str">
        <f t="shared" si="3664"/>
        <v>nebija plānots</v>
      </c>
      <c r="GN356" s="84">
        <f t="shared" si="3665"/>
        <v>0</v>
      </c>
      <c r="GO356" s="84">
        <v>0</v>
      </c>
      <c r="GP356" s="84">
        <v>0</v>
      </c>
      <c r="GQ356" s="84">
        <f t="shared" si="3595"/>
        <v>0</v>
      </c>
      <c r="GR356" s="84">
        <f t="shared" si="3596"/>
        <v>0</v>
      </c>
      <c r="GS356" s="84">
        <f t="shared" si="3597"/>
        <v>0</v>
      </c>
      <c r="GT356" s="191" t="str">
        <f t="shared" si="3666"/>
        <v>nebija plānots</v>
      </c>
      <c r="GU356" s="84">
        <f t="shared" si="3598"/>
        <v>0</v>
      </c>
      <c r="GV356" s="84">
        <v>0</v>
      </c>
      <c r="GW356" s="84">
        <v>0</v>
      </c>
      <c r="GX356" s="84">
        <f t="shared" si="3599"/>
        <v>0</v>
      </c>
      <c r="GY356" s="84">
        <f t="shared" si="3600"/>
        <v>0</v>
      </c>
      <c r="GZ356" s="84">
        <f t="shared" si="3601"/>
        <v>0</v>
      </c>
      <c r="HA356" s="191" t="str">
        <f t="shared" si="3791"/>
        <v>nebija plānots</v>
      </c>
      <c r="HB356" s="84">
        <f t="shared" si="3602"/>
        <v>0</v>
      </c>
      <c r="HC356" s="40"/>
      <c r="HD356" s="40"/>
      <c r="HE356" s="99"/>
      <c r="HF356" s="99"/>
      <c r="HG356" s="102"/>
      <c r="HH356" s="100"/>
      <c r="HI356" s="100"/>
    </row>
    <row r="357" spans="1:217" ht="75.400000000000006" hidden="1" customHeight="1" outlineLevel="1" x14ac:dyDescent="0.45">
      <c r="B357" s="9"/>
      <c r="C357" s="317" t="s">
        <v>86</v>
      </c>
      <c r="D357" s="1" t="s">
        <v>1471</v>
      </c>
      <c r="E357" s="35">
        <v>342</v>
      </c>
      <c r="F357" s="37">
        <v>6</v>
      </c>
      <c r="G357" s="37" t="s">
        <v>86</v>
      </c>
      <c r="H357" s="37" t="s">
        <v>274</v>
      </c>
      <c r="I357" s="46" t="s">
        <v>517</v>
      </c>
      <c r="J357" s="54">
        <v>0</v>
      </c>
      <c r="K357" s="41"/>
      <c r="L357" s="38"/>
      <c r="M357" s="42" t="s">
        <v>48</v>
      </c>
      <c r="N357" s="41"/>
      <c r="O357" s="38"/>
      <c r="P357" s="38" t="s">
        <v>457</v>
      </c>
      <c r="Q357" s="40"/>
      <c r="R357" s="40"/>
      <c r="S357" s="40"/>
      <c r="T357" s="40"/>
      <c r="U357" s="40"/>
      <c r="V357" s="40"/>
      <c r="W357" s="40"/>
      <c r="X357" s="85">
        <f t="shared" si="3605"/>
        <v>0</v>
      </c>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0"/>
      <c r="BN357" s="40"/>
      <c r="BO357" s="40"/>
      <c r="BP357" s="40"/>
      <c r="BQ357" s="40"/>
      <c r="BR357" s="40"/>
      <c r="BS357" s="40"/>
      <c r="BT357" s="40"/>
      <c r="BU357" s="40"/>
      <c r="BV357" s="40"/>
      <c r="BW357" s="40"/>
      <c r="BX357" s="40"/>
      <c r="BY357" s="40"/>
      <c r="BZ357" s="40"/>
      <c r="CA357" s="40"/>
      <c r="CB357" s="40"/>
      <c r="CC357" s="40"/>
      <c r="CD357" s="40"/>
      <c r="CE357" s="40"/>
      <c r="CF357" s="40"/>
      <c r="CG357" s="40"/>
      <c r="CH357" s="40"/>
      <c r="CI357" s="40"/>
      <c r="CJ357" s="40"/>
      <c r="CK357" s="40"/>
      <c r="CL357" s="40"/>
      <c r="CM357" s="40"/>
      <c r="CN357" s="40"/>
      <c r="CO357" s="84">
        <v>0</v>
      </c>
      <c r="CP357" s="84">
        <v>0</v>
      </c>
      <c r="CQ357" s="40"/>
      <c r="CR357" s="57">
        <f t="shared" si="3606"/>
        <v>0</v>
      </c>
      <c r="CS357" s="40"/>
      <c r="CT357" s="40">
        <v>191549.3</v>
      </c>
      <c r="CU357" s="84"/>
      <c r="CV357" s="84"/>
      <c r="CW357" s="84"/>
      <c r="CX357" s="84"/>
      <c r="CY357" s="191"/>
      <c r="CZ357" s="84"/>
      <c r="DA357" s="40">
        <v>0</v>
      </c>
      <c r="DB357" s="84">
        <v>0</v>
      </c>
      <c r="DC357" s="84"/>
      <c r="DD357" s="84"/>
      <c r="DE357" s="84">
        <f t="shared" si="3613"/>
        <v>0</v>
      </c>
      <c r="DF357" s="191"/>
      <c r="DG357" s="84"/>
      <c r="DH357" s="40">
        <v>278537.95</v>
      </c>
      <c r="DI357" s="84">
        <v>0</v>
      </c>
      <c r="DJ357" s="84"/>
      <c r="DK357" s="84"/>
      <c r="DL357" s="84">
        <f t="shared" si="3617"/>
        <v>0</v>
      </c>
      <c r="DM357" s="191"/>
      <c r="DN357" s="84"/>
      <c r="DO357" s="40">
        <v>312584.51</v>
      </c>
      <c r="DP357" s="84">
        <v>0</v>
      </c>
      <c r="DQ357" s="84"/>
      <c r="DR357" s="84"/>
      <c r="DS357" s="84">
        <f t="shared" si="3621"/>
        <v>0</v>
      </c>
      <c r="DT357" s="191"/>
      <c r="DU357" s="84"/>
      <c r="DV357" s="40">
        <v>0</v>
      </c>
      <c r="DW357" s="84">
        <v>0</v>
      </c>
      <c r="DX357" s="84"/>
      <c r="DY357" s="84"/>
      <c r="DZ357" s="84">
        <f t="shared" si="3625"/>
        <v>0</v>
      </c>
      <c r="EA357" s="191"/>
      <c r="EB357" s="84"/>
      <c r="EC357" s="40">
        <v>603380.28</v>
      </c>
      <c r="ED357" s="84">
        <v>0</v>
      </c>
      <c r="EE357" s="84"/>
      <c r="EF357" s="84"/>
      <c r="EG357" s="84">
        <f t="shared" si="3629"/>
        <v>0</v>
      </c>
      <c r="EH357" s="191"/>
      <c r="EI357" s="84"/>
      <c r="EJ357" s="40">
        <v>405712.06</v>
      </c>
      <c r="EK357" s="84">
        <v>0</v>
      </c>
      <c r="EL357" s="84"/>
      <c r="EM357" s="84"/>
      <c r="EN357" s="84">
        <f t="shared" si="3633"/>
        <v>0</v>
      </c>
      <c r="EO357" s="191"/>
      <c r="EP357" s="84"/>
      <c r="EQ357" s="40">
        <v>0</v>
      </c>
      <c r="ER357" s="84">
        <v>0</v>
      </c>
      <c r="ES357" s="84"/>
      <c r="ET357" s="84"/>
      <c r="EU357" s="84">
        <f t="shared" si="3637"/>
        <v>0</v>
      </c>
      <c r="EV357" s="191"/>
      <c r="EW357" s="84"/>
      <c r="EX357" s="40">
        <v>465604.43</v>
      </c>
      <c r="EY357" s="84">
        <v>0</v>
      </c>
      <c r="EZ357" s="84"/>
      <c r="FA357" s="84"/>
      <c r="FB357" s="84">
        <f t="shared" si="3641"/>
        <v>0</v>
      </c>
      <c r="FC357" s="191"/>
      <c r="FD357" s="84"/>
      <c r="FE357" s="40">
        <v>395549.29</v>
      </c>
      <c r="FF357" s="84">
        <v>0</v>
      </c>
      <c r="FG357" s="84"/>
      <c r="FH357" s="84"/>
      <c r="FI357" s="84">
        <f t="shared" si="3645"/>
        <v>0</v>
      </c>
      <c r="FJ357" s="191"/>
      <c r="FK357" s="84"/>
      <c r="FL357" s="40">
        <v>0</v>
      </c>
      <c r="FM357" s="84">
        <v>0</v>
      </c>
      <c r="FN357" s="84"/>
      <c r="FO357" s="84"/>
      <c r="FP357" s="84">
        <f t="shared" si="3649"/>
        <v>0</v>
      </c>
      <c r="FQ357" s="191"/>
      <c r="FR357" s="84"/>
      <c r="FS357" s="40"/>
      <c r="FT357" s="97">
        <f t="shared" si="3652"/>
        <v>0</v>
      </c>
      <c r="FU357" s="84">
        <v>0</v>
      </c>
      <c r="FV357" s="84">
        <v>0</v>
      </c>
      <c r="FW357" s="84">
        <v>0</v>
      </c>
      <c r="FX357" s="84">
        <f t="shared" si="3653"/>
        <v>0</v>
      </c>
      <c r="FY357" s="191" t="str">
        <f t="shared" si="3654"/>
        <v>nebija plānots</v>
      </c>
      <c r="FZ357" s="84">
        <f t="shared" si="3655"/>
        <v>0</v>
      </c>
      <c r="GA357" s="84">
        <v>0</v>
      </c>
      <c r="GB357" s="84">
        <v>0</v>
      </c>
      <c r="GC357" s="84">
        <f t="shared" si="3656"/>
        <v>0</v>
      </c>
      <c r="GD357" s="84">
        <f t="shared" si="3657"/>
        <v>0</v>
      </c>
      <c r="GE357" s="84">
        <f t="shared" si="3658"/>
        <v>0</v>
      </c>
      <c r="GF357" s="191" t="str">
        <f t="shared" si="3659"/>
        <v>nebija plānots</v>
      </c>
      <c r="GG357" s="84">
        <f t="shared" si="3660"/>
        <v>0</v>
      </c>
      <c r="GH357" s="84">
        <v>0</v>
      </c>
      <c r="GI357" s="84">
        <v>0</v>
      </c>
      <c r="GJ357" s="84">
        <f t="shared" si="3661"/>
        <v>0</v>
      </c>
      <c r="GK357" s="84">
        <f t="shared" si="3662"/>
        <v>0</v>
      </c>
      <c r="GL357" s="84">
        <f t="shared" si="3663"/>
        <v>0</v>
      </c>
      <c r="GM357" s="191" t="str">
        <f t="shared" si="3664"/>
        <v>nebija plānots</v>
      </c>
      <c r="GN357" s="84">
        <f t="shared" si="3665"/>
        <v>0</v>
      </c>
      <c r="GO357" s="84">
        <v>0</v>
      </c>
      <c r="GP357" s="84">
        <v>0</v>
      </c>
      <c r="GQ357" s="84">
        <f t="shared" si="3595"/>
        <v>0</v>
      </c>
      <c r="GR357" s="84">
        <f t="shared" si="3596"/>
        <v>0</v>
      </c>
      <c r="GS357" s="84">
        <f t="shared" si="3597"/>
        <v>0</v>
      </c>
      <c r="GT357" s="191" t="str">
        <f t="shared" si="3666"/>
        <v>nebija plānots</v>
      </c>
      <c r="GU357" s="84">
        <f t="shared" si="3598"/>
        <v>0</v>
      </c>
      <c r="GV357" s="84">
        <v>0</v>
      </c>
      <c r="GW357" s="84">
        <v>0</v>
      </c>
      <c r="GX357" s="84">
        <f t="shared" si="3599"/>
        <v>0</v>
      </c>
      <c r="GY357" s="84">
        <f t="shared" si="3600"/>
        <v>0</v>
      </c>
      <c r="GZ357" s="84">
        <f t="shared" si="3601"/>
        <v>0</v>
      </c>
      <c r="HA357" s="191" t="str">
        <f t="shared" si="3791"/>
        <v>nebija plānots</v>
      </c>
      <c r="HB357" s="84">
        <f t="shared" si="3602"/>
        <v>0</v>
      </c>
      <c r="HC357" s="40"/>
      <c r="HD357" s="40"/>
      <c r="HE357" s="99"/>
      <c r="HF357" s="158">
        <v>0.7</v>
      </c>
      <c r="HG357" s="102" t="s">
        <v>814</v>
      </c>
      <c r="HH357" s="100"/>
      <c r="HI357" s="100"/>
    </row>
    <row r="358" spans="1:217" ht="75.400000000000006" customHeight="1" collapsed="1" x14ac:dyDescent="0.45">
      <c r="A358" s="1" t="str">
        <f t="shared" si="2436"/>
        <v>6.1.5.__</v>
      </c>
      <c r="B358" s="9" t="str">
        <f>C358&amp;J358&amp;"."&amp;D358</f>
        <v>6.1.5.K0.Nē</v>
      </c>
      <c r="C358" s="317" t="s">
        <v>146</v>
      </c>
      <c r="D358" s="1" t="s">
        <v>1471</v>
      </c>
      <c r="E358" s="35">
        <v>343</v>
      </c>
      <c r="F358" s="54">
        <v>6</v>
      </c>
      <c r="G358" s="54" t="s">
        <v>146</v>
      </c>
      <c r="H358" s="54" t="s">
        <v>275</v>
      </c>
      <c r="I358" s="64" t="str">
        <f t="shared" si="2401"/>
        <v>6.1.5. Galveno autoceļu pārbūve</v>
      </c>
      <c r="J358" s="54" t="s">
        <v>1472</v>
      </c>
      <c r="K358" s="55" t="s">
        <v>33</v>
      </c>
      <c r="L358" s="38" t="str">
        <f t="shared" si="2402"/>
        <v>6.1.5.__</v>
      </c>
      <c r="M358" s="56" t="s">
        <v>48</v>
      </c>
      <c r="N358" s="55" t="s">
        <v>6</v>
      </c>
      <c r="O358" s="55" t="s">
        <v>222</v>
      </c>
      <c r="P358" s="55" t="s">
        <v>225</v>
      </c>
      <c r="Q358" s="57">
        <f t="shared" si="3603"/>
        <v>257791486</v>
      </c>
      <c r="R358" s="57">
        <f t="shared" si="3604"/>
        <v>257791486</v>
      </c>
      <c r="S358" s="80">
        <v>257791486</v>
      </c>
      <c r="T358" s="80">
        <v>0</v>
      </c>
      <c r="U358" s="80">
        <v>0</v>
      </c>
      <c r="V358" s="80">
        <v>0</v>
      </c>
      <c r="W358" s="80">
        <v>0</v>
      </c>
      <c r="X358" s="85" t="str">
        <f t="shared" si="3605"/>
        <v>KF</v>
      </c>
      <c r="Y358" s="85">
        <v>37121781.340000004</v>
      </c>
      <c r="Z358" s="85">
        <v>66637222.289999999</v>
      </c>
      <c r="AA358" s="85">
        <v>0</v>
      </c>
      <c r="AB358" s="85">
        <v>5900108.4299999997</v>
      </c>
      <c r="AC358" s="85">
        <f>5250528.17-118.999999970197</f>
        <v>5250409.1700000297</v>
      </c>
      <c r="AD358" s="85">
        <v>0</v>
      </c>
      <c r="AE358" s="85">
        <v>5005177.26</v>
      </c>
      <c r="AF358" s="85">
        <v>3608195.5299999714</v>
      </c>
      <c r="AG358" s="85">
        <v>3496320.55</v>
      </c>
      <c r="AH358" s="85">
        <v>366423.9</v>
      </c>
      <c r="AI358" s="85">
        <v>5565780.25</v>
      </c>
      <c r="AJ358" s="85">
        <v>876739.89</v>
      </c>
      <c r="AK358" s="85">
        <v>3545304.39</v>
      </c>
      <c r="AL358" s="85">
        <v>8989515.6800000016</v>
      </c>
      <c r="AM358" s="85">
        <v>42603975.049999997</v>
      </c>
      <c r="AN358" s="85">
        <f t="shared" si="3379"/>
        <v>146362978.68000001</v>
      </c>
      <c r="AO358" s="85">
        <v>28017895.810000002</v>
      </c>
      <c r="AP358" s="57">
        <f t="shared" si="2306"/>
        <v>174380874.49000001</v>
      </c>
      <c r="AQ358" s="85">
        <v>1356244.67</v>
      </c>
      <c r="AR358" s="85">
        <v>2466074.44</v>
      </c>
      <c r="AS358" s="85">
        <v>0</v>
      </c>
      <c r="AT358" s="85">
        <v>0</v>
      </c>
      <c r="AU358" s="85">
        <v>3096878.96</v>
      </c>
      <c r="AV358" s="85">
        <v>0</v>
      </c>
      <c r="AW358" s="85">
        <v>315158.56</v>
      </c>
      <c r="AX358" s="85">
        <v>0</v>
      </c>
      <c r="AY358" s="85">
        <v>1502093.71</v>
      </c>
      <c r="AZ358" s="85">
        <v>344088.97</v>
      </c>
      <c r="BA358" s="85">
        <v>0</v>
      </c>
      <c r="BB358" s="85">
        <v>3677468.23</v>
      </c>
      <c r="BC358" s="57">
        <f t="shared" si="2307"/>
        <v>12758007.540000001</v>
      </c>
      <c r="BD358" s="57">
        <f t="shared" si="2308"/>
        <v>187138882.03</v>
      </c>
      <c r="BE358" s="85">
        <v>0</v>
      </c>
      <c r="BF358" s="85">
        <v>18142342.98</v>
      </c>
      <c r="BG358" s="85">
        <v>0</v>
      </c>
      <c r="BH358" s="85">
        <v>2966305.13</v>
      </c>
      <c r="BI358" s="85">
        <v>0</v>
      </c>
      <c r="BJ358" s="85">
        <v>0</v>
      </c>
      <c r="BK358" s="85">
        <v>0</v>
      </c>
      <c r="BL358" s="85">
        <v>1592093.34</v>
      </c>
      <c r="BM358" s="85">
        <v>0</v>
      </c>
      <c r="BN358" s="85">
        <v>0</v>
      </c>
      <c r="BO358" s="85">
        <v>9040839.5500000007</v>
      </c>
      <c r="BP358" s="85">
        <v>0</v>
      </c>
      <c r="BQ358" s="57">
        <f t="shared" si="2309"/>
        <v>31741581</v>
      </c>
      <c r="BR358" s="85">
        <v>0</v>
      </c>
      <c r="BS358" s="85">
        <v>0</v>
      </c>
      <c r="BT358" s="85">
        <v>0</v>
      </c>
      <c r="BU358" s="85">
        <v>1698928.32</v>
      </c>
      <c r="BV358" s="85">
        <v>0</v>
      </c>
      <c r="BW358" s="85">
        <v>0</v>
      </c>
      <c r="BX358" s="85">
        <v>0</v>
      </c>
      <c r="BY358" s="85">
        <v>0</v>
      </c>
      <c r="BZ358" s="85">
        <v>0</v>
      </c>
      <c r="CA358" s="85">
        <v>0</v>
      </c>
      <c r="CB358" s="85">
        <v>0</v>
      </c>
      <c r="CC358" s="85">
        <v>0</v>
      </c>
      <c r="CD358" s="57">
        <f t="shared" si="2310"/>
        <v>1698928.32</v>
      </c>
      <c r="CE358" s="85">
        <v>0</v>
      </c>
      <c r="CF358" s="85">
        <v>0</v>
      </c>
      <c r="CG358" s="85">
        <v>0</v>
      </c>
      <c r="CH358" s="85">
        <v>0</v>
      </c>
      <c r="CI358" s="85">
        <v>0</v>
      </c>
      <c r="CJ358" s="85">
        <v>0</v>
      </c>
      <c r="CK358" s="85">
        <v>0</v>
      </c>
      <c r="CL358" s="85">
        <v>0</v>
      </c>
      <c r="CM358" s="85">
        <v>0</v>
      </c>
      <c r="CN358" s="85">
        <v>7365760.46</v>
      </c>
      <c r="CO358" s="84">
        <v>0</v>
      </c>
      <c r="CP358" s="84">
        <v>2668134.0099999998</v>
      </c>
      <c r="CQ358" s="57">
        <f>CE358+CF358+CG358+CH358+CI358+CJ358+CK358+CL358+CM358+CN358+CO358+CP358</f>
        <v>10033894.469999999</v>
      </c>
      <c r="CR358" s="57">
        <f t="shared" si="3606"/>
        <v>230613285.81999999</v>
      </c>
      <c r="CS358" s="179">
        <v>0</v>
      </c>
      <c r="CT358" s="84">
        <v>3827309.32</v>
      </c>
      <c r="CU358" s="84">
        <v>3827309.32</v>
      </c>
      <c r="CV358" s="84">
        <f t="shared" si="3607"/>
        <v>3827309.32</v>
      </c>
      <c r="CW358" s="84">
        <v>0</v>
      </c>
      <c r="CX358" s="84">
        <f t="shared" si="3608"/>
        <v>3827309.32</v>
      </c>
      <c r="CY358" s="191">
        <f t="shared" si="3609"/>
        <v>1</v>
      </c>
      <c r="CZ358" s="84">
        <f t="shared" si="3610"/>
        <v>0</v>
      </c>
      <c r="DA358" s="84">
        <f t="shared" ref="DA358:FL358" si="3855">DA359+DA360</f>
        <v>0</v>
      </c>
      <c r="DB358" s="84">
        <v>0</v>
      </c>
      <c r="DC358" s="84">
        <f t="shared" si="3612"/>
        <v>3827309.32</v>
      </c>
      <c r="DD358" s="84">
        <v>0</v>
      </c>
      <c r="DE358" s="84">
        <f t="shared" si="3613"/>
        <v>3827309.32</v>
      </c>
      <c r="DF358" s="191">
        <f t="shared" ref="DF358" si="3856">IFERROR(DE358/DC358,"nebija plānots")</f>
        <v>1</v>
      </c>
      <c r="DG358" s="84">
        <f t="shared" ref="DG358" si="3857">DE358-DC358</f>
        <v>0</v>
      </c>
      <c r="DH358" s="84">
        <f t="shared" si="3855"/>
        <v>1330564.8400000001</v>
      </c>
      <c r="DI358" s="84">
        <v>0</v>
      </c>
      <c r="DJ358" s="84">
        <f t="shared" ref="DJ358" si="3858">DC358+DH358</f>
        <v>5157874.16</v>
      </c>
      <c r="DK358" s="84">
        <v>0</v>
      </c>
      <c r="DL358" s="84">
        <f t="shared" si="3617"/>
        <v>3827309.32</v>
      </c>
      <c r="DM358" s="191">
        <f t="shared" ref="DM358" si="3859">IFERROR(DL358/DJ358,"nebija plānots")</f>
        <v>0.74203231821382776</v>
      </c>
      <c r="DN358" s="84">
        <f t="shared" ref="DN358" si="3860">DL358-DJ358</f>
        <v>-1330564.8400000003</v>
      </c>
      <c r="DO358" s="84">
        <f t="shared" si="3855"/>
        <v>3640875.73</v>
      </c>
      <c r="DP358" s="84">
        <v>2661129.6800000002</v>
      </c>
      <c r="DQ358" s="84">
        <f t="shared" ref="DQ358" si="3861">DJ358+DO358</f>
        <v>8798749.8900000006</v>
      </c>
      <c r="DR358" s="84">
        <v>0</v>
      </c>
      <c r="DS358" s="84">
        <f t="shared" si="3621"/>
        <v>6488439</v>
      </c>
      <c r="DT358" s="191">
        <f t="shared" ref="DT358" si="3862">IFERROR(DS358/DQ358,"nebija plānots")</f>
        <v>0.7374273710603223</v>
      </c>
      <c r="DU358" s="84">
        <f t="shared" ref="DU358" si="3863">DS358-DQ358</f>
        <v>-2310310.8900000006</v>
      </c>
      <c r="DV358" s="84">
        <f t="shared" si="3855"/>
        <v>0</v>
      </c>
      <c r="DW358" s="84">
        <v>2350716.91</v>
      </c>
      <c r="DX358" s="84">
        <f t="shared" ref="DX358" si="3864">DQ358+DV358</f>
        <v>8798749.8900000006</v>
      </c>
      <c r="DY358" s="84">
        <v>0</v>
      </c>
      <c r="DZ358" s="84">
        <f t="shared" si="3625"/>
        <v>8839155.9100000001</v>
      </c>
      <c r="EA358" s="191">
        <f t="shared" ref="EA358" si="3865">IFERROR(DZ358/DX358,"nebija plānots")</f>
        <v>1.0045922455468272</v>
      </c>
      <c r="EB358" s="84">
        <f t="shared" ref="EB358" si="3866">DZ358-DX358</f>
        <v>40406.019999999553</v>
      </c>
      <c r="EC358" s="84">
        <f t="shared" si="3855"/>
        <v>0</v>
      </c>
      <c r="ED358" s="84">
        <v>499944.38</v>
      </c>
      <c r="EE358" s="84">
        <f t="shared" ref="EE358" si="3867">DX358+EC358</f>
        <v>8798749.8900000006</v>
      </c>
      <c r="EF358" s="84">
        <v>532991.36</v>
      </c>
      <c r="EG358" s="84">
        <f t="shared" si="3629"/>
        <v>9339100.290000001</v>
      </c>
      <c r="EH358" s="191">
        <f t="shared" ref="EH358" si="3868">IFERROR(EG358/EE358,"nebija plānots")</f>
        <v>1.0614121786339354</v>
      </c>
      <c r="EI358" s="84">
        <f t="shared" ref="EI358" si="3869">EG358-EE358</f>
        <v>540350.40000000037</v>
      </c>
      <c r="EJ358" s="84">
        <f t="shared" si="3855"/>
        <v>3079694.25</v>
      </c>
      <c r="EK358" s="84">
        <v>1875782.86</v>
      </c>
      <c r="EL358" s="84">
        <f t="shared" ref="EL358" si="3870">EE358+EJ358</f>
        <v>11878444.140000001</v>
      </c>
      <c r="EM358" s="84">
        <v>532991.36</v>
      </c>
      <c r="EN358" s="84">
        <f t="shared" si="3633"/>
        <v>11214883.15</v>
      </c>
      <c r="EO358" s="191">
        <f t="shared" ref="EO358" si="3871">IFERROR(EN358/EL358,"nebija plānots")</f>
        <v>0.94413738178340245</v>
      </c>
      <c r="EP358" s="84">
        <f t="shared" ref="EP358" si="3872">EN358-EL358</f>
        <v>-663560.99000000022</v>
      </c>
      <c r="EQ358" s="84">
        <f t="shared" si="3855"/>
        <v>0</v>
      </c>
      <c r="ER358" s="84">
        <v>0</v>
      </c>
      <c r="ES358" s="84">
        <f t="shared" ref="ES358" si="3873">EL358+EQ358</f>
        <v>11878444.140000001</v>
      </c>
      <c r="ET358" s="84">
        <v>532991.36</v>
      </c>
      <c r="EU358" s="84">
        <f t="shared" si="3637"/>
        <v>11214883.15</v>
      </c>
      <c r="EV358" s="191">
        <f t="shared" ref="EV358" si="3874">IFERROR(EU358/ES358,"nebija plānots")</f>
        <v>0.94413738178340245</v>
      </c>
      <c r="EW358" s="84">
        <f t="shared" ref="EW358" si="3875">EU358-ES358</f>
        <v>-663560.99000000022</v>
      </c>
      <c r="EX358" s="84">
        <f t="shared" si="3855"/>
        <v>0</v>
      </c>
      <c r="EY358" s="84">
        <v>0</v>
      </c>
      <c r="EZ358" s="84">
        <f t="shared" ref="EZ358" si="3876">ES358+EX358</f>
        <v>11878444.140000001</v>
      </c>
      <c r="FA358" s="84">
        <v>532991.36</v>
      </c>
      <c r="FB358" s="84">
        <f t="shared" si="3641"/>
        <v>11214883.15</v>
      </c>
      <c r="FC358" s="191">
        <f t="shared" ref="FC358" si="3877">IFERROR(FB358/EZ358,"nebija plānots")</f>
        <v>0.94413738178340245</v>
      </c>
      <c r="FD358" s="84">
        <f t="shared" ref="FD358" si="3878">FB358-EZ358</f>
        <v>-663560.99000000022</v>
      </c>
      <c r="FE358" s="84">
        <f t="shared" si="3855"/>
        <v>1062500</v>
      </c>
      <c r="FF358" s="84">
        <v>4492196.6500000004</v>
      </c>
      <c r="FG358" s="84">
        <f t="shared" ref="FG358" si="3879">EZ358+FE358</f>
        <v>12940944.140000001</v>
      </c>
      <c r="FH358" s="84">
        <v>532991.36</v>
      </c>
      <c r="FI358" s="84">
        <f t="shared" si="3645"/>
        <v>15707079.800000001</v>
      </c>
      <c r="FJ358" s="191">
        <f t="shared" ref="FJ358" si="3880">IFERROR(FI358/FG358,"nebija plānots")</f>
        <v>1.2137506838817094</v>
      </c>
      <c r="FK358" s="84">
        <f t="shared" ref="FK358" si="3881">FI358-FG358</f>
        <v>2766135.66</v>
      </c>
      <c r="FL358" s="84">
        <f t="shared" si="3855"/>
        <v>3131408.2</v>
      </c>
      <c r="FM358" s="84">
        <v>1504464.16</v>
      </c>
      <c r="FN358" s="84">
        <f t="shared" ref="FN358" si="3882">FG358+FL358</f>
        <v>16072352.34</v>
      </c>
      <c r="FO358" s="84">
        <v>532991.36</v>
      </c>
      <c r="FP358" s="84">
        <f t="shared" si="3649"/>
        <v>17211543.960000001</v>
      </c>
      <c r="FQ358" s="191">
        <f t="shared" ref="FQ358" si="3883">IFERROR(FP358/FN358,"nebija plānots")</f>
        <v>1.0708789600863118</v>
      </c>
      <c r="FR358" s="84">
        <f t="shared" ref="FR358" si="3884">FP358-FN358</f>
        <v>1139191.620000001</v>
      </c>
      <c r="FS358" s="97">
        <f t="shared" si="3790"/>
        <v>16072352.34</v>
      </c>
      <c r="FT358" s="97">
        <f t="shared" si="3652"/>
        <v>247824829.78</v>
      </c>
      <c r="FU358" s="84">
        <v>3205753.23</v>
      </c>
      <c r="FV358" s="84">
        <v>0</v>
      </c>
      <c r="FW358" s="84">
        <v>0</v>
      </c>
      <c r="FX358" s="84">
        <f t="shared" si="3653"/>
        <v>0</v>
      </c>
      <c r="FY358" s="191">
        <f t="shared" si="3654"/>
        <v>0</v>
      </c>
      <c r="FZ358" s="84">
        <f t="shared" si="3655"/>
        <v>3205753.23</v>
      </c>
      <c r="GA358" s="84">
        <v>1641614.49</v>
      </c>
      <c r="GB358" s="84">
        <v>0</v>
      </c>
      <c r="GC358" s="84">
        <f t="shared" si="3656"/>
        <v>1641614.49</v>
      </c>
      <c r="GD358" s="84">
        <f t="shared" si="3657"/>
        <v>0</v>
      </c>
      <c r="GE358" s="84">
        <f t="shared" si="3658"/>
        <v>1641614.49</v>
      </c>
      <c r="GF358" s="191">
        <f t="shared" si="3659"/>
        <v>0.51208386055342137</v>
      </c>
      <c r="GG358" s="84">
        <f t="shared" si="3660"/>
        <v>1564138.74</v>
      </c>
      <c r="GH358" s="84">
        <v>0</v>
      </c>
      <c r="GI358" s="84">
        <v>0</v>
      </c>
      <c r="GJ358" s="84">
        <f t="shared" si="3661"/>
        <v>0</v>
      </c>
      <c r="GK358" s="84">
        <f t="shared" si="3662"/>
        <v>0</v>
      </c>
      <c r="GL358" s="84">
        <f t="shared" si="3663"/>
        <v>1641614.49</v>
      </c>
      <c r="GM358" s="191">
        <f t="shared" si="3664"/>
        <v>0.51208386055342137</v>
      </c>
      <c r="GN358" s="84">
        <f t="shared" si="3665"/>
        <v>1564138.74</v>
      </c>
      <c r="GO358" s="84">
        <v>2467957.29</v>
      </c>
      <c r="GP358" s="84">
        <v>0</v>
      </c>
      <c r="GQ358" s="84">
        <f t="shared" si="3595"/>
        <v>2467957.29</v>
      </c>
      <c r="GR358" s="84">
        <f t="shared" si="3596"/>
        <v>0</v>
      </c>
      <c r="GS358" s="84">
        <f t="shared" si="3597"/>
        <v>4109571.7800000003</v>
      </c>
      <c r="GT358" s="191">
        <f t="shared" si="3666"/>
        <v>1.2819364078126501</v>
      </c>
      <c r="GU358" s="84">
        <f t="shared" si="3598"/>
        <v>-903818.55</v>
      </c>
      <c r="GV358" s="84">
        <v>0</v>
      </c>
      <c r="GW358" s="84">
        <v>0</v>
      </c>
      <c r="GX358" s="84">
        <f t="shared" si="3599"/>
        <v>0</v>
      </c>
      <c r="GY358" s="84">
        <f t="shared" si="3600"/>
        <v>0</v>
      </c>
      <c r="GZ358" s="84">
        <f t="shared" si="3601"/>
        <v>4109571.7800000003</v>
      </c>
      <c r="HA358" s="191">
        <f t="shared" si="3791"/>
        <v>1.2819364078126501</v>
      </c>
      <c r="HB358" s="84">
        <f t="shared" si="3602"/>
        <v>-903818.55</v>
      </c>
      <c r="HC358" s="57">
        <f>FU358+FS358+CQ358+CD358+BQ358+BC358+AP358</f>
        <v>249891391.39000002</v>
      </c>
      <c r="HD358" s="57">
        <f>Q358-HC358</f>
        <v>7900094.6099999845</v>
      </c>
      <c r="HE358" s="58" t="s">
        <v>749</v>
      </c>
      <c r="HF358" s="58"/>
      <c r="HG358" s="61"/>
      <c r="HH358" s="59"/>
      <c r="HI358" s="59"/>
    </row>
    <row r="359" spans="1:217" ht="75.400000000000006" hidden="1" customHeight="1" outlineLevel="1" x14ac:dyDescent="0.45">
      <c r="B359" s="9"/>
      <c r="C359" s="317" t="s">
        <v>146</v>
      </c>
      <c r="D359" s="1" t="s">
        <v>1471</v>
      </c>
      <c r="E359" s="35">
        <v>344</v>
      </c>
      <c r="F359" s="37">
        <v>6</v>
      </c>
      <c r="G359" s="37" t="s">
        <v>146</v>
      </c>
      <c r="H359" s="37" t="s">
        <v>275</v>
      </c>
      <c r="I359" s="46" t="s">
        <v>518</v>
      </c>
      <c r="J359" s="54">
        <v>0</v>
      </c>
      <c r="K359" s="38"/>
      <c r="L359" s="38"/>
      <c r="M359" s="39" t="s">
        <v>48</v>
      </c>
      <c r="N359" s="38"/>
      <c r="O359" s="38"/>
      <c r="P359" s="38" t="s">
        <v>456</v>
      </c>
      <c r="Q359" s="40"/>
      <c r="R359" s="40"/>
      <c r="S359" s="40"/>
      <c r="T359" s="40"/>
      <c r="U359" s="40"/>
      <c r="V359" s="40"/>
      <c r="W359" s="40"/>
      <c r="X359" s="85">
        <f t="shared" si="3605"/>
        <v>0</v>
      </c>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40"/>
      <c r="BF359" s="40"/>
      <c r="BG359" s="40"/>
      <c r="BH359" s="40"/>
      <c r="BI359" s="40"/>
      <c r="BJ359" s="40"/>
      <c r="BK359" s="40"/>
      <c r="BL359" s="40"/>
      <c r="BM359" s="40"/>
      <c r="BN359" s="40"/>
      <c r="BO359" s="40"/>
      <c r="BP359" s="40"/>
      <c r="BQ359" s="40"/>
      <c r="BR359" s="40"/>
      <c r="BS359" s="40"/>
      <c r="BT359" s="40"/>
      <c r="BU359" s="40"/>
      <c r="BV359" s="40"/>
      <c r="BW359" s="40"/>
      <c r="BX359" s="40"/>
      <c r="BY359" s="40"/>
      <c r="BZ359" s="40"/>
      <c r="CA359" s="40"/>
      <c r="CB359" s="40"/>
      <c r="CC359" s="40"/>
      <c r="CD359" s="40"/>
      <c r="CE359" s="40"/>
      <c r="CF359" s="40"/>
      <c r="CG359" s="40"/>
      <c r="CH359" s="40"/>
      <c r="CI359" s="40"/>
      <c r="CJ359" s="40"/>
      <c r="CK359" s="40"/>
      <c r="CL359" s="40"/>
      <c r="CM359" s="40"/>
      <c r="CN359" s="40"/>
      <c r="CO359" s="84">
        <v>0</v>
      </c>
      <c r="CP359" s="84">
        <v>0</v>
      </c>
      <c r="CQ359" s="40"/>
      <c r="CR359" s="57">
        <f t="shared" si="3606"/>
        <v>0</v>
      </c>
      <c r="CS359" s="40"/>
      <c r="CT359" s="40"/>
      <c r="CU359" s="84"/>
      <c r="CV359" s="84"/>
      <c r="CW359" s="84"/>
      <c r="CX359" s="84"/>
      <c r="CY359" s="191"/>
      <c r="CZ359" s="84"/>
      <c r="DA359" s="40"/>
      <c r="DB359" s="84">
        <v>0</v>
      </c>
      <c r="DC359" s="84"/>
      <c r="DD359" s="84"/>
      <c r="DE359" s="84">
        <f t="shared" si="3613"/>
        <v>0</v>
      </c>
      <c r="DF359" s="191"/>
      <c r="DG359" s="84"/>
      <c r="DH359" s="40"/>
      <c r="DI359" s="84">
        <v>0</v>
      </c>
      <c r="DJ359" s="84"/>
      <c r="DK359" s="84"/>
      <c r="DL359" s="84">
        <f t="shared" si="3617"/>
        <v>0</v>
      </c>
      <c r="DM359" s="191"/>
      <c r="DN359" s="84"/>
      <c r="DO359" s="40"/>
      <c r="DP359" s="84">
        <v>0</v>
      </c>
      <c r="DQ359" s="84"/>
      <c r="DR359" s="84"/>
      <c r="DS359" s="84">
        <f t="shared" si="3621"/>
        <v>0</v>
      </c>
      <c r="DT359" s="191"/>
      <c r="DU359" s="84"/>
      <c r="DV359" s="40"/>
      <c r="DW359" s="84">
        <v>0</v>
      </c>
      <c r="DX359" s="84"/>
      <c r="DY359" s="84"/>
      <c r="DZ359" s="84">
        <f t="shared" si="3625"/>
        <v>0</v>
      </c>
      <c r="EA359" s="191"/>
      <c r="EB359" s="84"/>
      <c r="EC359" s="40"/>
      <c r="ED359" s="84">
        <v>0</v>
      </c>
      <c r="EE359" s="84"/>
      <c r="EF359" s="84"/>
      <c r="EG359" s="84">
        <f t="shared" si="3629"/>
        <v>0</v>
      </c>
      <c r="EH359" s="191"/>
      <c r="EI359" s="84"/>
      <c r="EJ359" s="40"/>
      <c r="EK359" s="84">
        <v>0</v>
      </c>
      <c r="EL359" s="84"/>
      <c r="EM359" s="84"/>
      <c r="EN359" s="84">
        <f t="shared" si="3633"/>
        <v>0</v>
      </c>
      <c r="EO359" s="191"/>
      <c r="EP359" s="84"/>
      <c r="EQ359" s="40"/>
      <c r="ER359" s="84">
        <v>0</v>
      </c>
      <c r="ES359" s="84"/>
      <c r="ET359" s="84"/>
      <c r="EU359" s="84">
        <f t="shared" si="3637"/>
        <v>0</v>
      </c>
      <c r="EV359" s="191"/>
      <c r="EW359" s="84"/>
      <c r="EX359" s="40"/>
      <c r="EY359" s="84">
        <v>0</v>
      </c>
      <c r="EZ359" s="84"/>
      <c r="FA359" s="84"/>
      <c r="FB359" s="84">
        <f t="shared" si="3641"/>
        <v>0</v>
      </c>
      <c r="FC359" s="191"/>
      <c r="FD359" s="84"/>
      <c r="FE359" s="40"/>
      <c r="FF359" s="84">
        <v>0</v>
      </c>
      <c r="FG359" s="84"/>
      <c r="FH359" s="84"/>
      <c r="FI359" s="84">
        <f t="shared" si="3645"/>
        <v>0</v>
      </c>
      <c r="FJ359" s="191"/>
      <c r="FK359" s="84"/>
      <c r="FL359" s="40"/>
      <c r="FM359" s="84">
        <v>0</v>
      </c>
      <c r="FN359" s="84"/>
      <c r="FO359" s="84"/>
      <c r="FP359" s="84">
        <f t="shared" si="3649"/>
        <v>0</v>
      </c>
      <c r="FQ359" s="191"/>
      <c r="FR359" s="84"/>
      <c r="FS359" s="40"/>
      <c r="FT359" s="97">
        <f t="shared" si="3652"/>
        <v>0</v>
      </c>
      <c r="FU359" s="84">
        <v>0</v>
      </c>
      <c r="FV359" s="84">
        <v>0</v>
      </c>
      <c r="FW359" s="84">
        <v>0</v>
      </c>
      <c r="FX359" s="84">
        <f t="shared" si="3653"/>
        <v>0</v>
      </c>
      <c r="FY359" s="191" t="str">
        <f t="shared" si="3654"/>
        <v>nebija plānots</v>
      </c>
      <c r="FZ359" s="84">
        <f t="shared" si="3655"/>
        <v>0</v>
      </c>
      <c r="GA359" s="84">
        <v>0</v>
      </c>
      <c r="GB359" s="84">
        <v>0</v>
      </c>
      <c r="GC359" s="84">
        <f t="shared" si="3656"/>
        <v>0</v>
      </c>
      <c r="GD359" s="84">
        <f t="shared" si="3657"/>
        <v>0</v>
      </c>
      <c r="GE359" s="84">
        <f t="shared" si="3658"/>
        <v>0</v>
      </c>
      <c r="GF359" s="191" t="str">
        <f t="shared" si="3659"/>
        <v>nebija plānots</v>
      </c>
      <c r="GG359" s="84">
        <f t="shared" si="3660"/>
        <v>0</v>
      </c>
      <c r="GH359" s="84">
        <v>0</v>
      </c>
      <c r="GI359" s="84">
        <v>0</v>
      </c>
      <c r="GJ359" s="84">
        <f t="shared" si="3661"/>
        <v>0</v>
      </c>
      <c r="GK359" s="84">
        <f t="shared" si="3662"/>
        <v>0</v>
      </c>
      <c r="GL359" s="84">
        <f t="shared" si="3663"/>
        <v>0</v>
      </c>
      <c r="GM359" s="191" t="str">
        <f t="shared" si="3664"/>
        <v>nebija plānots</v>
      </c>
      <c r="GN359" s="84">
        <f t="shared" si="3665"/>
        <v>0</v>
      </c>
      <c r="GO359" s="84">
        <v>0</v>
      </c>
      <c r="GP359" s="84">
        <v>0</v>
      </c>
      <c r="GQ359" s="84">
        <f t="shared" si="3595"/>
        <v>0</v>
      </c>
      <c r="GR359" s="84">
        <f t="shared" si="3596"/>
        <v>0</v>
      </c>
      <c r="GS359" s="84">
        <f t="shared" si="3597"/>
        <v>0</v>
      </c>
      <c r="GT359" s="191" t="str">
        <f t="shared" si="3666"/>
        <v>nebija plānots</v>
      </c>
      <c r="GU359" s="84">
        <f t="shared" si="3598"/>
        <v>0</v>
      </c>
      <c r="GV359" s="84">
        <v>0</v>
      </c>
      <c r="GW359" s="84">
        <v>0</v>
      </c>
      <c r="GX359" s="84">
        <f t="shared" si="3599"/>
        <v>0</v>
      </c>
      <c r="GY359" s="84">
        <f t="shared" si="3600"/>
        <v>0</v>
      </c>
      <c r="GZ359" s="84">
        <f t="shared" si="3601"/>
        <v>0</v>
      </c>
      <c r="HA359" s="191" t="str">
        <f t="shared" si="3791"/>
        <v>nebija plānots</v>
      </c>
      <c r="HB359" s="84">
        <f t="shared" si="3602"/>
        <v>0</v>
      </c>
      <c r="HC359" s="40"/>
      <c r="HD359" s="40"/>
      <c r="HE359" s="99"/>
      <c r="HF359" s="99"/>
      <c r="HG359" s="102"/>
      <c r="HH359" s="100"/>
      <c r="HI359" s="100"/>
    </row>
    <row r="360" spans="1:217" ht="148.9" hidden="1" customHeight="1" outlineLevel="1" x14ac:dyDescent="0.45">
      <c r="B360" s="9"/>
      <c r="C360" s="317" t="s">
        <v>146</v>
      </c>
      <c r="D360" s="1" t="s">
        <v>1471</v>
      </c>
      <c r="E360" s="35">
        <v>345</v>
      </c>
      <c r="F360" s="37">
        <v>6</v>
      </c>
      <c r="G360" s="37" t="s">
        <v>146</v>
      </c>
      <c r="H360" s="37" t="s">
        <v>275</v>
      </c>
      <c r="I360" s="46" t="s">
        <v>518</v>
      </c>
      <c r="J360" s="54">
        <v>0</v>
      </c>
      <c r="K360" s="38"/>
      <c r="L360" s="38"/>
      <c r="M360" s="39" t="s">
        <v>48</v>
      </c>
      <c r="N360" s="38"/>
      <c r="O360" s="38"/>
      <c r="P360" s="38" t="s">
        <v>457</v>
      </c>
      <c r="Q360" s="40"/>
      <c r="R360" s="40"/>
      <c r="S360" s="40"/>
      <c r="T360" s="40"/>
      <c r="U360" s="40"/>
      <c r="V360" s="40"/>
      <c r="W360" s="40"/>
      <c r="X360" s="85">
        <f t="shared" si="3605"/>
        <v>0</v>
      </c>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c r="BH360" s="40"/>
      <c r="BI360" s="40"/>
      <c r="BJ360" s="40"/>
      <c r="BK360" s="40"/>
      <c r="BL360" s="40"/>
      <c r="BM360" s="40"/>
      <c r="BN360" s="40"/>
      <c r="BO360" s="40"/>
      <c r="BP360" s="40"/>
      <c r="BQ360" s="40"/>
      <c r="BR360" s="40"/>
      <c r="BS360" s="40"/>
      <c r="BT360" s="40"/>
      <c r="BU360" s="40"/>
      <c r="BV360" s="40"/>
      <c r="BW360" s="40"/>
      <c r="BX360" s="40"/>
      <c r="BY360" s="40"/>
      <c r="BZ360" s="40"/>
      <c r="CA360" s="40"/>
      <c r="CB360" s="40"/>
      <c r="CC360" s="40"/>
      <c r="CD360" s="40"/>
      <c r="CE360" s="40"/>
      <c r="CF360" s="40"/>
      <c r="CG360" s="40"/>
      <c r="CH360" s="40"/>
      <c r="CI360" s="40"/>
      <c r="CJ360" s="40"/>
      <c r="CK360" s="40"/>
      <c r="CL360" s="40"/>
      <c r="CM360" s="40"/>
      <c r="CN360" s="40"/>
      <c r="CO360" s="84">
        <v>0</v>
      </c>
      <c r="CP360" s="84">
        <v>0</v>
      </c>
      <c r="CQ360" s="40"/>
      <c r="CR360" s="57">
        <f t="shared" si="3606"/>
        <v>0</v>
      </c>
      <c r="CS360" s="40"/>
      <c r="CT360" s="40">
        <v>3827309.32</v>
      </c>
      <c r="CU360" s="84"/>
      <c r="CV360" s="84"/>
      <c r="CW360" s="84"/>
      <c r="CX360" s="84"/>
      <c r="CY360" s="191"/>
      <c r="CZ360" s="84"/>
      <c r="DA360" s="40">
        <v>0</v>
      </c>
      <c r="DB360" s="84">
        <v>0</v>
      </c>
      <c r="DC360" s="84"/>
      <c r="DD360" s="84"/>
      <c r="DE360" s="84">
        <f t="shared" si="3613"/>
        <v>0</v>
      </c>
      <c r="DF360" s="191"/>
      <c r="DG360" s="84"/>
      <c r="DH360" s="40">
        <v>1330564.8400000001</v>
      </c>
      <c r="DI360" s="84">
        <v>0</v>
      </c>
      <c r="DJ360" s="84"/>
      <c r="DK360" s="84"/>
      <c r="DL360" s="84">
        <f t="shared" si="3617"/>
        <v>0</v>
      </c>
      <c r="DM360" s="191"/>
      <c r="DN360" s="84"/>
      <c r="DO360" s="40">
        <v>3640875.73</v>
      </c>
      <c r="DP360" s="84">
        <v>0</v>
      </c>
      <c r="DQ360" s="84"/>
      <c r="DR360" s="84"/>
      <c r="DS360" s="84">
        <f t="shared" si="3621"/>
        <v>0</v>
      </c>
      <c r="DT360" s="191"/>
      <c r="DU360" s="84"/>
      <c r="DV360" s="40">
        <v>0</v>
      </c>
      <c r="DW360" s="84">
        <v>0</v>
      </c>
      <c r="DX360" s="84"/>
      <c r="DY360" s="84"/>
      <c r="DZ360" s="84">
        <f t="shared" si="3625"/>
        <v>0</v>
      </c>
      <c r="EA360" s="191"/>
      <c r="EB360" s="84"/>
      <c r="EC360" s="40">
        <v>0</v>
      </c>
      <c r="ED360" s="84">
        <v>0</v>
      </c>
      <c r="EE360" s="84"/>
      <c r="EF360" s="84"/>
      <c r="EG360" s="84">
        <f t="shared" si="3629"/>
        <v>0</v>
      </c>
      <c r="EH360" s="191"/>
      <c r="EI360" s="84"/>
      <c r="EJ360" s="40">
        <v>3079694.25</v>
      </c>
      <c r="EK360" s="84">
        <v>0</v>
      </c>
      <c r="EL360" s="84"/>
      <c r="EM360" s="84"/>
      <c r="EN360" s="84">
        <f t="shared" si="3633"/>
        <v>0</v>
      </c>
      <c r="EO360" s="191"/>
      <c r="EP360" s="84"/>
      <c r="EQ360" s="40">
        <v>0</v>
      </c>
      <c r="ER360" s="84">
        <v>0</v>
      </c>
      <c r="ES360" s="84"/>
      <c r="ET360" s="84"/>
      <c r="EU360" s="84">
        <f t="shared" si="3637"/>
        <v>0</v>
      </c>
      <c r="EV360" s="191"/>
      <c r="EW360" s="84"/>
      <c r="EX360" s="40">
        <v>0</v>
      </c>
      <c r="EY360" s="84">
        <v>0</v>
      </c>
      <c r="EZ360" s="84"/>
      <c r="FA360" s="84"/>
      <c r="FB360" s="84">
        <f t="shared" si="3641"/>
        <v>0</v>
      </c>
      <c r="FC360" s="191"/>
      <c r="FD360" s="84"/>
      <c r="FE360" s="40">
        <v>1062500</v>
      </c>
      <c r="FF360" s="84">
        <v>0</v>
      </c>
      <c r="FG360" s="84"/>
      <c r="FH360" s="84"/>
      <c r="FI360" s="84">
        <f t="shared" si="3645"/>
        <v>0</v>
      </c>
      <c r="FJ360" s="191"/>
      <c r="FK360" s="84"/>
      <c r="FL360" s="40">
        <v>3131408.2</v>
      </c>
      <c r="FM360" s="84">
        <v>0</v>
      </c>
      <c r="FN360" s="84"/>
      <c r="FO360" s="84"/>
      <c r="FP360" s="84">
        <f t="shared" si="3649"/>
        <v>0</v>
      </c>
      <c r="FQ360" s="191"/>
      <c r="FR360" s="84"/>
      <c r="FS360" s="40"/>
      <c r="FT360" s="97">
        <f t="shared" si="3652"/>
        <v>0</v>
      </c>
      <c r="FU360" s="84">
        <v>0</v>
      </c>
      <c r="FV360" s="84">
        <v>0</v>
      </c>
      <c r="FW360" s="84">
        <v>0</v>
      </c>
      <c r="FX360" s="84">
        <f t="shared" si="3653"/>
        <v>0</v>
      </c>
      <c r="FY360" s="191" t="str">
        <f t="shared" si="3654"/>
        <v>nebija plānots</v>
      </c>
      <c r="FZ360" s="84">
        <f t="shared" si="3655"/>
        <v>0</v>
      </c>
      <c r="GA360" s="84">
        <v>0</v>
      </c>
      <c r="GB360" s="84">
        <v>0</v>
      </c>
      <c r="GC360" s="84">
        <f t="shared" si="3656"/>
        <v>0</v>
      </c>
      <c r="GD360" s="84">
        <f t="shared" si="3657"/>
        <v>0</v>
      </c>
      <c r="GE360" s="84">
        <f t="shared" si="3658"/>
        <v>0</v>
      </c>
      <c r="GF360" s="191" t="str">
        <f t="shared" si="3659"/>
        <v>nebija plānots</v>
      </c>
      <c r="GG360" s="84">
        <f t="shared" si="3660"/>
        <v>0</v>
      </c>
      <c r="GH360" s="84">
        <v>0</v>
      </c>
      <c r="GI360" s="84">
        <v>0</v>
      </c>
      <c r="GJ360" s="84">
        <f t="shared" si="3661"/>
        <v>0</v>
      </c>
      <c r="GK360" s="84">
        <f t="shared" si="3662"/>
        <v>0</v>
      </c>
      <c r="GL360" s="84">
        <f t="shared" si="3663"/>
        <v>0</v>
      </c>
      <c r="GM360" s="191" t="str">
        <f t="shared" si="3664"/>
        <v>nebija plānots</v>
      </c>
      <c r="GN360" s="84">
        <f t="shared" si="3665"/>
        <v>0</v>
      </c>
      <c r="GO360" s="84">
        <v>0</v>
      </c>
      <c r="GP360" s="84">
        <v>0</v>
      </c>
      <c r="GQ360" s="84">
        <f t="shared" si="3595"/>
        <v>0</v>
      </c>
      <c r="GR360" s="84">
        <f t="shared" si="3596"/>
        <v>0</v>
      </c>
      <c r="GS360" s="84">
        <f t="shared" si="3597"/>
        <v>0</v>
      </c>
      <c r="GT360" s="191" t="str">
        <f t="shared" si="3666"/>
        <v>nebija plānots</v>
      </c>
      <c r="GU360" s="84">
        <f t="shared" si="3598"/>
        <v>0</v>
      </c>
      <c r="GV360" s="84">
        <v>0</v>
      </c>
      <c r="GW360" s="84">
        <v>0</v>
      </c>
      <c r="GX360" s="84">
        <f t="shared" si="3599"/>
        <v>0</v>
      </c>
      <c r="GY360" s="84">
        <f t="shared" si="3600"/>
        <v>0</v>
      </c>
      <c r="GZ360" s="84">
        <f t="shared" si="3601"/>
        <v>0</v>
      </c>
      <c r="HA360" s="191" t="str">
        <f t="shared" si="3791"/>
        <v>nebija plānots</v>
      </c>
      <c r="HB360" s="84">
        <f t="shared" si="3602"/>
        <v>0</v>
      </c>
      <c r="HC360" s="40"/>
      <c r="HD360" s="40"/>
      <c r="HE360" s="99"/>
      <c r="HF360" s="99" t="s">
        <v>804</v>
      </c>
      <c r="HG360" s="102" t="s">
        <v>805</v>
      </c>
      <c r="HH360" s="100"/>
      <c r="HI360" s="100" t="s">
        <v>803</v>
      </c>
    </row>
    <row r="361" spans="1:217" ht="75.400000000000006" customHeight="1" collapsed="1" x14ac:dyDescent="0.45">
      <c r="A361" s="1" t="str">
        <f t="shared" si="2436"/>
        <v>6.1.6.__</v>
      </c>
      <c r="B361" s="9" t="str">
        <f>C361&amp;J361&amp;"."&amp;D361</f>
        <v>6.1.6.K0.Nē</v>
      </c>
      <c r="C361" s="317" t="s">
        <v>371</v>
      </c>
      <c r="D361" s="1" t="s">
        <v>1471</v>
      </c>
      <c r="E361" s="35">
        <v>346</v>
      </c>
      <c r="F361" s="54">
        <v>6</v>
      </c>
      <c r="G361" s="54" t="s">
        <v>371</v>
      </c>
      <c r="H361" s="54" t="s">
        <v>372</v>
      </c>
      <c r="I361" s="64" t="str">
        <f t="shared" si="2401"/>
        <v>6.1.6. Transporta nozares informācijas nacionālā piekļuves punkta izveide</v>
      </c>
      <c r="J361" s="54" t="s">
        <v>1472</v>
      </c>
      <c r="K361" s="55" t="s">
        <v>33</v>
      </c>
      <c r="L361" s="38" t="str">
        <f t="shared" si="2402"/>
        <v>6.1.6.__</v>
      </c>
      <c r="M361" s="56" t="s">
        <v>48</v>
      </c>
      <c r="N361" s="55" t="s">
        <v>6</v>
      </c>
      <c r="O361" s="55" t="s">
        <v>222</v>
      </c>
      <c r="P361" s="55" t="s">
        <v>225</v>
      </c>
      <c r="Q361" s="57">
        <f t="shared" si="3603"/>
        <v>5000000</v>
      </c>
      <c r="R361" s="57">
        <f t="shared" si="3604"/>
        <v>5000000</v>
      </c>
      <c r="S361" s="80">
        <v>5000000</v>
      </c>
      <c r="T361" s="80">
        <v>0</v>
      </c>
      <c r="U361" s="80">
        <v>0</v>
      </c>
      <c r="V361" s="80">
        <v>0</v>
      </c>
      <c r="W361" s="80">
        <v>0</v>
      </c>
      <c r="X361" s="85" t="str">
        <f t="shared" si="3605"/>
        <v>KF</v>
      </c>
      <c r="Y361" s="85">
        <v>0</v>
      </c>
      <c r="Z361" s="85">
        <v>0</v>
      </c>
      <c r="AA361" s="85">
        <v>0</v>
      </c>
      <c r="AB361" s="85">
        <v>0</v>
      </c>
      <c r="AC361" s="85">
        <v>0</v>
      </c>
      <c r="AD361" s="85">
        <v>0</v>
      </c>
      <c r="AE361" s="85">
        <v>0</v>
      </c>
      <c r="AF361" s="85">
        <v>0</v>
      </c>
      <c r="AG361" s="85">
        <v>0</v>
      </c>
      <c r="AH361" s="85">
        <v>0</v>
      </c>
      <c r="AI361" s="85">
        <v>0</v>
      </c>
      <c r="AJ361" s="85">
        <v>0</v>
      </c>
      <c r="AK361" s="85">
        <v>0</v>
      </c>
      <c r="AL361" s="85">
        <v>0</v>
      </c>
      <c r="AM361" s="85">
        <v>0</v>
      </c>
      <c r="AN361" s="85">
        <v>0</v>
      </c>
      <c r="AO361" s="85">
        <v>0</v>
      </c>
      <c r="AP361" s="57">
        <f t="shared" si="2306"/>
        <v>0</v>
      </c>
      <c r="AQ361" s="85">
        <v>0</v>
      </c>
      <c r="AR361" s="85">
        <v>0</v>
      </c>
      <c r="AS361" s="85">
        <v>0</v>
      </c>
      <c r="AT361" s="85">
        <v>0</v>
      </c>
      <c r="AU361" s="85">
        <v>0</v>
      </c>
      <c r="AV361" s="85">
        <v>0</v>
      </c>
      <c r="AW361" s="85">
        <v>0</v>
      </c>
      <c r="AX361" s="85">
        <v>0</v>
      </c>
      <c r="AY361" s="85">
        <v>0</v>
      </c>
      <c r="AZ361" s="85">
        <v>0</v>
      </c>
      <c r="BA361" s="85">
        <v>0</v>
      </c>
      <c r="BB361" s="85">
        <v>0</v>
      </c>
      <c r="BC361" s="57">
        <f t="shared" si="2307"/>
        <v>0</v>
      </c>
      <c r="BD361" s="57">
        <f t="shared" si="2308"/>
        <v>0</v>
      </c>
      <c r="BE361" s="85">
        <v>0</v>
      </c>
      <c r="BF361" s="85">
        <v>0</v>
      </c>
      <c r="BG361" s="85">
        <v>0</v>
      </c>
      <c r="BH361" s="85">
        <v>0</v>
      </c>
      <c r="BI361" s="85">
        <v>0</v>
      </c>
      <c r="BJ361" s="85">
        <v>0</v>
      </c>
      <c r="BK361" s="85">
        <v>0</v>
      </c>
      <c r="BL361" s="85">
        <v>0</v>
      </c>
      <c r="BM361" s="85">
        <v>0</v>
      </c>
      <c r="BN361" s="85">
        <v>0</v>
      </c>
      <c r="BO361" s="85">
        <v>0</v>
      </c>
      <c r="BP361" s="85">
        <v>0</v>
      </c>
      <c r="BQ361" s="57">
        <f t="shared" si="2309"/>
        <v>0</v>
      </c>
      <c r="BR361" s="85">
        <v>0</v>
      </c>
      <c r="BS361" s="85">
        <v>0</v>
      </c>
      <c r="BT361" s="85">
        <v>0</v>
      </c>
      <c r="BU361" s="85">
        <v>0</v>
      </c>
      <c r="BV361" s="85">
        <v>0</v>
      </c>
      <c r="BW361" s="85">
        <v>0</v>
      </c>
      <c r="BX361" s="85">
        <v>0</v>
      </c>
      <c r="BY361" s="85">
        <v>0</v>
      </c>
      <c r="BZ361" s="85">
        <v>0</v>
      </c>
      <c r="CA361" s="85">
        <v>14748.31</v>
      </c>
      <c r="CB361" s="85">
        <v>0</v>
      </c>
      <c r="CC361" s="85">
        <v>0</v>
      </c>
      <c r="CD361" s="57">
        <f t="shared" si="2310"/>
        <v>14748.31</v>
      </c>
      <c r="CE361" s="85">
        <v>0</v>
      </c>
      <c r="CF361" s="85">
        <v>15040.8</v>
      </c>
      <c r="CG361" s="85">
        <v>0</v>
      </c>
      <c r="CH361" s="85">
        <v>0</v>
      </c>
      <c r="CI361" s="85">
        <v>23966.3</v>
      </c>
      <c r="CJ361" s="85">
        <v>0</v>
      </c>
      <c r="CK361" s="85">
        <v>0</v>
      </c>
      <c r="CL361" s="85">
        <v>0</v>
      </c>
      <c r="CM361" s="85">
        <v>0</v>
      </c>
      <c r="CN361" s="85">
        <v>0</v>
      </c>
      <c r="CO361" s="84">
        <v>0</v>
      </c>
      <c r="CP361" s="84">
        <v>217383.01</v>
      </c>
      <c r="CQ361" s="57">
        <f>CE361+CF361+CG361+CH361+CI361+CJ361+CK361+CL361+CM361+CN361+CO361+CP361</f>
        <v>256390.11000000002</v>
      </c>
      <c r="CR361" s="57">
        <f t="shared" si="3606"/>
        <v>271138.42000000004</v>
      </c>
      <c r="CS361" s="179">
        <v>0</v>
      </c>
      <c r="CT361" s="84">
        <v>340022.57</v>
      </c>
      <c r="CU361" s="84">
        <v>0</v>
      </c>
      <c r="CV361" s="84">
        <f t="shared" si="3607"/>
        <v>340022.57</v>
      </c>
      <c r="CW361" s="84">
        <v>0</v>
      </c>
      <c r="CX361" s="84">
        <f t="shared" si="3608"/>
        <v>0</v>
      </c>
      <c r="CY361" s="191">
        <f t="shared" si="3609"/>
        <v>0</v>
      </c>
      <c r="CZ361" s="84">
        <f t="shared" si="3610"/>
        <v>-340022.57</v>
      </c>
      <c r="DA361" s="84">
        <f t="shared" ref="DA361:FL361" si="3885">DA362+DA363</f>
        <v>0</v>
      </c>
      <c r="DB361" s="84">
        <v>340022.57</v>
      </c>
      <c r="DC361" s="84">
        <f t="shared" si="3612"/>
        <v>340022.57</v>
      </c>
      <c r="DD361" s="84">
        <v>0</v>
      </c>
      <c r="DE361" s="84">
        <f t="shared" si="3613"/>
        <v>340022.57</v>
      </c>
      <c r="DF361" s="191">
        <f t="shared" ref="DF361" si="3886">IFERROR(DE361/DC361,"nebija plānots")</f>
        <v>1</v>
      </c>
      <c r="DG361" s="84">
        <f t="shared" ref="DG361" si="3887">DE361-DC361</f>
        <v>0</v>
      </c>
      <c r="DH361" s="84">
        <f t="shared" si="3885"/>
        <v>0</v>
      </c>
      <c r="DI361" s="84">
        <v>0</v>
      </c>
      <c r="DJ361" s="84">
        <f t="shared" ref="DJ361" si="3888">DC361+DH361</f>
        <v>340022.57</v>
      </c>
      <c r="DK361" s="84">
        <v>0</v>
      </c>
      <c r="DL361" s="84">
        <f t="shared" si="3617"/>
        <v>340022.57</v>
      </c>
      <c r="DM361" s="191">
        <f t="shared" ref="DM361" si="3889">IFERROR(DL361/DJ361,"nebija plānots")</f>
        <v>1</v>
      </c>
      <c r="DN361" s="84">
        <f t="shared" ref="DN361" si="3890">DL361-DJ361</f>
        <v>0</v>
      </c>
      <c r="DO361" s="84">
        <f t="shared" si="3885"/>
        <v>0</v>
      </c>
      <c r="DP361" s="84">
        <v>0</v>
      </c>
      <c r="DQ361" s="84">
        <f t="shared" ref="DQ361" si="3891">DJ361+DO361</f>
        <v>340022.57</v>
      </c>
      <c r="DR361" s="84">
        <v>0</v>
      </c>
      <c r="DS361" s="84">
        <f t="shared" si="3621"/>
        <v>340022.57</v>
      </c>
      <c r="DT361" s="191">
        <f t="shared" ref="DT361" si="3892">IFERROR(DS361/DQ361,"nebija plānots")</f>
        <v>1</v>
      </c>
      <c r="DU361" s="84">
        <f t="shared" ref="DU361" si="3893">DS361-DQ361</f>
        <v>0</v>
      </c>
      <c r="DV361" s="84">
        <f t="shared" si="3885"/>
        <v>115704.96000000001</v>
      </c>
      <c r="DW361" s="84">
        <v>55487.95</v>
      </c>
      <c r="DX361" s="84">
        <f t="shared" ref="DX361" si="3894">DQ361+DV361</f>
        <v>455727.53</v>
      </c>
      <c r="DY361" s="84">
        <v>0</v>
      </c>
      <c r="DZ361" s="84">
        <f t="shared" si="3625"/>
        <v>395510.52</v>
      </c>
      <c r="EA361" s="191">
        <f t="shared" ref="EA361" si="3895">IFERROR(DZ361/DX361,"nebija plānots")</f>
        <v>0.86786620066599884</v>
      </c>
      <c r="EB361" s="84">
        <f t="shared" ref="EB361" si="3896">DZ361-DX361</f>
        <v>-60217.010000000009</v>
      </c>
      <c r="EC361" s="84">
        <f t="shared" si="3885"/>
        <v>0</v>
      </c>
      <c r="ED361" s="84">
        <v>0</v>
      </c>
      <c r="EE361" s="84">
        <f t="shared" ref="EE361" si="3897">DX361+EC361</f>
        <v>455727.53</v>
      </c>
      <c r="EF361" s="84">
        <v>0</v>
      </c>
      <c r="EG361" s="84">
        <f t="shared" si="3629"/>
        <v>395510.52</v>
      </c>
      <c r="EH361" s="191">
        <f t="shared" ref="EH361" si="3898">IFERROR(EG361/EE361,"nebija plānots")</f>
        <v>0.86786620066599884</v>
      </c>
      <c r="EI361" s="84">
        <f t="shared" ref="EI361" si="3899">EG361-EE361</f>
        <v>-60217.010000000009</v>
      </c>
      <c r="EJ361" s="84">
        <f t="shared" si="3885"/>
        <v>0</v>
      </c>
      <c r="EK361" s="84">
        <v>0</v>
      </c>
      <c r="EL361" s="84">
        <f t="shared" ref="EL361" si="3900">EE361+EJ361</f>
        <v>455727.53</v>
      </c>
      <c r="EM361" s="84">
        <v>0</v>
      </c>
      <c r="EN361" s="84">
        <f t="shared" si="3633"/>
        <v>395510.52</v>
      </c>
      <c r="EO361" s="191">
        <f t="shared" ref="EO361" si="3901">IFERROR(EN361/EL361,"nebija plānots")</f>
        <v>0.86786620066599884</v>
      </c>
      <c r="EP361" s="84">
        <f t="shared" ref="EP361" si="3902">EN361-EL361</f>
        <v>-60217.010000000009</v>
      </c>
      <c r="EQ361" s="84">
        <f t="shared" si="3885"/>
        <v>0</v>
      </c>
      <c r="ER361" s="84">
        <v>0</v>
      </c>
      <c r="ES361" s="84">
        <f t="shared" ref="ES361" si="3903">EL361+EQ361</f>
        <v>455727.53</v>
      </c>
      <c r="ET361" s="84">
        <v>0</v>
      </c>
      <c r="EU361" s="84">
        <f t="shared" si="3637"/>
        <v>395510.52</v>
      </c>
      <c r="EV361" s="191">
        <f t="shared" ref="EV361" si="3904">IFERROR(EU361/ES361,"nebija plānots")</f>
        <v>0.86786620066599884</v>
      </c>
      <c r="EW361" s="84">
        <f t="shared" ref="EW361" si="3905">EU361-ES361</f>
        <v>-60217.010000000009</v>
      </c>
      <c r="EX361" s="84">
        <f t="shared" si="3885"/>
        <v>525608.86</v>
      </c>
      <c r="EY361" s="84">
        <v>791171.23</v>
      </c>
      <c r="EZ361" s="84">
        <f t="shared" ref="EZ361" si="3906">ES361+EX361</f>
        <v>981336.39</v>
      </c>
      <c r="FA361" s="84">
        <v>0</v>
      </c>
      <c r="FB361" s="84">
        <f t="shared" si="3641"/>
        <v>1186681.75</v>
      </c>
      <c r="FC361" s="191">
        <f t="shared" ref="FC361" si="3907">IFERROR(FB361/EZ361,"nebija plānots")</f>
        <v>1.2092507340933316</v>
      </c>
      <c r="FD361" s="84">
        <f t="shared" ref="FD361" si="3908">FB361-EZ361</f>
        <v>205345.36</v>
      </c>
      <c r="FE361" s="84">
        <f t="shared" si="3885"/>
        <v>0</v>
      </c>
      <c r="FF361" s="84">
        <v>0</v>
      </c>
      <c r="FG361" s="84">
        <f t="shared" ref="FG361" si="3909">EZ361+FE361</f>
        <v>981336.39</v>
      </c>
      <c r="FH361" s="84">
        <v>0</v>
      </c>
      <c r="FI361" s="84">
        <f t="shared" si="3645"/>
        <v>1186681.75</v>
      </c>
      <c r="FJ361" s="191">
        <f t="shared" ref="FJ361" si="3910">IFERROR(FI361/FG361,"nebija plānots")</f>
        <v>1.2092507340933316</v>
      </c>
      <c r="FK361" s="84">
        <f t="shared" ref="FK361" si="3911">FI361-FG361</f>
        <v>205345.36</v>
      </c>
      <c r="FL361" s="84">
        <f t="shared" si="3885"/>
        <v>0</v>
      </c>
      <c r="FM361" s="84">
        <v>0</v>
      </c>
      <c r="FN361" s="84">
        <f t="shared" ref="FN361" si="3912">FG361+FL361</f>
        <v>981336.39</v>
      </c>
      <c r="FO361" s="84">
        <v>0</v>
      </c>
      <c r="FP361" s="84">
        <f t="shared" si="3649"/>
        <v>1186681.75</v>
      </c>
      <c r="FQ361" s="191">
        <f t="shared" ref="FQ361" si="3913">IFERROR(FP361/FN361,"nebija plānots")</f>
        <v>1.2092507340933316</v>
      </c>
      <c r="FR361" s="84">
        <f t="shared" ref="FR361" si="3914">FP361-FN361</f>
        <v>205345.36</v>
      </c>
      <c r="FS361" s="97">
        <f t="shared" si="3790"/>
        <v>981336.39</v>
      </c>
      <c r="FT361" s="97">
        <f t="shared" si="3652"/>
        <v>1457820.17</v>
      </c>
      <c r="FU361" s="84">
        <v>2709237.16</v>
      </c>
      <c r="FV361" s="84">
        <v>0</v>
      </c>
      <c r="FW361" s="84">
        <v>0</v>
      </c>
      <c r="FX361" s="84">
        <f t="shared" si="3653"/>
        <v>0</v>
      </c>
      <c r="FY361" s="191">
        <f t="shared" si="3654"/>
        <v>0</v>
      </c>
      <c r="FZ361" s="84">
        <f t="shared" si="3655"/>
        <v>2709237.16</v>
      </c>
      <c r="GA361" s="84">
        <v>0</v>
      </c>
      <c r="GB361" s="84">
        <v>0</v>
      </c>
      <c r="GC361" s="84">
        <f t="shared" si="3656"/>
        <v>0</v>
      </c>
      <c r="GD361" s="84">
        <f t="shared" si="3657"/>
        <v>0</v>
      </c>
      <c r="GE361" s="84">
        <f t="shared" si="3658"/>
        <v>0</v>
      </c>
      <c r="GF361" s="191">
        <f t="shared" si="3659"/>
        <v>0</v>
      </c>
      <c r="GG361" s="84">
        <f t="shared" si="3660"/>
        <v>2709237.16</v>
      </c>
      <c r="GH361" s="84">
        <v>0</v>
      </c>
      <c r="GI361" s="84">
        <v>0</v>
      </c>
      <c r="GJ361" s="84">
        <f t="shared" si="3661"/>
        <v>0</v>
      </c>
      <c r="GK361" s="84">
        <f t="shared" si="3662"/>
        <v>0</v>
      </c>
      <c r="GL361" s="84">
        <f t="shared" si="3663"/>
        <v>0</v>
      </c>
      <c r="GM361" s="191">
        <f t="shared" si="3664"/>
        <v>0</v>
      </c>
      <c r="GN361" s="84">
        <f t="shared" si="3665"/>
        <v>2709237.16</v>
      </c>
      <c r="GO361" s="84">
        <v>2709395.02</v>
      </c>
      <c r="GP361" s="84">
        <v>0</v>
      </c>
      <c r="GQ361" s="84">
        <f t="shared" si="3595"/>
        <v>2709395.02</v>
      </c>
      <c r="GR361" s="84">
        <f t="shared" si="3596"/>
        <v>0</v>
      </c>
      <c r="GS361" s="84">
        <f t="shared" si="3597"/>
        <v>2709395.02</v>
      </c>
      <c r="GT361" s="191">
        <f t="shared" si="3666"/>
        <v>1.0000582673242233</v>
      </c>
      <c r="GU361" s="84">
        <f t="shared" si="3598"/>
        <v>-157.85999999986961</v>
      </c>
      <c r="GV361" s="84">
        <v>0</v>
      </c>
      <c r="GW361" s="84">
        <v>0</v>
      </c>
      <c r="GX361" s="84">
        <f t="shared" si="3599"/>
        <v>0</v>
      </c>
      <c r="GY361" s="84">
        <f t="shared" si="3600"/>
        <v>0</v>
      </c>
      <c r="GZ361" s="84">
        <f t="shared" si="3601"/>
        <v>2709395.02</v>
      </c>
      <c r="HA361" s="191">
        <f t="shared" si="3791"/>
        <v>1.0000582673242233</v>
      </c>
      <c r="HB361" s="84">
        <f t="shared" si="3602"/>
        <v>-157.85999999986961</v>
      </c>
      <c r="HC361" s="57">
        <f>FU361+FS361+CQ361+CD361+BQ361+BC361+AP361</f>
        <v>3961711.97</v>
      </c>
      <c r="HD361" s="57">
        <f>Q361-HC361</f>
        <v>1038288.0299999998</v>
      </c>
      <c r="HE361" s="58"/>
      <c r="HF361" s="58"/>
      <c r="HG361" s="61"/>
      <c r="HH361" s="59"/>
      <c r="HI361" s="59"/>
    </row>
    <row r="362" spans="1:217" ht="75.400000000000006" hidden="1" customHeight="1" outlineLevel="1" x14ac:dyDescent="0.45">
      <c r="B362" s="9"/>
      <c r="C362" s="317" t="s">
        <v>371</v>
      </c>
      <c r="D362" s="1" t="s">
        <v>1471</v>
      </c>
      <c r="E362" s="35">
        <v>347</v>
      </c>
      <c r="F362" s="37">
        <v>6</v>
      </c>
      <c r="G362" s="37" t="s">
        <v>371</v>
      </c>
      <c r="H362" s="37" t="s">
        <v>372</v>
      </c>
      <c r="I362" s="46" t="s">
        <v>519</v>
      </c>
      <c r="J362" s="54">
        <v>0</v>
      </c>
      <c r="K362" s="38"/>
      <c r="L362" s="38"/>
      <c r="M362" s="39" t="s">
        <v>48</v>
      </c>
      <c r="N362" s="38"/>
      <c r="O362" s="38"/>
      <c r="P362" s="38" t="s">
        <v>456</v>
      </c>
      <c r="Q362" s="40"/>
      <c r="R362" s="40"/>
      <c r="S362" s="40"/>
      <c r="T362" s="40"/>
      <c r="U362" s="40"/>
      <c r="V362" s="40"/>
      <c r="W362" s="40"/>
      <c r="X362" s="85">
        <f t="shared" si="3605"/>
        <v>0</v>
      </c>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40"/>
      <c r="CG362" s="40"/>
      <c r="CH362" s="40"/>
      <c r="CI362" s="40"/>
      <c r="CJ362" s="40"/>
      <c r="CK362" s="40"/>
      <c r="CL362" s="40"/>
      <c r="CM362" s="40"/>
      <c r="CN362" s="40"/>
      <c r="CO362" s="84">
        <v>0</v>
      </c>
      <c r="CP362" s="84">
        <v>0</v>
      </c>
      <c r="CQ362" s="40"/>
      <c r="CR362" s="57">
        <f t="shared" si="3606"/>
        <v>0</v>
      </c>
      <c r="CS362" s="40"/>
      <c r="CT362" s="40"/>
      <c r="CU362" s="84"/>
      <c r="CV362" s="84"/>
      <c r="CW362" s="84"/>
      <c r="CX362" s="84"/>
      <c r="CY362" s="191"/>
      <c r="CZ362" s="84"/>
      <c r="DA362" s="40"/>
      <c r="DB362" s="84">
        <v>0</v>
      </c>
      <c r="DC362" s="84"/>
      <c r="DD362" s="84"/>
      <c r="DE362" s="84">
        <f t="shared" si="3613"/>
        <v>0</v>
      </c>
      <c r="DF362" s="191"/>
      <c r="DG362" s="84"/>
      <c r="DH362" s="40"/>
      <c r="DI362" s="84">
        <v>0</v>
      </c>
      <c r="DJ362" s="84"/>
      <c r="DK362" s="84"/>
      <c r="DL362" s="84">
        <f t="shared" si="3617"/>
        <v>0</v>
      </c>
      <c r="DM362" s="191"/>
      <c r="DN362" s="84"/>
      <c r="DO362" s="40"/>
      <c r="DP362" s="84">
        <v>0</v>
      </c>
      <c r="DQ362" s="84"/>
      <c r="DR362" s="84"/>
      <c r="DS362" s="84">
        <f t="shared" si="3621"/>
        <v>0</v>
      </c>
      <c r="DT362" s="191"/>
      <c r="DU362" s="84"/>
      <c r="DV362" s="40"/>
      <c r="DW362" s="84">
        <v>0</v>
      </c>
      <c r="DX362" s="84"/>
      <c r="DY362" s="84"/>
      <c r="DZ362" s="84">
        <f t="shared" si="3625"/>
        <v>0</v>
      </c>
      <c r="EA362" s="191"/>
      <c r="EB362" s="84"/>
      <c r="EC362" s="40"/>
      <c r="ED362" s="84">
        <v>0</v>
      </c>
      <c r="EE362" s="84"/>
      <c r="EF362" s="84"/>
      <c r="EG362" s="84">
        <f t="shared" si="3629"/>
        <v>0</v>
      </c>
      <c r="EH362" s="191"/>
      <c r="EI362" s="84"/>
      <c r="EJ362" s="40"/>
      <c r="EK362" s="84">
        <v>0</v>
      </c>
      <c r="EL362" s="84"/>
      <c r="EM362" s="84"/>
      <c r="EN362" s="84">
        <f t="shared" si="3633"/>
        <v>0</v>
      </c>
      <c r="EO362" s="191"/>
      <c r="EP362" s="84"/>
      <c r="EQ362" s="40"/>
      <c r="ER362" s="84">
        <v>0</v>
      </c>
      <c r="ES362" s="84"/>
      <c r="ET362" s="84"/>
      <c r="EU362" s="84">
        <f t="shared" si="3637"/>
        <v>0</v>
      </c>
      <c r="EV362" s="191"/>
      <c r="EW362" s="84"/>
      <c r="EX362" s="40"/>
      <c r="EY362" s="84">
        <v>0</v>
      </c>
      <c r="EZ362" s="84"/>
      <c r="FA362" s="84"/>
      <c r="FB362" s="84">
        <f t="shared" si="3641"/>
        <v>0</v>
      </c>
      <c r="FC362" s="191"/>
      <c r="FD362" s="84"/>
      <c r="FE362" s="40"/>
      <c r="FF362" s="84">
        <v>0</v>
      </c>
      <c r="FG362" s="84"/>
      <c r="FH362" s="84"/>
      <c r="FI362" s="84">
        <f t="shared" si="3645"/>
        <v>0</v>
      </c>
      <c r="FJ362" s="191"/>
      <c r="FK362" s="84"/>
      <c r="FL362" s="40"/>
      <c r="FM362" s="84">
        <v>0</v>
      </c>
      <c r="FN362" s="84"/>
      <c r="FO362" s="84"/>
      <c r="FP362" s="84">
        <f t="shared" si="3649"/>
        <v>0</v>
      </c>
      <c r="FQ362" s="191"/>
      <c r="FR362" s="84"/>
      <c r="FS362" s="40"/>
      <c r="FT362" s="97">
        <f t="shared" si="3652"/>
        <v>0</v>
      </c>
      <c r="FU362" s="84">
        <v>0</v>
      </c>
      <c r="FV362" s="84">
        <v>0</v>
      </c>
      <c r="FW362" s="84">
        <v>0</v>
      </c>
      <c r="FX362" s="84">
        <f t="shared" si="3653"/>
        <v>0</v>
      </c>
      <c r="FY362" s="191" t="str">
        <f t="shared" si="3654"/>
        <v>nebija plānots</v>
      </c>
      <c r="FZ362" s="84">
        <f t="shared" si="3655"/>
        <v>0</v>
      </c>
      <c r="GA362" s="84">
        <v>0</v>
      </c>
      <c r="GB362" s="84">
        <v>0</v>
      </c>
      <c r="GC362" s="84">
        <f t="shared" si="3656"/>
        <v>0</v>
      </c>
      <c r="GD362" s="84">
        <f t="shared" si="3657"/>
        <v>0</v>
      </c>
      <c r="GE362" s="84">
        <f t="shared" si="3658"/>
        <v>0</v>
      </c>
      <c r="GF362" s="191" t="str">
        <f t="shared" si="3659"/>
        <v>nebija plānots</v>
      </c>
      <c r="GG362" s="84">
        <f t="shared" si="3660"/>
        <v>0</v>
      </c>
      <c r="GH362" s="84">
        <v>0</v>
      </c>
      <c r="GI362" s="84">
        <v>0</v>
      </c>
      <c r="GJ362" s="84">
        <f t="shared" si="3661"/>
        <v>0</v>
      </c>
      <c r="GK362" s="84">
        <f t="shared" si="3662"/>
        <v>0</v>
      </c>
      <c r="GL362" s="84">
        <f t="shared" si="3663"/>
        <v>0</v>
      </c>
      <c r="GM362" s="191" t="str">
        <f t="shared" si="3664"/>
        <v>nebija plānots</v>
      </c>
      <c r="GN362" s="84">
        <f t="shared" si="3665"/>
        <v>0</v>
      </c>
      <c r="GO362" s="84">
        <v>0</v>
      </c>
      <c r="GP362" s="84">
        <v>0</v>
      </c>
      <c r="GQ362" s="84">
        <f t="shared" si="3595"/>
        <v>0</v>
      </c>
      <c r="GR362" s="84">
        <f t="shared" si="3596"/>
        <v>0</v>
      </c>
      <c r="GS362" s="84">
        <f t="shared" si="3597"/>
        <v>0</v>
      </c>
      <c r="GT362" s="191" t="str">
        <f t="shared" si="3666"/>
        <v>nebija plānots</v>
      </c>
      <c r="GU362" s="84">
        <f t="shared" si="3598"/>
        <v>0</v>
      </c>
      <c r="GV362" s="84">
        <v>0</v>
      </c>
      <c r="GW362" s="84">
        <v>0</v>
      </c>
      <c r="GX362" s="84">
        <f t="shared" si="3599"/>
        <v>0</v>
      </c>
      <c r="GY362" s="84">
        <f t="shared" si="3600"/>
        <v>0</v>
      </c>
      <c r="GZ362" s="84">
        <f t="shared" si="3601"/>
        <v>0</v>
      </c>
      <c r="HA362" s="191" t="str">
        <f t="shared" si="3791"/>
        <v>nebija plānots</v>
      </c>
      <c r="HB362" s="84">
        <f t="shared" si="3602"/>
        <v>0</v>
      </c>
      <c r="HC362" s="40"/>
      <c r="HD362" s="40"/>
      <c r="HE362" s="99"/>
      <c r="HF362" s="99"/>
      <c r="HG362" s="102"/>
      <c r="HH362" s="100"/>
      <c r="HI362" s="100"/>
    </row>
    <row r="363" spans="1:217" ht="106.5" hidden="1" customHeight="1" outlineLevel="1" x14ac:dyDescent="0.45">
      <c r="B363" s="9"/>
      <c r="C363" s="317" t="s">
        <v>371</v>
      </c>
      <c r="D363" s="1" t="s">
        <v>1471</v>
      </c>
      <c r="E363" s="35">
        <v>348</v>
      </c>
      <c r="F363" s="37">
        <v>6</v>
      </c>
      <c r="G363" s="37" t="s">
        <v>371</v>
      </c>
      <c r="H363" s="37" t="s">
        <v>372</v>
      </c>
      <c r="I363" s="46" t="s">
        <v>519</v>
      </c>
      <c r="J363" s="54">
        <v>0</v>
      </c>
      <c r="K363" s="38"/>
      <c r="L363" s="38"/>
      <c r="M363" s="39" t="s">
        <v>48</v>
      </c>
      <c r="N363" s="38"/>
      <c r="O363" s="38"/>
      <c r="P363" s="38" t="s">
        <v>457</v>
      </c>
      <c r="Q363" s="40"/>
      <c r="R363" s="40"/>
      <c r="S363" s="40"/>
      <c r="T363" s="40"/>
      <c r="U363" s="40"/>
      <c r="V363" s="40"/>
      <c r="W363" s="40"/>
      <c r="X363" s="85">
        <f t="shared" si="3605"/>
        <v>0</v>
      </c>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c r="BM363" s="40"/>
      <c r="BN363" s="40"/>
      <c r="BO363" s="40"/>
      <c r="BP363" s="40"/>
      <c r="BQ363" s="40"/>
      <c r="BR363" s="40"/>
      <c r="BS363" s="40"/>
      <c r="BT363" s="40"/>
      <c r="BU363" s="40"/>
      <c r="BV363" s="40"/>
      <c r="BW363" s="40"/>
      <c r="BX363" s="40"/>
      <c r="BY363" s="40"/>
      <c r="BZ363" s="40"/>
      <c r="CA363" s="40"/>
      <c r="CB363" s="40"/>
      <c r="CC363" s="40"/>
      <c r="CD363" s="40"/>
      <c r="CE363" s="40"/>
      <c r="CF363" s="40"/>
      <c r="CG363" s="40"/>
      <c r="CH363" s="40"/>
      <c r="CI363" s="40"/>
      <c r="CJ363" s="40"/>
      <c r="CK363" s="40"/>
      <c r="CL363" s="40"/>
      <c r="CM363" s="40"/>
      <c r="CN363" s="40"/>
      <c r="CO363" s="84">
        <v>0</v>
      </c>
      <c r="CP363" s="84">
        <v>0</v>
      </c>
      <c r="CQ363" s="40"/>
      <c r="CR363" s="57">
        <f t="shared" si="3606"/>
        <v>0</v>
      </c>
      <c r="CS363" s="40"/>
      <c r="CT363" s="40">
        <v>340022.57</v>
      </c>
      <c r="CU363" s="84"/>
      <c r="CV363" s="84"/>
      <c r="CW363" s="84"/>
      <c r="CX363" s="84"/>
      <c r="CY363" s="191"/>
      <c r="CZ363" s="84"/>
      <c r="DA363" s="40">
        <v>0</v>
      </c>
      <c r="DB363" s="84">
        <v>0</v>
      </c>
      <c r="DC363" s="84"/>
      <c r="DD363" s="84"/>
      <c r="DE363" s="84">
        <f t="shared" si="3613"/>
        <v>0</v>
      </c>
      <c r="DF363" s="191"/>
      <c r="DG363" s="84"/>
      <c r="DH363" s="40">
        <v>0</v>
      </c>
      <c r="DI363" s="84">
        <v>0</v>
      </c>
      <c r="DJ363" s="84"/>
      <c r="DK363" s="84"/>
      <c r="DL363" s="84">
        <f t="shared" si="3617"/>
        <v>0</v>
      </c>
      <c r="DM363" s="191"/>
      <c r="DN363" s="84"/>
      <c r="DO363" s="40">
        <v>0</v>
      </c>
      <c r="DP363" s="84">
        <v>0</v>
      </c>
      <c r="DQ363" s="84"/>
      <c r="DR363" s="84"/>
      <c r="DS363" s="84">
        <f t="shared" si="3621"/>
        <v>0</v>
      </c>
      <c r="DT363" s="191"/>
      <c r="DU363" s="84"/>
      <c r="DV363" s="40">
        <v>115704.96000000001</v>
      </c>
      <c r="DW363" s="84">
        <v>0</v>
      </c>
      <c r="DX363" s="84"/>
      <c r="DY363" s="84"/>
      <c r="DZ363" s="84">
        <f t="shared" si="3625"/>
        <v>0</v>
      </c>
      <c r="EA363" s="191"/>
      <c r="EB363" s="84"/>
      <c r="EC363" s="40">
        <v>0</v>
      </c>
      <c r="ED363" s="84">
        <v>0</v>
      </c>
      <c r="EE363" s="84"/>
      <c r="EF363" s="84"/>
      <c r="EG363" s="84">
        <f t="shared" si="3629"/>
        <v>0</v>
      </c>
      <c r="EH363" s="191"/>
      <c r="EI363" s="84"/>
      <c r="EJ363" s="40">
        <v>0</v>
      </c>
      <c r="EK363" s="84">
        <v>0</v>
      </c>
      <c r="EL363" s="84"/>
      <c r="EM363" s="84"/>
      <c r="EN363" s="84">
        <f t="shared" si="3633"/>
        <v>0</v>
      </c>
      <c r="EO363" s="191"/>
      <c r="EP363" s="84"/>
      <c r="EQ363" s="40">
        <v>0</v>
      </c>
      <c r="ER363" s="84">
        <v>0</v>
      </c>
      <c r="ES363" s="84"/>
      <c r="ET363" s="84"/>
      <c r="EU363" s="84">
        <f t="shared" si="3637"/>
        <v>0</v>
      </c>
      <c r="EV363" s="191"/>
      <c r="EW363" s="84"/>
      <c r="EX363" s="40">
        <v>525608.86</v>
      </c>
      <c r="EY363" s="84">
        <v>0</v>
      </c>
      <c r="EZ363" s="84"/>
      <c r="FA363" s="84"/>
      <c r="FB363" s="84">
        <f t="shared" si="3641"/>
        <v>0</v>
      </c>
      <c r="FC363" s="191"/>
      <c r="FD363" s="84"/>
      <c r="FE363" s="40">
        <v>0</v>
      </c>
      <c r="FF363" s="84">
        <v>0</v>
      </c>
      <c r="FG363" s="84"/>
      <c r="FH363" s="84"/>
      <c r="FI363" s="84">
        <f t="shared" si="3645"/>
        <v>0</v>
      </c>
      <c r="FJ363" s="191"/>
      <c r="FK363" s="84"/>
      <c r="FL363" s="40">
        <v>0</v>
      </c>
      <c r="FM363" s="84">
        <v>0</v>
      </c>
      <c r="FN363" s="84"/>
      <c r="FO363" s="84"/>
      <c r="FP363" s="84">
        <f t="shared" si="3649"/>
        <v>0</v>
      </c>
      <c r="FQ363" s="191"/>
      <c r="FR363" s="84"/>
      <c r="FS363" s="40"/>
      <c r="FT363" s="97">
        <f t="shared" si="3652"/>
        <v>0</v>
      </c>
      <c r="FU363" s="84">
        <v>0</v>
      </c>
      <c r="FV363" s="84">
        <v>0</v>
      </c>
      <c r="FW363" s="84">
        <v>0</v>
      </c>
      <c r="FX363" s="84">
        <f t="shared" si="3653"/>
        <v>0</v>
      </c>
      <c r="FY363" s="191" t="str">
        <f t="shared" si="3654"/>
        <v>nebija plānots</v>
      </c>
      <c r="FZ363" s="84">
        <f t="shared" si="3655"/>
        <v>0</v>
      </c>
      <c r="GA363" s="84">
        <v>0</v>
      </c>
      <c r="GB363" s="84">
        <v>0</v>
      </c>
      <c r="GC363" s="84">
        <f t="shared" si="3656"/>
        <v>0</v>
      </c>
      <c r="GD363" s="84">
        <f t="shared" si="3657"/>
        <v>0</v>
      </c>
      <c r="GE363" s="84">
        <f t="shared" si="3658"/>
        <v>0</v>
      </c>
      <c r="GF363" s="191" t="str">
        <f t="shared" si="3659"/>
        <v>nebija plānots</v>
      </c>
      <c r="GG363" s="84">
        <f t="shared" si="3660"/>
        <v>0</v>
      </c>
      <c r="GH363" s="84">
        <v>0</v>
      </c>
      <c r="GI363" s="84">
        <v>0</v>
      </c>
      <c r="GJ363" s="84">
        <f t="shared" si="3661"/>
        <v>0</v>
      </c>
      <c r="GK363" s="84">
        <f t="shared" si="3662"/>
        <v>0</v>
      </c>
      <c r="GL363" s="84">
        <f t="shared" si="3663"/>
        <v>0</v>
      </c>
      <c r="GM363" s="191" t="str">
        <f t="shared" si="3664"/>
        <v>nebija plānots</v>
      </c>
      <c r="GN363" s="84">
        <f t="shared" si="3665"/>
        <v>0</v>
      </c>
      <c r="GO363" s="84">
        <v>0</v>
      </c>
      <c r="GP363" s="84">
        <v>0</v>
      </c>
      <c r="GQ363" s="84">
        <f t="shared" si="3595"/>
        <v>0</v>
      </c>
      <c r="GR363" s="84">
        <f t="shared" si="3596"/>
        <v>0</v>
      </c>
      <c r="GS363" s="84">
        <f t="shared" si="3597"/>
        <v>0</v>
      </c>
      <c r="GT363" s="191" t="str">
        <f t="shared" si="3666"/>
        <v>nebija plānots</v>
      </c>
      <c r="GU363" s="84">
        <f t="shared" si="3598"/>
        <v>0</v>
      </c>
      <c r="GV363" s="84">
        <v>0</v>
      </c>
      <c r="GW363" s="84">
        <v>0</v>
      </c>
      <c r="GX363" s="84">
        <f t="shared" si="3599"/>
        <v>0</v>
      </c>
      <c r="GY363" s="84">
        <f t="shared" si="3600"/>
        <v>0</v>
      </c>
      <c r="GZ363" s="84">
        <f t="shared" si="3601"/>
        <v>0</v>
      </c>
      <c r="HA363" s="191" t="str">
        <f t="shared" si="3791"/>
        <v>nebija plānots</v>
      </c>
      <c r="HB363" s="84">
        <f t="shared" si="3602"/>
        <v>0</v>
      </c>
      <c r="HC363" s="40"/>
      <c r="HD363" s="40"/>
      <c r="HE363" s="99"/>
      <c r="HF363" s="153">
        <v>0.7</v>
      </c>
      <c r="HG363" s="102" t="s">
        <v>806</v>
      </c>
      <c r="HH363" s="100"/>
      <c r="HI363" s="100"/>
    </row>
    <row r="364" spans="1:217" ht="75.400000000000006" customHeight="1" collapsed="1" x14ac:dyDescent="0.45">
      <c r="A364" s="1" t="str">
        <f t="shared" si="2436"/>
        <v>6.1.7.1.__</v>
      </c>
      <c r="B364" s="9" t="str">
        <f>C364&amp;J364&amp;"."&amp;D364</f>
        <v>6.1.7.1.K0.Nē</v>
      </c>
      <c r="C364" s="317" t="s">
        <v>433</v>
      </c>
      <c r="D364" s="1" t="s">
        <v>1471</v>
      </c>
      <c r="E364" s="35">
        <v>349</v>
      </c>
      <c r="F364" s="54">
        <v>6</v>
      </c>
      <c r="G364" s="54" t="s">
        <v>433</v>
      </c>
      <c r="H364" s="54" t="s">
        <v>434</v>
      </c>
      <c r="I364" s="64" t="str">
        <f t="shared" ref="I364" si="3915">CONCATENATE(G364," ",H364)</f>
        <v>6.1.7.1. Ar Rail Baltica projekta saistītās atbalsta infrastruktūras pārbūve</v>
      </c>
      <c r="J364" s="54" t="s">
        <v>1472</v>
      </c>
      <c r="K364" s="55" t="s">
        <v>33</v>
      </c>
      <c r="L364" s="38"/>
      <c r="M364" s="56" t="s">
        <v>48</v>
      </c>
      <c r="N364" s="55" t="s">
        <v>6</v>
      </c>
      <c r="O364" s="55" t="s">
        <v>222</v>
      </c>
      <c r="P364" s="55" t="s">
        <v>225</v>
      </c>
      <c r="Q364" s="57">
        <f t="shared" ref="Q364" si="3916">S364+T364+U364+V364+W364</f>
        <v>23800000</v>
      </c>
      <c r="R364" s="57">
        <f t="shared" ref="R364" si="3917">S364+T364+U364+V364</f>
        <v>23800000</v>
      </c>
      <c r="S364" s="80">
        <v>23800000</v>
      </c>
      <c r="T364" s="80">
        <v>0</v>
      </c>
      <c r="U364" s="80">
        <v>0</v>
      </c>
      <c r="V364" s="80">
        <v>0</v>
      </c>
      <c r="W364" s="80">
        <v>0</v>
      </c>
      <c r="X364" s="85" t="str">
        <f t="shared" si="3605"/>
        <v>KF</v>
      </c>
      <c r="Y364" s="85">
        <v>0</v>
      </c>
      <c r="Z364" s="85">
        <v>0</v>
      </c>
      <c r="AA364" s="85">
        <v>0</v>
      </c>
      <c r="AB364" s="85">
        <v>0</v>
      </c>
      <c r="AC364" s="85">
        <v>0</v>
      </c>
      <c r="AD364" s="85">
        <v>0</v>
      </c>
      <c r="AE364" s="85">
        <v>0</v>
      </c>
      <c r="AF364" s="85">
        <v>0</v>
      </c>
      <c r="AG364" s="85">
        <v>0</v>
      </c>
      <c r="AH364" s="85">
        <v>0</v>
      </c>
      <c r="AI364" s="85">
        <v>0</v>
      </c>
      <c r="AJ364" s="85">
        <v>0</v>
      </c>
      <c r="AK364" s="85">
        <v>0</v>
      </c>
      <c r="AL364" s="85">
        <v>0</v>
      </c>
      <c r="AM364" s="85">
        <v>0</v>
      </c>
      <c r="AN364" s="85">
        <v>0</v>
      </c>
      <c r="AO364" s="85">
        <v>0</v>
      </c>
      <c r="AP364" s="57">
        <f t="shared" si="2306"/>
        <v>0</v>
      </c>
      <c r="AQ364" s="85">
        <v>0</v>
      </c>
      <c r="AR364" s="85">
        <v>0</v>
      </c>
      <c r="AS364" s="85">
        <v>0</v>
      </c>
      <c r="AT364" s="85">
        <v>0</v>
      </c>
      <c r="AU364" s="85">
        <v>0</v>
      </c>
      <c r="AV364" s="85">
        <v>0</v>
      </c>
      <c r="AW364" s="85">
        <v>0</v>
      </c>
      <c r="AX364" s="85">
        <v>0</v>
      </c>
      <c r="AY364" s="85">
        <v>0</v>
      </c>
      <c r="AZ364" s="85">
        <v>0</v>
      </c>
      <c r="BA364" s="85">
        <v>0</v>
      </c>
      <c r="BB364" s="85">
        <v>0</v>
      </c>
      <c r="BC364" s="57">
        <f t="shared" si="2307"/>
        <v>0</v>
      </c>
      <c r="BD364" s="57">
        <f t="shared" si="2308"/>
        <v>0</v>
      </c>
      <c r="BE364" s="85">
        <v>0</v>
      </c>
      <c r="BF364" s="85">
        <v>0</v>
      </c>
      <c r="BG364" s="85">
        <v>0</v>
      </c>
      <c r="BH364" s="85">
        <v>0</v>
      </c>
      <c r="BI364" s="85">
        <v>0</v>
      </c>
      <c r="BJ364" s="85">
        <v>0</v>
      </c>
      <c r="BK364" s="85">
        <v>0</v>
      </c>
      <c r="BL364" s="85">
        <v>0</v>
      </c>
      <c r="BM364" s="85">
        <v>0</v>
      </c>
      <c r="BN364" s="85">
        <v>0</v>
      </c>
      <c r="BO364" s="85">
        <v>0</v>
      </c>
      <c r="BP364" s="85">
        <v>0</v>
      </c>
      <c r="BQ364" s="57">
        <f t="shared" si="2309"/>
        <v>0</v>
      </c>
      <c r="BR364" s="85">
        <v>0</v>
      </c>
      <c r="BS364" s="85">
        <v>0</v>
      </c>
      <c r="BT364" s="85">
        <v>0</v>
      </c>
      <c r="BU364" s="85">
        <v>0</v>
      </c>
      <c r="BV364" s="85">
        <v>0</v>
      </c>
      <c r="BW364" s="85">
        <v>0</v>
      </c>
      <c r="BX364" s="85">
        <v>0</v>
      </c>
      <c r="BY364" s="85">
        <v>0</v>
      </c>
      <c r="BZ364" s="85">
        <v>0</v>
      </c>
      <c r="CA364" s="85">
        <v>0</v>
      </c>
      <c r="CB364" s="85">
        <v>0</v>
      </c>
      <c r="CC364" s="85">
        <v>0</v>
      </c>
      <c r="CD364" s="57">
        <f t="shared" si="2310"/>
        <v>0</v>
      </c>
      <c r="CE364" s="85">
        <v>0</v>
      </c>
      <c r="CF364" s="85">
        <v>0</v>
      </c>
      <c r="CG364" s="85">
        <v>0</v>
      </c>
      <c r="CH364" s="85">
        <v>0</v>
      </c>
      <c r="CI364" s="85">
        <v>0</v>
      </c>
      <c r="CJ364" s="85">
        <v>263458.48</v>
      </c>
      <c r="CK364" s="85">
        <v>0</v>
      </c>
      <c r="CL364" s="85">
        <v>0</v>
      </c>
      <c r="CM364" s="85">
        <v>0</v>
      </c>
      <c r="CN364" s="85">
        <v>0</v>
      </c>
      <c r="CO364" s="84">
        <v>428968.06</v>
      </c>
      <c r="CP364" s="84">
        <v>0</v>
      </c>
      <c r="CQ364" s="57">
        <f>CE364+CF364+CG364+CH364+CI364+CJ364+CK364+CL364+CM364+CN364+CO364+CP364</f>
        <v>692426.54</v>
      </c>
      <c r="CR364" s="57">
        <f t="shared" si="3606"/>
        <v>692426.54</v>
      </c>
      <c r="CS364" s="179">
        <v>7703528.0700000003</v>
      </c>
      <c r="CT364" s="84">
        <v>141110.63</v>
      </c>
      <c r="CU364" s="84">
        <v>0</v>
      </c>
      <c r="CV364" s="84">
        <f t="shared" si="3607"/>
        <v>7844638.7000000002</v>
      </c>
      <c r="CW364" s="84">
        <v>0</v>
      </c>
      <c r="CX364" s="84">
        <f t="shared" si="3608"/>
        <v>7703528.0700000003</v>
      </c>
      <c r="CY364" s="191">
        <f t="shared" si="3609"/>
        <v>0.98201183822525828</v>
      </c>
      <c r="CZ364" s="84">
        <f t="shared" si="3610"/>
        <v>-141110.62999999989</v>
      </c>
      <c r="DA364" s="84">
        <f t="shared" ref="DA364:FL364" si="3918">DA365+DA366</f>
        <v>0</v>
      </c>
      <c r="DB364" s="84">
        <v>141110.63</v>
      </c>
      <c r="DC364" s="84">
        <f t="shared" si="3612"/>
        <v>7844638.7000000002</v>
      </c>
      <c r="DD364" s="84">
        <v>0</v>
      </c>
      <c r="DE364" s="84">
        <f t="shared" si="3613"/>
        <v>7844638.7000000002</v>
      </c>
      <c r="DF364" s="191">
        <f t="shared" ref="DF364" si="3919">IFERROR(DE364/DC364,"nebija plānots")</f>
        <v>1</v>
      </c>
      <c r="DG364" s="84">
        <f t="shared" ref="DG364" si="3920">DE364-DC364</f>
        <v>0</v>
      </c>
      <c r="DH364" s="84">
        <f t="shared" si="3918"/>
        <v>0</v>
      </c>
      <c r="DI364" s="84">
        <v>5029.2</v>
      </c>
      <c r="DJ364" s="84">
        <f t="shared" ref="DJ364" si="3921">DC364+DH364</f>
        <v>7844638.7000000002</v>
      </c>
      <c r="DK364" s="84">
        <v>0</v>
      </c>
      <c r="DL364" s="84">
        <f t="shared" si="3617"/>
        <v>7849667.9000000004</v>
      </c>
      <c r="DM364" s="191">
        <f t="shared" ref="DM364" si="3922">IFERROR(DL364/DJ364,"nebija plānots")</f>
        <v>1.0006411002714504</v>
      </c>
      <c r="DN364" s="84">
        <f t="shared" ref="DN364" si="3923">DL364-DJ364</f>
        <v>5029.2000000001863</v>
      </c>
      <c r="DO364" s="84">
        <f t="shared" si="3918"/>
        <v>0</v>
      </c>
      <c r="DP364" s="84">
        <v>6268753.0700000003</v>
      </c>
      <c r="DQ364" s="84">
        <f t="shared" ref="DQ364" si="3924">DJ364+DO364</f>
        <v>7844638.7000000002</v>
      </c>
      <c r="DR364" s="84">
        <v>0</v>
      </c>
      <c r="DS364" s="84">
        <f t="shared" si="3621"/>
        <v>14118420.970000001</v>
      </c>
      <c r="DT364" s="191">
        <f t="shared" ref="DT364" si="3925">IFERROR(DS364/DQ364,"nebija plānots")</f>
        <v>1.7997541390911986</v>
      </c>
      <c r="DU364" s="84">
        <f t="shared" ref="DU364" si="3926">DS364-DQ364</f>
        <v>6273782.2700000005</v>
      </c>
      <c r="DV364" s="84">
        <f t="shared" si="3918"/>
        <v>4611535.01</v>
      </c>
      <c r="DW364" s="84">
        <v>5033226.8600000003</v>
      </c>
      <c r="DX364" s="84">
        <f t="shared" ref="DX364" si="3927">DQ364+DV364</f>
        <v>12456173.710000001</v>
      </c>
      <c r="DY364" s="84">
        <v>0</v>
      </c>
      <c r="DZ364" s="84">
        <f t="shared" si="3625"/>
        <v>19151647.830000002</v>
      </c>
      <c r="EA364" s="191">
        <f t="shared" ref="EA364" si="3928">IFERROR(DZ364/DX364,"nebija plānots")</f>
        <v>1.537522539094391</v>
      </c>
      <c r="EB364" s="84">
        <f t="shared" ref="EB364" si="3929">DZ364-DX364</f>
        <v>6695474.120000001</v>
      </c>
      <c r="EC364" s="84">
        <f t="shared" si="3918"/>
        <v>4388127.1500000004</v>
      </c>
      <c r="ED364" s="84">
        <v>0</v>
      </c>
      <c r="EE364" s="84">
        <f t="shared" ref="EE364" si="3930">DX364+EC364</f>
        <v>16844300.859999999</v>
      </c>
      <c r="EF364" s="84">
        <v>0</v>
      </c>
      <c r="EG364" s="84">
        <f t="shared" si="3629"/>
        <v>19151647.830000002</v>
      </c>
      <c r="EH364" s="191">
        <f t="shared" ref="EH364" si="3931">IFERROR(EG364/EE364,"nebija plānots")</f>
        <v>1.136980869029669</v>
      </c>
      <c r="EI364" s="84">
        <f t="shared" ref="EI364" si="3932">EG364-EE364</f>
        <v>2307346.9700000025</v>
      </c>
      <c r="EJ364" s="84">
        <f t="shared" si="3918"/>
        <v>28269.919999999998</v>
      </c>
      <c r="EK364" s="84">
        <v>0</v>
      </c>
      <c r="EL364" s="84">
        <f t="shared" ref="EL364" si="3933">EE364+EJ364</f>
        <v>16872570.780000001</v>
      </c>
      <c r="EM364" s="84">
        <v>0</v>
      </c>
      <c r="EN364" s="84">
        <f t="shared" si="3633"/>
        <v>19151647.830000002</v>
      </c>
      <c r="EO364" s="191">
        <f t="shared" ref="EO364" si="3934">IFERROR(EN364/EL364,"nebija plānots")</f>
        <v>1.1350758624584654</v>
      </c>
      <c r="EP364" s="84">
        <f t="shared" ref="EP364" si="3935">EN364-EL364</f>
        <v>2279077.0500000007</v>
      </c>
      <c r="EQ364" s="84">
        <f t="shared" si="3918"/>
        <v>0</v>
      </c>
      <c r="ER364" s="84">
        <v>0</v>
      </c>
      <c r="ES364" s="84">
        <f t="shared" ref="ES364" si="3936">EL364+EQ364</f>
        <v>16872570.780000001</v>
      </c>
      <c r="ET364" s="84">
        <v>0</v>
      </c>
      <c r="EU364" s="84">
        <f t="shared" si="3637"/>
        <v>19151647.830000002</v>
      </c>
      <c r="EV364" s="191">
        <f t="shared" ref="EV364" si="3937">IFERROR(EU364/ES364,"nebija plānots")</f>
        <v>1.1350758624584654</v>
      </c>
      <c r="EW364" s="84">
        <f t="shared" ref="EW364" si="3938">EU364-ES364</f>
        <v>2279077.0500000007</v>
      </c>
      <c r="EX364" s="84">
        <f t="shared" si="3918"/>
        <v>0</v>
      </c>
      <c r="EY364" s="84">
        <v>1575925.63</v>
      </c>
      <c r="EZ364" s="84">
        <f t="shared" ref="EZ364" si="3939">ES364+EX364</f>
        <v>16872570.780000001</v>
      </c>
      <c r="FA364" s="84">
        <v>0</v>
      </c>
      <c r="FB364" s="84">
        <f t="shared" si="3641"/>
        <v>20727573.460000001</v>
      </c>
      <c r="FC364" s="191">
        <f t="shared" ref="FC364" si="3940">IFERROR(FB364/EZ364,"nebija plānots")</f>
        <v>1.2284774934575797</v>
      </c>
      <c r="FD364" s="84">
        <f t="shared" ref="FD364" si="3941">FB364-EZ364</f>
        <v>3855002.6799999997</v>
      </c>
      <c r="FE364" s="84">
        <f t="shared" si="3918"/>
        <v>0</v>
      </c>
      <c r="FF364" s="84">
        <v>0</v>
      </c>
      <c r="FG364" s="84">
        <f t="shared" ref="FG364" si="3942">EZ364+FE364</f>
        <v>16872570.780000001</v>
      </c>
      <c r="FH364" s="84">
        <v>0</v>
      </c>
      <c r="FI364" s="84">
        <f t="shared" si="3645"/>
        <v>20727573.460000001</v>
      </c>
      <c r="FJ364" s="191">
        <f t="shared" ref="FJ364" si="3943">IFERROR(FI364/FG364,"nebija plānots")</f>
        <v>1.2284774934575797</v>
      </c>
      <c r="FK364" s="84">
        <f t="shared" ref="FK364" si="3944">FI364-FG364</f>
        <v>3855002.6799999997</v>
      </c>
      <c r="FL364" s="84">
        <f t="shared" si="3918"/>
        <v>0</v>
      </c>
      <c r="FM364" s="84">
        <v>0</v>
      </c>
      <c r="FN364" s="84">
        <f t="shared" ref="FN364" si="3945">FG364+FL364</f>
        <v>16872570.780000001</v>
      </c>
      <c r="FO364" s="84">
        <v>0</v>
      </c>
      <c r="FP364" s="84">
        <f t="shared" si="3649"/>
        <v>20727573.460000001</v>
      </c>
      <c r="FQ364" s="191">
        <f t="shared" ref="FQ364" si="3946">IFERROR(FP364/FN364,"nebija plānots")</f>
        <v>1.2284774934575797</v>
      </c>
      <c r="FR364" s="84">
        <f t="shared" ref="FR364" si="3947">FP364-FN364</f>
        <v>3855002.6799999997</v>
      </c>
      <c r="FS364" s="97">
        <f>CS364+CT364+DA364+DH364+DO364+DV364+EC364+EJ364+EQ364+EX364+FE364+FL364</f>
        <v>16872570.780000001</v>
      </c>
      <c r="FT364" s="97">
        <f t="shared" si="3652"/>
        <v>21420000</v>
      </c>
      <c r="FU364" s="84">
        <v>81368.75</v>
      </c>
      <c r="FV364" s="84">
        <v>0</v>
      </c>
      <c r="FW364" s="84">
        <v>0</v>
      </c>
      <c r="FX364" s="84">
        <f t="shared" si="3653"/>
        <v>0</v>
      </c>
      <c r="FY364" s="191">
        <f t="shared" si="3654"/>
        <v>0</v>
      </c>
      <c r="FZ364" s="84">
        <f t="shared" si="3655"/>
        <v>81368.75</v>
      </c>
      <c r="GA364" s="84">
        <v>0</v>
      </c>
      <c r="GB364" s="84">
        <v>0</v>
      </c>
      <c r="GC364" s="84">
        <f t="shared" si="3656"/>
        <v>0</v>
      </c>
      <c r="GD364" s="84">
        <f t="shared" si="3657"/>
        <v>0</v>
      </c>
      <c r="GE364" s="84">
        <f t="shared" si="3658"/>
        <v>0</v>
      </c>
      <c r="GF364" s="191">
        <f t="shared" si="3659"/>
        <v>0</v>
      </c>
      <c r="GG364" s="84">
        <f t="shared" si="3660"/>
        <v>81368.75</v>
      </c>
      <c r="GH364" s="84">
        <v>81368.759999999995</v>
      </c>
      <c r="GI364" s="84">
        <v>0</v>
      </c>
      <c r="GJ364" s="84">
        <f t="shared" si="3661"/>
        <v>81368.759999999995</v>
      </c>
      <c r="GK364" s="84">
        <f t="shared" si="3662"/>
        <v>0</v>
      </c>
      <c r="GL364" s="84">
        <f t="shared" si="3663"/>
        <v>81368.759999999995</v>
      </c>
      <c r="GM364" s="191">
        <f t="shared" si="3664"/>
        <v>1.0000001228973039</v>
      </c>
      <c r="GN364" s="84">
        <f t="shared" si="3665"/>
        <v>-9.9999999947613105E-3</v>
      </c>
      <c r="GO364" s="84">
        <v>0</v>
      </c>
      <c r="GP364" s="84">
        <v>0</v>
      </c>
      <c r="GQ364" s="84">
        <f t="shared" si="3595"/>
        <v>0</v>
      </c>
      <c r="GR364" s="84">
        <f t="shared" si="3596"/>
        <v>0</v>
      </c>
      <c r="GS364" s="84">
        <f t="shared" si="3597"/>
        <v>81368.759999999995</v>
      </c>
      <c r="GT364" s="191">
        <f t="shared" si="3666"/>
        <v>1.0000001228973039</v>
      </c>
      <c r="GU364" s="84">
        <f t="shared" si="3598"/>
        <v>-9.9999999947613105E-3</v>
      </c>
      <c r="GV364" s="84">
        <v>0</v>
      </c>
      <c r="GW364" s="84">
        <v>0</v>
      </c>
      <c r="GX364" s="84">
        <f t="shared" si="3599"/>
        <v>0</v>
      </c>
      <c r="GY364" s="84">
        <f t="shared" si="3600"/>
        <v>0</v>
      </c>
      <c r="GZ364" s="84">
        <f t="shared" si="3601"/>
        <v>81368.759999999995</v>
      </c>
      <c r="HA364" s="191">
        <f t="shared" si="3791"/>
        <v>1.0000001228973039</v>
      </c>
      <c r="HB364" s="84">
        <f t="shared" si="3602"/>
        <v>-9.9999999947613105E-3</v>
      </c>
      <c r="HC364" s="57">
        <f>FU364+FS364+CQ364+CD364+BQ364+BC364+AP364</f>
        <v>17646366.07</v>
      </c>
      <c r="HD364" s="57">
        <f>Q364-HC364</f>
        <v>6153633.9299999997</v>
      </c>
      <c r="HE364" s="58"/>
      <c r="HF364" s="58"/>
      <c r="HG364" s="61"/>
      <c r="HH364" s="59"/>
      <c r="HI364" s="59"/>
    </row>
    <row r="365" spans="1:217" ht="75.400000000000006" hidden="1" customHeight="1" outlineLevel="1" x14ac:dyDescent="0.45">
      <c r="B365" s="9"/>
      <c r="C365" s="317" t="s">
        <v>433</v>
      </c>
      <c r="D365" s="1" t="s">
        <v>1471</v>
      </c>
      <c r="E365" s="35">
        <v>350</v>
      </c>
      <c r="F365" s="37">
        <v>6</v>
      </c>
      <c r="G365" s="37" t="s">
        <v>433</v>
      </c>
      <c r="H365" s="37" t="s">
        <v>434</v>
      </c>
      <c r="I365" s="46" t="s">
        <v>520</v>
      </c>
      <c r="J365" s="54">
        <v>0</v>
      </c>
      <c r="K365" s="38"/>
      <c r="L365" s="38"/>
      <c r="M365" s="39" t="s">
        <v>48</v>
      </c>
      <c r="N365" s="38"/>
      <c r="O365" s="38"/>
      <c r="P365" s="38" t="s">
        <v>456</v>
      </c>
      <c r="Q365" s="40"/>
      <c r="R365" s="40"/>
      <c r="S365" s="40"/>
      <c r="T365" s="40"/>
      <c r="U365" s="40"/>
      <c r="V365" s="40"/>
      <c r="W365" s="40"/>
      <c r="X365" s="85">
        <f t="shared" si="3605"/>
        <v>0</v>
      </c>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40"/>
      <c r="CG365" s="40"/>
      <c r="CH365" s="40"/>
      <c r="CI365" s="40"/>
      <c r="CJ365" s="40"/>
      <c r="CK365" s="40"/>
      <c r="CL365" s="40"/>
      <c r="CM365" s="40"/>
      <c r="CN365" s="40"/>
      <c r="CO365" s="84">
        <v>0</v>
      </c>
      <c r="CP365" s="84">
        <v>0</v>
      </c>
      <c r="CQ365" s="40"/>
      <c r="CR365" s="57">
        <f t="shared" si="3606"/>
        <v>0</v>
      </c>
      <c r="CS365" s="40"/>
      <c r="CT365" s="40"/>
      <c r="CU365" s="84"/>
      <c r="CV365" s="84"/>
      <c r="CW365" s="84"/>
      <c r="CX365" s="84"/>
      <c r="CY365" s="191"/>
      <c r="CZ365" s="84"/>
      <c r="DA365" s="40"/>
      <c r="DB365" s="84">
        <v>0</v>
      </c>
      <c r="DC365" s="84"/>
      <c r="DD365" s="84"/>
      <c r="DE365" s="84">
        <f t="shared" si="3613"/>
        <v>0</v>
      </c>
      <c r="DF365" s="191"/>
      <c r="DG365" s="84"/>
      <c r="DH365" s="40"/>
      <c r="DI365" s="84">
        <v>0</v>
      </c>
      <c r="DJ365" s="84"/>
      <c r="DK365" s="84"/>
      <c r="DL365" s="84">
        <f t="shared" si="3617"/>
        <v>0</v>
      </c>
      <c r="DM365" s="191"/>
      <c r="DN365" s="84"/>
      <c r="DO365" s="40"/>
      <c r="DP365" s="84">
        <v>0</v>
      </c>
      <c r="DQ365" s="84"/>
      <c r="DR365" s="84"/>
      <c r="DS365" s="84">
        <f t="shared" si="3621"/>
        <v>0</v>
      </c>
      <c r="DT365" s="191"/>
      <c r="DU365" s="84"/>
      <c r="DV365" s="40"/>
      <c r="DW365" s="84">
        <v>0</v>
      </c>
      <c r="DX365" s="84"/>
      <c r="DY365" s="84"/>
      <c r="DZ365" s="84">
        <f t="shared" si="3625"/>
        <v>0</v>
      </c>
      <c r="EA365" s="191"/>
      <c r="EB365" s="84"/>
      <c r="EC365" s="40"/>
      <c r="ED365" s="84">
        <v>0</v>
      </c>
      <c r="EE365" s="84"/>
      <c r="EF365" s="84"/>
      <c r="EG365" s="84">
        <f t="shared" si="3629"/>
        <v>0</v>
      </c>
      <c r="EH365" s="191"/>
      <c r="EI365" s="84"/>
      <c r="EJ365" s="40"/>
      <c r="EK365" s="84">
        <v>0</v>
      </c>
      <c r="EL365" s="84"/>
      <c r="EM365" s="84"/>
      <c r="EN365" s="84">
        <f t="shared" si="3633"/>
        <v>0</v>
      </c>
      <c r="EO365" s="191"/>
      <c r="EP365" s="84"/>
      <c r="EQ365" s="40"/>
      <c r="ER365" s="84">
        <v>0</v>
      </c>
      <c r="ES365" s="84"/>
      <c r="ET365" s="84"/>
      <c r="EU365" s="84">
        <f t="shared" si="3637"/>
        <v>0</v>
      </c>
      <c r="EV365" s="191"/>
      <c r="EW365" s="84"/>
      <c r="EX365" s="40"/>
      <c r="EY365" s="84">
        <v>0</v>
      </c>
      <c r="EZ365" s="84"/>
      <c r="FA365" s="84"/>
      <c r="FB365" s="84">
        <f t="shared" si="3641"/>
        <v>0</v>
      </c>
      <c r="FC365" s="191"/>
      <c r="FD365" s="84"/>
      <c r="FE365" s="40"/>
      <c r="FF365" s="84">
        <v>0</v>
      </c>
      <c r="FG365" s="84"/>
      <c r="FH365" s="84"/>
      <c r="FI365" s="84">
        <f t="shared" si="3645"/>
        <v>0</v>
      </c>
      <c r="FJ365" s="191"/>
      <c r="FK365" s="84"/>
      <c r="FL365" s="40"/>
      <c r="FM365" s="84">
        <v>0</v>
      </c>
      <c r="FN365" s="84"/>
      <c r="FO365" s="84"/>
      <c r="FP365" s="84">
        <f t="shared" si="3649"/>
        <v>0</v>
      </c>
      <c r="FQ365" s="191"/>
      <c r="FR365" s="84"/>
      <c r="FS365" s="40"/>
      <c r="FT365" s="97">
        <f t="shared" si="3652"/>
        <v>0</v>
      </c>
      <c r="FU365" s="84">
        <v>0</v>
      </c>
      <c r="FV365" s="84">
        <v>0</v>
      </c>
      <c r="FW365" s="84">
        <v>0</v>
      </c>
      <c r="FX365" s="84">
        <f t="shared" si="3653"/>
        <v>0</v>
      </c>
      <c r="FY365" s="191" t="str">
        <f t="shared" si="3654"/>
        <v>nebija plānots</v>
      </c>
      <c r="FZ365" s="84">
        <f t="shared" si="3655"/>
        <v>0</v>
      </c>
      <c r="GA365" s="84">
        <v>0</v>
      </c>
      <c r="GB365" s="84">
        <v>0</v>
      </c>
      <c r="GC365" s="84">
        <f t="shared" si="3656"/>
        <v>0</v>
      </c>
      <c r="GD365" s="84">
        <f t="shared" si="3657"/>
        <v>0</v>
      </c>
      <c r="GE365" s="84">
        <f t="shared" si="3658"/>
        <v>0</v>
      </c>
      <c r="GF365" s="191" t="str">
        <f t="shared" si="3659"/>
        <v>nebija plānots</v>
      </c>
      <c r="GG365" s="84">
        <f t="shared" si="3660"/>
        <v>0</v>
      </c>
      <c r="GH365" s="84">
        <v>0</v>
      </c>
      <c r="GI365" s="84">
        <v>0</v>
      </c>
      <c r="GJ365" s="84">
        <f t="shared" si="3661"/>
        <v>0</v>
      </c>
      <c r="GK365" s="84">
        <f t="shared" si="3662"/>
        <v>0</v>
      </c>
      <c r="GL365" s="84">
        <f t="shared" si="3663"/>
        <v>0</v>
      </c>
      <c r="GM365" s="191" t="str">
        <f t="shared" si="3664"/>
        <v>nebija plānots</v>
      </c>
      <c r="GN365" s="84">
        <f t="shared" si="3665"/>
        <v>0</v>
      </c>
      <c r="GO365" s="84">
        <v>0</v>
      </c>
      <c r="GP365" s="84">
        <v>0</v>
      </c>
      <c r="GQ365" s="84">
        <f t="shared" si="3595"/>
        <v>0</v>
      </c>
      <c r="GR365" s="84">
        <f t="shared" si="3596"/>
        <v>0</v>
      </c>
      <c r="GS365" s="84">
        <f t="shared" si="3597"/>
        <v>0</v>
      </c>
      <c r="GT365" s="191" t="str">
        <f t="shared" si="3666"/>
        <v>nebija plānots</v>
      </c>
      <c r="GU365" s="84">
        <f t="shared" si="3598"/>
        <v>0</v>
      </c>
      <c r="GV365" s="84">
        <v>0</v>
      </c>
      <c r="GW365" s="84">
        <v>0</v>
      </c>
      <c r="GX365" s="84">
        <f t="shared" si="3599"/>
        <v>0</v>
      </c>
      <c r="GY365" s="84">
        <f t="shared" si="3600"/>
        <v>0</v>
      </c>
      <c r="GZ365" s="84">
        <f t="shared" si="3601"/>
        <v>0</v>
      </c>
      <c r="HA365" s="191" t="str">
        <f t="shared" si="3791"/>
        <v>nebija plānots</v>
      </c>
      <c r="HB365" s="84">
        <f t="shared" si="3602"/>
        <v>0</v>
      </c>
      <c r="HC365" s="40"/>
      <c r="HD365" s="40"/>
      <c r="HE365" s="99"/>
      <c r="HF365" s="99"/>
      <c r="HG365" s="102"/>
      <c r="HH365" s="100"/>
      <c r="HI365" s="100"/>
    </row>
    <row r="366" spans="1:217" ht="75.400000000000006" hidden="1" customHeight="1" outlineLevel="1" x14ac:dyDescent="0.45">
      <c r="B366" s="9"/>
      <c r="C366" s="317" t="s">
        <v>433</v>
      </c>
      <c r="D366" s="1" t="s">
        <v>1471</v>
      </c>
      <c r="E366" s="35">
        <v>351</v>
      </c>
      <c r="F366" s="37">
        <v>6</v>
      </c>
      <c r="G366" s="37" t="s">
        <v>433</v>
      </c>
      <c r="H366" s="37" t="s">
        <v>434</v>
      </c>
      <c r="I366" s="46" t="s">
        <v>520</v>
      </c>
      <c r="J366" s="54">
        <v>0</v>
      </c>
      <c r="K366" s="38"/>
      <c r="L366" s="38"/>
      <c r="M366" s="39" t="s">
        <v>48</v>
      </c>
      <c r="N366" s="38"/>
      <c r="O366" s="38"/>
      <c r="P366" s="38" t="s">
        <v>457</v>
      </c>
      <c r="Q366" s="40"/>
      <c r="R366" s="40"/>
      <c r="S366" s="40"/>
      <c r="T366" s="40"/>
      <c r="U366" s="40"/>
      <c r="V366" s="40"/>
      <c r="W366" s="40"/>
      <c r="X366" s="85">
        <f t="shared" si="3605"/>
        <v>0</v>
      </c>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c r="BP366" s="40"/>
      <c r="BQ366" s="40"/>
      <c r="BR366" s="40"/>
      <c r="BS366" s="40"/>
      <c r="BT366" s="40"/>
      <c r="BU366" s="40"/>
      <c r="BV366" s="40"/>
      <c r="BW366" s="40"/>
      <c r="BX366" s="40"/>
      <c r="BY366" s="40"/>
      <c r="BZ366" s="40"/>
      <c r="CA366" s="40"/>
      <c r="CB366" s="40"/>
      <c r="CC366" s="40"/>
      <c r="CD366" s="40"/>
      <c r="CE366" s="40"/>
      <c r="CF366" s="40"/>
      <c r="CG366" s="40"/>
      <c r="CH366" s="40"/>
      <c r="CI366" s="40"/>
      <c r="CJ366" s="40"/>
      <c r="CK366" s="40"/>
      <c r="CL366" s="40"/>
      <c r="CM366" s="40"/>
      <c r="CN366" s="40"/>
      <c r="CO366" s="84">
        <v>0</v>
      </c>
      <c r="CP366" s="84">
        <v>0</v>
      </c>
      <c r="CQ366" s="40"/>
      <c r="CR366" s="57">
        <f t="shared" si="3606"/>
        <v>0</v>
      </c>
      <c r="CS366" s="40"/>
      <c r="CT366" s="40">
        <v>141110.63</v>
      </c>
      <c r="CU366" s="84"/>
      <c r="CV366" s="84"/>
      <c r="CW366" s="84"/>
      <c r="CX366" s="84"/>
      <c r="CY366" s="191"/>
      <c r="CZ366" s="84"/>
      <c r="DA366" s="40">
        <v>0</v>
      </c>
      <c r="DB366" s="84">
        <v>0</v>
      </c>
      <c r="DC366" s="84"/>
      <c r="DD366" s="84"/>
      <c r="DE366" s="84">
        <f t="shared" si="3613"/>
        <v>0</v>
      </c>
      <c r="DF366" s="191"/>
      <c r="DG366" s="84"/>
      <c r="DH366" s="40">
        <v>0</v>
      </c>
      <c r="DI366" s="84">
        <v>0</v>
      </c>
      <c r="DJ366" s="84"/>
      <c r="DK366" s="84"/>
      <c r="DL366" s="84">
        <f t="shared" si="3617"/>
        <v>0</v>
      </c>
      <c r="DM366" s="191"/>
      <c r="DN366" s="84"/>
      <c r="DO366" s="40">
        <v>0</v>
      </c>
      <c r="DP366" s="84">
        <v>0</v>
      </c>
      <c r="DQ366" s="84"/>
      <c r="DR366" s="84"/>
      <c r="DS366" s="84">
        <f t="shared" si="3621"/>
        <v>0</v>
      </c>
      <c r="DT366" s="191"/>
      <c r="DU366" s="84"/>
      <c r="DV366" s="40">
        <v>4611535.01</v>
      </c>
      <c r="DW366" s="84">
        <v>0</v>
      </c>
      <c r="DX366" s="84"/>
      <c r="DY366" s="84"/>
      <c r="DZ366" s="84">
        <f t="shared" si="3625"/>
        <v>0</v>
      </c>
      <c r="EA366" s="191"/>
      <c r="EB366" s="84"/>
      <c r="EC366" s="40">
        <v>4388127.1500000004</v>
      </c>
      <c r="ED366" s="84">
        <v>0</v>
      </c>
      <c r="EE366" s="84"/>
      <c r="EF366" s="84"/>
      <c r="EG366" s="84">
        <f t="shared" si="3629"/>
        <v>0</v>
      </c>
      <c r="EH366" s="191"/>
      <c r="EI366" s="84"/>
      <c r="EJ366" s="40">
        <v>28269.919999999998</v>
      </c>
      <c r="EK366" s="84">
        <v>0</v>
      </c>
      <c r="EL366" s="84"/>
      <c r="EM366" s="84"/>
      <c r="EN366" s="84">
        <f t="shared" si="3633"/>
        <v>0</v>
      </c>
      <c r="EO366" s="191"/>
      <c r="EP366" s="84"/>
      <c r="EQ366" s="40">
        <v>0</v>
      </c>
      <c r="ER366" s="84">
        <v>0</v>
      </c>
      <c r="ES366" s="84"/>
      <c r="ET366" s="84"/>
      <c r="EU366" s="84">
        <f t="shared" si="3637"/>
        <v>0</v>
      </c>
      <c r="EV366" s="191"/>
      <c r="EW366" s="84"/>
      <c r="EX366" s="40">
        <v>0</v>
      </c>
      <c r="EY366" s="84">
        <v>0</v>
      </c>
      <c r="EZ366" s="84"/>
      <c r="FA366" s="84"/>
      <c r="FB366" s="84">
        <f t="shared" si="3641"/>
        <v>0</v>
      </c>
      <c r="FC366" s="191"/>
      <c r="FD366" s="84"/>
      <c r="FE366" s="40">
        <v>0</v>
      </c>
      <c r="FF366" s="84">
        <v>0</v>
      </c>
      <c r="FG366" s="84"/>
      <c r="FH366" s="84"/>
      <c r="FI366" s="84">
        <f t="shared" si="3645"/>
        <v>0</v>
      </c>
      <c r="FJ366" s="191"/>
      <c r="FK366" s="84"/>
      <c r="FL366" s="40">
        <v>0</v>
      </c>
      <c r="FM366" s="84">
        <v>0</v>
      </c>
      <c r="FN366" s="84"/>
      <c r="FO366" s="84"/>
      <c r="FP366" s="84">
        <f t="shared" si="3649"/>
        <v>0</v>
      </c>
      <c r="FQ366" s="191"/>
      <c r="FR366" s="84"/>
      <c r="FS366" s="40"/>
      <c r="FT366" s="97">
        <f t="shared" si="3652"/>
        <v>0</v>
      </c>
      <c r="FU366" s="84">
        <v>0</v>
      </c>
      <c r="FV366" s="84">
        <v>0</v>
      </c>
      <c r="FW366" s="84">
        <v>0</v>
      </c>
      <c r="FX366" s="84">
        <f t="shared" si="3653"/>
        <v>0</v>
      </c>
      <c r="FY366" s="191" t="str">
        <f t="shared" si="3654"/>
        <v>nebija plānots</v>
      </c>
      <c r="FZ366" s="84">
        <f t="shared" si="3655"/>
        <v>0</v>
      </c>
      <c r="GA366" s="84">
        <v>0</v>
      </c>
      <c r="GB366" s="84">
        <v>0</v>
      </c>
      <c r="GC366" s="84">
        <f t="shared" si="3656"/>
        <v>0</v>
      </c>
      <c r="GD366" s="84">
        <f t="shared" si="3657"/>
        <v>0</v>
      </c>
      <c r="GE366" s="84">
        <f t="shared" si="3658"/>
        <v>0</v>
      </c>
      <c r="GF366" s="191" t="str">
        <f t="shared" si="3659"/>
        <v>nebija plānots</v>
      </c>
      <c r="GG366" s="84">
        <f t="shared" si="3660"/>
        <v>0</v>
      </c>
      <c r="GH366" s="84">
        <v>0</v>
      </c>
      <c r="GI366" s="84">
        <v>0</v>
      </c>
      <c r="GJ366" s="84">
        <f t="shared" si="3661"/>
        <v>0</v>
      </c>
      <c r="GK366" s="84">
        <f t="shared" si="3662"/>
        <v>0</v>
      </c>
      <c r="GL366" s="84">
        <f t="shared" si="3663"/>
        <v>0</v>
      </c>
      <c r="GM366" s="191" t="str">
        <f t="shared" si="3664"/>
        <v>nebija plānots</v>
      </c>
      <c r="GN366" s="84">
        <f t="shared" si="3665"/>
        <v>0</v>
      </c>
      <c r="GO366" s="84">
        <v>0</v>
      </c>
      <c r="GP366" s="84">
        <v>0</v>
      </c>
      <c r="GQ366" s="84">
        <f t="shared" si="3595"/>
        <v>0</v>
      </c>
      <c r="GR366" s="84">
        <f t="shared" si="3596"/>
        <v>0</v>
      </c>
      <c r="GS366" s="84">
        <f t="shared" si="3597"/>
        <v>0</v>
      </c>
      <c r="GT366" s="191" t="str">
        <f t="shared" si="3666"/>
        <v>nebija plānots</v>
      </c>
      <c r="GU366" s="84">
        <f t="shared" si="3598"/>
        <v>0</v>
      </c>
      <c r="GV366" s="84">
        <v>0</v>
      </c>
      <c r="GW366" s="84">
        <v>0</v>
      </c>
      <c r="GX366" s="84">
        <f t="shared" si="3599"/>
        <v>0</v>
      </c>
      <c r="GY366" s="84">
        <f t="shared" si="3600"/>
        <v>0</v>
      </c>
      <c r="GZ366" s="84">
        <f t="shared" si="3601"/>
        <v>0</v>
      </c>
      <c r="HA366" s="191" t="str">
        <f t="shared" si="3791"/>
        <v>nebija plānots</v>
      </c>
      <c r="HB366" s="84">
        <f t="shared" si="3602"/>
        <v>0</v>
      </c>
      <c r="HC366" s="40"/>
      <c r="HD366" s="40"/>
      <c r="HE366" s="99"/>
      <c r="HF366" s="158">
        <v>0.7</v>
      </c>
      <c r="HG366" s="102" t="s">
        <v>1028</v>
      </c>
      <c r="HH366" s="100"/>
      <c r="HI366" s="100"/>
    </row>
    <row r="367" spans="1:217" ht="75.400000000000006" customHeight="1" collapsed="1" x14ac:dyDescent="0.45">
      <c r="A367" s="1" t="str">
        <f t="shared" ref="A367" si="3948">G367&amp;K367</f>
        <v>6.1.7.2.__</v>
      </c>
      <c r="B367" s="9" t="str">
        <f>C367&amp;J367&amp;"."&amp;D367</f>
        <v>6.1.7.2.K0.Nē</v>
      </c>
      <c r="C367" s="317" t="s">
        <v>453</v>
      </c>
      <c r="D367" s="1" t="s">
        <v>1471</v>
      </c>
      <c r="E367" s="35">
        <v>352</v>
      </c>
      <c r="F367" s="54">
        <v>6</v>
      </c>
      <c r="G367" s="54" t="s">
        <v>453</v>
      </c>
      <c r="H367" s="54" t="s">
        <v>454</v>
      </c>
      <c r="I367" s="64" t="str">
        <f t="shared" ref="I367" si="3949">CONCATENATE(G367," ",H367)</f>
        <v>6.1.7.2. Integrēta Rīgas metropoles areāla multimodāla sabiedriskā transporta sistēma</v>
      </c>
      <c r="J367" s="54" t="s">
        <v>1472</v>
      </c>
      <c r="K367" s="55" t="s">
        <v>33</v>
      </c>
      <c r="L367" s="38"/>
      <c r="M367" s="56" t="s">
        <v>48</v>
      </c>
      <c r="N367" s="55" t="s">
        <v>6</v>
      </c>
      <c r="O367" s="55" t="s">
        <v>222</v>
      </c>
      <c r="P367" s="55" t="s">
        <v>225</v>
      </c>
      <c r="Q367" s="57">
        <f t="shared" ref="Q367" si="3950">S367+T367+U367+V367+W367</f>
        <v>1000000</v>
      </c>
      <c r="R367" s="57">
        <f t="shared" ref="R367" si="3951">S367+T367+U367+V367</f>
        <v>1000000</v>
      </c>
      <c r="S367" s="80">
        <v>1000000</v>
      </c>
      <c r="T367" s="80">
        <v>0</v>
      </c>
      <c r="U367" s="80">
        <v>0</v>
      </c>
      <c r="V367" s="80">
        <v>0</v>
      </c>
      <c r="W367" s="80">
        <v>0</v>
      </c>
      <c r="X367" s="85" t="str">
        <f t="shared" si="3605"/>
        <v>KF</v>
      </c>
      <c r="Y367" s="85">
        <v>0</v>
      </c>
      <c r="Z367" s="85">
        <v>0</v>
      </c>
      <c r="AA367" s="85">
        <v>0</v>
      </c>
      <c r="AB367" s="85">
        <v>0</v>
      </c>
      <c r="AC367" s="85">
        <v>0</v>
      </c>
      <c r="AD367" s="85">
        <v>0</v>
      </c>
      <c r="AE367" s="85">
        <v>0</v>
      </c>
      <c r="AF367" s="85">
        <v>0</v>
      </c>
      <c r="AG367" s="85">
        <v>0</v>
      </c>
      <c r="AH367" s="85">
        <v>0</v>
      </c>
      <c r="AI367" s="85">
        <v>0</v>
      </c>
      <c r="AJ367" s="85">
        <v>0</v>
      </c>
      <c r="AK367" s="85">
        <v>0</v>
      </c>
      <c r="AL367" s="85">
        <v>0</v>
      </c>
      <c r="AM367" s="85">
        <v>0</v>
      </c>
      <c r="AN367" s="85">
        <v>0</v>
      </c>
      <c r="AO367" s="85">
        <v>0</v>
      </c>
      <c r="AP367" s="57">
        <f t="shared" si="2306"/>
        <v>0</v>
      </c>
      <c r="AQ367" s="85">
        <v>0</v>
      </c>
      <c r="AR367" s="85">
        <v>0</v>
      </c>
      <c r="AS367" s="85">
        <v>0</v>
      </c>
      <c r="AT367" s="85">
        <v>0</v>
      </c>
      <c r="AU367" s="85">
        <v>0</v>
      </c>
      <c r="AV367" s="85">
        <v>0</v>
      </c>
      <c r="AW367" s="85">
        <v>0</v>
      </c>
      <c r="AX367" s="85">
        <v>0</v>
      </c>
      <c r="AY367" s="85">
        <v>0</v>
      </c>
      <c r="AZ367" s="85">
        <v>0</v>
      </c>
      <c r="BA367" s="85">
        <v>0</v>
      </c>
      <c r="BB367" s="85">
        <v>0</v>
      </c>
      <c r="BC367" s="57">
        <f t="shared" si="2307"/>
        <v>0</v>
      </c>
      <c r="BD367" s="57">
        <f t="shared" si="2308"/>
        <v>0</v>
      </c>
      <c r="BE367" s="85">
        <v>0</v>
      </c>
      <c r="BF367" s="85">
        <v>0</v>
      </c>
      <c r="BG367" s="85">
        <v>0</v>
      </c>
      <c r="BH367" s="85">
        <v>0</v>
      </c>
      <c r="BI367" s="85">
        <v>0</v>
      </c>
      <c r="BJ367" s="85">
        <v>0</v>
      </c>
      <c r="BK367" s="85">
        <v>0</v>
      </c>
      <c r="BL367" s="85">
        <v>0</v>
      </c>
      <c r="BM367" s="85">
        <v>0</v>
      </c>
      <c r="BN367" s="85">
        <v>0</v>
      </c>
      <c r="BO367" s="85">
        <v>0</v>
      </c>
      <c r="BP367" s="85">
        <v>0</v>
      </c>
      <c r="BQ367" s="57">
        <f t="shared" si="2309"/>
        <v>0</v>
      </c>
      <c r="BR367" s="85">
        <v>0</v>
      </c>
      <c r="BS367" s="85">
        <v>0</v>
      </c>
      <c r="BT367" s="85">
        <v>0</v>
      </c>
      <c r="BU367" s="85">
        <v>0</v>
      </c>
      <c r="BV367" s="85">
        <v>0</v>
      </c>
      <c r="BW367" s="85">
        <v>0</v>
      </c>
      <c r="BX367" s="85">
        <v>0</v>
      </c>
      <c r="BY367" s="85">
        <v>0</v>
      </c>
      <c r="BZ367" s="85">
        <v>0</v>
      </c>
      <c r="CA367" s="85">
        <v>0</v>
      </c>
      <c r="CB367" s="85">
        <v>0</v>
      </c>
      <c r="CC367" s="85">
        <v>0</v>
      </c>
      <c r="CD367" s="57">
        <f t="shared" si="2310"/>
        <v>0</v>
      </c>
      <c r="CE367" s="85">
        <v>0</v>
      </c>
      <c r="CF367" s="85">
        <v>0</v>
      </c>
      <c r="CG367" s="85">
        <v>0</v>
      </c>
      <c r="CH367" s="85">
        <v>0</v>
      </c>
      <c r="CI367" s="85">
        <v>0</v>
      </c>
      <c r="CJ367" s="85">
        <v>0</v>
      </c>
      <c r="CK367" s="85">
        <v>0</v>
      </c>
      <c r="CL367" s="85">
        <v>0</v>
      </c>
      <c r="CM367" s="85">
        <v>0</v>
      </c>
      <c r="CN367" s="85">
        <v>0</v>
      </c>
      <c r="CO367" s="84">
        <v>0</v>
      </c>
      <c r="CP367" s="84">
        <v>0</v>
      </c>
      <c r="CQ367" s="57">
        <f>CE367+CF367+CG367+CH367+CI367+CJ367+CK367+CL367+CM367+CN367+CO367+CP367</f>
        <v>0</v>
      </c>
      <c r="CR367" s="57">
        <f t="shared" si="3606"/>
        <v>0</v>
      </c>
      <c r="CS367" s="179">
        <v>0</v>
      </c>
      <c r="CT367" s="84">
        <v>0</v>
      </c>
      <c r="CU367" s="84">
        <v>0</v>
      </c>
      <c r="CV367" s="84">
        <f t="shared" si="3607"/>
        <v>0</v>
      </c>
      <c r="CW367" s="84">
        <v>0</v>
      </c>
      <c r="CX367" s="84">
        <f t="shared" si="3608"/>
        <v>0</v>
      </c>
      <c r="CY367" s="191" t="str">
        <f t="shared" si="3609"/>
        <v>nebija plānots</v>
      </c>
      <c r="CZ367" s="84">
        <f t="shared" si="3610"/>
        <v>0</v>
      </c>
      <c r="DA367" s="84">
        <f t="shared" ref="DA367:FL367" si="3952">DA368+DA369</f>
        <v>0</v>
      </c>
      <c r="DB367" s="84">
        <v>0</v>
      </c>
      <c r="DC367" s="84">
        <f t="shared" si="3612"/>
        <v>0</v>
      </c>
      <c r="DD367" s="84">
        <v>0</v>
      </c>
      <c r="DE367" s="84">
        <f t="shared" si="3613"/>
        <v>0</v>
      </c>
      <c r="DF367" s="191" t="str">
        <f t="shared" ref="DF367" si="3953">IFERROR(DE367/DC367,"nebija plānots")</f>
        <v>nebija plānots</v>
      </c>
      <c r="DG367" s="84">
        <f t="shared" ref="DG367" si="3954">DE367-DC367</f>
        <v>0</v>
      </c>
      <c r="DH367" s="84">
        <f t="shared" si="3952"/>
        <v>0</v>
      </c>
      <c r="DI367" s="84">
        <v>0</v>
      </c>
      <c r="DJ367" s="84">
        <f t="shared" ref="DJ367" si="3955">DC367+DH367</f>
        <v>0</v>
      </c>
      <c r="DK367" s="84">
        <v>0</v>
      </c>
      <c r="DL367" s="84">
        <f t="shared" si="3617"/>
        <v>0</v>
      </c>
      <c r="DM367" s="191" t="str">
        <f t="shared" ref="DM367" si="3956">IFERROR(DL367/DJ367,"nebija plānots")</f>
        <v>nebija plānots</v>
      </c>
      <c r="DN367" s="84">
        <f t="shared" ref="DN367" si="3957">DL367-DJ367</f>
        <v>0</v>
      </c>
      <c r="DO367" s="84">
        <f t="shared" si="3952"/>
        <v>283728.90999999997</v>
      </c>
      <c r="DP367" s="84">
        <v>0</v>
      </c>
      <c r="DQ367" s="84">
        <f t="shared" ref="DQ367" si="3958">DJ367+DO367</f>
        <v>283728.90999999997</v>
      </c>
      <c r="DR367" s="84">
        <v>0</v>
      </c>
      <c r="DS367" s="84">
        <f t="shared" si="3621"/>
        <v>0</v>
      </c>
      <c r="DT367" s="191">
        <f t="shared" ref="DT367" si="3959">IFERROR(DS367/DQ367,"nebija plānots")</f>
        <v>0</v>
      </c>
      <c r="DU367" s="84">
        <f t="shared" ref="DU367" si="3960">DS367-DQ367</f>
        <v>-283728.90999999997</v>
      </c>
      <c r="DV367" s="84">
        <f t="shared" si="3952"/>
        <v>0</v>
      </c>
      <c r="DW367" s="84">
        <v>405327.01</v>
      </c>
      <c r="DX367" s="84">
        <f t="shared" ref="DX367" si="3961">DQ367+DV367</f>
        <v>283728.90999999997</v>
      </c>
      <c r="DY367" s="84">
        <v>0</v>
      </c>
      <c r="DZ367" s="84">
        <f t="shared" si="3625"/>
        <v>405327.01</v>
      </c>
      <c r="EA367" s="191">
        <f t="shared" ref="EA367" si="3962">IFERROR(DZ367/DX367,"nebija plānots")</f>
        <v>1.4285714134664671</v>
      </c>
      <c r="EB367" s="84">
        <f t="shared" ref="EB367" si="3963">DZ367-DX367</f>
        <v>121598.10000000003</v>
      </c>
      <c r="EC367" s="84">
        <f t="shared" si="3952"/>
        <v>0</v>
      </c>
      <c r="ED367" s="84">
        <v>0</v>
      </c>
      <c r="EE367" s="84">
        <f t="shared" ref="EE367" si="3964">DX367+EC367</f>
        <v>283728.90999999997</v>
      </c>
      <c r="EF367" s="84">
        <v>0</v>
      </c>
      <c r="EG367" s="84">
        <f t="shared" si="3629"/>
        <v>405327.01</v>
      </c>
      <c r="EH367" s="191">
        <f t="shared" ref="EH367" si="3965">IFERROR(EG367/EE367,"nebija plānots")</f>
        <v>1.4285714134664671</v>
      </c>
      <c r="EI367" s="84">
        <f t="shared" ref="EI367" si="3966">EG367-EE367</f>
        <v>121598.10000000003</v>
      </c>
      <c r="EJ367" s="84">
        <f t="shared" si="3952"/>
        <v>306114.15000000002</v>
      </c>
      <c r="EK367" s="84">
        <v>0</v>
      </c>
      <c r="EL367" s="84">
        <f t="shared" ref="EL367" si="3967">EE367+EJ367</f>
        <v>589843.06000000006</v>
      </c>
      <c r="EM367" s="84">
        <v>0</v>
      </c>
      <c r="EN367" s="84">
        <f t="shared" si="3633"/>
        <v>405327.01</v>
      </c>
      <c r="EO367" s="191">
        <f t="shared" ref="EO367" si="3968">IFERROR(EN367/EL367,"nebija plānots")</f>
        <v>0.68717772147730272</v>
      </c>
      <c r="EP367" s="84">
        <f t="shared" ref="EP367" si="3969">EN367-EL367</f>
        <v>-184516.05000000005</v>
      </c>
      <c r="EQ367" s="84">
        <f t="shared" si="3952"/>
        <v>0</v>
      </c>
      <c r="ER367" s="84">
        <v>0</v>
      </c>
      <c r="ES367" s="84">
        <f t="shared" ref="ES367" si="3970">EL367+EQ367</f>
        <v>589843.06000000006</v>
      </c>
      <c r="ET367" s="84">
        <v>0</v>
      </c>
      <c r="EU367" s="84">
        <f t="shared" si="3637"/>
        <v>405327.01</v>
      </c>
      <c r="EV367" s="191">
        <f t="shared" ref="EV367" si="3971">IFERROR(EU367/ES367,"nebija plānots")</f>
        <v>0.68717772147730272</v>
      </c>
      <c r="EW367" s="84">
        <f t="shared" ref="EW367" si="3972">EU367-ES367</f>
        <v>-184516.05000000005</v>
      </c>
      <c r="EX367" s="84">
        <f t="shared" si="3952"/>
        <v>0</v>
      </c>
      <c r="EY367" s="84">
        <v>362783.06</v>
      </c>
      <c r="EZ367" s="84">
        <f t="shared" ref="EZ367" si="3973">ES367+EX367</f>
        <v>589843.06000000006</v>
      </c>
      <c r="FA367" s="84">
        <v>0</v>
      </c>
      <c r="FB367" s="84">
        <f t="shared" si="3641"/>
        <v>768110.07000000007</v>
      </c>
      <c r="FC367" s="191">
        <f t="shared" ref="FC367" si="3974">IFERROR(FB367/EZ367,"nebija plānots")</f>
        <v>1.3022278671889433</v>
      </c>
      <c r="FD367" s="84">
        <f t="shared" ref="FD367" si="3975">FB367-EZ367</f>
        <v>178267.01</v>
      </c>
      <c r="FE367" s="84">
        <f t="shared" si="3952"/>
        <v>0</v>
      </c>
      <c r="FF367" s="84">
        <v>0</v>
      </c>
      <c r="FG367" s="84">
        <f t="shared" ref="FG367" si="3976">EZ367+FE367</f>
        <v>589843.06000000006</v>
      </c>
      <c r="FH367" s="84">
        <v>0</v>
      </c>
      <c r="FI367" s="84">
        <f t="shared" si="3645"/>
        <v>768110.07000000007</v>
      </c>
      <c r="FJ367" s="191">
        <f t="shared" ref="FJ367" si="3977">IFERROR(FI367/FG367,"nebija plānots")</f>
        <v>1.3022278671889433</v>
      </c>
      <c r="FK367" s="84">
        <f t="shared" ref="FK367" si="3978">FI367-FG367</f>
        <v>178267.01</v>
      </c>
      <c r="FL367" s="84">
        <f t="shared" si="3952"/>
        <v>0</v>
      </c>
      <c r="FM367" s="84">
        <v>0</v>
      </c>
      <c r="FN367" s="84">
        <f t="shared" ref="FN367" si="3979">FG367+FL367</f>
        <v>589843.06000000006</v>
      </c>
      <c r="FO367" s="84">
        <v>0</v>
      </c>
      <c r="FP367" s="84">
        <f t="shared" si="3649"/>
        <v>768110.07000000007</v>
      </c>
      <c r="FQ367" s="191">
        <f t="shared" ref="FQ367" si="3980">IFERROR(FP367/FN367,"nebija plānots")</f>
        <v>1.3022278671889433</v>
      </c>
      <c r="FR367" s="84">
        <f t="shared" ref="FR367" si="3981">FP367-FN367</f>
        <v>178267.01</v>
      </c>
      <c r="FS367" s="97">
        <f t="shared" si="3790"/>
        <v>589843.06000000006</v>
      </c>
      <c r="FT367" s="97">
        <f t="shared" si="3652"/>
        <v>768110.07000000007</v>
      </c>
      <c r="FU367" s="84">
        <v>184677.62</v>
      </c>
      <c r="FV367" s="84">
        <v>0</v>
      </c>
      <c r="FW367" s="84">
        <v>0</v>
      </c>
      <c r="FX367" s="84">
        <f t="shared" si="3653"/>
        <v>0</v>
      </c>
      <c r="FY367" s="191">
        <f t="shared" si="3654"/>
        <v>0</v>
      </c>
      <c r="FZ367" s="84">
        <f t="shared" si="3655"/>
        <v>184677.62</v>
      </c>
      <c r="GA367" s="84">
        <v>184677.63</v>
      </c>
      <c r="GB367" s="84">
        <v>0</v>
      </c>
      <c r="GC367" s="84">
        <f t="shared" si="3656"/>
        <v>184677.63</v>
      </c>
      <c r="GD367" s="84">
        <f t="shared" si="3657"/>
        <v>0</v>
      </c>
      <c r="GE367" s="84">
        <f t="shared" si="3658"/>
        <v>184677.63</v>
      </c>
      <c r="GF367" s="191">
        <f t="shared" si="3659"/>
        <v>1.0000000541484129</v>
      </c>
      <c r="GG367" s="84">
        <f t="shared" si="3660"/>
        <v>-1.0000000009313226E-2</v>
      </c>
      <c r="GH367" s="84">
        <v>0</v>
      </c>
      <c r="GI367" s="84">
        <v>0</v>
      </c>
      <c r="GJ367" s="84">
        <f t="shared" si="3661"/>
        <v>0</v>
      </c>
      <c r="GK367" s="84">
        <f t="shared" si="3662"/>
        <v>0</v>
      </c>
      <c r="GL367" s="84">
        <f t="shared" si="3663"/>
        <v>184677.63</v>
      </c>
      <c r="GM367" s="191">
        <f t="shared" si="3664"/>
        <v>1.0000000541484129</v>
      </c>
      <c r="GN367" s="84">
        <f t="shared" si="3665"/>
        <v>-1.0000000009313226E-2</v>
      </c>
      <c r="GO367" s="84">
        <v>0</v>
      </c>
      <c r="GP367" s="84">
        <v>0</v>
      </c>
      <c r="GQ367" s="84">
        <f t="shared" si="3595"/>
        <v>0</v>
      </c>
      <c r="GR367" s="84">
        <f t="shared" si="3596"/>
        <v>0</v>
      </c>
      <c r="GS367" s="84">
        <f t="shared" si="3597"/>
        <v>184677.63</v>
      </c>
      <c r="GT367" s="191">
        <f t="shared" si="3666"/>
        <v>1.0000000541484129</v>
      </c>
      <c r="GU367" s="84">
        <f t="shared" si="3598"/>
        <v>-1.0000000009313226E-2</v>
      </c>
      <c r="GV367" s="84">
        <v>0</v>
      </c>
      <c r="GW367" s="84">
        <v>0</v>
      </c>
      <c r="GX367" s="84">
        <f t="shared" si="3599"/>
        <v>0</v>
      </c>
      <c r="GY367" s="84">
        <f t="shared" si="3600"/>
        <v>0</v>
      </c>
      <c r="GZ367" s="84">
        <f t="shared" si="3601"/>
        <v>184677.63</v>
      </c>
      <c r="HA367" s="191">
        <f t="shared" si="3791"/>
        <v>1.0000000541484129</v>
      </c>
      <c r="HB367" s="84">
        <f t="shared" si="3602"/>
        <v>-1.0000000009313226E-2</v>
      </c>
      <c r="HC367" s="57">
        <f>FU367+FS367+CQ367+CD367+BQ367+BC367+AP367</f>
        <v>774520.68</v>
      </c>
      <c r="HD367" s="57">
        <f>Q367-HC367</f>
        <v>225479.31999999995</v>
      </c>
      <c r="HE367" s="58"/>
      <c r="HF367" s="58"/>
      <c r="HG367" s="61"/>
      <c r="HH367" s="59"/>
      <c r="HI367" s="59"/>
    </row>
    <row r="368" spans="1:217" ht="75.400000000000006" hidden="1" customHeight="1" outlineLevel="1" x14ac:dyDescent="0.45">
      <c r="B368" s="9"/>
      <c r="C368" s="317" t="s">
        <v>453</v>
      </c>
      <c r="D368" s="1" t="s">
        <v>1471</v>
      </c>
      <c r="E368" s="35">
        <v>353</v>
      </c>
      <c r="F368" s="37">
        <v>6</v>
      </c>
      <c r="G368" s="37" t="s">
        <v>453</v>
      </c>
      <c r="H368" s="37" t="s">
        <v>454</v>
      </c>
      <c r="I368" s="46" t="s">
        <v>521</v>
      </c>
      <c r="J368" s="54">
        <v>0</v>
      </c>
      <c r="K368" s="38"/>
      <c r="L368" s="38"/>
      <c r="M368" s="39" t="s">
        <v>48</v>
      </c>
      <c r="N368" s="38"/>
      <c r="O368" s="38"/>
      <c r="P368" s="38" t="s">
        <v>456</v>
      </c>
      <c r="Q368" s="40"/>
      <c r="R368" s="40"/>
      <c r="S368" s="40"/>
      <c r="T368" s="40"/>
      <c r="U368" s="40"/>
      <c r="V368" s="40"/>
      <c r="W368" s="40"/>
      <c r="X368" s="85">
        <f t="shared" si="3605"/>
        <v>0</v>
      </c>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c r="BP368" s="40"/>
      <c r="BQ368" s="40"/>
      <c r="BR368" s="40"/>
      <c r="BS368" s="40"/>
      <c r="BT368" s="40"/>
      <c r="BU368" s="40"/>
      <c r="BV368" s="40"/>
      <c r="BW368" s="40"/>
      <c r="BX368" s="40"/>
      <c r="BY368" s="40"/>
      <c r="BZ368" s="40"/>
      <c r="CA368" s="40"/>
      <c r="CB368" s="40"/>
      <c r="CC368" s="40"/>
      <c r="CD368" s="40"/>
      <c r="CE368" s="40"/>
      <c r="CF368" s="40"/>
      <c r="CG368" s="40"/>
      <c r="CH368" s="40"/>
      <c r="CI368" s="40"/>
      <c r="CJ368" s="40"/>
      <c r="CK368" s="40"/>
      <c r="CL368" s="40"/>
      <c r="CM368" s="40"/>
      <c r="CN368" s="40"/>
      <c r="CO368" s="84">
        <v>0</v>
      </c>
      <c r="CP368" s="84">
        <v>0</v>
      </c>
      <c r="CQ368" s="40"/>
      <c r="CR368" s="57">
        <f t="shared" si="3606"/>
        <v>0</v>
      </c>
      <c r="CS368" s="40"/>
      <c r="CT368" s="40"/>
      <c r="CU368" s="84"/>
      <c r="CV368" s="84"/>
      <c r="CW368" s="84"/>
      <c r="CX368" s="84"/>
      <c r="CY368" s="191"/>
      <c r="CZ368" s="84"/>
      <c r="DA368" s="40"/>
      <c r="DB368" s="84">
        <v>0</v>
      </c>
      <c r="DC368" s="84"/>
      <c r="DD368" s="84"/>
      <c r="DE368" s="84">
        <f t="shared" si="3613"/>
        <v>0</v>
      </c>
      <c r="DF368" s="191"/>
      <c r="DG368" s="84"/>
      <c r="DH368" s="40"/>
      <c r="DI368" s="84">
        <v>0</v>
      </c>
      <c r="DJ368" s="84"/>
      <c r="DK368" s="84"/>
      <c r="DL368" s="84">
        <f t="shared" si="3617"/>
        <v>0</v>
      </c>
      <c r="DM368" s="191"/>
      <c r="DN368" s="84"/>
      <c r="DO368" s="40"/>
      <c r="DP368" s="84">
        <v>0</v>
      </c>
      <c r="DQ368" s="84"/>
      <c r="DR368" s="84"/>
      <c r="DS368" s="84">
        <f t="shared" si="3621"/>
        <v>0</v>
      </c>
      <c r="DT368" s="191"/>
      <c r="DU368" s="84"/>
      <c r="DV368" s="40"/>
      <c r="DW368" s="84">
        <v>0</v>
      </c>
      <c r="DX368" s="84"/>
      <c r="DY368" s="84"/>
      <c r="DZ368" s="84">
        <f t="shared" si="3625"/>
        <v>0</v>
      </c>
      <c r="EA368" s="191"/>
      <c r="EB368" s="84"/>
      <c r="EC368" s="40"/>
      <c r="ED368" s="84">
        <v>0</v>
      </c>
      <c r="EE368" s="84"/>
      <c r="EF368" s="84"/>
      <c r="EG368" s="84">
        <f t="shared" si="3629"/>
        <v>0</v>
      </c>
      <c r="EH368" s="191"/>
      <c r="EI368" s="84"/>
      <c r="EJ368" s="40"/>
      <c r="EK368" s="84">
        <v>0</v>
      </c>
      <c r="EL368" s="84"/>
      <c r="EM368" s="84"/>
      <c r="EN368" s="84">
        <f t="shared" si="3633"/>
        <v>0</v>
      </c>
      <c r="EO368" s="191"/>
      <c r="EP368" s="84"/>
      <c r="EQ368" s="40"/>
      <c r="ER368" s="84">
        <v>0</v>
      </c>
      <c r="ES368" s="84"/>
      <c r="ET368" s="84"/>
      <c r="EU368" s="84">
        <f t="shared" si="3637"/>
        <v>0</v>
      </c>
      <c r="EV368" s="191"/>
      <c r="EW368" s="84"/>
      <c r="EX368" s="40"/>
      <c r="EY368" s="84">
        <v>0</v>
      </c>
      <c r="EZ368" s="84"/>
      <c r="FA368" s="84"/>
      <c r="FB368" s="84">
        <f t="shared" si="3641"/>
        <v>0</v>
      </c>
      <c r="FC368" s="191"/>
      <c r="FD368" s="84"/>
      <c r="FE368" s="40"/>
      <c r="FF368" s="84">
        <v>0</v>
      </c>
      <c r="FG368" s="84"/>
      <c r="FH368" s="84"/>
      <c r="FI368" s="84">
        <f t="shared" si="3645"/>
        <v>0</v>
      </c>
      <c r="FJ368" s="191"/>
      <c r="FK368" s="84"/>
      <c r="FL368" s="40"/>
      <c r="FM368" s="84">
        <v>0</v>
      </c>
      <c r="FN368" s="84"/>
      <c r="FO368" s="84"/>
      <c r="FP368" s="84">
        <f t="shared" si="3649"/>
        <v>0</v>
      </c>
      <c r="FQ368" s="191"/>
      <c r="FR368" s="84"/>
      <c r="FS368" s="40"/>
      <c r="FT368" s="97">
        <f t="shared" si="3652"/>
        <v>0</v>
      </c>
      <c r="FU368" s="84">
        <v>0</v>
      </c>
      <c r="FV368" s="84">
        <v>0</v>
      </c>
      <c r="FW368" s="84">
        <v>0</v>
      </c>
      <c r="FX368" s="84">
        <f t="shared" si="3653"/>
        <v>0</v>
      </c>
      <c r="FY368" s="191" t="str">
        <f t="shared" si="3654"/>
        <v>nebija plānots</v>
      </c>
      <c r="FZ368" s="84">
        <f t="shared" si="3655"/>
        <v>0</v>
      </c>
      <c r="GA368" s="84">
        <v>0</v>
      </c>
      <c r="GB368" s="84">
        <v>0</v>
      </c>
      <c r="GC368" s="84">
        <f t="shared" si="3656"/>
        <v>0</v>
      </c>
      <c r="GD368" s="84">
        <f t="shared" si="3657"/>
        <v>0</v>
      </c>
      <c r="GE368" s="84">
        <f t="shared" si="3658"/>
        <v>0</v>
      </c>
      <c r="GF368" s="191" t="str">
        <f t="shared" si="3659"/>
        <v>nebija plānots</v>
      </c>
      <c r="GG368" s="84">
        <f t="shared" si="3660"/>
        <v>0</v>
      </c>
      <c r="GH368" s="84">
        <v>0</v>
      </c>
      <c r="GI368" s="84">
        <v>0</v>
      </c>
      <c r="GJ368" s="84">
        <f t="shared" si="3661"/>
        <v>0</v>
      </c>
      <c r="GK368" s="84">
        <f t="shared" si="3662"/>
        <v>0</v>
      </c>
      <c r="GL368" s="84">
        <f t="shared" si="3663"/>
        <v>0</v>
      </c>
      <c r="GM368" s="191" t="str">
        <f t="shared" si="3664"/>
        <v>nebija plānots</v>
      </c>
      <c r="GN368" s="84">
        <f t="shared" si="3665"/>
        <v>0</v>
      </c>
      <c r="GO368" s="84">
        <v>0</v>
      </c>
      <c r="GP368" s="84">
        <v>0</v>
      </c>
      <c r="GQ368" s="84">
        <f t="shared" si="3595"/>
        <v>0</v>
      </c>
      <c r="GR368" s="84">
        <f t="shared" si="3596"/>
        <v>0</v>
      </c>
      <c r="GS368" s="84">
        <f t="shared" si="3597"/>
        <v>0</v>
      </c>
      <c r="GT368" s="191" t="str">
        <f t="shared" si="3666"/>
        <v>nebija plānots</v>
      </c>
      <c r="GU368" s="84">
        <f t="shared" si="3598"/>
        <v>0</v>
      </c>
      <c r="GV368" s="84">
        <v>0</v>
      </c>
      <c r="GW368" s="84">
        <v>0</v>
      </c>
      <c r="GX368" s="84">
        <f t="shared" si="3599"/>
        <v>0</v>
      </c>
      <c r="GY368" s="84">
        <f t="shared" si="3600"/>
        <v>0</v>
      </c>
      <c r="GZ368" s="84">
        <f t="shared" si="3601"/>
        <v>0</v>
      </c>
      <c r="HA368" s="191" t="str">
        <f t="shared" si="3791"/>
        <v>nebija plānots</v>
      </c>
      <c r="HB368" s="84">
        <f t="shared" si="3602"/>
        <v>0</v>
      </c>
      <c r="HC368" s="40"/>
      <c r="HD368" s="40"/>
      <c r="HE368" s="99"/>
      <c r="HF368" s="99"/>
      <c r="HG368" s="102"/>
      <c r="HH368" s="100"/>
      <c r="HI368" s="100"/>
    </row>
    <row r="369" spans="1:217" ht="75.400000000000006" hidden="1" customHeight="1" outlineLevel="1" x14ac:dyDescent="0.45">
      <c r="B369" s="9"/>
      <c r="C369" s="317" t="s">
        <v>453</v>
      </c>
      <c r="D369" s="1" t="s">
        <v>1471</v>
      </c>
      <c r="E369" s="35">
        <v>354</v>
      </c>
      <c r="F369" s="37">
        <v>6</v>
      </c>
      <c r="G369" s="37" t="s">
        <v>453</v>
      </c>
      <c r="H369" s="37" t="s">
        <v>454</v>
      </c>
      <c r="I369" s="46" t="s">
        <v>521</v>
      </c>
      <c r="J369" s="54">
        <v>0</v>
      </c>
      <c r="K369" s="38"/>
      <c r="L369" s="38"/>
      <c r="M369" s="39" t="s">
        <v>48</v>
      </c>
      <c r="N369" s="38"/>
      <c r="O369" s="38"/>
      <c r="P369" s="38" t="s">
        <v>457</v>
      </c>
      <c r="Q369" s="40"/>
      <c r="R369" s="40"/>
      <c r="S369" s="40"/>
      <c r="T369" s="40"/>
      <c r="U369" s="40"/>
      <c r="V369" s="40"/>
      <c r="W369" s="40"/>
      <c r="X369" s="85">
        <f t="shared" si="3605"/>
        <v>0</v>
      </c>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c r="BM369" s="40"/>
      <c r="BN369" s="40"/>
      <c r="BO369" s="40"/>
      <c r="BP369" s="40"/>
      <c r="BQ369" s="40"/>
      <c r="BR369" s="40"/>
      <c r="BS369" s="40"/>
      <c r="BT369" s="40"/>
      <c r="BU369" s="40"/>
      <c r="BV369" s="40"/>
      <c r="BW369" s="40"/>
      <c r="BX369" s="40"/>
      <c r="BY369" s="40"/>
      <c r="BZ369" s="40"/>
      <c r="CA369" s="40"/>
      <c r="CB369" s="40"/>
      <c r="CC369" s="40"/>
      <c r="CD369" s="40"/>
      <c r="CE369" s="40"/>
      <c r="CF369" s="40"/>
      <c r="CG369" s="40"/>
      <c r="CH369" s="40"/>
      <c r="CI369" s="40"/>
      <c r="CJ369" s="40"/>
      <c r="CK369" s="40"/>
      <c r="CL369" s="40"/>
      <c r="CM369" s="40"/>
      <c r="CN369" s="40"/>
      <c r="CO369" s="84">
        <v>0</v>
      </c>
      <c r="CP369" s="84">
        <v>0</v>
      </c>
      <c r="CQ369" s="40"/>
      <c r="CR369" s="57">
        <f t="shared" si="3606"/>
        <v>0</v>
      </c>
      <c r="CS369" s="40"/>
      <c r="CT369" s="40">
        <v>0</v>
      </c>
      <c r="CU369" s="84"/>
      <c r="CV369" s="84"/>
      <c r="CW369" s="84"/>
      <c r="CX369" s="84"/>
      <c r="CY369" s="191"/>
      <c r="CZ369" s="84"/>
      <c r="DA369" s="40">
        <v>0</v>
      </c>
      <c r="DB369" s="84">
        <v>0</v>
      </c>
      <c r="DC369" s="84"/>
      <c r="DD369" s="84"/>
      <c r="DE369" s="84">
        <f t="shared" si="3613"/>
        <v>0</v>
      </c>
      <c r="DF369" s="191"/>
      <c r="DG369" s="84"/>
      <c r="DH369" s="40">
        <v>0</v>
      </c>
      <c r="DI369" s="84">
        <v>0</v>
      </c>
      <c r="DJ369" s="84"/>
      <c r="DK369" s="84"/>
      <c r="DL369" s="84">
        <f t="shared" si="3617"/>
        <v>0</v>
      </c>
      <c r="DM369" s="191"/>
      <c r="DN369" s="84"/>
      <c r="DO369" s="40">
        <v>283728.90999999997</v>
      </c>
      <c r="DP369" s="84">
        <v>0</v>
      </c>
      <c r="DQ369" s="84"/>
      <c r="DR369" s="84"/>
      <c r="DS369" s="84">
        <f t="shared" si="3621"/>
        <v>0</v>
      </c>
      <c r="DT369" s="191"/>
      <c r="DU369" s="84"/>
      <c r="DV369" s="40">
        <v>0</v>
      </c>
      <c r="DW369" s="84">
        <v>0</v>
      </c>
      <c r="DX369" s="84"/>
      <c r="DY369" s="84"/>
      <c r="DZ369" s="84">
        <f t="shared" si="3625"/>
        <v>0</v>
      </c>
      <c r="EA369" s="191"/>
      <c r="EB369" s="84"/>
      <c r="EC369" s="40">
        <v>0</v>
      </c>
      <c r="ED369" s="84">
        <v>0</v>
      </c>
      <c r="EE369" s="84"/>
      <c r="EF369" s="84"/>
      <c r="EG369" s="84">
        <f t="shared" si="3629"/>
        <v>0</v>
      </c>
      <c r="EH369" s="191"/>
      <c r="EI369" s="84"/>
      <c r="EJ369" s="40">
        <v>306114.15000000002</v>
      </c>
      <c r="EK369" s="84">
        <v>0</v>
      </c>
      <c r="EL369" s="84"/>
      <c r="EM369" s="84"/>
      <c r="EN369" s="84">
        <f t="shared" si="3633"/>
        <v>0</v>
      </c>
      <c r="EO369" s="191"/>
      <c r="EP369" s="84"/>
      <c r="EQ369" s="40">
        <v>0</v>
      </c>
      <c r="ER369" s="84">
        <v>0</v>
      </c>
      <c r="ES369" s="84"/>
      <c r="ET369" s="84"/>
      <c r="EU369" s="84">
        <f t="shared" si="3637"/>
        <v>0</v>
      </c>
      <c r="EV369" s="191"/>
      <c r="EW369" s="84"/>
      <c r="EX369" s="40">
        <v>0</v>
      </c>
      <c r="EY369" s="84">
        <v>0</v>
      </c>
      <c r="EZ369" s="84"/>
      <c r="FA369" s="84"/>
      <c r="FB369" s="84">
        <f t="shared" si="3641"/>
        <v>0</v>
      </c>
      <c r="FC369" s="191"/>
      <c r="FD369" s="84"/>
      <c r="FE369" s="40">
        <v>0</v>
      </c>
      <c r="FF369" s="84">
        <v>0</v>
      </c>
      <c r="FG369" s="84"/>
      <c r="FH369" s="84"/>
      <c r="FI369" s="84">
        <f t="shared" si="3645"/>
        <v>0</v>
      </c>
      <c r="FJ369" s="191"/>
      <c r="FK369" s="84"/>
      <c r="FL369" s="40">
        <v>0</v>
      </c>
      <c r="FM369" s="84">
        <v>0</v>
      </c>
      <c r="FN369" s="84"/>
      <c r="FO369" s="84"/>
      <c r="FP369" s="84">
        <f t="shared" si="3649"/>
        <v>0</v>
      </c>
      <c r="FQ369" s="191"/>
      <c r="FR369" s="84"/>
      <c r="FS369" s="40"/>
      <c r="FT369" s="97">
        <f t="shared" si="3652"/>
        <v>0</v>
      </c>
      <c r="FU369" s="84">
        <v>0</v>
      </c>
      <c r="FV369" s="84">
        <v>0</v>
      </c>
      <c r="FW369" s="84">
        <v>0</v>
      </c>
      <c r="FX369" s="84">
        <f t="shared" si="3653"/>
        <v>0</v>
      </c>
      <c r="FY369" s="191" t="str">
        <f t="shared" si="3654"/>
        <v>nebija plānots</v>
      </c>
      <c r="FZ369" s="84">
        <f t="shared" si="3655"/>
        <v>0</v>
      </c>
      <c r="GA369" s="84">
        <v>0</v>
      </c>
      <c r="GB369" s="84">
        <v>0</v>
      </c>
      <c r="GC369" s="84">
        <f t="shared" si="3656"/>
        <v>0</v>
      </c>
      <c r="GD369" s="84">
        <f t="shared" si="3657"/>
        <v>0</v>
      </c>
      <c r="GE369" s="84">
        <f t="shared" si="3658"/>
        <v>0</v>
      </c>
      <c r="GF369" s="191" t="str">
        <f t="shared" si="3659"/>
        <v>nebija plānots</v>
      </c>
      <c r="GG369" s="84">
        <f t="shared" si="3660"/>
        <v>0</v>
      </c>
      <c r="GH369" s="84">
        <v>0</v>
      </c>
      <c r="GI369" s="84">
        <v>0</v>
      </c>
      <c r="GJ369" s="84">
        <f t="shared" si="3661"/>
        <v>0</v>
      </c>
      <c r="GK369" s="84">
        <f t="shared" si="3662"/>
        <v>0</v>
      </c>
      <c r="GL369" s="84">
        <f t="shared" si="3663"/>
        <v>0</v>
      </c>
      <c r="GM369" s="191" t="str">
        <f t="shared" si="3664"/>
        <v>nebija plānots</v>
      </c>
      <c r="GN369" s="84">
        <f t="shared" si="3665"/>
        <v>0</v>
      </c>
      <c r="GO369" s="84">
        <v>0</v>
      </c>
      <c r="GP369" s="84">
        <v>0</v>
      </c>
      <c r="GQ369" s="84">
        <f t="shared" si="3595"/>
        <v>0</v>
      </c>
      <c r="GR369" s="84">
        <f t="shared" si="3596"/>
        <v>0</v>
      </c>
      <c r="GS369" s="84">
        <f t="shared" si="3597"/>
        <v>0</v>
      </c>
      <c r="GT369" s="191" t="str">
        <f t="shared" si="3666"/>
        <v>nebija plānots</v>
      </c>
      <c r="GU369" s="84">
        <f t="shared" si="3598"/>
        <v>0</v>
      </c>
      <c r="GV369" s="84">
        <v>0</v>
      </c>
      <c r="GW369" s="84">
        <v>0</v>
      </c>
      <c r="GX369" s="84">
        <f t="shared" si="3599"/>
        <v>0</v>
      </c>
      <c r="GY369" s="84">
        <f t="shared" si="3600"/>
        <v>0</v>
      </c>
      <c r="GZ369" s="84">
        <f t="shared" si="3601"/>
        <v>0</v>
      </c>
      <c r="HA369" s="191" t="str">
        <f t="shared" si="3791"/>
        <v>nebija plānots</v>
      </c>
      <c r="HB369" s="84">
        <f t="shared" si="3602"/>
        <v>0</v>
      </c>
      <c r="HC369" s="40"/>
      <c r="HD369" s="40"/>
      <c r="HE369" s="99"/>
      <c r="HF369" s="158">
        <v>0.7</v>
      </c>
      <c r="HG369" s="102" t="s">
        <v>1010</v>
      </c>
      <c r="HH369" s="100"/>
      <c r="HI369" s="100"/>
    </row>
    <row r="370" spans="1:217" ht="75.400000000000006" customHeight="1" collapsed="1" x14ac:dyDescent="0.45">
      <c r="A370" s="1" t="str">
        <f t="shared" si="2436"/>
        <v>6.2.1.1.__</v>
      </c>
      <c r="B370" s="9" t="str">
        <f>C370&amp;J370&amp;"."&amp;D370</f>
        <v>6.2.1.1.K0.Nē</v>
      </c>
      <c r="C370" s="317" t="s">
        <v>87</v>
      </c>
      <c r="D370" s="1" t="s">
        <v>1471</v>
      </c>
      <c r="E370" s="35">
        <v>355</v>
      </c>
      <c r="F370" s="54">
        <v>6</v>
      </c>
      <c r="G370" s="54" t="s">
        <v>87</v>
      </c>
      <c r="H370" s="54" t="s">
        <v>276</v>
      </c>
      <c r="I370" s="54" t="str">
        <f t="shared" si="2401"/>
        <v>6.2.1.1. Dzelzceļa elektrifikācija</v>
      </c>
      <c r="J370" s="54" t="s">
        <v>1472</v>
      </c>
      <c r="K370" s="62" t="s">
        <v>33</v>
      </c>
      <c r="L370" s="38" t="str">
        <f t="shared" si="2402"/>
        <v>6.2.1.1.__</v>
      </c>
      <c r="M370" s="63" t="s">
        <v>48</v>
      </c>
      <c r="N370" s="62" t="s">
        <v>6</v>
      </c>
      <c r="O370" s="55" t="s">
        <v>222</v>
      </c>
      <c r="P370" s="55" t="s">
        <v>225</v>
      </c>
      <c r="Q370" s="57">
        <f t="shared" si="3603"/>
        <v>0</v>
      </c>
      <c r="R370" s="57">
        <f t="shared" si="3604"/>
        <v>0</v>
      </c>
      <c r="S370" s="80">
        <v>0</v>
      </c>
      <c r="T370" s="80">
        <v>0</v>
      </c>
      <c r="U370" s="80">
        <v>0</v>
      </c>
      <c r="V370" s="80">
        <v>0</v>
      </c>
      <c r="W370" s="80">
        <v>0</v>
      </c>
      <c r="X370" s="85" t="str">
        <f t="shared" si="3605"/>
        <v>KF</v>
      </c>
      <c r="Y370" s="85">
        <v>0</v>
      </c>
      <c r="Z370" s="85">
        <v>0</v>
      </c>
      <c r="AA370" s="85">
        <v>0</v>
      </c>
      <c r="AB370" s="85">
        <v>0</v>
      </c>
      <c r="AC370" s="85">
        <v>0</v>
      </c>
      <c r="AD370" s="85">
        <v>0</v>
      </c>
      <c r="AE370" s="85">
        <v>0</v>
      </c>
      <c r="AF370" s="85">
        <v>0</v>
      </c>
      <c r="AG370" s="85">
        <v>0</v>
      </c>
      <c r="AH370" s="85">
        <v>0</v>
      </c>
      <c r="AI370" s="85">
        <v>0</v>
      </c>
      <c r="AJ370" s="85">
        <v>0</v>
      </c>
      <c r="AK370" s="85">
        <v>0</v>
      </c>
      <c r="AL370" s="85">
        <v>0</v>
      </c>
      <c r="AM370" s="85">
        <v>0</v>
      </c>
      <c r="AN370" s="85">
        <f t="shared" ref="AN370:AN385" si="3982">AM370+Z370+Y370</f>
        <v>0</v>
      </c>
      <c r="AO370" s="85">
        <v>0</v>
      </c>
      <c r="AP370" s="57">
        <f t="shared" si="2306"/>
        <v>0</v>
      </c>
      <c r="AQ370" s="85">
        <v>0</v>
      </c>
      <c r="AR370" s="85">
        <v>0</v>
      </c>
      <c r="AS370" s="85">
        <v>0</v>
      </c>
      <c r="AT370" s="85">
        <v>0</v>
      </c>
      <c r="AU370" s="85">
        <v>0</v>
      </c>
      <c r="AV370" s="85">
        <v>0</v>
      </c>
      <c r="AW370" s="85">
        <v>0</v>
      </c>
      <c r="AX370" s="85">
        <v>0</v>
      </c>
      <c r="AY370" s="85">
        <v>0</v>
      </c>
      <c r="AZ370" s="85">
        <v>0</v>
      </c>
      <c r="BA370" s="85">
        <v>0</v>
      </c>
      <c r="BB370" s="85">
        <v>0</v>
      </c>
      <c r="BC370" s="57">
        <f t="shared" si="2307"/>
        <v>0</v>
      </c>
      <c r="BD370" s="57">
        <f t="shared" si="2308"/>
        <v>0</v>
      </c>
      <c r="BE370" s="85">
        <v>0</v>
      </c>
      <c r="BF370" s="85">
        <v>0</v>
      </c>
      <c r="BG370" s="85">
        <v>0</v>
      </c>
      <c r="BH370" s="85">
        <v>0</v>
      </c>
      <c r="BI370" s="85">
        <v>0</v>
      </c>
      <c r="BJ370" s="85">
        <v>0</v>
      </c>
      <c r="BK370" s="85">
        <v>0</v>
      </c>
      <c r="BL370" s="85">
        <v>0</v>
      </c>
      <c r="BM370" s="85">
        <v>0</v>
      </c>
      <c r="BN370" s="85">
        <v>0</v>
      </c>
      <c r="BO370" s="85">
        <v>0</v>
      </c>
      <c r="BP370" s="85">
        <v>0</v>
      </c>
      <c r="BQ370" s="57">
        <f t="shared" si="2309"/>
        <v>0</v>
      </c>
      <c r="BR370" s="85">
        <v>0</v>
      </c>
      <c r="BS370" s="85">
        <v>0</v>
      </c>
      <c r="BT370" s="85">
        <v>0</v>
      </c>
      <c r="BU370" s="85">
        <v>0</v>
      </c>
      <c r="BV370" s="85">
        <v>0</v>
      </c>
      <c r="BW370" s="85">
        <v>0</v>
      </c>
      <c r="BX370" s="85">
        <v>0</v>
      </c>
      <c r="BY370" s="85">
        <v>0</v>
      </c>
      <c r="BZ370" s="85">
        <v>0</v>
      </c>
      <c r="CA370" s="85">
        <v>0</v>
      </c>
      <c r="CB370" s="85">
        <v>0</v>
      </c>
      <c r="CC370" s="85">
        <v>0</v>
      </c>
      <c r="CD370" s="57">
        <f t="shared" si="2310"/>
        <v>0</v>
      </c>
      <c r="CE370" s="85">
        <v>0</v>
      </c>
      <c r="CF370" s="85">
        <v>0</v>
      </c>
      <c r="CG370" s="85">
        <v>0</v>
      </c>
      <c r="CH370" s="85">
        <v>0</v>
      </c>
      <c r="CI370" s="85">
        <v>0</v>
      </c>
      <c r="CJ370" s="85">
        <v>0</v>
      </c>
      <c r="CK370" s="85">
        <v>0</v>
      </c>
      <c r="CL370" s="85">
        <v>0</v>
      </c>
      <c r="CM370" s="85">
        <v>0</v>
      </c>
      <c r="CN370" s="85">
        <v>0</v>
      </c>
      <c r="CO370" s="84">
        <v>0</v>
      </c>
      <c r="CP370" s="84">
        <v>0</v>
      </c>
      <c r="CQ370" s="57">
        <f>CE370+CF370+CG370+CH370+CI370+CJ370+CK370+CL370+CM370+CN370+CO370+CP370</f>
        <v>0</v>
      </c>
      <c r="CR370" s="57">
        <f t="shared" si="3606"/>
        <v>0</v>
      </c>
      <c r="CS370" s="179">
        <v>0</v>
      </c>
      <c r="CT370" s="84">
        <v>0</v>
      </c>
      <c r="CU370" s="84">
        <v>0</v>
      </c>
      <c r="CV370" s="84">
        <f t="shared" si="3607"/>
        <v>0</v>
      </c>
      <c r="CW370" s="84">
        <v>0</v>
      </c>
      <c r="CX370" s="84">
        <f t="shared" si="3608"/>
        <v>0</v>
      </c>
      <c r="CY370" s="191" t="str">
        <f t="shared" si="3609"/>
        <v>nebija plānots</v>
      </c>
      <c r="CZ370" s="84">
        <f t="shared" si="3610"/>
        <v>0</v>
      </c>
      <c r="DA370" s="84">
        <f t="shared" ref="DA370:FL370" si="3983">DA371+DA372</f>
        <v>0</v>
      </c>
      <c r="DB370" s="84">
        <v>0</v>
      </c>
      <c r="DC370" s="84">
        <f t="shared" si="3612"/>
        <v>0</v>
      </c>
      <c r="DD370" s="84">
        <v>0</v>
      </c>
      <c r="DE370" s="84">
        <f t="shared" si="3613"/>
        <v>0</v>
      </c>
      <c r="DF370" s="191" t="str">
        <f t="shared" ref="DF370" si="3984">IFERROR(DE370/DC370,"nebija plānots")</f>
        <v>nebija plānots</v>
      </c>
      <c r="DG370" s="84">
        <f t="shared" ref="DG370" si="3985">DE370-DC370</f>
        <v>0</v>
      </c>
      <c r="DH370" s="84">
        <f t="shared" si="3983"/>
        <v>0</v>
      </c>
      <c r="DI370" s="84">
        <v>0</v>
      </c>
      <c r="DJ370" s="84">
        <f t="shared" ref="DJ370" si="3986">DC370+DH370</f>
        <v>0</v>
      </c>
      <c r="DK370" s="84">
        <v>0</v>
      </c>
      <c r="DL370" s="84">
        <f t="shared" si="3617"/>
        <v>0</v>
      </c>
      <c r="DM370" s="191" t="str">
        <f t="shared" ref="DM370" si="3987">IFERROR(DL370/DJ370,"nebija plānots")</f>
        <v>nebija plānots</v>
      </c>
      <c r="DN370" s="84">
        <f t="shared" ref="DN370" si="3988">DL370-DJ370</f>
        <v>0</v>
      </c>
      <c r="DO370" s="84">
        <f t="shared" si="3983"/>
        <v>0</v>
      </c>
      <c r="DP370" s="84">
        <v>0</v>
      </c>
      <c r="DQ370" s="84">
        <f t="shared" ref="DQ370" si="3989">DJ370+DO370</f>
        <v>0</v>
      </c>
      <c r="DR370" s="84">
        <v>0</v>
      </c>
      <c r="DS370" s="84">
        <f t="shared" si="3621"/>
        <v>0</v>
      </c>
      <c r="DT370" s="191" t="str">
        <f t="shared" ref="DT370" si="3990">IFERROR(DS370/DQ370,"nebija plānots")</f>
        <v>nebija plānots</v>
      </c>
      <c r="DU370" s="84">
        <f t="shared" ref="DU370" si="3991">DS370-DQ370</f>
        <v>0</v>
      </c>
      <c r="DV370" s="84">
        <f t="shared" si="3983"/>
        <v>0</v>
      </c>
      <c r="DW370" s="84">
        <v>0</v>
      </c>
      <c r="DX370" s="84">
        <f t="shared" ref="DX370" si="3992">DQ370+DV370</f>
        <v>0</v>
      </c>
      <c r="DY370" s="84">
        <v>0</v>
      </c>
      <c r="DZ370" s="84">
        <f t="shared" si="3625"/>
        <v>0</v>
      </c>
      <c r="EA370" s="191" t="str">
        <f t="shared" ref="EA370" si="3993">IFERROR(DZ370/DX370,"nebija plānots")</f>
        <v>nebija plānots</v>
      </c>
      <c r="EB370" s="84">
        <f t="shared" ref="EB370" si="3994">DZ370-DX370</f>
        <v>0</v>
      </c>
      <c r="EC370" s="84">
        <f t="shared" si="3983"/>
        <v>0</v>
      </c>
      <c r="ED370" s="84">
        <v>0</v>
      </c>
      <c r="EE370" s="84">
        <f t="shared" ref="EE370" si="3995">DX370+EC370</f>
        <v>0</v>
      </c>
      <c r="EF370" s="84">
        <v>0</v>
      </c>
      <c r="EG370" s="84">
        <f t="shared" si="3629"/>
        <v>0</v>
      </c>
      <c r="EH370" s="191" t="str">
        <f t="shared" ref="EH370" si="3996">IFERROR(EG370/EE370,"nebija plānots")</f>
        <v>nebija plānots</v>
      </c>
      <c r="EI370" s="84">
        <f t="shared" ref="EI370" si="3997">EG370-EE370</f>
        <v>0</v>
      </c>
      <c r="EJ370" s="84">
        <f t="shared" si="3983"/>
        <v>0</v>
      </c>
      <c r="EK370" s="84">
        <v>0</v>
      </c>
      <c r="EL370" s="84">
        <f t="shared" ref="EL370" si="3998">EE370+EJ370</f>
        <v>0</v>
      </c>
      <c r="EM370" s="84">
        <v>0</v>
      </c>
      <c r="EN370" s="84">
        <f t="shared" si="3633"/>
        <v>0</v>
      </c>
      <c r="EO370" s="191" t="str">
        <f t="shared" ref="EO370" si="3999">IFERROR(EN370/EL370,"nebija plānots")</f>
        <v>nebija plānots</v>
      </c>
      <c r="EP370" s="84">
        <f t="shared" ref="EP370" si="4000">EN370-EL370</f>
        <v>0</v>
      </c>
      <c r="EQ370" s="84">
        <f t="shared" si="3983"/>
        <v>0</v>
      </c>
      <c r="ER370" s="84">
        <v>0</v>
      </c>
      <c r="ES370" s="84">
        <f t="shared" ref="ES370" si="4001">EL370+EQ370</f>
        <v>0</v>
      </c>
      <c r="ET370" s="84">
        <v>0</v>
      </c>
      <c r="EU370" s="84">
        <f t="shared" si="3637"/>
        <v>0</v>
      </c>
      <c r="EV370" s="191" t="str">
        <f t="shared" ref="EV370" si="4002">IFERROR(EU370/ES370,"nebija plānots")</f>
        <v>nebija plānots</v>
      </c>
      <c r="EW370" s="84">
        <f t="shared" ref="EW370" si="4003">EU370-ES370</f>
        <v>0</v>
      </c>
      <c r="EX370" s="84">
        <f t="shared" si="3983"/>
        <v>0</v>
      </c>
      <c r="EY370" s="84">
        <v>0</v>
      </c>
      <c r="EZ370" s="84">
        <f t="shared" ref="EZ370" si="4004">ES370+EX370</f>
        <v>0</v>
      </c>
      <c r="FA370" s="84">
        <v>0</v>
      </c>
      <c r="FB370" s="84">
        <f t="shared" si="3641"/>
        <v>0</v>
      </c>
      <c r="FC370" s="191" t="str">
        <f t="shared" ref="FC370" si="4005">IFERROR(FB370/EZ370,"nebija plānots")</f>
        <v>nebija plānots</v>
      </c>
      <c r="FD370" s="84">
        <f t="shared" ref="FD370" si="4006">FB370-EZ370</f>
        <v>0</v>
      </c>
      <c r="FE370" s="84">
        <f t="shared" si="3983"/>
        <v>0</v>
      </c>
      <c r="FF370" s="84">
        <v>0</v>
      </c>
      <c r="FG370" s="84">
        <f t="shared" ref="FG370" si="4007">EZ370+FE370</f>
        <v>0</v>
      </c>
      <c r="FH370" s="84">
        <v>0</v>
      </c>
      <c r="FI370" s="84">
        <f t="shared" si="3645"/>
        <v>0</v>
      </c>
      <c r="FJ370" s="191" t="str">
        <f t="shared" ref="FJ370" si="4008">IFERROR(FI370/FG370,"nebija plānots")</f>
        <v>nebija plānots</v>
      </c>
      <c r="FK370" s="84">
        <f t="shared" ref="FK370" si="4009">FI370-FG370</f>
        <v>0</v>
      </c>
      <c r="FL370" s="84">
        <f t="shared" si="3983"/>
        <v>0</v>
      </c>
      <c r="FM370" s="84">
        <v>0</v>
      </c>
      <c r="FN370" s="84">
        <f t="shared" ref="FN370" si="4010">FG370+FL370</f>
        <v>0</v>
      </c>
      <c r="FO370" s="84">
        <v>0</v>
      </c>
      <c r="FP370" s="84">
        <f t="shared" si="3649"/>
        <v>0</v>
      </c>
      <c r="FQ370" s="191" t="str">
        <f t="shared" ref="FQ370" si="4011">IFERROR(FP370/FN370,"nebija plānots")</f>
        <v>nebija plānots</v>
      </c>
      <c r="FR370" s="84">
        <f t="shared" ref="FR370" si="4012">FP370-FN370</f>
        <v>0</v>
      </c>
      <c r="FS370" s="97">
        <f t="shared" si="3790"/>
        <v>0</v>
      </c>
      <c r="FT370" s="97">
        <f t="shared" si="3652"/>
        <v>0</v>
      </c>
      <c r="FU370" s="84">
        <v>0</v>
      </c>
      <c r="FV370" s="84">
        <v>0</v>
      </c>
      <c r="FW370" s="84">
        <v>0</v>
      </c>
      <c r="FX370" s="84">
        <f t="shared" si="3653"/>
        <v>0</v>
      </c>
      <c r="FY370" s="191" t="str">
        <f t="shared" si="3654"/>
        <v>nebija plānots</v>
      </c>
      <c r="FZ370" s="84">
        <f t="shared" si="3655"/>
        <v>0</v>
      </c>
      <c r="GA370" s="84">
        <v>0</v>
      </c>
      <c r="GB370" s="84">
        <v>0</v>
      </c>
      <c r="GC370" s="84">
        <f t="shared" si="3656"/>
        <v>0</v>
      </c>
      <c r="GD370" s="84">
        <f t="shared" si="3657"/>
        <v>0</v>
      </c>
      <c r="GE370" s="84">
        <f t="shared" si="3658"/>
        <v>0</v>
      </c>
      <c r="GF370" s="191" t="str">
        <f t="shared" si="3659"/>
        <v>nebija plānots</v>
      </c>
      <c r="GG370" s="84">
        <f t="shared" si="3660"/>
        <v>0</v>
      </c>
      <c r="GH370" s="84">
        <v>0</v>
      </c>
      <c r="GI370" s="84">
        <v>0</v>
      </c>
      <c r="GJ370" s="84">
        <f t="shared" si="3661"/>
        <v>0</v>
      </c>
      <c r="GK370" s="84">
        <f t="shared" si="3662"/>
        <v>0</v>
      </c>
      <c r="GL370" s="84">
        <f t="shared" si="3663"/>
        <v>0</v>
      </c>
      <c r="GM370" s="191" t="str">
        <f t="shared" si="3664"/>
        <v>nebija plānots</v>
      </c>
      <c r="GN370" s="84">
        <f t="shared" si="3665"/>
        <v>0</v>
      </c>
      <c r="GO370" s="84">
        <v>0</v>
      </c>
      <c r="GP370" s="84">
        <v>0</v>
      </c>
      <c r="GQ370" s="84">
        <f t="shared" si="3595"/>
        <v>0</v>
      </c>
      <c r="GR370" s="84">
        <f t="shared" si="3596"/>
        <v>0</v>
      </c>
      <c r="GS370" s="84">
        <f t="shared" si="3597"/>
        <v>0</v>
      </c>
      <c r="GT370" s="191" t="str">
        <f t="shared" si="3666"/>
        <v>nebija plānots</v>
      </c>
      <c r="GU370" s="84">
        <f t="shared" si="3598"/>
        <v>0</v>
      </c>
      <c r="GV370" s="84">
        <v>0</v>
      </c>
      <c r="GW370" s="84">
        <v>0</v>
      </c>
      <c r="GX370" s="84">
        <f t="shared" si="3599"/>
        <v>0</v>
      </c>
      <c r="GY370" s="84">
        <f t="shared" si="3600"/>
        <v>0</v>
      </c>
      <c r="GZ370" s="84">
        <f t="shared" si="3601"/>
        <v>0</v>
      </c>
      <c r="HA370" s="191" t="str">
        <f t="shared" si="3791"/>
        <v>nebija plānots</v>
      </c>
      <c r="HB370" s="84">
        <f t="shared" si="3602"/>
        <v>0</v>
      </c>
      <c r="HC370" s="57">
        <f>FU370+FS370+CQ370+CD370+BQ370+BC370+AP370</f>
        <v>0</v>
      </c>
      <c r="HD370" s="57">
        <f>Q370-HC370</f>
        <v>0</v>
      </c>
      <c r="HE370" s="58"/>
      <c r="HF370" s="58"/>
      <c r="HG370" s="69"/>
      <c r="HH370" s="59"/>
      <c r="HI370" s="59"/>
    </row>
    <row r="371" spans="1:217" ht="75.400000000000006" hidden="1" customHeight="1" outlineLevel="1" x14ac:dyDescent="0.45">
      <c r="B371" s="9"/>
      <c r="C371" s="317" t="s">
        <v>87</v>
      </c>
      <c r="D371" s="1" t="s">
        <v>1471</v>
      </c>
      <c r="E371" s="35">
        <v>356</v>
      </c>
      <c r="F371" s="37">
        <v>6</v>
      </c>
      <c r="G371" s="37" t="s">
        <v>87</v>
      </c>
      <c r="H371" s="37" t="s">
        <v>276</v>
      </c>
      <c r="I371" s="47" t="s">
        <v>522</v>
      </c>
      <c r="J371" s="54">
        <v>0</v>
      </c>
      <c r="K371" s="41"/>
      <c r="L371" s="38"/>
      <c r="M371" s="42" t="s">
        <v>48</v>
      </c>
      <c r="N371" s="41"/>
      <c r="O371" s="38"/>
      <c r="P371" s="38" t="s">
        <v>456</v>
      </c>
      <c r="Q371" s="40"/>
      <c r="R371" s="40"/>
      <c r="S371" s="40"/>
      <c r="T371" s="40"/>
      <c r="U371" s="40"/>
      <c r="V371" s="40"/>
      <c r="W371" s="40"/>
      <c r="X371" s="85">
        <f t="shared" si="3605"/>
        <v>0</v>
      </c>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40"/>
      <c r="BF371" s="40"/>
      <c r="BG371" s="40"/>
      <c r="BH371" s="40"/>
      <c r="BI371" s="40"/>
      <c r="BJ371" s="40"/>
      <c r="BK371" s="40"/>
      <c r="BL371" s="40"/>
      <c r="BM371" s="40"/>
      <c r="BN371" s="40"/>
      <c r="BO371" s="40"/>
      <c r="BP371" s="40"/>
      <c r="BQ371" s="40"/>
      <c r="BR371" s="40"/>
      <c r="BS371" s="40"/>
      <c r="BT371" s="40"/>
      <c r="BU371" s="40"/>
      <c r="BV371" s="40"/>
      <c r="BW371" s="40"/>
      <c r="BX371" s="40"/>
      <c r="BY371" s="40"/>
      <c r="BZ371" s="40"/>
      <c r="CA371" s="40"/>
      <c r="CB371" s="40"/>
      <c r="CC371" s="40"/>
      <c r="CD371" s="40"/>
      <c r="CE371" s="40"/>
      <c r="CF371" s="40"/>
      <c r="CG371" s="40"/>
      <c r="CH371" s="40"/>
      <c r="CI371" s="40"/>
      <c r="CJ371" s="40"/>
      <c r="CK371" s="40"/>
      <c r="CL371" s="40"/>
      <c r="CM371" s="40"/>
      <c r="CN371" s="40"/>
      <c r="CO371" s="84">
        <v>0</v>
      </c>
      <c r="CP371" s="84">
        <v>0</v>
      </c>
      <c r="CQ371" s="40"/>
      <c r="CR371" s="57">
        <f t="shared" si="3606"/>
        <v>0</v>
      </c>
      <c r="CS371" s="40"/>
      <c r="CT371" s="40"/>
      <c r="CU371" s="84"/>
      <c r="CV371" s="84"/>
      <c r="CW371" s="84"/>
      <c r="CX371" s="84"/>
      <c r="CY371" s="191"/>
      <c r="CZ371" s="84"/>
      <c r="DA371" s="40"/>
      <c r="DB371" s="84">
        <v>0</v>
      </c>
      <c r="DC371" s="84"/>
      <c r="DD371" s="84"/>
      <c r="DE371" s="84">
        <f t="shared" si="3613"/>
        <v>0</v>
      </c>
      <c r="DF371" s="191"/>
      <c r="DG371" s="84"/>
      <c r="DH371" s="40"/>
      <c r="DI371" s="84">
        <v>0</v>
      </c>
      <c r="DJ371" s="84"/>
      <c r="DK371" s="84"/>
      <c r="DL371" s="84">
        <f t="shared" si="3617"/>
        <v>0</v>
      </c>
      <c r="DM371" s="191"/>
      <c r="DN371" s="84"/>
      <c r="DO371" s="40"/>
      <c r="DP371" s="84">
        <v>0</v>
      </c>
      <c r="DQ371" s="84"/>
      <c r="DR371" s="84"/>
      <c r="DS371" s="84">
        <f t="shared" si="3621"/>
        <v>0</v>
      </c>
      <c r="DT371" s="191"/>
      <c r="DU371" s="84"/>
      <c r="DV371" s="40"/>
      <c r="DW371" s="84">
        <v>0</v>
      </c>
      <c r="DX371" s="84"/>
      <c r="DY371" s="84"/>
      <c r="DZ371" s="84">
        <f t="shared" si="3625"/>
        <v>0</v>
      </c>
      <c r="EA371" s="191"/>
      <c r="EB371" s="84"/>
      <c r="EC371" s="40"/>
      <c r="ED371" s="84">
        <v>0</v>
      </c>
      <c r="EE371" s="84"/>
      <c r="EF371" s="84"/>
      <c r="EG371" s="84">
        <f t="shared" si="3629"/>
        <v>0</v>
      </c>
      <c r="EH371" s="191"/>
      <c r="EI371" s="84"/>
      <c r="EJ371" s="40"/>
      <c r="EK371" s="84">
        <v>0</v>
      </c>
      <c r="EL371" s="84"/>
      <c r="EM371" s="84"/>
      <c r="EN371" s="84">
        <f t="shared" si="3633"/>
        <v>0</v>
      </c>
      <c r="EO371" s="191"/>
      <c r="EP371" s="84"/>
      <c r="EQ371" s="40"/>
      <c r="ER371" s="84">
        <v>0</v>
      </c>
      <c r="ES371" s="84"/>
      <c r="ET371" s="84"/>
      <c r="EU371" s="84">
        <f t="shared" si="3637"/>
        <v>0</v>
      </c>
      <c r="EV371" s="191"/>
      <c r="EW371" s="84"/>
      <c r="EX371" s="40"/>
      <c r="EY371" s="84">
        <v>0</v>
      </c>
      <c r="EZ371" s="84"/>
      <c r="FA371" s="84"/>
      <c r="FB371" s="84">
        <f t="shared" si="3641"/>
        <v>0</v>
      </c>
      <c r="FC371" s="191"/>
      <c r="FD371" s="84"/>
      <c r="FE371" s="40"/>
      <c r="FF371" s="84">
        <v>0</v>
      </c>
      <c r="FG371" s="84"/>
      <c r="FH371" s="84"/>
      <c r="FI371" s="84">
        <f t="shared" si="3645"/>
        <v>0</v>
      </c>
      <c r="FJ371" s="191"/>
      <c r="FK371" s="84"/>
      <c r="FL371" s="40"/>
      <c r="FM371" s="84">
        <v>0</v>
      </c>
      <c r="FN371" s="84"/>
      <c r="FO371" s="84"/>
      <c r="FP371" s="84">
        <f t="shared" si="3649"/>
        <v>0</v>
      </c>
      <c r="FQ371" s="191"/>
      <c r="FR371" s="84"/>
      <c r="FS371" s="40"/>
      <c r="FT371" s="97">
        <f t="shared" si="3652"/>
        <v>0</v>
      </c>
      <c r="FU371" s="84">
        <v>0</v>
      </c>
      <c r="FV371" s="84">
        <v>0</v>
      </c>
      <c r="FW371" s="84">
        <v>0</v>
      </c>
      <c r="FX371" s="84">
        <f t="shared" si="3653"/>
        <v>0</v>
      </c>
      <c r="FY371" s="191" t="str">
        <f t="shared" si="3654"/>
        <v>nebija plānots</v>
      </c>
      <c r="FZ371" s="84">
        <f t="shared" si="3655"/>
        <v>0</v>
      </c>
      <c r="GA371" s="84">
        <v>0</v>
      </c>
      <c r="GB371" s="84">
        <v>0</v>
      </c>
      <c r="GC371" s="84">
        <f t="shared" si="3656"/>
        <v>0</v>
      </c>
      <c r="GD371" s="84">
        <f t="shared" si="3657"/>
        <v>0</v>
      </c>
      <c r="GE371" s="84">
        <f t="shared" si="3658"/>
        <v>0</v>
      </c>
      <c r="GF371" s="191" t="str">
        <f t="shared" si="3659"/>
        <v>nebija plānots</v>
      </c>
      <c r="GG371" s="84">
        <f t="shared" si="3660"/>
        <v>0</v>
      </c>
      <c r="GH371" s="84">
        <v>0</v>
      </c>
      <c r="GI371" s="84">
        <v>0</v>
      </c>
      <c r="GJ371" s="84">
        <f t="shared" si="3661"/>
        <v>0</v>
      </c>
      <c r="GK371" s="84">
        <f t="shared" si="3662"/>
        <v>0</v>
      </c>
      <c r="GL371" s="84">
        <f t="shared" si="3663"/>
        <v>0</v>
      </c>
      <c r="GM371" s="191" t="str">
        <f t="shared" si="3664"/>
        <v>nebija plānots</v>
      </c>
      <c r="GN371" s="84">
        <f t="shared" si="3665"/>
        <v>0</v>
      </c>
      <c r="GO371" s="84">
        <v>0</v>
      </c>
      <c r="GP371" s="84">
        <v>0</v>
      </c>
      <c r="GQ371" s="84">
        <f t="shared" si="3595"/>
        <v>0</v>
      </c>
      <c r="GR371" s="84">
        <f t="shared" si="3596"/>
        <v>0</v>
      </c>
      <c r="GS371" s="84">
        <f t="shared" si="3597"/>
        <v>0</v>
      </c>
      <c r="GT371" s="191" t="str">
        <f t="shared" si="3666"/>
        <v>nebija plānots</v>
      </c>
      <c r="GU371" s="84">
        <f t="shared" si="3598"/>
        <v>0</v>
      </c>
      <c r="GV371" s="84">
        <v>0</v>
      </c>
      <c r="GW371" s="84">
        <v>0</v>
      </c>
      <c r="GX371" s="84">
        <f t="shared" si="3599"/>
        <v>0</v>
      </c>
      <c r="GY371" s="84">
        <f t="shared" si="3600"/>
        <v>0</v>
      </c>
      <c r="GZ371" s="84">
        <f t="shared" si="3601"/>
        <v>0</v>
      </c>
      <c r="HA371" s="191" t="str">
        <f t="shared" si="3791"/>
        <v>nebija plānots</v>
      </c>
      <c r="HB371" s="84">
        <f t="shared" si="3602"/>
        <v>0</v>
      </c>
      <c r="HC371" s="40"/>
      <c r="HD371" s="40"/>
      <c r="HE371" s="99"/>
      <c r="HF371" s="99"/>
      <c r="HG371" s="114"/>
      <c r="HH371" s="100"/>
      <c r="HI371" s="100"/>
    </row>
    <row r="372" spans="1:217" ht="75.400000000000006" hidden="1" customHeight="1" outlineLevel="1" x14ac:dyDescent="0.45">
      <c r="B372" s="9"/>
      <c r="C372" s="317" t="s">
        <v>87</v>
      </c>
      <c r="D372" s="1" t="s">
        <v>1471</v>
      </c>
      <c r="E372" s="35">
        <v>357</v>
      </c>
      <c r="F372" s="37">
        <v>6</v>
      </c>
      <c r="G372" s="37" t="s">
        <v>87</v>
      </c>
      <c r="H372" s="37" t="s">
        <v>276</v>
      </c>
      <c r="I372" s="47" t="s">
        <v>522</v>
      </c>
      <c r="J372" s="54">
        <v>0</v>
      </c>
      <c r="K372" s="41"/>
      <c r="L372" s="38"/>
      <c r="M372" s="42" t="s">
        <v>48</v>
      </c>
      <c r="N372" s="41"/>
      <c r="O372" s="38"/>
      <c r="P372" s="38" t="s">
        <v>457</v>
      </c>
      <c r="Q372" s="40"/>
      <c r="R372" s="40"/>
      <c r="S372" s="40"/>
      <c r="T372" s="40"/>
      <c r="U372" s="40"/>
      <c r="V372" s="40"/>
      <c r="W372" s="40"/>
      <c r="X372" s="85">
        <f t="shared" si="3605"/>
        <v>0</v>
      </c>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40"/>
      <c r="CG372" s="40"/>
      <c r="CH372" s="40"/>
      <c r="CI372" s="40"/>
      <c r="CJ372" s="40"/>
      <c r="CK372" s="40"/>
      <c r="CL372" s="40"/>
      <c r="CM372" s="40"/>
      <c r="CN372" s="40"/>
      <c r="CO372" s="84">
        <v>0</v>
      </c>
      <c r="CP372" s="84">
        <v>0</v>
      </c>
      <c r="CQ372" s="40"/>
      <c r="CR372" s="57">
        <f t="shared" si="3606"/>
        <v>0</v>
      </c>
      <c r="CS372" s="40"/>
      <c r="CT372" s="40">
        <v>0</v>
      </c>
      <c r="CU372" s="84"/>
      <c r="CV372" s="84"/>
      <c r="CW372" s="84"/>
      <c r="CX372" s="84"/>
      <c r="CY372" s="191"/>
      <c r="CZ372" s="84"/>
      <c r="DA372" s="40">
        <v>0</v>
      </c>
      <c r="DB372" s="84">
        <v>0</v>
      </c>
      <c r="DC372" s="84"/>
      <c r="DD372" s="84"/>
      <c r="DE372" s="84">
        <f t="shared" si="3613"/>
        <v>0</v>
      </c>
      <c r="DF372" s="191"/>
      <c r="DG372" s="84"/>
      <c r="DH372" s="40">
        <v>0</v>
      </c>
      <c r="DI372" s="84">
        <v>0</v>
      </c>
      <c r="DJ372" s="84"/>
      <c r="DK372" s="84"/>
      <c r="DL372" s="84">
        <f t="shared" si="3617"/>
        <v>0</v>
      </c>
      <c r="DM372" s="191"/>
      <c r="DN372" s="84"/>
      <c r="DO372" s="40">
        <v>0</v>
      </c>
      <c r="DP372" s="84">
        <v>0</v>
      </c>
      <c r="DQ372" s="84"/>
      <c r="DR372" s="84"/>
      <c r="DS372" s="84">
        <f t="shared" si="3621"/>
        <v>0</v>
      </c>
      <c r="DT372" s="191"/>
      <c r="DU372" s="84"/>
      <c r="DV372" s="40">
        <v>0</v>
      </c>
      <c r="DW372" s="84">
        <v>0</v>
      </c>
      <c r="DX372" s="84"/>
      <c r="DY372" s="84"/>
      <c r="DZ372" s="84">
        <f t="shared" si="3625"/>
        <v>0</v>
      </c>
      <c r="EA372" s="191"/>
      <c r="EB372" s="84"/>
      <c r="EC372" s="40">
        <v>0</v>
      </c>
      <c r="ED372" s="84">
        <v>0</v>
      </c>
      <c r="EE372" s="84"/>
      <c r="EF372" s="84"/>
      <c r="EG372" s="84">
        <f t="shared" si="3629"/>
        <v>0</v>
      </c>
      <c r="EH372" s="191"/>
      <c r="EI372" s="84"/>
      <c r="EJ372" s="40">
        <v>0</v>
      </c>
      <c r="EK372" s="84">
        <v>0</v>
      </c>
      <c r="EL372" s="84"/>
      <c r="EM372" s="84"/>
      <c r="EN372" s="84">
        <f t="shared" si="3633"/>
        <v>0</v>
      </c>
      <c r="EO372" s="191"/>
      <c r="EP372" s="84"/>
      <c r="EQ372" s="40">
        <v>0</v>
      </c>
      <c r="ER372" s="84">
        <v>0</v>
      </c>
      <c r="ES372" s="84"/>
      <c r="ET372" s="84"/>
      <c r="EU372" s="84">
        <f t="shared" si="3637"/>
        <v>0</v>
      </c>
      <c r="EV372" s="191"/>
      <c r="EW372" s="84"/>
      <c r="EX372" s="40">
        <v>0</v>
      </c>
      <c r="EY372" s="84">
        <v>0</v>
      </c>
      <c r="EZ372" s="84"/>
      <c r="FA372" s="84"/>
      <c r="FB372" s="84">
        <f t="shared" si="3641"/>
        <v>0</v>
      </c>
      <c r="FC372" s="191"/>
      <c r="FD372" s="84"/>
      <c r="FE372" s="40">
        <v>0</v>
      </c>
      <c r="FF372" s="84">
        <v>0</v>
      </c>
      <c r="FG372" s="84"/>
      <c r="FH372" s="84"/>
      <c r="FI372" s="84">
        <f t="shared" si="3645"/>
        <v>0</v>
      </c>
      <c r="FJ372" s="191"/>
      <c r="FK372" s="84"/>
      <c r="FL372" s="40">
        <v>0</v>
      </c>
      <c r="FM372" s="84">
        <v>0</v>
      </c>
      <c r="FN372" s="84"/>
      <c r="FO372" s="84"/>
      <c r="FP372" s="84">
        <f t="shared" si="3649"/>
        <v>0</v>
      </c>
      <c r="FQ372" s="191"/>
      <c r="FR372" s="84"/>
      <c r="FS372" s="40"/>
      <c r="FT372" s="97">
        <f t="shared" si="3652"/>
        <v>0</v>
      </c>
      <c r="FU372" s="84">
        <v>0</v>
      </c>
      <c r="FV372" s="84">
        <v>0</v>
      </c>
      <c r="FW372" s="84">
        <v>0</v>
      </c>
      <c r="FX372" s="84">
        <f t="shared" si="3653"/>
        <v>0</v>
      </c>
      <c r="FY372" s="191" t="str">
        <f t="shared" si="3654"/>
        <v>nebija plānots</v>
      </c>
      <c r="FZ372" s="84">
        <f t="shared" si="3655"/>
        <v>0</v>
      </c>
      <c r="GA372" s="84">
        <v>0</v>
      </c>
      <c r="GB372" s="84">
        <v>0</v>
      </c>
      <c r="GC372" s="84">
        <f t="shared" si="3656"/>
        <v>0</v>
      </c>
      <c r="GD372" s="84">
        <f t="shared" si="3657"/>
        <v>0</v>
      </c>
      <c r="GE372" s="84">
        <f t="shared" si="3658"/>
        <v>0</v>
      </c>
      <c r="GF372" s="191" t="str">
        <f t="shared" si="3659"/>
        <v>nebija plānots</v>
      </c>
      <c r="GG372" s="84">
        <f t="shared" si="3660"/>
        <v>0</v>
      </c>
      <c r="GH372" s="84">
        <v>0</v>
      </c>
      <c r="GI372" s="84">
        <v>0</v>
      </c>
      <c r="GJ372" s="84">
        <f t="shared" si="3661"/>
        <v>0</v>
      </c>
      <c r="GK372" s="84">
        <f t="shared" si="3662"/>
        <v>0</v>
      </c>
      <c r="GL372" s="84">
        <f t="shared" si="3663"/>
        <v>0</v>
      </c>
      <c r="GM372" s="191" t="str">
        <f t="shared" si="3664"/>
        <v>nebija plānots</v>
      </c>
      <c r="GN372" s="84">
        <f t="shared" si="3665"/>
        <v>0</v>
      </c>
      <c r="GO372" s="84">
        <v>0</v>
      </c>
      <c r="GP372" s="84">
        <v>0</v>
      </c>
      <c r="GQ372" s="84">
        <f t="shared" si="3595"/>
        <v>0</v>
      </c>
      <c r="GR372" s="84">
        <f t="shared" si="3596"/>
        <v>0</v>
      </c>
      <c r="GS372" s="84">
        <f t="shared" si="3597"/>
        <v>0</v>
      </c>
      <c r="GT372" s="191" t="str">
        <f t="shared" si="3666"/>
        <v>nebija plānots</v>
      </c>
      <c r="GU372" s="84">
        <f t="shared" si="3598"/>
        <v>0</v>
      </c>
      <c r="GV372" s="84">
        <v>0</v>
      </c>
      <c r="GW372" s="84">
        <v>0</v>
      </c>
      <c r="GX372" s="84">
        <f t="shared" si="3599"/>
        <v>0</v>
      </c>
      <c r="GY372" s="84">
        <f t="shared" si="3600"/>
        <v>0</v>
      </c>
      <c r="GZ372" s="84">
        <f t="shared" si="3601"/>
        <v>0</v>
      </c>
      <c r="HA372" s="191" t="str">
        <f t="shared" si="3791"/>
        <v>nebija plānots</v>
      </c>
      <c r="HB372" s="84">
        <f t="shared" si="3602"/>
        <v>0</v>
      </c>
      <c r="HC372" s="40"/>
      <c r="HD372" s="40"/>
      <c r="HE372" s="99"/>
      <c r="HF372" s="99"/>
      <c r="HG372" s="114"/>
      <c r="HH372" s="100"/>
      <c r="HI372" s="100"/>
    </row>
    <row r="373" spans="1:217" s="8" customFormat="1" ht="75.400000000000006" customHeight="1" collapsed="1" x14ac:dyDescent="0.45">
      <c r="A373" s="1" t="str">
        <f t="shared" si="2436"/>
        <v>6.2.1.2.__</v>
      </c>
      <c r="B373" s="9" t="str">
        <f>C373&amp;J373&amp;"."&amp;D373</f>
        <v>6.2.1.2.K0.Nē</v>
      </c>
      <c r="C373" s="317" t="s">
        <v>88</v>
      </c>
      <c r="D373" s="1" t="s">
        <v>1471</v>
      </c>
      <c r="E373" s="35">
        <v>358</v>
      </c>
      <c r="F373" s="54">
        <v>6</v>
      </c>
      <c r="G373" s="54" t="s">
        <v>88</v>
      </c>
      <c r="H373" s="54" t="s">
        <v>277</v>
      </c>
      <c r="I373" s="66" t="str">
        <f t="shared" si="2401"/>
        <v>6.2.1.2. Dzelzceļa infrastruktūra</v>
      </c>
      <c r="J373" s="54" t="s">
        <v>1472</v>
      </c>
      <c r="K373" s="62" t="s">
        <v>33</v>
      </c>
      <c r="L373" s="38" t="str">
        <f t="shared" si="2402"/>
        <v>6.2.1.2.__</v>
      </c>
      <c r="M373" s="63" t="s">
        <v>48</v>
      </c>
      <c r="N373" s="62" t="s">
        <v>6</v>
      </c>
      <c r="O373" s="55" t="s">
        <v>222</v>
      </c>
      <c r="P373" s="55" t="s">
        <v>225</v>
      </c>
      <c r="Q373" s="57">
        <f t="shared" si="3603"/>
        <v>130487518</v>
      </c>
      <c r="R373" s="57">
        <f t="shared" si="3604"/>
        <v>130487518</v>
      </c>
      <c r="S373" s="80">
        <f>80788018+49699500</f>
        <v>130487518</v>
      </c>
      <c r="T373" s="80">
        <v>0</v>
      </c>
      <c r="U373" s="80">
        <v>0</v>
      </c>
      <c r="V373" s="80">
        <v>0</v>
      </c>
      <c r="W373" s="80">
        <v>0</v>
      </c>
      <c r="X373" s="85" t="str">
        <f t="shared" si="3605"/>
        <v>KF</v>
      </c>
      <c r="Y373" s="85">
        <v>0</v>
      </c>
      <c r="Z373" s="85">
        <v>0</v>
      </c>
      <c r="AA373" s="85">
        <v>0</v>
      </c>
      <c r="AB373" s="85">
        <v>0</v>
      </c>
      <c r="AC373" s="85">
        <v>0</v>
      </c>
      <c r="AD373" s="85">
        <v>0</v>
      </c>
      <c r="AE373" s="85">
        <v>0</v>
      </c>
      <c r="AF373" s="85">
        <v>0</v>
      </c>
      <c r="AG373" s="85">
        <v>0</v>
      </c>
      <c r="AH373" s="85">
        <v>0</v>
      </c>
      <c r="AI373" s="85">
        <v>0</v>
      </c>
      <c r="AJ373" s="85">
        <v>0</v>
      </c>
      <c r="AK373" s="85">
        <v>0</v>
      </c>
      <c r="AL373" s="85">
        <v>0</v>
      </c>
      <c r="AM373" s="85">
        <v>0</v>
      </c>
      <c r="AN373" s="85">
        <f t="shared" si="3982"/>
        <v>0</v>
      </c>
      <c r="AO373" s="85">
        <v>0</v>
      </c>
      <c r="AP373" s="57">
        <f t="shared" si="2306"/>
        <v>0</v>
      </c>
      <c r="AQ373" s="85">
        <v>0</v>
      </c>
      <c r="AR373" s="85">
        <v>0</v>
      </c>
      <c r="AS373" s="85">
        <v>0</v>
      </c>
      <c r="AT373" s="85">
        <v>0</v>
      </c>
      <c r="AU373" s="85">
        <v>0</v>
      </c>
      <c r="AV373" s="85">
        <v>0</v>
      </c>
      <c r="AW373" s="85">
        <v>0</v>
      </c>
      <c r="AX373" s="85">
        <v>0</v>
      </c>
      <c r="AY373" s="85">
        <v>0</v>
      </c>
      <c r="AZ373" s="85">
        <v>0</v>
      </c>
      <c r="BA373" s="85">
        <v>0</v>
      </c>
      <c r="BB373" s="85">
        <v>4664375</v>
      </c>
      <c r="BC373" s="57">
        <f t="shared" si="2307"/>
        <v>4664375</v>
      </c>
      <c r="BD373" s="57">
        <f t="shared" si="2308"/>
        <v>4664375</v>
      </c>
      <c r="BE373" s="85">
        <v>0</v>
      </c>
      <c r="BF373" s="85">
        <v>0</v>
      </c>
      <c r="BG373" s="85">
        <v>4664375</v>
      </c>
      <c r="BH373" s="85">
        <v>0</v>
      </c>
      <c r="BI373" s="85">
        <v>0</v>
      </c>
      <c r="BJ373" s="85">
        <v>0</v>
      </c>
      <c r="BK373" s="85">
        <v>0</v>
      </c>
      <c r="BL373" s="85">
        <v>0</v>
      </c>
      <c r="BM373" s="85">
        <v>0</v>
      </c>
      <c r="BN373" s="85">
        <v>0</v>
      </c>
      <c r="BO373" s="85">
        <v>29308</v>
      </c>
      <c r="BP373" s="85">
        <v>0</v>
      </c>
      <c r="BQ373" s="57">
        <f t="shared" si="2309"/>
        <v>4693683</v>
      </c>
      <c r="BR373" s="85">
        <v>22525</v>
      </c>
      <c r="BS373" s="85">
        <v>0</v>
      </c>
      <c r="BT373" s="85">
        <v>0</v>
      </c>
      <c r="BU373" s="85">
        <v>0</v>
      </c>
      <c r="BV373" s="85">
        <v>36873</v>
      </c>
      <c r="BW373" s="85">
        <v>0</v>
      </c>
      <c r="BX373" s="85">
        <v>0</v>
      </c>
      <c r="BY373" s="85">
        <v>44557</v>
      </c>
      <c r="BZ373" s="85">
        <v>2009866.46</v>
      </c>
      <c r="CA373" s="85">
        <v>42296</v>
      </c>
      <c r="CB373" s="85">
        <v>2300000</v>
      </c>
      <c r="CC373" s="85">
        <v>1722535.67</v>
      </c>
      <c r="CD373" s="57">
        <f t="shared" si="2310"/>
        <v>6178653.1299999999</v>
      </c>
      <c r="CE373" s="85">
        <v>2242477.9</v>
      </c>
      <c r="CF373" s="85">
        <v>0</v>
      </c>
      <c r="CG373" s="85">
        <v>2000000</v>
      </c>
      <c r="CH373" s="85">
        <v>2731197.65</v>
      </c>
      <c r="CI373" s="85">
        <v>1006298.94</v>
      </c>
      <c r="CJ373" s="85">
        <v>2000000</v>
      </c>
      <c r="CK373" s="85">
        <v>0</v>
      </c>
      <c r="CL373" s="85">
        <v>2094989.1199999999</v>
      </c>
      <c r="CM373" s="85">
        <v>1239270.72</v>
      </c>
      <c r="CN373" s="85">
        <v>11587698</v>
      </c>
      <c r="CO373" s="84">
        <v>828189.95</v>
      </c>
      <c r="CP373" s="84">
        <v>4228196.72</v>
      </c>
      <c r="CQ373" s="57">
        <f>CE373+CF373+CG373+CH373+CI373+CJ373+CK373+CL373+CM373+CN373+CO373+CP373</f>
        <v>29958318.999999996</v>
      </c>
      <c r="CR373" s="57">
        <f t="shared" si="3606"/>
        <v>45495030.129999995</v>
      </c>
      <c r="CS373" s="179">
        <v>250000</v>
      </c>
      <c r="CT373" s="84">
        <v>1156505.1499999999</v>
      </c>
      <c r="CU373" s="84">
        <v>1156505.1599999999</v>
      </c>
      <c r="CV373" s="84">
        <f t="shared" si="3607"/>
        <v>1406505.15</v>
      </c>
      <c r="CW373" s="84">
        <v>0</v>
      </c>
      <c r="CX373" s="84">
        <f t="shared" si="3608"/>
        <v>1406505.16</v>
      </c>
      <c r="CY373" s="191">
        <f t="shared" si="3609"/>
        <v>1.0000000071098212</v>
      </c>
      <c r="CZ373" s="84">
        <f t="shared" si="3610"/>
        <v>1.0000000009313226E-2</v>
      </c>
      <c r="DA373" s="84">
        <f t="shared" ref="DA373:FL373" si="4013">DA374+DA375</f>
        <v>9874147.3100000005</v>
      </c>
      <c r="DB373" s="84">
        <v>0</v>
      </c>
      <c r="DC373" s="84">
        <f t="shared" si="3612"/>
        <v>11280652.460000001</v>
      </c>
      <c r="DD373" s="84">
        <v>0</v>
      </c>
      <c r="DE373" s="84">
        <f t="shared" si="3613"/>
        <v>1406505.16</v>
      </c>
      <c r="DF373" s="191">
        <f t="shared" ref="DF373" si="4014">IFERROR(DE373/DC373,"nebija plānots")</f>
        <v>0.12468296182222777</v>
      </c>
      <c r="DG373" s="84">
        <f t="shared" ref="DG373" si="4015">DE373-DC373</f>
        <v>-9874147.3000000007</v>
      </c>
      <c r="DH373" s="84">
        <f t="shared" si="4013"/>
        <v>0</v>
      </c>
      <c r="DI373" s="84">
        <v>0</v>
      </c>
      <c r="DJ373" s="84">
        <f t="shared" ref="DJ373" si="4016">DC373+DH373</f>
        <v>11280652.460000001</v>
      </c>
      <c r="DK373" s="84">
        <v>0</v>
      </c>
      <c r="DL373" s="84">
        <f t="shared" si="3617"/>
        <v>1406505.16</v>
      </c>
      <c r="DM373" s="191">
        <f t="shared" ref="DM373" si="4017">IFERROR(DL373/DJ373,"nebija plānots")</f>
        <v>0.12468296182222777</v>
      </c>
      <c r="DN373" s="84">
        <f t="shared" ref="DN373" si="4018">DL373-DJ373</f>
        <v>-9874147.3000000007</v>
      </c>
      <c r="DO373" s="84">
        <f t="shared" si="4013"/>
        <v>0</v>
      </c>
      <c r="DP373" s="84">
        <v>11721408.449999999</v>
      </c>
      <c r="DQ373" s="84">
        <f t="shared" ref="DQ373" si="4019">DJ373+DO373</f>
        <v>11280652.460000001</v>
      </c>
      <c r="DR373" s="84">
        <v>0</v>
      </c>
      <c r="DS373" s="84">
        <f t="shared" si="3621"/>
        <v>13127913.609999999</v>
      </c>
      <c r="DT373" s="191">
        <f t="shared" ref="DT373" si="4020">IFERROR(DS373/DQ373,"nebija plānots")</f>
        <v>1.163754814409024</v>
      </c>
      <c r="DU373" s="84">
        <f t="shared" ref="DU373" si="4021">DS373-DQ373</f>
        <v>1847261.1499999985</v>
      </c>
      <c r="DV373" s="84">
        <f t="shared" si="4013"/>
        <v>2251811.6800000002</v>
      </c>
      <c r="DW373" s="84">
        <v>74991</v>
      </c>
      <c r="DX373" s="84">
        <f t="shared" ref="DX373" si="4022">DQ373+DV373</f>
        <v>13532464.140000001</v>
      </c>
      <c r="DY373" s="84">
        <v>0</v>
      </c>
      <c r="DZ373" s="84">
        <f t="shared" si="3625"/>
        <v>13202904.609999999</v>
      </c>
      <c r="EA373" s="191">
        <f t="shared" ref="EA373" si="4023">IFERROR(DZ373/DX373,"nebija plānots")</f>
        <v>0.97564674647643279</v>
      </c>
      <c r="EB373" s="84">
        <f t="shared" ref="EB373" si="4024">DZ373-DX373</f>
        <v>-329559.53000000119</v>
      </c>
      <c r="EC373" s="84">
        <f t="shared" si="4013"/>
        <v>0</v>
      </c>
      <c r="ED373" s="84">
        <v>177811.97999999998</v>
      </c>
      <c r="EE373" s="84">
        <f t="shared" ref="EE373" si="4025">DX373+EC373</f>
        <v>13532464.140000001</v>
      </c>
      <c r="EF373" s="84">
        <v>0</v>
      </c>
      <c r="EG373" s="84">
        <f t="shared" si="3629"/>
        <v>13380716.59</v>
      </c>
      <c r="EH373" s="191">
        <f t="shared" ref="EH373" si="4026">IFERROR(EG373/EE373,"nebija plānots")</f>
        <v>0.98878640664182826</v>
      </c>
      <c r="EI373" s="84">
        <f t="shared" ref="EI373" si="4027">EG373-EE373</f>
        <v>-151747.55000000075</v>
      </c>
      <c r="EJ373" s="84">
        <f t="shared" si="4013"/>
        <v>0</v>
      </c>
      <c r="EK373" s="84">
        <v>10684104.77</v>
      </c>
      <c r="EL373" s="84">
        <f t="shared" ref="EL373" si="4028">EE373+EJ373</f>
        <v>13532464.140000001</v>
      </c>
      <c r="EM373" s="84">
        <v>0</v>
      </c>
      <c r="EN373" s="84">
        <f t="shared" si="3633"/>
        <v>24064821.359999999</v>
      </c>
      <c r="EO373" s="191">
        <f t="shared" ref="EO373" si="4029">IFERROR(EN373/EL373,"nebija plānots")</f>
        <v>1.7783029839235176</v>
      </c>
      <c r="EP373" s="84">
        <f t="shared" ref="EP373" si="4030">EN373-EL373</f>
        <v>10532357.219999999</v>
      </c>
      <c r="EQ373" s="84">
        <f t="shared" si="4013"/>
        <v>5513784.5899999999</v>
      </c>
      <c r="ER373" s="84">
        <v>4000000</v>
      </c>
      <c r="ES373" s="84">
        <f t="shared" ref="ES373" si="4031">EL373+EQ373</f>
        <v>19046248.73</v>
      </c>
      <c r="ET373" s="84">
        <v>0</v>
      </c>
      <c r="EU373" s="84">
        <f t="shared" si="3637"/>
        <v>28064821.359999999</v>
      </c>
      <c r="EV373" s="191">
        <f t="shared" ref="EV373" si="4032">IFERROR(EU373/ES373,"nebija plānots")</f>
        <v>1.4735091281148043</v>
      </c>
      <c r="EW373" s="84">
        <f t="shared" ref="EW373" si="4033">EU373-ES373</f>
        <v>9018572.629999999</v>
      </c>
      <c r="EX373" s="84">
        <f t="shared" si="4013"/>
        <v>0</v>
      </c>
      <c r="EY373" s="84">
        <v>0</v>
      </c>
      <c r="EZ373" s="84">
        <f t="shared" ref="EZ373" si="4034">ES373+EX373</f>
        <v>19046248.73</v>
      </c>
      <c r="FA373" s="84">
        <v>0</v>
      </c>
      <c r="FB373" s="84">
        <f t="shared" si="3641"/>
        <v>28064821.359999999</v>
      </c>
      <c r="FC373" s="191">
        <f t="shared" ref="FC373" si="4035">IFERROR(FB373/EZ373,"nebija plānots")</f>
        <v>1.4735091281148043</v>
      </c>
      <c r="FD373" s="84">
        <f t="shared" ref="FD373" si="4036">FB373-EZ373</f>
        <v>9018572.629999999</v>
      </c>
      <c r="FE373" s="84">
        <f t="shared" si="4013"/>
        <v>0</v>
      </c>
      <c r="FF373" s="84">
        <v>0</v>
      </c>
      <c r="FG373" s="84">
        <f t="shared" ref="FG373" si="4037">EZ373+FE373</f>
        <v>19046248.73</v>
      </c>
      <c r="FH373" s="84">
        <v>0</v>
      </c>
      <c r="FI373" s="84">
        <f t="shared" si="3645"/>
        <v>28064821.359999999</v>
      </c>
      <c r="FJ373" s="191">
        <f t="shared" ref="FJ373" si="4038">IFERROR(FI373/FG373,"nebija plānots")</f>
        <v>1.4735091281148043</v>
      </c>
      <c r="FK373" s="84">
        <f t="shared" ref="FK373" si="4039">FI373-FG373</f>
        <v>9018572.629999999</v>
      </c>
      <c r="FL373" s="84">
        <f t="shared" si="4013"/>
        <v>2611156.91</v>
      </c>
      <c r="FM373" s="84">
        <v>0</v>
      </c>
      <c r="FN373" s="84">
        <f t="shared" ref="FN373" si="4040">FG373+FL373</f>
        <v>21657405.640000001</v>
      </c>
      <c r="FO373" s="84">
        <v>0</v>
      </c>
      <c r="FP373" s="84">
        <f t="shared" si="3649"/>
        <v>28064821.359999999</v>
      </c>
      <c r="FQ373" s="191">
        <f t="shared" ref="FQ373" si="4041">IFERROR(FP373/FN373,"nebija plānots")</f>
        <v>1.2958533365679712</v>
      </c>
      <c r="FR373" s="84">
        <f t="shared" ref="FR373" si="4042">FP373-FN373</f>
        <v>6407415.7199999988</v>
      </c>
      <c r="FS373" s="97">
        <f t="shared" si="3790"/>
        <v>21657405.640000001</v>
      </c>
      <c r="FT373" s="97">
        <f t="shared" si="3652"/>
        <v>73559851.489999995</v>
      </c>
      <c r="FU373" s="84">
        <v>1906910.41</v>
      </c>
      <c r="FV373" s="84">
        <v>0</v>
      </c>
      <c r="FW373" s="84">
        <v>1024283.91</v>
      </c>
      <c r="FX373" s="84">
        <f t="shared" si="3653"/>
        <v>-1024283.91</v>
      </c>
      <c r="FY373" s="191">
        <f>IFERROR(FX373/FU373,"nebija plānots")</f>
        <v>-0.53714317391554856</v>
      </c>
      <c r="FZ373" s="84">
        <f t="shared" si="3655"/>
        <v>2931194.32</v>
      </c>
      <c r="GA373" s="84">
        <v>0</v>
      </c>
      <c r="GB373" s="84">
        <v>0</v>
      </c>
      <c r="GC373" s="84">
        <f t="shared" si="3656"/>
        <v>0</v>
      </c>
      <c r="GD373" s="84">
        <f t="shared" si="3657"/>
        <v>1024283.91</v>
      </c>
      <c r="GE373" s="84">
        <f t="shared" si="3658"/>
        <v>-1024283.91</v>
      </c>
      <c r="GF373" s="191">
        <f t="shared" si="3659"/>
        <v>-0.53714317391554856</v>
      </c>
      <c r="GG373" s="84">
        <f t="shared" si="3660"/>
        <v>2931194.32</v>
      </c>
      <c r="GH373" s="84">
        <v>0</v>
      </c>
      <c r="GI373" s="84">
        <v>873089.21000000008</v>
      </c>
      <c r="GJ373" s="84">
        <f t="shared" si="3661"/>
        <v>-873089.21000000008</v>
      </c>
      <c r="GK373" s="84">
        <f t="shared" si="3662"/>
        <v>1897373.12</v>
      </c>
      <c r="GL373" s="84">
        <f t="shared" si="3663"/>
        <v>-1897373.12</v>
      </c>
      <c r="GM373" s="191">
        <f t="shared" si="3664"/>
        <v>-0.99499856419578736</v>
      </c>
      <c r="GN373" s="84">
        <f t="shared" si="3665"/>
        <v>3804283.53</v>
      </c>
      <c r="GO373" s="84">
        <v>0</v>
      </c>
      <c r="GP373" s="84">
        <v>0</v>
      </c>
      <c r="GQ373" s="84">
        <f t="shared" si="3595"/>
        <v>0</v>
      </c>
      <c r="GR373" s="84">
        <f t="shared" si="3596"/>
        <v>1897373.12</v>
      </c>
      <c r="GS373" s="84">
        <f t="shared" si="3597"/>
        <v>-1897373.12</v>
      </c>
      <c r="GT373" s="191">
        <f t="shared" si="3666"/>
        <v>-0.99499856419578736</v>
      </c>
      <c r="GU373" s="84">
        <f t="shared" si="3598"/>
        <v>3804283.53</v>
      </c>
      <c r="GV373" s="84">
        <v>0</v>
      </c>
      <c r="GW373" s="84">
        <v>0</v>
      </c>
      <c r="GX373" s="84">
        <f t="shared" si="3599"/>
        <v>0</v>
      </c>
      <c r="GY373" s="84">
        <f t="shared" si="3600"/>
        <v>1897373.12</v>
      </c>
      <c r="GZ373" s="84">
        <f t="shared" si="3601"/>
        <v>-1897373.12</v>
      </c>
      <c r="HA373" s="191">
        <f t="shared" si="3791"/>
        <v>-0.99499856419578736</v>
      </c>
      <c r="HB373" s="84">
        <f t="shared" si="3602"/>
        <v>3804283.53</v>
      </c>
      <c r="HC373" s="57">
        <f>FU373+FS373+CQ373+CD373+BQ373+BC373+AP373</f>
        <v>69059346.180000007</v>
      </c>
      <c r="HD373" s="57">
        <f>Q373-HC373</f>
        <v>61428171.819999993</v>
      </c>
      <c r="HE373" s="58" t="s">
        <v>760</v>
      </c>
      <c r="HF373" s="58"/>
      <c r="HG373" s="70"/>
      <c r="HH373" s="59"/>
      <c r="HI373" s="59"/>
    </row>
    <row r="374" spans="1:217" s="8" customFormat="1" ht="75.400000000000006" hidden="1" customHeight="1" outlineLevel="1" x14ac:dyDescent="0.45">
      <c r="A374" s="1"/>
      <c r="B374" s="9"/>
      <c r="C374" s="317" t="s">
        <v>88</v>
      </c>
      <c r="D374" s="1" t="s">
        <v>1471</v>
      </c>
      <c r="E374" s="35">
        <v>359</v>
      </c>
      <c r="F374" s="37">
        <v>6</v>
      </c>
      <c r="G374" s="37" t="s">
        <v>88</v>
      </c>
      <c r="H374" s="37" t="s">
        <v>277</v>
      </c>
      <c r="I374" s="47" t="s">
        <v>523</v>
      </c>
      <c r="J374" s="54">
        <v>0</v>
      </c>
      <c r="K374" s="41"/>
      <c r="L374" s="38"/>
      <c r="M374" s="42" t="s">
        <v>48</v>
      </c>
      <c r="N374" s="41"/>
      <c r="O374" s="38"/>
      <c r="P374" s="38" t="s">
        <v>456</v>
      </c>
      <c r="Q374" s="40"/>
      <c r="R374" s="40"/>
      <c r="S374" s="40"/>
      <c r="T374" s="40"/>
      <c r="U374" s="40"/>
      <c r="V374" s="40"/>
      <c r="W374" s="40"/>
      <c r="X374" s="85">
        <f t="shared" si="3605"/>
        <v>0</v>
      </c>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c r="BQ374" s="40"/>
      <c r="BR374" s="40"/>
      <c r="BS374" s="40"/>
      <c r="BT374" s="40"/>
      <c r="BU374" s="40"/>
      <c r="BV374" s="40"/>
      <c r="BW374" s="40"/>
      <c r="BX374" s="40"/>
      <c r="BY374" s="40"/>
      <c r="BZ374" s="40"/>
      <c r="CA374" s="40"/>
      <c r="CB374" s="40"/>
      <c r="CC374" s="40"/>
      <c r="CD374" s="40"/>
      <c r="CE374" s="40"/>
      <c r="CF374" s="40"/>
      <c r="CG374" s="40"/>
      <c r="CH374" s="40"/>
      <c r="CI374" s="40"/>
      <c r="CJ374" s="40"/>
      <c r="CK374" s="40"/>
      <c r="CL374" s="40"/>
      <c r="CM374" s="40"/>
      <c r="CN374" s="40"/>
      <c r="CO374" s="84">
        <v>0</v>
      </c>
      <c r="CP374" s="84">
        <v>0</v>
      </c>
      <c r="CQ374" s="40"/>
      <c r="CR374" s="57">
        <f t="shared" si="3606"/>
        <v>0</v>
      </c>
      <c r="CS374" s="40"/>
      <c r="CT374" s="40"/>
      <c r="CU374" s="84"/>
      <c r="CV374" s="84"/>
      <c r="CW374" s="84"/>
      <c r="CX374" s="84"/>
      <c r="CY374" s="191"/>
      <c r="CZ374" s="84"/>
      <c r="DA374" s="40"/>
      <c r="DB374" s="84">
        <v>0</v>
      </c>
      <c r="DC374" s="84"/>
      <c r="DD374" s="84"/>
      <c r="DE374" s="84">
        <f t="shared" si="3613"/>
        <v>0</v>
      </c>
      <c r="DF374" s="191"/>
      <c r="DG374" s="84"/>
      <c r="DH374" s="40"/>
      <c r="DI374" s="84">
        <v>0</v>
      </c>
      <c r="DJ374" s="84"/>
      <c r="DK374" s="84"/>
      <c r="DL374" s="84">
        <f t="shared" si="3617"/>
        <v>0</v>
      </c>
      <c r="DM374" s="191"/>
      <c r="DN374" s="84"/>
      <c r="DO374" s="40"/>
      <c r="DP374" s="84">
        <v>0</v>
      </c>
      <c r="DQ374" s="84"/>
      <c r="DR374" s="84"/>
      <c r="DS374" s="84">
        <f t="shared" si="3621"/>
        <v>0</v>
      </c>
      <c r="DT374" s="191"/>
      <c r="DU374" s="84"/>
      <c r="DV374" s="40"/>
      <c r="DW374" s="84">
        <v>0</v>
      </c>
      <c r="DX374" s="84"/>
      <c r="DY374" s="84"/>
      <c r="DZ374" s="84">
        <f t="shared" si="3625"/>
        <v>0</v>
      </c>
      <c r="EA374" s="191"/>
      <c r="EB374" s="84"/>
      <c r="EC374" s="40"/>
      <c r="ED374" s="84">
        <v>0</v>
      </c>
      <c r="EE374" s="84"/>
      <c r="EF374" s="84"/>
      <c r="EG374" s="84">
        <f t="shared" si="3629"/>
        <v>0</v>
      </c>
      <c r="EH374" s="191"/>
      <c r="EI374" s="84"/>
      <c r="EJ374" s="40"/>
      <c r="EK374" s="84">
        <v>0</v>
      </c>
      <c r="EL374" s="84"/>
      <c r="EM374" s="84"/>
      <c r="EN374" s="84">
        <f t="shared" si="3633"/>
        <v>0</v>
      </c>
      <c r="EO374" s="191"/>
      <c r="EP374" s="84"/>
      <c r="EQ374" s="40"/>
      <c r="ER374" s="84">
        <v>0</v>
      </c>
      <c r="ES374" s="84"/>
      <c r="ET374" s="84"/>
      <c r="EU374" s="84">
        <f t="shared" si="3637"/>
        <v>0</v>
      </c>
      <c r="EV374" s="191"/>
      <c r="EW374" s="84"/>
      <c r="EX374" s="40"/>
      <c r="EY374" s="84">
        <v>0</v>
      </c>
      <c r="EZ374" s="84"/>
      <c r="FA374" s="84"/>
      <c r="FB374" s="84">
        <f t="shared" si="3641"/>
        <v>0</v>
      </c>
      <c r="FC374" s="191"/>
      <c r="FD374" s="84"/>
      <c r="FE374" s="40"/>
      <c r="FF374" s="84">
        <v>0</v>
      </c>
      <c r="FG374" s="84"/>
      <c r="FH374" s="84"/>
      <c r="FI374" s="84">
        <f t="shared" si="3645"/>
        <v>0</v>
      </c>
      <c r="FJ374" s="191"/>
      <c r="FK374" s="84"/>
      <c r="FL374" s="40"/>
      <c r="FM374" s="84">
        <v>0</v>
      </c>
      <c r="FN374" s="84"/>
      <c r="FO374" s="84"/>
      <c r="FP374" s="84">
        <f t="shared" si="3649"/>
        <v>0</v>
      </c>
      <c r="FQ374" s="191"/>
      <c r="FR374" s="84"/>
      <c r="FS374" s="40"/>
      <c r="FT374" s="97">
        <f t="shared" si="3652"/>
        <v>0</v>
      </c>
      <c r="FU374" s="84">
        <v>0</v>
      </c>
      <c r="FV374" s="84">
        <v>0</v>
      </c>
      <c r="FW374" s="84">
        <v>0</v>
      </c>
      <c r="FX374" s="84">
        <f t="shared" si="3653"/>
        <v>0</v>
      </c>
      <c r="FY374" s="191" t="str">
        <f t="shared" si="3654"/>
        <v>nebija plānots</v>
      </c>
      <c r="FZ374" s="84">
        <f t="shared" si="3655"/>
        <v>0</v>
      </c>
      <c r="GA374" s="84">
        <v>0</v>
      </c>
      <c r="GB374" s="84">
        <v>0</v>
      </c>
      <c r="GC374" s="84">
        <f t="shared" si="3656"/>
        <v>0</v>
      </c>
      <c r="GD374" s="84">
        <f t="shared" si="3657"/>
        <v>0</v>
      </c>
      <c r="GE374" s="84">
        <f t="shared" si="3658"/>
        <v>0</v>
      </c>
      <c r="GF374" s="191" t="str">
        <f t="shared" si="3659"/>
        <v>nebija plānots</v>
      </c>
      <c r="GG374" s="84">
        <f t="shared" si="3660"/>
        <v>0</v>
      </c>
      <c r="GH374" s="84">
        <v>0</v>
      </c>
      <c r="GI374" s="84">
        <v>0</v>
      </c>
      <c r="GJ374" s="84">
        <f t="shared" si="3661"/>
        <v>0</v>
      </c>
      <c r="GK374" s="84">
        <f t="shared" si="3662"/>
        <v>0</v>
      </c>
      <c r="GL374" s="84">
        <f t="shared" si="3663"/>
        <v>0</v>
      </c>
      <c r="GM374" s="191" t="str">
        <f t="shared" si="3664"/>
        <v>nebija plānots</v>
      </c>
      <c r="GN374" s="84">
        <f t="shared" si="3665"/>
        <v>0</v>
      </c>
      <c r="GO374" s="84">
        <v>0</v>
      </c>
      <c r="GP374" s="84">
        <v>0</v>
      </c>
      <c r="GQ374" s="84">
        <f t="shared" si="3595"/>
        <v>0</v>
      </c>
      <c r="GR374" s="84">
        <f t="shared" si="3596"/>
        <v>0</v>
      </c>
      <c r="GS374" s="84">
        <f t="shared" si="3597"/>
        <v>0</v>
      </c>
      <c r="GT374" s="191" t="str">
        <f t="shared" si="3666"/>
        <v>nebija plānots</v>
      </c>
      <c r="GU374" s="84">
        <f t="shared" si="3598"/>
        <v>0</v>
      </c>
      <c r="GV374" s="84">
        <v>0</v>
      </c>
      <c r="GW374" s="84">
        <v>0</v>
      </c>
      <c r="GX374" s="84">
        <f t="shared" si="3599"/>
        <v>0</v>
      </c>
      <c r="GY374" s="84">
        <f t="shared" si="3600"/>
        <v>0</v>
      </c>
      <c r="GZ374" s="84">
        <f t="shared" si="3601"/>
        <v>0</v>
      </c>
      <c r="HA374" s="191" t="str">
        <f t="shared" si="3791"/>
        <v>nebija plānots</v>
      </c>
      <c r="HB374" s="84">
        <f t="shared" si="3602"/>
        <v>0</v>
      </c>
      <c r="HC374" s="40"/>
      <c r="HD374" s="40"/>
      <c r="HE374" s="99"/>
      <c r="HF374" s="99"/>
      <c r="HG374" s="115"/>
      <c r="HH374" s="100"/>
      <c r="HI374" s="100"/>
    </row>
    <row r="375" spans="1:217" s="8" customFormat="1" ht="75.400000000000006" hidden="1" customHeight="1" outlineLevel="1" x14ac:dyDescent="0.45">
      <c r="A375" s="1"/>
      <c r="B375" s="9"/>
      <c r="C375" s="317" t="s">
        <v>88</v>
      </c>
      <c r="D375" s="1" t="s">
        <v>1471</v>
      </c>
      <c r="E375" s="35">
        <v>360</v>
      </c>
      <c r="F375" s="37">
        <v>6</v>
      </c>
      <c r="G375" s="37" t="s">
        <v>88</v>
      </c>
      <c r="H375" s="37" t="s">
        <v>277</v>
      </c>
      <c r="I375" s="47" t="s">
        <v>523</v>
      </c>
      <c r="J375" s="54">
        <v>0</v>
      </c>
      <c r="K375" s="41"/>
      <c r="L375" s="38"/>
      <c r="M375" s="42" t="s">
        <v>48</v>
      </c>
      <c r="N375" s="41"/>
      <c r="O375" s="38"/>
      <c r="P375" s="38" t="s">
        <v>457</v>
      </c>
      <c r="Q375" s="40"/>
      <c r="R375" s="40"/>
      <c r="S375" s="40"/>
      <c r="T375" s="40"/>
      <c r="U375" s="40"/>
      <c r="V375" s="40"/>
      <c r="W375" s="40"/>
      <c r="X375" s="85">
        <f t="shared" si="3605"/>
        <v>0</v>
      </c>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40"/>
      <c r="CG375" s="40"/>
      <c r="CH375" s="40"/>
      <c r="CI375" s="40"/>
      <c r="CJ375" s="40"/>
      <c r="CK375" s="40"/>
      <c r="CL375" s="40"/>
      <c r="CM375" s="40"/>
      <c r="CN375" s="40"/>
      <c r="CO375" s="84">
        <v>0</v>
      </c>
      <c r="CP375" s="84">
        <v>0</v>
      </c>
      <c r="CQ375" s="40"/>
      <c r="CR375" s="57">
        <f t="shared" si="3606"/>
        <v>0</v>
      </c>
      <c r="CS375" s="40"/>
      <c r="CT375" s="40">
        <v>1156505.1499999999</v>
      </c>
      <c r="CU375" s="84"/>
      <c r="CV375" s="84"/>
      <c r="CW375" s="84"/>
      <c r="CX375" s="84"/>
      <c r="CY375" s="191"/>
      <c r="CZ375" s="84"/>
      <c r="DA375" s="40">
        <v>9874147.3100000005</v>
      </c>
      <c r="DB375" s="84">
        <v>0</v>
      </c>
      <c r="DC375" s="84"/>
      <c r="DD375" s="84"/>
      <c r="DE375" s="84">
        <f t="shared" si="3613"/>
        <v>0</v>
      </c>
      <c r="DF375" s="191"/>
      <c r="DG375" s="84"/>
      <c r="DH375" s="40">
        <v>0</v>
      </c>
      <c r="DI375" s="84">
        <v>0</v>
      </c>
      <c r="DJ375" s="84"/>
      <c r="DK375" s="84"/>
      <c r="DL375" s="84">
        <f t="shared" si="3617"/>
        <v>0</v>
      </c>
      <c r="DM375" s="191"/>
      <c r="DN375" s="84"/>
      <c r="DO375" s="40">
        <v>0</v>
      </c>
      <c r="DP375" s="84">
        <v>0</v>
      </c>
      <c r="DQ375" s="84"/>
      <c r="DR375" s="84"/>
      <c r="DS375" s="84">
        <f t="shared" si="3621"/>
        <v>0</v>
      </c>
      <c r="DT375" s="191"/>
      <c r="DU375" s="84"/>
      <c r="DV375" s="40">
        <v>2251811.6800000002</v>
      </c>
      <c r="DW375" s="84">
        <v>0</v>
      </c>
      <c r="DX375" s="84"/>
      <c r="DY375" s="84"/>
      <c r="DZ375" s="84">
        <f t="shared" si="3625"/>
        <v>0</v>
      </c>
      <c r="EA375" s="191"/>
      <c r="EB375" s="84"/>
      <c r="EC375" s="40">
        <v>0</v>
      </c>
      <c r="ED375" s="84">
        <v>0</v>
      </c>
      <c r="EE375" s="84"/>
      <c r="EF375" s="84"/>
      <c r="EG375" s="84">
        <f t="shared" si="3629"/>
        <v>0</v>
      </c>
      <c r="EH375" s="191"/>
      <c r="EI375" s="84"/>
      <c r="EJ375" s="40">
        <v>0</v>
      </c>
      <c r="EK375" s="84">
        <v>0</v>
      </c>
      <c r="EL375" s="84"/>
      <c r="EM375" s="84"/>
      <c r="EN375" s="84">
        <f t="shared" si="3633"/>
        <v>0</v>
      </c>
      <c r="EO375" s="191"/>
      <c r="EP375" s="84"/>
      <c r="EQ375" s="40">
        <v>5513784.5899999999</v>
      </c>
      <c r="ER375" s="84">
        <v>0</v>
      </c>
      <c r="ES375" s="84"/>
      <c r="ET375" s="84"/>
      <c r="EU375" s="84">
        <f t="shared" si="3637"/>
        <v>0</v>
      </c>
      <c r="EV375" s="191"/>
      <c r="EW375" s="84"/>
      <c r="EX375" s="40">
        <v>0</v>
      </c>
      <c r="EY375" s="84">
        <v>0</v>
      </c>
      <c r="EZ375" s="84"/>
      <c r="FA375" s="84"/>
      <c r="FB375" s="84">
        <f t="shared" si="3641"/>
        <v>0</v>
      </c>
      <c r="FC375" s="191"/>
      <c r="FD375" s="84"/>
      <c r="FE375" s="40">
        <v>0</v>
      </c>
      <c r="FF375" s="84">
        <v>0</v>
      </c>
      <c r="FG375" s="84"/>
      <c r="FH375" s="84"/>
      <c r="FI375" s="84">
        <f t="shared" si="3645"/>
        <v>0</v>
      </c>
      <c r="FJ375" s="191"/>
      <c r="FK375" s="84"/>
      <c r="FL375" s="40">
        <v>2611156.91</v>
      </c>
      <c r="FM375" s="84">
        <v>0</v>
      </c>
      <c r="FN375" s="84"/>
      <c r="FO375" s="84"/>
      <c r="FP375" s="84">
        <f t="shared" si="3649"/>
        <v>0</v>
      </c>
      <c r="FQ375" s="191"/>
      <c r="FR375" s="84"/>
      <c r="FS375" s="40"/>
      <c r="FT375" s="97">
        <f t="shared" si="3652"/>
        <v>0</v>
      </c>
      <c r="FU375" s="84">
        <v>0</v>
      </c>
      <c r="FV375" s="84">
        <v>0</v>
      </c>
      <c r="FW375" s="84">
        <v>0</v>
      </c>
      <c r="FX375" s="84">
        <f t="shared" si="3653"/>
        <v>0</v>
      </c>
      <c r="FY375" s="191" t="str">
        <f t="shared" si="3654"/>
        <v>nebija plānots</v>
      </c>
      <c r="FZ375" s="84">
        <f t="shared" si="3655"/>
        <v>0</v>
      </c>
      <c r="GA375" s="84">
        <v>0</v>
      </c>
      <c r="GB375" s="84">
        <v>0</v>
      </c>
      <c r="GC375" s="84">
        <f t="shared" si="3656"/>
        <v>0</v>
      </c>
      <c r="GD375" s="84">
        <f t="shared" si="3657"/>
        <v>0</v>
      </c>
      <c r="GE375" s="84">
        <f t="shared" si="3658"/>
        <v>0</v>
      </c>
      <c r="GF375" s="191" t="str">
        <f t="shared" si="3659"/>
        <v>nebija plānots</v>
      </c>
      <c r="GG375" s="84">
        <f t="shared" si="3660"/>
        <v>0</v>
      </c>
      <c r="GH375" s="84">
        <v>0</v>
      </c>
      <c r="GI375" s="84">
        <v>0</v>
      </c>
      <c r="GJ375" s="84">
        <f t="shared" si="3661"/>
        <v>0</v>
      </c>
      <c r="GK375" s="84">
        <f t="shared" si="3662"/>
        <v>0</v>
      </c>
      <c r="GL375" s="84">
        <f t="shared" si="3663"/>
        <v>0</v>
      </c>
      <c r="GM375" s="191" t="str">
        <f t="shared" si="3664"/>
        <v>nebija plānots</v>
      </c>
      <c r="GN375" s="84">
        <f t="shared" si="3665"/>
        <v>0</v>
      </c>
      <c r="GO375" s="84">
        <v>0</v>
      </c>
      <c r="GP375" s="84">
        <v>0</v>
      </c>
      <c r="GQ375" s="84">
        <f t="shared" si="3595"/>
        <v>0</v>
      </c>
      <c r="GR375" s="84">
        <f t="shared" si="3596"/>
        <v>0</v>
      </c>
      <c r="GS375" s="84">
        <f t="shared" si="3597"/>
        <v>0</v>
      </c>
      <c r="GT375" s="191" t="str">
        <f t="shared" si="3666"/>
        <v>nebija plānots</v>
      </c>
      <c r="GU375" s="84">
        <f t="shared" si="3598"/>
        <v>0</v>
      </c>
      <c r="GV375" s="84">
        <v>0</v>
      </c>
      <c r="GW375" s="84">
        <v>0</v>
      </c>
      <c r="GX375" s="84">
        <f t="shared" si="3599"/>
        <v>0</v>
      </c>
      <c r="GY375" s="84">
        <f t="shared" si="3600"/>
        <v>0</v>
      </c>
      <c r="GZ375" s="84">
        <f t="shared" si="3601"/>
        <v>0</v>
      </c>
      <c r="HA375" s="191" t="str">
        <f t="shared" si="3791"/>
        <v>nebija plānots</v>
      </c>
      <c r="HB375" s="84">
        <f t="shared" si="3602"/>
        <v>0</v>
      </c>
      <c r="HC375" s="40"/>
      <c r="HD375" s="40"/>
      <c r="HE375" s="99"/>
      <c r="HF375" s="153" t="s">
        <v>778</v>
      </c>
      <c r="HG375" s="115" t="s">
        <v>1011</v>
      </c>
      <c r="HH375" s="100"/>
      <c r="HI375" s="100" t="s">
        <v>816</v>
      </c>
    </row>
    <row r="376" spans="1:217" ht="75.400000000000006" customHeight="1" collapsed="1" x14ac:dyDescent="0.45">
      <c r="A376" s="1" t="str">
        <f t="shared" si="2436"/>
        <v>6.3.1.__</v>
      </c>
      <c r="B376" s="9" t="str">
        <f>C376&amp;J376&amp;"."&amp;D376</f>
        <v>6.3.1.K0.Nē</v>
      </c>
      <c r="C376" s="317" t="s">
        <v>147</v>
      </c>
      <c r="D376" s="1" t="s">
        <v>1471</v>
      </c>
      <c r="E376" s="35">
        <v>361</v>
      </c>
      <c r="F376" s="54">
        <v>6</v>
      </c>
      <c r="G376" s="55" t="s">
        <v>147</v>
      </c>
      <c r="H376" s="54" t="s">
        <v>278</v>
      </c>
      <c r="I376" s="66" t="str">
        <f t="shared" si="2401"/>
        <v>6.3.1. Reģionālo autoceļu pārbūve</v>
      </c>
      <c r="J376" s="54" t="s">
        <v>1472</v>
      </c>
      <c r="K376" s="55" t="s">
        <v>33</v>
      </c>
      <c r="L376" s="38" t="str">
        <f t="shared" si="2402"/>
        <v>6.3.1.__</v>
      </c>
      <c r="M376" s="56" t="s">
        <v>48</v>
      </c>
      <c r="N376" s="55" t="s">
        <v>5</v>
      </c>
      <c r="O376" s="55" t="s">
        <v>222</v>
      </c>
      <c r="P376" s="55" t="s">
        <v>225</v>
      </c>
      <c r="Q376" s="57">
        <f t="shared" si="3603"/>
        <v>235477563</v>
      </c>
      <c r="R376" s="57">
        <f t="shared" si="3604"/>
        <v>235477563</v>
      </c>
      <c r="S376" s="80">
        <v>0</v>
      </c>
      <c r="T376" s="80">
        <v>235477563</v>
      </c>
      <c r="U376" s="80">
        <v>0</v>
      </c>
      <c r="V376" s="80">
        <v>0</v>
      </c>
      <c r="W376" s="80">
        <v>0</v>
      </c>
      <c r="X376" s="85" t="str">
        <f t="shared" si="3605"/>
        <v>ERAF</v>
      </c>
      <c r="Y376" s="85">
        <v>0</v>
      </c>
      <c r="Z376" s="85">
        <v>41847598.379999995</v>
      </c>
      <c r="AA376" s="85">
        <v>17012969.16</v>
      </c>
      <c r="AB376" s="85">
        <v>5029087.55</v>
      </c>
      <c r="AC376" s="85">
        <v>1171432.49</v>
      </c>
      <c r="AD376" s="85">
        <v>3678373.0300000003</v>
      </c>
      <c r="AE376" s="85">
        <v>2323263.4499999997</v>
      </c>
      <c r="AF376" s="85">
        <v>49926.490000000202</v>
      </c>
      <c r="AG376" s="85">
        <v>2974831.68</v>
      </c>
      <c r="AH376" s="85">
        <v>3039804.39</v>
      </c>
      <c r="AI376" s="85">
        <v>0</v>
      </c>
      <c r="AJ376" s="85">
        <v>4836391.2299999995</v>
      </c>
      <c r="AK376" s="85">
        <v>16587291.279999999</v>
      </c>
      <c r="AL376" s="85">
        <v>3344005.96</v>
      </c>
      <c r="AM376" s="85">
        <v>60047376.709999993</v>
      </c>
      <c r="AN376" s="85">
        <f t="shared" si="3982"/>
        <v>101894975.08999999</v>
      </c>
      <c r="AO376" s="85">
        <v>47497348.170000002</v>
      </c>
      <c r="AP376" s="57">
        <f t="shared" si="2306"/>
        <v>149392323.25999999</v>
      </c>
      <c r="AQ376" s="85">
        <v>8233465.6699999999</v>
      </c>
      <c r="AR376" s="85">
        <v>5070963.71</v>
      </c>
      <c r="AS376" s="85">
        <v>9707926.4499999993</v>
      </c>
      <c r="AT376" s="85">
        <v>1712967.94</v>
      </c>
      <c r="AU376" s="85">
        <v>726438.01</v>
      </c>
      <c r="AV376" s="85">
        <v>199612.65</v>
      </c>
      <c r="AW376" s="85">
        <v>1067120.8600000001</v>
      </c>
      <c r="AX376" s="85">
        <v>0</v>
      </c>
      <c r="AY376" s="85">
        <v>6813613.5000000009</v>
      </c>
      <c r="AZ376" s="85">
        <v>0</v>
      </c>
      <c r="BA376" s="85">
        <v>7997379.21</v>
      </c>
      <c r="BB376" s="85">
        <v>169966.45</v>
      </c>
      <c r="BC376" s="57">
        <f t="shared" si="2307"/>
        <v>41699454.450000003</v>
      </c>
      <c r="BD376" s="57">
        <f t="shared" si="2308"/>
        <v>191091777.70999998</v>
      </c>
      <c r="BE376" s="85">
        <v>8225489.6599999992</v>
      </c>
      <c r="BF376" s="85">
        <v>3823546.05</v>
      </c>
      <c r="BG376" s="85">
        <v>64642.44</v>
      </c>
      <c r="BH376" s="85">
        <v>1390203.92</v>
      </c>
      <c r="BI376" s="85">
        <v>0</v>
      </c>
      <c r="BJ376" s="85">
        <v>0</v>
      </c>
      <c r="BK376" s="85">
        <v>3530801.67</v>
      </c>
      <c r="BL376" s="85">
        <v>0</v>
      </c>
      <c r="BM376" s="85">
        <v>0</v>
      </c>
      <c r="BN376" s="85">
        <v>0</v>
      </c>
      <c r="BO376" s="85">
        <v>10531472.239999998</v>
      </c>
      <c r="BP376" s="85">
        <v>197283.61</v>
      </c>
      <c r="BQ376" s="57">
        <f t="shared" si="2309"/>
        <v>27763439.589999996</v>
      </c>
      <c r="BR376" s="85">
        <v>1211115.57</v>
      </c>
      <c r="BS376" s="85">
        <v>0</v>
      </c>
      <c r="BT376" s="85">
        <v>232582.07</v>
      </c>
      <c r="BU376" s="85">
        <v>1309076.7000000002</v>
      </c>
      <c r="BV376" s="85">
        <v>1207932.46</v>
      </c>
      <c r="BW376" s="85">
        <v>0</v>
      </c>
      <c r="BX376" s="85">
        <v>0</v>
      </c>
      <c r="BY376" s="85">
        <v>0</v>
      </c>
      <c r="BZ376" s="85">
        <v>0</v>
      </c>
      <c r="CA376" s="85">
        <v>0</v>
      </c>
      <c r="CB376" s="85">
        <v>3055053.98</v>
      </c>
      <c r="CC376" s="85">
        <v>0</v>
      </c>
      <c r="CD376" s="57">
        <f t="shared" si="2310"/>
        <v>7015760.7800000003</v>
      </c>
      <c r="CE376" s="85">
        <v>0</v>
      </c>
      <c r="CF376" s="85">
        <v>2214630.27</v>
      </c>
      <c r="CG376" s="85">
        <v>445057.32</v>
      </c>
      <c r="CH376" s="85">
        <v>0</v>
      </c>
      <c r="CI376" s="85">
        <v>0</v>
      </c>
      <c r="CJ376" s="85">
        <v>0</v>
      </c>
      <c r="CK376" s="85">
        <v>0</v>
      </c>
      <c r="CL376" s="85">
        <v>0</v>
      </c>
      <c r="CM376" s="85">
        <v>0</v>
      </c>
      <c r="CN376" s="85">
        <v>0</v>
      </c>
      <c r="CO376" s="84">
        <v>0</v>
      </c>
      <c r="CP376" s="84">
        <v>0</v>
      </c>
      <c r="CQ376" s="57">
        <f>CE376+CF376+CG376+CH376+CI376+CJ376+CK376+CL376+CM376+CN376+CO376+CP376</f>
        <v>2659687.59</v>
      </c>
      <c r="CR376" s="57">
        <f t="shared" si="3606"/>
        <v>228530665.66999999</v>
      </c>
      <c r="CS376" s="179">
        <v>0</v>
      </c>
      <c r="CT376" s="84">
        <v>0</v>
      </c>
      <c r="CU376" s="84">
        <v>0</v>
      </c>
      <c r="CV376" s="84">
        <f t="shared" si="3607"/>
        <v>0</v>
      </c>
      <c r="CW376" s="84">
        <v>0</v>
      </c>
      <c r="CX376" s="84">
        <f t="shared" si="3608"/>
        <v>0</v>
      </c>
      <c r="CY376" s="191" t="str">
        <f t="shared" si="3609"/>
        <v>nebija plānots</v>
      </c>
      <c r="CZ376" s="84">
        <f t="shared" si="3610"/>
        <v>0</v>
      </c>
      <c r="DA376" s="84">
        <f t="shared" ref="DA376:FL376" si="4043">DA377+DA378</f>
        <v>1168039.4099999999</v>
      </c>
      <c r="DB376" s="84">
        <v>1167746.5</v>
      </c>
      <c r="DC376" s="84">
        <f t="shared" si="3612"/>
        <v>1168039.4099999999</v>
      </c>
      <c r="DD376" s="84">
        <v>0</v>
      </c>
      <c r="DE376" s="84">
        <f t="shared" si="3613"/>
        <v>1167746.5</v>
      </c>
      <c r="DF376" s="191">
        <f t="shared" ref="DF376" si="4044">IFERROR(DE376/DC376,"nebija plānots")</f>
        <v>0.99974922935177335</v>
      </c>
      <c r="DG376" s="84">
        <f t="shared" ref="DG376" si="4045">DE376-DC376</f>
        <v>-292.90999999991618</v>
      </c>
      <c r="DH376" s="84">
        <f t="shared" si="4043"/>
        <v>0</v>
      </c>
      <c r="DI376" s="84">
        <v>0</v>
      </c>
      <c r="DJ376" s="84">
        <f t="shared" ref="DJ376" si="4046">DC376+DH376</f>
        <v>1168039.4099999999</v>
      </c>
      <c r="DK376" s="84">
        <v>0</v>
      </c>
      <c r="DL376" s="84">
        <f t="shared" si="3617"/>
        <v>1167746.5</v>
      </c>
      <c r="DM376" s="191">
        <f t="shared" ref="DM376" si="4047">IFERROR(DL376/DJ376,"nebija plānots")</f>
        <v>0.99974922935177335</v>
      </c>
      <c r="DN376" s="84">
        <f t="shared" ref="DN376" si="4048">DL376-DJ376</f>
        <v>-292.90999999991618</v>
      </c>
      <c r="DO376" s="84">
        <f t="shared" si="4043"/>
        <v>0</v>
      </c>
      <c r="DP376" s="84">
        <v>0</v>
      </c>
      <c r="DQ376" s="84">
        <f t="shared" ref="DQ376" si="4049">DJ376+DO376</f>
        <v>1168039.4099999999</v>
      </c>
      <c r="DR376" s="84">
        <v>0</v>
      </c>
      <c r="DS376" s="84">
        <f t="shared" si="3621"/>
        <v>1167746.5</v>
      </c>
      <c r="DT376" s="191">
        <f t="shared" ref="DT376" si="4050">IFERROR(DS376/DQ376,"nebija plānots")</f>
        <v>0.99974922935177335</v>
      </c>
      <c r="DU376" s="84">
        <f t="shared" ref="DU376" si="4051">DS376-DQ376</f>
        <v>-292.90999999991618</v>
      </c>
      <c r="DV376" s="84">
        <f t="shared" si="4043"/>
        <v>0</v>
      </c>
      <c r="DW376" s="84">
        <v>0</v>
      </c>
      <c r="DX376" s="84">
        <f t="shared" ref="DX376" si="4052">DQ376+DV376</f>
        <v>1168039.4099999999</v>
      </c>
      <c r="DY376" s="84">
        <v>0</v>
      </c>
      <c r="DZ376" s="84">
        <f t="shared" si="3625"/>
        <v>1167746.5</v>
      </c>
      <c r="EA376" s="191">
        <f t="shared" ref="EA376" si="4053">IFERROR(DZ376/DX376,"nebija plānots")</f>
        <v>0.99974922935177335</v>
      </c>
      <c r="EB376" s="84">
        <f t="shared" ref="EB376" si="4054">DZ376-DX376</f>
        <v>-292.90999999991618</v>
      </c>
      <c r="EC376" s="84">
        <f t="shared" si="4043"/>
        <v>0</v>
      </c>
      <c r="ED376" s="84">
        <v>-338116.4</v>
      </c>
      <c r="EE376" s="84">
        <f t="shared" ref="EE376" si="4055">DX376+EC376</f>
        <v>1168039.4099999999</v>
      </c>
      <c r="EF376" s="84">
        <v>338116.4</v>
      </c>
      <c r="EG376" s="84">
        <f t="shared" si="3629"/>
        <v>829630.1</v>
      </c>
      <c r="EH376" s="191">
        <f t="shared" ref="EH376" si="4056">IFERROR(EG376/EE376,"nebija plānots")</f>
        <v>0.71027577742432513</v>
      </c>
      <c r="EI376" s="84">
        <f t="shared" ref="EI376" si="4057">EG376-EE376</f>
        <v>-338409.30999999994</v>
      </c>
      <c r="EJ376" s="84">
        <f t="shared" si="4043"/>
        <v>0</v>
      </c>
      <c r="EK376" s="84">
        <v>0</v>
      </c>
      <c r="EL376" s="84">
        <f t="shared" ref="EL376" si="4058">EE376+EJ376</f>
        <v>1168039.4099999999</v>
      </c>
      <c r="EM376" s="84">
        <v>338116.4</v>
      </c>
      <c r="EN376" s="84">
        <f t="shared" si="3633"/>
        <v>829630.1</v>
      </c>
      <c r="EO376" s="191">
        <f t="shared" ref="EO376" si="4059">IFERROR(EN376/EL376,"nebija plānots")</f>
        <v>0.71027577742432513</v>
      </c>
      <c r="EP376" s="84">
        <f t="shared" ref="EP376" si="4060">EN376-EL376</f>
        <v>-338409.30999999994</v>
      </c>
      <c r="EQ376" s="84">
        <f t="shared" si="4043"/>
        <v>0</v>
      </c>
      <c r="ER376" s="84">
        <v>0</v>
      </c>
      <c r="ES376" s="84">
        <f t="shared" ref="ES376" si="4061">EL376+EQ376</f>
        <v>1168039.4099999999</v>
      </c>
      <c r="ET376" s="84">
        <v>338116.4</v>
      </c>
      <c r="EU376" s="84">
        <f t="shared" si="3637"/>
        <v>829630.1</v>
      </c>
      <c r="EV376" s="191">
        <f t="shared" ref="EV376" si="4062">IFERROR(EU376/ES376,"nebija plānots")</f>
        <v>0.71027577742432513</v>
      </c>
      <c r="EW376" s="84">
        <f t="shared" ref="EW376" si="4063">EU376-ES376</f>
        <v>-338409.30999999994</v>
      </c>
      <c r="EX376" s="84">
        <f t="shared" si="4043"/>
        <v>0</v>
      </c>
      <c r="EY376" s="84">
        <v>0</v>
      </c>
      <c r="EZ376" s="84">
        <f t="shared" ref="EZ376" si="4064">ES376+EX376</f>
        <v>1168039.4099999999</v>
      </c>
      <c r="FA376" s="84">
        <v>338116.4</v>
      </c>
      <c r="FB376" s="84">
        <f t="shared" si="3641"/>
        <v>829630.1</v>
      </c>
      <c r="FC376" s="191">
        <f t="shared" ref="FC376" si="4065">IFERROR(FB376/EZ376,"nebija plānots")</f>
        <v>0.71027577742432513</v>
      </c>
      <c r="FD376" s="84">
        <f t="shared" ref="FD376" si="4066">FB376-EZ376</f>
        <v>-338409.30999999994</v>
      </c>
      <c r="FE376" s="84">
        <f t="shared" si="4043"/>
        <v>0</v>
      </c>
      <c r="FF376" s="84">
        <v>0</v>
      </c>
      <c r="FG376" s="84">
        <f t="shared" ref="FG376" si="4067">EZ376+FE376</f>
        <v>1168039.4099999999</v>
      </c>
      <c r="FH376" s="84">
        <v>338116.4</v>
      </c>
      <c r="FI376" s="84">
        <f t="shared" si="3645"/>
        <v>829630.1</v>
      </c>
      <c r="FJ376" s="191">
        <f t="shared" ref="FJ376" si="4068">IFERROR(FI376/FG376,"nebija plānots")</f>
        <v>0.71027577742432513</v>
      </c>
      <c r="FK376" s="84">
        <f t="shared" ref="FK376" si="4069">FI376-FG376</f>
        <v>-338409.30999999994</v>
      </c>
      <c r="FL376" s="84">
        <f t="shared" si="4043"/>
        <v>0</v>
      </c>
      <c r="FM376" s="84">
        <v>0</v>
      </c>
      <c r="FN376" s="84">
        <f t="shared" ref="FN376" si="4070">FG376+FL376</f>
        <v>1168039.4099999999</v>
      </c>
      <c r="FO376" s="84">
        <v>338116.4</v>
      </c>
      <c r="FP376" s="84">
        <f t="shared" si="3649"/>
        <v>829630.1</v>
      </c>
      <c r="FQ376" s="191">
        <f t="shared" ref="FQ376" si="4071">IFERROR(FP376/FN376,"nebija plānots")</f>
        <v>0.71027577742432513</v>
      </c>
      <c r="FR376" s="84">
        <f t="shared" ref="FR376" si="4072">FP376-FN376</f>
        <v>-338409.30999999994</v>
      </c>
      <c r="FS376" s="97">
        <f t="shared" si="3790"/>
        <v>1168039.4099999999</v>
      </c>
      <c r="FT376" s="97">
        <f t="shared" si="3652"/>
        <v>229360295.76999998</v>
      </c>
      <c r="FU376" s="84">
        <v>0</v>
      </c>
      <c r="FV376" s="84">
        <v>0</v>
      </c>
      <c r="FW376" s="84">
        <v>0</v>
      </c>
      <c r="FX376" s="84">
        <f t="shared" si="3653"/>
        <v>0</v>
      </c>
      <c r="FY376" s="191" t="str">
        <f t="shared" si="3654"/>
        <v>nebija plānots</v>
      </c>
      <c r="FZ376" s="84">
        <f t="shared" si="3655"/>
        <v>0</v>
      </c>
      <c r="GA376" s="84">
        <v>0</v>
      </c>
      <c r="GB376" s="84">
        <v>0</v>
      </c>
      <c r="GC376" s="84">
        <f t="shared" si="3656"/>
        <v>0</v>
      </c>
      <c r="GD376" s="84">
        <f t="shared" si="3657"/>
        <v>0</v>
      </c>
      <c r="GE376" s="84">
        <f t="shared" si="3658"/>
        <v>0</v>
      </c>
      <c r="GF376" s="191" t="str">
        <f t="shared" si="3659"/>
        <v>nebija plānots</v>
      </c>
      <c r="GG376" s="84">
        <f t="shared" si="3660"/>
        <v>0</v>
      </c>
      <c r="GH376" s="84">
        <v>0</v>
      </c>
      <c r="GI376" s="84">
        <v>0</v>
      </c>
      <c r="GJ376" s="84">
        <f t="shared" si="3661"/>
        <v>0</v>
      </c>
      <c r="GK376" s="84">
        <f t="shared" si="3662"/>
        <v>0</v>
      </c>
      <c r="GL376" s="84">
        <f t="shared" si="3663"/>
        <v>0</v>
      </c>
      <c r="GM376" s="191" t="str">
        <f t="shared" si="3664"/>
        <v>nebija plānots</v>
      </c>
      <c r="GN376" s="84">
        <f t="shared" si="3665"/>
        <v>0</v>
      </c>
      <c r="GO376" s="84">
        <v>0</v>
      </c>
      <c r="GP376" s="84">
        <v>0</v>
      </c>
      <c r="GQ376" s="84">
        <f t="shared" si="3595"/>
        <v>0</v>
      </c>
      <c r="GR376" s="84">
        <f t="shared" si="3596"/>
        <v>0</v>
      </c>
      <c r="GS376" s="84">
        <f t="shared" si="3597"/>
        <v>0</v>
      </c>
      <c r="GT376" s="191" t="str">
        <f t="shared" si="3666"/>
        <v>nebija plānots</v>
      </c>
      <c r="GU376" s="84">
        <f t="shared" si="3598"/>
        <v>0</v>
      </c>
      <c r="GV376" s="84">
        <v>0</v>
      </c>
      <c r="GW376" s="84">
        <v>0</v>
      </c>
      <c r="GX376" s="84">
        <f t="shared" si="3599"/>
        <v>0</v>
      </c>
      <c r="GY376" s="84">
        <f t="shared" si="3600"/>
        <v>0</v>
      </c>
      <c r="GZ376" s="84">
        <f t="shared" si="3601"/>
        <v>0</v>
      </c>
      <c r="HA376" s="191" t="str">
        <f t="shared" si="3791"/>
        <v>nebija plānots</v>
      </c>
      <c r="HB376" s="84">
        <f t="shared" si="3602"/>
        <v>0</v>
      </c>
      <c r="HC376" s="57">
        <f>FU376+FS376+CQ376+CD376+BQ376+BC376+AP376</f>
        <v>229698705.07999998</v>
      </c>
      <c r="HD376" s="57">
        <f>Q376-HC376</f>
        <v>5778857.9200000167</v>
      </c>
      <c r="HE376" s="58" t="s">
        <v>791</v>
      </c>
      <c r="HF376" s="58"/>
      <c r="HG376" s="59"/>
      <c r="HH376" s="59"/>
      <c r="HI376" s="59"/>
    </row>
    <row r="377" spans="1:217" ht="75.400000000000006" hidden="1" customHeight="1" outlineLevel="1" x14ac:dyDescent="0.45">
      <c r="B377" s="9"/>
      <c r="C377" s="317" t="s">
        <v>147</v>
      </c>
      <c r="D377" s="1" t="s">
        <v>1471</v>
      </c>
      <c r="E377" s="35">
        <v>362</v>
      </c>
      <c r="F377" s="37">
        <v>6</v>
      </c>
      <c r="G377" s="37" t="s">
        <v>147</v>
      </c>
      <c r="H377" s="37" t="s">
        <v>278</v>
      </c>
      <c r="I377" s="47" t="s">
        <v>524</v>
      </c>
      <c r="J377" s="54">
        <v>0</v>
      </c>
      <c r="K377" s="38"/>
      <c r="L377" s="38"/>
      <c r="M377" s="39" t="s">
        <v>48</v>
      </c>
      <c r="N377" s="38"/>
      <c r="O377" s="38"/>
      <c r="P377" s="38" t="s">
        <v>456</v>
      </c>
      <c r="Q377" s="40"/>
      <c r="R377" s="40"/>
      <c r="S377" s="40"/>
      <c r="T377" s="40"/>
      <c r="U377" s="40"/>
      <c r="V377" s="40"/>
      <c r="W377" s="40"/>
      <c r="X377" s="85">
        <f t="shared" si="3605"/>
        <v>0</v>
      </c>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c r="BV377" s="40"/>
      <c r="BW377" s="40"/>
      <c r="BX377" s="40"/>
      <c r="BY377" s="40"/>
      <c r="BZ377" s="40"/>
      <c r="CA377" s="40"/>
      <c r="CB377" s="40"/>
      <c r="CC377" s="40"/>
      <c r="CD377" s="40"/>
      <c r="CE377" s="40"/>
      <c r="CF377" s="40"/>
      <c r="CG377" s="40"/>
      <c r="CH377" s="40"/>
      <c r="CI377" s="40"/>
      <c r="CJ377" s="40"/>
      <c r="CK377" s="40"/>
      <c r="CL377" s="40"/>
      <c r="CM377" s="40"/>
      <c r="CN377" s="40"/>
      <c r="CO377" s="84">
        <v>0</v>
      </c>
      <c r="CP377" s="84">
        <v>0</v>
      </c>
      <c r="CQ377" s="40"/>
      <c r="CR377" s="57">
        <f t="shared" si="3606"/>
        <v>0</v>
      </c>
      <c r="CS377" s="40"/>
      <c r="CT377" s="40"/>
      <c r="CU377" s="84"/>
      <c r="CV377" s="84"/>
      <c r="CW377" s="84"/>
      <c r="CX377" s="84"/>
      <c r="CY377" s="191"/>
      <c r="CZ377" s="84"/>
      <c r="DA377" s="40"/>
      <c r="DB377" s="84">
        <v>0</v>
      </c>
      <c r="DC377" s="84"/>
      <c r="DD377" s="84"/>
      <c r="DE377" s="84">
        <f t="shared" si="3613"/>
        <v>0</v>
      </c>
      <c r="DF377" s="191"/>
      <c r="DG377" s="84"/>
      <c r="DH377" s="40"/>
      <c r="DI377" s="84">
        <v>0</v>
      </c>
      <c r="DJ377" s="84"/>
      <c r="DK377" s="84"/>
      <c r="DL377" s="84">
        <f t="shared" si="3617"/>
        <v>0</v>
      </c>
      <c r="DM377" s="191"/>
      <c r="DN377" s="84"/>
      <c r="DO377" s="40"/>
      <c r="DP377" s="84">
        <v>0</v>
      </c>
      <c r="DQ377" s="84"/>
      <c r="DR377" s="84"/>
      <c r="DS377" s="84">
        <f t="shared" si="3621"/>
        <v>0</v>
      </c>
      <c r="DT377" s="191"/>
      <c r="DU377" s="84"/>
      <c r="DV377" s="40"/>
      <c r="DW377" s="84">
        <v>0</v>
      </c>
      <c r="DX377" s="84"/>
      <c r="DY377" s="84"/>
      <c r="DZ377" s="84">
        <f t="shared" si="3625"/>
        <v>0</v>
      </c>
      <c r="EA377" s="191"/>
      <c r="EB377" s="84"/>
      <c r="EC377" s="40"/>
      <c r="ED377" s="84">
        <v>0</v>
      </c>
      <c r="EE377" s="84"/>
      <c r="EF377" s="84"/>
      <c r="EG377" s="84">
        <f t="shared" si="3629"/>
        <v>0</v>
      </c>
      <c r="EH377" s="191"/>
      <c r="EI377" s="84"/>
      <c r="EJ377" s="40"/>
      <c r="EK377" s="84">
        <v>0</v>
      </c>
      <c r="EL377" s="84"/>
      <c r="EM377" s="84"/>
      <c r="EN377" s="84">
        <f t="shared" si="3633"/>
        <v>0</v>
      </c>
      <c r="EO377" s="191"/>
      <c r="EP377" s="84"/>
      <c r="EQ377" s="40"/>
      <c r="ER377" s="84">
        <v>0</v>
      </c>
      <c r="ES377" s="84"/>
      <c r="ET377" s="84"/>
      <c r="EU377" s="84">
        <f t="shared" si="3637"/>
        <v>0</v>
      </c>
      <c r="EV377" s="191"/>
      <c r="EW377" s="84"/>
      <c r="EX377" s="40"/>
      <c r="EY377" s="84">
        <v>0</v>
      </c>
      <c r="EZ377" s="84"/>
      <c r="FA377" s="84"/>
      <c r="FB377" s="84">
        <f t="shared" si="3641"/>
        <v>0</v>
      </c>
      <c r="FC377" s="191"/>
      <c r="FD377" s="84"/>
      <c r="FE377" s="40"/>
      <c r="FF377" s="84">
        <v>0</v>
      </c>
      <c r="FG377" s="84"/>
      <c r="FH377" s="84"/>
      <c r="FI377" s="84">
        <f t="shared" si="3645"/>
        <v>0</v>
      </c>
      <c r="FJ377" s="191"/>
      <c r="FK377" s="84"/>
      <c r="FL377" s="40"/>
      <c r="FM377" s="84">
        <v>0</v>
      </c>
      <c r="FN377" s="84"/>
      <c r="FO377" s="84"/>
      <c r="FP377" s="84">
        <f t="shared" si="3649"/>
        <v>0</v>
      </c>
      <c r="FQ377" s="191"/>
      <c r="FR377" s="84"/>
      <c r="FS377" s="40"/>
      <c r="FT377" s="97">
        <f t="shared" si="3652"/>
        <v>0</v>
      </c>
      <c r="FU377" s="84">
        <v>0</v>
      </c>
      <c r="FV377" s="84">
        <v>0</v>
      </c>
      <c r="FW377" s="84">
        <v>0</v>
      </c>
      <c r="FX377" s="84">
        <f t="shared" si="3653"/>
        <v>0</v>
      </c>
      <c r="FY377" s="191" t="str">
        <f t="shared" si="3654"/>
        <v>nebija plānots</v>
      </c>
      <c r="FZ377" s="84">
        <f t="shared" si="3655"/>
        <v>0</v>
      </c>
      <c r="GA377" s="84">
        <v>0</v>
      </c>
      <c r="GB377" s="84">
        <v>0</v>
      </c>
      <c r="GC377" s="84">
        <f t="shared" si="3656"/>
        <v>0</v>
      </c>
      <c r="GD377" s="84">
        <f t="shared" si="3657"/>
        <v>0</v>
      </c>
      <c r="GE377" s="84">
        <f t="shared" si="3658"/>
        <v>0</v>
      </c>
      <c r="GF377" s="191" t="str">
        <f t="shared" si="3659"/>
        <v>nebija plānots</v>
      </c>
      <c r="GG377" s="84">
        <f t="shared" si="3660"/>
        <v>0</v>
      </c>
      <c r="GH377" s="84">
        <v>0</v>
      </c>
      <c r="GI377" s="84">
        <v>0</v>
      </c>
      <c r="GJ377" s="84">
        <f t="shared" si="3661"/>
        <v>0</v>
      </c>
      <c r="GK377" s="84">
        <f t="shared" si="3662"/>
        <v>0</v>
      </c>
      <c r="GL377" s="84">
        <f t="shared" si="3663"/>
        <v>0</v>
      </c>
      <c r="GM377" s="191" t="str">
        <f t="shared" si="3664"/>
        <v>nebija plānots</v>
      </c>
      <c r="GN377" s="84">
        <f t="shared" si="3665"/>
        <v>0</v>
      </c>
      <c r="GO377" s="84">
        <v>0</v>
      </c>
      <c r="GP377" s="84">
        <v>0</v>
      </c>
      <c r="GQ377" s="84">
        <f t="shared" si="3595"/>
        <v>0</v>
      </c>
      <c r="GR377" s="84">
        <f t="shared" si="3596"/>
        <v>0</v>
      </c>
      <c r="GS377" s="84">
        <f t="shared" si="3597"/>
        <v>0</v>
      </c>
      <c r="GT377" s="191" t="str">
        <f t="shared" si="3666"/>
        <v>nebija plānots</v>
      </c>
      <c r="GU377" s="84">
        <f t="shared" si="3598"/>
        <v>0</v>
      </c>
      <c r="GV377" s="84">
        <v>0</v>
      </c>
      <c r="GW377" s="84">
        <v>0</v>
      </c>
      <c r="GX377" s="84">
        <f t="shared" si="3599"/>
        <v>0</v>
      </c>
      <c r="GY377" s="84">
        <f t="shared" si="3600"/>
        <v>0</v>
      </c>
      <c r="GZ377" s="84">
        <f t="shared" si="3601"/>
        <v>0</v>
      </c>
      <c r="HA377" s="191" t="str">
        <f t="shared" si="3791"/>
        <v>nebija plānots</v>
      </c>
      <c r="HB377" s="84">
        <f t="shared" si="3602"/>
        <v>0</v>
      </c>
      <c r="HC377" s="40"/>
      <c r="HD377" s="40"/>
      <c r="HE377" s="99"/>
      <c r="HF377" s="99"/>
      <c r="HG377" s="100"/>
      <c r="HH377" s="100"/>
      <c r="HI377" s="100"/>
    </row>
    <row r="378" spans="1:217" ht="75.400000000000006" hidden="1" customHeight="1" outlineLevel="1" x14ac:dyDescent="0.45">
      <c r="B378" s="9"/>
      <c r="C378" s="317" t="s">
        <v>147</v>
      </c>
      <c r="D378" s="1" t="s">
        <v>1471</v>
      </c>
      <c r="E378" s="35">
        <v>363</v>
      </c>
      <c r="F378" s="37">
        <v>6</v>
      </c>
      <c r="G378" s="37" t="s">
        <v>147</v>
      </c>
      <c r="H378" s="37" t="s">
        <v>278</v>
      </c>
      <c r="I378" s="47" t="s">
        <v>524</v>
      </c>
      <c r="J378" s="54">
        <v>0</v>
      </c>
      <c r="K378" s="38"/>
      <c r="L378" s="38"/>
      <c r="M378" s="39" t="s">
        <v>48</v>
      </c>
      <c r="N378" s="38"/>
      <c r="O378" s="38"/>
      <c r="P378" s="38" t="s">
        <v>457</v>
      </c>
      <c r="Q378" s="40"/>
      <c r="R378" s="40"/>
      <c r="S378" s="40"/>
      <c r="T378" s="40"/>
      <c r="U378" s="40"/>
      <c r="V378" s="40"/>
      <c r="W378" s="40"/>
      <c r="X378" s="85">
        <f t="shared" si="3605"/>
        <v>0</v>
      </c>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c r="BQ378" s="40"/>
      <c r="BR378" s="40"/>
      <c r="BS378" s="40"/>
      <c r="BT378" s="40"/>
      <c r="BU378" s="40"/>
      <c r="BV378" s="40"/>
      <c r="BW378" s="40"/>
      <c r="BX378" s="40"/>
      <c r="BY378" s="40"/>
      <c r="BZ378" s="40"/>
      <c r="CA378" s="40"/>
      <c r="CB378" s="40"/>
      <c r="CC378" s="40"/>
      <c r="CD378" s="40"/>
      <c r="CE378" s="40"/>
      <c r="CF378" s="40"/>
      <c r="CG378" s="40"/>
      <c r="CH378" s="40"/>
      <c r="CI378" s="40"/>
      <c r="CJ378" s="40"/>
      <c r="CK378" s="40"/>
      <c r="CL378" s="40"/>
      <c r="CM378" s="40"/>
      <c r="CN378" s="40"/>
      <c r="CO378" s="84">
        <v>0</v>
      </c>
      <c r="CP378" s="84">
        <v>0</v>
      </c>
      <c r="CQ378" s="40"/>
      <c r="CR378" s="57">
        <f t="shared" si="3606"/>
        <v>0</v>
      </c>
      <c r="CS378" s="40"/>
      <c r="CT378" s="40">
        <v>0</v>
      </c>
      <c r="CU378" s="84"/>
      <c r="CV378" s="84"/>
      <c r="CW378" s="84"/>
      <c r="CX378" s="84"/>
      <c r="CY378" s="191"/>
      <c r="CZ378" s="84"/>
      <c r="DA378" s="40">
        <v>1168039.4099999999</v>
      </c>
      <c r="DB378" s="84">
        <v>0</v>
      </c>
      <c r="DC378" s="84"/>
      <c r="DD378" s="84"/>
      <c r="DE378" s="84">
        <f t="shared" si="3613"/>
        <v>0</v>
      </c>
      <c r="DF378" s="191"/>
      <c r="DG378" s="84"/>
      <c r="DH378" s="40">
        <v>0</v>
      </c>
      <c r="DI378" s="84">
        <v>0</v>
      </c>
      <c r="DJ378" s="84"/>
      <c r="DK378" s="84"/>
      <c r="DL378" s="84">
        <f t="shared" si="3617"/>
        <v>0</v>
      </c>
      <c r="DM378" s="191"/>
      <c r="DN378" s="84"/>
      <c r="DO378" s="40">
        <v>0</v>
      </c>
      <c r="DP378" s="84">
        <v>0</v>
      </c>
      <c r="DQ378" s="84"/>
      <c r="DR378" s="84"/>
      <c r="DS378" s="84">
        <f t="shared" si="3621"/>
        <v>0</v>
      </c>
      <c r="DT378" s="191"/>
      <c r="DU378" s="84"/>
      <c r="DV378" s="40">
        <v>0</v>
      </c>
      <c r="DW378" s="84">
        <v>0</v>
      </c>
      <c r="DX378" s="84"/>
      <c r="DY378" s="84"/>
      <c r="DZ378" s="84">
        <f t="shared" si="3625"/>
        <v>0</v>
      </c>
      <c r="EA378" s="191"/>
      <c r="EB378" s="84"/>
      <c r="EC378" s="40">
        <v>0</v>
      </c>
      <c r="ED378" s="84">
        <v>0</v>
      </c>
      <c r="EE378" s="84"/>
      <c r="EF378" s="84"/>
      <c r="EG378" s="84">
        <f t="shared" si="3629"/>
        <v>0</v>
      </c>
      <c r="EH378" s="191"/>
      <c r="EI378" s="84"/>
      <c r="EJ378" s="40">
        <v>0</v>
      </c>
      <c r="EK378" s="84">
        <v>0</v>
      </c>
      <c r="EL378" s="84"/>
      <c r="EM378" s="84"/>
      <c r="EN378" s="84">
        <f t="shared" si="3633"/>
        <v>0</v>
      </c>
      <c r="EO378" s="191"/>
      <c r="EP378" s="84"/>
      <c r="EQ378" s="40">
        <v>0</v>
      </c>
      <c r="ER378" s="84">
        <v>0</v>
      </c>
      <c r="ES378" s="84"/>
      <c r="ET378" s="84"/>
      <c r="EU378" s="84">
        <f t="shared" si="3637"/>
        <v>0</v>
      </c>
      <c r="EV378" s="191"/>
      <c r="EW378" s="84"/>
      <c r="EX378" s="40">
        <v>0</v>
      </c>
      <c r="EY378" s="84">
        <v>0</v>
      </c>
      <c r="EZ378" s="84"/>
      <c r="FA378" s="84"/>
      <c r="FB378" s="84">
        <f t="shared" si="3641"/>
        <v>0</v>
      </c>
      <c r="FC378" s="191"/>
      <c r="FD378" s="84"/>
      <c r="FE378" s="40">
        <v>0</v>
      </c>
      <c r="FF378" s="84">
        <v>0</v>
      </c>
      <c r="FG378" s="84"/>
      <c r="FH378" s="84"/>
      <c r="FI378" s="84">
        <f t="shared" si="3645"/>
        <v>0</v>
      </c>
      <c r="FJ378" s="191"/>
      <c r="FK378" s="84"/>
      <c r="FL378" s="40">
        <v>0</v>
      </c>
      <c r="FM378" s="84">
        <v>0</v>
      </c>
      <c r="FN378" s="84"/>
      <c r="FO378" s="84"/>
      <c r="FP378" s="84">
        <f t="shared" si="3649"/>
        <v>0</v>
      </c>
      <c r="FQ378" s="191"/>
      <c r="FR378" s="84"/>
      <c r="FS378" s="40"/>
      <c r="FT378" s="97">
        <f t="shared" si="3652"/>
        <v>0</v>
      </c>
      <c r="FU378" s="84">
        <v>0</v>
      </c>
      <c r="FV378" s="84">
        <v>0</v>
      </c>
      <c r="FW378" s="84">
        <v>0</v>
      </c>
      <c r="FX378" s="84">
        <f t="shared" si="3653"/>
        <v>0</v>
      </c>
      <c r="FY378" s="191" t="str">
        <f t="shared" si="3654"/>
        <v>nebija plānots</v>
      </c>
      <c r="FZ378" s="84">
        <f t="shared" si="3655"/>
        <v>0</v>
      </c>
      <c r="GA378" s="84">
        <v>0</v>
      </c>
      <c r="GB378" s="84">
        <v>0</v>
      </c>
      <c r="GC378" s="84">
        <f t="shared" si="3656"/>
        <v>0</v>
      </c>
      <c r="GD378" s="84">
        <f t="shared" si="3657"/>
        <v>0</v>
      </c>
      <c r="GE378" s="84">
        <f t="shared" si="3658"/>
        <v>0</v>
      </c>
      <c r="GF378" s="191" t="str">
        <f t="shared" si="3659"/>
        <v>nebija plānots</v>
      </c>
      <c r="GG378" s="84">
        <f t="shared" si="3660"/>
        <v>0</v>
      </c>
      <c r="GH378" s="84">
        <v>0</v>
      </c>
      <c r="GI378" s="84">
        <v>0</v>
      </c>
      <c r="GJ378" s="84">
        <f t="shared" si="3661"/>
        <v>0</v>
      </c>
      <c r="GK378" s="84">
        <f t="shared" si="3662"/>
        <v>0</v>
      </c>
      <c r="GL378" s="84">
        <f t="shared" si="3663"/>
        <v>0</v>
      </c>
      <c r="GM378" s="191" t="str">
        <f t="shared" si="3664"/>
        <v>nebija plānots</v>
      </c>
      <c r="GN378" s="84">
        <f t="shared" si="3665"/>
        <v>0</v>
      </c>
      <c r="GO378" s="84">
        <v>0</v>
      </c>
      <c r="GP378" s="84">
        <v>0</v>
      </c>
      <c r="GQ378" s="84">
        <f t="shared" si="3595"/>
        <v>0</v>
      </c>
      <c r="GR378" s="84">
        <f t="shared" si="3596"/>
        <v>0</v>
      </c>
      <c r="GS378" s="84">
        <f t="shared" si="3597"/>
        <v>0</v>
      </c>
      <c r="GT378" s="191" t="str">
        <f t="shared" si="3666"/>
        <v>nebija plānots</v>
      </c>
      <c r="GU378" s="84">
        <f t="shared" si="3598"/>
        <v>0</v>
      </c>
      <c r="GV378" s="84">
        <v>0</v>
      </c>
      <c r="GW378" s="84">
        <v>0</v>
      </c>
      <c r="GX378" s="84">
        <f t="shared" si="3599"/>
        <v>0</v>
      </c>
      <c r="GY378" s="84">
        <f t="shared" si="3600"/>
        <v>0</v>
      </c>
      <c r="GZ378" s="84">
        <f t="shared" si="3601"/>
        <v>0</v>
      </c>
      <c r="HA378" s="191" t="str">
        <f t="shared" si="3791"/>
        <v>nebija plānots</v>
      </c>
      <c r="HB378" s="84">
        <f t="shared" si="3602"/>
        <v>0</v>
      </c>
      <c r="HC378" s="40"/>
      <c r="HD378" s="40"/>
      <c r="HE378" s="99"/>
      <c r="HF378" s="153">
        <v>1</v>
      </c>
      <c r="HG378" s="100" t="s">
        <v>807</v>
      </c>
      <c r="HH378" s="100"/>
      <c r="HI378" s="100"/>
    </row>
    <row r="379" spans="1:217" ht="75.400000000000006" customHeight="1" collapsed="1" x14ac:dyDescent="0.45">
      <c r="A379" s="1" t="str">
        <f t="shared" si="2436"/>
        <v>7.1.1.__</v>
      </c>
      <c r="B379" s="9" t="str">
        <f>C379&amp;J379&amp;"."&amp;D379</f>
        <v>7.1.1.K0.Nē</v>
      </c>
      <c r="C379" s="317" t="s">
        <v>148</v>
      </c>
      <c r="D379" s="1" t="s">
        <v>1471</v>
      </c>
      <c r="E379" s="35">
        <v>364</v>
      </c>
      <c r="F379" s="52">
        <v>7</v>
      </c>
      <c r="G379" s="55" t="s">
        <v>148</v>
      </c>
      <c r="H379" s="54" t="s">
        <v>279</v>
      </c>
      <c r="I379" s="66" t="str">
        <f t="shared" si="2401"/>
        <v>7.1.1. Atbalsts bezdarbnieku izglītībai</v>
      </c>
      <c r="J379" s="54" t="s">
        <v>1472</v>
      </c>
      <c r="K379" s="55" t="s">
        <v>33</v>
      </c>
      <c r="L379" s="38" t="str">
        <f t="shared" si="2402"/>
        <v>7.1.1.__</v>
      </c>
      <c r="M379" s="63" t="s">
        <v>89</v>
      </c>
      <c r="N379" s="62" t="s">
        <v>4</v>
      </c>
      <c r="O379" s="55" t="s">
        <v>222</v>
      </c>
      <c r="P379" s="55" t="s">
        <v>225</v>
      </c>
      <c r="Q379" s="57">
        <f t="shared" si="3603"/>
        <v>87338436</v>
      </c>
      <c r="R379" s="57">
        <f t="shared" si="3604"/>
        <v>87338436</v>
      </c>
      <c r="S379" s="80">
        <v>0</v>
      </c>
      <c r="T379" s="80">
        <v>0</v>
      </c>
      <c r="U379" s="80">
        <v>87338436</v>
      </c>
      <c r="V379" s="80">
        <v>0</v>
      </c>
      <c r="W379" s="80">
        <v>0</v>
      </c>
      <c r="X379" s="85" t="str">
        <f t="shared" si="3605"/>
        <v>ESF</v>
      </c>
      <c r="Y379" s="85">
        <v>0</v>
      </c>
      <c r="Z379" s="85">
        <v>14305820.15</v>
      </c>
      <c r="AA379" s="85">
        <v>3545625.37</v>
      </c>
      <c r="AB379" s="85">
        <v>0</v>
      </c>
      <c r="AC379" s="85">
        <v>18956.03</v>
      </c>
      <c r="AD379" s="85">
        <v>0</v>
      </c>
      <c r="AE379" s="85">
        <v>3455344.39</v>
      </c>
      <c r="AF379" s="85">
        <v>1683856.38</v>
      </c>
      <c r="AG379" s="85">
        <v>0</v>
      </c>
      <c r="AH379" s="85">
        <v>0</v>
      </c>
      <c r="AI379" s="85">
        <v>0</v>
      </c>
      <c r="AJ379" s="85">
        <v>0</v>
      </c>
      <c r="AK379" s="85">
        <v>0</v>
      </c>
      <c r="AL379" s="85">
        <v>6033477.3300000001</v>
      </c>
      <c r="AM379" s="85">
        <v>14737259.5</v>
      </c>
      <c r="AN379" s="85">
        <f t="shared" si="3982"/>
        <v>29043079.649999999</v>
      </c>
      <c r="AO379" s="85">
        <v>13034072.58</v>
      </c>
      <c r="AP379" s="57">
        <f t="shared" si="2306"/>
        <v>42077152.229999997</v>
      </c>
      <c r="AQ379" s="85">
        <v>20578.650000000001</v>
      </c>
      <c r="AR379" s="85">
        <v>2437.63</v>
      </c>
      <c r="AS379" s="85">
        <v>2581478.0699999998</v>
      </c>
      <c r="AT379" s="85">
        <v>0</v>
      </c>
      <c r="AU379" s="85">
        <v>0</v>
      </c>
      <c r="AV379" s="85">
        <v>2502164.42</v>
      </c>
      <c r="AW379" s="85">
        <v>0</v>
      </c>
      <c r="AX379" s="85">
        <v>0</v>
      </c>
      <c r="AY379" s="85">
        <v>0</v>
      </c>
      <c r="AZ379" s="85">
        <v>3242845.42</v>
      </c>
      <c r="BA379" s="85">
        <v>0</v>
      </c>
      <c r="BB379" s="85">
        <v>0</v>
      </c>
      <c r="BC379" s="57">
        <f t="shared" si="2307"/>
        <v>8349504.1899999995</v>
      </c>
      <c r="BD379" s="57">
        <f t="shared" si="2308"/>
        <v>50426656.419999994</v>
      </c>
      <c r="BE379" s="85">
        <v>2825558.91</v>
      </c>
      <c r="BF379" s="85">
        <v>58561.56</v>
      </c>
      <c r="BG379" s="85">
        <v>0</v>
      </c>
      <c r="BH379" s="85">
        <v>3649037.99</v>
      </c>
      <c r="BI379" s="85">
        <v>0</v>
      </c>
      <c r="BJ379" s="85">
        <v>0</v>
      </c>
      <c r="BK379" s="85">
        <v>2663330.92</v>
      </c>
      <c r="BL379" s="85">
        <v>24858.04</v>
      </c>
      <c r="BM379" s="85">
        <v>0</v>
      </c>
      <c r="BN379" s="85">
        <v>1013769.66</v>
      </c>
      <c r="BO379" s="85">
        <v>0</v>
      </c>
      <c r="BP379" s="85">
        <v>0</v>
      </c>
      <c r="BQ379" s="57">
        <f t="shared" si="2309"/>
        <v>10235117.08</v>
      </c>
      <c r="BR379" s="85">
        <v>3211712.08</v>
      </c>
      <c r="BS379" s="85">
        <v>15610.38</v>
      </c>
      <c r="BT379" s="85">
        <v>169.51</v>
      </c>
      <c r="BU379" s="85">
        <v>3603136.98</v>
      </c>
      <c r="BV379" s="85">
        <v>0</v>
      </c>
      <c r="BW379" s="85">
        <v>1576614.75</v>
      </c>
      <c r="BX379" s="85">
        <v>1036.24</v>
      </c>
      <c r="BY379" s="85">
        <v>0</v>
      </c>
      <c r="BZ379" s="85">
        <v>2767200.2</v>
      </c>
      <c r="CA379" s="85">
        <v>0</v>
      </c>
      <c r="CB379" s="85">
        <v>0</v>
      </c>
      <c r="CC379" s="85">
        <v>2655060.5299999998</v>
      </c>
      <c r="CD379" s="57">
        <f t="shared" si="2310"/>
        <v>13830540.67</v>
      </c>
      <c r="CE379" s="85">
        <v>0</v>
      </c>
      <c r="CF379" s="85">
        <v>0</v>
      </c>
      <c r="CG379" s="85">
        <v>0</v>
      </c>
      <c r="CH379" s="85">
        <v>2659732.7599999998</v>
      </c>
      <c r="CI379" s="85">
        <v>0</v>
      </c>
      <c r="CJ379" s="85">
        <v>1312263.44</v>
      </c>
      <c r="CK379" s="85">
        <v>0</v>
      </c>
      <c r="CL379" s="85">
        <v>0</v>
      </c>
      <c r="CM379" s="85">
        <v>1229006.1299999999</v>
      </c>
      <c r="CN379" s="85">
        <v>0</v>
      </c>
      <c r="CO379" s="84">
        <v>0</v>
      </c>
      <c r="CP379" s="84">
        <v>910169.39999999991</v>
      </c>
      <c r="CQ379" s="57">
        <f>CE379+CF379+CG379+CH379+CI379+CJ379+CK379+CL379+CM379+CN379+CO379+CP379</f>
        <v>6111171.7300000004</v>
      </c>
      <c r="CR379" s="57">
        <f t="shared" si="3606"/>
        <v>80603485.899999991</v>
      </c>
      <c r="CS379" s="179">
        <v>0</v>
      </c>
      <c r="CT379" s="84">
        <v>0</v>
      </c>
      <c r="CU379" s="84">
        <v>0</v>
      </c>
      <c r="CV379" s="84">
        <f t="shared" si="3607"/>
        <v>0</v>
      </c>
      <c r="CW379" s="84">
        <v>0</v>
      </c>
      <c r="CX379" s="84">
        <f t="shared" si="3608"/>
        <v>0</v>
      </c>
      <c r="CY379" s="191" t="str">
        <f t="shared" si="3609"/>
        <v>nebija plānots</v>
      </c>
      <c r="CZ379" s="84">
        <f t="shared" si="3610"/>
        <v>0</v>
      </c>
      <c r="DA379" s="84">
        <f t="shared" ref="DA379:FL379" si="4073">DA380+DA381</f>
        <v>0</v>
      </c>
      <c r="DB379" s="84">
        <v>0</v>
      </c>
      <c r="DC379" s="84">
        <f t="shared" si="3612"/>
        <v>0</v>
      </c>
      <c r="DD379" s="84">
        <v>0</v>
      </c>
      <c r="DE379" s="84">
        <f t="shared" si="3613"/>
        <v>0</v>
      </c>
      <c r="DF379" s="191" t="str">
        <f t="shared" ref="DF379" si="4074">IFERROR(DE379/DC379,"nebija plānots")</f>
        <v>nebija plānots</v>
      </c>
      <c r="DG379" s="84">
        <f t="shared" ref="DG379" si="4075">DE379-DC379</f>
        <v>0</v>
      </c>
      <c r="DH379" s="84">
        <f t="shared" si="4073"/>
        <v>0</v>
      </c>
      <c r="DI379" s="84">
        <v>725729.84999999986</v>
      </c>
      <c r="DJ379" s="84">
        <f t="shared" ref="DJ379" si="4076">DC379+DH379</f>
        <v>0</v>
      </c>
      <c r="DK379" s="84">
        <v>0</v>
      </c>
      <c r="DL379" s="84">
        <f t="shared" si="3617"/>
        <v>725729.84999999986</v>
      </c>
      <c r="DM379" s="191" t="str">
        <f t="shared" ref="DM379" si="4077">IFERROR(DL379/DJ379,"nebija plānots")</f>
        <v>nebija plānots</v>
      </c>
      <c r="DN379" s="84">
        <f t="shared" ref="DN379" si="4078">DL379-DJ379</f>
        <v>725729.84999999986</v>
      </c>
      <c r="DO379" s="84">
        <f t="shared" si="4073"/>
        <v>507366.32</v>
      </c>
      <c r="DP379" s="84">
        <v>0</v>
      </c>
      <c r="DQ379" s="84">
        <f t="shared" ref="DQ379" si="4079">DJ379+DO379</f>
        <v>507366.32</v>
      </c>
      <c r="DR379" s="84">
        <v>0</v>
      </c>
      <c r="DS379" s="84">
        <f t="shared" si="3621"/>
        <v>725729.84999999986</v>
      </c>
      <c r="DT379" s="191">
        <f t="shared" ref="DT379" si="4080">IFERROR(DS379/DQ379,"nebija plānots")</f>
        <v>1.4303863330936115</v>
      </c>
      <c r="DU379" s="84">
        <f t="shared" ref="DU379" si="4081">DS379-DQ379</f>
        <v>218363.52999999985</v>
      </c>
      <c r="DV379" s="84">
        <f t="shared" si="4073"/>
        <v>0</v>
      </c>
      <c r="DW379" s="84">
        <v>915415.14999999991</v>
      </c>
      <c r="DX379" s="84">
        <f t="shared" ref="DX379" si="4082">DQ379+DV379</f>
        <v>507366.32</v>
      </c>
      <c r="DY379" s="84">
        <v>0</v>
      </c>
      <c r="DZ379" s="84">
        <f t="shared" si="3625"/>
        <v>1641144.9999999998</v>
      </c>
      <c r="EA379" s="191">
        <f t="shared" ref="EA379" si="4083">IFERROR(DZ379/DX379,"nebija plānots")</f>
        <v>3.2346352828465235</v>
      </c>
      <c r="EB379" s="84">
        <f t="shared" ref="EB379" si="4084">DZ379-DX379</f>
        <v>1133778.6799999997</v>
      </c>
      <c r="EC379" s="84">
        <f t="shared" si="4073"/>
        <v>959023.49</v>
      </c>
      <c r="ED379" s="84">
        <v>0</v>
      </c>
      <c r="EE379" s="84">
        <f t="shared" ref="EE379" si="4085">DX379+EC379</f>
        <v>1466389.81</v>
      </c>
      <c r="EF379" s="84">
        <v>0</v>
      </c>
      <c r="EG379" s="84">
        <f t="shared" si="3629"/>
        <v>1641144.9999999998</v>
      </c>
      <c r="EH379" s="191">
        <f t="shared" ref="EH379" si="4086">IFERROR(EG379/EE379,"nebija plānots")</f>
        <v>1.1191737618525865</v>
      </c>
      <c r="EI379" s="84">
        <f t="shared" ref="EI379" si="4087">EG379-EE379</f>
        <v>174755.18999999971</v>
      </c>
      <c r="EJ379" s="84">
        <f t="shared" si="4073"/>
        <v>0</v>
      </c>
      <c r="EK379" s="84">
        <v>0</v>
      </c>
      <c r="EL379" s="84">
        <f t="shared" ref="EL379" si="4088">EE379+EJ379</f>
        <v>1466389.81</v>
      </c>
      <c r="EM379" s="84">
        <v>0</v>
      </c>
      <c r="EN379" s="84">
        <f t="shared" si="3633"/>
        <v>1641144.9999999998</v>
      </c>
      <c r="EO379" s="191">
        <f t="shared" ref="EO379" si="4089">IFERROR(EN379/EL379,"nebija plānots")</f>
        <v>1.1191737618525865</v>
      </c>
      <c r="EP379" s="84">
        <f t="shared" ref="EP379" si="4090">EN379-EL379</f>
        <v>174755.18999999971</v>
      </c>
      <c r="EQ379" s="84">
        <f t="shared" si="4073"/>
        <v>0</v>
      </c>
      <c r="ER379" s="84">
        <v>2390419.64</v>
      </c>
      <c r="ES379" s="84">
        <f t="shared" ref="ES379" si="4091">EL379+EQ379</f>
        <v>1466389.81</v>
      </c>
      <c r="ET379" s="84">
        <v>0</v>
      </c>
      <c r="EU379" s="84">
        <f t="shared" si="3637"/>
        <v>4031564.6399999997</v>
      </c>
      <c r="EV379" s="191">
        <f t="shared" ref="EV379" si="4092">IFERROR(EU379/ES379,"nebija plānots")</f>
        <v>2.7493130493044</v>
      </c>
      <c r="EW379" s="84">
        <f t="shared" ref="EW379" si="4093">EU379-ES379</f>
        <v>2565174.8299999996</v>
      </c>
      <c r="EX379" s="84">
        <f t="shared" si="4073"/>
        <v>1128035.99</v>
      </c>
      <c r="EY379" s="84">
        <v>0</v>
      </c>
      <c r="EZ379" s="84">
        <f t="shared" ref="EZ379" si="4094">ES379+EX379</f>
        <v>2594425.7999999998</v>
      </c>
      <c r="FA379" s="84">
        <v>0</v>
      </c>
      <c r="FB379" s="84">
        <f t="shared" si="3641"/>
        <v>4031564.6399999997</v>
      </c>
      <c r="FC379" s="191">
        <f t="shared" ref="FC379" si="4095">IFERROR(FB379/EZ379,"nebija plānots")</f>
        <v>1.5539332980731229</v>
      </c>
      <c r="FD379" s="84">
        <f t="shared" ref="FD379" si="4096">FB379-EZ379</f>
        <v>1437138.8399999999</v>
      </c>
      <c r="FE379" s="84">
        <f t="shared" si="4073"/>
        <v>0</v>
      </c>
      <c r="FF379" s="84">
        <v>0</v>
      </c>
      <c r="FG379" s="84">
        <f t="shared" ref="FG379" si="4097">EZ379+FE379</f>
        <v>2594425.7999999998</v>
      </c>
      <c r="FH379" s="84">
        <v>0</v>
      </c>
      <c r="FI379" s="84">
        <f t="shared" si="3645"/>
        <v>4031564.6399999997</v>
      </c>
      <c r="FJ379" s="191">
        <f t="shared" ref="FJ379" si="4098">IFERROR(FI379/FG379,"nebija plānots")</f>
        <v>1.5539332980731229</v>
      </c>
      <c r="FK379" s="84">
        <f t="shared" ref="FK379" si="4099">FI379-FG379</f>
        <v>1437138.8399999999</v>
      </c>
      <c r="FL379" s="84">
        <f t="shared" si="4073"/>
        <v>0</v>
      </c>
      <c r="FM379" s="84">
        <v>1761055.1700000002</v>
      </c>
      <c r="FN379" s="84">
        <f t="shared" ref="FN379" si="4100">FG379+FL379</f>
        <v>2594425.7999999998</v>
      </c>
      <c r="FO379" s="84">
        <v>0</v>
      </c>
      <c r="FP379" s="84">
        <f t="shared" si="3649"/>
        <v>5792619.8099999996</v>
      </c>
      <c r="FQ379" s="191">
        <f t="shared" ref="FQ379" si="4101">IFERROR(FP379/FN379,"nebija plānots")</f>
        <v>2.2327174706634509</v>
      </c>
      <c r="FR379" s="84">
        <f t="shared" ref="FR379" si="4102">FP379-FN379</f>
        <v>3198194.01</v>
      </c>
      <c r="FS379" s="97">
        <f t="shared" si="3790"/>
        <v>2594425.7999999998</v>
      </c>
      <c r="FT379" s="97">
        <f t="shared" si="3652"/>
        <v>86396105.709999993</v>
      </c>
      <c r="FU379" s="84">
        <v>829469.85</v>
      </c>
      <c r="FV379" s="84">
        <v>0</v>
      </c>
      <c r="FW379" s="84">
        <v>0</v>
      </c>
      <c r="FX379" s="84">
        <f t="shared" si="3653"/>
        <v>0</v>
      </c>
      <c r="FY379" s="191">
        <f t="shared" si="3654"/>
        <v>0</v>
      </c>
      <c r="FZ379" s="84">
        <f t="shared" si="3655"/>
        <v>829469.85</v>
      </c>
      <c r="GA379" s="84">
        <v>30.39</v>
      </c>
      <c r="GB379" s="84">
        <v>0</v>
      </c>
      <c r="GC379" s="84">
        <f t="shared" si="3656"/>
        <v>30.39</v>
      </c>
      <c r="GD379" s="84">
        <f t="shared" si="3657"/>
        <v>0</v>
      </c>
      <c r="GE379" s="84">
        <f t="shared" si="3658"/>
        <v>30.39</v>
      </c>
      <c r="GF379" s="191">
        <f t="shared" si="3659"/>
        <v>3.6637859712441633E-5</v>
      </c>
      <c r="GG379" s="84">
        <f t="shared" si="3660"/>
        <v>829439.46</v>
      </c>
      <c r="GH379" s="84">
        <v>0</v>
      </c>
      <c r="GI379" s="84">
        <v>0</v>
      </c>
      <c r="GJ379" s="84">
        <f t="shared" si="3661"/>
        <v>0</v>
      </c>
      <c r="GK379" s="84">
        <f t="shared" si="3662"/>
        <v>0</v>
      </c>
      <c r="GL379" s="84">
        <f t="shared" si="3663"/>
        <v>30.39</v>
      </c>
      <c r="GM379" s="191">
        <f t="shared" si="3664"/>
        <v>3.6637859712441633E-5</v>
      </c>
      <c r="GN379" s="84">
        <f t="shared" si="3665"/>
        <v>829439.46</v>
      </c>
      <c r="GO379" s="84">
        <v>936671.26</v>
      </c>
      <c r="GP379" s="84">
        <v>0</v>
      </c>
      <c r="GQ379" s="84">
        <f t="shared" si="3595"/>
        <v>936671.26</v>
      </c>
      <c r="GR379" s="84">
        <f t="shared" si="3596"/>
        <v>0</v>
      </c>
      <c r="GS379" s="84">
        <f t="shared" si="3597"/>
        <v>936701.65</v>
      </c>
      <c r="GT379" s="191">
        <f t="shared" si="3666"/>
        <v>1.1292775138240407</v>
      </c>
      <c r="GU379" s="84">
        <f t="shared" si="3598"/>
        <v>-107231.80000000005</v>
      </c>
      <c r="GV379" s="84">
        <v>0</v>
      </c>
      <c r="GW379" s="84">
        <v>0</v>
      </c>
      <c r="GX379" s="84">
        <f t="shared" si="3599"/>
        <v>0</v>
      </c>
      <c r="GY379" s="84">
        <f t="shared" si="3600"/>
        <v>0</v>
      </c>
      <c r="GZ379" s="84">
        <f t="shared" si="3601"/>
        <v>936701.65</v>
      </c>
      <c r="HA379" s="191">
        <f t="shared" si="3791"/>
        <v>1.1292775138240407</v>
      </c>
      <c r="HB379" s="84">
        <f t="shared" si="3602"/>
        <v>-107231.80000000005</v>
      </c>
      <c r="HC379" s="57">
        <f>FU379+FS379+CQ379+CD379+BQ379+BC379+AP379</f>
        <v>84027381.549999997</v>
      </c>
      <c r="HD379" s="57">
        <f>Q379-HC379</f>
        <v>3311054.450000003</v>
      </c>
      <c r="HE379" s="58" t="s">
        <v>749</v>
      </c>
      <c r="HF379" s="58"/>
      <c r="HG379" s="59"/>
      <c r="HH379" s="59"/>
      <c r="HI379" s="59"/>
    </row>
    <row r="380" spans="1:217" ht="75.400000000000006" hidden="1" customHeight="1" outlineLevel="1" x14ac:dyDescent="0.45">
      <c r="B380" s="9"/>
      <c r="C380" s="317" t="s">
        <v>148</v>
      </c>
      <c r="D380" s="1" t="s">
        <v>1471</v>
      </c>
      <c r="E380" s="35">
        <v>365</v>
      </c>
      <c r="F380" s="35">
        <v>7</v>
      </c>
      <c r="G380" s="38" t="s">
        <v>148</v>
      </c>
      <c r="H380" s="37" t="s">
        <v>279</v>
      </c>
      <c r="I380" s="47" t="s">
        <v>525</v>
      </c>
      <c r="J380" s="54">
        <v>0</v>
      </c>
      <c r="K380" s="38"/>
      <c r="L380" s="38"/>
      <c r="M380" s="42" t="s">
        <v>48</v>
      </c>
      <c r="N380" s="41"/>
      <c r="O380" s="38"/>
      <c r="P380" s="38" t="s">
        <v>456</v>
      </c>
      <c r="Q380" s="40"/>
      <c r="R380" s="40"/>
      <c r="S380" s="40"/>
      <c r="T380" s="40"/>
      <c r="U380" s="98"/>
      <c r="V380" s="40"/>
      <c r="W380" s="40"/>
      <c r="X380" s="85">
        <f t="shared" si="3605"/>
        <v>0</v>
      </c>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0"/>
      <c r="BN380" s="40"/>
      <c r="BO380" s="40"/>
      <c r="BP380" s="40"/>
      <c r="BQ380" s="40"/>
      <c r="BR380" s="40"/>
      <c r="BS380" s="40"/>
      <c r="BT380" s="40"/>
      <c r="BU380" s="40"/>
      <c r="BV380" s="40"/>
      <c r="BW380" s="40"/>
      <c r="BX380" s="40"/>
      <c r="BY380" s="40"/>
      <c r="BZ380" s="40"/>
      <c r="CA380" s="40"/>
      <c r="CB380" s="40"/>
      <c r="CC380" s="40"/>
      <c r="CD380" s="40"/>
      <c r="CE380" s="40"/>
      <c r="CF380" s="40"/>
      <c r="CG380" s="40"/>
      <c r="CH380" s="40"/>
      <c r="CI380" s="40"/>
      <c r="CJ380" s="40"/>
      <c r="CK380" s="40"/>
      <c r="CL380" s="40"/>
      <c r="CM380" s="40"/>
      <c r="CN380" s="40"/>
      <c r="CO380" s="84">
        <v>0</v>
      </c>
      <c r="CP380" s="84">
        <v>0</v>
      </c>
      <c r="CQ380" s="40"/>
      <c r="CR380" s="57">
        <f t="shared" si="3606"/>
        <v>0</v>
      </c>
      <c r="CS380" s="40"/>
      <c r="CT380" s="40"/>
      <c r="CU380" s="84"/>
      <c r="CV380" s="84"/>
      <c r="CW380" s="84"/>
      <c r="CX380" s="84"/>
      <c r="CY380" s="191"/>
      <c r="CZ380" s="84"/>
      <c r="DA380" s="40"/>
      <c r="DB380" s="84">
        <v>0</v>
      </c>
      <c r="DC380" s="84"/>
      <c r="DD380" s="84"/>
      <c r="DE380" s="84">
        <f t="shared" si="3613"/>
        <v>0</v>
      </c>
      <c r="DF380" s="191"/>
      <c r="DG380" s="84"/>
      <c r="DH380" s="40"/>
      <c r="DI380" s="84">
        <v>0</v>
      </c>
      <c r="DJ380" s="84"/>
      <c r="DK380" s="84"/>
      <c r="DL380" s="84">
        <f t="shared" si="3617"/>
        <v>0</v>
      </c>
      <c r="DM380" s="191"/>
      <c r="DN380" s="84"/>
      <c r="DO380" s="40"/>
      <c r="DP380" s="84">
        <v>0</v>
      </c>
      <c r="DQ380" s="84"/>
      <c r="DR380" s="84"/>
      <c r="DS380" s="84">
        <f t="shared" si="3621"/>
        <v>0</v>
      </c>
      <c r="DT380" s="191"/>
      <c r="DU380" s="84"/>
      <c r="DV380" s="40"/>
      <c r="DW380" s="84">
        <v>0</v>
      </c>
      <c r="DX380" s="84"/>
      <c r="DY380" s="84"/>
      <c r="DZ380" s="84">
        <f t="shared" si="3625"/>
        <v>0</v>
      </c>
      <c r="EA380" s="191"/>
      <c r="EB380" s="84"/>
      <c r="EC380" s="40"/>
      <c r="ED380" s="84">
        <v>0</v>
      </c>
      <c r="EE380" s="84"/>
      <c r="EF380" s="84"/>
      <c r="EG380" s="84">
        <f t="shared" si="3629"/>
        <v>0</v>
      </c>
      <c r="EH380" s="191"/>
      <c r="EI380" s="84"/>
      <c r="EJ380" s="40"/>
      <c r="EK380" s="84">
        <v>0</v>
      </c>
      <c r="EL380" s="84"/>
      <c r="EM380" s="84"/>
      <c r="EN380" s="84">
        <f t="shared" si="3633"/>
        <v>0</v>
      </c>
      <c r="EO380" s="191"/>
      <c r="EP380" s="84"/>
      <c r="EQ380" s="40"/>
      <c r="ER380" s="84">
        <v>0</v>
      </c>
      <c r="ES380" s="84"/>
      <c r="ET380" s="84"/>
      <c r="EU380" s="84">
        <f t="shared" si="3637"/>
        <v>0</v>
      </c>
      <c r="EV380" s="191"/>
      <c r="EW380" s="84"/>
      <c r="EX380" s="40"/>
      <c r="EY380" s="84">
        <v>0</v>
      </c>
      <c r="EZ380" s="84"/>
      <c r="FA380" s="84"/>
      <c r="FB380" s="84">
        <f t="shared" si="3641"/>
        <v>0</v>
      </c>
      <c r="FC380" s="191"/>
      <c r="FD380" s="84"/>
      <c r="FE380" s="40"/>
      <c r="FF380" s="84">
        <v>0</v>
      </c>
      <c r="FG380" s="84"/>
      <c r="FH380" s="84"/>
      <c r="FI380" s="84">
        <f t="shared" si="3645"/>
        <v>0</v>
      </c>
      <c r="FJ380" s="191"/>
      <c r="FK380" s="84"/>
      <c r="FL380" s="40"/>
      <c r="FM380" s="84">
        <v>0</v>
      </c>
      <c r="FN380" s="84"/>
      <c r="FO380" s="84"/>
      <c r="FP380" s="84">
        <f t="shared" si="3649"/>
        <v>0</v>
      </c>
      <c r="FQ380" s="191"/>
      <c r="FR380" s="84"/>
      <c r="FS380" s="40"/>
      <c r="FT380" s="97">
        <f t="shared" si="3652"/>
        <v>0</v>
      </c>
      <c r="FU380" s="84">
        <v>0</v>
      </c>
      <c r="FV380" s="84">
        <v>0</v>
      </c>
      <c r="FW380" s="84">
        <v>0</v>
      </c>
      <c r="FX380" s="84">
        <f t="shared" si="3653"/>
        <v>0</v>
      </c>
      <c r="FY380" s="191" t="str">
        <f t="shared" si="3654"/>
        <v>nebija plānots</v>
      </c>
      <c r="FZ380" s="84">
        <f t="shared" si="3655"/>
        <v>0</v>
      </c>
      <c r="GA380" s="84">
        <v>0</v>
      </c>
      <c r="GB380" s="84">
        <v>0</v>
      </c>
      <c r="GC380" s="84">
        <f t="shared" si="3656"/>
        <v>0</v>
      </c>
      <c r="GD380" s="84">
        <f t="shared" si="3657"/>
        <v>0</v>
      </c>
      <c r="GE380" s="84">
        <f t="shared" si="3658"/>
        <v>0</v>
      </c>
      <c r="GF380" s="191" t="str">
        <f t="shared" si="3659"/>
        <v>nebija plānots</v>
      </c>
      <c r="GG380" s="84">
        <f t="shared" si="3660"/>
        <v>0</v>
      </c>
      <c r="GH380" s="84">
        <v>0</v>
      </c>
      <c r="GI380" s="84">
        <v>0</v>
      </c>
      <c r="GJ380" s="84">
        <f t="shared" si="3661"/>
        <v>0</v>
      </c>
      <c r="GK380" s="84">
        <f t="shared" si="3662"/>
        <v>0</v>
      </c>
      <c r="GL380" s="84">
        <f t="shared" si="3663"/>
        <v>0</v>
      </c>
      <c r="GM380" s="191" t="str">
        <f t="shared" si="3664"/>
        <v>nebija plānots</v>
      </c>
      <c r="GN380" s="84">
        <f t="shared" si="3665"/>
        <v>0</v>
      </c>
      <c r="GO380" s="84">
        <v>0</v>
      </c>
      <c r="GP380" s="84">
        <v>0</v>
      </c>
      <c r="GQ380" s="84">
        <f t="shared" si="3595"/>
        <v>0</v>
      </c>
      <c r="GR380" s="84">
        <f t="shared" si="3596"/>
        <v>0</v>
      </c>
      <c r="GS380" s="84">
        <f t="shared" si="3597"/>
        <v>0</v>
      </c>
      <c r="GT380" s="191" t="str">
        <f t="shared" si="3666"/>
        <v>nebija plānots</v>
      </c>
      <c r="GU380" s="84">
        <f t="shared" si="3598"/>
        <v>0</v>
      </c>
      <c r="GV380" s="84">
        <v>0</v>
      </c>
      <c r="GW380" s="84">
        <v>0</v>
      </c>
      <c r="GX380" s="84">
        <f t="shared" si="3599"/>
        <v>0</v>
      </c>
      <c r="GY380" s="84">
        <f t="shared" si="3600"/>
        <v>0</v>
      </c>
      <c r="GZ380" s="84">
        <f t="shared" si="3601"/>
        <v>0</v>
      </c>
      <c r="HA380" s="191" t="str">
        <f t="shared" si="3791"/>
        <v>nebija plānots</v>
      </c>
      <c r="HB380" s="84">
        <f t="shared" si="3602"/>
        <v>0</v>
      </c>
      <c r="HC380" s="40"/>
      <c r="HD380" s="40"/>
      <c r="HE380" s="99"/>
      <c r="HF380" s="99"/>
      <c r="HG380" s="108"/>
      <c r="HH380" s="100"/>
      <c r="HI380" s="100"/>
    </row>
    <row r="381" spans="1:217" ht="129.4" hidden="1" customHeight="1" outlineLevel="1" x14ac:dyDescent="0.45">
      <c r="B381" s="9"/>
      <c r="C381" s="317" t="s">
        <v>148</v>
      </c>
      <c r="D381" s="1" t="s">
        <v>1471</v>
      </c>
      <c r="E381" s="35">
        <v>366</v>
      </c>
      <c r="F381" s="35">
        <v>7</v>
      </c>
      <c r="G381" s="38" t="s">
        <v>148</v>
      </c>
      <c r="H381" s="37" t="s">
        <v>279</v>
      </c>
      <c r="I381" s="47" t="s">
        <v>525</v>
      </c>
      <c r="J381" s="54">
        <v>0</v>
      </c>
      <c r="K381" s="38"/>
      <c r="L381" s="38"/>
      <c r="M381" s="42" t="s">
        <v>48</v>
      </c>
      <c r="N381" s="41"/>
      <c r="O381" s="38"/>
      <c r="P381" s="38" t="s">
        <v>457</v>
      </c>
      <c r="Q381" s="40"/>
      <c r="R381" s="40"/>
      <c r="S381" s="40"/>
      <c r="T381" s="40"/>
      <c r="U381" s="98"/>
      <c r="V381" s="40"/>
      <c r="W381" s="40"/>
      <c r="X381" s="85">
        <f t="shared" si="3605"/>
        <v>0</v>
      </c>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40"/>
      <c r="BF381" s="40"/>
      <c r="BG381" s="40"/>
      <c r="BH381" s="40"/>
      <c r="BI381" s="40"/>
      <c r="BJ381" s="40"/>
      <c r="BK381" s="40"/>
      <c r="BL381" s="40"/>
      <c r="BM381" s="40"/>
      <c r="BN381" s="40"/>
      <c r="BO381" s="40"/>
      <c r="BP381" s="40"/>
      <c r="BQ381" s="40"/>
      <c r="BR381" s="40"/>
      <c r="BS381" s="40"/>
      <c r="BT381" s="40"/>
      <c r="BU381" s="40"/>
      <c r="BV381" s="40"/>
      <c r="BW381" s="40"/>
      <c r="BX381" s="40"/>
      <c r="BY381" s="40"/>
      <c r="BZ381" s="40"/>
      <c r="CA381" s="40"/>
      <c r="CB381" s="40"/>
      <c r="CC381" s="40"/>
      <c r="CD381" s="40"/>
      <c r="CE381" s="40"/>
      <c r="CF381" s="40"/>
      <c r="CG381" s="40"/>
      <c r="CH381" s="40"/>
      <c r="CI381" s="40"/>
      <c r="CJ381" s="40"/>
      <c r="CK381" s="40"/>
      <c r="CL381" s="40"/>
      <c r="CM381" s="40"/>
      <c r="CN381" s="40"/>
      <c r="CO381" s="84">
        <v>0</v>
      </c>
      <c r="CP381" s="84">
        <v>0</v>
      </c>
      <c r="CQ381" s="40"/>
      <c r="CR381" s="57">
        <f t="shared" si="3606"/>
        <v>0</v>
      </c>
      <c r="CS381" s="40"/>
      <c r="CT381" s="40">
        <v>0</v>
      </c>
      <c r="CU381" s="84"/>
      <c r="CV381" s="84"/>
      <c r="CW381" s="84"/>
      <c r="CX381" s="84"/>
      <c r="CY381" s="191"/>
      <c r="CZ381" s="84"/>
      <c r="DA381" s="40">
        <v>0</v>
      </c>
      <c r="DB381" s="84">
        <v>0</v>
      </c>
      <c r="DC381" s="84"/>
      <c r="DD381" s="84"/>
      <c r="DE381" s="84">
        <f t="shared" si="3613"/>
        <v>0</v>
      </c>
      <c r="DF381" s="191"/>
      <c r="DG381" s="84"/>
      <c r="DH381" s="40">
        <v>0</v>
      </c>
      <c r="DI381" s="84">
        <v>0</v>
      </c>
      <c r="DJ381" s="84"/>
      <c r="DK381" s="84"/>
      <c r="DL381" s="84">
        <f t="shared" si="3617"/>
        <v>0</v>
      </c>
      <c r="DM381" s="191"/>
      <c r="DN381" s="84"/>
      <c r="DO381" s="40">
        <v>507366.32</v>
      </c>
      <c r="DP381" s="84">
        <v>0</v>
      </c>
      <c r="DQ381" s="84"/>
      <c r="DR381" s="84"/>
      <c r="DS381" s="84">
        <f t="shared" si="3621"/>
        <v>0</v>
      </c>
      <c r="DT381" s="191"/>
      <c r="DU381" s="84"/>
      <c r="DV381" s="40">
        <v>0</v>
      </c>
      <c r="DW381" s="84">
        <v>0</v>
      </c>
      <c r="DX381" s="84"/>
      <c r="DY381" s="84"/>
      <c r="DZ381" s="84">
        <f t="shared" si="3625"/>
        <v>0</v>
      </c>
      <c r="EA381" s="191"/>
      <c r="EB381" s="84"/>
      <c r="EC381" s="40">
        <v>959023.49</v>
      </c>
      <c r="ED381" s="84">
        <v>0</v>
      </c>
      <c r="EE381" s="84"/>
      <c r="EF381" s="84"/>
      <c r="EG381" s="84">
        <f t="shared" si="3629"/>
        <v>0</v>
      </c>
      <c r="EH381" s="191"/>
      <c r="EI381" s="84"/>
      <c r="EJ381" s="40">
        <v>0</v>
      </c>
      <c r="EK381" s="84">
        <v>0</v>
      </c>
      <c r="EL381" s="84"/>
      <c r="EM381" s="84"/>
      <c r="EN381" s="84">
        <f t="shared" si="3633"/>
        <v>0</v>
      </c>
      <c r="EO381" s="191"/>
      <c r="EP381" s="84"/>
      <c r="EQ381" s="40">
        <v>0</v>
      </c>
      <c r="ER381" s="84">
        <v>0</v>
      </c>
      <c r="ES381" s="84"/>
      <c r="ET381" s="84"/>
      <c r="EU381" s="84">
        <f t="shared" si="3637"/>
        <v>0</v>
      </c>
      <c r="EV381" s="191"/>
      <c r="EW381" s="84"/>
      <c r="EX381" s="40">
        <v>1128035.99</v>
      </c>
      <c r="EY381" s="84">
        <v>0</v>
      </c>
      <c r="EZ381" s="84"/>
      <c r="FA381" s="84"/>
      <c r="FB381" s="84">
        <f t="shared" si="3641"/>
        <v>0</v>
      </c>
      <c r="FC381" s="191"/>
      <c r="FD381" s="84"/>
      <c r="FE381" s="40">
        <v>0</v>
      </c>
      <c r="FF381" s="84">
        <v>0</v>
      </c>
      <c r="FG381" s="84"/>
      <c r="FH381" s="84"/>
      <c r="FI381" s="84">
        <f t="shared" si="3645"/>
        <v>0</v>
      </c>
      <c r="FJ381" s="191"/>
      <c r="FK381" s="84"/>
      <c r="FL381" s="40">
        <v>0</v>
      </c>
      <c r="FM381" s="84">
        <v>0</v>
      </c>
      <c r="FN381" s="84"/>
      <c r="FO381" s="84"/>
      <c r="FP381" s="84">
        <f t="shared" si="3649"/>
        <v>0</v>
      </c>
      <c r="FQ381" s="191"/>
      <c r="FR381" s="84"/>
      <c r="FS381" s="40"/>
      <c r="FT381" s="97">
        <f t="shared" si="3652"/>
        <v>0</v>
      </c>
      <c r="FU381" s="84">
        <v>0</v>
      </c>
      <c r="FV381" s="84">
        <v>0</v>
      </c>
      <c r="FW381" s="84">
        <v>0</v>
      </c>
      <c r="FX381" s="84">
        <f t="shared" si="3653"/>
        <v>0</v>
      </c>
      <c r="FY381" s="191" t="str">
        <f t="shared" si="3654"/>
        <v>nebija plānots</v>
      </c>
      <c r="FZ381" s="84">
        <f t="shared" si="3655"/>
        <v>0</v>
      </c>
      <c r="GA381" s="84">
        <v>0</v>
      </c>
      <c r="GB381" s="84">
        <v>0</v>
      </c>
      <c r="GC381" s="84">
        <f t="shared" si="3656"/>
        <v>0</v>
      </c>
      <c r="GD381" s="84">
        <f t="shared" si="3657"/>
        <v>0</v>
      </c>
      <c r="GE381" s="84">
        <f t="shared" si="3658"/>
        <v>0</v>
      </c>
      <c r="GF381" s="191" t="str">
        <f t="shared" si="3659"/>
        <v>nebija plānots</v>
      </c>
      <c r="GG381" s="84">
        <f t="shared" si="3660"/>
        <v>0</v>
      </c>
      <c r="GH381" s="84">
        <v>0</v>
      </c>
      <c r="GI381" s="84">
        <v>0</v>
      </c>
      <c r="GJ381" s="84">
        <f t="shared" si="3661"/>
        <v>0</v>
      </c>
      <c r="GK381" s="84">
        <f t="shared" si="3662"/>
        <v>0</v>
      </c>
      <c r="GL381" s="84">
        <f t="shared" si="3663"/>
        <v>0</v>
      </c>
      <c r="GM381" s="191" t="str">
        <f t="shared" si="3664"/>
        <v>nebija plānots</v>
      </c>
      <c r="GN381" s="84">
        <f t="shared" si="3665"/>
        <v>0</v>
      </c>
      <c r="GO381" s="84">
        <v>0</v>
      </c>
      <c r="GP381" s="84">
        <v>0</v>
      </c>
      <c r="GQ381" s="84">
        <f t="shared" si="3595"/>
        <v>0</v>
      </c>
      <c r="GR381" s="84">
        <f t="shared" si="3596"/>
        <v>0</v>
      </c>
      <c r="GS381" s="84">
        <f t="shared" si="3597"/>
        <v>0</v>
      </c>
      <c r="GT381" s="191" t="str">
        <f t="shared" si="3666"/>
        <v>nebija plānots</v>
      </c>
      <c r="GU381" s="84">
        <f t="shared" si="3598"/>
        <v>0</v>
      </c>
      <c r="GV381" s="84">
        <v>0</v>
      </c>
      <c r="GW381" s="84">
        <v>0</v>
      </c>
      <c r="GX381" s="84">
        <f t="shared" si="3599"/>
        <v>0</v>
      </c>
      <c r="GY381" s="84">
        <f t="shared" si="3600"/>
        <v>0</v>
      </c>
      <c r="GZ381" s="84">
        <f t="shared" si="3601"/>
        <v>0</v>
      </c>
      <c r="HA381" s="191" t="str">
        <f t="shared" si="3791"/>
        <v>nebija plānots</v>
      </c>
      <c r="HB381" s="84">
        <f t="shared" si="3602"/>
        <v>0</v>
      </c>
      <c r="HC381" s="40"/>
      <c r="HD381" s="40"/>
      <c r="HE381" s="99"/>
      <c r="HF381" s="153">
        <v>0.75</v>
      </c>
      <c r="HG381" s="108" t="s">
        <v>967</v>
      </c>
      <c r="HH381" s="100"/>
      <c r="HI381" s="100" t="s">
        <v>925</v>
      </c>
    </row>
    <row r="382" spans="1:217" s="8" customFormat="1" ht="75.400000000000006" customHeight="1" collapsed="1" x14ac:dyDescent="0.45">
      <c r="A382" s="1" t="str">
        <f t="shared" si="2436"/>
        <v>7.1.2.1.__</v>
      </c>
      <c r="B382" s="9" t="str">
        <f>C382&amp;J382&amp;"."&amp;D382</f>
        <v>7.1.2.1.K0.Nē</v>
      </c>
      <c r="C382" s="317" t="s">
        <v>90</v>
      </c>
      <c r="D382" s="1" t="s">
        <v>1471</v>
      </c>
      <c r="E382" s="35">
        <v>367</v>
      </c>
      <c r="F382" s="52">
        <v>7</v>
      </c>
      <c r="G382" s="53" t="s">
        <v>90</v>
      </c>
      <c r="H382" s="54" t="s">
        <v>280</v>
      </c>
      <c r="I382" s="66" t="str">
        <f t="shared" si="2401"/>
        <v>7.1.2.1. EURES tīkla darbība Latvijā</v>
      </c>
      <c r="J382" s="54" t="s">
        <v>1472</v>
      </c>
      <c r="K382" s="55" t="s">
        <v>33</v>
      </c>
      <c r="L382" s="38" t="str">
        <f t="shared" si="2402"/>
        <v>7.1.2.1.__</v>
      </c>
      <c r="M382" s="56" t="s">
        <v>89</v>
      </c>
      <c r="N382" s="55" t="s">
        <v>4</v>
      </c>
      <c r="O382" s="55" t="s">
        <v>222</v>
      </c>
      <c r="P382" s="55" t="s">
        <v>225</v>
      </c>
      <c r="Q382" s="57">
        <f t="shared" si="3603"/>
        <v>711612</v>
      </c>
      <c r="R382" s="57">
        <f t="shared" si="3604"/>
        <v>711612</v>
      </c>
      <c r="S382" s="80">
        <v>0</v>
      </c>
      <c r="T382" s="80">
        <v>0</v>
      </c>
      <c r="U382" s="81">
        <v>711612</v>
      </c>
      <c r="V382" s="80">
        <v>0</v>
      </c>
      <c r="W382" s="80">
        <v>0</v>
      </c>
      <c r="X382" s="85" t="str">
        <f t="shared" si="3605"/>
        <v>ESF</v>
      </c>
      <c r="Y382" s="85">
        <v>4131.54</v>
      </c>
      <c r="Z382" s="85">
        <v>66276.03</v>
      </c>
      <c r="AA382" s="85">
        <v>26860.29</v>
      </c>
      <c r="AB382" s="85">
        <v>0</v>
      </c>
      <c r="AC382" s="85">
        <v>20573.16</v>
      </c>
      <c r="AD382" s="85">
        <v>0</v>
      </c>
      <c r="AE382" s="85">
        <v>0</v>
      </c>
      <c r="AF382" s="85">
        <v>30514.04</v>
      </c>
      <c r="AG382" s="85">
        <v>0</v>
      </c>
      <c r="AH382" s="85">
        <v>0</v>
      </c>
      <c r="AI382" s="85">
        <v>0</v>
      </c>
      <c r="AJ382" s="85">
        <v>12512.71</v>
      </c>
      <c r="AK382" s="85">
        <v>0</v>
      </c>
      <c r="AL382" s="85">
        <v>0</v>
      </c>
      <c r="AM382" s="85">
        <v>90460.199999999983</v>
      </c>
      <c r="AN382" s="85">
        <f t="shared" si="3982"/>
        <v>160867.76999999999</v>
      </c>
      <c r="AO382" s="85">
        <v>95732.63</v>
      </c>
      <c r="AP382" s="57">
        <f t="shared" si="2306"/>
        <v>256600.4</v>
      </c>
      <c r="AQ382" s="85">
        <v>15637.48</v>
      </c>
      <c r="AR382" s="85">
        <v>0</v>
      </c>
      <c r="AS382" s="85">
        <v>0</v>
      </c>
      <c r="AT382" s="85">
        <v>0</v>
      </c>
      <c r="AU382" s="85">
        <v>0</v>
      </c>
      <c r="AV382" s="85">
        <v>37218.239999999998</v>
      </c>
      <c r="AW382" s="85">
        <v>0</v>
      </c>
      <c r="AX382" s="85">
        <v>0</v>
      </c>
      <c r="AY382" s="85">
        <v>0</v>
      </c>
      <c r="AZ382" s="85">
        <v>0</v>
      </c>
      <c r="BA382" s="85">
        <v>60614.239999999998</v>
      </c>
      <c r="BB382" s="85">
        <v>0</v>
      </c>
      <c r="BC382" s="57">
        <f t="shared" si="2307"/>
        <v>113469.95999999999</v>
      </c>
      <c r="BD382" s="57">
        <f t="shared" si="2308"/>
        <v>370070.36</v>
      </c>
      <c r="BE382" s="85">
        <v>0</v>
      </c>
      <c r="BF382" s="85">
        <v>0</v>
      </c>
      <c r="BG382" s="85">
        <v>0</v>
      </c>
      <c r="BH382" s="85">
        <v>0</v>
      </c>
      <c r="BI382" s="85">
        <v>33720.15</v>
      </c>
      <c r="BJ382" s="85">
        <v>0</v>
      </c>
      <c r="BK382" s="85">
        <v>0</v>
      </c>
      <c r="BL382" s="85">
        <v>0</v>
      </c>
      <c r="BM382" s="85">
        <v>0</v>
      </c>
      <c r="BN382" s="85">
        <v>0</v>
      </c>
      <c r="BO382" s="85">
        <v>0</v>
      </c>
      <c r="BP382" s="85">
        <v>35315.35</v>
      </c>
      <c r="BQ382" s="57">
        <f t="shared" si="2309"/>
        <v>69035.5</v>
      </c>
      <c r="BR382" s="85">
        <v>0</v>
      </c>
      <c r="BS382" s="85">
        <v>0</v>
      </c>
      <c r="BT382" s="85">
        <v>0</v>
      </c>
      <c r="BU382" s="85">
        <v>0</v>
      </c>
      <c r="BV382" s="85">
        <v>42026.74</v>
      </c>
      <c r="BW382" s="85">
        <v>0</v>
      </c>
      <c r="BX382" s="85">
        <v>0</v>
      </c>
      <c r="BY382" s="85">
        <v>0</v>
      </c>
      <c r="BZ382" s="85">
        <v>0</v>
      </c>
      <c r="CA382" s="85">
        <v>0</v>
      </c>
      <c r="CB382" s="85">
        <v>31948.19</v>
      </c>
      <c r="CC382" s="85">
        <v>0</v>
      </c>
      <c r="CD382" s="57">
        <f t="shared" si="2310"/>
        <v>73974.929999999993</v>
      </c>
      <c r="CE382" s="85">
        <v>0</v>
      </c>
      <c r="CF382" s="85">
        <v>0</v>
      </c>
      <c r="CG382" s="85">
        <v>0</v>
      </c>
      <c r="CH382" s="85">
        <v>0</v>
      </c>
      <c r="CI382" s="85">
        <v>25536.11</v>
      </c>
      <c r="CJ382" s="85">
        <v>0</v>
      </c>
      <c r="CK382" s="85">
        <v>0</v>
      </c>
      <c r="CL382" s="85">
        <v>0</v>
      </c>
      <c r="CM382" s="85">
        <v>0</v>
      </c>
      <c r="CN382" s="85">
        <v>0</v>
      </c>
      <c r="CO382" s="84">
        <v>30062.61</v>
      </c>
      <c r="CP382" s="84">
        <v>0</v>
      </c>
      <c r="CQ382" s="57">
        <f>CE382+CF382+CG382+CH382+CI382+CJ382+CK382+CL382+CM382+CN382+CO382+CP382</f>
        <v>55598.720000000001</v>
      </c>
      <c r="CR382" s="57">
        <f t="shared" si="3606"/>
        <v>568679.51</v>
      </c>
      <c r="CS382" s="179">
        <v>0</v>
      </c>
      <c r="CT382" s="84">
        <v>0</v>
      </c>
      <c r="CU382" s="84">
        <v>0</v>
      </c>
      <c r="CV382" s="84">
        <f t="shared" si="3607"/>
        <v>0</v>
      </c>
      <c r="CW382" s="84">
        <v>0</v>
      </c>
      <c r="CX382" s="84">
        <f t="shared" si="3608"/>
        <v>0</v>
      </c>
      <c r="CY382" s="191" t="str">
        <f t="shared" si="3609"/>
        <v>nebija plānots</v>
      </c>
      <c r="CZ382" s="84">
        <f t="shared" si="3610"/>
        <v>0</v>
      </c>
      <c r="DA382" s="84">
        <f t="shared" ref="DA382:FL382" si="4103">DA383+DA384</f>
        <v>0</v>
      </c>
      <c r="DB382" s="84">
        <v>0</v>
      </c>
      <c r="DC382" s="84">
        <f t="shared" si="3612"/>
        <v>0</v>
      </c>
      <c r="DD382" s="84">
        <v>0</v>
      </c>
      <c r="DE382" s="84">
        <f t="shared" si="3613"/>
        <v>0</v>
      </c>
      <c r="DF382" s="191" t="str">
        <f t="shared" ref="DF382" si="4104">IFERROR(DE382/DC382,"nebija plānots")</f>
        <v>nebija plānots</v>
      </c>
      <c r="DG382" s="84">
        <f t="shared" ref="DG382" si="4105">DE382-DC382</f>
        <v>0</v>
      </c>
      <c r="DH382" s="84">
        <f t="shared" si="4103"/>
        <v>0</v>
      </c>
      <c r="DI382" s="84">
        <v>0</v>
      </c>
      <c r="DJ382" s="84">
        <f t="shared" ref="DJ382" si="4106">DC382+DH382</f>
        <v>0</v>
      </c>
      <c r="DK382" s="84">
        <v>0</v>
      </c>
      <c r="DL382" s="84">
        <f t="shared" si="3617"/>
        <v>0</v>
      </c>
      <c r="DM382" s="191" t="str">
        <f t="shared" ref="DM382" si="4107">IFERROR(DL382/DJ382,"nebija plānots")</f>
        <v>nebija plānots</v>
      </c>
      <c r="DN382" s="84">
        <f t="shared" ref="DN382" si="4108">DL382-DJ382</f>
        <v>0</v>
      </c>
      <c r="DO382" s="84">
        <f t="shared" si="4103"/>
        <v>22161.200000000001</v>
      </c>
      <c r="DP382" s="84">
        <v>0</v>
      </c>
      <c r="DQ382" s="84">
        <f t="shared" ref="DQ382" si="4109">DJ382+DO382</f>
        <v>22161.200000000001</v>
      </c>
      <c r="DR382" s="84">
        <v>0</v>
      </c>
      <c r="DS382" s="84">
        <f t="shared" si="3621"/>
        <v>0</v>
      </c>
      <c r="DT382" s="191">
        <f t="shared" ref="DT382" si="4110">IFERROR(DS382/DQ382,"nebija plānots")</f>
        <v>0</v>
      </c>
      <c r="DU382" s="84">
        <f t="shared" ref="DU382" si="4111">DS382-DQ382</f>
        <v>-22161.200000000001</v>
      </c>
      <c r="DV382" s="84">
        <f t="shared" si="4103"/>
        <v>0</v>
      </c>
      <c r="DW382" s="84">
        <v>30040.73</v>
      </c>
      <c r="DX382" s="84">
        <f t="shared" ref="DX382" si="4112">DQ382+DV382</f>
        <v>22161.200000000001</v>
      </c>
      <c r="DY382" s="84">
        <v>0</v>
      </c>
      <c r="DZ382" s="84">
        <f t="shared" si="3625"/>
        <v>30040.73</v>
      </c>
      <c r="EA382" s="191">
        <f t="shared" ref="EA382" si="4113">IFERROR(DZ382/DX382,"nebija plānots")</f>
        <v>1.3555552045918091</v>
      </c>
      <c r="EB382" s="84">
        <f t="shared" ref="EB382" si="4114">DZ382-DX382</f>
        <v>7879.5299999999988</v>
      </c>
      <c r="EC382" s="84">
        <f t="shared" si="4103"/>
        <v>0</v>
      </c>
      <c r="ED382" s="84">
        <v>0</v>
      </c>
      <c r="EE382" s="84">
        <f t="shared" ref="EE382" si="4115">DX382+EC382</f>
        <v>22161.200000000001</v>
      </c>
      <c r="EF382" s="84">
        <v>0</v>
      </c>
      <c r="EG382" s="84">
        <f t="shared" si="3629"/>
        <v>30040.73</v>
      </c>
      <c r="EH382" s="191">
        <f t="shared" ref="EH382" si="4116">IFERROR(EG382/EE382,"nebija plānots")</f>
        <v>1.3555552045918091</v>
      </c>
      <c r="EI382" s="84">
        <f t="shared" ref="EI382" si="4117">EG382-EE382</f>
        <v>7879.5299999999988</v>
      </c>
      <c r="EJ382" s="84">
        <f t="shared" si="4103"/>
        <v>0</v>
      </c>
      <c r="EK382" s="84">
        <v>0</v>
      </c>
      <c r="EL382" s="84">
        <f t="shared" ref="EL382" si="4118">EE382+EJ382</f>
        <v>22161.200000000001</v>
      </c>
      <c r="EM382" s="84">
        <v>0</v>
      </c>
      <c r="EN382" s="84">
        <f t="shared" si="3633"/>
        <v>30040.73</v>
      </c>
      <c r="EO382" s="191">
        <f t="shared" ref="EO382" si="4119">IFERROR(EN382/EL382,"nebija plānots")</f>
        <v>1.3555552045918091</v>
      </c>
      <c r="EP382" s="84">
        <f t="shared" ref="EP382" si="4120">EN382-EL382</f>
        <v>7879.5299999999988</v>
      </c>
      <c r="EQ382" s="84">
        <f t="shared" si="4103"/>
        <v>0</v>
      </c>
      <c r="ER382" s="84">
        <v>0</v>
      </c>
      <c r="ES382" s="84">
        <f t="shared" ref="ES382" si="4121">EL382+EQ382</f>
        <v>22161.200000000001</v>
      </c>
      <c r="ET382" s="84">
        <v>0</v>
      </c>
      <c r="EU382" s="84">
        <f t="shared" si="3637"/>
        <v>30040.73</v>
      </c>
      <c r="EV382" s="191">
        <f t="shared" ref="EV382" si="4122">IFERROR(EU382/ES382,"nebija plānots")</f>
        <v>1.3555552045918091</v>
      </c>
      <c r="EW382" s="84">
        <f t="shared" ref="EW382" si="4123">EU382-ES382</f>
        <v>7879.5299999999988</v>
      </c>
      <c r="EX382" s="84">
        <f t="shared" si="4103"/>
        <v>0</v>
      </c>
      <c r="EY382" s="84">
        <v>0</v>
      </c>
      <c r="EZ382" s="84">
        <f t="shared" ref="EZ382" si="4124">ES382+EX382</f>
        <v>22161.200000000001</v>
      </c>
      <c r="FA382" s="84">
        <v>0</v>
      </c>
      <c r="FB382" s="84">
        <f t="shared" si="3641"/>
        <v>30040.73</v>
      </c>
      <c r="FC382" s="191">
        <f t="shared" ref="FC382" si="4125">IFERROR(FB382/EZ382,"nebija plānots")</f>
        <v>1.3555552045918091</v>
      </c>
      <c r="FD382" s="84">
        <f t="shared" ref="FD382" si="4126">FB382-EZ382</f>
        <v>7879.5299999999988</v>
      </c>
      <c r="FE382" s="84">
        <f t="shared" si="4103"/>
        <v>25976</v>
      </c>
      <c r="FF382" s="84">
        <v>65903.929999999993</v>
      </c>
      <c r="FG382" s="84">
        <f t="shared" ref="FG382" si="4127">EZ382+FE382</f>
        <v>48137.2</v>
      </c>
      <c r="FH382" s="84">
        <v>0</v>
      </c>
      <c r="FI382" s="84">
        <f t="shared" si="3645"/>
        <v>95944.659999999989</v>
      </c>
      <c r="FJ382" s="191">
        <f t="shared" ref="FJ382" si="4128">IFERROR(FI382/FG382,"nebija plānots")</f>
        <v>1.993149996260688</v>
      </c>
      <c r="FK382" s="84">
        <f t="shared" ref="FK382" si="4129">FI382-FG382</f>
        <v>47807.459999999992</v>
      </c>
      <c r="FL382" s="84">
        <f t="shared" si="4103"/>
        <v>0</v>
      </c>
      <c r="FM382" s="84">
        <v>0</v>
      </c>
      <c r="FN382" s="84">
        <f t="shared" ref="FN382" si="4130">FG382+FL382</f>
        <v>48137.2</v>
      </c>
      <c r="FO382" s="84">
        <v>0</v>
      </c>
      <c r="FP382" s="84">
        <f t="shared" si="3649"/>
        <v>95944.659999999989</v>
      </c>
      <c r="FQ382" s="191">
        <f t="shared" ref="FQ382" si="4131">IFERROR(FP382/FN382,"nebija plānots")</f>
        <v>1.993149996260688</v>
      </c>
      <c r="FR382" s="84">
        <f t="shared" ref="FR382" si="4132">FP382-FN382</f>
        <v>47807.459999999992</v>
      </c>
      <c r="FS382" s="97">
        <f t="shared" si="3790"/>
        <v>48137.2</v>
      </c>
      <c r="FT382" s="97">
        <f t="shared" si="3652"/>
        <v>664624.17000000004</v>
      </c>
      <c r="FU382" s="84">
        <v>37065.85</v>
      </c>
      <c r="FV382" s="84">
        <v>0</v>
      </c>
      <c r="FW382" s="84">
        <v>0</v>
      </c>
      <c r="FX382" s="84">
        <f t="shared" si="3653"/>
        <v>0</v>
      </c>
      <c r="FY382" s="191">
        <f t="shared" si="3654"/>
        <v>0</v>
      </c>
      <c r="FZ382" s="84">
        <f t="shared" si="3655"/>
        <v>37065.85</v>
      </c>
      <c r="GA382" s="84">
        <v>39016.9</v>
      </c>
      <c r="GB382" s="84">
        <v>0</v>
      </c>
      <c r="GC382" s="84">
        <f t="shared" si="3656"/>
        <v>39016.9</v>
      </c>
      <c r="GD382" s="84">
        <f t="shared" si="3657"/>
        <v>0</v>
      </c>
      <c r="GE382" s="84">
        <f t="shared" si="3658"/>
        <v>39016.9</v>
      </c>
      <c r="GF382" s="191">
        <f t="shared" si="3659"/>
        <v>1.0526374007340991</v>
      </c>
      <c r="GG382" s="84">
        <f t="shared" si="3660"/>
        <v>-1951.0500000000029</v>
      </c>
      <c r="GH382" s="84">
        <v>0</v>
      </c>
      <c r="GI382" s="84">
        <v>0</v>
      </c>
      <c r="GJ382" s="84">
        <f t="shared" si="3661"/>
        <v>0</v>
      </c>
      <c r="GK382" s="84">
        <f t="shared" si="3662"/>
        <v>0</v>
      </c>
      <c r="GL382" s="84">
        <f t="shared" si="3663"/>
        <v>39016.9</v>
      </c>
      <c r="GM382" s="191">
        <f t="shared" si="3664"/>
        <v>1.0526374007340991</v>
      </c>
      <c r="GN382" s="84">
        <f t="shared" si="3665"/>
        <v>-1951.0500000000029</v>
      </c>
      <c r="GO382" s="84">
        <v>0</v>
      </c>
      <c r="GP382" s="84">
        <v>0</v>
      </c>
      <c r="GQ382" s="84">
        <f t="shared" si="3595"/>
        <v>0</v>
      </c>
      <c r="GR382" s="84">
        <f t="shared" si="3596"/>
        <v>0</v>
      </c>
      <c r="GS382" s="84">
        <f t="shared" si="3597"/>
        <v>39016.9</v>
      </c>
      <c r="GT382" s="191">
        <f t="shared" si="3666"/>
        <v>1.0526374007340991</v>
      </c>
      <c r="GU382" s="84">
        <f t="shared" si="3598"/>
        <v>-1951.0500000000029</v>
      </c>
      <c r="GV382" s="84">
        <v>0</v>
      </c>
      <c r="GW382" s="84">
        <v>0</v>
      </c>
      <c r="GX382" s="84">
        <f t="shared" si="3599"/>
        <v>0</v>
      </c>
      <c r="GY382" s="84">
        <f t="shared" si="3600"/>
        <v>0</v>
      </c>
      <c r="GZ382" s="84">
        <f t="shared" si="3601"/>
        <v>39016.9</v>
      </c>
      <c r="HA382" s="191">
        <f t="shared" si="3791"/>
        <v>1.0526374007340991</v>
      </c>
      <c r="HB382" s="84">
        <f t="shared" si="3602"/>
        <v>-1951.0500000000029</v>
      </c>
      <c r="HC382" s="57">
        <f>FU382+FS382+CQ382+CD382+BQ382+BC382+AP382</f>
        <v>653882.55999999994</v>
      </c>
      <c r="HD382" s="57">
        <f>Q382-HC382</f>
        <v>57729.440000000061</v>
      </c>
      <c r="HE382" s="58"/>
      <c r="HF382" s="58"/>
      <c r="HG382" s="58"/>
      <c r="HH382" s="59"/>
      <c r="HI382" s="59"/>
    </row>
    <row r="383" spans="1:217" s="8" customFormat="1" ht="75.400000000000006" hidden="1" customHeight="1" outlineLevel="1" x14ac:dyDescent="0.45">
      <c r="A383" s="1"/>
      <c r="B383" s="9"/>
      <c r="C383" s="317" t="s">
        <v>90</v>
      </c>
      <c r="D383" s="1" t="s">
        <v>1471</v>
      </c>
      <c r="E383" s="35">
        <v>368</v>
      </c>
      <c r="F383" s="35">
        <v>7</v>
      </c>
      <c r="G383" s="36" t="s">
        <v>90</v>
      </c>
      <c r="H383" s="37" t="s">
        <v>280</v>
      </c>
      <c r="I383" s="47" t="s">
        <v>526</v>
      </c>
      <c r="J383" s="54">
        <v>0</v>
      </c>
      <c r="K383" s="38"/>
      <c r="L383" s="38"/>
      <c r="M383" s="39" t="s">
        <v>89</v>
      </c>
      <c r="N383" s="38"/>
      <c r="O383" s="38"/>
      <c r="P383" s="38" t="s">
        <v>456</v>
      </c>
      <c r="Q383" s="40"/>
      <c r="R383" s="40"/>
      <c r="S383" s="40"/>
      <c r="T383" s="40"/>
      <c r="U383" s="98"/>
      <c r="V383" s="40"/>
      <c r="W383" s="40"/>
      <c r="X383" s="85">
        <f t="shared" si="3605"/>
        <v>0</v>
      </c>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c r="BP383" s="40"/>
      <c r="BQ383" s="40"/>
      <c r="BR383" s="40"/>
      <c r="BS383" s="40"/>
      <c r="BT383" s="40"/>
      <c r="BU383" s="40"/>
      <c r="BV383" s="40"/>
      <c r="BW383" s="40"/>
      <c r="BX383" s="40"/>
      <c r="BY383" s="40"/>
      <c r="BZ383" s="40"/>
      <c r="CA383" s="40"/>
      <c r="CB383" s="40"/>
      <c r="CC383" s="40"/>
      <c r="CD383" s="40"/>
      <c r="CE383" s="40"/>
      <c r="CF383" s="40"/>
      <c r="CG383" s="40"/>
      <c r="CH383" s="40"/>
      <c r="CI383" s="40"/>
      <c r="CJ383" s="40"/>
      <c r="CK383" s="40"/>
      <c r="CL383" s="40"/>
      <c r="CM383" s="40"/>
      <c r="CN383" s="40"/>
      <c r="CO383" s="84">
        <v>0</v>
      </c>
      <c r="CP383" s="84">
        <v>0</v>
      </c>
      <c r="CQ383" s="40"/>
      <c r="CR383" s="57">
        <f t="shared" si="3606"/>
        <v>0</v>
      </c>
      <c r="CS383" s="40"/>
      <c r="CT383" s="40"/>
      <c r="CU383" s="84"/>
      <c r="CV383" s="84"/>
      <c r="CW383" s="84"/>
      <c r="CX383" s="84"/>
      <c r="CY383" s="191"/>
      <c r="CZ383" s="84"/>
      <c r="DA383" s="40"/>
      <c r="DB383" s="84">
        <v>0</v>
      </c>
      <c r="DC383" s="84"/>
      <c r="DD383" s="84"/>
      <c r="DE383" s="84">
        <f t="shared" si="3613"/>
        <v>0</v>
      </c>
      <c r="DF383" s="191"/>
      <c r="DG383" s="84"/>
      <c r="DH383" s="40"/>
      <c r="DI383" s="84">
        <v>0</v>
      </c>
      <c r="DJ383" s="84"/>
      <c r="DK383" s="84"/>
      <c r="DL383" s="84">
        <f t="shared" si="3617"/>
        <v>0</v>
      </c>
      <c r="DM383" s="191"/>
      <c r="DN383" s="84"/>
      <c r="DO383" s="40"/>
      <c r="DP383" s="84">
        <v>0</v>
      </c>
      <c r="DQ383" s="84"/>
      <c r="DR383" s="84"/>
      <c r="DS383" s="84">
        <f t="shared" si="3621"/>
        <v>0</v>
      </c>
      <c r="DT383" s="191"/>
      <c r="DU383" s="84"/>
      <c r="DV383" s="40"/>
      <c r="DW383" s="84">
        <v>0</v>
      </c>
      <c r="DX383" s="84"/>
      <c r="DY383" s="84"/>
      <c r="DZ383" s="84">
        <f t="shared" si="3625"/>
        <v>0</v>
      </c>
      <c r="EA383" s="191"/>
      <c r="EB383" s="84"/>
      <c r="EC383" s="40"/>
      <c r="ED383" s="84">
        <v>0</v>
      </c>
      <c r="EE383" s="84"/>
      <c r="EF383" s="84"/>
      <c r="EG383" s="84">
        <f t="shared" si="3629"/>
        <v>0</v>
      </c>
      <c r="EH383" s="191"/>
      <c r="EI383" s="84"/>
      <c r="EJ383" s="40"/>
      <c r="EK383" s="84">
        <v>0</v>
      </c>
      <c r="EL383" s="84"/>
      <c r="EM383" s="84"/>
      <c r="EN383" s="84">
        <f t="shared" si="3633"/>
        <v>0</v>
      </c>
      <c r="EO383" s="191"/>
      <c r="EP383" s="84"/>
      <c r="EQ383" s="40"/>
      <c r="ER383" s="84">
        <v>0</v>
      </c>
      <c r="ES383" s="84"/>
      <c r="ET383" s="84"/>
      <c r="EU383" s="84">
        <f t="shared" si="3637"/>
        <v>0</v>
      </c>
      <c r="EV383" s="191"/>
      <c r="EW383" s="84"/>
      <c r="EX383" s="40"/>
      <c r="EY383" s="84">
        <v>0</v>
      </c>
      <c r="EZ383" s="84"/>
      <c r="FA383" s="84"/>
      <c r="FB383" s="84">
        <f t="shared" si="3641"/>
        <v>0</v>
      </c>
      <c r="FC383" s="191"/>
      <c r="FD383" s="84"/>
      <c r="FE383" s="40"/>
      <c r="FF383" s="84">
        <v>0</v>
      </c>
      <c r="FG383" s="84"/>
      <c r="FH383" s="84"/>
      <c r="FI383" s="84">
        <f t="shared" si="3645"/>
        <v>0</v>
      </c>
      <c r="FJ383" s="191"/>
      <c r="FK383" s="84"/>
      <c r="FL383" s="40"/>
      <c r="FM383" s="84">
        <v>0</v>
      </c>
      <c r="FN383" s="84"/>
      <c r="FO383" s="84"/>
      <c r="FP383" s="84">
        <f t="shared" si="3649"/>
        <v>0</v>
      </c>
      <c r="FQ383" s="191"/>
      <c r="FR383" s="84"/>
      <c r="FS383" s="40"/>
      <c r="FT383" s="97">
        <f t="shared" si="3652"/>
        <v>0</v>
      </c>
      <c r="FU383" s="84">
        <v>0</v>
      </c>
      <c r="FV383" s="84">
        <v>0</v>
      </c>
      <c r="FW383" s="84">
        <v>0</v>
      </c>
      <c r="FX383" s="84">
        <f t="shared" si="3653"/>
        <v>0</v>
      </c>
      <c r="FY383" s="191" t="str">
        <f t="shared" si="3654"/>
        <v>nebija plānots</v>
      </c>
      <c r="FZ383" s="84">
        <f t="shared" si="3655"/>
        <v>0</v>
      </c>
      <c r="GA383" s="84">
        <v>0</v>
      </c>
      <c r="GB383" s="84">
        <v>0</v>
      </c>
      <c r="GC383" s="84">
        <f t="shared" si="3656"/>
        <v>0</v>
      </c>
      <c r="GD383" s="84">
        <f t="shared" si="3657"/>
        <v>0</v>
      </c>
      <c r="GE383" s="84">
        <f t="shared" si="3658"/>
        <v>0</v>
      </c>
      <c r="GF383" s="191" t="str">
        <f t="shared" si="3659"/>
        <v>nebija plānots</v>
      </c>
      <c r="GG383" s="84">
        <f t="shared" si="3660"/>
        <v>0</v>
      </c>
      <c r="GH383" s="84">
        <v>0</v>
      </c>
      <c r="GI383" s="84">
        <v>0</v>
      </c>
      <c r="GJ383" s="84">
        <f t="shared" si="3661"/>
        <v>0</v>
      </c>
      <c r="GK383" s="84">
        <f t="shared" si="3662"/>
        <v>0</v>
      </c>
      <c r="GL383" s="84">
        <f t="shared" si="3663"/>
        <v>0</v>
      </c>
      <c r="GM383" s="191" t="str">
        <f t="shared" si="3664"/>
        <v>nebija plānots</v>
      </c>
      <c r="GN383" s="84">
        <f t="shared" si="3665"/>
        <v>0</v>
      </c>
      <c r="GO383" s="84">
        <v>0</v>
      </c>
      <c r="GP383" s="84">
        <v>0</v>
      </c>
      <c r="GQ383" s="84">
        <f t="shared" si="3595"/>
        <v>0</v>
      </c>
      <c r="GR383" s="84">
        <f t="shared" si="3596"/>
        <v>0</v>
      </c>
      <c r="GS383" s="84">
        <f t="shared" si="3597"/>
        <v>0</v>
      </c>
      <c r="GT383" s="191" t="str">
        <f t="shared" si="3666"/>
        <v>nebija plānots</v>
      </c>
      <c r="GU383" s="84">
        <f t="shared" si="3598"/>
        <v>0</v>
      </c>
      <c r="GV383" s="84">
        <v>0</v>
      </c>
      <c r="GW383" s="84">
        <v>0</v>
      </c>
      <c r="GX383" s="84">
        <f t="shared" si="3599"/>
        <v>0</v>
      </c>
      <c r="GY383" s="84">
        <f t="shared" si="3600"/>
        <v>0</v>
      </c>
      <c r="GZ383" s="84">
        <f t="shared" si="3601"/>
        <v>0</v>
      </c>
      <c r="HA383" s="191" t="str">
        <f t="shared" si="3791"/>
        <v>nebija plānots</v>
      </c>
      <c r="HB383" s="84">
        <f t="shared" si="3602"/>
        <v>0</v>
      </c>
      <c r="HC383" s="40"/>
      <c r="HD383" s="40"/>
      <c r="HE383" s="99"/>
      <c r="HF383" s="99"/>
      <c r="HG383" s="108"/>
      <c r="HH383" s="100"/>
      <c r="HI383" s="100"/>
    </row>
    <row r="384" spans="1:217" s="8" customFormat="1" ht="111.4" hidden="1" customHeight="1" outlineLevel="1" x14ac:dyDescent="0.45">
      <c r="A384" s="1"/>
      <c r="B384" s="9"/>
      <c r="C384" s="317" t="s">
        <v>90</v>
      </c>
      <c r="D384" s="1" t="s">
        <v>1471</v>
      </c>
      <c r="E384" s="35">
        <v>369</v>
      </c>
      <c r="F384" s="35">
        <v>7</v>
      </c>
      <c r="G384" s="36" t="s">
        <v>90</v>
      </c>
      <c r="H384" s="37" t="s">
        <v>280</v>
      </c>
      <c r="I384" s="47" t="s">
        <v>526</v>
      </c>
      <c r="J384" s="54">
        <v>0</v>
      </c>
      <c r="K384" s="38"/>
      <c r="L384" s="38"/>
      <c r="M384" s="39" t="s">
        <v>89</v>
      </c>
      <c r="N384" s="38"/>
      <c r="O384" s="38"/>
      <c r="P384" s="38" t="s">
        <v>457</v>
      </c>
      <c r="Q384" s="40"/>
      <c r="R384" s="40"/>
      <c r="S384" s="40"/>
      <c r="T384" s="40"/>
      <c r="U384" s="98"/>
      <c r="V384" s="40"/>
      <c r="W384" s="40"/>
      <c r="X384" s="85">
        <f t="shared" si="3605"/>
        <v>0</v>
      </c>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c r="BP384" s="40"/>
      <c r="BQ384" s="40"/>
      <c r="BR384" s="40"/>
      <c r="BS384" s="40"/>
      <c r="BT384" s="40"/>
      <c r="BU384" s="40"/>
      <c r="BV384" s="40"/>
      <c r="BW384" s="40"/>
      <c r="BX384" s="40"/>
      <c r="BY384" s="40"/>
      <c r="BZ384" s="40"/>
      <c r="CA384" s="40"/>
      <c r="CB384" s="40"/>
      <c r="CC384" s="40"/>
      <c r="CD384" s="40"/>
      <c r="CE384" s="40"/>
      <c r="CF384" s="40"/>
      <c r="CG384" s="40"/>
      <c r="CH384" s="40"/>
      <c r="CI384" s="40"/>
      <c r="CJ384" s="40"/>
      <c r="CK384" s="40"/>
      <c r="CL384" s="40"/>
      <c r="CM384" s="40"/>
      <c r="CN384" s="40"/>
      <c r="CO384" s="84">
        <v>0</v>
      </c>
      <c r="CP384" s="84">
        <v>0</v>
      </c>
      <c r="CQ384" s="40"/>
      <c r="CR384" s="57">
        <f t="shared" si="3606"/>
        <v>0</v>
      </c>
      <c r="CS384" s="40"/>
      <c r="CT384" s="40">
        <v>0</v>
      </c>
      <c r="CU384" s="84"/>
      <c r="CV384" s="84"/>
      <c r="CW384" s="84"/>
      <c r="CX384" s="84"/>
      <c r="CY384" s="191"/>
      <c r="CZ384" s="84"/>
      <c r="DA384" s="40">
        <v>0</v>
      </c>
      <c r="DB384" s="84">
        <v>0</v>
      </c>
      <c r="DC384" s="84"/>
      <c r="DD384" s="84"/>
      <c r="DE384" s="84">
        <f t="shared" si="3613"/>
        <v>0</v>
      </c>
      <c r="DF384" s="191"/>
      <c r="DG384" s="84"/>
      <c r="DH384" s="40">
        <v>0</v>
      </c>
      <c r="DI384" s="84">
        <v>0</v>
      </c>
      <c r="DJ384" s="84"/>
      <c r="DK384" s="84"/>
      <c r="DL384" s="84">
        <f t="shared" si="3617"/>
        <v>0</v>
      </c>
      <c r="DM384" s="191"/>
      <c r="DN384" s="84"/>
      <c r="DO384" s="40">
        <v>22161.200000000001</v>
      </c>
      <c r="DP384" s="84">
        <v>0</v>
      </c>
      <c r="DQ384" s="84"/>
      <c r="DR384" s="84"/>
      <c r="DS384" s="84">
        <f t="shared" si="3621"/>
        <v>0</v>
      </c>
      <c r="DT384" s="191"/>
      <c r="DU384" s="84"/>
      <c r="DV384" s="40">
        <v>0</v>
      </c>
      <c r="DW384" s="84">
        <v>0</v>
      </c>
      <c r="DX384" s="84"/>
      <c r="DY384" s="84"/>
      <c r="DZ384" s="84">
        <f t="shared" si="3625"/>
        <v>0</v>
      </c>
      <c r="EA384" s="191"/>
      <c r="EB384" s="84"/>
      <c r="EC384" s="40">
        <v>0</v>
      </c>
      <c r="ED384" s="84">
        <v>0</v>
      </c>
      <c r="EE384" s="84"/>
      <c r="EF384" s="84"/>
      <c r="EG384" s="84">
        <f t="shared" si="3629"/>
        <v>0</v>
      </c>
      <c r="EH384" s="191"/>
      <c r="EI384" s="84"/>
      <c r="EJ384" s="40">
        <v>0</v>
      </c>
      <c r="EK384" s="84">
        <v>0</v>
      </c>
      <c r="EL384" s="84"/>
      <c r="EM384" s="84"/>
      <c r="EN384" s="84">
        <f t="shared" si="3633"/>
        <v>0</v>
      </c>
      <c r="EO384" s="191"/>
      <c r="EP384" s="84"/>
      <c r="EQ384" s="40">
        <v>0</v>
      </c>
      <c r="ER384" s="84">
        <v>0</v>
      </c>
      <c r="ES384" s="84"/>
      <c r="ET384" s="84"/>
      <c r="EU384" s="84">
        <f t="shared" si="3637"/>
        <v>0</v>
      </c>
      <c r="EV384" s="191"/>
      <c r="EW384" s="84"/>
      <c r="EX384" s="40">
        <v>0</v>
      </c>
      <c r="EY384" s="84">
        <v>0</v>
      </c>
      <c r="EZ384" s="84"/>
      <c r="FA384" s="84"/>
      <c r="FB384" s="84">
        <f t="shared" si="3641"/>
        <v>0</v>
      </c>
      <c r="FC384" s="191"/>
      <c r="FD384" s="84"/>
      <c r="FE384" s="40">
        <v>25976</v>
      </c>
      <c r="FF384" s="84">
        <v>0</v>
      </c>
      <c r="FG384" s="84"/>
      <c r="FH384" s="84"/>
      <c r="FI384" s="84">
        <f t="shared" si="3645"/>
        <v>0</v>
      </c>
      <c r="FJ384" s="191"/>
      <c r="FK384" s="84"/>
      <c r="FL384" s="40">
        <v>0</v>
      </c>
      <c r="FM384" s="84">
        <v>0</v>
      </c>
      <c r="FN384" s="84"/>
      <c r="FO384" s="84"/>
      <c r="FP384" s="84">
        <f t="shared" si="3649"/>
        <v>0</v>
      </c>
      <c r="FQ384" s="191"/>
      <c r="FR384" s="84"/>
      <c r="FS384" s="40"/>
      <c r="FT384" s="97">
        <f t="shared" si="3652"/>
        <v>0</v>
      </c>
      <c r="FU384" s="84">
        <v>0</v>
      </c>
      <c r="FV384" s="84">
        <v>0</v>
      </c>
      <c r="FW384" s="84">
        <v>0</v>
      </c>
      <c r="FX384" s="84">
        <f t="shared" si="3653"/>
        <v>0</v>
      </c>
      <c r="FY384" s="191" t="str">
        <f t="shared" si="3654"/>
        <v>nebija plānots</v>
      </c>
      <c r="FZ384" s="84">
        <f t="shared" si="3655"/>
        <v>0</v>
      </c>
      <c r="GA384" s="84">
        <v>0</v>
      </c>
      <c r="GB384" s="84">
        <v>0</v>
      </c>
      <c r="GC384" s="84">
        <f t="shared" si="3656"/>
        <v>0</v>
      </c>
      <c r="GD384" s="84">
        <f t="shared" si="3657"/>
        <v>0</v>
      </c>
      <c r="GE384" s="84">
        <f t="shared" si="3658"/>
        <v>0</v>
      </c>
      <c r="GF384" s="191" t="str">
        <f t="shared" si="3659"/>
        <v>nebija plānots</v>
      </c>
      <c r="GG384" s="84">
        <f t="shared" si="3660"/>
        <v>0</v>
      </c>
      <c r="GH384" s="84">
        <v>0</v>
      </c>
      <c r="GI384" s="84">
        <v>0</v>
      </c>
      <c r="GJ384" s="84">
        <f t="shared" si="3661"/>
        <v>0</v>
      </c>
      <c r="GK384" s="84">
        <f t="shared" si="3662"/>
        <v>0</v>
      </c>
      <c r="GL384" s="84">
        <f t="shared" si="3663"/>
        <v>0</v>
      </c>
      <c r="GM384" s="191" t="str">
        <f t="shared" si="3664"/>
        <v>nebija plānots</v>
      </c>
      <c r="GN384" s="84">
        <f t="shared" si="3665"/>
        <v>0</v>
      </c>
      <c r="GO384" s="84">
        <v>0</v>
      </c>
      <c r="GP384" s="84">
        <v>0</v>
      </c>
      <c r="GQ384" s="84">
        <f t="shared" si="3595"/>
        <v>0</v>
      </c>
      <c r="GR384" s="84">
        <f t="shared" si="3596"/>
        <v>0</v>
      </c>
      <c r="GS384" s="84">
        <f t="shared" si="3597"/>
        <v>0</v>
      </c>
      <c r="GT384" s="191" t="str">
        <f t="shared" si="3666"/>
        <v>nebija plānots</v>
      </c>
      <c r="GU384" s="84">
        <f t="shared" si="3598"/>
        <v>0</v>
      </c>
      <c r="GV384" s="84">
        <v>0</v>
      </c>
      <c r="GW384" s="84">
        <v>0</v>
      </c>
      <c r="GX384" s="84">
        <f t="shared" si="3599"/>
        <v>0</v>
      </c>
      <c r="GY384" s="84">
        <f t="shared" si="3600"/>
        <v>0</v>
      </c>
      <c r="GZ384" s="84">
        <f t="shared" si="3601"/>
        <v>0</v>
      </c>
      <c r="HA384" s="191" t="str">
        <f t="shared" si="3791"/>
        <v>nebija plānots</v>
      </c>
      <c r="HB384" s="84">
        <f t="shared" si="3602"/>
        <v>0</v>
      </c>
      <c r="HC384" s="40"/>
      <c r="HD384" s="40"/>
      <c r="HE384" s="99"/>
      <c r="HF384" s="153">
        <v>0.8</v>
      </c>
      <c r="HG384" s="108" t="s">
        <v>969</v>
      </c>
      <c r="HH384" s="100"/>
      <c r="HI384" s="100"/>
    </row>
    <row r="385" spans="1:217" ht="75.400000000000006" customHeight="1" collapsed="1" x14ac:dyDescent="0.45">
      <c r="A385" s="1" t="str">
        <f t="shared" si="2436"/>
        <v>7.1.2.2.__</v>
      </c>
      <c r="B385" s="9" t="str">
        <f>C385&amp;J385&amp;"."&amp;D385</f>
        <v>7.1.2.2.K0.Nē</v>
      </c>
      <c r="C385" s="317" t="s">
        <v>91</v>
      </c>
      <c r="D385" s="1" t="s">
        <v>1471</v>
      </c>
      <c r="E385" s="35">
        <v>370</v>
      </c>
      <c r="F385" s="52">
        <v>7</v>
      </c>
      <c r="G385" s="53" t="s">
        <v>91</v>
      </c>
      <c r="H385" s="54" t="s">
        <v>281</v>
      </c>
      <c r="I385" s="66" t="str">
        <f t="shared" si="2401"/>
        <v xml:space="preserve">7.1.2.2. Darba tirgus prognozēšanas sistēmas pilnveide </v>
      </c>
      <c r="J385" s="54" t="s">
        <v>1472</v>
      </c>
      <c r="K385" s="55" t="s">
        <v>33</v>
      </c>
      <c r="L385" s="38" t="str">
        <f t="shared" si="2402"/>
        <v>7.1.2.2.__</v>
      </c>
      <c r="M385" s="56" t="s">
        <v>89</v>
      </c>
      <c r="N385" s="55" t="s">
        <v>4</v>
      </c>
      <c r="O385" s="55" t="s">
        <v>222</v>
      </c>
      <c r="P385" s="55" t="s">
        <v>225</v>
      </c>
      <c r="Q385" s="57">
        <f t="shared" si="3603"/>
        <v>1190655</v>
      </c>
      <c r="R385" s="57">
        <f t="shared" si="3604"/>
        <v>1190655</v>
      </c>
      <c r="S385" s="80">
        <v>0</v>
      </c>
      <c r="T385" s="80">
        <v>0</v>
      </c>
      <c r="U385" s="81">
        <v>1190655</v>
      </c>
      <c r="V385" s="80">
        <v>0</v>
      </c>
      <c r="W385" s="80">
        <v>0</v>
      </c>
      <c r="X385" s="85" t="str">
        <f t="shared" si="3605"/>
        <v>ESF</v>
      </c>
      <c r="Y385" s="85">
        <v>0</v>
      </c>
      <c r="Z385" s="85">
        <v>25282.02</v>
      </c>
      <c r="AA385" s="85">
        <v>0</v>
      </c>
      <c r="AB385" s="85">
        <v>0</v>
      </c>
      <c r="AC385" s="85">
        <v>20048.150000000001</v>
      </c>
      <c r="AD385" s="85">
        <v>0</v>
      </c>
      <c r="AE385" s="85">
        <v>0</v>
      </c>
      <c r="AF385" s="85">
        <v>136878.53</v>
      </c>
      <c r="AG385" s="85">
        <v>0</v>
      </c>
      <c r="AH385" s="85">
        <v>0</v>
      </c>
      <c r="AI385" s="85">
        <v>0</v>
      </c>
      <c r="AJ385" s="85">
        <v>30469.55</v>
      </c>
      <c r="AK385" s="85">
        <v>0</v>
      </c>
      <c r="AL385" s="85">
        <v>45157.93</v>
      </c>
      <c r="AM385" s="85">
        <v>232554.15999999997</v>
      </c>
      <c r="AN385" s="85">
        <f t="shared" si="3982"/>
        <v>257836.17999999996</v>
      </c>
      <c r="AO385" s="85">
        <v>547701.43000000005</v>
      </c>
      <c r="AP385" s="57">
        <f t="shared" si="2306"/>
        <v>805537.61</v>
      </c>
      <c r="AQ385" s="85">
        <v>267.75</v>
      </c>
      <c r="AR385" s="85">
        <v>0</v>
      </c>
      <c r="AS385" s="85">
        <v>37422.97</v>
      </c>
      <c r="AT385" s="85">
        <v>0</v>
      </c>
      <c r="AU385" s="85">
        <v>0</v>
      </c>
      <c r="AV385" s="85">
        <v>0</v>
      </c>
      <c r="AW385" s="85">
        <v>0</v>
      </c>
      <c r="AX385" s="85">
        <v>144610.12</v>
      </c>
      <c r="AY385" s="85">
        <v>0</v>
      </c>
      <c r="AZ385" s="85">
        <v>0</v>
      </c>
      <c r="BA385" s="85">
        <v>0</v>
      </c>
      <c r="BB385" s="85">
        <v>0</v>
      </c>
      <c r="BC385" s="57">
        <f t="shared" si="2307"/>
        <v>182300.84</v>
      </c>
      <c r="BD385" s="57">
        <f t="shared" si="2308"/>
        <v>987838.45</v>
      </c>
      <c r="BE385" s="85">
        <v>0</v>
      </c>
      <c r="BF385" s="85">
        <v>0</v>
      </c>
      <c r="BG385" s="85">
        <v>29938.09</v>
      </c>
      <c r="BH385" s="85">
        <v>2167.85</v>
      </c>
      <c r="BI385" s="85">
        <v>0</v>
      </c>
      <c r="BJ385" s="85">
        <v>0</v>
      </c>
      <c r="BK385" s="85">
        <v>0</v>
      </c>
      <c r="BL385" s="85">
        <v>34377.599999999999</v>
      </c>
      <c r="BM385" s="85">
        <v>0</v>
      </c>
      <c r="BN385" s="85">
        <v>0</v>
      </c>
      <c r="BO385" s="85">
        <v>0</v>
      </c>
      <c r="BP385" s="85">
        <v>0</v>
      </c>
      <c r="BQ385" s="57">
        <f t="shared" si="2309"/>
        <v>66483.539999999994</v>
      </c>
      <c r="BR385" s="85">
        <v>0</v>
      </c>
      <c r="BS385" s="85">
        <v>0</v>
      </c>
      <c r="BT385" s="85">
        <v>12873.28</v>
      </c>
      <c r="BU385" s="85">
        <v>0</v>
      </c>
      <c r="BV385" s="85">
        <v>0</v>
      </c>
      <c r="BW385" s="85">
        <v>0</v>
      </c>
      <c r="BX385" s="85">
        <v>0</v>
      </c>
      <c r="BY385" s="85">
        <v>31579.96</v>
      </c>
      <c r="BZ385" s="85">
        <v>0</v>
      </c>
      <c r="CA385" s="85">
        <v>0</v>
      </c>
      <c r="CB385" s="85">
        <v>0</v>
      </c>
      <c r="CC385" s="85">
        <v>0</v>
      </c>
      <c r="CD385" s="57">
        <f t="shared" si="2310"/>
        <v>44453.24</v>
      </c>
      <c r="CE385" s="85">
        <v>0</v>
      </c>
      <c r="CF385" s="85">
        <v>0</v>
      </c>
      <c r="CG385" s="85">
        <v>12137.08</v>
      </c>
      <c r="CH385" s="85">
        <v>0</v>
      </c>
      <c r="CI385" s="85">
        <v>0</v>
      </c>
      <c r="CJ385" s="85">
        <v>0</v>
      </c>
      <c r="CK385" s="85">
        <v>0</v>
      </c>
      <c r="CL385" s="85">
        <v>0</v>
      </c>
      <c r="CM385" s="85">
        <v>8901.23</v>
      </c>
      <c r="CN385" s="85">
        <v>0</v>
      </c>
      <c r="CO385" s="84">
        <v>0</v>
      </c>
      <c r="CP385" s="84">
        <v>0</v>
      </c>
      <c r="CQ385" s="57">
        <f>CE385+CF385+CG385+CH385+CI385+CJ385+CK385+CL385+CM385+CN385+CO385+CP385</f>
        <v>21038.309999999998</v>
      </c>
      <c r="CR385" s="57">
        <f t="shared" si="3606"/>
        <v>1119813.54</v>
      </c>
      <c r="CS385" s="179">
        <v>0</v>
      </c>
      <c r="CT385" s="84">
        <v>0</v>
      </c>
      <c r="CU385" s="84">
        <v>64035.61</v>
      </c>
      <c r="CV385" s="84">
        <f t="shared" si="3607"/>
        <v>0</v>
      </c>
      <c r="CW385" s="84">
        <v>0</v>
      </c>
      <c r="CX385" s="84">
        <f t="shared" si="3608"/>
        <v>64035.61</v>
      </c>
      <c r="CY385" s="191" t="str">
        <f t="shared" si="3609"/>
        <v>nebija plānots</v>
      </c>
      <c r="CZ385" s="84">
        <f t="shared" si="3610"/>
        <v>64035.61</v>
      </c>
      <c r="DA385" s="84">
        <f t="shared" ref="DA385:FL385" si="4133">DA386+DA387</f>
        <v>64035.85</v>
      </c>
      <c r="DB385" s="84">
        <v>0</v>
      </c>
      <c r="DC385" s="84">
        <f t="shared" si="3612"/>
        <v>64035.85</v>
      </c>
      <c r="DD385" s="84">
        <v>0</v>
      </c>
      <c r="DE385" s="84">
        <f t="shared" si="3613"/>
        <v>64035.61</v>
      </c>
      <c r="DF385" s="191">
        <f t="shared" ref="DF385" si="4134">IFERROR(DE385/DC385,"nebija plānots")</f>
        <v>0.99999625209941001</v>
      </c>
      <c r="DG385" s="84">
        <f t="shared" ref="DG385" si="4135">DE385-DC385</f>
        <v>-0.23999999999796273</v>
      </c>
      <c r="DH385" s="84">
        <f t="shared" si="4133"/>
        <v>0</v>
      </c>
      <c r="DI385" s="84">
        <v>0</v>
      </c>
      <c r="DJ385" s="84">
        <f t="shared" ref="DJ385" si="4136">DC385+DH385</f>
        <v>64035.85</v>
      </c>
      <c r="DK385" s="84">
        <v>0</v>
      </c>
      <c r="DL385" s="84">
        <f t="shared" si="3617"/>
        <v>64035.61</v>
      </c>
      <c r="DM385" s="191">
        <f t="shared" ref="DM385" si="4137">IFERROR(DL385/DJ385,"nebija plānots")</f>
        <v>0.99999625209941001</v>
      </c>
      <c r="DN385" s="84">
        <f t="shared" ref="DN385" si="4138">DL385-DJ385</f>
        <v>-0.23999999999796273</v>
      </c>
      <c r="DO385" s="84">
        <f t="shared" si="4133"/>
        <v>0</v>
      </c>
      <c r="DP385" s="84">
        <v>0</v>
      </c>
      <c r="DQ385" s="84">
        <f t="shared" ref="DQ385" si="4139">DJ385+DO385</f>
        <v>64035.85</v>
      </c>
      <c r="DR385" s="84">
        <v>0</v>
      </c>
      <c r="DS385" s="84">
        <f t="shared" si="3621"/>
        <v>64035.61</v>
      </c>
      <c r="DT385" s="191">
        <f t="shared" ref="DT385" si="4140">IFERROR(DS385/DQ385,"nebija plānots")</f>
        <v>0.99999625209941001</v>
      </c>
      <c r="DU385" s="84">
        <f t="shared" ref="DU385" si="4141">DS385-DQ385</f>
        <v>-0.23999999999796273</v>
      </c>
      <c r="DV385" s="84">
        <f t="shared" si="4133"/>
        <v>0</v>
      </c>
      <c r="DW385" s="84">
        <v>0</v>
      </c>
      <c r="DX385" s="84">
        <f t="shared" ref="DX385" si="4142">DQ385+DV385</f>
        <v>64035.85</v>
      </c>
      <c r="DY385" s="84">
        <v>0</v>
      </c>
      <c r="DZ385" s="84">
        <f t="shared" si="3625"/>
        <v>64035.61</v>
      </c>
      <c r="EA385" s="191">
        <f t="shared" ref="EA385" si="4143">IFERROR(DZ385/DX385,"nebija plānots")</f>
        <v>0.99999625209941001</v>
      </c>
      <c r="EB385" s="84">
        <f t="shared" ref="EB385" si="4144">DZ385-DX385</f>
        <v>-0.23999999999796273</v>
      </c>
      <c r="EC385" s="84">
        <f t="shared" si="4133"/>
        <v>0</v>
      </c>
      <c r="ED385" s="84">
        <v>0</v>
      </c>
      <c r="EE385" s="84">
        <f t="shared" ref="EE385" si="4145">DX385+EC385</f>
        <v>64035.85</v>
      </c>
      <c r="EF385" s="84">
        <v>0</v>
      </c>
      <c r="EG385" s="84">
        <f t="shared" si="3629"/>
        <v>64035.61</v>
      </c>
      <c r="EH385" s="191">
        <f t="shared" ref="EH385" si="4146">IFERROR(EG385/EE385,"nebija plānots")</f>
        <v>0.99999625209941001</v>
      </c>
      <c r="EI385" s="84">
        <f t="shared" ref="EI385" si="4147">EG385-EE385</f>
        <v>-0.23999999999796273</v>
      </c>
      <c r="EJ385" s="84">
        <f t="shared" si="4133"/>
        <v>0</v>
      </c>
      <c r="EK385" s="84">
        <v>0</v>
      </c>
      <c r="EL385" s="84">
        <f t="shared" ref="EL385" si="4148">EE385+EJ385</f>
        <v>64035.85</v>
      </c>
      <c r="EM385" s="84">
        <v>0</v>
      </c>
      <c r="EN385" s="84">
        <f t="shared" si="3633"/>
        <v>64035.61</v>
      </c>
      <c r="EO385" s="191">
        <f t="shared" ref="EO385" si="4149">IFERROR(EN385/EL385,"nebija plānots")</f>
        <v>0.99999625209941001</v>
      </c>
      <c r="EP385" s="84">
        <f t="shared" ref="EP385" si="4150">EN385-EL385</f>
        <v>-0.23999999999796273</v>
      </c>
      <c r="EQ385" s="84">
        <f t="shared" si="4133"/>
        <v>0</v>
      </c>
      <c r="ER385" s="84">
        <v>0</v>
      </c>
      <c r="ES385" s="84">
        <f t="shared" ref="ES385" si="4151">EL385+EQ385</f>
        <v>64035.85</v>
      </c>
      <c r="ET385" s="84">
        <v>0</v>
      </c>
      <c r="EU385" s="84">
        <f t="shared" si="3637"/>
        <v>64035.61</v>
      </c>
      <c r="EV385" s="191">
        <f t="shared" ref="EV385" si="4152">IFERROR(EU385/ES385,"nebija plānots")</f>
        <v>0.99999625209941001</v>
      </c>
      <c r="EW385" s="84">
        <f t="shared" ref="EW385" si="4153">EU385-ES385</f>
        <v>-0.23999999999796273</v>
      </c>
      <c r="EX385" s="84">
        <f t="shared" si="4133"/>
        <v>0</v>
      </c>
      <c r="EY385" s="84">
        <v>0</v>
      </c>
      <c r="EZ385" s="84">
        <f t="shared" ref="EZ385" si="4154">ES385+EX385</f>
        <v>64035.85</v>
      </c>
      <c r="FA385" s="84">
        <v>0</v>
      </c>
      <c r="FB385" s="84">
        <f t="shared" si="3641"/>
        <v>64035.61</v>
      </c>
      <c r="FC385" s="191">
        <f t="shared" ref="FC385" si="4155">IFERROR(FB385/EZ385,"nebija plānots")</f>
        <v>0.99999625209941001</v>
      </c>
      <c r="FD385" s="84">
        <f t="shared" ref="FD385" si="4156">FB385-EZ385</f>
        <v>-0.23999999999796273</v>
      </c>
      <c r="FE385" s="84">
        <f t="shared" si="4133"/>
        <v>0</v>
      </c>
      <c r="FF385" s="84">
        <v>0</v>
      </c>
      <c r="FG385" s="84">
        <f t="shared" ref="FG385" si="4157">EZ385+FE385</f>
        <v>64035.85</v>
      </c>
      <c r="FH385" s="84">
        <v>0</v>
      </c>
      <c r="FI385" s="84">
        <f t="shared" si="3645"/>
        <v>64035.61</v>
      </c>
      <c r="FJ385" s="191">
        <f t="shared" ref="FJ385" si="4158">IFERROR(FI385/FG385,"nebija plānots")</f>
        <v>0.99999625209941001</v>
      </c>
      <c r="FK385" s="84">
        <f t="shared" ref="FK385" si="4159">FI385-FG385</f>
        <v>-0.23999999999796273</v>
      </c>
      <c r="FL385" s="84">
        <f t="shared" si="4133"/>
        <v>0</v>
      </c>
      <c r="FM385" s="84">
        <v>0</v>
      </c>
      <c r="FN385" s="84">
        <f t="shared" ref="FN385" si="4160">FG385+FL385</f>
        <v>64035.85</v>
      </c>
      <c r="FO385" s="84">
        <v>0</v>
      </c>
      <c r="FP385" s="84">
        <f t="shared" si="3649"/>
        <v>64035.61</v>
      </c>
      <c r="FQ385" s="191">
        <f t="shared" ref="FQ385" si="4161">IFERROR(FP385/FN385,"nebija plānots")</f>
        <v>0.99999625209941001</v>
      </c>
      <c r="FR385" s="84">
        <f t="shared" ref="FR385" si="4162">FP385-FN385</f>
        <v>-0.23999999999796273</v>
      </c>
      <c r="FS385" s="97">
        <f t="shared" si="3790"/>
        <v>64035.85</v>
      </c>
      <c r="FT385" s="97">
        <f t="shared" si="3652"/>
        <v>1183849.1500000001</v>
      </c>
      <c r="FU385" s="84">
        <v>0</v>
      </c>
      <c r="FV385" s="84">
        <v>0</v>
      </c>
      <c r="FW385" s="84">
        <v>0</v>
      </c>
      <c r="FX385" s="84">
        <f t="shared" si="3653"/>
        <v>0</v>
      </c>
      <c r="FY385" s="191" t="str">
        <f t="shared" si="3654"/>
        <v>nebija plānots</v>
      </c>
      <c r="FZ385" s="84">
        <f t="shared" si="3655"/>
        <v>0</v>
      </c>
      <c r="GA385" s="84">
        <v>0</v>
      </c>
      <c r="GB385" s="84">
        <v>0</v>
      </c>
      <c r="GC385" s="84">
        <f t="shared" si="3656"/>
        <v>0</v>
      </c>
      <c r="GD385" s="84">
        <f t="shared" si="3657"/>
        <v>0</v>
      </c>
      <c r="GE385" s="84">
        <f t="shared" si="3658"/>
        <v>0</v>
      </c>
      <c r="GF385" s="191" t="str">
        <f t="shared" si="3659"/>
        <v>nebija plānots</v>
      </c>
      <c r="GG385" s="84">
        <f t="shared" si="3660"/>
        <v>0</v>
      </c>
      <c r="GH385" s="84">
        <v>0</v>
      </c>
      <c r="GI385" s="84">
        <v>0</v>
      </c>
      <c r="GJ385" s="84">
        <f t="shared" si="3661"/>
        <v>0</v>
      </c>
      <c r="GK385" s="84">
        <f t="shared" si="3662"/>
        <v>0</v>
      </c>
      <c r="GL385" s="84">
        <f t="shared" si="3663"/>
        <v>0</v>
      </c>
      <c r="GM385" s="191" t="str">
        <f t="shared" si="3664"/>
        <v>nebija plānots</v>
      </c>
      <c r="GN385" s="84">
        <f t="shared" si="3665"/>
        <v>0</v>
      </c>
      <c r="GO385" s="84">
        <v>0</v>
      </c>
      <c r="GP385" s="84">
        <v>0</v>
      </c>
      <c r="GQ385" s="84">
        <f t="shared" si="3595"/>
        <v>0</v>
      </c>
      <c r="GR385" s="84">
        <f t="shared" si="3596"/>
        <v>0</v>
      </c>
      <c r="GS385" s="84">
        <f t="shared" si="3597"/>
        <v>0</v>
      </c>
      <c r="GT385" s="191" t="str">
        <f t="shared" si="3666"/>
        <v>nebija plānots</v>
      </c>
      <c r="GU385" s="84">
        <f t="shared" si="3598"/>
        <v>0</v>
      </c>
      <c r="GV385" s="84">
        <v>0</v>
      </c>
      <c r="GW385" s="84">
        <v>0</v>
      </c>
      <c r="GX385" s="84">
        <f t="shared" si="3599"/>
        <v>0</v>
      </c>
      <c r="GY385" s="84">
        <f t="shared" si="3600"/>
        <v>0</v>
      </c>
      <c r="GZ385" s="84">
        <f t="shared" si="3601"/>
        <v>0</v>
      </c>
      <c r="HA385" s="191" t="str">
        <f t="shared" si="3791"/>
        <v>nebija plānots</v>
      </c>
      <c r="HB385" s="84">
        <f t="shared" si="3602"/>
        <v>0</v>
      </c>
      <c r="HC385" s="57">
        <f>FU385+FS385+CQ385+CD385+BQ385+BC385+AP385</f>
        <v>1183849.3900000001</v>
      </c>
      <c r="HD385" s="57">
        <f>Q385-HC385</f>
        <v>6805.6099999998696</v>
      </c>
      <c r="HE385" s="58" t="s">
        <v>808</v>
      </c>
      <c r="HF385" s="58"/>
      <c r="HG385" s="59"/>
      <c r="HH385" s="59"/>
      <c r="HI385" s="59"/>
    </row>
    <row r="386" spans="1:217" ht="75.400000000000006" hidden="1" customHeight="1" outlineLevel="1" x14ac:dyDescent="0.45">
      <c r="B386" s="9"/>
      <c r="C386" s="317" t="s">
        <v>91</v>
      </c>
      <c r="D386" s="1" t="s">
        <v>1471</v>
      </c>
      <c r="E386" s="35">
        <v>371</v>
      </c>
      <c r="F386" s="35">
        <v>7</v>
      </c>
      <c r="G386" s="36" t="s">
        <v>91</v>
      </c>
      <c r="H386" s="37" t="s">
        <v>281</v>
      </c>
      <c r="I386" s="47" t="s">
        <v>527</v>
      </c>
      <c r="J386" s="54">
        <v>0</v>
      </c>
      <c r="K386" s="38"/>
      <c r="L386" s="38"/>
      <c r="M386" s="39" t="s">
        <v>89</v>
      </c>
      <c r="N386" s="38"/>
      <c r="O386" s="38"/>
      <c r="P386" s="38" t="s">
        <v>456</v>
      </c>
      <c r="Q386" s="40"/>
      <c r="R386" s="40"/>
      <c r="S386" s="40"/>
      <c r="T386" s="40"/>
      <c r="U386" s="98"/>
      <c r="V386" s="40"/>
      <c r="W386" s="40"/>
      <c r="X386" s="85">
        <f t="shared" si="3605"/>
        <v>0</v>
      </c>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0"/>
      <c r="BN386" s="40"/>
      <c r="BO386" s="40"/>
      <c r="BP386" s="40"/>
      <c r="BQ386" s="40"/>
      <c r="BR386" s="40"/>
      <c r="BS386" s="40"/>
      <c r="BT386" s="40"/>
      <c r="BU386" s="40"/>
      <c r="BV386" s="40"/>
      <c r="BW386" s="40"/>
      <c r="BX386" s="40"/>
      <c r="BY386" s="40"/>
      <c r="BZ386" s="40"/>
      <c r="CA386" s="40"/>
      <c r="CB386" s="40"/>
      <c r="CC386" s="40"/>
      <c r="CD386" s="40"/>
      <c r="CE386" s="40"/>
      <c r="CF386" s="40"/>
      <c r="CG386" s="40"/>
      <c r="CH386" s="40"/>
      <c r="CI386" s="40"/>
      <c r="CJ386" s="40"/>
      <c r="CK386" s="40"/>
      <c r="CL386" s="40"/>
      <c r="CM386" s="40"/>
      <c r="CN386" s="40"/>
      <c r="CO386" s="84">
        <v>0</v>
      </c>
      <c r="CP386" s="84">
        <v>0</v>
      </c>
      <c r="CQ386" s="40"/>
      <c r="CR386" s="57">
        <f t="shared" si="3606"/>
        <v>0</v>
      </c>
      <c r="CS386" s="40"/>
      <c r="CT386" s="40"/>
      <c r="CU386" s="84"/>
      <c r="CV386" s="84"/>
      <c r="CW386" s="84"/>
      <c r="CX386" s="84"/>
      <c r="CY386" s="191"/>
      <c r="CZ386" s="84"/>
      <c r="DA386" s="40"/>
      <c r="DB386" s="84">
        <v>0</v>
      </c>
      <c r="DC386" s="84"/>
      <c r="DD386" s="84"/>
      <c r="DE386" s="84">
        <f t="shared" si="3613"/>
        <v>0</v>
      </c>
      <c r="DF386" s="191"/>
      <c r="DG386" s="84"/>
      <c r="DH386" s="40"/>
      <c r="DI386" s="84">
        <v>0</v>
      </c>
      <c r="DJ386" s="84"/>
      <c r="DK386" s="84"/>
      <c r="DL386" s="84">
        <f t="shared" si="3617"/>
        <v>0</v>
      </c>
      <c r="DM386" s="191"/>
      <c r="DN386" s="84"/>
      <c r="DO386" s="40"/>
      <c r="DP386" s="84">
        <v>0</v>
      </c>
      <c r="DQ386" s="84"/>
      <c r="DR386" s="84"/>
      <c r="DS386" s="84">
        <f t="shared" si="3621"/>
        <v>0</v>
      </c>
      <c r="DT386" s="191"/>
      <c r="DU386" s="84"/>
      <c r="DV386" s="40"/>
      <c r="DW386" s="84">
        <v>0</v>
      </c>
      <c r="DX386" s="84"/>
      <c r="DY386" s="84"/>
      <c r="DZ386" s="84">
        <f t="shared" si="3625"/>
        <v>0</v>
      </c>
      <c r="EA386" s="191"/>
      <c r="EB386" s="84"/>
      <c r="EC386" s="40"/>
      <c r="ED386" s="84">
        <v>0</v>
      </c>
      <c r="EE386" s="84"/>
      <c r="EF386" s="84"/>
      <c r="EG386" s="84">
        <f t="shared" si="3629"/>
        <v>0</v>
      </c>
      <c r="EH386" s="191"/>
      <c r="EI386" s="84"/>
      <c r="EJ386" s="40"/>
      <c r="EK386" s="84">
        <v>0</v>
      </c>
      <c r="EL386" s="84"/>
      <c r="EM386" s="84"/>
      <c r="EN386" s="84">
        <f t="shared" si="3633"/>
        <v>0</v>
      </c>
      <c r="EO386" s="191"/>
      <c r="EP386" s="84"/>
      <c r="EQ386" s="40"/>
      <c r="ER386" s="84">
        <v>0</v>
      </c>
      <c r="ES386" s="84"/>
      <c r="ET386" s="84"/>
      <c r="EU386" s="84">
        <f t="shared" si="3637"/>
        <v>0</v>
      </c>
      <c r="EV386" s="191"/>
      <c r="EW386" s="84"/>
      <c r="EX386" s="40"/>
      <c r="EY386" s="84">
        <v>0</v>
      </c>
      <c r="EZ386" s="84"/>
      <c r="FA386" s="84"/>
      <c r="FB386" s="84">
        <f t="shared" si="3641"/>
        <v>0</v>
      </c>
      <c r="FC386" s="191"/>
      <c r="FD386" s="84"/>
      <c r="FE386" s="40"/>
      <c r="FF386" s="84">
        <v>0</v>
      </c>
      <c r="FG386" s="84"/>
      <c r="FH386" s="84"/>
      <c r="FI386" s="84">
        <f t="shared" si="3645"/>
        <v>0</v>
      </c>
      <c r="FJ386" s="191"/>
      <c r="FK386" s="84"/>
      <c r="FL386" s="40"/>
      <c r="FM386" s="84">
        <v>0</v>
      </c>
      <c r="FN386" s="84"/>
      <c r="FO386" s="84"/>
      <c r="FP386" s="84">
        <f t="shared" si="3649"/>
        <v>0</v>
      </c>
      <c r="FQ386" s="191"/>
      <c r="FR386" s="84"/>
      <c r="FS386" s="40"/>
      <c r="FT386" s="97">
        <f t="shared" si="3652"/>
        <v>0</v>
      </c>
      <c r="FU386" s="84">
        <v>0</v>
      </c>
      <c r="FV386" s="84">
        <v>0</v>
      </c>
      <c r="FW386" s="84">
        <v>0</v>
      </c>
      <c r="FX386" s="84">
        <f t="shared" si="3653"/>
        <v>0</v>
      </c>
      <c r="FY386" s="191" t="str">
        <f t="shared" si="3654"/>
        <v>nebija plānots</v>
      </c>
      <c r="FZ386" s="84">
        <f t="shared" si="3655"/>
        <v>0</v>
      </c>
      <c r="GA386" s="84">
        <v>0</v>
      </c>
      <c r="GB386" s="84">
        <v>0</v>
      </c>
      <c r="GC386" s="84">
        <f t="shared" si="3656"/>
        <v>0</v>
      </c>
      <c r="GD386" s="84">
        <f t="shared" si="3657"/>
        <v>0</v>
      </c>
      <c r="GE386" s="84">
        <f t="shared" si="3658"/>
        <v>0</v>
      </c>
      <c r="GF386" s="191" t="str">
        <f t="shared" si="3659"/>
        <v>nebija plānots</v>
      </c>
      <c r="GG386" s="84">
        <f t="shared" si="3660"/>
        <v>0</v>
      </c>
      <c r="GH386" s="84">
        <v>0</v>
      </c>
      <c r="GI386" s="84">
        <v>0</v>
      </c>
      <c r="GJ386" s="84">
        <f t="shared" si="3661"/>
        <v>0</v>
      </c>
      <c r="GK386" s="84">
        <f t="shared" si="3662"/>
        <v>0</v>
      </c>
      <c r="GL386" s="84">
        <f t="shared" si="3663"/>
        <v>0</v>
      </c>
      <c r="GM386" s="191" t="str">
        <f t="shared" si="3664"/>
        <v>nebija plānots</v>
      </c>
      <c r="GN386" s="84">
        <f t="shared" si="3665"/>
        <v>0</v>
      </c>
      <c r="GO386" s="84">
        <v>0</v>
      </c>
      <c r="GP386" s="84">
        <v>0</v>
      </c>
      <c r="GQ386" s="84">
        <f t="shared" si="3595"/>
        <v>0</v>
      </c>
      <c r="GR386" s="84">
        <f t="shared" si="3596"/>
        <v>0</v>
      </c>
      <c r="GS386" s="84">
        <f t="shared" si="3597"/>
        <v>0</v>
      </c>
      <c r="GT386" s="191" t="str">
        <f t="shared" si="3666"/>
        <v>nebija plānots</v>
      </c>
      <c r="GU386" s="84">
        <f t="shared" si="3598"/>
        <v>0</v>
      </c>
      <c r="GV386" s="84">
        <v>0</v>
      </c>
      <c r="GW386" s="84">
        <v>0</v>
      </c>
      <c r="GX386" s="84">
        <f t="shared" si="3599"/>
        <v>0</v>
      </c>
      <c r="GY386" s="84">
        <f t="shared" si="3600"/>
        <v>0</v>
      </c>
      <c r="GZ386" s="84">
        <f t="shared" si="3601"/>
        <v>0</v>
      </c>
      <c r="HA386" s="191" t="str">
        <f t="shared" si="3791"/>
        <v>nebija plānots</v>
      </c>
      <c r="HB386" s="84">
        <f t="shared" si="3602"/>
        <v>0</v>
      </c>
      <c r="HC386" s="40"/>
      <c r="HD386" s="40"/>
      <c r="HE386" s="99"/>
      <c r="HF386" s="99"/>
      <c r="HG386" s="100"/>
      <c r="HH386" s="100"/>
      <c r="HI386" s="100"/>
    </row>
    <row r="387" spans="1:217" ht="75.400000000000006" hidden="1" customHeight="1" outlineLevel="1" x14ac:dyDescent="0.45">
      <c r="B387" s="9"/>
      <c r="C387" s="317" t="s">
        <v>91</v>
      </c>
      <c r="D387" s="1" t="s">
        <v>1471</v>
      </c>
      <c r="E387" s="35">
        <v>372</v>
      </c>
      <c r="F387" s="35">
        <v>7</v>
      </c>
      <c r="G387" s="36" t="s">
        <v>91</v>
      </c>
      <c r="H387" s="37" t="s">
        <v>281</v>
      </c>
      <c r="I387" s="47" t="s">
        <v>527</v>
      </c>
      <c r="J387" s="54">
        <v>0</v>
      </c>
      <c r="K387" s="38"/>
      <c r="L387" s="38"/>
      <c r="M387" s="39" t="s">
        <v>89</v>
      </c>
      <c r="N387" s="38"/>
      <c r="O387" s="38"/>
      <c r="P387" s="38" t="s">
        <v>457</v>
      </c>
      <c r="Q387" s="40"/>
      <c r="R387" s="40"/>
      <c r="S387" s="40"/>
      <c r="T387" s="40"/>
      <c r="U387" s="98"/>
      <c r="V387" s="40"/>
      <c r="W387" s="40"/>
      <c r="X387" s="85">
        <f t="shared" si="3605"/>
        <v>0</v>
      </c>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40"/>
      <c r="BF387" s="40"/>
      <c r="BG387" s="40"/>
      <c r="BH387" s="40"/>
      <c r="BI387" s="40"/>
      <c r="BJ387" s="40"/>
      <c r="BK387" s="40"/>
      <c r="BL387" s="40"/>
      <c r="BM387" s="40"/>
      <c r="BN387" s="40"/>
      <c r="BO387" s="40"/>
      <c r="BP387" s="40"/>
      <c r="BQ387" s="40"/>
      <c r="BR387" s="40"/>
      <c r="BS387" s="40"/>
      <c r="BT387" s="40"/>
      <c r="BU387" s="40"/>
      <c r="BV387" s="40"/>
      <c r="BW387" s="40"/>
      <c r="BX387" s="40"/>
      <c r="BY387" s="40"/>
      <c r="BZ387" s="40"/>
      <c r="CA387" s="40"/>
      <c r="CB387" s="40"/>
      <c r="CC387" s="40"/>
      <c r="CD387" s="40"/>
      <c r="CE387" s="40"/>
      <c r="CF387" s="40"/>
      <c r="CG387" s="40"/>
      <c r="CH387" s="40"/>
      <c r="CI387" s="40"/>
      <c r="CJ387" s="40"/>
      <c r="CK387" s="40"/>
      <c r="CL387" s="40"/>
      <c r="CM387" s="40"/>
      <c r="CN387" s="40"/>
      <c r="CO387" s="84">
        <v>0</v>
      </c>
      <c r="CP387" s="84">
        <v>0</v>
      </c>
      <c r="CQ387" s="40"/>
      <c r="CR387" s="57">
        <f t="shared" si="3606"/>
        <v>0</v>
      </c>
      <c r="CS387" s="40"/>
      <c r="CT387" s="40">
        <v>0</v>
      </c>
      <c r="CU387" s="84"/>
      <c r="CV387" s="84"/>
      <c r="CW387" s="84"/>
      <c r="CX387" s="84"/>
      <c r="CY387" s="191"/>
      <c r="CZ387" s="84"/>
      <c r="DA387" s="40">
        <v>64035.85</v>
      </c>
      <c r="DB387" s="84">
        <v>0</v>
      </c>
      <c r="DC387" s="84"/>
      <c r="DD387" s="84"/>
      <c r="DE387" s="84">
        <f t="shared" si="3613"/>
        <v>0</v>
      </c>
      <c r="DF387" s="191"/>
      <c r="DG387" s="84"/>
      <c r="DH387" s="40">
        <v>0</v>
      </c>
      <c r="DI387" s="84">
        <v>0</v>
      </c>
      <c r="DJ387" s="84"/>
      <c r="DK387" s="84"/>
      <c r="DL387" s="84">
        <f t="shared" si="3617"/>
        <v>0</v>
      </c>
      <c r="DM387" s="191"/>
      <c r="DN387" s="84"/>
      <c r="DO387" s="40">
        <v>0</v>
      </c>
      <c r="DP387" s="84">
        <v>0</v>
      </c>
      <c r="DQ387" s="84"/>
      <c r="DR387" s="84"/>
      <c r="DS387" s="84">
        <f t="shared" si="3621"/>
        <v>0</v>
      </c>
      <c r="DT387" s="191"/>
      <c r="DU387" s="84"/>
      <c r="DV387" s="40">
        <v>0</v>
      </c>
      <c r="DW387" s="84">
        <v>0</v>
      </c>
      <c r="DX387" s="84"/>
      <c r="DY387" s="84"/>
      <c r="DZ387" s="84">
        <f t="shared" si="3625"/>
        <v>0</v>
      </c>
      <c r="EA387" s="191"/>
      <c r="EB387" s="84"/>
      <c r="EC387" s="40">
        <v>0</v>
      </c>
      <c r="ED387" s="84">
        <v>0</v>
      </c>
      <c r="EE387" s="84"/>
      <c r="EF387" s="84"/>
      <c r="EG387" s="84">
        <f t="shared" si="3629"/>
        <v>0</v>
      </c>
      <c r="EH387" s="191"/>
      <c r="EI387" s="84"/>
      <c r="EJ387" s="40">
        <v>0</v>
      </c>
      <c r="EK387" s="84">
        <v>0</v>
      </c>
      <c r="EL387" s="84"/>
      <c r="EM387" s="84"/>
      <c r="EN387" s="84">
        <f t="shared" si="3633"/>
        <v>0</v>
      </c>
      <c r="EO387" s="191"/>
      <c r="EP387" s="84"/>
      <c r="EQ387" s="40">
        <v>0</v>
      </c>
      <c r="ER387" s="84">
        <v>0</v>
      </c>
      <c r="ES387" s="84"/>
      <c r="ET387" s="84"/>
      <c r="EU387" s="84">
        <f t="shared" si="3637"/>
        <v>0</v>
      </c>
      <c r="EV387" s="191"/>
      <c r="EW387" s="84"/>
      <c r="EX387" s="40">
        <v>0</v>
      </c>
      <c r="EY387" s="84">
        <v>0</v>
      </c>
      <c r="EZ387" s="84"/>
      <c r="FA387" s="84"/>
      <c r="FB387" s="84">
        <f t="shared" si="3641"/>
        <v>0</v>
      </c>
      <c r="FC387" s="191"/>
      <c r="FD387" s="84"/>
      <c r="FE387" s="40">
        <v>0</v>
      </c>
      <c r="FF387" s="84">
        <v>0</v>
      </c>
      <c r="FG387" s="84"/>
      <c r="FH387" s="84"/>
      <c r="FI387" s="84">
        <f t="shared" si="3645"/>
        <v>0</v>
      </c>
      <c r="FJ387" s="191"/>
      <c r="FK387" s="84"/>
      <c r="FL387" s="40">
        <v>0</v>
      </c>
      <c r="FM387" s="84">
        <v>0</v>
      </c>
      <c r="FN387" s="84"/>
      <c r="FO387" s="84"/>
      <c r="FP387" s="84">
        <f t="shared" si="3649"/>
        <v>0</v>
      </c>
      <c r="FQ387" s="191"/>
      <c r="FR387" s="84"/>
      <c r="FS387" s="40"/>
      <c r="FT387" s="97">
        <f t="shared" si="3652"/>
        <v>0</v>
      </c>
      <c r="FU387" s="84">
        <v>0</v>
      </c>
      <c r="FV387" s="84">
        <v>0</v>
      </c>
      <c r="FW387" s="84">
        <v>0</v>
      </c>
      <c r="FX387" s="84">
        <f t="shared" si="3653"/>
        <v>0</v>
      </c>
      <c r="FY387" s="191" t="str">
        <f t="shared" si="3654"/>
        <v>nebija plānots</v>
      </c>
      <c r="FZ387" s="84">
        <f t="shared" si="3655"/>
        <v>0</v>
      </c>
      <c r="GA387" s="84">
        <v>0</v>
      </c>
      <c r="GB387" s="84">
        <v>0</v>
      </c>
      <c r="GC387" s="84">
        <f t="shared" si="3656"/>
        <v>0</v>
      </c>
      <c r="GD387" s="84">
        <f t="shared" si="3657"/>
        <v>0</v>
      </c>
      <c r="GE387" s="84">
        <f t="shared" si="3658"/>
        <v>0</v>
      </c>
      <c r="GF387" s="191" t="str">
        <f t="shared" si="3659"/>
        <v>nebija plānots</v>
      </c>
      <c r="GG387" s="84">
        <f t="shared" si="3660"/>
        <v>0</v>
      </c>
      <c r="GH387" s="84">
        <v>0</v>
      </c>
      <c r="GI387" s="84">
        <v>0</v>
      </c>
      <c r="GJ387" s="84">
        <f t="shared" si="3661"/>
        <v>0</v>
      </c>
      <c r="GK387" s="84">
        <f t="shared" si="3662"/>
        <v>0</v>
      </c>
      <c r="GL387" s="84">
        <f t="shared" si="3663"/>
        <v>0</v>
      </c>
      <c r="GM387" s="191" t="str">
        <f t="shared" si="3664"/>
        <v>nebija plānots</v>
      </c>
      <c r="GN387" s="84">
        <f t="shared" si="3665"/>
        <v>0</v>
      </c>
      <c r="GO387" s="84">
        <v>0</v>
      </c>
      <c r="GP387" s="84">
        <v>0</v>
      </c>
      <c r="GQ387" s="84">
        <f t="shared" si="3595"/>
        <v>0</v>
      </c>
      <c r="GR387" s="84">
        <f t="shared" si="3596"/>
        <v>0</v>
      </c>
      <c r="GS387" s="84">
        <f t="shared" si="3597"/>
        <v>0</v>
      </c>
      <c r="GT387" s="191" t="str">
        <f t="shared" si="3666"/>
        <v>nebija plānots</v>
      </c>
      <c r="GU387" s="84">
        <f t="shared" si="3598"/>
        <v>0</v>
      </c>
      <c r="GV387" s="84">
        <v>0</v>
      </c>
      <c r="GW387" s="84">
        <v>0</v>
      </c>
      <c r="GX387" s="84">
        <f t="shared" si="3599"/>
        <v>0</v>
      </c>
      <c r="GY387" s="84">
        <f t="shared" si="3600"/>
        <v>0</v>
      </c>
      <c r="GZ387" s="84">
        <f t="shared" si="3601"/>
        <v>0</v>
      </c>
      <c r="HA387" s="191" t="str">
        <f t="shared" si="3791"/>
        <v>nebija plānots</v>
      </c>
      <c r="HB387" s="84">
        <f t="shared" si="3602"/>
        <v>0</v>
      </c>
      <c r="HC387" s="40"/>
      <c r="HD387" s="40"/>
      <c r="HE387" s="99"/>
      <c r="HF387" s="99">
        <v>1</v>
      </c>
      <c r="HG387" s="100" t="s">
        <v>970</v>
      </c>
      <c r="HH387" s="100"/>
      <c r="HI387" s="100" t="s">
        <v>809</v>
      </c>
    </row>
    <row r="388" spans="1:217" ht="75.400000000000006" customHeight="1" collapsed="1" x14ac:dyDescent="0.45">
      <c r="A388" s="1" t="str">
        <f t="shared" si="2436"/>
        <v>7.2.1.1.__</v>
      </c>
      <c r="B388" s="9" t="str">
        <f>C388&amp;J388&amp;"."&amp;D388</f>
        <v>7.2.1.1.K0.Nē</v>
      </c>
      <c r="C388" s="317" t="s">
        <v>202</v>
      </c>
      <c r="D388" s="1" t="s">
        <v>1471</v>
      </c>
      <c r="E388" s="35">
        <v>373</v>
      </c>
      <c r="F388" s="52">
        <v>7</v>
      </c>
      <c r="G388" s="55" t="s">
        <v>202</v>
      </c>
      <c r="H388" s="54" t="s">
        <v>282</v>
      </c>
      <c r="I388" s="66" t="str">
        <f t="shared" si="2401"/>
        <v>7.2.1.1. Jauniešu garantijas (aktīvās nodarbinātības pasākumi)</v>
      </c>
      <c r="J388" s="54" t="s">
        <v>1472</v>
      </c>
      <c r="K388" s="55" t="s">
        <v>33</v>
      </c>
      <c r="L388" s="38" t="str">
        <f t="shared" si="2402"/>
        <v>7.2.1.1.__</v>
      </c>
      <c r="M388" s="63" t="s">
        <v>89</v>
      </c>
      <c r="N388" s="62" t="s">
        <v>4</v>
      </c>
      <c r="O388" s="62" t="s">
        <v>222</v>
      </c>
      <c r="P388" s="55" t="s">
        <v>225</v>
      </c>
      <c r="Q388" s="57">
        <f t="shared" si="3603"/>
        <v>16606100</v>
      </c>
      <c r="R388" s="57">
        <f t="shared" si="3604"/>
        <v>16606100</v>
      </c>
      <c r="S388" s="80">
        <v>0</v>
      </c>
      <c r="T388" s="80">
        <v>0</v>
      </c>
      <c r="U388" s="81">
        <v>16606100</v>
      </c>
      <c r="V388" s="80">
        <v>0</v>
      </c>
      <c r="W388" s="80">
        <v>0</v>
      </c>
      <c r="X388" s="85" t="str">
        <f t="shared" si="3605"/>
        <v>ESF</v>
      </c>
      <c r="Y388" s="85">
        <v>0</v>
      </c>
      <c r="Z388" s="85">
        <v>5916481.7300000004</v>
      </c>
      <c r="AA388" s="85">
        <v>0</v>
      </c>
      <c r="AB388" s="85">
        <v>951362.97</v>
      </c>
      <c r="AC388" s="85">
        <v>10152.25</v>
      </c>
      <c r="AD388" s="85">
        <v>0</v>
      </c>
      <c r="AE388" s="85">
        <v>1308622.3799999999</v>
      </c>
      <c r="AF388" s="85">
        <v>0</v>
      </c>
      <c r="AG388" s="85">
        <v>0</v>
      </c>
      <c r="AH388" s="85">
        <v>0</v>
      </c>
      <c r="AI388" s="85">
        <v>0</v>
      </c>
      <c r="AJ388" s="85">
        <v>0</v>
      </c>
      <c r="AK388" s="85">
        <v>0</v>
      </c>
      <c r="AL388" s="85">
        <v>2991879.13</v>
      </c>
      <c r="AM388" s="85">
        <v>5262016.7299999995</v>
      </c>
      <c r="AN388" s="85">
        <f>Y388+Z388+AM388</f>
        <v>11178498.460000001</v>
      </c>
      <c r="AO388" s="85">
        <v>3726600.8999999994</v>
      </c>
      <c r="AP388" s="57">
        <f t="shared" si="2306"/>
        <v>14905099.359999999</v>
      </c>
      <c r="AQ388" s="85">
        <v>8883.34</v>
      </c>
      <c r="AR388" s="85">
        <v>0</v>
      </c>
      <c r="AS388" s="85">
        <v>0</v>
      </c>
      <c r="AT388" s="85">
        <v>0</v>
      </c>
      <c r="AU388" s="85">
        <v>442612.09</v>
      </c>
      <c r="AV388" s="85">
        <v>0</v>
      </c>
      <c r="AW388" s="85">
        <v>0</v>
      </c>
      <c r="AX388" s="85">
        <v>0</v>
      </c>
      <c r="AY388" s="85">
        <v>0</v>
      </c>
      <c r="AZ388" s="85">
        <v>0</v>
      </c>
      <c r="BA388" s="85">
        <v>0</v>
      </c>
      <c r="BB388" s="85">
        <v>0</v>
      </c>
      <c r="BC388" s="57">
        <f t="shared" si="2307"/>
        <v>451495.43000000005</v>
      </c>
      <c r="BD388" s="57">
        <f t="shared" si="2308"/>
        <v>15356594.789999999</v>
      </c>
      <c r="BE388" s="85">
        <v>0</v>
      </c>
      <c r="BF388" s="85">
        <v>0</v>
      </c>
      <c r="BG388" s="85">
        <v>0</v>
      </c>
      <c r="BH388" s="85">
        <v>0</v>
      </c>
      <c r="BI388" s="85">
        <v>0</v>
      </c>
      <c r="BJ388" s="85">
        <v>0</v>
      </c>
      <c r="BK388" s="85">
        <v>0</v>
      </c>
      <c r="BL388" s="85">
        <v>0</v>
      </c>
      <c r="BM388" s="85">
        <v>0</v>
      </c>
      <c r="BN388" s="85">
        <v>0</v>
      </c>
      <c r="BO388" s="85">
        <v>1249503.8700000001</v>
      </c>
      <c r="BP388" s="85">
        <v>0</v>
      </c>
      <c r="BQ388" s="57">
        <f t="shared" si="2309"/>
        <v>1249503.8700000001</v>
      </c>
      <c r="BR388" s="85">
        <v>0</v>
      </c>
      <c r="BS388" s="85">
        <v>0</v>
      </c>
      <c r="BT388" s="85">
        <v>0</v>
      </c>
      <c r="BU388" s="85">
        <v>0</v>
      </c>
      <c r="BV388" s="85">
        <v>0</v>
      </c>
      <c r="BW388" s="85">
        <v>0</v>
      </c>
      <c r="BX388" s="85">
        <v>0</v>
      </c>
      <c r="BY388" s="85">
        <v>0</v>
      </c>
      <c r="BZ388" s="85">
        <v>0</v>
      </c>
      <c r="CA388" s="85">
        <v>0</v>
      </c>
      <c r="CB388" s="85">
        <v>0</v>
      </c>
      <c r="CC388" s="85">
        <v>0</v>
      </c>
      <c r="CD388" s="57">
        <f t="shared" si="2310"/>
        <v>0</v>
      </c>
      <c r="CE388" s="85">
        <v>0</v>
      </c>
      <c r="CF388" s="85">
        <v>0</v>
      </c>
      <c r="CG388" s="85">
        <v>0</v>
      </c>
      <c r="CH388" s="85">
        <v>0</v>
      </c>
      <c r="CI388" s="85">
        <v>0</v>
      </c>
      <c r="CJ388" s="85">
        <v>0</v>
      </c>
      <c r="CK388" s="85">
        <v>0</v>
      </c>
      <c r="CL388" s="85">
        <v>0</v>
      </c>
      <c r="CM388" s="85">
        <v>0</v>
      </c>
      <c r="CN388" s="85">
        <v>0</v>
      </c>
      <c r="CO388" s="84">
        <v>0</v>
      </c>
      <c r="CP388" s="84">
        <v>0</v>
      </c>
      <c r="CQ388" s="57">
        <f>CE388+CF388+CG388+CH388+CI388+CJ388+CK388+CL388+CM388+CN388+CO388+CP388</f>
        <v>0</v>
      </c>
      <c r="CR388" s="57">
        <f t="shared" si="3606"/>
        <v>16606098.66</v>
      </c>
      <c r="CS388" s="179">
        <v>0</v>
      </c>
      <c r="CT388" s="84">
        <v>0</v>
      </c>
      <c r="CU388" s="84">
        <v>0</v>
      </c>
      <c r="CV388" s="84">
        <f t="shared" si="3607"/>
        <v>0</v>
      </c>
      <c r="CW388" s="84">
        <v>0</v>
      </c>
      <c r="CX388" s="84">
        <f t="shared" si="3608"/>
        <v>0</v>
      </c>
      <c r="CY388" s="191" t="str">
        <f t="shared" si="3609"/>
        <v>nebija plānots</v>
      </c>
      <c r="CZ388" s="84">
        <f t="shared" si="3610"/>
        <v>0</v>
      </c>
      <c r="DA388" s="84">
        <f t="shared" ref="DA388:FL388" si="4163">DA389+DA390</f>
        <v>0</v>
      </c>
      <c r="DB388" s="84">
        <v>0</v>
      </c>
      <c r="DC388" s="84">
        <f t="shared" si="3612"/>
        <v>0</v>
      </c>
      <c r="DD388" s="84">
        <v>0</v>
      </c>
      <c r="DE388" s="84">
        <f t="shared" si="3613"/>
        <v>0</v>
      </c>
      <c r="DF388" s="191" t="str">
        <f t="shared" ref="DF388" si="4164">IFERROR(DE388/DC388,"nebija plānots")</f>
        <v>nebija plānots</v>
      </c>
      <c r="DG388" s="84">
        <f t="shared" ref="DG388" si="4165">DE388-DC388</f>
        <v>0</v>
      </c>
      <c r="DH388" s="84">
        <f t="shared" si="4163"/>
        <v>0</v>
      </c>
      <c r="DI388" s="84">
        <v>0</v>
      </c>
      <c r="DJ388" s="84">
        <f t="shared" ref="DJ388" si="4166">DC388+DH388</f>
        <v>0</v>
      </c>
      <c r="DK388" s="84">
        <v>0</v>
      </c>
      <c r="DL388" s="84">
        <f t="shared" si="3617"/>
        <v>0</v>
      </c>
      <c r="DM388" s="191" t="str">
        <f t="shared" ref="DM388" si="4167">IFERROR(DL388/DJ388,"nebija plānots")</f>
        <v>nebija plānots</v>
      </c>
      <c r="DN388" s="84">
        <f t="shared" ref="DN388" si="4168">DL388-DJ388</f>
        <v>0</v>
      </c>
      <c r="DO388" s="84">
        <f t="shared" si="4163"/>
        <v>0</v>
      </c>
      <c r="DP388" s="84">
        <v>0</v>
      </c>
      <c r="DQ388" s="84">
        <f t="shared" ref="DQ388" si="4169">DJ388+DO388</f>
        <v>0</v>
      </c>
      <c r="DR388" s="84">
        <v>0</v>
      </c>
      <c r="DS388" s="84">
        <f t="shared" si="3621"/>
        <v>0</v>
      </c>
      <c r="DT388" s="191" t="str">
        <f t="shared" ref="DT388" si="4170">IFERROR(DS388/DQ388,"nebija plānots")</f>
        <v>nebija plānots</v>
      </c>
      <c r="DU388" s="84">
        <f t="shared" ref="DU388" si="4171">DS388-DQ388</f>
        <v>0</v>
      </c>
      <c r="DV388" s="84">
        <f t="shared" si="4163"/>
        <v>0</v>
      </c>
      <c r="DW388" s="84">
        <v>0</v>
      </c>
      <c r="DX388" s="84">
        <f t="shared" ref="DX388" si="4172">DQ388+DV388</f>
        <v>0</v>
      </c>
      <c r="DY388" s="84">
        <v>0</v>
      </c>
      <c r="DZ388" s="84">
        <f t="shared" si="3625"/>
        <v>0</v>
      </c>
      <c r="EA388" s="191" t="str">
        <f t="shared" ref="EA388" si="4173">IFERROR(DZ388/DX388,"nebija plānots")</f>
        <v>nebija plānots</v>
      </c>
      <c r="EB388" s="84">
        <f t="shared" ref="EB388" si="4174">DZ388-DX388</f>
        <v>0</v>
      </c>
      <c r="EC388" s="84">
        <f t="shared" si="4163"/>
        <v>0</v>
      </c>
      <c r="ED388" s="84">
        <v>0</v>
      </c>
      <c r="EE388" s="84">
        <f t="shared" ref="EE388" si="4175">DX388+EC388</f>
        <v>0</v>
      </c>
      <c r="EF388" s="84">
        <v>0</v>
      </c>
      <c r="EG388" s="84">
        <f t="shared" si="3629"/>
        <v>0</v>
      </c>
      <c r="EH388" s="191" t="str">
        <f t="shared" ref="EH388" si="4176">IFERROR(EG388/EE388,"nebija plānots")</f>
        <v>nebija plānots</v>
      </c>
      <c r="EI388" s="84">
        <f t="shared" ref="EI388" si="4177">EG388-EE388</f>
        <v>0</v>
      </c>
      <c r="EJ388" s="84">
        <f t="shared" si="4163"/>
        <v>0</v>
      </c>
      <c r="EK388" s="84">
        <v>0</v>
      </c>
      <c r="EL388" s="84">
        <f t="shared" ref="EL388" si="4178">EE388+EJ388</f>
        <v>0</v>
      </c>
      <c r="EM388" s="84">
        <v>0</v>
      </c>
      <c r="EN388" s="84">
        <f t="shared" si="3633"/>
        <v>0</v>
      </c>
      <c r="EO388" s="191" t="str">
        <f t="shared" ref="EO388" si="4179">IFERROR(EN388/EL388,"nebija plānots")</f>
        <v>nebija plānots</v>
      </c>
      <c r="EP388" s="84">
        <f t="shared" ref="EP388" si="4180">EN388-EL388</f>
        <v>0</v>
      </c>
      <c r="EQ388" s="84">
        <f t="shared" si="4163"/>
        <v>0</v>
      </c>
      <c r="ER388" s="84">
        <v>0</v>
      </c>
      <c r="ES388" s="84">
        <f t="shared" ref="ES388" si="4181">EL388+EQ388</f>
        <v>0</v>
      </c>
      <c r="ET388" s="84">
        <v>0</v>
      </c>
      <c r="EU388" s="84">
        <f t="shared" si="3637"/>
        <v>0</v>
      </c>
      <c r="EV388" s="191" t="str">
        <f t="shared" ref="EV388" si="4182">IFERROR(EU388/ES388,"nebija plānots")</f>
        <v>nebija plānots</v>
      </c>
      <c r="EW388" s="84">
        <f t="shared" ref="EW388" si="4183">EU388-ES388</f>
        <v>0</v>
      </c>
      <c r="EX388" s="84">
        <f t="shared" si="4163"/>
        <v>0</v>
      </c>
      <c r="EY388" s="84">
        <v>0</v>
      </c>
      <c r="EZ388" s="84">
        <f t="shared" ref="EZ388" si="4184">ES388+EX388</f>
        <v>0</v>
      </c>
      <c r="FA388" s="84">
        <v>0</v>
      </c>
      <c r="FB388" s="84">
        <f t="shared" si="3641"/>
        <v>0</v>
      </c>
      <c r="FC388" s="191" t="str">
        <f t="shared" ref="FC388" si="4185">IFERROR(FB388/EZ388,"nebija plānots")</f>
        <v>nebija plānots</v>
      </c>
      <c r="FD388" s="84">
        <f t="shared" ref="FD388" si="4186">FB388-EZ388</f>
        <v>0</v>
      </c>
      <c r="FE388" s="84">
        <f t="shared" si="4163"/>
        <v>0</v>
      </c>
      <c r="FF388" s="84">
        <v>0</v>
      </c>
      <c r="FG388" s="84">
        <f t="shared" ref="FG388" si="4187">EZ388+FE388</f>
        <v>0</v>
      </c>
      <c r="FH388" s="84">
        <v>0</v>
      </c>
      <c r="FI388" s="84">
        <f t="shared" si="3645"/>
        <v>0</v>
      </c>
      <c r="FJ388" s="191" t="str">
        <f t="shared" ref="FJ388" si="4188">IFERROR(FI388/FG388,"nebija plānots")</f>
        <v>nebija plānots</v>
      </c>
      <c r="FK388" s="84">
        <f t="shared" ref="FK388" si="4189">FI388-FG388</f>
        <v>0</v>
      </c>
      <c r="FL388" s="84">
        <f t="shared" si="4163"/>
        <v>0</v>
      </c>
      <c r="FM388" s="84">
        <v>0</v>
      </c>
      <c r="FN388" s="84">
        <f t="shared" ref="FN388" si="4190">FG388+FL388</f>
        <v>0</v>
      </c>
      <c r="FO388" s="84">
        <v>0</v>
      </c>
      <c r="FP388" s="84">
        <f t="shared" si="3649"/>
        <v>0</v>
      </c>
      <c r="FQ388" s="191" t="str">
        <f t="shared" ref="FQ388" si="4191">IFERROR(FP388/FN388,"nebija plānots")</f>
        <v>nebija plānots</v>
      </c>
      <c r="FR388" s="84">
        <f t="shared" ref="FR388" si="4192">FP388-FN388</f>
        <v>0</v>
      </c>
      <c r="FS388" s="97">
        <f t="shared" si="3790"/>
        <v>0</v>
      </c>
      <c r="FT388" s="97">
        <f t="shared" si="3652"/>
        <v>16606098.66</v>
      </c>
      <c r="FU388" s="84">
        <v>0</v>
      </c>
      <c r="FV388" s="84">
        <v>0</v>
      </c>
      <c r="FW388" s="84">
        <v>0</v>
      </c>
      <c r="FX388" s="84">
        <f t="shared" si="3653"/>
        <v>0</v>
      </c>
      <c r="FY388" s="191" t="str">
        <f t="shared" si="3654"/>
        <v>nebija plānots</v>
      </c>
      <c r="FZ388" s="84">
        <f t="shared" si="3655"/>
        <v>0</v>
      </c>
      <c r="GA388" s="84">
        <v>0</v>
      </c>
      <c r="GB388" s="84">
        <v>0</v>
      </c>
      <c r="GC388" s="84">
        <f t="shared" si="3656"/>
        <v>0</v>
      </c>
      <c r="GD388" s="84">
        <f t="shared" si="3657"/>
        <v>0</v>
      </c>
      <c r="GE388" s="84">
        <f t="shared" si="3658"/>
        <v>0</v>
      </c>
      <c r="GF388" s="191" t="str">
        <f t="shared" si="3659"/>
        <v>nebija plānots</v>
      </c>
      <c r="GG388" s="84">
        <f t="shared" si="3660"/>
        <v>0</v>
      </c>
      <c r="GH388" s="84">
        <v>0</v>
      </c>
      <c r="GI388" s="84">
        <v>0</v>
      </c>
      <c r="GJ388" s="84">
        <f t="shared" si="3661"/>
        <v>0</v>
      </c>
      <c r="GK388" s="84">
        <f t="shared" si="3662"/>
        <v>0</v>
      </c>
      <c r="GL388" s="84">
        <f t="shared" si="3663"/>
        <v>0</v>
      </c>
      <c r="GM388" s="191" t="str">
        <f t="shared" si="3664"/>
        <v>nebija plānots</v>
      </c>
      <c r="GN388" s="84">
        <f t="shared" si="3665"/>
        <v>0</v>
      </c>
      <c r="GO388" s="84">
        <v>0</v>
      </c>
      <c r="GP388" s="84">
        <v>0</v>
      </c>
      <c r="GQ388" s="84">
        <f t="shared" si="3595"/>
        <v>0</v>
      </c>
      <c r="GR388" s="84">
        <f t="shared" si="3596"/>
        <v>0</v>
      </c>
      <c r="GS388" s="84">
        <f t="shared" si="3597"/>
        <v>0</v>
      </c>
      <c r="GT388" s="191" t="str">
        <f t="shared" si="3666"/>
        <v>nebija plānots</v>
      </c>
      <c r="GU388" s="84">
        <f t="shared" si="3598"/>
        <v>0</v>
      </c>
      <c r="GV388" s="84">
        <v>0</v>
      </c>
      <c r="GW388" s="84">
        <v>0</v>
      </c>
      <c r="GX388" s="84">
        <f t="shared" si="3599"/>
        <v>0</v>
      </c>
      <c r="GY388" s="84">
        <f t="shared" si="3600"/>
        <v>0</v>
      </c>
      <c r="GZ388" s="84">
        <f t="shared" si="3601"/>
        <v>0</v>
      </c>
      <c r="HA388" s="191" t="str">
        <f t="shared" si="3791"/>
        <v>nebija plānots</v>
      </c>
      <c r="HB388" s="84">
        <f t="shared" si="3602"/>
        <v>0</v>
      </c>
      <c r="HC388" s="57">
        <f>FU388+FS388+CQ388+CD388+BQ388+BC388+AP388</f>
        <v>16606098.66</v>
      </c>
      <c r="HD388" s="57">
        <f>Q388-HC388</f>
        <v>1.3399999998509884</v>
      </c>
      <c r="HE388" s="58" t="s">
        <v>760</v>
      </c>
      <c r="HF388" s="58"/>
      <c r="HG388" s="59"/>
      <c r="HH388" s="59"/>
      <c r="HI388" s="59"/>
    </row>
    <row r="389" spans="1:217" ht="75.400000000000006" hidden="1" customHeight="1" outlineLevel="1" x14ac:dyDescent="0.45">
      <c r="B389" s="9"/>
      <c r="C389" s="317" t="s">
        <v>202</v>
      </c>
      <c r="D389" s="1" t="s">
        <v>1471</v>
      </c>
      <c r="E389" s="35">
        <v>374</v>
      </c>
      <c r="F389" s="35">
        <v>7</v>
      </c>
      <c r="G389" s="38" t="s">
        <v>202</v>
      </c>
      <c r="H389" s="37" t="s">
        <v>282</v>
      </c>
      <c r="I389" s="47" t="s">
        <v>528</v>
      </c>
      <c r="J389" s="54">
        <v>0</v>
      </c>
      <c r="K389" s="38"/>
      <c r="L389" s="38"/>
      <c r="M389" s="42" t="s">
        <v>89</v>
      </c>
      <c r="N389" s="41"/>
      <c r="O389" s="41"/>
      <c r="P389" s="38" t="s">
        <v>456</v>
      </c>
      <c r="Q389" s="40"/>
      <c r="R389" s="40"/>
      <c r="S389" s="40"/>
      <c r="T389" s="40"/>
      <c r="U389" s="98"/>
      <c r="V389" s="40"/>
      <c r="W389" s="40"/>
      <c r="X389" s="85">
        <f t="shared" si="3605"/>
        <v>0</v>
      </c>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40"/>
      <c r="BF389" s="40"/>
      <c r="BG389" s="40"/>
      <c r="BH389" s="40"/>
      <c r="BI389" s="40"/>
      <c r="BJ389" s="40"/>
      <c r="BK389" s="40"/>
      <c r="BL389" s="40"/>
      <c r="BM389" s="40"/>
      <c r="BN389" s="40"/>
      <c r="BO389" s="40"/>
      <c r="BP389" s="40"/>
      <c r="BQ389" s="40"/>
      <c r="BR389" s="40"/>
      <c r="BS389" s="40"/>
      <c r="BT389" s="40"/>
      <c r="BU389" s="40"/>
      <c r="BV389" s="40"/>
      <c r="BW389" s="40"/>
      <c r="BX389" s="40"/>
      <c r="BY389" s="40"/>
      <c r="BZ389" s="40"/>
      <c r="CA389" s="40"/>
      <c r="CB389" s="40"/>
      <c r="CC389" s="40"/>
      <c r="CD389" s="40"/>
      <c r="CE389" s="40"/>
      <c r="CF389" s="40"/>
      <c r="CG389" s="40"/>
      <c r="CH389" s="40"/>
      <c r="CI389" s="40"/>
      <c r="CJ389" s="40"/>
      <c r="CK389" s="40"/>
      <c r="CL389" s="40"/>
      <c r="CM389" s="40"/>
      <c r="CN389" s="40"/>
      <c r="CO389" s="84">
        <v>0</v>
      </c>
      <c r="CP389" s="84">
        <v>0</v>
      </c>
      <c r="CQ389" s="40"/>
      <c r="CR389" s="57">
        <f t="shared" si="3606"/>
        <v>0</v>
      </c>
      <c r="CS389" s="40"/>
      <c r="CT389" s="40"/>
      <c r="CU389" s="84"/>
      <c r="CV389" s="84"/>
      <c r="CW389" s="84"/>
      <c r="CX389" s="84"/>
      <c r="CY389" s="191"/>
      <c r="CZ389" s="84"/>
      <c r="DA389" s="40"/>
      <c r="DB389" s="84">
        <v>0</v>
      </c>
      <c r="DC389" s="84"/>
      <c r="DD389" s="84"/>
      <c r="DE389" s="84">
        <f t="shared" si="3613"/>
        <v>0</v>
      </c>
      <c r="DF389" s="191"/>
      <c r="DG389" s="84"/>
      <c r="DH389" s="40"/>
      <c r="DI389" s="84">
        <v>0</v>
      </c>
      <c r="DJ389" s="84"/>
      <c r="DK389" s="84"/>
      <c r="DL389" s="84">
        <f t="shared" si="3617"/>
        <v>0</v>
      </c>
      <c r="DM389" s="191"/>
      <c r="DN389" s="84"/>
      <c r="DO389" s="40"/>
      <c r="DP389" s="84">
        <v>0</v>
      </c>
      <c r="DQ389" s="84"/>
      <c r="DR389" s="84"/>
      <c r="DS389" s="84">
        <f t="shared" si="3621"/>
        <v>0</v>
      </c>
      <c r="DT389" s="191"/>
      <c r="DU389" s="84"/>
      <c r="DV389" s="40"/>
      <c r="DW389" s="84">
        <v>0</v>
      </c>
      <c r="DX389" s="84"/>
      <c r="DY389" s="84"/>
      <c r="DZ389" s="84">
        <f t="shared" si="3625"/>
        <v>0</v>
      </c>
      <c r="EA389" s="191"/>
      <c r="EB389" s="84"/>
      <c r="EC389" s="40"/>
      <c r="ED389" s="84">
        <v>0</v>
      </c>
      <c r="EE389" s="84"/>
      <c r="EF389" s="84"/>
      <c r="EG389" s="84">
        <f t="shared" si="3629"/>
        <v>0</v>
      </c>
      <c r="EH389" s="191"/>
      <c r="EI389" s="84"/>
      <c r="EJ389" s="40"/>
      <c r="EK389" s="84">
        <v>0</v>
      </c>
      <c r="EL389" s="84"/>
      <c r="EM389" s="84"/>
      <c r="EN389" s="84">
        <f t="shared" si="3633"/>
        <v>0</v>
      </c>
      <c r="EO389" s="191"/>
      <c r="EP389" s="84"/>
      <c r="EQ389" s="40"/>
      <c r="ER389" s="84">
        <v>0</v>
      </c>
      <c r="ES389" s="84"/>
      <c r="ET389" s="84"/>
      <c r="EU389" s="84">
        <f t="shared" si="3637"/>
        <v>0</v>
      </c>
      <c r="EV389" s="191"/>
      <c r="EW389" s="84"/>
      <c r="EX389" s="40"/>
      <c r="EY389" s="84">
        <v>0</v>
      </c>
      <c r="EZ389" s="84"/>
      <c r="FA389" s="84"/>
      <c r="FB389" s="84">
        <f t="shared" si="3641"/>
        <v>0</v>
      </c>
      <c r="FC389" s="191"/>
      <c r="FD389" s="84"/>
      <c r="FE389" s="40"/>
      <c r="FF389" s="84">
        <v>0</v>
      </c>
      <c r="FG389" s="84"/>
      <c r="FH389" s="84"/>
      <c r="FI389" s="84">
        <f t="shared" si="3645"/>
        <v>0</v>
      </c>
      <c r="FJ389" s="191"/>
      <c r="FK389" s="84"/>
      <c r="FL389" s="40"/>
      <c r="FM389" s="84">
        <v>0</v>
      </c>
      <c r="FN389" s="84"/>
      <c r="FO389" s="84"/>
      <c r="FP389" s="84">
        <f t="shared" si="3649"/>
        <v>0</v>
      </c>
      <c r="FQ389" s="191"/>
      <c r="FR389" s="84"/>
      <c r="FS389" s="40"/>
      <c r="FT389" s="97">
        <f t="shared" si="3652"/>
        <v>0</v>
      </c>
      <c r="FU389" s="84">
        <v>0</v>
      </c>
      <c r="FV389" s="84">
        <v>0</v>
      </c>
      <c r="FW389" s="84">
        <v>0</v>
      </c>
      <c r="FX389" s="84">
        <f t="shared" si="3653"/>
        <v>0</v>
      </c>
      <c r="FY389" s="191" t="str">
        <f t="shared" si="3654"/>
        <v>nebija plānots</v>
      </c>
      <c r="FZ389" s="84">
        <f t="shared" si="3655"/>
        <v>0</v>
      </c>
      <c r="GA389" s="84">
        <v>0</v>
      </c>
      <c r="GB389" s="84">
        <v>0</v>
      </c>
      <c r="GC389" s="84">
        <f t="shared" si="3656"/>
        <v>0</v>
      </c>
      <c r="GD389" s="84">
        <f t="shared" si="3657"/>
        <v>0</v>
      </c>
      <c r="GE389" s="84">
        <f t="shared" si="3658"/>
        <v>0</v>
      </c>
      <c r="GF389" s="191" t="str">
        <f t="shared" si="3659"/>
        <v>nebija plānots</v>
      </c>
      <c r="GG389" s="84">
        <f t="shared" si="3660"/>
        <v>0</v>
      </c>
      <c r="GH389" s="84">
        <v>0</v>
      </c>
      <c r="GI389" s="84">
        <v>0</v>
      </c>
      <c r="GJ389" s="84">
        <f t="shared" si="3661"/>
        <v>0</v>
      </c>
      <c r="GK389" s="84">
        <f t="shared" si="3662"/>
        <v>0</v>
      </c>
      <c r="GL389" s="84">
        <f t="shared" si="3663"/>
        <v>0</v>
      </c>
      <c r="GM389" s="191" t="str">
        <f t="shared" si="3664"/>
        <v>nebija plānots</v>
      </c>
      <c r="GN389" s="84">
        <f t="shared" si="3665"/>
        <v>0</v>
      </c>
      <c r="GO389" s="84">
        <v>0</v>
      </c>
      <c r="GP389" s="84">
        <v>0</v>
      </c>
      <c r="GQ389" s="84">
        <f t="shared" si="3595"/>
        <v>0</v>
      </c>
      <c r="GR389" s="84">
        <f t="shared" si="3596"/>
        <v>0</v>
      </c>
      <c r="GS389" s="84">
        <f t="shared" si="3597"/>
        <v>0</v>
      </c>
      <c r="GT389" s="191" t="str">
        <f t="shared" si="3666"/>
        <v>nebija plānots</v>
      </c>
      <c r="GU389" s="84">
        <f t="shared" si="3598"/>
        <v>0</v>
      </c>
      <c r="GV389" s="84">
        <v>0</v>
      </c>
      <c r="GW389" s="84">
        <v>0</v>
      </c>
      <c r="GX389" s="84">
        <f t="shared" si="3599"/>
        <v>0</v>
      </c>
      <c r="GY389" s="84">
        <f t="shared" si="3600"/>
        <v>0</v>
      </c>
      <c r="GZ389" s="84">
        <f t="shared" si="3601"/>
        <v>0</v>
      </c>
      <c r="HA389" s="191" t="str">
        <f t="shared" si="3791"/>
        <v>nebija plānots</v>
      </c>
      <c r="HB389" s="84">
        <f t="shared" si="3602"/>
        <v>0</v>
      </c>
      <c r="HC389" s="40"/>
      <c r="HD389" s="40"/>
      <c r="HE389" s="99"/>
      <c r="HF389" s="99"/>
      <c r="HG389" s="100"/>
      <c r="HH389" s="100"/>
      <c r="HI389" s="100"/>
    </row>
    <row r="390" spans="1:217" ht="75.400000000000006" hidden="1" customHeight="1" outlineLevel="1" x14ac:dyDescent="0.45">
      <c r="B390" s="9"/>
      <c r="C390" s="317" t="s">
        <v>202</v>
      </c>
      <c r="D390" s="1" t="s">
        <v>1471</v>
      </c>
      <c r="E390" s="35">
        <v>375</v>
      </c>
      <c r="F390" s="35">
        <v>7</v>
      </c>
      <c r="G390" s="38" t="s">
        <v>202</v>
      </c>
      <c r="H390" s="37" t="s">
        <v>282</v>
      </c>
      <c r="I390" s="47" t="s">
        <v>528</v>
      </c>
      <c r="J390" s="54">
        <v>0</v>
      </c>
      <c r="K390" s="38"/>
      <c r="L390" s="38"/>
      <c r="M390" s="42" t="s">
        <v>89</v>
      </c>
      <c r="N390" s="41"/>
      <c r="O390" s="41"/>
      <c r="P390" s="38" t="s">
        <v>457</v>
      </c>
      <c r="Q390" s="40"/>
      <c r="R390" s="40"/>
      <c r="S390" s="40"/>
      <c r="T390" s="40"/>
      <c r="U390" s="98"/>
      <c r="V390" s="40"/>
      <c r="W390" s="40"/>
      <c r="X390" s="85">
        <f t="shared" si="3605"/>
        <v>0</v>
      </c>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c r="BQ390" s="40"/>
      <c r="BR390" s="40"/>
      <c r="BS390" s="40"/>
      <c r="BT390" s="40"/>
      <c r="BU390" s="40"/>
      <c r="BV390" s="40"/>
      <c r="BW390" s="40"/>
      <c r="BX390" s="40"/>
      <c r="BY390" s="40"/>
      <c r="BZ390" s="40"/>
      <c r="CA390" s="40"/>
      <c r="CB390" s="40"/>
      <c r="CC390" s="40"/>
      <c r="CD390" s="40"/>
      <c r="CE390" s="40"/>
      <c r="CF390" s="40"/>
      <c r="CG390" s="40"/>
      <c r="CH390" s="40"/>
      <c r="CI390" s="40"/>
      <c r="CJ390" s="40"/>
      <c r="CK390" s="40"/>
      <c r="CL390" s="40"/>
      <c r="CM390" s="40"/>
      <c r="CN390" s="40"/>
      <c r="CO390" s="84">
        <v>0</v>
      </c>
      <c r="CP390" s="84">
        <v>0</v>
      </c>
      <c r="CQ390" s="40"/>
      <c r="CR390" s="57">
        <f t="shared" si="3606"/>
        <v>0</v>
      </c>
      <c r="CS390" s="40"/>
      <c r="CT390" s="40">
        <v>0</v>
      </c>
      <c r="CU390" s="84"/>
      <c r="CV390" s="84"/>
      <c r="CW390" s="84"/>
      <c r="CX390" s="84"/>
      <c r="CY390" s="191"/>
      <c r="CZ390" s="84"/>
      <c r="DA390" s="40">
        <v>0</v>
      </c>
      <c r="DB390" s="84">
        <v>0</v>
      </c>
      <c r="DC390" s="84"/>
      <c r="DD390" s="84"/>
      <c r="DE390" s="84">
        <f t="shared" si="3613"/>
        <v>0</v>
      </c>
      <c r="DF390" s="191"/>
      <c r="DG390" s="84"/>
      <c r="DH390" s="40">
        <v>0</v>
      </c>
      <c r="DI390" s="84">
        <v>0</v>
      </c>
      <c r="DJ390" s="84"/>
      <c r="DK390" s="84"/>
      <c r="DL390" s="84">
        <f t="shared" si="3617"/>
        <v>0</v>
      </c>
      <c r="DM390" s="191"/>
      <c r="DN390" s="84"/>
      <c r="DO390" s="40">
        <v>0</v>
      </c>
      <c r="DP390" s="84">
        <v>0</v>
      </c>
      <c r="DQ390" s="84"/>
      <c r="DR390" s="84"/>
      <c r="DS390" s="84">
        <f t="shared" si="3621"/>
        <v>0</v>
      </c>
      <c r="DT390" s="191"/>
      <c r="DU390" s="84"/>
      <c r="DV390" s="40">
        <v>0</v>
      </c>
      <c r="DW390" s="84">
        <v>0</v>
      </c>
      <c r="DX390" s="84"/>
      <c r="DY390" s="84"/>
      <c r="DZ390" s="84">
        <f t="shared" si="3625"/>
        <v>0</v>
      </c>
      <c r="EA390" s="191"/>
      <c r="EB390" s="84"/>
      <c r="EC390" s="40">
        <v>0</v>
      </c>
      <c r="ED390" s="84">
        <v>0</v>
      </c>
      <c r="EE390" s="84"/>
      <c r="EF390" s="84"/>
      <c r="EG390" s="84">
        <f t="shared" si="3629"/>
        <v>0</v>
      </c>
      <c r="EH390" s="191"/>
      <c r="EI390" s="84"/>
      <c r="EJ390" s="40">
        <v>0</v>
      </c>
      <c r="EK390" s="84">
        <v>0</v>
      </c>
      <c r="EL390" s="84"/>
      <c r="EM390" s="84"/>
      <c r="EN390" s="84">
        <f t="shared" si="3633"/>
        <v>0</v>
      </c>
      <c r="EO390" s="191"/>
      <c r="EP390" s="84"/>
      <c r="EQ390" s="40">
        <v>0</v>
      </c>
      <c r="ER390" s="84">
        <v>0</v>
      </c>
      <c r="ES390" s="84"/>
      <c r="ET390" s="84"/>
      <c r="EU390" s="84">
        <f t="shared" si="3637"/>
        <v>0</v>
      </c>
      <c r="EV390" s="191"/>
      <c r="EW390" s="84"/>
      <c r="EX390" s="40">
        <v>0</v>
      </c>
      <c r="EY390" s="84">
        <v>0</v>
      </c>
      <c r="EZ390" s="84"/>
      <c r="FA390" s="84"/>
      <c r="FB390" s="84">
        <f t="shared" si="3641"/>
        <v>0</v>
      </c>
      <c r="FC390" s="191"/>
      <c r="FD390" s="84"/>
      <c r="FE390" s="40">
        <v>0</v>
      </c>
      <c r="FF390" s="84">
        <v>0</v>
      </c>
      <c r="FG390" s="84"/>
      <c r="FH390" s="84"/>
      <c r="FI390" s="84">
        <f t="shared" si="3645"/>
        <v>0</v>
      </c>
      <c r="FJ390" s="191"/>
      <c r="FK390" s="84"/>
      <c r="FL390" s="40">
        <v>0</v>
      </c>
      <c r="FM390" s="84">
        <v>0</v>
      </c>
      <c r="FN390" s="84"/>
      <c r="FO390" s="84"/>
      <c r="FP390" s="84">
        <f t="shared" si="3649"/>
        <v>0</v>
      </c>
      <c r="FQ390" s="191"/>
      <c r="FR390" s="84"/>
      <c r="FS390" s="40"/>
      <c r="FT390" s="97">
        <f t="shared" si="3652"/>
        <v>0</v>
      </c>
      <c r="FU390" s="84">
        <v>0</v>
      </c>
      <c r="FV390" s="84">
        <v>0</v>
      </c>
      <c r="FW390" s="84">
        <v>0</v>
      </c>
      <c r="FX390" s="84">
        <f t="shared" si="3653"/>
        <v>0</v>
      </c>
      <c r="FY390" s="191" t="str">
        <f t="shared" si="3654"/>
        <v>nebija plānots</v>
      </c>
      <c r="FZ390" s="84">
        <f t="shared" si="3655"/>
        <v>0</v>
      </c>
      <c r="GA390" s="84">
        <v>0</v>
      </c>
      <c r="GB390" s="84">
        <v>0</v>
      </c>
      <c r="GC390" s="84">
        <f t="shared" si="3656"/>
        <v>0</v>
      </c>
      <c r="GD390" s="84">
        <f t="shared" si="3657"/>
        <v>0</v>
      </c>
      <c r="GE390" s="84">
        <f t="shared" si="3658"/>
        <v>0</v>
      </c>
      <c r="GF390" s="191" t="str">
        <f t="shared" si="3659"/>
        <v>nebija plānots</v>
      </c>
      <c r="GG390" s="84">
        <f t="shared" si="3660"/>
        <v>0</v>
      </c>
      <c r="GH390" s="84">
        <v>0</v>
      </c>
      <c r="GI390" s="84">
        <v>0</v>
      </c>
      <c r="GJ390" s="84">
        <f t="shared" si="3661"/>
        <v>0</v>
      </c>
      <c r="GK390" s="84">
        <f t="shared" si="3662"/>
        <v>0</v>
      </c>
      <c r="GL390" s="84">
        <f t="shared" si="3663"/>
        <v>0</v>
      </c>
      <c r="GM390" s="191" t="str">
        <f t="shared" si="3664"/>
        <v>nebija plānots</v>
      </c>
      <c r="GN390" s="84">
        <f t="shared" si="3665"/>
        <v>0</v>
      </c>
      <c r="GO390" s="84">
        <v>0</v>
      </c>
      <c r="GP390" s="84">
        <v>0</v>
      </c>
      <c r="GQ390" s="84">
        <f t="shared" si="3595"/>
        <v>0</v>
      </c>
      <c r="GR390" s="84">
        <f t="shared" si="3596"/>
        <v>0</v>
      </c>
      <c r="GS390" s="84">
        <f t="shared" si="3597"/>
        <v>0</v>
      </c>
      <c r="GT390" s="191" t="str">
        <f t="shared" si="3666"/>
        <v>nebija plānots</v>
      </c>
      <c r="GU390" s="84">
        <f t="shared" si="3598"/>
        <v>0</v>
      </c>
      <c r="GV390" s="84">
        <v>0</v>
      </c>
      <c r="GW390" s="84">
        <v>0</v>
      </c>
      <c r="GX390" s="84">
        <f t="shared" si="3599"/>
        <v>0</v>
      </c>
      <c r="GY390" s="84">
        <f t="shared" si="3600"/>
        <v>0</v>
      </c>
      <c r="GZ390" s="84">
        <f t="shared" si="3601"/>
        <v>0</v>
      </c>
      <c r="HA390" s="191" t="str">
        <f t="shared" si="3791"/>
        <v>nebija plānots</v>
      </c>
      <c r="HB390" s="84">
        <f t="shared" si="3602"/>
        <v>0</v>
      </c>
      <c r="HC390" s="40"/>
      <c r="HD390" s="40"/>
      <c r="HE390" s="99"/>
      <c r="HF390" s="99">
        <v>1</v>
      </c>
      <c r="HG390" s="100" t="s">
        <v>636</v>
      </c>
      <c r="HH390" s="100"/>
      <c r="HI390" s="100"/>
    </row>
    <row r="391" spans="1:217" s="8" customFormat="1" ht="75.400000000000006" customHeight="1" collapsed="1" x14ac:dyDescent="0.45">
      <c r="A391" s="1" t="str">
        <f t="shared" si="2436"/>
        <v>7.2.1.1.__</v>
      </c>
      <c r="B391" s="9" t="str">
        <f>C391&amp;J391&amp;"."&amp;D391</f>
        <v>7.2.1.1.K0.Nē</v>
      </c>
      <c r="C391" s="317" t="s">
        <v>202</v>
      </c>
      <c r="D391" s="1" t="s">
        <v>1471</v>
      </c>
      <c r="E391" s="35">
        <v>376</v>
      </c>
      <c r="F391" s="52">
        <v>7</v>
      </c>
      <c r="G391" s="55" t="s">
        <v>202</v>
      </c>
      <c r="H391" s="54" t="s">
        <v>282</v>
      </c>
      <c r="I391" s="54" t="str">
        <f t="shared" si="2401"/>
        <v>7.2.1.1. Jauniešu garantijas (aktīvās nodarbinātības pasākumi)</v>
      </c>
      <c r="J391" s="54" t="s">
        <v>1472</v>
      </c>
      <c r="K391" s="55" t="s">
        <v>33</v>
      </c>
      <c r="L391" s="38" t="str">
        <f t="shared" si="2402"/>
        <v>7.2.1.1.__</v>
      </c>
      <c r="M391" s="63" t="s">
        <v>89</v>
      </c>
      <c r="N391" s="62" t="s">
        <v>7</v>
      </c>
      <c r="O391" s="62" t="s">
        <v>222</v>
      </c>
      <c r="P391" s="55" t="s">
        <v>225</v>
      </c>
      <c r="Q391" s="57">
        <f t="shared" si="3603"/>
        <v>15186315</v>
      </c>
      <c r="R391" s="57">
        <f t="shared" si="3604"/>
        <v>15186315</v>
      </c>
      <c r="S391" s="80">
        <v>0</v>
      </c>
      <c r="T391" s="80">
        <v>0</v>
      </c>
      <c r="U391" s="80">
        <v>0</v>
      </c>
      <c r="V391" s="81">
        <v>15186315</v>
      </c>
      <c r="W391" s="80">
        <v>0</v>
      </c>
      <c r="X391" s="85" t="str">
        <f t="shared" si="3605"/>
        <v>JNI</v>
      </c>
      <c r="Y391" s="85">
        <v>0</v>
      </c>
      <c r="Z391" s="85">
        <v>5795011.4300000006</v>
      </c>
      <c r="AA391" s="85">
        <v>0</v>
      </c>
      <c r="AB391" s="85">
        <v>951362.97</v>
      </c>
      <c r="AC391" s="85">
        <v>10152.25</v>
      </c>
      <c r="AD391" s="85">
        <v>0</v>
      </c>
      <c r="AE391" s="85">
        <v>1308622.3799999999</v>
      </c>
      <c r="AF391" s="85">
        <v>0</v>
      </c>
      <c r="AG391" s="85">
        <v>0</v>
      </c>
      <c r="AH391" s="85">
        <v>0</v>
      </c>
      <c r="AI391" s="85">
        <v>0</v>
      </c>
      <c r="AJ391" s="85">
        <v>0</v>
      </c>
      <c r="AK391" s="85">
        <v>0</v>
      </c>
      <c r="AL391" s="85">
        <v>2958174.63</v>
      </c>
      <c r="AM391" s="85">
        <v>5228312.2299999995</v>
      </c>
      <c r="AN391" s="85">
        <f t="shared" ref="AN391:AN490" si="4193">AM391+Z391+Y391</f>
        <v>11023323.66</v>
      </c>
      <c r="AO391" s="85">
        <v>3718174.78</v>
      </c>
      <c r="AP391" s="57">
        <f t="shared" si="2306"/>
        <v>14741498.439999999</v>
      </c>
      <c r="AQ391" s="85">
        <v>8883.34</v>
      </c>
      <c r="AR391" s="85">
        <v>0</v>
      </c>
      <c r="AS391" s="85">
        <v>0</v>
      </c>
      <c r="AT391" s="85">
        <v>0</v>
      </c>
      <c r="AU391" s="85">
        <v>435933.15</v>
      </c>
      <c r="AV391" s="85">
        <v>0</v>
      </c>
      <c r="AW391" s="85">
        <v>0</v>
      </c>
      <c r="AX391" s="85">
        <v>0</v>
      </c>
      <c r="AY391" s="85">
        <v>0</v>
      </c>
      <c r="AZ391" s="85">
        <v>0</v>
      </c>
      <c r="BA391" s="85">
        <v>0</v>
      </c>
      <c r="BB391" s="85">
        <v>0</v>
      </c>
      <c r="BC391" s="57">
        <f t="shared" si="2307"/>
        <v>444816.49000000005</v>
      </c>
      <c r="BD391" s="57">
        <f t="shared" si="2308"/>
        <v>15186314.93</v>
      </c>
      <c r="BE391" s="85">
        <v>0</v>
      </c>
      <c r="BF391" s="85">
        <v>0</v>
      </c>
      <c r="BG391" s="85">
        <v>0</v>
      </c>
      <c r="BH391" s="85">
        <v>0</v>
      </c>
      <c r="BI391" s="85">
        <v>0</v>
      </c>
      <c r="BJ391" s="85">
        <v>0</v>
      </c>
      <c r="BK391" s="85">
        <v>0</v>
      </c>
      <c r="BL391" s="85">
        <v>0</v>
      </c>
      <c r="BM391" s="85">
        <v>0</v>
      </c>
      <c r="BN391" s="85">
        <v>0</v>
      </c>
      <c r="BO391" s="85">
        <v>0</v>
      </c>
      <c r="BP391" s="85">
        <v>0</v>
      </c>
      <c r="BQ391" s="57">
        <f t="shared" si="2309"/>
        <v>0</v>
      </c>
      <c r="BR391" s="85">
        <v>0</v>
      </c>
      <c r="BS391" s="85">
        <v>0</v>
      </c>
      <c r="BT391" s="85">
        <v>0</v>
      </c>
      <c r="BU391" s="85">
        <v>0</v>
      </c>
      <c r="BV391" s="85">
        <v>0</v>
      </c>
      <c r="BW391" s="85">
        <v>0</v>
      </c>
      <c r="BX391" s="85">
        <v>0</v>
      </c>
      <c r="BY391" s="85">
        <v>0</v>
      </c>
      <c r="BZ391" s="85">
        <v>0</v>
      </c>
      <c r="CA391" s="85">
        <v>0</v>
      </c>
      <c r="CB391" s="85">
        <v>0</v>
      </c>
      <c r="CC391" s="85">
        <v>0</v>
      </c>
      <c r="CD391" s="57">
        <f t="shared" si="2310"/>
        <v>0</v>
      </c>
      <c r="CE391" s="85">
        <v>0</v>
      </c>
      <c r="CF391" s="85">
        <v>0</v>
      </c>
      <c r="CG391" s="85">
        <v>0</v>
      </c>
      <c r="CH391" s="85">
        <v>0</v>
      </c>
      <c r="CI391" s="85">
        <v>0</v>
      </c>
      <c r="CJ391" s="85">
        <v>0</v>
      </c>
      <c r="CK391" s="85">
        <v>0</v>
      </c>
      <c r="CL391" s="85">
        <v>0</v>
      </c>
      <c r="CM391" s="85">
        <v>0</v>
      </c>
      <c r="CN391" s="85">
        <v>0</v>
      </c>
      <c r="CO391" s="84">
        <v>0</v>
      </c>
      <c r="CP391" s="84">
        <v>0</v>
      </c>
      <c r="CQ391" s="57">
        <f>CE391+CF391+CG391+CH391+CI391+CJ391+CK391+CL391+CM391+CN391+CO391+CP391</f>
        <v>0</v>
      </c>
      <c r="CR391" s="57">
        <f t="shared" si="3606"/>
        <v>15186314.93</v>
      </c>
      <c r="CS391" s="179">
        <v>0</v>
      </c>
      <c r="CT391" s="84">
        <v>0</v>
      </c>
      <c r="CU391" s="84">
        <v>0</v>
      </c>
      <c r="CV391" s="84">
        <f t="shared" si="3607"/>
        <v>0</v>
      </c>
      <c r="CW391" s="84">
        <v>0</v>
      </c>
      <c r="CX391" s="84">
        <f t="shared" si="3608"/>
        <v>0</v>
      </c>
      <c r="CY391" s="191" t="str">
        <f t="shared" si="3609"/>
        <v>nebija plānots</v>
      </c>
      <c r="CZ391" s="84">
        <f t="shared" si="3610"/>
        <v>0</v>
      </c>
      <c r="DA391" s="84">
        <f t="shared" ref="DA391:FL391" si="4194">DA392+DA393</f>
        <v>0</v>
      </c>
      <c r="DB391" s="84">
        <v>0</v>
      </c>
      <c r="DC391" s="84">
        <f t="shared" si="3612"/>
        <v>0</v>
      </c>
      <c r="DD391" s="84">
        <v>0</v>
      </c>
      <c r="DE391" s="84">
        <f t="shared" si="3613"/>
        <v>0</v>
      </c>
      <c r="DF391" s="191" t="str">
        <f t="shared" ref="DF391" si="4195">IFERROR(DE391/DC391,"nebija plānots")</f>
        <v>nebija plānots</v>
      </c>
      <c r="DG391" s="84">
        <f t="shared" ref="DG391" si="4196">DE391-DC391</f>
        <v>0</v>
      </c>
      <c r="DH391" s="84">
        <f t="shared" si="4194"/>
        <v>0</v>
      </c>
      <c r="DI391" s="84">
        <v>0</v>
      </c>
      <c r="DJ391" s="84">
        <f t="shared" ref="DJ391" si="4197">DC391+DH391</f>
        <v>0</v>
      </c>
      <c r="DK391" s="84">
        <v>0</v>
      </c>
      <c r="DL391" s="84">
        <f t="shared" si="3617"/>
        <v>0</v>
      </c>
      <c r="DM391" s="191" t="str">
        <f t="shared" ref="DM391" si="4198">IFERROR(DL391/DJ391,"nebija plānots")</f>
        <v>nebija plānots</v>
      </c>
      <c r="DN391" s="84">
        <f t="shared" ref="DN391" si="4199">DL391-DJ391</f>
        <v>0</v>
      </c>
      <c r="DO391" s="84">
        <f t="shared" si="4194"/>
        <v>0</v>
      </c>
      <c r="DP391" s="84">
        <v>0</v>
      </c>
      <c r="DQ391" s="84">
        <f t="shared" ref="DQ391" si="4200">DJ391+DO391</f>
        <v>0</v>
      </c>
      <c r="DR391" s="84">
        <v>0</v>
      </c>
      <c r="DS391" s="84">
        <f t="shared" si="3621"/>
        <v>0</v>
      </c>
      <c r="DT391" s="191" t="str">
        <f t="shared" ref="DT391" si="4201">IFERROR(DS391/DQ391,"nebija plānots")</f>
        <v>nebija plānots</v>
      </c>
      <c r="DU391" s="84">
        <f t="shared" ref="DU391" si="4202">DS391-DQ391</f>
        <v>0</v>
      </c>
      <c r="DV391" s="84">
        <f t="shared" si="4194"/>
        <v>0</v>
      </c>
      <c r="DW391" s="84">
        <v>0</v>
      </c>
      <c r="DX391" s="84">
        <f t="shared" ref="DX391" si="4203">DQ391+DV391</f>
        <v>0</v>
      </c>
      <c r="DY391" s="84">
        <v>0</v>
      </c>
      <c r="DZ391" s="84">
        <f t="shared" si="3625"/>
        <v>0</v>
      </c>
      <c r="EA391" s="191" t="str">
        <f t="shared" ref="EA391" si="4204">IFERROR(DZ391/DX391,"nebija plānots")</f>
        <v>nebija plānots</v>
      </c>
      <c r="EB391" s="84">
        <f t="shared" ref="EB391" si="4205">DZ391-DX391</f>
        <v>0</v>
      </c>
      <c r="EC391" s="84">
        <f t="shared" si="4194"/>
        <v>0</v>
      </c>
      <c r="ED391" s="84">
        <v>0</v>
      </c>
      <c r="EE391" s="84">
        <f t="shared" ref="EE391" si="4206">DX391+EC391</f>
        <v>0</v>
      </c>
      <c r="EF391" s="84">
        <v>0</v>
      </c>
      <c r="EG391" s="84">
        <f t="shared" si="3629"/>
        <v>0</v>
      </c>
      <c r="EH391" s="191" t="str">
        <f t="shared" ref="EH391" si="4207">IFERROR(EG391/EE391,"nebija plānots")</f>
        <v>nebija plānots</v>
      </c>
      <c r="EI391" s="84">
        <f t="shared" ref="EI391" si="4208">EG391-EE391</f>
        <v>0</v>
      </c>
      <c r="EJ391" s="84">
        <f t="shared" si="4194"/>
        <v>0</v>
      </c>
      <c r="EK391" s="84">
        <v>0</v>
      </c>
      <c r="EL391" s="84">
        <f t="shared" ref="EL391" si="4209">EE391+EJ391</f>
        <v>0</v>
      </c>
      <c r="EM391" s="84">
        <v>0</v>
      </c>
      <c r="EN391" s="84">
        <f t="shared" si="3633"/>
        <v>0</v>
      </c>
      <c r="EO391" s="191" t="str">
        <f t="shared" ref="EO391" si="4210">IFERROR(EN391/EL391,"nebija plānots")</f>
        <v>nebija plānots</v>
      </c>
      <c r="EP391" s="84">
        <f t="shared" ref="EP391" si="4211">EN391-EL391</f>
        <v>0</v>
      </c>
      <c r="EQ391" s="84">
        <f t="shared" si="4194"/>
        <v>0</v>
      </c>
      <c r="ER391" s="84">
        <v>0</v>
      </c>
      <c r="ES391" s="84">
        <f t="shared" ref="ES391" si="4212">EL391+EQ391</f>
        <v>0</v>
      </c>
      <c r="ET391" s="84">
        <v>0</v>
      </c>
      <c r="EU391" s="84">
        <f t="shared" si="3637"/>
        <v>0</v>
      </c>
      <c r="EV391" s="191" t="str">
        <f t="shared" ref="EV391" si="4213">IFERROR(EU391/ES391,"nebija plānots")</f>
        <v>nebija plānots</v>
      </c>
      <c r="EW391" s="84">
        <f t="shared" ref="EW391" si="4214">EU391-ES391</f>
        <v>0</v>
      </c>
      <c r="EX391" s="84">
        <f t="shared" si="4194"/>
        <v>0</v>
      </c>
      <c r="EY391" s="84">
        <v>0</v>
      </c>
      <c r="EZ391" s="84">
        <f t="shared" ref="EZ391" si="4215">ES391+EX391</f>
        <v>0</v>
      </c>
      <c r="FA391" s="84">
        <v>0</v>
      </c>
      <c r="FB391" s="84">
        <f t="shared" si="3641"/>
        <v>0</v>
      </c>
      <c r="FC391" s="191" t="str">
        <f t="shared" ref="FC391" si="4216">IFERROR(FB391/EZ391,"nebija plānots")</f>
        <v>nebija plānots</v>
      </c>
      <c r="FD391" s="84">
        <f t="shared" ref="FD391" si="4217">FB391-EZ391</f>
        <v>0</v>
      </c>
      <c r="FE391" s="84">
        <f t="shared" si="4194"/>
        <v>0</v>
      </c>
      <c r="FF391" s="84">
        <v>0</v>
      </c>
      <c r="FG391" s="84">
        <f t="shared" ref="FG391" si="4218">EZ391+FE391</f>
        <v>0</v>
      </c>
      <c r="FH391" s="84">
        <v>0</v>
      </c>
      <c r="FI391" s="84">
        <f t="shared" si="3645"/>
        <v>0</v>
      </c>
      <c r="FJ391" s="191" t="str">
        <f t="shared" ref="FJ391" si="4219">IFERROR(FI391/FG391,"nebija plānots")</f>
        <v>nebija plānots</v>
      </c>
      <c r="FK391" s="84">
        <f t="shared" ref="FK391" si="4220">FI391-FG391</f>
        <v>0</v>
      </c>
      <c r="FL391" s="84">
        <f t="shared" si="4194"/>
        <v>0</v>
      </c>
      <c r="FM391" s="84">
        <v>0</v>
      </c>
      <c r="FN391" s="84">
        <f t="shared" ref="FN391" si="4221">FG391+FL391</f>
        <v>0</v>
      </c>
      <c r="FO391" s="84">
        <v>0</v>
      </c>
      <c r="FP391" s="84">
        <f t="shared" si="3649"/>
        <v>0</v>
      </c>
      <c r="FQ391" s="191" t="str">
        <f t="shared" ref="FQ391" si="4222">IFERROR(FP391/FN391,"nebija plānots")</f>
        <v>nebija plānots</v>
      </c>
      <c r="FR391" s="84">
        <f t="shared" ref="FR391" si="4223">FP391-FN391</f>
        <v>0</v>
      </c>
      <c r="FS391" s="97">
        <f t="shared" si="3790"/>
        <v>0</v>
      </c>
      <c r="FT391" s="97">
        <f t="shared" si="3652"/>
        <v>15186314.93</v>
      </c>
      <c r="FU391" s="84">
        <v>0</v>
      </c>
      <c r="FV391" s="84">
        <v>0</v>
      </c>
      <c r="FW391" s="84">
        <v>0</v>
      </c>
      <c r="FX391" s="84">
        <f t="shared" si="3653"/>
        <v>0</v>
      </c>
      <c r="FY391" s="191" t="str">
        <f t="shared" si="3654"/>
        <v>nebija plānots</v>
      </c>
      <c r="FZ391" s="84">
        <f t="shared" si="3655"/>
        <v>0</v>
      </c>
      <c r="GA391" s="84">
        <v>0</v>
      </c>
      <c r="GB391" s="84">
        <v>0</v>
      </c>
      <c r="GC391" s="84">
        <f t="shared" si="3656"/>
        <v>0</v>
      </c>
      <c r="GD391" s="84">
        <f t="shared" si="3657"/>
        <v>0</v>
      </c>
      <c r="GE391" s="84">
        <f t="shared" si="3658"/>
        <v>0</v>
      </c>
      <c r="GF391" s="191" t="str">
        <f t="shared" si="3659"/>
        <v>nebija plānots</v>
      </c>
      <c r="GG391" s="84">
        <f t="shared" si="3660"/>
        <v>0</v>
      </c>
      <c r="GH391" s="84">
        <v>0</v>
      </c>
      <c r="GI391" s="84">
        <v>0</v>
      </c>
      <c r="GJ391" s="84">
        <f t="shared" si="3661"/>
        <v>0</v>
      </c>
      <c r="GK391" s="84">
        <f t="shared" si="3662"/>
        <v>0</v>
      </c>
      <c r="GL391" s="84">
        <f t="shared" si="3663"/>
        <v>0</v>
      </c>
      <c r="GM391" s="191" t="str">
        <f t="shared" si="3664"/>
        <v>nebija plānots</v>
      </c>
      <c r="GN391" s="84">
        <f t="shared" si="3665"/>
        <v>0</v>
      </c>
      <c r="GO391" s="84">
        <v>0</v>
      </c>
      <c r="GP391" s="84">
        <v>0</v>
      </c>
      <c r="GQ391" s="84">
        <f t="shared" si="3595"/>
        <v>0</v>
      </c>
      <c r="GR391" s="84">
        <f t="shared" si="3596"/>
        <v>0</v>
      </c>
      <c r="GS391" s="84">
        <f t="shared" si="3597"/>
        <v>0</v>
      </c>
      <c r="GT391" s="191" t="str">
        <f t="shared" si="3666"/>
        <v>nebija plānots</v>
      </c>
      <c r="GU391" s="84">
        <f t="shared" si="3598"/>
        <v>0</v>
      </c>
      <c r="GV391" s="84">
        <v>0</v>
      </c>
      <c r="GW391" s="84">
        <v>0</v>
      </c>
      <c r="GX391" s="84">
        <f t="shared" si="3599"/>
        <v>0</v>
      </c>
      <c r="GY391" s="84">
        <f t="shared" si="3600"/>
        <v>0</v>
      </c>
      <c r="GZ391" s="84">
        <f t="shared" si="3601"/>
        <v>0</v>
      </c>
      <c r="HA391" s="191" t="str">
        <f t="shared" si="3791"/>
        <v>nebija plānots</v>
      </c>
      <c r="HB391" s="84">
        <f t="shared" si="3602"/>
        <v>0</v>
      </c>
      <c r="HC391" s="57">
        <f>FU391+FS391+CQ391+CD391+BQ391+BC391+AP391</f>
        <v>15186314.93</v>
      </c>
      <c r="HD391" s="57">
        <f>Q391-HC391</f>
        <v>7.0000000298023224E-2</v>
      </c>
      <c r="HE391" s="58"/>
      <c r="HF391" s="58"/>
      <c r="HG391" s="59"/>
      <c r="HH391" s="59"/>
      <c r="HI391" s="59"/>
    </row>
    <row r="392" spans="1:217" s="8" customFormat="1" ht="75.400000000000006" hidden="1" customHeight="1" outlineLevel="1" x14ac:dyDescent="0.45">
      <c r="A392" s="1"/>
      <c r="B392" s="9"/>
      <c r="C392" s="317" t="s">
        <v>202</v>
      </c>
      <c r="D392" s="1" t="s">
        <v>1471</v>
      </c>
      <c r="E392" s="35">
        <v>377</v>
      </c>
      <c r="F392" s="35">
        <v>7</v>
      </c>
      <c r="G392" s="38" t="s">
        <v>202</v>
      </c>
      <c r="H392" s="37" t="s">
        <v>282</v>
      </c>
      <c r="I392" s="37" t="s">
        <v>528</v>
      </c>
      <c r="J392" s="54">
        <v>0</v>
      </c>
      <c r="K392" s="38"/>
      <c r="L392" s="38"/>
      <c r="M392" s="42" t="s">
        <v>89</v>
      </c>
      <c r="N392" s="41"/>
      <c r="O392" s="41"/>
      <c r="P392" s="38" t="s">
        <v>456</v>
      </c>
      <c r="Q392" s="40"/>
      <c r="R392" s="40"/>
      <c r="S392" s="40"/>
      <c r="T392" s="40"/>
      <c r="U392" s="40"/>
      <c r="V392" s="98"/>
      <c r="W392" s="40"/>
      <c r="X392" s="85">
        <f t="shared" si="3605"/>
        <v>0</v>
      </c>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0"/>
      <c r="AZ392" s="40"/>
      <c r="BA392" s="40"/>
      <c r="BB392" s="40"/>
      <c r="BC392" s="40"/>
      <c r="BD392" s="40"/>
      <c r="BE392" s="40"/>
      <c r="BF392" s="40"/>
      <c r="BG392" s="40"/>
      <c r="BH392" s="40"/>
      <c r="BI392" s="40"/>
      <c r="BJ392" s="40"/>
      <c r="BK392" s="40"/>
      <c r="BL392" s="40"/>
      <c r="BM392" s="40"/>
      <c r="BN392" s="40"/>
      <c r="BO392" s="40"/>
      <c r="BP392" s="40"/>
      <c r="BQ392" s="40"/>
      <c r="BR392" s="40"/>
      <c r="BS392" s="40"/>
      <c r="BT392" s="40"/>
      <c r="BU392" s="40"/>
      <c r="BV392" s="40"/>
      <c r="BW392" s="40"/>
      <c r="BX392" s="40"/>
      <c r="BY392" s="40"/>
      <c r="BZ392" s="40"/>
      <c r="CA392" s="40"/>
      <c r="CB392" s="40"/>
      <c r="CC392" s="40"/>
      <c r="CD392" s="40"/>
      <c r="CE392" s="40"/>
      <c r="CF392" s="40"/>
      <c r="CG392" s="40"/>
      <c r="CH392" s="40"/>
      <c r="CI392" s="40"/>
      <c r="CJ392" s="40"/>
      <c r="CK392" s="40"/>
      <c r="CL392" s="40"/>
      <c r="CM392" s="40"/>
      <c r="CN392" s="40"/>
      <c r="CO392" s="84">
        <v>0</v>
      </c>
      <c r="CP392" s="84">
        <v>0</v>
      </c>
      <c r="CQ392" s="40"/>
      <c r="CR392" s="57">
        <f t="shared" si="3606"/>
        <v>0</v>
      </c>
      <c r="CS392" s="40"/>
      <c r="CT392" s="40"/>
      <c r="CU392" s="84"/>
      <c r="CV392" s="84"/>
      <c r="CW392" s="84"/>
      <c r="CX392" s="84"/>
      <c r="CY392" s="191"/>
      <c r="CZ392" s="84"/>
      <c r="DA392" s="40"/>
      <c r="DB392" s="84">
        <v>0</v>
      </c>
      <c r="DC392" s="84"/>
      <c r="DD392" s="84"/>
      <c r="DE392" s="84">
        <f t="shared" si="3613"/>
        <v>0</v>
      </c>
      <c r="DF392" s="191"/>
      <c r="DG392" s="84"/>
      <c r="DH392" s="40"/>
      <c r="DI392" s="84">
        <v>0</v>
      </c>
      <c r="DJ392" s="84"/>
      <c r="DK392" s="84"/>
      <c r="DL392" s="84">
        <f t="shared" si="3617"/>
        <v>0</v>
      </c>
      <c r="DM392" s="191"/>
      <c r="DN392" s="84"/>
      <c r="DO392" s="40"/>
      <c r="DP392" s="84">
        <v>0</v>
      </c>
      <c r="DQ392" s="84"/>
      <c r="DR392" s="84"/>
      <c r="DS392" s="84">
        <f t="shared" si="3621"/>
        <v>0</v>
      </c>
      <c r="DT392" s="191"/>
      <c r="DU392" s="84"/>
      <c r="DV392" s="40"/>
      <c r="DW392" s="84">
        <v>0</v>
      </c>
      <c r="DX392" s="84"/>
      <c r="DY392" s="84"/>
      <c r="DZ392" s="84">
        <f t="shared" si="3625"/>
        <v>0</v>
      </c>
      <c r="EA392" s="191"/>
      <c r="EB392" s="84"/>
      <c r="EC392" s="40"/>
      <c r="ED392" s="84">
        <v>0</v>
      </c>
      <c r="EE392" s="84"/>
      <c r="EF392" s="84"/>
      <c r="EG392" s="84">
        <f t="shared" si="3629"/>
        <v>0</v>
      </c>
      <c r="EH392" s="191"/>
      <c r="EI392" s="84"/>
      <c r="EJ392" s="40"/>
      <c r="EK392" s="84">
        <v>0</v>
      </c>
      <c r="EL392" s="84"/>
      <c r="EM392" s="84"/>
      <c r="EN392" s="84">
        <f t="shared" si="3633"/>
        <v>0</v>
      </c>
      <c r="EO392" s="191"/>
      <c r="EP392" s="84"/>
      <c r="EQ392" s="40"/>
      <c r="ER392" s="84">
        <v>0</v>
      </c>
      <c r="ES392" s="84"/>
      <c r="ET392" s="84"/>
      <c r="EU392" s="84">
        <f t="shared" si="3637"/>
        <v>0</v>
      </c>
      <c r="EV392" s="191"/>
      <c r="EW392" s="84"/>
      <c r="EX392" s="40"/>
      <c r="EY392" s="84">
        <v>0</v>
      </c>
      <c r="EZ392" s="84"/>
      <c r="FA392" s="84"/>
      <c r="FB392" s="84">
        <f t="shared" si="3641"/>
        <v>0</v>
      </c>
      <c r="FC392" s="191"/>
      <c r="FD392" s="84"/>
      <c r="FE392" s="40"/>
      <c r="FF392" s="84">
        <v>0</v>
      </c>
      <c r="FG392" s="84"/>
      <c r="FH392" s="84"/>
      <c r="FI392" s="84">
        <f t="shared" si="3645"/>
        <v>0</v>
      </c>
      <c r="FJ392" s="191"/>
      <c r="FK392" s="84"/>
      <c r="FL392" s="40"/>
      <c r="FM392" s="84">
        <v>0</v>
      </c>
      <c r="FN392" s="84"/>
      <c r="FO392" s="84"/>
      <c r="FP392" s="84">
        <f t="shared" si="3649"/>
        <v>0</v>
      </c>
      <c r="FQ392" s="191"/>
      <c r="FR392" s="84"/>
      <c r="FS392" s="40"/>
      <c r="FT392" s="97">
        <f t="shared" si="3652"/>
        <v>0</v>
      </c>
      <c r="FU392" s="84">
        <v>0</v>
      </c>
      <c r="FV392" s="84">
        <v>0</v>
      </c>
      <c r="FW392" s="84">
        <v>0</v>
      </c>
      <c r="FX392" s="84">
        <f t="shared" si="3653"/>
        <v>0</v>
      </c>
      <c r="FY392" s="191" t="str">
        <f t="shared" si="3654"/>
        <v>nebija plānots</v>
      </c>
      <c r="FZ392" s="84">
        <f t="shared" si="3655"/>
        <v>0</v>
      </c>
      <c r="GA392" s="84">
        <v>0</v>
      </c>
      <c r="GB392" s="84">
        <v>0</v>
      </c>
      <c r="GC392" s="84">
        <f t="shared" si="3656"/>
        <v>0</v>
      </c>
      <c r="GD392" s="84">
        <f t="shared" si="3657"/>
        <v>0</v>
      </c>
      <c r="GE392" s="84">
        <f t="shared" si="3658"/>
        <v>0</v>
      </c>
      <c r="GF392" s="191" t="str">
        <f t="shared" si="3659"/>
        <v>nebija plānots</v>
      </c>
      <c r="GG392" s="84">
        <f t="shared" si="3660"/>
        <v>0</v>
      </c>
      <c r="GH392" s="84">
        <v>0</v>
      </c>
      <c r="GI392" s="84">
        <v>0</v>
      </c>
      <c r="GJ392" s="84">
        <f t="shared" si="3661"/>
        <v>0</v>
      </c>
      <c r="GK392" s="84">
        <f t="shared" si="3662"/>
        <v>0</v>
      </c>
      <c r="GL392" s="84">
        <f t="shared" si="3663"/>
        <v>0</v>
      </c>
      <c r="GM392" s="191" t="str">
        <f t="shared" si="3664"/>
        <v>nebija plānots</v>
      </c>
      <c r="GN392" s="84">
        <f t="shared" si="3665"/>
        <v>0</v>
      </c>
      <c r="GO392" s="84">
        <v>0</v>
      </c>
      <c r="GP392" s="84">
        <v>0</v>
      </c>
      <c r="GQ392" s="84">
        <f t="shared" si="3595"/>
        <v>0</v>
      </c>
      <c r="GR392" s="84">
        <f t="shared" si="3596"/>
        <v>0</v>
      </c>
      <c r="GS392" s="84">
        <f t="shared" si="3597"/>
        <v>0</v>
      </c>
      <c r="GT392" s="191" t="str">
        <f t="shared" si="3666"/>
        <v>nebija plānots</v>
      </c>
      <c r="GU392" s="84">
        <f t="shared" si="3598"/>
        <v>0</v>
      </c>
      <c r="GV392" s="84">
        <v>0</v>
      </c>
      <c r="GW392" s="84">
        <v>0</v>
      </c>
      <c r="GX392" s="84">
        <f t="shared" si="3599"/>
        <v>0</v>
      </c>
      <c r="GY392" s="84">
        <f t="shared" si="3600"/>
        <v>0</v>
      </c>
      <c r="GZ392" s="84">
        <f t="shared" si="3601"/>
        <v>0</v>
      </c>
      <c r="HA392" s="191" t="str">
        <f t="shared" si="3791"/>
        <v>nebija plānots</v>
      </c>
      <c r="HB392" s="84">
        <f t="shared" si="3602"/>
        <v>0</v>
      </c>
      <c r="HC392" s="40"/>
      <c r="HD392" s="40"/>
      <c r="HE392" s="99"/>
      <c r="HF392" s="99"/>
      <c r="HG392" s="100"/>
      <c r="HH392" s="100"/>
      <c r="HI392" s="100"/>
    </row>
    <row r="393" spans="1:217" s="8" customFormat="1" ht="75.400000000000006" hidden="1" customHeight="1" outlineLevel="1" x14ac:dyDescent="0.45">
      <c r="A393" s="1"/>
      <c r="B393" s="9"/>
      <c r="C393" s="317" t="s">
        <v>202</v>
      </c>
      <c r="D393" s="1" t="s">
        <v>1471</v>
      </c>
      <c r="E393" s="35">
        <v>378</v>
      </c>
      <c r="F393" s="35">
        <v>7</v>
      </c>
      <c r="G393" s="38" t="s">
        <v>202</v>
      </c>
      <c r="H393" s="37" t="s">
        <v>282</v>
      </c>
      <c r="I393" s="37" t="s">
        <v>528</v>
      </c>
      <c r="J393" s="54">
        <v>0</v>
      </c>
      <c r="K393" s="38"/>
      <c r="L393" s="38"/>
      <c r="M393" s="42" t="s">
        <v>89</v>
      </c>
      <c r="N393" s="41"/>
      <c r="O393" s="41"/>
      <c r="P393" s="38" t="s">
        <v>457</v>
      </c>
      <c r="Q393" s="40"/>
      <c r="R393" s="40"/>
      <c r="S393" s="40"/>
      <c r="T393" s="40"/>
      <c r="U393" s="40"/>
      <c r="V393" s="98"/>
      <c r="W393" s="40"/>
      <c r="X393" s="85">
        <f t="shared" si="3605"/>
        <v>0</v>
      </c>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0"/>
      <c r="AZ393" s="40"/>
      <c r="BA393" s="40"/>
      <c r="BB393" s="40"/>
      <c r="BC393" s="40"/>
      <c r="BD393" s="40"/>
      <c r="BE393" s="40"/>
      <c r="BF393" s="40"/>
      <c r="BG393" s="40"/>
      <c r="BH393" s="40"/>
      <c r="BI393" s="40"/>
      <c r="BJ393" s="40"/>
      <c r="BK393" s="40"/>
      <c r="BL393" s="40"/>
      <c r="BM393" s="40"/>
      <c r="BN393" s="40"/>
      <c r="BO393" s="40"/>
      <c r="BP393" s="40"/>
      <c r="BQ393" s="40"/>
      <c r="BR393" s="40"/>
      <c r="BS393" s="40"/>
      <c r="BT393" s="40"/>
      <c r="BU393" s="40"/>
      <c r="BV393" s="40"/>
      <c r="BW393" s="40"/>
      <c r="BX393" s="40"/>
      <c r="BY393" s="40"/>
      <c r="BZ393" s="40"/>
      <c r="CA393" s="40"/>
      <c r="CB393" s="40"/>
      <c r="CC393" s="40"/>
      <c r="CD393" s="40"/>
      <c r="CE393" s="40"/>
      <c r="CF393" s="40"/>
      <c r="CG393" s="40"/>
      <c r="CH393" s="40"/>
      <c r="CI393" s="40"/>
      <c r="CJ393" s="40"/>
      <c r="CK393" s="40"/>
      <c r="CL393" s="40"/>
      <c r="CM393" s="40"/>
      <c r="CN393" s="40"/>
      <c r="CO393" s="84">
        <v>0</v>
      </c>
      <c r="CP393" s="84">
        <v>0</v>
      </c>
      <c r="CQ393" s="40"/>
      <c r="CR393" s="57">
        <f t="shared" si="3606"/>
        <v>0</v>
      </c>
      <c r="CS393" s="40"/>
      <c r="CT393" s="40"/>
      <c r="CU393" s="84"/>
      <c r="CV393" s="84"/>
      <c r="CW393" s="84"/>
      <c r="CX393" s="84"/>
      <c r="CY393" s="191"/>
      <c r="CZ393" s="84"/>
      <c r="DA393" s="40"/>
      <c r="DB393" s="84">
        <v>0</v>
      </c>
      <c r="DC393" s="84"/>
      <c r="DD393" s="84"/>
      <c r="DE393" s="84">
        <f t="shared" si="3613"/>
        <v>0</v>
      </c>
      <c r="DF393" s="191"/>
      <c r="DG393" s="84"/>
      <c r="DH393" s="40"/>
      <c r="DI393" s="84">
        <v>0</v>
      </c>
      <c r="DJ393" s="84"/>
      <c r="DK393" s="84"/>
      <c r="DL393" s="84">
        <f t="shared" si="3617"/>
        <v>0</v>
      </c>
      <c r="DM393" s="191"/>
      <c r="DN393" s="84"/>
      <c r="DO393" s="40"/>
      <c r="DP393" s="84">
        <v>0</v>
      </c>
      <c r="DQ393" s="84"/>
      <c r="DR393" s="84"/>
      <c r="DS393" s="84">
        <f t="shared" si="3621"/>
        <v>0</v>
      </c>
      <c r="DT393" s="191"/>
      <c r="DU393" s="84"/>
      <c r="DV393" s="40"/>
      <c r="DW393" s="84">
        <v>0</v>
      </c>
      <c r="DX393" s="84"/>
      <c r="DY393" s="84"/>
      <c r="DZ393" s="84">
        <f t="shared" si="3625"/>
        <v>0</v>
      </c>
      <c r="EA393" s="191"/>
      <c r="EB393" s="84"/>
      <c r="EC393" s="40"/>
      <c r="ED393" s="84">
        <v>0</v>
      </c>
      <c r="EE393" s="84"/>
      <c r="EF393" s="84"/>
      <c r="EG393" s="84">
        <f t="shared" si="3629"/>
        <v>0</v>
      </c>
      <c r="EH393" s="191"/>
      <c r="EI393" s="84"/>
      <c r="EJ393" s="40"/>
      <c r="EK393" s="84">
        <v>0</v>
      </c>
      <c r="EL393" s="84"/>
      <c r="EM393" s="84"/>
      <c r="EN393" s="84">
        <f t="shared" si="3633"/>
        <v>0</v>
      </c>
      <c r="EO393" s="191"/>
      <c r="EP393" s="84"/>
      <c r="EQ393" s="40"/>
      <c r="ER393" s="84">
        <v>0</v>
      </c>
      <c r="ES393" s="84"/>
      <c r="ET393" s="84"/>
      <c r="EU393" s="84">
        <f t="shared" si="3637"/>
        <v>0</v>
      </c>
      <c r="EV393" s="191"/>
      <c r="EW393" s="84"/>
      <c r="EX393" s="40"/>
      <c r="EY393" s="84">
        <v>0</v>
      </c>
      <c r="EZ393" s="84"/>
      <c r="FA393" s="84"/>
      <c r="FB393" s="84">
        <f t="shared" si="3641"/>
        <v>0</v>
      </c>
      <c r="FC393" s="191"/>
      <c r="FD393" s="84"/>
      <c r="FE393" s="40"/>
      <c r="FF393" s="84">
        <v>0</v>
      </c>
      <c r="FG393" s="84"/>
      <c r="FH393" s="84"/>
      <c r="FI393" s="84">
        <f t="shared" si="3645"/>
        <v>0</v>
      </c>
      <c r="FJ393" s="191"/>
      <c r="FK393" s="84"/>
      <c r="FL393" s="40"/>
      <c r="FM393" s="84">
        <v>0</v>
      </c>
      <c r="FN393" s="84"/>
      <c r="FO393" s="84"/>
      <c r="FP393" s="84">
        <f t="shared" si="3649"/>
        <v>0</v>
      </c>
      <c r="FQ393" s="191"/>
      <c r="FR393" s="84"/>
      <c r="FS393" s="40"/>
      <c r="FT393" s="97">
        <f t="shared" si="3652"/>
        <v>0</v>
      </c>
      <c r="FU393" s="84">
        <v>0</v>
      </c>
      <c r="FV393" s="84">
        <v>0</v>
      </c>
      <c r="FW393" s="84">
        <v>0</v>
      </c>
      <c r="FX393" s="84">
        <f t="shared" si="3653"/>
        <v>0</v>
      </c>
      <c r="FY393" s="191" t="str">
        <f t="shared" si="3654"/>
        <v>nebija plānots</v>
      </c>
      <c r="FZ393" s="84">
        <f t="shared" si="3655"/>
        <v>0</v>
      </c>
      <c r="GA393" s="84">
        <v>0</v>
      </c>
      <c r="GB393" s="84">
        <v>0</v>
      </c>
      <c r="GC393" s="84">
        <f t="shared" si="3656"/>
        <v>0</v>
      </c>
      <c r="GD393" s="84">
        <f t="shared" si="3657"/>
        <v>0</v>
      </c>
      <c r="GE393" s="84">
        <f t="shared" si="3658"/>
        <v>0</v>
      </c>
      <c r="GF393" s="191" t="str">
        <f t="shared" si="3659"/>
        <v>nebija plānots</v>
      </c>
      <c r="GG393" s="84">
        <f t="shared" si="3660"/>
        <v>0</v>
      </c>
      <c r="GH393" s="84">
        <v>0</v>
      </c>
      <c r="GI393" s="84">
        <v>0</v>
      </c>
      <c r="GJ393" s="84">
        <f t="shared" si="3661"/>
        <v>0</v>
      </c>
      <c r="GK393" s="84">
        <f t="shared" si="3662"/>
        <v>0</v>
      </c>
      <c r="GL393" s="84">
        <f t="shared" si="3663"/>
        <v>0</v>
      </c>
      <c r="GM393" s="191" t="str">
        <f t="shared" si="3664"/>
        <v>nebija plānots</v>
      </c>
      <c r="GN393" s="84">
        <f t="shared" si="3665"/>
        <v>0</v>
      </c>
      <c r="GO393" s="84">
        <v>0</v>
      </c>
      <c r="GP393" s="84">
        <v>0</v>
      </c>
      <c r="GQ393" s="84">
        <f t="shared" si="3595"/>
        <v>0</v>
      </c>
      <c r="GR393" s="84">
        <f t="shared" si="3596"/>
        <v>0</v>
      </c>
      <c r="GS393" s="84">
        <f t="shared" si="3597"/>
        <v>0</v>
      </c>
      <c r="GT393" s="191" t="str">
        <f t="shared" si="3666"/>
        <v>nebija plānots</v>
      </c>
      <c r="GU393" s="84">
        <f t="shared" si="3598"/>
        <v>0</v>
      </c>
      <c r="GV393" s="84">
        <v>0</v>
      </c>
      <c r="GW393" s="84">
        <v>0</v>
      </c>
      <c r="GX393" s="84">
        <f t="shared" si="3599"/>
        <v>0</v>
      </c>
      <c r="GY393" s="84">
        <f t="shared" si="3600"/>
        <v>0</v>
      </c>
      <c r="GZ393" s="84">
        <f t="shared" si="3601"/>
        <v>0</v>
      </c>
      <c r="HA393" s="191" t="str">
        <f t="shared" si="3791"/>
        <v>nebija plānots</v>
      </c>
      <c r="HB393" s="84">
        <f t="shared" si="3602"/>
        <v>0</v>
      </c>
      <c r="HC393" s="40"/>
      <c r="HD393" s="40"/>
      <c r="HE393" s="99"/>
      <c r="HF393" s="99">
        <v>1</v>
      </c>
      <c r="HG393" s="100" t="s">
        <v>636</v>
      </c>
      <c r="HH393" s="100"/>
      <c r="HI393" s="100"/>
    </row>
    <row r="394" spans="1:217" ht="75.400000000000006" customHeight="1" collapsed="1" x14ac:dyDescent="0.45">
      <c r="A394" s="1" t="str">
        <f t="shared" si="2436"/>
        <v>7.2.1.2.__</v>
      </c>
      <c r="B394" s="9" t="str">
        <f>C394&amp;J394&amp;"."&amp;D394</f>
        <v>7.2.1.2.K0.Nē</v>
      </c>
      <c r="C394" s="317" t="s">
        <v>203</v>
      </c>
      <c r="D394" s="1" t="s">
        <v>1471</v>
      </c>
      <c r="E394" s="35">
        <v>379</v>
      </c>
      <c r="F394" s="52">
        <v>7</v>
      </c>
      <c r="G394" s="55" t="s">
        <v>203</v>
      </c>
      <c r="H394" s="54" t="s">
        <v>283</v>
      </c>
      <c r="I394" s="54" t="str">
        <f t="shared" si="2401"/>
        <v>7.2.1.2. Jauniešu garantijas (profesionālās izglītības pasākumi)</v>
      </c>
      <c r="J394" s="54" t="s">
        <v>1472</v>
      </c>
      <c r="K394" s="55" t="s">
        <v>33</v>
      </c>
      <c r="L394" s="38" t="str">
        <f t="shared" si="2402"/>
        <v>7.2.1.2.__</v>
      </c>
      <c r="M394" s="63" t="s">
        <v>89</v>
      </c>
      <c r="N394" s="62" t="s">
        <v>4</v>
      </c>
      <c r="O394" s="62" t="s">
        <v>222</v>
      </c>
      <c r="P394" s="55" t="s">
        <v>225</v>
      </c>
      <c r="Q394" s="57">
        <f t="shared" si="3603"/>
        <v>21201278</v>
      </c>
      <c r="R394" s="57">
        <f t="shared" si="3604"/>
        <v>21201278</v>
      </c>
      <c r="S394" s="80">
        <v>0</v>
      </c>
      <c r="T394" s="80">
        <v>0</v>
      </c>
      <c r="U394" s="81">
        <v>21201278</v>
      </c>
      <c r="V394" s="80">
        <v>0</v>
      </c>
      <c r="W394" s="80">
        <v>0</v>
      </c>
      <c r="X394" s="85" t="str">
        <f t="shared" si="3605"/>
        <v>ESF</v>
      </c>
      <c r="Y394" s="85">
        <v>0</v>
      </c>
      <c r="Z394" s="85">
        <v>6724499.0099999998</v>
      </c>
      <c r="AA394" s="85">
        <v>11074.41</v>
      </c>
      <c r="AB394" s="85">
        <v>1737479.6800000002</v>
      </c>
      <c r="AC394" s="85">
        <v>0</v>
      </c>
      <c r="AD394" s="85">
        <v>0</v>
      </c>
      <c r="AE394" s="85">
        <v>0</v>
      </c>
      <c r="AF394" s="85">
        <v>976381.10000000009</v>
      </c>
      <c r="AG394" s="85">
        <v>0</v>
      </c>
      <c r="AH394" s="85">
        <v>880898.51</v>
      </c>
      <c r="AI394" s="85">
        <v>0</v>
      </c>
      <c r="AJ394" s="85">
        <v>0</v>
      </c>
      <c r="AK394" s="85">
        <v>1711882.3900000001</v>
      </c>
      <c r="AL394" s="85">
        <v>0</v>
      </c>
      <c r="AM394" s="85">
        <v>5317716.09</v>
      </c>
      <c r="AN394" s="85">
        <f t="shared" si="4193"/>
        <v>12042215.1</v>
      </c>
      <c r="AO394" s="85">
        <v>4686327.9300000006</v>
      </c>
      <c r="AP394" s="57">
        <f t="shared" si="2306"/>
        <v>16728543.030000001</v>
      </c>
      <c r="AQ394" s="85">
        <v>0</v>
      </c>
      <c r="AR394" s="85">
        <v>524773.42000000004</v>
      </c>
      <c r="AS394" s="85">
        <v>0</v>
      </c>
      <c r="AT394" s="85">
        <v>0</v>
      </c>
      <c r="AU394" s="85">
        <v>307942.88</v>
      </c>
      <c r="AV394" s="85">
        <v>0</v>
      </c>
      <c r="AW394" s="85">
        <v>219096.61</v>
      </c>
      <c r="AX394" s="85">
        <v>0</v>
      </c>
      <c r="AY394" s="85">
        <v>0</v>
      </c>
      <c r="AZ394" s="85">
        <v>0</v>
      </c>
      <c r="BA394" s="85">
        <v>652898.56999999995</v>
      </c>
      <c r="BB394" s="85">
        <v>0</v>
      </c>
      <c r="BC394" s="57">
        <f t="shared" si="2307"/>
        <v>1704711.48</v>
      </c>
      <c r="BD394" s="57">
        <f t="shared" si="2308"/>
        <v>18433254.510000002</v>
      </c>
      <c r="BE394" s="85">
        <v>0</v>
      </c>
      <c r="BF394" s="85">
        <v>0</v>
      </c>
      <c r="BG394" s="85">
        <v>84082.559999999998</v>
      </c>
      <c r="BH394" s="85">
        <v>0</v>
      </c>
      <c r="BI394" s="85">
        <v>0</v>
      </c>
      <c r="BJ394" s="85">
        <v>80426.34</v>
      </c>
      <c r="BK394" s="85">
        <v>0</v>
      </c>
      <c r="BL394" s="85">
        <v>0</v>
      </c>
      <c r="BM394" s="85">
        <v>0</v>
      </c>
      <c r="BN394" s="85">
        <v>0</v>
      </c>
      <c r="BO394" s="85">
        <v>0</v>
      </c>
      <c r="BP394" s="85">
        <v>0</v>
      </c>
      <c r="BQ394" s="57">
        <f t="shared" si="2309"/>
        <v>164508.9</v>
      </c>
      <c r="BR394" s="85">
        <v>0</v>
      </c>
      <c r="BS394" s="85">
        <v>0</v>
      </c>
      <c r="BT394" s="85">
        <v>0</v>
      </c>
      <c r="BU394" s="85">
        <v>0</v>
      </c>
      <c r="BV394" s="85">
        <v>0</v>
      </c>
      <c r="BW394" s="85">
        <v>0</v>
      </c>
      <c r="BX394" s="85">
        <v>0</v>
      </c>
      <c r="BY394" s="85">
        <v>0</v>
      </c>
      <c r="BZ394" s="85">
        <v>1953545.1600000001</v>
      </c>
      <c r="CA394" s="85">
        <v>0</v>
      </c>
      <c r="CB394" s="85">
        <v>0</v>
      </c>
      <c r="CC394" s="85">
        <v>0</v>
      </c>
      <c r="CD394" s="57">
        <f t="shared" si="2310"/>
        <v>1953545.1600000001</v>
      </c>
      <c r="CE394" s="85">
        <v>0</v>
      </c>
      <c r="CF394" s="85">
        <v>0</v>
      </c>
      <c r="CG394" s="85">
        <v>0</v>
      </c>
      <c r="CH394" s="85">
        <v>0</v>
      </c>
      <c r="CI394" s="85">
        <v>0</v>
      </c>
      <c r="CJ394" s="85">
        <v>0</v>
      </c>
      <c r="CK394" s="85">
        <v>0</v>
      </c>
      <c r="CL394" s="85">
        <v>0</v>
      </c>
      <c r="CM394" s="85">
        <v>0</v>
      </c>
      <c r="CN394" s="85">
        <v>0</v>
      </c>
      <c r="CO394" s="84">
        <v>0</v>
      </c>
      <c r="CP394" s="84">
        <v>0</v>
      </c>
      <c r="CQ394" s="57">
        <f>CE394+CF394+CG394+CH394+CI394+CJ394+CK394+CL394+CM394+CN394+CO394+CP394</f>
        <v>0</v>
      </c>
      <c r="CR394" s="57">
        <f t="shared" si="3606"/>
        <v>20551308.57</v>
      </c>
      <c r="CS394" s="179">
        <v>0</v>
      </c>
      <c r="CT394" s="84">
        <v>0</v>
      </c>
      <c r="CU394" s="84">
        <v>0</v>
      </c>
      <c r="CV394" s="84">
        <f t="shared" si="3607"/>
        <v>0</v>
      </c>
      <c r="CW394" s="84">
        <v>0</v>
      </c>
      <c r="CX394" s="84">
        <f t="shared" si="3608"/>
        <v>0</v>
      </c>
      <c r="CY394" s="191" t="str">
        <f t="shared" si="3609"/>
        <v>nebija plānots</v>
      </c>
      <c r="CZ394" s="84">
        <f t="shared" si="3610"/>
        <v>0</v>
      </c>
      <c r="DA394" s="84">
        <f t="shared" ref="DA394:FL394" si="4224">DA395+DA396</f>
        <v>8828.41</v>
      </c>
      <c r="DB394" s="84">
        <v>0</v>
      </c>
      <c r="DC394" s="84">
        <f t="shared" si="3612"/>
        <v>8828.41</v>
      </c>
      <c r="DD394" s="84">
        <v>0</v>
      </c>
      <c r="DE394" s="84">
        <f t="shared" si="3613"/>
        <v>0</v>
      </c>
      <c r="DF394" s="191">
        <f t="shared" ref="DF394" si="4225">IFERROR(DE394/DC394,"nebija plānots")</f>
        <v>0</v>
      </c>
      <c r="DG394" s="84">
        <f t="shared" ref="DG394" si="4226">DE394-DC394</f>
        <v>-8828.41</v>
      </c>
      <c r="DH394" s="84">
        <f t="shared" si="4224"/>
        <v>8579.01</v>
      </c>
      <c r="DI394" s="84">
        <v>16407.21</v>
      </c>
      <c r="DJ394" s="84">
        <f t="shared" ref="DJ394" si="4227">DC394+DH394</f>
        <v>17407.419999999998</v>
      </c>
      <c r="DK394" s="84">
        <v>0</v>
      </c>
      <c r="DL394" s="84">
        <f t="shared" si="3617"/>
        <v>16407.21</v>
      </c>
      <c r="DM394" s="191">
        <f t="shared" ref="DM394" si="4228">IFERROR(DL394/DJ394,"nebija plānots")</f>
        <v>0.94254116922553721</v>
      </c>
      <c r="DN394" s="84">
        <f t="shared" ref="DN394" si="4229">DL394-DJ394</f>
        <v>-1000.2099999999991</v>
      </c>
      <c r="DO394" s="84">
        <f t="shared" si="4224"/>
        <v>0</v>
      </c>
      <c r="DP394" s="84">
        <v>0</v>
      </c>
      <c r="DQ394" s="84">
        <f t="shared" ref="DQ394" si="4230">DJ394+DO394</f>
        <v>17407.419999999998</v>
      </c>
      <c r="DR394" s="84">
        <v>0</v>
      </c>
      <c r="DS394" s="84">
        <f t="shared" si="3621"/>
        <v>16407.21</v>
      </c>
      <c r="DT394" s="191">
        <f t="shared" ref="DT394" si="4231">IFERROR(DS394/DQ394,"nebija plānots")</f>
        <v>0.94254116922553721</v>
      </c>
      <c r="DU394" s="84">
        <f t="shared" ref="DU394" si="4232">DS394-DQ394</f>
        <v>-1000.2099999999991</v>
      </c>
      <c r="DV394" s="84">
        <f t="shared" si="4224"/>
        <v>0</v>
      </c>
      <c r="DW394" s="84">
        <v>11270.54</v>
      </c>
      <c r="DX394" s="84">
        <f t="shared" ref="DX394" si="4233">DQ394+DV394</f>
        <v>17407.419999999998</v>
      </c>
      <c r="DY394" s="84">
        <v>0</v>
      </c>
      <c r="DZ394" s="84">
        <f t="shared" si="3625"/>
        <v>27677.75</v>
      </c>
      <c r="EA394" s="191">
        <f t="shared" ref="EA394" si="4234">IFERROR(DZ394/DX394,"nebija plānots")</f>
        <v>1.5899972540445397</v>
      </c>
      <c r="EB394" s="84">
        <f t="shared" ref="EB394" si="4235">DZ394-DX394</f>
        <v>10270.330000000002</v>
      </c>
      <c r="EC394" s="84">
        <f t="shared" si="4224"/>
        <v>24600</v>
      </c>
      <c r="ED394" s="84">
        <v>0</v>
      </c>
      <c r="EE394" s="84">
        <f t="shared" ref="EE394" si="4236">DX394+EC394</f>
        <v>42007.42</v>
      </c>
      <c r="EF394" s="84">
        <v>0</v>
      </c>
      <c r="EG394" s="84">
        <f t="shared" si="3629"/>
        <v>27677.75</v>
      </c>
      <c r="EH394" s="191">
        <f t="shared" ref="EH394" si="4237">IFERROR(EG394/EE394,"nebija plānots")</f>
        <v>0.65887764590160502</v>
      </c>
      <c r="EI394" s="84">
        <f t="shared" ref="EI394" si="4238">EG394-EE394</f>
        <v>-14329.669999999998</v>
      </c>
      <c r="EJ394" s="84">
        <f t="shared" si="4224"/>
        <v>0</v>
      </c>
      <c r="EK394" s="84">
        <v>0</v>
      </c>
      <c r="EL394" s="84">
        <f t="shared" ref="EL394" si="4239">EE394+EJ394</f>
        <v>42007.42</v>
      </c>
      <c r="EM394" s="84">
        <v>0</v>
      </c>
      <c r="EN394" s="84">
        <f t="shared" si="3633"/>
        <v>27677.75</v>
      </c>
      <c r="EO394" s="191">
        <f t="shared" ref="EO394" si="4240">IFERROR(EN394/EL394,"nebija plānots")</f>
        <v>0.65887764590160502</v>
      </c>
      <c r="EP394" s="84">
        <f t="shared" ref="EP394" si="4241">EN394-EL394</f>
        <v>-14329.669999999998</v>
      </c>
      <c r="EQ394" s="84">
        <f t="shared" si="4224"/>
        <v>0</v>
      </c>
      <c r="ER394" s="84">
        <v>10952.49</v>
      </c>
      <c r="ES394" s="84">
        <f t="shared" ref="ES394" si="4242">EL394+EQ394</f>
        <v>42007.42</v>
      </c>
      <c r="ET394" s="84">
        <v>0</v>
      </c>
      <c r="EU394" s="84">
        <f t="shared" si="3637"/>
        <v>38630.239999999998</v>
      </c>
      <c r="EV394" s="191">
        <f t="shared" ref="EV394" si="4243">IFERROR(EU394/ES394,"nebija plānots")</f>
        <v>0.91960515547015265</v>
      </c>
      <c r="EW394" s="84">
        <f t="shared" ref="EW394" si="4244">EU394-ES394</f>
        <v>-3377.1800000000003</v>
      </c>
      <c r="EX394" s="84">
        <f t="shared" si="4224"/>
        <v>47150</v>
      </c>
      <c r="EY394" s="84">
        <v>0</v>
      </c>
      <c r="EZ394" s="84">
        <f t="shared" ref="EZ394" si="4245">ES394+EX394</f>
        <v>89157.42</v>
      </c>
      <c r="FA394" s="84">
        <v>0</v>
      </c>
      <c r="FB394" s="84">
        <f t="shared" si="3641"/>
        <v>38630.239999999998</v>
      </c>
      <c r="FC394" s="191">
        <f t="shared" ref="FC394" si="4246">IFERROR(FB394/EZ394,"nebija plānots")</f>
        <v>0.43328126812103801</v>
      </c>
      <c r="FD394" s="84">
        <f t="shared" ref="FD394" si="4247">FB394-EZ394</f>
        <v>-50527.18</v>
      </c>
      <c r="FE394" s="84">
        <f t="shared" si="4224"/>
        <v>0</v>
      </c>
      <c r="FF394" s="84">
        <v>28228.02</v>
      </c>
      <c r="FG394" s="84">
        <f t="shared" ref="FG394" si="4248">EZ394+FE394</f>
        <v>89157.42</v>
      </c>
      <c r="FH394" s="84">
        <v>0</v>
      </c>
      <c r="FI394" s="84">
        <f t="shared" si="3645"/>
        <v>66858.259999999995</v>
      </c>
      <c r="FJ394" s="191">
        <f t="shared" ref="FJ394" si="4249">IFERROR(FI394/FG394,"nebija plānots")</f>
        <v>0.74989002597876875</v>
      </c>
      <c r="FK394" s="84">
        <f t="shared" ref="FK394" si="4250">FI394-FG394</f>
        <v>-22299.160000000003</v>
      </c>
      <c r="FL394" s="84">
        <f t="shared" si="4224"/>
        <v>0</v>
      </c>
      <c r="FM394" s="84">
        <v>0</v>
      </c>
      <c r="FN394" s="84">
        <f t="shared" ref="FN394" si="4251">FG394+FL394</f>
        <v>89157.42</v>
      </c>
      <c r="FO394" s="84">
        <v>0</v>
      </c>
      <c r="FP394" s="84">
        <f t="shared" si="3649"/>
        <v>66858.259999999995</v>
      </c>
      <c r="FQ394" s="191">
        <f t="shared" ref="FQ394" si="4252">IFERROR(FP394/FN394,"nebija plānots")</f>
        <v>0.74989002597876875</v>
      </c>
      <c r="FR394" s="84">
        <f t="shared" ref="FR394" si="4253">FP394-FN394</f>
        <v>-22299.160000000003</v>
      </c>
      <c r="FS394" s="97">
        <f t="shared" si="3790"/>
        <v>89157.42</v>
      </c>
      <c r="FT394" s="97">
        <f t="shared" si="3652"/>
        <v>20618166.830000002</v>
      </c>
      <c r="FU394" s="84">
        <v>29074</v>
      </c>
      <c r="FV394" s="84">
        <v>0</v>
      </c>
      <c r="FW394" s="84">
        <v>0</v>
      </c>
      <c r="FX394" s="84">
        <f t="shared" si="3653"/>
        <v>0</v>
      </c>
      <c r="FY394" s="191">
        <f t="shared" si="3654"/>
        <v>0</v>
      </c>
      <c r="FZ394" s="84">
        <f t="shared" si="3655"/>
        <v>29074</v>
      </c>
      <c r="GA394" s="84">
        <v>29073.8</v>
      </c>
      <c r="GB394" s="84">
        <v>0</v>
      </c>
      <c r="GC394" s="84">
        <f t="shared" si="3656"/>
        <v>29073.8</v>
      </c>
      <c r="GD394" s="84">
        <f t="shared" si="3657"/>
        <v>0</v>
      </c>
      <c r="GE394" s="84">
        <f t="shared" si="3658"/>
        <v>29073.8</v>
      </c>
      <c r="GF394" s="191">
        <f t="shared" si="3659"/>
        <v>0.99999312100158211</v>
      </c>
      <c r="GG394" s="84">
        <f t="shared" si="3660"/>
        <v>0.2000000000007276</v>
      </c>
      <c r="GH394" s="84">
        <v>0</v>
      </c>
      <c r="GI394" s="84">
        <v>0</v>
      </c>
      <c r="GJ394" s="84">
        <f t="shared" si="3661"/>
        <v>0</v>
      </c>
      <c r="GK394" s="84">
        <f t="shared" si="3662"/>
        <v>0</v>
      </c>
      <c r="GL394" s="84">
        <f t="shared" si="3663"/>
        <v>29073.8</v>
      </c>
      <c r="GM394" s="191">
        <f t="shared" si="3664"/>
        <v>0.99999312100158211</v>
      </c>
      <c r="GN394" s="84">
        <f t="shared" si="3665"/>
        <v>0.2000000000007276</v>
      </c>
      <c r="GO394" s="84">
        <v>0</v>
      </c>
      <c r="GP394" s="84">
        <v>0</v>
      </c>
      <c r="GQ394" s="84">
        <f t="shared" si="3595"/>
        <v>0</v>
      </c>
      <c r="GR394" s="84">
        <f t="shared" si="3596"/>
        <v>0</v>
      </c>
      <c r="GS394" s="84">
        <f t="shared" si="3597"/>
        <v>29073.8</v>
      </c>
      <c r="GT394" s="191">
        <f t="shared" si="3666"/>
        <v>0.99999312100158211</v>
      </c>
      <c r="GU394" s="84">
        <f t="shared" si="3598"/>
        <v>0.2000000000007276</v>
      </c>
      <c r="GV394" s="84">
        <v>0</v>
      </c>
      <c r="GW394" s="84">
        <v>0</v>
      </c>
      <c r="GX394" s="84">
        <f t="shared" si="3599"/>
        <v>0</v>
      </c>
      <c r="GY394" s="84">
        <f t="shared" si="3600"/>
        <v>0</v>
      </c>
      <c r="GZ394" s="84">
        <f t="shared" si="3601"/>
        <v>29073.8</v>
      </c>
      <c r="HA394" s="191">
        <f t="shared" si="3791"/>
        <v>0.99999312100158211</v>
      </c>
      <c r="HB394" s="84">
        <f t="shared" si="3602"/>
        <v>0.2000000000007276</v>
      </c>
      <c r="HC394" s="57">
        <f>FU394+FS394+CQ394+CD394+BQ394+BC394+AP394</f>
        <v>20669539.990000002</v>
      </c>
      <c r="HD394" s="57">
        <f>Q394-HC394</f>
        <v>531738.00999999791</v>
      </c>
      <c r="HE394" s="58" t="s">
        <v>810</v>
      </c>
      <c r="HF394" s="58"/>
      <c r="HG394" s="59"/>
      <c r="HH394" s="59"/>
      <c r="HI394" s="59"/>
    </row>
    <row r="395" spans="1:217" ht="75.400000000000006" hidden="1" customHeight="1" outlineLevel="1" x14ac:dyDescent="0.45">
      <c r="B395" s="9"/>
      <c r="C395" s="317" t="s">
        <v>203</v>
      </c>
      <c r="D395" s="1" t="s">
        <v>1471</v>
      </c>
      <c r="E395" s="35">
        <v>380</v>
      </c>
      <c r="F395" s="35">
        <v>7</v>
      </c>
      <c r="G395" s="38" t="s">
        <v>203</v>
      </c>
      <c r="H395" s="37" t="s">
        <v>283</v>
      </c>
      <c r="I395" s="37" t="s">
        <v>529</v>
      </c>
      <c r="J395" s="54">
        <v>0</v>
      </c>
      <c r="K395" s="38"/>
      <c r="L395" s="38"/>
      <c r="M395" s="42" t="s">
        <v>89</v>
      </c>
      <c r="N395" s="41"/>
      <c r="O395" s="41"/>
      <c r="P395" s="38" t="s">
        <v>456</v>
      </c>
      <c r="Q395" s="40"/>
      <c r="R395" s="40"/>
      <c r="S395" s="40"/>
      <c r="T395" s="40"/>
      <c r="U395" s="98"/>
      <c r="V395" s="40"/>
      <c r="W395" s="40"/>
      <c r="X395" s="85">
        <f t="shared" si="3605"/>
        <v>0</v>
      </c>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c r="BM395" s="40"/>
      <c r="BN395" s="40"/>
      <c r="BO395" s="40"/>
      <c r="BP395" s="40"/>
      <c r="BQ395" s="40"/>
      <c r="BR395" s="40"/>
      <c r="BS395" s="40"/>
      <c r="BT395" s="40"/>
      <c r="BU395" s="40"/>
      <c r="BV395" s="40"/>
      <c r="BW395" s="40"/>
      <c r="BX395" s="40"/>
      <c r="BY395" s="40"/>
      <c r="BZ395" s="40"/>
      <c r="CA395" s="40"/>
      <c r="CB395" s="40"/>
      <c r="CC395" s="40"/>
      <c r="CD395" s="40"/>
      <c r="CE395" s="40"/>
      <c r="CF395" s="40"/>
      <c r="CG395" s="40"/>
      <c r="CH395" s="40"/>
      <c r="CI395" s="40"/>
      <c r="CJ395" s="40"/>
      <c r="CK395" s="40"/>
      <c r="CL395" s="40"/>
      <c r="CM395" s="40"/>
      <c r="CN395" s="40"/>
      <c r="CO395" s="84">
        <v>0</v>
      </c>
      <c r="CP395" s="84">
        <v>0</v>
      </c>
      <c r="CQ395" s="40"/>
      <c r="CR395" s="57">
        <f t="shared" si="3606"/>
        <v>0</v>
      </c>
      <c r="CS395" s="40"/>
      <c r="CT395" s="40"/>
      <c r="CU395" s="84"/>
      <c r="CV395" s="84"/>
      <c r="CW395" s="84"/>
      <c r="CX395" s="84"/>
      <c r="CY395" s="191"/>
      <c r="CZ395" s="84"/>
      <c r="DA395" s="40"/>
      <c r="DB395" s="84">
        <v>0</v>
      </c>
      <c r="DC395" s="84"/>
      <c r="DD395" s="84"/>
      <c r="DE395" s="84">
        <f t="shared" si="3613"/>
        <v>0</v>
      </c>
      <c r="DF395" s="191"/>
      <c r="DG395" s="84"/>
      <c r="DH395" s="40"/>
      <c r="DI395" s="84">
        <v>0</v>
      </c>
      <c r="DJ395" s="84"/>
      <c r="DK395" s="84"/>
      <c r="DL395" s="84">
        <f t="shared" si="3617"/>
        <v>0</v>
      </c>
      <c r="DM395" s="191"/>
      <c r="DN395" s="84"/>
      <c r="DO395" s="40"/>
      <c r="DP395" s="84">
        <v>0</v>
      </c>
      <c r="DQ395" s="84"/>
      <c r="DR395" s="84"/>
      <c r="DS395" s="84">
        <f t="shared" si="3621"/>
        <v>0</v>
      </c>
      <c r="DT395" s="191"/>
      <c r="DU395" s="84"/>
      <c r="DV395" s="40"/>
      <c r="DW395" s="84">
        <v>0</v>
      </c>
      <c r="DX395" s="84"/>
      <c r="DY395" s="84"/>
      <c r="DZ395" s="84">
        <f t="shared" si="3625"/>
        <v>0</v>
      </c>
      <c r="EA395" s="191"/>
      <c r="EB395" s="84"/>
      <c r="EC395" s="40"/>
      <c r="ED395" s="84">
        <v>0</v>
      </c>
      <c r="EE395" s="84"/>
      <c r="EF395" s="84"/>
      <c r="EG395" s="84">
        <f t="shared" si="3629"/>
        <v>0</v>
      </c>
      <c r="EH395" s="191"/>
      <c r="EI395" s="84"/>
      <c r="EJ395" s="40"/>
      <c r="EK395" s="84">
        <v>0</v>
      </c>
      <c r="EL395" s="84"/>
      <c r="EM395" s="84"/>
      <c r="EN395" s="84">
        <f t="shared" si="3633"/>
        <v>0</v>
      </c>
      <c r="EO395" s="191"/>
      <c r="EP395" s="84"/>
      <c r="EQ395" s="40"/>
      <c r="ER395" s="84">
        <v>0</v>
      </c>
      <c r="ES395" s="84"/>
      <c r="ET395" s="84"/>
      <c r="EU395" s="84">
        <f t="shared" si="3637"/>
        <v>0</v>
      </c>
      <c r="EV395" s="191"/>
      <c r="EW395" s="84"/>
      <c r="EX395" s="40"/>
      <c r="EY395" s="84">
        <v>0</v>
      </c>
      <c r="EZ395" s="84"/>
      <c r="FA395" s="84"/>
      <c r="FB395" s="84">
        <f t="shared" si="3641"/>
        <v>0</v>
      </c>
      <c r="FC395" s="191"/>
      <c r="FD395" s="84"/>
      <c r="FE395" s="40"/>
      <c r="FF395" s="84">
        <v>0</v>
      </c>
      <c r="FG395" s="84"/>
      <c r="FH395" s="84"/>
      <c r="FI395" s="84">
        <f t="shared" si="3645"/>
        <v>0</v>
      </c>
      <c r="FJ395" s="191"/>
      <c r="FK395" s="84"/>
      <c r="FL395" s="40"/>
      <c r="FM395" s="84">
        <v>0</v>
      </c>
      <c r="FN395" s="84"/>
      <c r="FO395" s="84"/>
      <c r="FP395" s="84">
        <f t="shared" si="3649"/>
        <v>0</v>
      </c>
      <c r="FQ395" s="191"/>
      <c r="FR395" s="84"/>
      <c r="FS395" s="40"/>
      <c r="FT395" s="97">
        <f t="shared" si="3652"/>
        <v>0</v>
      </c>
      <c r="FU395" s="84">
        <v>0</v>
      </c>
      <c r="FV395" s="84">
        <v>0</v>
      </c>
      <c r="FW395" s="84">
        <v>0</v>
      </c>
      <c r="FX395" s="84">
        <f t="shared" si="3653"/>
        <v>0</v>
      </c>
      <c r="FY395" s="191" t="str">
        <f t="shared" si="3654"/>
        <v>nebija plānots</v>
      </c>
      <c r="FZ395" s="84">
        <f t="shared" si="3655"/>
        <v>0</v>
      </c>
      <c r="GA395" s="84">
        <v>0</v>
      </c>
      <c r="GB395" s="84">
        <v>0</v>
      </c>
      <c r="GC395" s="84">
        <f t="shared" si="3656"/>
        <v>0</v>
      </c>
      <c r="GD395" s="84">
        <f t="shared" si="3657"/>
        <v>0</v>
      </c>
      <c r="GE395" s="84">
        <f t="shared" si="3658"/>
        <v>0</v>
      </c>
      <c r="GF395" s="191" t="str">
        <f t="shared" si="3659"/>
        <v>nebija plānots</v>
      </c>
      <c r="GG395" s="84">
        <f t="shared" si="3660"/>
        <v>0</v>
      </c>
      <c r="GH395" s="84">
        <v>0</v>
      </c>
      <c r="GI395" s="84">
        <v>0</v>
      </c>
      <c r="GJ395" s="84">
        <f t="shared" si="3661"/>
        <v>0</v>
      </c>
      <c r="GK395" s="84">
        <f t="shared" si="3662"/>
        <v>0</v>
      </c>
      <c r="GL395" s="84">
        <f t="shared" si="3663"/>
        <v>0</v>
      </c>
      <c r="GM395" s="191" t="str">
        <f t="shared" si="3664"/>
        <v>nebija plānots</v>
      </c>
      <c r="GN395" s="84">
        <f t="shared" si="3665"/>
        <v>0</v>
      </c>
      <c r="GO395" s="84">
        <v>0</v>
      </c>
      <c r="GP395" s="84">
        <v>0</v>
      </c>
      <c r="GQ395" s="84">
        <f t="shared" si="3595"/>
        <v>0</v>
      </c>
      <c r="GR395" s="84">
        <f t="shared" si="3596"/>
        <v>0</v>
      </c>
      <c r="GS395" s="84">
        <f t="shared" si="3597"/>
        <v>0</v>
      </c>
      <c r="GT395" s="191" t="str">
        <f t="shared" si="3666"/>
        <v>nebija plānots</v>
      </c>
      <c r="GU395" s="84">
        <f t="shared" si="3598"/>
        <v>0</v>
      </c>
      <c r="GV395" s="84">
        <v>0</v>
      </c>
      <c r="GW395" s="84">
        <v>0</v>
      </c>
      <c r="GX395" s="84">
        <f t="shared" si="3599"/>
        <v>0</v>
      </c>
      <c r="GY395" s="84">
        <f t="shared" si="3600"/>
        <v>0</v>
      </c>
      <c r="GZ395" s="84">
        <f t="shared" si="3601"/>
        <v>0</v>
      </c>
      <c r="HA395" s="191" t="str">
        <f t="shared" si="3791"/>
        <v>nebija plānots</v>
      </c>
      <c r="HB395" s="84">
        <f t="shared" si="3602"/>
        <v>0</v>
      </c>
      <c r="HC395" s="40"/>
      <c r="HD395" s="40"/>
      <c r="HE395" s="99"/>
      <c r="HF395" s="99"/>
      <c r="HG395" s="100"/>
      <c r="HH395" s="100"/>
      <c r="HI395" s="100"/>
    </row>
    <row r="396" spans="1:217" ht="75.400000000000006" hidden="1" customHeight="1" outlineLevel="1" x14ac:dyDescent="0.45">
      <c r="B396" s="9"/>
      <c r="C396" s="317" t="s">
        <v>203</v>
      </c>
      <c r="D396" s="1" t="s">
        <v>1471</v>
      </c>
      <c r="E396" s="35">
        <v>381</v>
      </c>
      <c r="F396" s="35">
        <v>7</v>
      </c>
      <c r="G396" s="38" t="s">
        <v>203</v>
      </c>
      <c r="H396" s="37" t="s">
        <v>283</v>
      </c>
      <c r="I396" s="37" t="s">
        <v>529</v>
      </c>
      <c r="J396" s="54">
        <v>0</v>
      </c>
      <c r="K396" s="38"/>
      <c r="L396" s="38"/>
      <c r="M396" s="42" t="s">
        <v>89</v>
      </c>
      <c r="N396" s="41"/>
      <c r="O396" s="41"/>
      <c r="P396" s="38" t="s">
        <v>457</v>
      </c>
      <c r="Q396" s="40"/>
      <c r="R396" s="40"/>
      <c r="S396" s="40"/>
      <c r="T396" s="40"/>
      <c r="U396" s="98"/>
      <c r="V396" s="40"/>
      <c r="W396" s="40"/>
      <c r="X396" s="85">
        <f t="shared" si="3605"/>
        <v>0</v>
      </c>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40"/>
      <c r="BF396" s="40"/>
      <c r="BG396" s="40"/>
      <c r="BH396" s="40"/>
      <c r="BI396" s="40"/>
      <c r="BJ396" s="40"/>
      <c r="BK396" s="40"/>
      <c r="BL396" s="40"/>
      <c r="BM396" s="40"/>
      <c r="BN396" s="40"/>
      <c r="BO396" s="40"/>
      <c r="BP396" s="40"/>
      <c r="BQ396" s="40"/>
      <c r="BR396" s="40"/>
      <c r="BS396" s="40"/>
      <c r="BT396" s="40"/>
      <c r="BU396" s="40"/>
      <c r="BV396" s="40"/>
      <c r="BW396" s="40"/>
      <c r="BX396" s="40"/>
      <c r="BY396" s="40"/>
      <c r="BZ396" s="40"/>
      <c r="CA396" s="40"/>
      <c r="CB396" s="40"/>
      <c r="CC396" s="40"/>
      <c r="CD396" s="40"/>
      <c r="CE396" s="40"/>
      <c r="CF396" s="40"/>
      <c r="CG396" s="40"/>
      <c r="CH396" s="40"/>
      <c r="CI396" s="40"/>
      <c r="CJ396" s="40"/>
      <c r="CK396" s="40"/>
      <c r="CL396" s="40"/>
      <c r="CM396" s="40"/>
      <c r="CN396" s="40"/>
      <c r="CO396" s="84">
        <v>0</v>
      </c>
      <c r="CP396" s="84">
        <v>0</v>
      </c>
      <c r="CQ396" s="40"/>
      <c r="CR396" s="57">
        <f t="shared" si="3606"/>
        <v>0</v>
      </c>
      <c r="CS396" s="40"/>
      <c r="CT396" s="40">
        <v>0</v>
      </c>
      <c r="CU396" s="84"/>
      <c r="CV396" s="84"/>
      <c r="CW396" s="84"/>
      <c r="CX396" s="84"/>
      <c r="CY396" s="191"/>
      <c r="CZ396" s="84"/>
      <c r="DA396" s="40">
        <v>8828.41</v>
      </c>
      <c r="DB396" s="84">
        <v>0</v>
      </c>
      <c r="DC396" s="84"/>
      <c r="DD396" s="84"/>
      <c r="DE396" s="84">
        <f t="shared" si="3613"/>
        <v>0</v>
      </c>
      <c r="DF396" s="191"/>
      <c r="DG396" s="84"/>
      <c r="DH396" s="40">
        <v>8579.01</v>
      </c>
      <c r="DI396" s="84">
        <v>0</v>
      </c>
      <c r="DJ396" s="84"/>
      <c r="DK396" s="84"/>
      <c r="DL396" s="84">
        <f t="shared" si="3617"/>
        <v>0</v>
      </c>
      <c r="DM396" s="191"/>
      <c r="DN396" s="84"/>
      <c r="DO396" s="40">
        <v>0</v>
      </c>
      <c r="DP396" s="84">
        <v>0</v>
      </c>
      <c r="DQ396" s="84"/>
      <c r="DR396" s="84"/>
      <c r="DS396" s="84">
        <f t="shared" si="3621"/>
        <v>0</v>
      </c>
      <c r="DT396" s="191"/>
      <c r="DU396" s="84"/>
      <c r="DV396" s="40">
        <v>0</v>
      </c>
      <c r="DW396" s="84">
        <v>0</v>
      </c>
      <c r="DX396" s="84"/>
      <c r="DY396" s="84"/>
      <c r="DZ396" s="84">
        <f t="shared" si="3625"/>
        <v>0</v>
      </c>
      <c r="EA396" s="191"/>
      <c r="EB396" s="84"/>
      <c r="EC396" s="40">
        <v>24600</v>
      </c>
      <c r="ED396" s="84">
        <v>0</v>
      </c>
      <c r="EE396" s="84"/>
      <c r="EF396" s="84"/>
      <c r="EG396" s="84">
        <f t="shared" si="3629"/>
        <v>0</v>
      </c>
      <c r="EH396" s="191"/>
      <c r="EI396" s="84"/>
      <c r="EJ396" s="40">
        <v>0</v>
      </c>
      <c r="EK396" s="84">
        <v>0</v>
      </c>
      <c r="EL396" s="84"/>
      <c r="EM396" s="84"/>
      <c r="EN396" s="84">
        <f t="shared" si="3633"/>
        <v>0</v>
      </c>
      <c r="EO396" s="191"/>
      <c r="EP396" s="84"/>
      <c r="EQ396" s="40">
        <v>0</v>
      </c>
      <c r="ER396" s="84">
        <v>0</v>
      </c>
      <c r="ES396" s="84"/>
      <c r="ET396" s="84"/>
      <c r="EU396" s="84">
        <f t="shared" si="3637"/>
        <v>0</v>
      </c>
      <c r="EV396" s="191"/>
      <c r="EW396" s="84"/>
      <c r="EX396" s="40">
        <v>47150</v>
      </c>
      <c r="EY396" s="84">
        <v>0</v>
      </c>
      <c r="EZ396" s="84"/>
      <c r="FA396" s="84"/>
      <c r="FB396" s="84">
        <f t="shared" si="3641"/>
        <v>0</v>
      </c>
      <c r="FC396" s="191"/>
      <c r="FD396" s="84"/>
      <c r="FE396" s="40">
        <v>0</v>
      </c>
      <c r="FF396" s="84">
        <v>0</v>
      </c>
      <c r="FG396" s="84"/>
      <c r="FH396" s="84"/>
      <c r="FI396" s="84">
        <f t="shared" si="3645"/>
        <v>0</v>
      </c>
      <c r="FJ396" s="191"/>
      <c r="FK396" s="84"/>
      <c r="FL396" s="40">
        <v>0</v>
      </c>
      <c r="FM396" s="84">
        <v>0</v>
      </c>
      <c r="FN396" s="84"/>
      <c r="FO396" s="84"/>
      <c r="FP396" s="84">
        <f t="shared" si="3649"/>
        <v>0</v>
      </c>
      <c r="FQ396" s="191"/>
      <c r="FR396" s="84"/>
      <c r="FS396" s="40"/>
      <c r="FT396" s="97">
        <f t="shared" si="3652"/>
        <v>0</v>
      </c>
      <c r="FU396" s="84">
        <v>0</v>
      </c>
      <c r="FV396" s="84">
        <v>0</v>
      </c>
      <c r="FW396" s="84">
        <v>0</v>
      </c>
      <c r="FX396" s="84">
        <f t="shared" si="3653"/>
        <v>0</v>
      </c>
      <c r="FY396" s="191" t="str">
        <f t="shared" si="3654"/>
        <v>nebija plānots</v>
      </c>
      <c r="FZ396" s="84">
        <f t="shared" si="3655"/>
        <v>0</v>
      </c>
      <c r="GA396" s="84">
        <v>0</v>
      </c>
      <c r="GB396" s="84">
        <v>0</v>
      </c>
      <c r="GC396" s="84">
        <f t="shared" si="3656"/>
        <v>0</v>
      </c>
      <c r="GD396" s="84">
        <f t="shared" si="3657"/>
        <v>0</v>
      </c>
      <c r="GE396" s="84">
        <f t="shared" si="3658"/>
        <v>0</v>
      </c>
      <c r="GF396" s="191" t="str">
        <f t="shared" si="3659"/>
        <v>nebija plānots</v>
      </c>
      <c r="GG396" s="84">
        <f t="shared" si="3660"/>
        <v>0</v>
      </c>
      <c r="GH396" s="84">
        <v>0</v>
      </c>
      <c r="GI396" s="84">
        <v>0</v>
      </c>
      <c r="GJ396" s="84">
        <f t="shared" si="3661"/>
        <v>0</v>
      </c>
      <c r="GK396" s="84">
        <f t="shared" si="3662"/>
        <v>0</v>
      </c>
      <c r="GL396" s="84">
        <f t="shared" si="3663"/>
        <v>0</v>
      </c>
      <c r="GM396" s="191" t="str">
        <f t="shared" si="3664"/>
        <v>nebija plānots</v>
      </c>
      <c r="GN396" s="84">
        <f t="shared" si="3665"/>
        <v>0</v>
      </c>
      <c r="GO396" s="84">
        <v>0</v>
      </c>
      <c r="GP396" s="84">
        <v>0</v>
      </c>
      <c r="GQ396" s="84">
        <f t="shared" si="3595"/>
        <v>0</v>
      </c>
      <c r="GR396" s="84">
        <f t="shared" si="3596"/>
        <v>0</v>
      </c>
      <c r="GS396" s="84">
        <f t="shared" si="3597"/>
        <v>0</v>
      </c>
      <c r="GT396" s="191" t="str">
        <f t="shared" si="3666"/>
        <v>nebija plānots</v>
      </c>
      <c r="GU396" s="84">
        <f t="shared" si="3598"/>
        <v>0</v>
      </c>
      <c r="GV396" s="84">
        <v>0</v>
      </c>
      <c r="GW396" s="84">
        <v>0</v>
      </c>
      <c r="GX396" s="84">
        <f t="shared" si="3599"/>
        <v>0</v>
      </c>
      <c r="GY396" s="84">
        <f t="shared" si="3600"/>
        <v>0</v>
      </c>
      <c r="GZ396" s="84">
        <f t="shared" si="3601"/>
        <v>0</v>
      </c>
      <c r="HA396" s="191" t="str">
        <f t="shared" si="3791"/>
        <v>nebija plānots</v>
      </c>
      <c r="HB396" s="84">
        <f t="shared" si="3602"/>
        <v>0</v>
      </c>
      <c r="HC396" s="40"/>
      <c r="HD396" s="40"/>
      <c r="HE396" s="99"/>
      <c r="HF396" s="153">
        <v>0.8</v>
      </c>
      <c r="HG396" s="100" t="s">
        <v>1007</v>
      </c>
      <c r="HH396" s="100"/>
      <c r="HI396" s="100"/>
    </row>
    <row r="397" spans="1:217" ht="75.400000000000006" customHeight="1" collapsed="1" x14ac:dyDescent="0.45">
      <c r="A397" s="1" t="s">
        <v>1348</v>
      </c>
      <c r="B397" s="9" t="str">
        <f>C397&amp;J397&amp;"."&amp;D397</f>
        <v>7.2.1.2.K0.Nē</v>
      </c>
      <c r="C397" s="317" t="s">
        <v>203</v>
      </c>
      <c r="D397" s="1" t="s">
        <v>1471</v>
      </c>
      <c r="E397" s="35">
        <v>382</v>
      </c>
      <c r="F397" s="52">
        <v>7</v>
      </c>
      <c r="G397" s="55" t="s">
        <v>203</v>
      </c>
      <c r="H397" s="54" t="s">
        <v>283</v>
      </c>
      <c r="I397" s="54" t="str">
        <f t="shared" si="2401"/>
        <v>7.2.1.2. Jauniešu garantijas (profesionālās izglītības pasākumi)</v>
      </c>
      <c r="J397" s="54" t="s">
        <v>1472</v>
      </c>
      <c r="K397" s="55" t="s">
        <v>33</v>
      </c>
      <c r="L397" s="38" t="str">
        <f t="shared" si="2402"/>
        <v>7.2.1.2.__</v>
      </c>
      <c r="M397" s="63" t="s">
        <v>89</v>
      </c>
      <c r="N397" s="62" t="s">
        <v>7</v>
      </c>
      <c r="O397" s="62" t="s">
        <v>222</v>
      </c>
      <c r="P397" s="55" t="s">
        <v>225</v>
      </c>
      <c r="Q397" s="57">
        <f t="shared" si="3603"/>
        <v>13824324</v>
      </c>
      <c r="R397" s="57">
        <f t="shared" si="3604"/>
        <v>13824324</v>
      </c>
      <c r="S397" s="80">
        <v>0</v>
      </c>
      <c r="T397" s="80">
        <v>0</v>
      </c>
      <c r="U397" s="80">
        <v>0</v>
      </c>
      <c r="V397" s="81">
        <v>13824324</v>
      </c>
      <c r="W397" s="80">
        <v>0</v>
      </c>
      <c r="X397" s="85" t="str">
        <f t="shared" si="3605"/>
        <v>JNI</v>
      </c>
      <c r="Y397" s="85">
        <v>0</v>
      </c>
      <c r="Z397" s="85">
        <v>4478184.41</v>
      </c>
      <c r="AA397" s="85">
        <v>11074.41</v>
      </c>
      <c r="AB397" s="85">
        <v>1334422.53</v>
      </c>
      <c r="AC397" s="85">
        <v>0</v>
      </c>
      <c r="AD397" s="85">
        <v>0</v>
      </c>
      <c r="AE397" s="85">
        <v>0</v>
      </c>
      <c r="AF397" s="85">
        <v>568076.02</v>
      </c>
      <c r="AG397" s="85">
        <v>0</v>
      </c>
      <c r="AH397" s="85">
        <v>457509.49</v>
      </c>
      <c r="AI397" s="85">
        <v>0</v>
      </c>
      <c r="AJ397" s="85">
        <v>0</v>
      </c>
      <c r="AK397" s="85">
        <v>962237.6</v>
      </c>
      <c r="AL397" s="85">
        <v>0</v>
      </c>
      <c r="AM397" s="85">
        <v>3333320.0500000003</v>
      </c>
      <c r="AN397" s="85">
        <f t="shared" si="4193"/>
        <v>7811504.4600000009</v>
      </c>
      <c r="AO397" s="85">
        <v>3148785.1100000003</v>
      </c>
      <c r="AP397" s="57">
        <f t="shared" si="2306"/>
        <v>10960289.57</v>
      </c>
      <c r="AQ397" s="85">
        <v>0</v>
      </c>
      <c r="AR397" s="85">
        <v>512256.36</v>
      </c>
      <c r="AS397" s="85">
        <v>0</v>
      </c>
      <c r="AT397" s="85">
        <v>0</v>
      </c>
      <c r="AU397" s="85">
        <v>307942.88</v>
      </c>
      <c r="AV397" s="85">
        <v>0</v>
      </c>
      <c r="AW397" s="85">
        <v>216549.27</v>
      </c>
      <c r="AX397" s="85">
        <v>0</v>
      </c>
      <c r="AY397" s="85">
        <v>0</v>
      </c>
      <c r="AZ397" s="85">
        <v>0</v>
      </c>
      <c r="BA397" s="85">
        <v>652898.56999999995</v>
      </c>
      <c r="BB397" s="85">
        <v>0</v>
      </c>
      <c r="BC397" s="57">
        <f t="shared" si="2307"/>
        <v>1689647.08</v>
      </c>
      <c r="BD397" s="57">
        <f t="shared" si="2308"/>
        <v>12649936.65</v>
      </c>
      <c r="BE397" s="85">
        <v>0</v>
      </c>
      <c r="BF397" s="85">
        <v>0</v>
      </c>
      <c r="BG397" s="85">
        <v>77523</v>
      </c>
      <c r="BH397" s="85">
        <v>0</v>
      </c>
      <c r="BI397" s="85">
        <v>0</v>
      </c>
      <c r="BJ397" s="85">
        <v>80426.34</v>
      </c>
      <c r="BK397" s="85">
        <v>0</v>
      </c>
      <c r="BL397" s="85">
        <v>0</v>
      </c>
      <c r="BM397" s="85">
        <v>0</v>
      </c>
      <c r="BN397" s="85">
        <v>0</v>
      </c>
      <c r="BO397" s="85">
        <v>0</v>
      </c>
      <c r="BP397" s="85">
        <v>0</v>
      </c>
      <c r="BQ397" s="57">
        <f t="shared" si="2309"/>
        <v>157949.34</v>
      </c>
      <c r="BR397" s="85">
        <v>0</v>
      </c>
      <c r="BS397" s="85">
        <v>0</v>
      </c>
      <c r="BT397" s="85">
        <v>0</v>
      </c>
      <c r="BU397" s="85">
        <v>0</v>
      </c>
      <c r="BV397" s="85">
        <v>0</v>
      </c>
      <c r="BW397" s="85">
        <v>0</v>
      </c>
      <c r="BX397" s="85">
        <v>0</v>
      </c>
      <c r="BY397" s="85">
        <v>0</v>
      </c>
      <c r="BZ397" s="85">
        <v>434948.18</v>
      </c>
      <c r="CA397" s="85">
        <v>0</v>
      </c>
      <c r="CB397" s="85">
        <v>0</v>
      </c>
      <c r="CC397" s="85">
        <v>0</v>
      </c>
      <c r="CD397" s="57">
        <f t="shared" si="2310"/>
        <v>434948.18</v>
      </c>
      <c r="CE397" s="85">
        <v>0</v>
      </c>
      <c r="CF397" s="85">
        <v>0</v>
      </c>
      <c r="CG397" s="85">
        <v>0</v>
      </c>
      <c r="CH397" s="85">
        <v>0</v>
      </c>
      <c r="CI397" s="85">
        <v>0</v>
      </c>
      <c r="CJ397" s="85">
        <v>0</v>
      </c>
      <c r="CK397" s="85">
        <v>0</v>
      </c>
      <c r="CL397" s="85">
        <v>0</v>
      </c>
      <c r="CM397" s="85">
        <v>0</v>
      </c>
      <c r="CN397" s="85">
        <v>0</v>
      </c>
      <c r="CO397" s="84">
        <v>0</v>
      </c>
      <c r="CP397" s="84">
        <v>0</v>
      </c>
      <c r="CQ397" s="57">
        <f>CE397+CF397+CG397+CH397+CI397+CJ397+CK397+CL397+CM397+CN397+CO397+CP397</f>
        <v>0</v>
      </c>
      <c r="CR397" s="57">
        <f t="shared" si="3606"/>
        <v>13242834.17</v>
      </c>
      <c r="CS397" s="179">
        <v>0</v>
      </c>
      <c r="CT397" s="84">
        <v>0</v>
      </c>
      <c r="CU397" s="84">
        <v>0</v>
      </c>
      <c r="CV397" s="84">
        <f t="shared" si="3607"/>
        <v>0</v>
      </c>
      <c r="CW397" s="84">
        <v>0</v>
      </c>
      <c r="CX397" s="84">
        <f t="shared" si="3608"/>
        <v>0</v>
      </c>
      <c r="CY397" s="191" t="str">
        <f t="shared" si="3609"/>
        <v>nebija plānots</v>
      </c>
      <c r="CZ397" s="84">
        <f t="shared" si="3610"/>
        <v>0</v>
      </c>
      <c r="DA397" s="84">
        <f t="shared" ref="DA397:FL397" si="4254">DA398+DA399</f>
        <v>7924.02</v>
      </c>
      <c r="DB397" s="84">
        <v>0</v>
      </c>
      <c r="DC397" s="84">
        <f t="shared" si="3612"/>
        <v>7924.02</v>
      </c>
      <c r="DD397" s="84">
        <v>0</v>
      </c>
      <c r="DE397" s="84">
        <f t="shared" si="3613"/>
        <v>0</v>
      </c>
      <c r="DF397" s="191">
        <f t="shared" ref="DF397" si="4255">IFERROR(DE397/DC397,"nebija plānots")</f>
        <v>0</v>
      </c>
      <c r="DG397" s="84">
        <f t="shared" ref="DG397" si="4256">DE397-DC397</f>
        <v>-7924.02</v>
      </c>
      <c r="DH397" s="84">
        <f t="shared" si="4254"/>
        <v>7700.17</v>
      </c>
      <c r="DI397" s="84">
        <v>16407.21</v>
      </c>
      <c r="DJ397" s="84">
        <f t="shared" ref="DJ397" si="4257">DC397+DH397</f>
        <v>15624.19</v>
      </c>
      <c r="DK397" s="84">
        <v>0</v>
      </c>
      <c r="DL397" s="84">
        <f t="shared" si="3617"/>
        <v>16407.21</v>
      </c>
      <c r="DM397" s="191">
        <f t="shared" ref="DM397" si="4258">IFERROR(DL397/DJ397,"nebija plānots")</f>
        <v>1.0501158780071158</v>
      </c>
      <c r="DN397" s="84">
        <f t="shared" ref="DN397" si="4259">DL397-DJ397</f>
        <v>783.01999999999862</v>
      </c>
      <c r="DO397" s="84">
        <f t="shared" si="4254"/>
        <v>0</v>
      </c>
      <c r="DP397" s="84">
        <v>0</v>
      </c>
      <c r="DQ397" s="84">
        <f t="shared" ref="DQ397" si="4260">DJ397+DO397</f>
        <v>15624.19</v>
      </c>
      <c r="DR397" s="84">
        <v>0</v>
      </c>
      <c r="DS397" s="84">
        <f t="shared" si="3621"/>
        <v>16407.21</v>
      </c>
      <c r="DT397" s="191">
        <f t="shared" ref="DT397" si="4261">IFERROR(DS397/DQ397,"nebija plānots")</f>
        <v>1.0501158780071158</v>
      </c>
      <c r="DU397" s="84">
        <f t="shared" ref="DU397" si="4262">DS397-DQ397</f>
        <v>783.01999999999862</v>
      </c>
      <c r="DV397" s="84">
        <f t="shared" si="4254"/>
        <v>0</v>
      </c>
      <c r="DW397" s="84">
        <v>11270.51</v>
      </c>
      <c r="DX397" s="84">
        <f t="shared" ref="DX397" si="4263">DQ397+DV397</f>
        <v>15624.19</v>
      </c>
      <c r="DY397" s="84">
        <v>0</v>
      </c>
      <c r="DZ397" s="84">
        <f t="shared" si="3625"/>
        <v>27677.72</v>
      </c>
      <c r="EA397" s="191">
        <f t="shared" ref="EA397" si="4264">IFERROR(DZ397/DX397,"nebija plānots")</f>
        <v>1.7714659127929191</v>
      </c>
      <c r="EB397" s="84">
        <f t="shared" ref="EB397" si="4265">DZ397-DX397</f>
        <v>12053.53</v>
      </c>
      <c r="EC397" s="84">
        <f t="shared" si="4254"/>
        <v>22080</v>
      </c>
      <c r="ED397" s="84">
        <v>0</v>
      </c>
      <c r="EE397" s="84">
        <f t="shared" ref="EE397" si="4266">DX397+EC397</f>
        <v>37704.19</v>
      </c>
      <c r="EF397" s="84">
        <v>0</v>
      </c>
      <c r="EG397" s="84">
        <f t="shared" si="3629"/>
        <v>27677.72</v>
      </c>
      <c r="EH397" s="191">
        <f t="shared" ref="EH397" si="4267">IFERROR(EG397/EE397,"nebija plānots")</f>
        <v>0.73407544360454369</v>
      </c>
      <c r="EI397" s="84">
        <f t="shared" ref="EI397" si="4268">EG397-EE397</f>
        <v>-10026.470000000001</v>
      </c>
      <c r="EJ397" s="84">
        <f t="shared" si="4254"/>
        <v>0</v>
      </c>
      <c r="EK397" s="84">
        <v>0</v>
      </c>
      <c r="EL397" s="84">
        <f t="shared" ref="EL397" si="4269">EE397+EJ397</f>
        <v>37704.19</v>
      </c>
      <c r="EM397" s="84">
        <v>0</v>
      </c>
      <c r="EN397" s="84">
        <f t="shared" si="3633"/>
        <v>27677.72</v>
      </c>
      <c r="EO397" s="191">
        <f t="shared" ref="EO397" si="4270">IFERROR(EN397/EL397,"nebija plānots")</f>
        <v>0.73407544360454369</v>
      </c>
      <c r="EP397" s="84">
        <f t="shared" ref="EP397" si="4271">EN397-EL397</f>
        <v>-10026.470000000001</v>
      </c>
      <c r="EQ397" s="84">
        <f t="shared" si="4254"/>
        <v>0</v>
      </c>
      <c r="ER397" s="84">
        <v>10952.5</v>
      </c>
      <c r="ES397" s="84">
        <f t="shared" ref="ES397" si="4272">EL397+EQ397</f>
        <v>37704.19</v>
      </c>
      <c r="ET397" s="84">
        <v>0</v>
      </c>
      <c r="EU397" s="84">
        <f t="shared" si="3637"/>
        <v>38630.22</v>
      </c>
      <c r="EV397" s="191">
        <f t="shared" ref="EV397" si="4273">IFERROR(EU397/ES397,"nebija plānots")</f>
        <v>1.0245604003162514</v>
      </c>
      <c r="EW397" s="84">
        <f t="shared" ref="EW397" si="4274">EU397-ES397</f>
        <v>926.02999999999884</v>
      </c>
      <c r="EX397" s="84">
        <f t="shared" si="4254"/>
        <v>42320</v>
      </c>
      <c r="EY397" s="84">
        <v>0</v>
      </c>
      <c r="EZ397" s="84">
        <f t="shared" ref="EZ397" si="4275">ES397+EX397</f>
        <v>80024.19</v>
      </c>
      <c r="FA397" s="84">
        <v>0</v>
      </c>
      <c r="FB397" s="84">
        <f t="shared" si="3641"/>
        <v>38630.22</v>
      </c>
      <c r="FC397" s="191">
        <f t="shared" ref="FC397" si="4276">IFERROR(FB397/EZ397,"nebija plānots")</f>
        <v>0.48273178397681998</v>
      </c>
      <c r="FD397" s="84">
        <f t="shared" ref="FD397" si="4277">FB397-EZ397</f>
        <v>-41393.97</v>
      </c>
      <c r="FE397" s="84">
        <f t="shared" si="4254"/>
        <v>0</v>
      </c>
      <c r="FF397" s="84">
        <v>28228.02</v>
      </c>
      <c r="FG397" s="84">
        <f t="shared" ref="FG397" si="4278">EZ397+FE397</f>
        <v>80024.19</v>
      </c>
      <c r="FH397" s="84">
        <v>0</v>
      </c>
      <c r="FI397" s="84">
        <f t="shared" si="3645"/>
        <v>66858.240000000005</v>
      </c>
      <c r="FJ397" s="191">
        <f t="shared" ref="FJ397" si="4279">IFERROR(FI397/FG397,"nebija plānots")</f>
        <v>0.83547537313404863</v>
      </c>
      <c r="FK397" s="84">
        <f t="shared" ref="FK397" si="4280">FI397-FG397</f>
        <v>-13165.949999999997</v>
      </c>
      <c r="FL397" s="84">
        <f t="shared" si="4254"/>
        <v>0</v>
      </c>
      <c r="FM397" s="84">
        <v>0</v>
      </c>
      <c r="FN397" s="84">
        <f t="shared" ref="FN397" si="4281">FG397+FL397</f>
        <v>80024.19</v>
      </c>
      <c r="FO397" s="84">
        <v>0</v>
      </c>
      <c r="FP397" s="84">
        <f t="shared" si="3649"/>
        <v>66858.240000000005</v>
      </c>
      <c r="FQ397" s="191">
        <f t="shared" ref="FQ397" si="4282">IFERROR(FP397/FN397,"nebija plānots")</f>
        <v>0.83547537313404863</v>
      </c>
      <c r="FR397" s="84">
        <f t="shared" ref="FR397" si="4283">FP397-FN397</f>
        <v>-13165.949999999997</v>
      </c>
      <c r="FS397" s="97">
        <f t="shared" si="3790"/>
        <v>80024.19</v>
      </c>
      <c r="FT397" s="97">
        <f t="shared" si="3652"/>
        <v>13309692.41</v>
      </c>
      <c r="FU397" s="84">
        <v>29073.95</v>
      </c>
      <c r="FV397" s="84">
        <v>0</v>
      </c>
      <c r="FW397" s="84">
        <v>0</v>
      </c>
      <c r="FX397" s="84">
        <f t="shared" si="3653"/>
        <v>0</v>
      </c>
      <c r="FY397" s="191">
        <f t="shared" si="3654"/>
        <v>0</v>
      </c>
      <c r="FZ397" s="84">
        <f t="shared" si="3655"/>
        <v>29073.95</v>
      </c>
      <c r="GA397" s="84">
        <v>29073.82</v>
      </c>
      <c r="GB397" s="84">
        <v>0</v>
      </c>
      <c r="GC397" s="84">
        <f t="shared" si="3656"/>
        <v>29073.82</v>
      </c>
      <c r="GD397" s="84">
        <f t="shared" si="3657"/>
        <v>0</v>
      </c>
      <c r="GE397" s="84">
        <f t="shared" si="3658"/>
        <v>29073.82</v>
      </c>
      <c r="GF397" s="191">
        <f t="shared" si="3659"/>
        <v>0.99999552864333874</v>
      </c>
      <c r="GG397" s="84">
        <f t="shared" si="3660"/>
        <v>0.13000000000101863</v>
      </c>
      <c r="GH397" s="84">
        <v>0</v>
      </c>
      <c r="GI397" s="84">
        <v>0</v>
      </c>
      <c r="GJ397" s="84">
        <f t="shared" si="3661"/>
        <v>0</v>
      </c>
      <c r="GK397" s="84">
        <f t="shared" si="3662"/>
        <v>0</v>
      </c>
      <c r="GL397" s="84">
        <f t="shared" si="3663"/>
        <v>29073.82</v>
      </c>
      <c r="GM397" s="191">
        <f t="shared" si="3664"/>
        <v>0.99999552864333874</v>
      </c>
      <c r="GN397" s="84">
        <f t="shared" si="3665"/>
        <v>0.13000000000101863</v>
      </c>
      <c r="GO397" s="84">
        <v>0</v>
      </c>
      <c r="GP397" s="84">
        <v>0</v>
      </c>
      <c r="GQ397" s="84">
        <f t="shared" si="3595"/>
        <v>0</v>
      </c>
      <c r="GR397" s="84">
        <f t="shared" si="3596"/>
        <v>0</v>
      </c>
      <c r="GS397" s="84">
        <f t="shared" si="3597"/>
        <v>29073.82</v>
      </c>
      <c r="GT397" s="191">
        <f t="shared" si="3666"/>
        <v>0.99999552864333874</v>
      </c>
      <c r="GU397" s="84">
        <f t="shared" si="3598"/>
        <v>0.13000000000101863</v>
      </c>
      <c r="GV397" s="84">
        <v>0</v>
      </c>
      <c r="GW397" s="84">
        <v>0</v>
      </c>
      <c r="GX397" s="84">
        <f t="shared" si="3599"/>
        <v>0</v>
      </c>
      <c r="GY397" s="84">
        <f t="shared" si="3600"/>
        <v>0</v>
      </c>
      <c r="GZ397" s="84">
        <f t="shared" si="3601"/>
        <v>29073.82</v>
      </c>
      <c r="HA397" s="191">
        <f t="shared" si="3791"/>
        <v>0.99999552864333874</v>
      </c>
      <c r="HB397" s="84">
        <f t="shared" si="3602"/>
        <v>0.13000000000101863</v>
      </c>
      <c r="HC397" s="57">
        <f>FU397+FS397+CQ397+CD397+BQ397+BC397+AP397</f>
        <v>13351932.310000001</v>
      </c>
      <c r="HD397" s="57">
        <f>Q397-HC397</f>
        <v>472391.68999999948</v>
      </c>
      <c r="HE397" s="58" t="s">
        <v>810</v>
      </c>
      <c r="HF397" s="58"/>
      <c r="HG397" s="59"/>
      <c r="HH397" s="59"/>
      <c r="HI397" s="59"/>
    </row>
    <row r="398" spans="1:217" ht="75.400000000000006" hidden="1" customHeight="1" outlineLevel="1" x14ac:dyDescent="0.45">
      <c r="B398" s="9"/>
      <c r="C398" s="317" t="s">
        <v>203</v>
      </c>
      <c r="D398" s="1" t="s">
        <v>1471</v>
      </c>
      <c r="E398" s="35">
        <v>383</v>
      </c>
      <c r="F398" s="35">
        <v>7</v>
      </c>
      <c r="G398" s="38" t="s">
        <v>203</v>
      </c>
      <c r="H398" s="37" t="s">
        <v>283</v>
      </c>
      <c r="I398" s="37" t="s">
        <v>529</v>
      </c>
      <c r="J398" s="54">
        <v>0</v>
      </c>
      <c r="K398" s="38"/>
      <c r="L398" s="38"/>
      <c r="M398" s="42" t="s">
        <v>89</v>
      </c>
      <c r="N398" s="41"/>
      <c r="O398" s="41"/>
      <c r="P398" s="38" t="s">
        <v>456</v>
      </c>
      <c r="Q398" s="40"/>
      <c r="R398" s="40"/>
      <c r="S398" s="40"/>
      <c r="T398" s="40"/>
      <c r="U398" s="40"/>
      <c r="V398" s="98"/>
      <c r="W398" s="40"/>
      <c r="X398" s="85">
        <f t="shared" si="3605"/>
        <v>0</v>
      </c>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0"/>
      <c r="BN398" s="40"/>
      <c r="BO398" s="40"/>
      <c r="BP398" s="40"/>
      <c r="BQ398" s="40"/>
      <c r="BR398" s="40"/>
      <c r="BS398" s="40"/>
      <c r="BT398" s="40"/>
      <c r="BU398" s="40"/>
      <c r="BV398" s="40"/>
      <c r="BW398" s="40"/>
      <c r="BX398" s="40"/>
      <c r="BY398" s="40"/>
      <c r="BZ398" s="40"/>
      <c r="CA398" s="40"/>
      <c r="CB398" s="40"/>
      <c r="CC398" s="40"/>
      <c r="CD398" s="40"/>
      <c r="CE398" s="40"/>
      <c r="CF398" s="40"/>
      <c r="CG398" s="40"/>
      <c r="CH398" s="40"/>
      <c r="CI398" s="40"/>
      <c r="CJ398" s="40"/>
      <c r="CK398" s="40"/>
      <c r="CL398" s="40"/>
      <c r="CM398" s="40"/>
      <c r="CN398" s="40"/>
      <c r="CO398" s="84">
        <v>0</v>
      </c>
      <c r="CP398" s="84">
        <v>0</v>
      </c>
      <c r="CQ398" s="40"/>
      <c r="CR398" s="57">
        <f t="shared" si="3606"/>
        <v>0</v>
      </c>
      <c r="CS398" s="40"/>
      <c r="CT398" s="40"/>
      <c r="CU398" s="84"/>
      <c r="CV398" s="84"/>
      <c r="CW398" s="84"/>
      <c r="CX398" s="84"/>
      <c r="CY398" s="191"/>
      <c r="CZ398" s="84"/>
      <c r="DA398" s="40"/>
      <c r="DB398" s="84">
        <v>0</v>
      </c>
      <c r="DC398" s="84"/>
      <c r="DD398" s="84"/>
      <c r="DE398" s="84">
        <f t="shared" si="3613"/>
        <v>0</v>
      </c>
      <c r="DF398" s="191"/>
      <c r="DG398" s="84"/>
      <c r="DH398" s="40"/>
      <c r="DI398" s="84">
        <v>0</v>
      </c>
      <c r="DJ398" s="84"/>
      <c r="DK398" s="84"/>
      <c r="DL398" s="84">
        <f t="shared" si="3617"/>
        <v>0</v>
      </c>
      <c r="DM398" s="191"/>
      <c r="DN398" s="84"/>
      <c r="DO398" s="40"/>
      <c r="DP398" s="84">
        <v>0</v>
      </c>
      <c r="DQ398" s="84"/>
      <c r="DR398" s="84"/>
      <c r="DS398" s="84">
        <f t="shared" si="3621"/>
        <v>0</v>
      </c>
      <c r="DT398" s="191"/>
      <c r="DU398" s="84"/>
      <c r="DV398" s="40"/>
      <c r="DW398" s="84">
        <v>0</v>
      </c>
      <c r="DX398" s="84"/>
      <c r="DY398" s="84"/>
      <c r="DZ398" s="84">
        <f t="shared" si="3625"/>
        <v>0</v>
      </c>
      <c r="EA398" s="191"/>
      <c r="EB398" s="84"/>
      <c r="EC398" s="40"/>
      <c r="ED398" s="84">
        <v>0</v>
      </c>
      <c r="EE398" s="84"/>
      <c r="EF398" s="84"/>
      <c r="EG398" s="84">
        <f t="shared" si="3629"/>
        <v>0</v>
      </c>
      <c r="EH398" s="191"/>
      <c r="EI398" s="84"/>
      <c r="EJ398" s="40"/>
      <c r="EK398" s="84">
        <v>0</v>
      </c>
      <c r="EL398" s="84"/>
      <c r="EM398" s="84"/>
      <c r="EN398" s="84">
        <f t="shared" si="3633"/>
        <v>0</v>
      </c>
      <c r="EO398" s="191"/>
      <c r="EP398" s="84"/>
      <c r="EQ398" s="40"/>
      <c r="ER398" s="84">
        <v>0</v>
      </c>
      <c r="ES398" s="84"/>
      <c r="ET398" s="84"/>
      <c r="EU398" s="84">
        <f t="shared" si="3637"/>
        <v>0</v>
      </c>
      <c r="EV398" s="191"/>
      <c r="EW398" s="84"/>
      <c r="EX398" s="40"/>
      <c r="EY398" s="84">
        <v>0</v>
      </c>
      <c r="EZ398" s="84"/>
      <c r="FA398" s="84"/>
      <c r="FB398" s="84">
        <f t="shared" si="3641"/>
        <v>0</v>
      </c>
      <c r="FC398" s="191"/>
      <c r="FD398" s="84"/>
      <c r="FE398" s="40"/>
      <c r="FF398" s="84">
        <v>0</v>
      </c>
      <c r="FG398" s="84"/>
      <c r="FH398" s="84"/>
      <c r="FI398" s="84">
        <f t="shared" si="3645"/>
        <v>0</v>
      </c>
      <c r="FJ398" s="191"/>
      <c r="FK398" s="84"/>
      <c r="FL398" s="40"/>
      <c r="FM398" s="84">
        <v>0</v>
      </c>
      <c r="FN398" s="84"/>
      <c r="FO398" s="84"/>
      <c r="FP398" s="84">
        <f t="shared" si="3649"/>
        <v>0</v>
      </c>
      <c r="FQ398" s="191"/>
      <c r="FR398" s="84"/>
      <c r="FS398" s="40"/>
      <c r="FT398" s="97">
        <f t="shared" si="3652"/>
        <v>0</v>
      </c>
      <c r="FU398" s="84">
        <v>0</v>
      </c>
      <c r="FV398" s="84">
        <v>0</v>
      </c>
      <c r="FW398" s="84">
        <v>0</v>
      </c>
      <c r="FX398" s="84">
        <f t="shared" si="3653"/>
        <v>0</v>
      </c>
      <c r="FY398" s="191" t="str">
        <f t="shared" si="3654"/>
        <v>nebija plānots</v>
      </c>
      <c r="FZ398" s="84">
        <f t="shared" si="3655"/>
        <v>0</v>
      </c>
      <c r="GA398" s="84">
        <v>0</v>
      </c>
      <c r="GB398" s="84">
        <v>0</v>
      </c>
      <c r="GC398" s="84">
        <f t="shared" si="3656"/>
        <v>0</v>
      </c>
      <c r="GD398" s="84">
        <f t="shared" si="3657"/>
        <v>0</v>
      </c>
      <c r="GE398" s="84">
        <f t="shared" si="3658"/>
        <v>0</v>
      </c>
      <c r="GF398" s="191" t="str">
        <f t="shared" si="3659"/>
        <v>nebija plānots</v>
      </c>
      <c r="GG398" s="84">
        <f t="shared" si="3660"/>
        <v>0</v>
      </c>
      <c r="GH398" s="84">
        <v>0</v>
      </c>
      <c r="GI398" s="84">
        <v>0</v>
      </c>
      <c r="GJ398" s="84">
        <f t="shared" si="3661"/>
        <v>0</v>
      </c>
      <c r="GK398" s="84">
        <f t="shared" si="3662"/>
        <v>0</v>
      </c>
      <c r="GL398" s="84">
        <f t="shared" si="3663"/>
        <v>0</v>
      </c>
      <c r="GM398" s="191" t="str">
        <f t="shared" si="3664"/>
        <v>nebija plānots</v>
      </c>
      <c r="GN398" s="84">
        <f t="shared" si="3665"/>
        <v>0</v>
      </c>
      <c r="GO398" s="84">
        <v>0</v>
      </c>
      <c r="GP398" s="84">
        <v>0</v>
      </c>
      <c r="GQ398" s="84">
        <f t="shared" si="3595"/>
        <v>0</v>
      </c>
      <c r="GR398" s="84">
        <f t="shared" si="3596"/>
        <v>0</v>
      </c>
      <c r="GS398" s="84">
        <f t="shared" si="3597"/>
        <v>0</v>
      </c>
      <c r="GT398" s="191" t="str">
        <f t="shared" si="3666"/>
        <v>nebija plānots</v>
      </c>
      <c r="GU398" s="84">
        <f t="shared" si="3598"/>
        <v>0</v>
      </c>
      <c r="GV398" s="84">
        <v>0</v>
      </c>
      <c r="GW398" s="84">
        <v>0</v>
      </c>
      <c r="GX398" s="84">
        <f t="shared" si="3599"/>
        <v>0</v>
      </c>
      <c r="GY398" s="84">
        <f t="shared" si="3600"/>
        <v>0</v>
      </c>
      <c r="GZ398" s="84">
        <f t="shared" si="3601"/>
        <v>0</v>
      </c>
      <c r="HA398" s="191" t="str">
        <f t="shared" si="3791"/>
        <v>nebija plānots</v>
      </c>
      <c r="HB398" s="84">
        <f t="shared" si="3602"/>
        <v>0</v>
      </c>
      <c r="HC398" s="40"/>
      <c r="HD398" s="40"/>
      <c r="HE398" s="99"/>
      <c r="HF398" s="99"/>
      <c r="HG398" s="108"/>
      <c r="HH398" s="100"/>
      <c r="HI398" s="100"/>
    </row>
    <row r="399" spans="1:217" ht="75.400000000000006" hidden="1" customHeight="1" outlineLevel="1" x14ac:dyDescent="0.45">
      <c r="B399" s="9"/>
      <c r="C399" s="317" t="s">
        <v>203</v>
      </c>
      <c r="D399" s="1" t="s">
        <v>1471</v>
      </c>
      <c r="E399" s="35">
        <v>384</v>
      </c>
      <c r="F399" s="35">
        <v>7</v>
      </c>
      <c r="G399" s="38" t="s">
        <v>203</v>
      </c>
      <c r="H399" s="37" t="s">
        <v>283</v>
      </c>
      <c r="I399" s="37" t="s">
        <v>529</v>
      </c>
      <c r="J399" s="54">
        <v>0</v>
      </c>
      <c r="K399" s="38"/>
      <c r="L399" s="38"/>
      <c r="M399" s="42" t="s">
        <v>89</v>
      </c>
      <c r="N399" s="41"/>
      <c r="O399" s="41"/>
      <c r="P399" s="38" t="s">
        <v>457</v>
      </c>
      <c r="Q399" s="40"/>
      <c r="R399" s="40"/>
      <c r="S399" s="40"/>
      <c r="T399" s="40"/>
      <c r="U399" s="40"/>
      <c r="V399" s="98"/>
      <c r="W399" s="40"/>
      <c r="X399" s="85">
        <f t="shared" si="3605"/>
        <v>0</v>
      </c>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0"/>
      <c r="AZ399" s="40"/>
      <c r="BA399" s="40"/>
      <c r="BB399" s="40"/>
      <c r="BC399" s="40"/>
      <c r="BD399" s="40"/>
      <c r="BE399" s="40"/>
      <c r="BF399" s="40"/>
      <c r="BG399" s="40"/>
      <c r="BH399" s="40"/>
      <c r="BI399" s="40"/>
      <c r="BJ399" s="40"/>
      <c r="BK399" s="40"/>
      <c r="BL399" s="40"/>
      <c r="BM399" s="40"/>
      <c r="BN399" s="40"/>
      <c r="BO399" s="40"/>
      <c r="BP399" s="40"/>
      <c r="BQ399" s="40"/>
      <c r="BR399" s="40"/>
      <c r="BS399" s="40"/>
      <c r="BT399" s="40"/>
      <c r="BU399" s="40"/>
      <c r="BV399" s="40"/>
      <c r="BW399" s="40"/>
      <c r="BX399" s="40"/>
      <c r="BY399" s="40"/>
      <c r="BZ399" s="40"/>
      <c r="CA399" s="40"/>
      <c r="CB399" s="40"/>
      <c r="CC399" s="40"/>
      <c r="CD399" s="40"/>
      <c r="CE399" s="40"/>
      <c r="CF399" s="40"/>
      <c r="CG399" s="40"/>
      <c r="CH399" s="40"/>
      <c r="CI399" s="40"/>
      <c r="CJ399" s="40"/>
      <c r="CK399" s="40"/>
      <c r="CL399" s="40"/>
      <c r="CM399" s="40"/>
      <c r="CN399" s="40"/>
      <c r="CO399" s="84">
        <v>0</v>
      </c>
      <c r="CP399" s="84">
        <v>0</v>
      </c>
      <c r="CQ399" s="40"/>
      <c r="CR399" s="57">
        <f t="shared" si="3606"/>
        <v>0</v>
      </c>
      <c r="CS399" s="40"/>
      <c r="CT399" s="40">
        <v>0</v>
      </c>
      <c r="CU399" s="84"/>
      <c r="CV399" s="84"/>
      <c r="CW399" s="84"/>
      <c r="CX399" s="84"/>
      <c r="CY399" s="191"/>
      <c r="CZ399" s="84"/>
      <c r="DA399" s="40">
        <v>7924.02</v>
      </c>
      <c r="DB399" s="84">
        <v>0</v>
      </c>
      <c r="DC399" s="84"/>
      <c r="DD399" s="84"/>
      <c r="DE399" s="84">
        <f t="shared" si="3613"/>
        <v>0</v>
      </c>
      <c r="DF399" s="191"/>
      <c r="DG399" s="84"/>
      <c r="DH399" s="40">
        <v>7700.17</v>
      </c>
      <c r="DI399" s="84">
        <v>0</v>
      </c>
      <c r="DJ399" s="84"/>
      <c r="DK399" s="84"/>
      <c r="DL399" s="84">
        <f t="shared" si="3617"/>
        <v>0</v>
      </c>
      <c r="DM399" s="191"/>
      <c r="DN399" s="84"/>
      <c r="DO399" s="40">
        <v>0</v>
      </c>
      <c r="DP399" s="84">
        <v>0</v>
      </c>
      <c r="DQ399" s="84"/>
      <c r="DR399" s="84"/>
      <c r="DS399" s="84">
        <f t="shared" si="3621"/>
        <v>0</v>
      </c>
      <c r="DT399" s="191"/>
      <c r="DU399" s="84"/>
      <c r="DV399" s="40">
        <v>0</v>
      </c>
      <c r="DW399" s="84">
        <v>0</v>
      </c>
      <c r="DX399" s="84"/>
      <c r="DY399" s="84"/>
      <c r="DZ399" s="84">
        <f t="shared" si="3625"/>
        <v>0</v>
      </c>
      <c r="EA399" s="191"/>
      <c r="EB399" s="84"/>
      <c r="EC399" s="40">
        <v>22080</v>
      </c>
      <c r="ED399" s="84">
        <v>0</v>
      </c>
      <c r="EE399" s="84"/>
      <c r="EF399" s="84"/>
      <c r="EG399" s="84">
        <f t="shared" si="3629"/>
        <v>0</v>
      </c>
      <c r="EH399" s="191"/>
      <c r="EI399" s="84"/>
      <c r="EJ399" s="40">
        <v>0</v>
      </c>
      <c r="EK399" s="84">
        <v>0</v>
      </c>
      <c r="EL399" s="84"/>
      <c r="EM399" s="84"/>
      <c r="EN399" s="84">
        <f t="shared" si="3633"/>
        <v>0</v>
      </c>
      <c r="EO399" s="191"/>
      <c r="EP399" s="84"/>
      <c r="EQ399" s="40">
        <v>0</v>
      </c>
      <c r="ER399" s="84">
        <v>0</v>
      </c>
      <c r="ES399" s="84"/>
      <c r="ET399" s="84"/>
      <c r="EU399" s="84">
        <f t="shared" si="3637"/>
        <v>0</v>
      </c>
      <c r="EV399" s="191"/>
      <c r="EW399" s="84"/>
      <c r="EX399" s="40">
        <v>42320</v>
      </c>
      <c r="EY399" s="84">
        <v>0</v>
      </c>
      <c r="EZ399" s="84"/>
      <c r="FA399" s="84"/>
      <c r="FB399" s="84">
        <f t="shared" si="3641"/>
        <v>0</v>
      </c>
      <c r="FC399" s="191"/>
      <c r="FD399" s="84"/>
      <c r="FE399" s="40">
        <v>0</v>
      </c>
      <c r="FF399" s="84">
        <v>0</v>
      </c>
      <c r="FG399" s="84"/>
      <c r="FH399" s="84"/>
      <c r="FI399" s="84">
        <f t="shared" si="3645"/>
        <v>0</v>
      </c>
      <c r="FJ399" s="191"/>
      <c r="FK399" s="84"/>
      <c r="FL399" s="40">
        <v>0</v>
      </c>
      <c r="FM399" s="84">
        <v>0</v>
      </c>
      <c r="FN399" s="84"/>
      <c r="FO399" s="84"/>
      <c r="FP399" s="84">
        <f t="shared" si="3649"/>
        <v>0</v>
      </c>
      <c r="FQ399" s="191"/>
      <c r="FR399" s="84"/>
      <c r="FS399" s="40"/>
      <c r="FT399" s="97">
        <f t="shared" si="3652"/>
        <v>0</v>
      </c>
      <c r="FU399" s="84">
        <v>0</v>
      </c>
      <c r="FV399" s="84">
        <v>0</v>
      </c>
      <c r="FW399" s="84">
        <v>0</v>
      </c>
      <c r="FX399" s="84">
        <f t="shared" si="3653"/>
        <v>0</v>
      </c>
      <c r="FY399" s="191" t="str">
        <f t="shared" si="3654"/>
        <v>nebija plānots</v>
      </c>
      <c r="FZ399" s="84">
        <f t="shared" si="3655"/>
        <v>0</v>
      </c>
      <c r="GA399" s="84">
        <v>0</v>
      </c>
      <c r="GB399" s="84">
        <v>0</v>
      </c>
      <c r="GC399" s="84">
        <f t="shared" si="3656"/>
        <v>0</v>
      </c>
      <c r="GD399" s="84">
        <f t="shared" si="3657"/>
        <v>0</v>
      </c>
      <c r="GE399" s="84">
        <f t="shared" si="3658"/>
        <v>0</v>
      </c>
      <c r="GF399" s="191" t="str">
        <f t="shared" si="3659"/>
        <v>nebija plānots</v>
      </c>
      <c r="GG399" s="84">
        <f t="shared" si="3660"/>
        <v>0</v>
      </c>
      <c r="GH399" s="84">
        <v>0</v>
      </c>
      <c r="GI399" s="84">
        <v>0</v>
      </c>
      <c r="GJ399" s="84">
        <f t="shared" si="3661"/>
        <v>0</v>
      </c>
      <c r="GK399" s="84">
        <f t="shared" si="3662"/>
        <v>0</v>
      </c>
      <c r="GL399" s="84">
        <f t="shared" si="3663"/>
        <v>0</v>
      </c>
      <c r="GM399" s="191" t="str">
        <f t="shared" si="3664"/>
        <v>nebija plānots</v>
      </c>
      <c r="GN399" s="84">
        <f t="shared" si="3665"/>
        <v>0</v>
      </c>
      <c r="GO399" s="84">
        <v>0</v>
      </c>
      <c r="GP399" s="84">
        <v>0</v>
      </c>
      <c r="GQ399" s="84">
        <f t="shared" si="3595"/>
        <v>0</v>
      </c>
      <c r="GR399" s="84">
        <f t="shared" si="3596"/>
        <v>0</v>
      </c>
      <c r="GS399" s="84">
        <f t="shared" si="3597"/>
        <v>0</v>
      </c>
      <c r="GT399" s="191" t="str">
        <f t="shared" si="3666"/>
        <v>nebija plānots</v>
      </c>
      <c r="GU399" s="84">
        <f t="shared" si="3598"/>
        <v>0</v>
      </c>
      <c r="GV399" s="84">
        <v>0</v>
      </c>
      <c r="GW399" s="84">
        <v>0</v>
      </c>
      <c r="GX399" s="84">
        <f t="shared" si="3599"/>
        <v>0</v>
      </c>
      <c r="GY399" s="84">
        <f t="shared" si="3600"/>
        <v>0</v>
      </c>
      <c r="GZ399" s="84">
        <f t="shared" si="3601"/>
        <v>0</v>
      </c>
      <c r="HA399" s="191" t="str">
        <f t="shared" si="3791"/>
        <v>nebija plānots</v>
      </c>
      <c r="HB399" s="84">
        <f t="shared" si="3602"/>
        <v>0</v>
      </c>
      <c r="HC399" s="40"/>
      <c r="HD399" s="40"/>
      <c r="HE399" s="99"/>
      <c r="HF399" s="153">
        <v>0.8</v>
      </c>
      <c r="HG399" s="108" t="s">
        <v>1008</v>
      </c>
      <c r="HH399" s="100"/>
      <c r="HI399" s="100"/>
    </row>
    <row r="400" spans="1:217" ht="75.400000000000006" customHeight="1" collapsed="1" x14ac:dyDescent="0.45">
      <c r="A400" s="1" t="str">
        <f t="shared" si="2436"/>
        <v>7.2.1.3.__</v>
      </c>
      <c r="B400" s="9" t="str">
        <f>C400&amp;J400&amp;"."&amp;D400</f>
        <v>7.2.1.3.K0.Nē</v>
      </c>
      <c r="C400" s="317" t="s">
        <v>92</v>
      </c>
      <c r="D400" s="1" t="s">
        <v>1471</v>
      </c>
      <c r="E400" s="35">
        <v>385</v>
      </c>
      <c r="F400" s="52">
        <v>7</v>
      </c>
      <c r="G400" s="55" t="s">
        <v>92</v>
      </c>
      <c r="H400" s="54" t="s">
        <v>284</v>
      </c>
      <c r="I400" s="54" t="str">
        <f t="shared" si="2401"/>
        <v>7.2.1.3. Jauniešu garantijas (aktīvās nodarbinātības pasākumi) pēc 2018.gada</v>
      </c>
      <c r="J400" s="54" t="s">
        <v>1472</v>
      </c>
      <c r="K400" s="55" t="s">
        <v>33</v>
      </c>
      <c r="L400" s="38" t="str">
        <f t="shared" si="2402"/>
        <v>7.2.1.3.__</v>
      </c>
      <c r="M400" s="63" t="s">
        <v>89</v>
      </c>
      <c r="N400" s="62" t="s">
        <v>4</v>
      </c>
      <c r="O400" s="55" t="s">
        <v>222</v>
      </c>
      <c r="P400" s="55" t="s">
        <v>225</v>
      </c>
      <c r="Q400" s="57">
        <f t="shared" si="3603"/>
        <v>0</v>
      </c>
      <c r="R400" s="57">
        <f t="shared" si="3604"/>
        <v>0</v>
      </c>
      <c r="S400" s="80">
        <v>0</v>
      </c>
      <c r="T400" s="80">
        <v>0</v>
      </c>
      <c r="U400" s="80">
        <v>0</v>
      </c>
      <c r="V400" s="80">
        <v>0</v>
      </c>
      <c r="W400" s="80">
        <v>0</v>
      </c>
      <c r="X400" s="85" t="str">
        <f t="shared" si="3605"/>
        <v>ESF</v>
      </c>
      <c r="Y400" s="85">
        <v>0</v>
      </c>
      <c r="Z400" s="85">
        <v>0</v>
      </c>
      <c r="AA400" s="85">
        <v>0</v>
      </c>
      <c r="AB400" s="85">
        <v>0</v>
      </c>
      <c r="AC400" s="85">
        <v>0</v>
      </c>
      <c r="AD400" s="85">
        <v>0</v>
      </c>
      <c r="AE400" s="85">
        <v>0</v>
      </c>
      <c r="AF400" s="85">
        <v>0</v>
      </c>
      <c r="AG400" s="85">
        <v>0</v>
      </c>
      <c r="AH400" s="85">
        <v>0</v>
      </c>
      <c r="AI400" s="85">
        <v>0</v>
      </c>
      <c r="AJ400" s="85">
        <v>0</v>
      </c>
      <c r="AK400" s="85">
        <v>0</v>
      </c>
      <c r="AL400" s="85">
        <v>0</v>
      </c>
      <c r="AM400" s="85">
        <v>0</v>
      </c>
      <c r="AN400" s="85">
        <f t="shared" si="4193"/>
        <v>0</v>
      </c>
      <c r="AO400" s="85">
        <v>0</v>
      </c>
      <c r="AP400" s="57">
        <f t="shared" si="2306"/>
        <v>0</v>
      </c>
      <c r="AQ400" s="85">
        <v>0</v>
      </c>
      <c r="AR400" s="85">
        <v>0</v>
      </c>
      <c r="AS400" s="85">
        <v>0</v>
      </c>
      <c r="AT400" s="85">
        <v>0</v>
      </c>
      <c r="AU400" s="85">
        <v>0</v>
      </c>
      <c r="AV400" s="85">
        <v>0</v>
      </c>
      <c r="AW400" s="85">
        <v>0</v>
      </c>
      <c r="AX400" s="85">
        <v>0</v>
      </c>
      <c r="AY400" s="85">
        <v>0</v>
      </c>
      <c r="AZ400" s="85">
        <v>0</v>
      </c>
      <c r="BA400" s="85">
        <v>0</v>
      </c>
      <c r="BB400" s="85">
        <v>0</v>
      </c>
      <c r="BC400" s="57">
        <f t="shared" si="2307"/>
        <v>0</v>
      </c>
      <c r="BD400" s="57">
        <f t="shared" si="2308"/>
        <v>0</v>
      </c>
      <c r="BE400" s="85">
        <v>0</v>
      </c>
      <c r="BF400" s="85">
        <v>0</v>
      </c>
      <c r="BG400" s="85">
        <v>0</v>
      </c>
      <c r="BH400" s="85">
        <v>0</v>
      </c>
      <c r="BI400" s="85">
        <v>0</v>
      </c>
      <c r="BJ400" s="85">
        <v>0</v>
      </c>
      <c r="BK400" s="85">
        <v>0</v>
      </c>
      <c r="BL400" s="85">
        <v>0</v>
      </c>
      <c r="BM400" s="85">
        <v>0</v>
      </c>
      <c r="BN400" s="85">
        <v>0</v>
      </c>
      <c r="BO400" s="85">
        <v>0</v>
      </c>
      <c r="BP400" s="85">
        <v>0</v>
      </c>
      <c r="BQ400" s="57">
        <f t="shared" si="2309"/>
        <v>0</v>
      </c>
      <c r="BR400" s="85">
        <v>0</v>
      </c>
      <c r="BS400" s="85">
        <v>0</v>
      </c>
      <c r="BT400" s="85">
        <v>0</v>
      </c>
      <c r="BU400" s="85">
        <v>0</v>
      </c>
      <c r="BV400" s="85">
        <v>0</v>
      </c>
      <c r="BW400" s="85">
        <v>0</v>
      </c>
      <c r="BX400" s="85">
        <v>0</v>
      </c>
      <c r="BY400" s="85">
        <v>0</v>
      </c>
      <c r="BZ400" s="85">
        <v>0</v>
      </c>
      <c r="CA400" s="85">
        <v>0</v>
      </c>
      <c r="CB400" s="85">
        <v>0</v>
      </c>
      <c r="CC400" s="85">
        <v>0</v>
      </c>
      <c r="CD400" s="57">
        <f t="shared" si="2310"/>
        <v>0</v>
      </c>
      <c r="CE400" s="85">
        <v>0</v>
      </c>
      <c r="CF400" s="85">
        <v>0</v>
      </c>
      <c r="CG400" s="85">
        <v>0</v>
      </c>
      <c r="CH400" s="85">
        <v>0</v>
      </c>
      <c r="CI400" s="85">
        <v>0</v>
      </c>
      <c r="CJ400" s="85">
        <v>0</v>
      </c>
      <c r="CK400" s="85">
        <v>0</v>
      </c>
      <c r="CL400" s="85">
        <v>0</v>
      </c>
      <c r="CM400" s="85">
        <v>0</v>
      </c>
      <c r="CN400" s="85">
        <v>0</v>
      </c>
      <c r="CO400" s="84">
        <v>0</v>
      </c>
      <c r="CP400" s="84">
        <v>0</v>
      </c>
      <c r="CQ400" s="57">
        <f>CE400+CF400+CG400+CH400+CI400+CJ400+CK400+CL400+CM400+CN400+CO400+CP400</f>
        <v>0</v>
      </c>
      <c r="CR400" s="57">
        <f t="shared" si="3606"/>
        <v>0</v>
      </c>
      <c r="CS400" s="179">
        <v>0</v>
      </c>
      <c r="CT400" s="84">
        <v>0</v>
      </c>
      <c r="CU400" s="84">
        <v>0</v>
      </c>
      <c r="CV400" s="84">
        <f t="shared" si="3607"/>
        <v>0</v>
      </c>
      <c r="CW400" s="84">
        <v>0</v>
      </c>
      <c r="CX400" s="84">
        <f t="shared" si="3608"/>
        <v>0</v>
      </c>
      <c r="CY400" s="191" t="str">
        <f t="shared" si="3609"/>
        <v>nebija plānots</v>
      </c>
      <c r="CZ400" s="84">
        <f t="shared" si="3610"/>
        <v>0</v>
      </c>
      <c r="DA400" s="84">
        <f t="shared" ref="DA400:FL400" si="4284">DA401+DA402</f>
        <v>0</v>
      </c>
      <c r="DB400" s="84">
        <v>0</v>
      </c>
      <c r="DC400" s="84">
        <f t="shared" si="3612"/>
        <v>0</v>
      </c>
      <c r="DD400" s="84">
        <v>0</v>
      </c>
      <c r="DE400" s="84">
        <f t="shared" si="3613"/>
        <v>0</v>
      </c>
      <c r="DF400" s="191" t="str">
        <f t="shared" ref="DF400" si="4285">IFERROR(DE400/DC400,"nebija plānots")</f>
        <v>nebija plānots</v>
      </c>
      <c r="DG400" s="84">
        <f t="shared" ref="DG400" si="4286">DE400-DC400</f>
        <v>0</v>
      </c>
      <c r="DH400" s="84">
        <f t="shared" si="4284"/>
        <v>0</v>
      </c>
      <c r="DI400" s="84">
        <v>0</v>
      </c>
      <c r="DJ400" s="84">
        <f t="shared" ref="DJ400" si="4287">DC400+DH400</f>
        <v>0</v>
      </c>
      <c r="DK400" s="84">
        <v>0</v>
      </c>
      <c r="DL400" s="84">
        <f t="shared" si="3617"/>
        <v>0</v>
      </c>
      <c r="DM400" s="191" t="str">
        <f t="shared" ref="DM400" si="4288">IFERROR(DL400/DJ400,"nebija plānots")</f>
        <v>nebija plānots</v>
      </c>
      <c r="DN400" s="84">
        <f t="shared" ref="DN400" si="4289">DL400-DJ400</f>
        <v>0</v>
      </c>
      <c r="DO400" s="84">
        <f t="shared" si="4284"/>
        <v>0</v>
      </c>
      <c r="DP400" s="84">
        <v>0</v>
      </c>
      <c r="DQ400" s="84">
        <f t="shared" ref="DQ400" si="4290">DJ400+DO400</f>
        <v>0</v>
      </c>
      <c r="DR400" s="84">
        <v>0</v>
      </c>
      <c r="DS400" s="84">
        <f t="shared" si="3621"/>
        <v>0</v>
      </c>
      <c r="DT400" s="191" t="str">
        <f t="shared" ref="DT400" si="4291">IFERROR(DS400/DQ400,"nebija plānots")</f>
        <v>nebija plānots</v>
      </c>
      <c r="DU400" s="84">
        <f t="shared" ref="DU400" si="4292">DS400-DQ400</f>
        <v>0</v>
      </c>
      <c r="DV400" s="84">
        <f t="shared" si="4284"/>
        <v>0</v>
      </c>
      <c r="DW400" s="84">
        <v>0</v>
      </c>
      <c r="DX400" s="84">
        <f t="shared" ref="DX400" si="4293">DQ400+DV400</f>
        <v>0</v>
      </c>
      <c r="DY400" s="84">
        <v>0</v>
      </c>
      <c r="DZ400" s="84">
        <f t="shared" si="3625"/>
        <v>0</v>
      </c>
      <c r="EA400" s="191" t="str">
        <f t="shared" ref="EA400" si="4294">IFERROR(DZ400/DX400,"nebija plānots")</f>
        <v>nebija plānots</v>
      </c>
      <c r="EB400" s="84">
        <f t="shared" ref="EB400" si="4295">DZ400-DX400</f>
        <v>0</v>
      </c>
      <c r="EC400" s="84">
        <f t="shared" si="4284"/>
        <v>0</v>
      </c>
      <c r="ED400" s="84">
        <v>0</v>
      </c>
      <c r="EE400" s="84">
        <f t="shared" ref="EE400" si="4296">DX400+EC400</f>
        <v>0</v>
      </c>
      <c r="EF400" s="84">
        <v>0</v>
      </c>
      <c r="EG400" s="84">
        <f t="shared" si="3629"/>
        <v>0</v>
      </c>
      <c r="EH400" s="191" t="str">
        <f t="shared" ref="EH400" si="4297">IFERROR(EG400/EE400,"nebija plānots")</f>
        <v>nebija plānots</v>
      </c>
      <c r="EI400" s="84">
        <f t="shared" ref="EI400" si="4298">EG400-EE400</f>
        <v>0</v>
      </c>
      <c r="EJ400" s="84">
        <f t="shared" si="4284"/>
        <v>0</v>
      </c>
      <c r="EK400" s="84">
        <v>0</v>
      </c>
      <c r="EL400" s="84">
        <f t="shared" ref="EL400" si="4299">EE400+EJ400</f>
        <v>0</v>
      </c>
      <c r="EM400" s="84">
        <v>0</v>
      </c>
      <c r="EN400" s="84">
        <f t="shared" si="3633"/>
        <v>0</v>
      </c>
      <c r="EO400" s="191" t="str">
        <f t="shared" ref="EO400" si="4300">IFERROR(EN400/EL400,"nebija plānots")</f>
        <v>nebija plānots</v>
      </c>
      <c r="EP400" s="84">
        <f t="shared" ref="EP400" si="4301">EN400-EL400</f>
        <v>0</v>
      </c>
      <c r="EQ400" s="84">
        <f t="shared" si="4284"/>
        <v>0</v>
      </c>
      <c r="ER400" s="84">
        <v>0</v>
      </c>
      <c r="ES400" s="84">
        <f t="shared" ref="ES400" si="4302">EL400+EQ400</f>
        <v>0</v>
      </c>
      <c r="ET400" s="84">
        <v>0</v>
      </c>
      <c r="EU400" s="84">
        <f t="shared" si="3637"/>
        <v>0</v>
      </c>
      <c r="EV400" s="191" t="str">
        <f t="shared" ref="EV400" si="4303">IFERROR(EU400/ES400,"nebija plānots")</f>
        <v>nebija plānots</v>
      </c>
      <c r="EW400" s="84">
        <f t="shared" ref="EW400" si="4304">EU400-ES400</f>
        <v>0</v>
      </c>
      <c r="EX400" s="84">
        <f t="shared" si="4284"/>
        <v>0</v>
      </c>
      <c r="EY400" s="84">
        <v>0</v>
      </c>
      <c r="EZ400" s="84">
        <f t="shared" ref="EZ400" si="4305">ES400+EX400</f>
        <v>0</v>
      </c>
      <c r="FA400" s="84">
        <v>0</v>
      </c>
      <c r="FB400" s="84">
        <f t="shared" si="3641"/>
        <v>0</v>
      </c>
      <c r="FC400" s="191" t="str">
        <f t="shared" ref="FC400" si="4306">IFERROR(FB400/EZ400,"nebija plānots")</f>
        <v>nebija plānots</v>
      </c>
      <c r="FD400" s="84">
        <f t="shared" ref="FD400" si="4307">FB400-EZ400</f>
        <v>0</v>
      </c>
      <c r="FE400" s="84">
        <f t="shared" si="4284"/>
        <v>0</v>
      </c>
      <c r="FF400" s="84">
        <v>0</v>
      </c>
      <c r="FG400" s="84">
        <f t="shared" ref="FG400" si="4308">EZ400+FE400</f>
        <v>0</v>
      </c>
      <c r="FH400" s="84">
        <v>0</v>
      </c>
      <c r="FI400" s="84">
        <f t="shared" si="3645"/>
        <v>0</v>
      </c>
      <c r="FJ400" s="191" t="str">
        <f t="shared" ref="FJ400" si="4309">IFERROR(FI400/FG400,"nebija plānots")</f>
        <v>nebija plānots</v>
      </c>
      <c r="FK400" s="84">
        <f t="shared" ref="FK400" si="4310">FI400-FG400</f>
        <v>0</v>
      </c>
      <c r="FL400" s="84">
        <f t="shared" si="4284"/>
        <v>0</v>
      </c>
      <c r="FM400" s="84">
        <v>0</v>
      </c>
      <c r="FN400" s="84">
        <f t="shared" ref="FN400" si="4311">FG400+FL400</f>
        <v>0</v>
      </c>
      <c r="FO400" s="84">
        <v>0</v>
      </c>
      <c r="FP400" s="84">
        <f t="shared" si="3649"/>
        <v>0</v>
      </c>
      <c r="FQ400" s="191" t="str">
        <f t="shared" ref="FQ400" si="4312">IFERROR(FP400/FN400,"nebija plānots")</f>
        <v>nebija plānots</v>
      </c>
      <c r="FR400" s="84">
        <f t="shared" ref="FR400" si="4313">FP400-FN400</f>
        <v>0</v>
      </c>
      <c r="FS400" s="97">
        <f t="shared" si="3790"/>
        <v>0</v>
      </c>
      <c r="FT400" s="97">
        <f t="shared" si="3652"/>
        <v>0</v>
      </c>
      <c r="FU400" s="84">
        <v>0</v>
      </c>
      <c r="FV400" s="84">
        <v>0</v>
      </c>
      <c r="FW400" s="84">
        <v>0</v>
      </c>
      <c r="FX400" s="84">
        <f t="shared" si="3653"/>
        <v>0</v>
      </c>
      <c r="FY400" s="191" t="str">
        <f t="shared" si="3654"/>
        <v>nebija plānots</v>
      </c>
      <c r="FZ400" s="84">
        <f t="shared" si="3655"/>
        <v>0</v>
      </c>
      <c r="GA400" s="84">
        <v>0</v>
      </c>
      <c r="GB400" s="84">
        <v>0</v>
      </c>
      <c r="GC400" s="84">
        <f t="shared" si="3656"/>
        <v>0</v>
      </c>
      <c r="GD400" s="84">
        <f t="shared" si="3657"/>
        <v>0</v>
      </c>
      <c r="GE400" s="84">
        <f t="shared" si="3658"/>
        <v>0</v>
      </c>
      <c r="GF400" s="191" t="str">
        <f t="shared" si="3659"/>
        <v>nebija plānots</v>
      </c>
      <c r="GG400" s="84">
        <f t="shared" si="3660"/>
        <v>0</v>
      </c>
      <c r="GH400" s="84">
        <v>0</v>
      </c>
      <c r="GI400" s="84">
        <v>0</v>
      </c>
      <c r="GJ400" s="84">
        <f t="shared" si="3661"/>
        <v>0</v>
      </c>
      <c r="GK400" s="84">
        <f t="shared" si="3662"/>
        <v>0</v>
      </c>
      <c r="GL400" s="84">
        <f t="shared" si="3663"/>
        <v>0</v>
      </c>
      <c r="GM400" s="191" t="str">
        <f t="shared" si="3664"/>
        <v>nebija plānots</v>
      </c>
      <c r="GN400" s="84">
        <f t="shared" si="3665"/>
        <v>0</v>
      </c>
      <c r="GO400" s="84">
        <v>0</v>
      </c>
      <c r="GP400" s="84">
        <v>0</v>
      </c>
      <c r="GQ400" s="84">
        <f t="shared" ref="GQ400:GQ463" si="4314">GO400-GP400</f>
        <v>0</v>
      </c>
      <c r="GR400" s="84">
        <f t="shared" ref="GR400:GR463" si="4315">GK400+GP400</f>
        <v>0</v>
      </c>
      <c r="GS400" s="84">
        <f t="shared" ref="GS400:GS463" si="4316">GL400+GQ400</f>
        <v>0</v>
      </c>
      <c r="GT400" s="191" t="str">
        <f t="shared" si="3666"/>
        <v>nebija plānots</v>
      </c>
      <c r="GU400" s="84">
        <f t="shared" ref="GU400:GU463" si="4317">GN400-GQ400</f>
        <v>0</v>
      </c>
      <c r="GV400" s="84">
        <v>0</v>
      </c>
      <c r="GW400" s="84">
        <v>0</v>
      </c>
      <c r="GX400" s="84">
        <f t="shared" ref="GX400:GX463" si="4318">GV400-GW400</f>
        <v>0</v>
      </c>
      <c r="GY400" s="84">
        <f t="shared" ref="GY400:GY463" si="4319">GR400+GW400</f>
        <v>0</v>
      </c>
      <c r="GZ400" s="84">
        <f t="shared" ref="GZ400:GZ463" si="4320">GS400+GX400</f>
        <v>0</v>
      </c>
      <c r="HA400" s="191" t="str">
        <f t="shared" si="3791"/>
        <v>nebija plānots</v>
      </c>
      <c r="HB400" s="84">
        <f t="shared" ref="HB400:HB463" si="4321">GU400-GX400</f>
        <v>0</v>
      </c>
      <c r="HC400" s="57">
        <f>FU400+FS400+CQ400+CD400+BQ400+BC400+AP400</f>
        <v>0</v>
      </c>
      <c r="HD400" s="57">
        <f>Q400-HC400</f>
        <v>0</v>
      </c>
      <c r="HE400" s="58"/>
      <c r="HF400" s="58"/>
      <c r="HG400" s="58"/>
      <c r="HH400" s="59"/>
      <c r="HI400" s="59"/>
    </row>
    <row r="401" spans="1:217" ht="75.400000000000006" hidden="1" customHeight="1" outlineLevel="1" x14ac:dyDescent="0.45">
      <c r="B401" s="9"/>
      <c r="C401" s="317" t="s">
        <v>92</v>
      </c>
      <c r="D401" s="1" t="s">
        <v>1471</v>
      </c>
      <c r="E401" s="35">
        <v>386</v>
      </c>
      <c r="F401" s="35">
        <v>7</v>
      </c>
      <c r="G401" s="38" t="s">
        <v>92</v>
      </c>
      <c r="H401" s="37" t="s">
        <v>284</v>
      </c>
      <c r="I401" s="37" t="s">
        <v>530</v>
      </c>
      <c r="J401" s="54">
        <v>0</v>
      </c>
      <c r="K401" s="38"/>
      <c r="L401" s="38"/>
      <c r="M401" s="42" t="s">
        <v>89</v>
      </c>
      <c r="N401" s="41"/>
      <c r="O401" s="38"/>
      <c r="P401" s="38" t="s">
        <v>456</v>
      </c>
      <c r="Q401" s="40"/>
      <c r="R401" s="40"/>
      <c r="S401" s="40"/>
      <c r="T401" s="40"/>
      <c r="U401" s="40"/>
      <c r="V401" s="40"/>
      <c r="W401" s="40"/>
      <c r="X401" s="85">
        <f t="shared" ref="X401:X467" si="4322">N401</f>
        <v>0</v>
      </c>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0"/>
      <c r="BN401" s="40"/>
      <c r="BO401" s="40"/>
      <c r="BP401" s="40"/>
      <c r="BQ401" s="40"/>
      <c r="BR401" s="40"/>
      <c r="BS401" s="40"/>
      <c r="BT401" s="40"/>
      <c r="BU401" s="40"/>
      <c r="BV401" s="40"/>
      <c r="BW401" s="40"/>
      <c r="BX401" s="40"/>
      <c r="BY401" s="40"/>
      <c r="BZ401" s="40"/>
      <c r="CA401" s="40"/>
      <c r="CB401" s="40"/>
      <c r="CC401" s="40"/>
      <c r="CD401" s="40"/>
      <c r="CE401" s="40"/>
      <c r="CF401" s="40"/>
      <c r="CG401" s="40"/>
      <c r="CH401" s="40"/>
      <c r="CI401" s="40"/>
      <c r="CJ401" s="40"/>
      <c r="CK401" s="40"/>
      <c r="CL401" s="40"/>
      <c r="CM401" s="40"/>
      <c r="CN401" s="40"/>
      <c r="CO401" s="84">
        <v>0</v>
      </c>
      <c r="CP401" s="84">
        <v>0</v>
      </c>
      <c r="CQ401" s="40"/>
      <c r="CR401" s="57">
        <f t="shared" ref="CR401:CR467" si="4323">BD401+BQ401+CD401+CQ401</f>
        <v>0</v>
      </c>
      <c r="CS401" s="40"/>
      <c r="CT401" s="40"/>
      <c r="CU401" s="84"/>
      <c r="CV401" s="84"/>
      <c r="CW401" s="84"/>
      <c r="CX401" s="84"/>
      <c r="CY401" s="191"/>
      <c r="CZ401" s="84"/>
      <c r="DA401" s="40"/>
      <c r="DB401" s="84">
        <v>0</v>
      </c>
      <c r="DC401" s="84"/>
      <c r="DD401" s="84"/>
      <c r="DE401" s="84">
        <f t="shared" ref="DE401:DE464" si="4324">CX401+DB401</f>
        <v>0</v>
      </c>
      <c r="DF401" s="191"/>
      <c r="DG401" s="84"/>
      <c r="DH401" s="40"/>
      <c r="DI401" s="84">
        <v>0</v>
      </c>
      <c r="DJ401" s="84"/>
      <c r="DK401" s="84"/>
      <c r="DL401" s="84">
        <f t="shared" ref="DL401:DL464" si="4325">DE401+DI401</f>
        <v>0</v>
      </c>
      <c r="DM401" s="191"/>
      <c r="DN401" s="84"/>
      <c r="DO401" s="40"/>
      <c r="DP401" s="84">
        <v>0</v>
      </c>
      <c r="DQ401" s="84"/>
      <c r="DR401" s="84"/>
      <c r="DS401" s="84">
        <f t="shared" ref="DS401:DS464" si="4326">DL401+DP401</f>
        <v>0</v>
      </c>
      <c r="DT401" s="191"/>
      <c r="DU401" s="84"/>
      <c r="DV401" s="40"/>
      <c r="DW401" s="84">
        <v>0</v>
      </c>
      <c r="DX401" s="84"/>
      <c r="DY401" s="84"/>
      <c r="DZ401" s="84">
        <f t="shared" ref="DZ401:DZ464" si="4327">DS401+DW401</f>
        <v>0</v>
      </c>
      <c r="EA401" s="191"/>
      <c r="EB401" s="84"/>
      <c r="EC401" s="40"/>
      <c r="ED401" s="84">
        <v>0</v>
      </c>
      <c r="EE401" s="84"/>
      <c r="EF401" s="84"/>
      <c r="EG401" s="84">
        <f t="shared" ref="EG401:EG464" si="4328">DZ401+ED401</f>
        <v>0</v>
      </c>
      <c r="EH401" s="191"/>
      <c r="EI401" s="84"/>
      <c r="EJ401" s="40"/>
      <c r="EK401" s="84">
        <v>0</v>
      </c>
      <c r="EL401" s="84"/>
      <c r="EM401" s="84"/>
      <c r="EN401" s="84">
        <f t="shared" ref="EN401:EN464" si="4329">EG401+EK401</f>
        <v>0</v>
      </c>
      <c r="EO401" s="191"/>
      <c r="EP401" s="84"/>
      <c r="EQ401" s="40"/>
      <c r="ER401" s="84">
        <v>0</v>
      </c>
      <c r="ES401" s="84"/>
      <c r="ET401" s="84"/>
      <c r="EU401" s="84">
        <f t="shared" ref="EU401:EU464" si="4330">EN401+ER401</f>
        <v>0</v>
      </c>
      <c r="EV401" s="191"/>
      <c r="EW401" s="84"/>
      <c r="EX401" s="40"/>
      <c r="EY401" s="84">
        <v>0</v>
      </c>
      <c r="EZ401" s="84"/>
      <c r="FA401" s="84"/>
      <c r="FB401" s="84">
        <f t="shared" ref="FB401:FB464" si="4331">EU401+EY401</f>
        <v>0</v>
      </c>
      <c r="FC401" s="191"/>
      <c r="FD401" s="84"/>
      <c r="FE401" s="40"/>
      <c r="FF401" s="84">
        <v>0</v>
      </c>
      <c r="FG401" s="84"/>
      <c r="FH401" s="84"/>
      <c r="FI401" s="84">
        <f t="shared" ref="FI401:FI464" si="4332">FB401+FF401</f>
        <v>0</v>
      </c>
      <c r="FJ401" s="191"/>
      <c r="FK401" s="84"/>
      <c r="FL401" s="40"/>
      <c r="FM401" s="84">
        <v>0</v>
      </c>
      <c r="FN401" s="84"/>
      <c r="FO401" s="84"/>
      <c r="FP401" s="84">
        <f t="shared" ref="FP401:FP464" si="4333">FI401+FM401</f>
        <v>0</v>
      </c>
      <c r="FQ401" s="191"/>
      <c r="FR401" s="84"/>
      <c r="FS401" s="40"/>
      <c r="FT401" s="97">
        <f t="shared" ref="FT401:FT464" si="4334">FP401+CR401</f>
        <v>0</v>
      </c>
      <c r="FU401" s="84">
        <v>0</v>
      </c>
      <c r="FV401" s="84">
        <v>0</v>
      </c>
      <c r="FW401" s="84">
        <v>0</v>
      </c>
      <c r="FX401" s="84">
        <f t="shared" ref="FX401:FX464" si="4335">FV401-FW401</f>
        <v>0</v>
      </c>
      <c r="FY401" s="191" t="str">
        <f t="shared" ref="FY401:FY464" si="4336">IFERROR(FX401/FU401,"nebija plānots")</f>
        <v>nebija plānots</v>
      </c>
      <c r="FZ401" s="84">
        <f t="shared" ref="FZ401:FZ464" si="4337">FU401-FX401</f>
        <v>0</v>
      </c>
      <c r="GA401" s="84">
        <v>0</v>
      </c>
      <c r="GB401" s="84">
        <v>0</v>
      </c>
      <c r="GC401" s="84">
        <f t="shared" ref="GC401:GC464" si="4338">GA401-GB401</f>
        <v>0</v>
      </c>
      <c r="GD401" s="84">
        <f t="shared" ref="GD401:GD464" si="4339">FW401+GB401</f>
        <v>0</v>
      </c>
      <c r="GE401" s="84">
        <f t="shared" ref="GE401:GE464" si="4340">FX401+GC401</f>
        <v>0</v>
      </c>
      <c r="GF401" s="191" t="str">
        <f t="shared" ref="GF401:GF464" si="4341">IFERROR(GE401/FU401,"nebija plānots")</f>
        <v>nebija plānots</v>
      </c>
      <c r="GG401" s="84">
        <f t="shared" ref="GG401:GG464" si="4342">FZ401-GC401</f>
        <v>0</v>
      </c>
      <c r="GH401" s="84">
        <v>0</v>
      </c>
      <c r="GI401" s="84">
        <v>0</v>
      </c>
      <c r="GJ401" s="84">
        <f t="shared" ref="GJ401:GJ464" si="4343">GH401-GI401</f>
        <v>0</v>
      </c>
      <c r="GK401" s="84">
        <f t="shared" ref="GK401:GK464" si="4344">GD401+GI401</f>
        <v>0</v>
      </c>
      <c r="GL401" s="84">
        <f t="shared" ref="GL401:GL464" si="4345">GE401+GJ401</f>
        <v>0</v>
      </c>
      <c r="GM401" s="191" t="str">
        <f t="shared" ref="GM401:GM464" si="4346">IFERROR(GL401/FU401,"nebija plānots")</f>
        <v>nebija plānots</v>
      </c>
      <c r="GN401" s="84">
        <f t="shared" ref="GN401:GN464" si="4347">GG401-GJ401</f>
        <v>0</v>
      </c>
      <c r="GO401" s="84">
        <v>0</v>
      </c>
      <c r="GP401" s="84">
        <v>0</v>
      </c>
      <c r="GQ401" s="84">
        <f t="shared" si="4314"/>
        <v>0</v>
      </c>
      <c r="GR401" s="84">
        <f t="shared" si="4315"/>
        <v>0</v>
      </c>
      <c r="GS401" s="84">
        <f t="shared" si="4316"/>
        <v>0</v>
      </c>
      <c r="GT401" s="191" t="str">
        <f t="shared" ref="GT401:GT464" si="4348">IFERROR(GS401/$FU401,"nebija plānots")</f>
        <v>nebija plānots</v>
      </c>
      <c r="GU401" s="84">
        <f t="shared" si="4317"/>
        <v>0</v>
      </c>
      <c r="GV401" s="84">
        <v>0</v>
      </c>
      <c r="GW401" s="84">
        <v>0</v>
      </c>
      <c r="GX401" s="84">
        <f t="shared" si="4318"/>
        <v>0</v>
      </c>
      <c r="GY401" s="84">
        <f t="shared" si="4319"/>
        <v>0</v>
      </c>
      <c r="GZ401" s="84">
        <f t="shared" si="4320"/>
        <v>0</v>
      </c>
      <c r="HA401" s="191" t="str">
        <f t="shared" si="3791"/>
        <v>nebija plānots</v>
      </c>
      <c r="HB401" s="84">
        <f t="shared" si="4321"/>
        <v>0</v>
      </c>
      <c r="HC401" s="40"/>
      <c r="HD401" s="40"/>
      <c r="HE401" s="99"/>
      <c r="HF401" s="99"/>
      <c r="HG401" s="108"/>
      <c r="HH401" s="100"/>
      <c r="HI401" s="100"/>
    </row>
    <row r="402" spans="1:217" ht="75.400000000000006" hidden="1" customHeight="1" outlineLevel="1" x14ac:dyDescent="0.45">
      <c r="B402" s="9"/>
      <c r="C402" s="317" t="s">
        <v>92</v>
      </c>
      <c r="D402" s="1" t="s">
        <v>1471</v>
      </c>
      <c r="E402" s="35">
        <v>387</v>
      </c>
      <c r="F402" s="35">
        <v>7</v>
      </c>
      <c r="G402" s="38" t="s">
        <v>92</v>
      </c>
      <c r="H402" s="37" t="s">
        <v>284</v>
      </c>
      <c r="I402" s="37" t="s">
        <v>530</v>
      </c>
      <c r="J402" s="54">
        <v>0</v>
      </c>
      <c r="K402" s="38"/>
      <c r="L402" s="38"/>
      <c r="M402" s="42" t="s">
        <v>89</v>
      </c>
      <c r="N402" s="41"/>
      <c r="O402" s="38"/>
      <c r="P402" s="38" t="s">
        <v>457</v>
      </c>
      <c r="Q402" s="40"/>
      <c r="R402" s="40"/>
      <c r="S402" s="40"/>
      <c r="T402" s="40"/>
      <c r="U402" s="40"/>
      <c r="V402" s="40"/>
      <c r="W402" s="40"/>
      <c r="X402" s="85">
        <f t="shared" si="4322"/>
        <v>0</v>
      </c>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0"/>
      <c r="AZ402" s="40"/>
      <c r="BA402" s="40"/>
      <c r="BB402" s="40"/>
      <c r="BC402" s="40"/>
      <c r="BD402" s="40"/>
      <c r="BE402" s="40"/>
      <c r="BF402" s="40"/>
      <c r="BG402" s="40"/>
      <c r="BH402" s="40"/>
      <c r="BI402" s="40"/>
      <c r="BJ402" s="40"/>
      <c r="BK402" s="40"/>
      <c r="BL402" s="40"/>
      <c r="BM402" s="40"/>
      <c r="BN402" s="40"/>
      <c r="BO402" s="40"/>
      <c r="BP402" s="40"/>
      <c r="BQ402" s="40"/>
      <c r="BR402" s="40"/>
      <c r="BS402" s="40"/>
      <c r="BT402" s="40"/>
      <c r="BU402" s="40"/>
      <c r="BV402" s="40"/>
      <c r="BW402" s="40"/>
      <c r="BX402" s="40"/>
      <c r="BY402" s="40"/>
      <c r="BZ402" s="40"/>
      <c r="CA402" s="40"/>
      <c r="CB402" s="40"/>
      <c r="CC402" s="40"/>
      <c r="CD402" s="40"/>
      <c r="CE402" s="40"/>
      <c r="CF402" s="40"/>
      <c r="CG402" s="40"/>
      <c r="CH402" s="40"/>
      <c r="CI402" s="40"/>
      <c r="CJ402" s="40"/>
      <c r="CK402" s="40"/>
      <c r="CL402" s="40"/>
      <c r="CM402" s="40"/>
      <c r="CN402" s="40"/>
      <c r="CO402" s="84">
        <v>0</v>
      </c>
      <c r="CP402" s="84">
        <v>0</v>
      </c>
      <c r="CQ402" s="40"/>
      <c r="CR402" s="57">
        <f t="shared" si="4323"/>
        <v>0</v>
      </c>
      <c r="CS402" s="40"/>
      <c r="CT402" s="40"/>
      <c r="CU402" s="84"/>
      <c r="CV402" s="84"/>
      <c r="CW402" s="84"/>
      <c r="CX402" s="84"/>
      <c r="CY402" s="191"/>
      <c r="CZ402" s="84"/>
      <c r="DA402" s="40"/>
      <c r="DB402" s="84">
        <v>0</v>
      </c>
      <c r="DC402" s="84"/>
      <c r="DD402" s="84"/>
      <c r="DE402" s="84">
        <f t="shared" si="4324"/>
        <v>0</v>
      </c>
      <c r="DF402" s="191"/>
      <c r="DG402" s="84"/>
      <c r="DH402" s="40"/>
      <c r="DI402" s="84">
        <v>0</v>
      </c>
      <c r="DJ402" s="84"/>
      <c r="DK402" s="84"/>
      <c r="DL402" s="84">
        <f t="shared" si="4325"/>
        <v>0</v>
      </c>
      <c r="DM402" s="191"/>
      <c r="DN402" s="84"/>
      <c r="DO402" s="40"/>
      <c r="DP402" s="84">
        <v>0</v>
      </c>
      <c r="DQ402" s="84"/>
      <c r="DR402" s="84"/>
      <c r="DS402" s="84">
        <f t="shared" si="4326"/>
        <v>0</v>
      </c>
      <c r="DT402" s="191"/>
      <c r="DU402" s="84"/>
      <c r="DV402" s="40"/>
      <c r="DW402" s="84">
        <v>0</v>
      </c>
      <c r="DX402" s="84"/>
      <c r="DY402" s="84"/>
      <c r="DZ402" s="84">
        <f t="shared" si="4327"/>
        <v>0</v>
      </c>
      <c r="EA402" s="191"/>
      <c r="EB402" s="84"/>
      <c r="EC402" s="40"/>
      <c r="ED402" s="84">
        <v>0</v>
      </c>
      <c r="EE402" s="84"/>
      <c r="EF402" s="84"/>
      <c r="EG402" s="84">
        <f t="shared" si="4328"/>
        <v>0</v>
      </c>
      <c r="EH402" s="191"/>
      <c r="EI402" s="84"/>
      <c r="EJ402" s="40"/>
      <c r="EK402" s="84">
        <v>0</v>
      </c>
      <c r="EL402" s="84"/>
      <c r="EM402" s="84"/>
      <c r="EN402" s="84">
        <f t="shared" si="4329"/>
        <v>0</v>
      </c>
      <c r="EO402" s="191"/>
      <c r="EP402" s="84"/>
      <c r="EQ402" s="40"/>
      <c r="ER402" s="84">
        <v>0</v>
      </c>
      <c r="ES402" s="84"/>
      <c r="ET402" s="84"/>
      <c r="EU402" s="84">
        <f t="shared" si="4330"/>
        <v>0</v>
      </c>
      <c r="EV402" s="191"/>
      <c r="EW402" s="84"/>
      <c r="EX402" s="40"/>
      <c r="EY402" s="84">
        <v>0</v>
      </c>
      <c r="EZ402" s="84"/>
      <c r="FA402" s="84"/>
      <c r="FB402" s="84">
        <f t="shared" si="4331"/>
        <v>0</v>
      </c>
      <c r="FC402" s="191"/>
      <c r="FD402" s="84"/>
      <c r="FE402" s="40"/>
      <c r="FF402" s="84">
        <v>0</v>
      </c>
      <c r="FG402" s="84"/>
      <c r="FH402" s="84"/>
      <c r="FI402" s="84">
        <f t="shared" si="4332"/>
        <v>0</v>
      </c>
      <c r="FJ402" s="191"/>
      <c r="FK402" s="84"/>
      <c r="FL402" s="40"/>
      <c r="FM402" s="84">
        <v>0</v>
      </c>
      <c r="FN402" s="84"/>
      <c r="FO402" s="84"/>
      <c r="FP402" s="84">
        <f t="shared" si="4333"/>
        <v>0</v>
      </c>
      <c r="FQ402" s="191"/>
      <c r="FR402" s="84"/>
      <c r="FS402" s="40"/>
      <c r="FT402" s="97">
        <f t="shared" si="4334"/>
        <v>0</v>
      </c>
      <c r="FU402" s="84">
        <v>0</v>
      </c>
      <c r="FV402" s="84">
        <v>0</v>
      </c>
      <c r="FW402" s="84">
        <v>0</v>
      </c>
      <c r="FX402" s="84">
        <f t="shared" si="4335"/>
        <v>0</v>
      </c>
      <c r="FY402" s="191" t="str">
        <f t="shared" si="4336"/>
        <v>nebija plānots</v>
      </c>
      <c r="FZ402" s="84">
        <f t="shared" si="4337"/>
        <v>0</v>
      </c>
      <c r="GA402" s="84">
        <v>0</v>
      </c>
      <c r="GB402" s="84">
        <v>0</v>
      </c>
      <c r="GC402" s="84">
        <f t="shared" si="4338"/>
        <v>0</v>
      </c>
      <c r="GD402" s="84">
        <f t="shared" si="4339"/>
        <v>0</v>
      </c>
      <c r="GE402" s="84">
        <f t="shared" si="4340"/>
        <v>0</v>
      </c>
      <c r="GF402" s="191" t="str">
        <f t="shared" si="4341"/>
        <v>nebija plānots</v>
      </c>
      <c r="GG402" s="84">
        <f t="shared" si="4342"/>
        <v>0</v>
      </c>
      <c r="GH402" s="84">
        <v>0</v>
      </c>
      <c r="GI402" s="84">
        <v>0</v>
      </c>
      <c r="GJ402" s="84">
        <f t="shared" si="4343"/>
        <v>0</v>
      </c>
      <c r="GK402" s="84">
        <f t="shared" si="4344"/>
        <v>0</v>
      </c>
      <c r="GL402" s="84">
        <f t="shared" si="4345"/>
        <v>0</v>
      </c>
      <c r="GM402" s="191" t="str">
        <f t="shared" si="4346"/>
        <v>nebija plānots</v>
      </c>
      <c r="GN402" s="84">
        <f t="shared" si="4347"/>
        <v>0</v>
      </c>
      <c r="GO402" s="84">
        <v>0</v>
      </c>
      <c r="GP402" s="84">
        <v>0</v>
      </c>
      <c r="GQ402" s="84">
        <f t="shared" si="4314"/>
        <v>0</v>
      </c>
      <c r="GR402" s="84">
        <f t="shared" si="4315"/>
        <v>0</v>
      </c>
      <c r="GS402" s="84">
        <f t="shared" si="4316"/>
        <v>0</v>
      </c>
      <c r="GT402" s="191" t="str">
        <f t="shared" si="4348"/>
        <v>nebija plānots</v>
      </c>
      <c r="GU402" s="84">
        <f t="shared" si="4317"/>
        <v>0</v>
      </c>
      <c r="GV402" s="84">
        <v>0</v>
      </c>
      <c r="GW402" s="84">
        <v>0</v>
      </c>
      <c r="GX402" s="84">
        <f t="shared" si="4318"/>
        <v>0</v>
      </c>
      <c r="GY402" s="84">
        <f t="shared" si="4319"/>
        <v>0</v>
      </c>
      <c r="GZ402" s="84">
        <f t="shared" si="4320"/>
        <v>0</v>
      </c>
      <c r="HA402" s="191" t="str">
        <f t="shared" si="3791"/>
        <v>nebija plānots</v>
      </c>
      <c r="HB402" s="84">
        <f t="shared" si="4321"/>
        <v>0</v>
      </c>
      <c r="HC402" s="40"/>
      <c r="HD402" s="40"/>
      <c r="HE402" s="99"/>
      <c r="HF402" s="99"/>
      <c r="HG402" s="108"/>
      <c r="HH402" s="100"/>
      <c r="HI402" s="100"/>
    </row>
    <row r="403" spans="1:217" ht="75.400000000000006" customHeight="1" collapsed="1" x14ac:dyDescent="0.45">
      <c r="A403" s="1" t="str">
        <f t="shared" si="2436"/>
        <v>7.3.1.__</v>
      </c>
      <c r="B403" s="9" t="str">
        <f>C403&amp;J403&amp;"."&amp;D403</f>
        <v>7.3.1.K0.Nē</v>
      </c>
      <c r="C403" s="317" t="s">
        <v>149</v>
      </c>
      <c r="D403" s="1" t="s">
        <v>1471</v>
      </c>
      <c r="E403" s="35">
        <v>388</v>
      </c>
      <c r="F403" s="52">
        <v>7</v>
      </c>
      <c r="G403" s="53" t="s">
        <v>149</v>
      </c>
      <c r="H403" s="54" t="s">
        <v>285</v>
      </c>
      <c r="I403" s="54" t="str">
        <f t="shared" si="2401"/>
        <v>7.3.1. Darba drošības uzlabošana</v>
      </c>
      <c r="J403" s="54" t="s">
        <v>1472</v>
      </c>
      <c r="K403" s="55" t="s">
        <v>33</v>
      </c>
      <c r="L403" s="38" t="str">
        <f t="shared" si="2402"/>
        <v>7.3.1.__</v>
      </c>
      <c r="M403" s="56" t="s">
        <v>89</v>
      </c>
      <c r="N403" s="55" t="s">
        <v>4</v>
      </c>
      <c r="O403" s="55" t="s">
        <v>222</v>
      </c>
      <c r="P403" s="55" t="s">
        <v>225</v>
      </c>
      <c r="Q403" s="57">
        <f t="shared" si="3603"/>
        <v>5856035</v>
      </c>
      <c r="R403" s="57">
        <f t="shared" si="3604"/>
        <v>5856035</v>
      </c>
      <c r="S403" s="80">
        <v>0</v>
      </c>
      <c r="T403" s="80">
        <v>0</v>
      </c>
      <c r="U403" s="81">
        <v>5856035</v>
      </c>
      <c r="V403" s="80">
        <v>0</v>
      </c>
      <c r="W403" s="80">
        <v>0</v>
      </c>
      <c r="X403" s="85" t="str">
        <f t="shared" si="4322"/>
        <v>ESF</v>
      </c>
      <c r="Y403" s="85">
        <v>0</v>
      </c>
      <c r="Z403" s="85">
        <v>4931.0200000000004</v>
      </c>
      <c r="AA403" s="85">
        <v>0</v>
      </c>
      <c r="AB403" s="85">
        <v>0</v>
      </c>
      <c r="AC403" s="85">
        <v>481.44</v>
      </c>
      <c r="AD403" s="85">
        <v>45698.89</v>
      </c>
      <c r="AE403" s="85">
        <v>0</v>
      </c>
      <c r="AF403" s="85">
        <v>0</v>
      </c>
      <c r="AG403" s="85">
        <v>41095.660000000003</v>
      </c>
      <c r="AH403" s="85">
        <v>0</v>
      </c>
      <c r="AI403" s="85">
        <v>71730.720000000001</v>
      </c>
      <c r="AJ403" s="85">
        <v>0</v>
      </c>
      <c r="AK403" s="85">
        <v>0</v>
      </c>
      <c r="AL403" s="85">
        <v>73964.75</v>
      </c>
      <c r="AM403" s="85">
        <v>232971.46000000002</v>
      </c>
      <c r="AN403" s="85">
        <f t="shared" si="4193"/>
        <v>237902.48</v>
      </c>
      <c r="AO403" s="85">
        <v>382977.19999999995</v>
      </c>
      <c r="AP403" s="57">
        <f t="shared" si="2306"/>
        <v>620879.67999999993</v>
      </c>
      <c r="AQ403" s="85">
        <v>122494.2</v>
      </c>
      <c r="AR403" s="85">
        <v>0</v>
      </c>
      <c r="AS403" s="85">
        <v>188896.91</v>
      </c>
      <c r="AT403" s="85">
        <v>0</v>
      </c>
      <c r="AU403" s="85">
        <v>0</v>
      </c>
      <c r="AV403" s="85">
        <v>146049.12</v>
      </c>
      <c r="AW403" s="85">
        <v>0</v>
      </c>
      <c r="AX403" s="85">
        <v>0</v>
      </c>
      <c r="AY403" s="85">
        <v>0</v>
      </c>
      <c r="AZ403" s="85">
        <v>153344.56</v>
      </c>
      <c r="BA403" s="85">
        <v>0</v>
      </c>
      <c r="BB403" s="85">
        <v>126414.2</v>
      </c>
      <c r="BC403" s="57">
        <f t="shared" si="2307"/>
        <v>737198.99</v>
      </c>
      <c r="BD403" s="57">
        <f t="shared" si="2308"/>
        <v>1358078.67</v>
      </c>
      <c r="BE403" s="85">
        <v>0</v>
      </c>
      <c r="BF403" s="85">
        <v>0</v>
      </c>
      <c r="BG403" s="85">
        <v>386143.02</v>
      </c>
      <c r="BH403" s="85">
        <v>0</v>
      </c>
      <c r="BI403" s="85">
        <v>0</v>
      </c>
      <c r="BJ403" s="85">
        <v>117873.15</v>
      </c>
      <c r="BK403" s="85">
        <v>0</v>
      </c>
      <c r="BL403" s="85">
        <v>0</v>
      </c>
      <c r="BM403" s="85">
        <v>126784.57</v>
      </c>
      <c r="BN403" s="85">
        <v>0</v>
      </c>
      <c r="BO403" s="85">
        <v>0</v>
      </c>
      <c r="BP403" s="85">
        <v>0</v>
      </c>
      <c r="BQ403" s="57">
        <f t="shared" si="2309"/>
        <v>630800.74</v>
      </c>
      <c r="BR403" s="85">
        <v>185305.48</v>
      </c>
      <c r="BS403" s="85">
        <v>0</v>
      </c>
      <c r="BT403" s="85">
        <v>0</v>
      </c>
      <c r="BU403" s="85">
        <v>172569.68</v>
      </c>
      <c r="BV403" s="85">
        <v>0</v>
      </c>
      <c r="BW403" s="85">
        <v>106385.67</v>
      </c>
      <c r="BX403" s="85">
        <v>0</v>
      </c>
      <c r="BY403" s="85">
        <v>0</v>
      </c>
      <c r="BZ403" s="85">
        <v>0</v>
      </c>
      <c r="CA403" s="85">
        <v>0</v>
      </c>
      <c r="CB403" s="85">
        <v>331912.23</v>
      </c>
      <c r="CC403" s="85">
        <v>0</v>
      </c>
      <c r="CD403" s="57">
        <f t="shared" si="2310"/>
        <v>796173.06</v>
      </c>
      <c r="CE403" s="85">
        <v>0</v>
      </c>
      <c r="CF403" s="85">
        <v>389849.41</v>
      </c>
      <c r="CG403" s="85">
        <v>0</v>
      </c>
      <c r="CH403" s="85">
        <v>0</v>
      </c>
      <c r="CI403" s="85">
        <v>0</v>
      </c>
      <c r="CJ403" s="85">
        <v>0</v>
      </c>
      <c r="CK403" s="85">
        <v>0</v>
      </c>
      <c r="CL403" s="85">
        <v>0</v>
      </c>
      <c r="CM403" s="85">
        <v>0</v>
      </c>
      <c r="CN403" s="85">
        <v>468313.55</v>
      </c>
      <c r="CO403" s="84">
        <v>0</v>
      </c>
      <c r="CP403" s="84">
        <v>0</v>
      </c>
      <c r="CQ403" s="57">
        <f>CE403+CF403+CG403+CH403+CI403+CJ403+CK403+CL403+CM403+CN403+CO403+CP403</f>
        <v>858162.96</v>
      </c>
      <c r="CR403" s="57">
        <f t="shared" si="4323"/>
        <v>3643215.4299999997</v>
      </c>
      <c r="CS403" s="179">
        <v>0</v>
      </c>
      <c r="CT403" s="84">
        <v>0</v>
      </c>
      <c r="CU403" s="84">
        <v>0</v>
      </c>
      <c r="CV403" s="84">
        <f t="shared" ref="CV403:CV463" si="4349">CS403+CT403</f>
        <v>0</v>
      </c>
      <c r="CW403" s="84">
        <v>0</v>
      </c>
      <c r="CX403" s="84">
        <f t="shared" ref="CX403:CX463" si="4350">CS403+CU403</f>
        <v>0</v>
      </c>
      <c r="CY403" s="191" t="str">
        <f t="shared" ref="CY403:CY463" si="4351">IFERROR(CX403/CV403,"nebija plānots")</f>
        <v>nebija plānots</v>
      </c>
      <c r="CZ403" s="84">
        <f t="shared" ref="CZ403:CZ463" si="4352">CX403-CV403</f>
        <v>0</v>
      </c>
      <c r="DA403" s="84">
        <f t="shared" ref="DA403:FL403" si="4353">DA404+DA405</f>
        <v>541994.94999999995</v>
      </c>
      <c r="DB403" s="84">
        <v>539292.68000000005</v>
      </c>
      <c r="DC403" s="84">
        <f t="shared" ref="DC403:DC463" si="4354">CV403+DA403</f>
        <v>541994.94999999995</v>
      </c>
      <c r="DD403" s="84">
        <v>0</v>
      </c>
      <c r="DE403" s="84">
        <f t="shared" si="4324"/>
        <v>539292.68000000005</v>
      </c>
      <c r="DF403" s="191">
        <f t="shared" ref="DF403" si="4355">IFERROR(DE403/DC403,"nebija plānots")</f>
        <v>0.99501421553835534</v>
      </c>
      <c r="DG403" s="84">
        <f t="shared" ref="DG403" si="4356">DE403-DC403</f>
        <v>-2702.2699999999022</v>
      </c>
      <c r="DH403" s="84">
        <f t="shared" si="4353"/>
        <v>0</v>
      </c>
      <c r="DI403" s="84">
        <v>0</v>
      </c>
      <c r="DJ403" s="84">
        <f t="shared" ref="DJ403" si="4357">DC403+DH403</f>
        <v>541994.94999999995</v>
      </c>
      <c r="DK403" s="84">
        <v>0</v>
      </c>
      <c r="DL403" s="84">
        <f t="shared" si="4325"/>
        <v>539292.68000000005</v>
      </c>
      <c r="DM403" s="191">
        <f t="shared" ref="DM403" si="4358">IFERROR(DL403/DJ403,"nebija plānots")</f>
        <v>0.99501421553835534</v>
      </c>
      <c r="DN403" s="84">
        <f t="shared" ref="DN403" si="4359">DL403-DJ403</f>
        <v>-2702.2699999999022</v>
      </c>
      <c r="DO403" s="84">
        <f t="shared" si="4353"/>
        <v>0</v>
      </c>
      <c r="DP403" s="84">
        <v>2246.33</v>
      </c>
      <c r="DQ403" s="84">
        <f t="shared" ref="DQ403" si="4360">DJ403+DO403</f>
        <v>541994.94999999995</v>
      </c>
      <c r="DR403" s="84">
        <v>0</v>
      </c>
      <c r="DS403" s="84">
        <f t="shared" si="4326"/>
        <v>541539.01</v>
      </c>
      <c r="DT403" s="191">
        <f t="shared" ref="DT403" si="4361">IFERROR(DS403/DQ403,"nebija plānots")</f>
        <v>0.99915877444983581</v>
      </c>
      <c r="DU403" s="84">
        <f t="shared" ref="DU403" si="4362">DS403-DQ403</f>
        <v>-455.93999999994412</v>
      </c>
      <c r="DV403" s="84">
        <f t="shared" si="4353"/>
        <v>0</v>
      </c>
      <c r="DW403" s="84">
        <v>0</v>
      </c>
      <c r="DX403" s="84">
        <f t="shared" ref="DX403" si="4363">DQ403+DV403</f>
        <v>541994.94999999995</v>
      </c>
      <c r="DY403" s="84">
        <v>0</v>
      </c>
      <c r="DZ403" s="84">
        <f t="shared" si="4327"/>
        <v>541539.01</v>
      </c>
      <c r="EA403" s="191">
        <f t="shared" ref="EA403" si="4364">IFERROR(DZ403/DX403,"nebija plānots")</f>
        <v>0.99915877444983581</v>
      </c>
      <c r="EB403" s="84">
        <f t="shared" ref="EB403" si="4365">DZ403-DX403</f>
        <v>-455.93999999994412</v>
      </c>
      <c r="EC403" s="84">
        <f t="shared" si="4353"/>
        <v>0</v>
      </c>
      <c r="ED403" s="84">
        <v>0</v>
      </c>
      <c r="EE403" s="84">
        <f t="shared" ref="EE403" si="4366">DX403+EC403</f>
        <v>541994.94999999995</v>
      </c>
      <c r="EF403" s="84">
        <v>0</v>
      </c>
      <c r="EG403" s="84">
        <f t="shared" si="4328"/>
        <v>541539.01</v>
      </c>
      <c r="EH403" s="191">
        <f t="shared" ref="EH403" si="4367">IFERROR(EG403/EE403,"nebija plānots")</f>
        <v>0.99915877444983581</v>
      </c>
      <c r="EI403" s="84">
        <f t="shared" ref="EI403" si="4368">EG403-EE403</f>
        <v>-455.93999999994412</v>
      </c>
      <c r="EJ403" s="84">
        <f t="shared" si="4353"/>
        <v>0</v>
      </c>
      <c r="EK403" s="84">
        <v>0</v>
      </c>
      <c r="EL403" s="84">
        <f t="shared" ref="EL403" si="4369">EE403+EJ403</f>
        <v>541994.94999999995</v>
      </c>
      <c r="EM403" s="84">
        <v>0</v>
      </c>
      <c r="EN403" s="84">
        <f t="shared" si="4329"/>
        <v>541539.01</v>
      </c>
      <c r="EO403" s="191">
        <f t="shared" ref="EO403" si="4370">IFERROR(EN403/EL403,"nebija plānots")</f>
        <v>0.99915877444983581</v>
      </c>
      <c r="EP403" s="84">
        <f t="shared" ref="EP403" si="4371">EN403-EL403</f>
        <v>-455.93999999994412</v>
      </c>
      <c r="EQ403" s="84">
        <f t="shared" si="4353"/>
        <v>592097.97</v>
      </c>
      <c r="ER403" s="84">
        <v>450692.84</v>
      </c>
      <c r="ES403" s="84">
        <f t="shared" ref="ES403" si="4372">EL403+EQ403</f>
        <v>1134092.92</v>
      </c>
      <c r="ET403" s="84">
        <v>0</v>
      </c>
      <c r="EU403" s="84">
        <f t="shared" si="4330"/>
        <v>992231.85000000009</v>
      </c>
      <c r="EV403" s="191">
        <f t="shared" ref="EV403" si="4373">IFERROR(EU403/ES403,"nebija plānots")</f>
        <v>0.87491230436391421</v>
      </c>
      <c r="EW403" s="84">
        <f t="shared" ref="EW403" si="4374">EU403-ES403</f>
        <v>-141861.06999999983</v>
      </c>
      <c r="EX403" s="84">
        <f t="shared" si="4353"/>
        <v>0</v>
      </c>
      <c r="EY403" s="84">
        <v>0</v>
      </c>
      <c r="EZ403" s="84">
        <f t="shared" ref="EZ403" si="4375">ES403+EX403</f>
        <v>1134092.92</v>
      </c>
      <c r="FA403" s="84">
        <v>0</v>
      </c>
      <c r="FB403" s="84">
        <f t="shared" si="4331"/>
        <v>992231.85000000009</v>
      </c>
      <c r="FC403" s="191">
        <f t="shared" ref="FC403" si="4376">IFERROR(FB403/EZ403,"nebija plānots")</f>
        <v>0.87491230436391421</v>
      </c>
      <c r="FD403" s="84">
        <f t="shared" ref="FD403" si="4377">FB403-EZ403</f>
        <v>-141861.06999999983</v>
      </c>
      <c r="FE403" s="84">
        <f t="shared" si="4353"/>
        <v>0</v>
      </c>
      <c r="FF403" s="84">
        <v>389461.21</v>
      </c>
      <c r="FG403" s="84">
        <f t="shared" ref="FG403" si="4378">EZ403+FE403</f>
        <v>1134092.92</v>
      </c>
      <c r="FH403" s="84">
        <v>0</v>
      </c>
      <c r="FI403" s="84">
        <f t="shared" si="4332"/>
        <v>1381693.06</v>
      </c>
      <c r="FJ403" s="191">
        <f t="shared" ref="FJ403" si="4379">IFERROR(FI403/FG403,"nebija plānots")</f>
        <v>1.2183243856244161</v>
      </c>
      <c r="FK403" s="84">
        <f t="shared" ref="FK403" si="4380">FI403-FG403</f>
        <v>247600.14000000013</v>
      </c>
      <c r="FL403" s="84">
        <f t="shared" si="4353"/>
        <v>0</v>
      </c>
      <c r="FM403" s="84">
        <v>0</v>
      </c>
      <c r="FN403" s="84">
        <f t="shared" ref="FN403" si="4381">FG403+FL403</f>
        <v>1134092.92</v>
      </c>
      <c r="FO403" s="84">
        <v>0</v>
      </c>
      <c r="FP403" s="84">
        <f t="shared" si="4333"/>
        <v>1381693.06</v>
      </c>
      <c r="FQ403" s="191">
        <f t="shared" ref="FQ403" si="4382">IFERROR(FP403/FN403,"nebija plānots")</f>
        <v>1.2183243856244161</v>
      </c>
      <c r="FR403" s="84">
        <f t="shared" ref="FR403" si="4383">FP403-FN403</f>
        <v>247600.14000000013</v>
      </c>
      <c r="FS403" s="97">
        <f t="shared" si="3790"/>
        <v>1134092.92</v>
      </c>
      <c r="FT403" s="97">
        <f t="shared" si="4334"/>
        <v>5024908.49</v>
      </c>
      <c r="FU403" s="84">
        <v>518381.24</v>
      </c>
      <c r="FV403" s="84">
        <v>0</v>
      </c>
      <c r="FW403" s="84">
        <v>0</v>
      </c>
      <c r="FX403" s="84">
        <f t="shared" si="4335"/>
        <v>0</v>
      </c>
      <c r="FY403" s="191">
        <f t="shared" si="4336"/>
        <v>0</v>
      </c>
      <c r="FZ403" s="84">
        <f t="shared" si="4337"/>
        <v>518381.24</v>
      </c>
      <c r="GA403" s="84">
        <v>518532.73</v>
      </c>
      <c r="GB403" s="84">
        <v>0</v>
      </c>
      <c r="GC403" s="84">
        <f t="shared" si="4338"/>
        <v>518532.73</v>
      </c>
      <c r="GD403" s="84">
        <f t="shared" si="4339"/>
        <v>0</v>
      </c>
      <c r="GE403" s="84">
        <f t="shared" si="4340"/>
        <v>518532.73</v>
      </c>
      <c r="GF403" s="191">
        <f t="shared" si="4341"/>
        <v>1.0002922366557863</v>
      </c>
      <c r="GG403" s="84">
        <f t="shared" si="4342"/>
        <v>-151.48999999999069</v>
      </c>
      <c r="GH403" s="84">
        <v>0</v>
      </c>
      <c r="GI403" s="84">
        <v>0</v>
      </c>
      <c r="GJ403" s="84">
        <f t="shared" si="4343"/>
        <v>0</v>
      </c>
      <c r="GK403" s="84">
        <f t="shared" si="4344"/>
        <v>0</v>
      </c>
      <c r="GL403" s="84">
        <f t="shared" si="4345"/>
        <v>518532.73</v>
      </c>
      <c r="GM403" s="191">
        <f t="shared" si="4346"/>
        <v>1.0002922366557863</v>
      </c>
      <c r="GN403" s="84">
        <f t="shared" si="4347"/>
        <v>-151.48999999999069</v>
      </c>
      <c r="GO403" s="84">
        <v>0</v>
      </c>
      <c r="GP403" s="84">
        <v>0</v>
      </c>
      <c r="GQ403" s="84">
        <f t="shared" si="4314"/>
        <v>0</v>
      </c>
      <c r="GR403" s="84">
        <f t="shared" si="4315"/>
        <v>0</v>
      </c>
      <c r="GS403" s="84">
        <f t="shared" si="4316"/>
        <v>518532.73</v>
      </c>
      <c r="GT403" s="191">
        <f t="shared" si="4348"/>
        <v>1.0002922366557863</v>
      </c>
      <c r="GU403" s="84">
        <f t="shared" si="4317"/>
        <v>-151.48999999999069</v>
      </c>
      <c r="GV403" s="84">
        <v>0</v>
      </c>
      <c r="GW403" s="84">
        <v>0</v>
      </c>
      <c r="GX403" s="84">
        <f t="shared" si="4318"/>
        <v>0</v>
      </c>
      <c r="GY403" s="84">
        <f t="shared" si="4319"/>
        <v>0</v>
      </c>
      <c r="GZ403" s="84">
        <f t="shared" si="4320"/>
        <v>518532.73</v>
      </c>
      <c r="HA403" s="191">
        <f t="shared" si="3791"/>
        <v>1.0002922366557863</v>
      </c>
      <c r="HB403" s="84">
        <f t="shared" si="4321"/>
        <v>-151.48999999999069</v>
      </c>
      <c r="HC403" s="57">
        <f>FU403+FS403+CQ403+CD403+BQ403+BC403+AP403</f>
        <v>5295689.59</v>
      </c>
      <c r="HD403" s="57">
        <f>Q403-HC403</f>
        <v>560345.41000000015</v>
      </c>
      <c r="HE403" s="58"/>
      <c r="HF403" s="58"/>
      <c r="HG403" s="59"/>
      <c r="HH403" s="59"/>
      <c r="HI403" s="59"/>
    </row>
    <row r="404" spans="1:217" ht="75.400000000000006" hidden="1" customHeight="1" outlineLevel="1" x14ac:dyDescent="0.45">
      <c r="B404" s="9"/>
      <c r="C404" s="317" t="s">
        <v>149</v>
      </c>
      <c r="D404" s="1" t="s">
        <v>1471</v>
      </c>
      <c r="E404" s="35">
        <v>389</v>
      </c>
      <c r="F404" s="35">
        <v>7</v>
      </c>
      <c r="G404" s="36" t="s">
        <v>149</v>
      </c>
      <c r="H404" s="37" t="s">
        <v>285</v>
      </c>
      <c r="I404" s="37" t="s">
        <v>531</v>
      </c>
      <c r="J404" s="54">
        <v>0</v>
      </c>
      <c r="K404" s="38"/>
      <c r="L404" s="38"/>
      <c r="M404" s="39" t="s">
        <v>89</v>
      </c>
      <c r="N404" s="38"/>
      <c r="O404" s="38"/>
      <c r="P404" s="38" t="s">
        <v>456</v>
      </c>
      <c r="Q404" s="40"/>
      <c r="R404" s="40"/>
      <c r="S404" s="40"/>
      <c r="T404" s="40"/>
      <c r="U404" s="98"/>
      <c r="V404" s="40"/>
      <c r="W404" s="40"/>
      <c r="X404" s="85">
        <f t="shared" si="4322"/>
        <v>0</v>
      </c>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0"/>
      <c r="AZ404" s="40"/>
      <c r="BA404" s="40"/>
      <c r="BB404" s="40"/>
      <c r="BC404" s="40"/>
      <c r="BD404" s="40"/>
      <c r="BE404" s="40"/>
      <c r="BF404" s="40"/>
      <c r="BG404" s="40"/>
      <c r="BH404" s="40"/>
      <c r="BI404" s="40"/>
      <c r="BJ404" s="40"/>
      <c r="BK404" s="40"/>
      <c r="BL404" s="40"/>
      <c r="BM404" s="40"/>
      <c r="BN404" s="40"/>
      <c r="BO404" s="40"/>
      <c r="BP404" s="40"/>
      <c r="BQ404" s="40"/>
      <c r="BR404" s="40"/>
      <c r="BS404" s="40"/>
      <c r="BT404" s="40"/>
      <c r="BU404" s="40"/>
      <c r="BV404" s="40"/>
      <c r="BW404" s="40"/>
      <c r="BX404" s="40"/>
      <c r="BY404" s="40"/>
      <c r="BZ404" s="40"/>
      <c r="CA404" s="40"/>
      <c r="CB404" s="40"/>
      <c r="CC404" s="40"/>
      <c r="CD404" s="40"/>
      <c r="CE404" s="40"/>
      <c r="CF404" s="40"/>
      <c r="CG404" s="40"/>
      <c r="CH404" s="40"/>
      <c r="CI404" s="40"/>
      <c r="CJ404" s="40"/>
      <c r="CK404" s="40"/>
      <c r="CL404" s="40"/>
      <c r="CM404" s="40"/>
      <c r="CN404" s="40"/>
      <c r="CO404" s="84">
        <v>0</v>
      </c>
      <c r="CP404" s="84">
        <v>0</v>
      </c>
      <c r="CQ404" s="40"/>
      <c r="CR404" s="57">
        <f t="shared" si="4323"/>
        <v>0</v>
      </c>
      <c r="CS404" s="40"/>
      <c r="CT404" s="40"/>
      <c r="CU404" s="84"/>
      <c r="CV404" s="84"/>
      <c r="CW404" s="84"/>
      <c r="CX404" s="84"/>
      <c r="CY404" s="191"/>
      <c r="CZ404" s="84"/>
      <c r="DA404" s="40"/>
      <c r="DB404" s="84">
        <v>0</v>
      </c>
      <c r="DC404" s="84"/>
      <c r="DD404" s="84"/>
      <c r="DE404" s="84">
        <f t="shared" si="4324"/>
        <v>0</v>
      </c>
      <c r="DF404" s="191"/>
      <c r="DG404" s="84"/>
      <c r="DH404" s="40"/>
      <c r="DI404" s="84">
        <v>0</v>
      </c>
      <c r="DJ404" s="84"/>
      <c r="DK404" s="84"/>
      <c r="DL404" s="84">
        <f t="shared" si="4325"/>
        <v>0</v>
      </c>
      <c r="DM404" s="191"/>
      <c r="DN404" s="84"/>
      <c r="DO404" s="40"/>
      <c r="DP404" s="84">
        <v>0</v>
      </c>
      <c r="DQ404" s="84"/>
      <c r="DR404" s="84"/>
      <c r="DS404" s="84">
        <f t="shared" si="4326"/>
        <v>0</v>
      </c>
      <c r="DT404" s="191"/>
      <c r="DU404" s="84"/>
      <c r="DV404" s="40"/>
      <c r="DW404" s="84">
        <v>0</v>
      </c>
      <c r="DX404" s="84"/>
      <c r="DY404" s="84"/>
      <c r="DZ404" s="84">
        <f t="shared" si="4327"/>
        <v>0</v>
      </c>
      <c r="EA404" s="191"/>
      <c r="EB404" s="84"/>
      <c r="EC404" s="40"/>
      <c r="ED404" s="84">
        <v>0</v>
      </c>
      <c r="EE404" s="84"/>
      <c r="EF404" s="84"/>
      <c r="EG404" s="84">
        <f t="shared" si="4328"/>
        <v>0</v>
      </c>
      <c r="EH404" s="191"/>
      <c r="EI404" s="84"/>
      <c r="EJ404" s="40"/>
      <c r="EK404" s="84">
        <v>0</v>
      </c>
      <c r="EL404" s="84"/>
      <c r="EM404" s="84"/>
      <c r="EN404" s="84">
        <f t="shared" si="4329"/>
        <v>0</v>
      </c>
      <c r="EO404" s="191"/>
      <c r="EP404" s="84"/>
      <c r="EQ404" s="40"/>
      <c r="ER404" s="84">
        <v>0</v>
      </c>
      <c r="ES404" s="84"/>
      <c r="ET404" s="84"/>
      <c r="EU404" s="84">
        <f t="shared" si="4330"/>
        <v>0</v>
      </c>
      <c r="EV404" s="191"/>
      <c r="EW404" s="84"/>
      <c r="EX404" s="40"/>
      <c r="EY404" s="84">
        <v>0</v>
      </c>
      <c r="EZ404" s="84"/>
      <c r="FA404" s="84"/>
      <c r="FB404" s="84">
        <f t="shared" si="4331"/>
        <v>0</v>
      </c>
      <c r="FC404" s="191"/>
      <c r="FD404" s="84"/>
      <c r="FE404" s="40"/>
      <c r="FF404" s="84">
        <v>0</v>
      </c>
      <c r="FG404" s="84"/>
      <c r="FH404" s="84"/>
      <c r="FI404" s="84">
        <f t="shared" si="4332"/>
        <v>0</v>
      </c>
      <c r="FJ404" s="191"/>
      <c r="FK404" s="84"/>
      <c r="FL404" s="40"/>
      <c r="FM404" s="84">
        <v>0</v>
      </c>
      <c r="FN404" s="84"/>
      <c r="FO404" s="84"/>
      <c r="FP404" s="84">
        <f t="shared" si="4333"/>
        <v>0</v>
      </c>
      <c r="FQ404" s="191"/>
      <c r="FR404" s="84"/>
      <c r="FS404" s="40"/>
      <c r="FT404" s="97">
        <f t="shared" si="4334"/>
        <v>0</v>
      </c>
      <c r="FU404" s="84">
        <v>0</v>
      </c>
      <c r="FV404" s="84">
        <v>0</v>
      </c>
      <c r="FW404" s="84">
        <v>0</v>
      </c>
      <c r="FX404" s="84">
        <f t="shared" si="4335"/>
        <v>0</v>
      </c>
      <c r="FY404" s="191" t="str">
        <f t="shared" si="4336"/>
        <v>nebija plānots</v>
      </c>
      <c r="FZ404" s="84">
        <f t="shared" si="4337"/>
        <v>0</v>
      </c>
      <c r="GA404" s="84">
        <v>0</v>
      </c>
      <c r="GB404" s="84">
        <v>0</v>
      </c>
      <c r="GC404" s="84">
        <f t="shared" si="4338"/>
        <v>0</v>
      </c>
      <c r="GD404" s="84">
        <f t="shared" si="4339"/>
        <v>0</v>
      </c>
      <c r="GE404" s="84">
        <f t="shared" si="4340"/>
        <v>0</v>
      </c>
      <c r="GF404" s="191" t="str">
        <f t="shared" si="4341"/>
        <v>nebija plānots</v>
      </c>
      <c r="GG404" s="84">
        <f t="shared" si="4342"/>
        <v>0</v>
      </c>
      <c r="GH404" s="84">
        <v>0</v>
      </c>
      <c r="GI404" s="84">
        <v>0</v>
      </c>
      <c r="GJ404" s="84">
        <f t="shared" si="4343"/>
        <v>0</v>
      </c>
      <c r="GK404" s="84">
        <f t="shared" si="4344"/>
        <v>0</v>
      </c>
      <c r="GL404" s="84">
        <f t="shared" si="4345"/>
        <v>0</v>
      </c>
      <c r="GM404" s="191" t="str">
        <f t="shared" si="4346"/>
        <v>nebija plānots</v>
      </c>
      <c r="GN404" s="84">
        <f t="shared" si="4347"/>
        <v>0</v>
      </c>
      <c r="GO404" s="84">
        <v>0</v>
      </c>
      <c r="GP404" s="84">
        <v>0</v>
      </c>
      <c r="GQ404" s="84">
        <f t="shared" si="4314"/>
        <v>0</v>
      </c>
      <c r="GR404" s="84">
        <f t="shared" si="4315"/>
        <v>0</v>
      </c>
      <c r="GS404" s="84">
        <f t="shared" si="4316"/>
        <v>0</v>
      </c>
      <c r="GT404" s="191" t="str">
        <f t="shared" si="4348"/>
        <v>nebija plānots</v>
      </c>
      <c r="GU404" s="84">
        <f t="shared" si="4317"/>
        <v>0</v>
      </c>
      <c r="GV404" s="84">
        <v>0</v>
      </c>
      <c r="GW404" s="84">
        <v>0</v>
      </c>
      <c r="GX404" s="84">
        <f t="shared" si="4318"/>
        <v>0</v>
      </c>
      <c r="GY404" s="84">
        <f t="shared" si="4319"/>
        <v>0</v>
      </c>
      <c r="GZ404" s="84">
        <f t="shared" si="4320"/>
        <v>0</v>
      </c>
      <c r="HA404" s="191" t="str">
        <f t="shared" si="3791"/>
        <v>nebija plānots</v>
      </c>
      <c r="HB404" s="84">
        <f t="shared" si="4321"/>
        <v>0</v>
      </c>
      <c r="HC404" s="40"/>
      <c r="HD404" s="40"/>
      <c r="HE404" s="99"/>
      <c r="HF404" s="99"/>
      <c r="HG404" s="100"/>
      <c r="HH404" s="100"/>
      <c r="HI404" s="100"/>
    </row>
    <row r="405" spans="1:217" ht="114" hidden="1" customHeight="1" outlineLevel="1" x14ac:dyDescent="0.45">
      <c r="B405" s="9"/>
      <c r="C405" s="317" t="s">
        <v>149</v>
      </c>
      <c r="D405" s="1" t="s">
        <v>1471</v>
      </c>
      <c r="E405" s="35">
        <v>390</v>
      </c>
      <c r="F405" s="35">
        <v>7</v>
      </c>
      <c r="G405" s="36" t="s">
        <v>149</v>
      </c>
      <c r="H405" s="37" t="s">
        <v>285</v>
      </c>
      <c r="I405" s="37" t="s">
        <v>531</v>
      </c>
      <c r="J405" s="54">
        <v>0</v>
      </c>
      <c r="K405" s="38"/>
      <c r="L405" s="38"/>
      <c r="M405" s="39" t="s">
        <v>89</v>
      </c>
      <c r="N405" s="38"/>
      <c r="O405" s="38"/>
      <c r="P405" s="38" t="s">
        <v>457</v>
      </c>
      <c r="Q405" s="40"/>
      <c r="R405" s="40"/>
      <c r="S405" s="40"/>
      <c r="T405" s="40"/>
      <c r="U405" s="98"/>
      <c r="V405" s="40"/>
      <c r="W405" s="40"/>
      <c r="X405" s="85">
        <f t="shared" si="4322"/>
        <v>0</v>
      </c>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40"/>
      <c r="BF405" s="40"/>
      <c r="BG405" s="40"/>
      <c r="BH405" s="40"/>
      <c r="BI405" s="40"/>
      <c r="BJ405" s="40"/>
      <c r="BK405" s="40"/>
      <c r="BL405" s="40"/>
      <c r="BM405" s="40"/>
      <c r="BN405" s="40"/>
      <c r="BO405" s="40"/>
      <c r="BP405" s="40"/>
      <c r="BQ405" s="40"/>
      <c r="BR405" s="40"/>
      <c r="BS405" s="40"/>
      <c r="BT405" s="40"/>
      <c r="BU405" s="40"/>
      <c r="BV405" s="40"/>
      <c r="BW405" s="40"/>
      <c r="BX405" s="40"/>
      <c r="BY405" s="40"/>
      <c r="BZ405" s="40"/>
      <c r="CA405" s="40"/>
      <c r="CB405" s="40"/>
      <c r="CC405" s="40"/>
      <c r="CD405" s="40"/>
      <c r="CE405" s="40"/>
      <c r="CF405" s="40"/>
      <c r="CG405" s="40"/>
      <c r="CH405" s="40"/>
      <c r="CI405" s="40"/>
      <c r="CJ405" s="40"/>
      <c r="CK405" s="40"/>
      <c r="CL405" s="40"/>
      <c r="CM405" s="40"/>
      <c r="CN405" s="40"/>
      <c r="CO405" s="84">
        <v>0</v>
      </c>
      <c r="CP405" s="84">
        <v>0</v>
      </c>
      <c r="CQ405" s="40"/>
      <c r="CR405" s="57">
        <f t="shared" si="4323"/>
        <v>0</v>
      </c>
      <c r="CS405" s="40"/>
      <c r="CT405" s="40">
        <v>0</v>
      </c>
      <c r="CU405" s="84"/>
      <c r="CV405" s="84"/>
      <c r="CW405" s="84"/>
      <c r="CX405" s="84"/>
      <c r="CY405" s="191"/>
      <c r="CZ405" s="84"/>
      <c r="DA405" s="40">
        <v>541994.94999999995</v>
      </c>
      <c r="DB405" s="84">
        <v>0</v>
      </c>
      <c r="DC405" s="84"/>
      <c r="DD405" s="84"/>
      <c r="DE405" s="84">
        <f t="shared" si="4324"/>
        <v>0</v>
      </c>
      <c r="DF405" s="191"/>
      <c r="DG405" s="84"/>
      <c r="DH405" s="40">
        <v>0</v>
      </c>
      <c r="DI405" s="84">
        <v>0</v>
      </c>
      <c r="DJ405" s="84"/>
      <c r="DK405" s="84"/>
      <c r="DL405" s="84">
        <f t="shared" si="4325"/>
        <v>0</v>
      </c>
      <c r="DM405" s="191"/>
      <c r="DN405" s="84"/>
      <c r="DO405" s="40">
        <v>0</v>
      </c>
      <c r="DP405" s="84">
        <v>0</v>
      </c>
      <c r="DQ405" s="84"/>
      <c r="DR405" s="84"/>
      <c r="DS405" s="84">
        <f t="shared" si="4326"/>
        <v>0</v>
      </c>
      <c r="DT405" s="191"/>
      <c r="DU405" s="84"/>
      <c r="DV405" s="40">
        <v>0</v>
      </c>
      <c r="DW405" s="84">
        <v>0</v>
      </c>
      <c r="DX405" s="84"/>
      <c r="DY405" s="84"/>
      <c r="DZ405" s="84">
        <f t="shared" si="4327"/>
        <v>0</v>
      </c>
      <c r="EA405" s="191"/>
      <c r="EB405" s="84"/>
      <c r="EC405" s="40">
        <v>0</v>
      </c>
      <c r="ED405" s="84">
        <v>0</v>
      </c>
      <c r="EE405" s="84"/>
      <c r="EF405" s="84"/>
      <c r="EG405" s="84">
        <f t="shared" si="4328"/>
        <v>0</v>
      </c>
      <c r="EH405" s="191"/>
      <c r="EI405" s="84"/>
      <c r="EJ405" s="40">
        <v>0</v>
      </c>
      <c r="EK405" s="84">
        <v>0</v>
      </c>
      <c r="EL405" s="84"/>
      <c r="EM405" s="84"/>
      <c r="EN405" s="84">
        <f t="shared" si="4329"/>
        <v>0</v>
      </c>
      <c r="EO405" s="191"/>
      <c r="EP405" s="84"/>
      <c r="EQ405" s="40">
        <v>592097.97</v>
      </c>
      <c r="ER405" s="84">
        <v>0</v>
      </c>
      <c r="ES405" s="84"/>
      <c r="ET405" s="84"/>
      <c r="EU405" s="84">
        <f t="shared" si="4330"/>
        <v>0</v>
      </c>
      <c r="EV405" s="191"/>
      <c r="EW405" s="84"/>
      <c r="EX405" s="40">
        <v>0</v>
      </c>
      <c r="EY405" s="84">
        <v>0</v>
      </c>
      <c r="EZ405" s="84"/>
      <c r="FA405" s="84"/>
      <c r="FB405" s="84">
        <f t="shared" si="4331"/>
        <v>0</v>
      </c>
      <c r="FC405" s="191"/>
      <c r="FD405" s="84"/>
      <c r="FE405" s="40">
        <v>0</v>
      </c>
      <c r="FF405" s="84">
        <v>0</v>
      </c>
      <c r="FG405" s="84"/>
      <c r="FH405" s="84"/>
      <c r="FI405" s="84">
        <f t="shared" si="4332"/>
        <v>0</v>
      </c>
      <c r="FJ405" s="191"/>
      <c r="FK405" s="84"/>
      <c r="FL405" s="40">
        <v>0</v>
      </c>
      <c r="FM405" s="84">
        <v>0</v>
      </c>
      <c r="FN405" s="84"/>
      <c r="FO405" s="84"/>
      <c r="FP405" s="84">
        <f t="shared" si="4333"/>
        <v>0</v>
      </c>
      <c r="FQ405" s="191"/>
      <c r="FR405" s="84"/>
      <c r="FS405" s="40"/>
      <c r="FT405" s="97">
        <f t="shared" si="4334"/>
        <v>0</v>
      </c>
      <c r="FU405" s="84">
        <v>0</v>
      </c>
      <c r="FV405" s="84">
        <v>0</v>
      </c>
      <c r="FW405" s="84">
        <v>0</v>
      </c>
      <c r="FX405" s="84">
        <f t="shared" si="4335"/>
        <v>0</v>
      </c>
      <c r="FY405" s="191" t="str">
        <f t="shared" si="4336"/>
        <v>nebija plānots</v>
      </c>
      <c r="FZ405" s="84">
        <f t="shared" si="4337"/>
        <v>0</v>
      </c>
      <c r="GA405" s="84">
        <v>0</v>
      </c>
      <c r="GB405" s="84">
        <v>0</v>
      </c>
      <c r="GC405" s="84">
        <f t="shared" si="4338"/>
        <v>0</v>
      </c>
      <c r="GD405" s="84">
        <f t="shared" si="4339"/>
        <v>0</v>
      </c>
      <c r="GE405" s="84">
        <f t="shared" si="4340"/>
        <v>0</v>
      </c>
      <c r="GF405" s="191" t="str">
        <f t="shared" si="4341"/>
        <v>nebija plānots</v>
      </c>
      <c r="GG405" s="84">
        <f t="shared" si="4342"/>
        <v>0</v>
      </c>
      <c r="GH405" s="84">
        <v>0</v>
      </c>
      <c r="GI405" s="84">
        <v>0</v>
      </c>
      <c r="GJ405" s="84">
        <f t="shared" si="4343"/>
        <v>0</v>
      </c>
      <c r="GK405" s="84">
        <f t="shared" si="4344"/>
        <v>0</v>
      </c>
      <c r="GL405" s="84">
        <f t="shared" si="4345"/>
        <v>0</v>
      </c>
      <c r="GM405" s="191" t="str">
        <f t="shared" si="4346"/>
        <v>nebija plānots</v>
      </c>
      <c r="GN405" s="84">
        <f t="shared" si="4347"/>
        <v>0</v>
      </c>
      <c r="GO405" s="84">
        <v>0</v>
      </c>
      <c r="GP405" s="84">
        <v>0</v>
      </c>
      <c r="GQ405" s="84">
        <f t="shared" si="4314"/>
        <v>0</v>
      </c>
      <c r="GR405" s="84">
        <f t="shared" si="4315"/>
        <v>0</v>
      </c>
      <c r="GS405" s="84">
        <f t="shared" si="4316"/>
        <v>0</v>
      </c>
      <c r="GT405" s="191" t="str">
        <f t="shared" si="4348"/>
        <v>nebija plānots</v>
      </c>
      <c r="GU405" s="84">
        <f t="shared" si="4317"/>
        <v>0</v>
      </c>
      <c r="GV405" s="84">
        <v>0</v>
      </c>
      <c r="GW405" s="84">
        <v>0</v>
      </c>
      <c r="GX405" s="84">
        <f t="shared" si="4318"/>
        <v>0</v>
      </c>
      <c r="GY405" s="84">
        <f t="shared" si="4319"/>
        <v>0</v>
      </c>
      <c r="GZ405" s="84">
        <f t="shared" si="4320"/>
        <v>0</v>
      </c>
      <c r="HA405" s="191" t="str">
        <f t="shared" si="3791"/>
        <v>nebija plānots</v>
      </c>
      <c r="HB405" s="84">
        <f t="shared" si="4321"/>
        <v>0</v>
      </c>
      <c r="HC405" s="40"/>
      <c r="HD405" s="40"/>
      <c r="HE405" s="99"/>
      <c r="HF405" s="153">
        <v>0.8</v>
      </c>
      <c r="HG405" s="100" t="s">
        <v>980</v>
      </c>
      <c r="HH405" s="100"/>
      <c r="HI405" s="100" t="s">
        <v>811</v>
      </c>
    </row>
    <row r="406" spans="1:217" ht="75.400000000000006" customHeight="1" collapsed="1" x14ac:dyDescent="0.45">
      <c r="A406" s="1" t="str">
        <f t="shared" si="2436"/>
        <v>7.3.2.__</v>
      </c>
      <c r="B406" s="9" t="str">
        <f>C406&amp;J406&amp;"."&amp;D406</f>
        <v>7.3.2.K0.Nē</v>
      </c>
      <c r="C406" s="317" t="s">
        <v>150</v>
      </c>
      <c r="D406" s="1" t="s">
        <v>1471</v>
      </c>
      <c r="E406" s="35">
        <v>391</v>
      </c>
      <c r="F406" s="52">
        <v>7</v>
      </c>
      <c r="G406" s="55" t="s">
        <v>150</v>
      </c>
      <c r="H406" s="54" t="s">
        <v>286</v>
      </c>
      <c r="I406" s="54" t="str">
        <f t="shared" si="2401"/>
        <v>7.3.2. Gados vecāku nodarbināto darbspēju uzlabošana</v>
      </c>
      <c r="J406" s="54" t="s">
        <v>1472</v>
      </c>
      <c r="K406" s="55" t="s">
        <v>33</v>
      </c>
      <c r="L406" s="38" t="str">
        <f t="shared" si="2402"/>
        <v>7.3.2.__</v>
      </c>
      <c r="M406" s="63" t="s">
        <v>89</v>
      </c>
      <c r="N406" s="62" t="s">
        <v>4</v>
      </c>
      <c r="O406" s="55" t="s">
        <v>222</v>
      </c>
      <c r="P406" s="55" t="s">
        <v>225</v>
      </c>
      <c r="Q406" s="57">
        <f t="shared" si="3603"/>
        <v>1566716</v>
      </c>
      <c r="R406" s="57">
        <f t="shared" si="3604"/>
        <v>1566716</v>
      </c>
      <c r="S406" s="80">
        <v>0</v>
      </c>
      <c r="T406" s="80">
        <v>0</v>
      </c>
      <c r="U406" s="81">
        <v>1566716</v>
      </c>
      <c r="V406" s="80">
        <v>0</v>
      </c>
      <c r="W406" s="80">
        <v>0</v>
      </c>
      <c r="X406" s="85" t="str">
        <f t="shared" si="4322"/>
        <v>ESF</v>
      </c>
      <c r="Y406" s="85">
        <v>0</v>
      </c>
      <c r="Z406" s="85">
        <v>0</v>
      </c>
      <c r="AA406" s="85">
        <v>0</v>
      </c>
      <c r="AB406" s="85">
        <v>4211.0200000000004</v>
      </c>
      <c r="AC406" s="85">
        <v>0</v>
      </c>
      <c r="AD406" s="85">
        <v>0</v>
      </c>
      <c r="AE406" s="85">
        <v>9382.24</v>
      </c>
      <c r="AF406" s="85">
        <v>0</v>
      </c>
      <c r="AG406" s="85">
        <v>0</v>
      </c>
      <c r="AH406" s="85">
        <v>20058.95</v>
      </c>
      <c r="AI406" s="85">
        <v>0</v>
      </c>
      <c r="AJ406" s="85">
        <v>0</v>
      </c>
      <c r="AK406" s="85">
        <v>0</v>
      </c>
      <c r="AL406" s="85">
        <v>29900.81</v>
      </c>
      <c r="AM406" s="85">
        <v>63553.020000000004</v>
      </c>
      <c r="AN406" s="85">
        <f t="shared" si="4193"/>
        <v>63553.020000000004</v>
      </c>
      <c r="AO406" s="85">
        <v>282645.02</v>
      </c>
      <c r="AP406" s="57">
        <f t="shared" si="2306"/>
        <v>346198.04000000004</v>
      </c>
      <c r="AQ406" s="85">
        <v>1383.38</v>
      </c>
      <c r="AR406" s="85">
        <v>128798.3</v>
      </c>
      <c r="AS406" s="85">
        <v>0</v>
      </c>
      <c r="AT406" s="85">
        <v>0</v>
      </c>
      <c r="AU406" s="85">
        <v>0</v>
      </c>
      <c r="AV406" s="85">
        <v>62362.75</v>
      </c>
      <c r="AW406" s="85">
        <v>0</v>
      </c>
      <c r="AX406" s="85">
        <v>0</v>
      </c>
      <c r="AY406" s="85">
        <v>346562.89</v>
      </c>
      <c r="AZ406" s="85">
        <v>0</v>
      </c>
      <c r="BA406" s="85">
        <v>0</v>
      </c>
      <c r="BB406" s="85">
        <v>354677.45</v>
      </c>
      <c r="BC406" s="57">
        <f t="shared" si="2307"/>
        <v>893784.77</v>
      </c>
      <c r="BD406" s="57">
        <f t="shared" si="2308"/>
        <v>1239982.81</v>
      </c>
      <c r="BE406" s="85">
        <v>0</v>
      </c>
      <c r="BF406" s="85">
        <v>130915.4</v>
      </c>
      <c r="BG406" s="85">
        <v>0</v>
      </c>
      <c r="BH406" s="85">
        <v>2584.1099999999997</v>
      </c>
      <c r="BI406" s="85">
        <v>77849.72</v>
      </c>
      <c r="BJ406" s="85">
        <v>0</v>
      </c>
      <c r="BK406" s="85">
        <v>0</v>
      </c>
      <c r="BL406" s="85">
        <v>72257.17</v>
      </c>
      <c r="BM406" s="85">
        <v>0</v>
      </c>
      <c r="BN406" s="85">
        <v>0</v>
      </c>
      <c r="BO406" s="85">
        <v>43126</v>
      </c>
      <c r="BP406" s="85">
        <v>0</v>
      </c>
      <c r="BQ406" s="57">
        <f t="shared" si="2309"/>
        <v>326732.39999999997</v>
      </c>
      <c r="BR406" s="85">
        <v>0</v>
      </c>
      <c r="BS406" s="85">
        <v>0</v>
      </c>
      <c r="BT406" s="85">
        <v>0</v>
      </c>
      <c r="BU406" s="85">
        <v>0</v>
      </c>
      <c r="BV406" s="85">
        <v>0</v>
      </c>
      <c r="BW406" s="85">
        <v>0</v>
      </c>
      <c r="BX406" s="85">
        <v>0</v>
      </c>
      <c r="BY406" s="85">
        <v>0</v>
      </c>
      <c r="BZ406" s="85">
        <v>0</v>
      </c>
      <c r="CA406" s="85">
        <v>0</v>
      </c>
      <c r="CB406" s="85">
        <v>0</v>
      </c>
      <c r="CC406" s="85">
        <v>0</v>
      </c>
      <c r="CD406" s="57">
        <f t="shared" si="2310"/>
        <v>0</v>
      </c>
      <c r="CE406" s="85">
        <v>0</v>
      </c>
      <c r="CF406" s="85">
        <v>0</v>
      </c>
      <c r="CG406" s="85">
        <v>0</v>
      </c>
      <c r="CH406" s="85">
        <v>0</v>
      </c>
      <c r="CI406" s="85">
        <v>0</v>
      </c>
      <c r="CJ406" s="85">
        <v>0</v>
      </c>
      <c r="CK406" s="85">
        <v>0</v>
      </c>
      <c r="CL406" s="85">
        <v>0</v>
      </c>
      <c r="CM406" s="85">
        <v>0</v>
      </c>
      <c r="CN406" s="85">
        <v>0</v>
      </c>
      <c r="CO406" s="84">
        <v>0</v>
      </c>
      <c r="CP406" s="84">
        <v>0</v>
      </c>
      <c r="CQ406" s="57">
        <f>CE406+CF406+CG406+CH406+CI406+CJ406+CK406+CL406+CM406+CN406+CO406+CP406</f>
        <v>0</v>
      </c>
      <c r="CR406" s="57">
        <f t="shared" si="4323"/>
        <v>1566715.21</v>
      </c>
      <c r="CS406" s="179">
        <v>0</v>
      </c>
      <c r="CT406" s="84">
        <v>0</v>
      </c>
      <c r="CU406" s="84">
        <v>0</v>
      </c>
      <c r="CV406" s="84">
        <f t="shared" si="4349"/>
        <v>0</v>
      </c>
      <c r="CW406" s="84">
        <v>0</v>
      </c>
      <c r="CX406" s="84">
        <f t="shared" si="4350"/>
        <v>0</v>
      </c>
      <c r="CY406" s="191" t="str">
        <f t="shared" si="4351"/>
        <v>nebija plānots</v>
      </c>
      <c r="CZ406" s="84">
        <f t="shared" si="4352"/>
        <v>0</v>
      </c>
      <c r="DA406" s="84">
        <f t="shared" ref="DA406:FL406" si="4384">DA407+DA408</f>
        <v>0</v>
      </c>
      <c r="DB406" s="84">
        <v>0</v>
      </c>
      <c r="DC406" s="84">
        <f t="shared" si="4354"/>
        <v>0</v>
      </c>
      <c r="DD406" s="84">
        <v>0</v>
      </c>
      <c r="DE406" s="84">
        <f t="shared" si="4324"/>
        <v>0</v>
      </c>
      <c r="DF406" s="191" t="str">
        <f t="shared" ref="DF406" si="4385">IFERROR(DE406/DC406,"nebija plānots")</f>
        <v>nebija plānots</v>
      </c>
      <c r="DG406" s="84">
        <f t="shared" ref="DG406" si="4386">DE406-DC406</f>
        <v>0</v>
      </c>
      <c r="DH406" s="84">
        <f t="shared" si="4384"/>
        <v>0</v>
      </c>
      <c r="DI406" s="84">
        <v>0</v>
      </c>
      <c r="DJ406" s="84">
        <f t="shared" ref="DJ406" si="4387">DC406+DH406</f>
        <v>0</v>
      </c>
      <c r="DK406" s="84">
        <v>0</v>
      </c>
      <c r="DL406" s="84">
        <f t="shared" si="4325"/>
        <v>0</v>
      </c>
      <c r="DM406" s="191" t="str">
        <f t="shared" ref="DM406" si="4388">IFERROR(DL406/DJ406,"nebija plānots")</f>
        <v>nebija plānots</v>
      </c>
      <c r="DN406" s="84">
        <f t="shared" ref="DN406" si="4389">DL406-DJ406</f>
        <v>0</v>
      </c>
      <c r="DO406" s="84">
        <f t="shared" si="4384"/>
        <v>0</v>
      </c>
      <c r="DP406" s="84">
        <v>0</v>
      </c>
      <c r="DQ406" s="84">
        <f t="shared" ref="DQ406" si="4390">DJ406+DO406</f>
        <v>0</v>
      </c>
      <c r="DR406" s="84">
        <v>0</v>
      </c>
      <c r="DS406" s="84">
        <f t="shared" si="4326"/>
        <v>0</v>
      </c>
      <c r="DT406" s="191" t="str">
        <f t="shared" ref="DT406" si="4391">IFERROR(DS406/DQ406,"nebija plānots")</f>
        <v>nebija plānots</v>
      </c>
      <c r="DU406" s="84">
        <f t="shared" ref="DU406" si="4392">DS406-DQ406</f>
        <v>0</v>
      </c>
      <c r="DV406" s="84">
        <f t="shared" si="4384"/>
        <v>0</v>
      </c>
      <c r="DW406" s="84">
        <v>0</v>
      </c>
      <c r="DX406" s="84">
        <f t="shared" ref="DX406" si="4393">DQ406+DV406</f>
        <v>0</v>
      </c>
      <c r="DY406" s="84">
        <v>0</v>
      </c>
      <c r="DZ406" s="84">
        <f t="shared" si="4327"/>
        <v>0</v>
      </c>
      <c r="EA406" s="191" t="str">
        <f t="shared" ref="EA406" si="4394">IFERROR(DZ406/DX406,"nebija plānots")</f>
        <v>nebija plānots</v>
      </c>
      <c r="EB406" s="84">
        <f t="shared" ref="EB406" si="4395">DZ406-DX406</f>
        <v>0</v>
      </c>
      <c r="EC406" s="84">
        <f t="shared" si="4384"/>
        <v>0</v>
      </c>
      <c r="ED406" s="84">
        <v>0</v>
      </c>
      <c r="EE406" s="84">
        <f t="shared" ref="EE406" si="4396">DX406+EC406</f>
        <v>0</v>
      </c>
      <c r="EF406" s="84">
        <v>0</v>
      </c>
      <c r="EG406" s="84">
        <f t="shared" si="4328"/>
        <v>0</v>
      </c>
      <c r="EH406" s="191" t="str">
        <f t="shared" ref="EH406" si="4397">IFERROR(EG406/EE406,"nebija plānots")</f>
        <v>nebija plānots</v>
      </c>
      <c r="EI406" s="84">
        <f t="shared" ref="EI406" si="4398">EG406-EE406</f>
        <v>0</v>
      </c>
      <c r="EJ406" s="84">
        <f t="shared" si="4384"/>
        <v>0</v>
      </c>
      <c r="EK406" s="84">
        <v>0</v>
      </c>
      <c r="EL406" s="84">
        <f t="shared" ref="EL406" si="4399">EE406+EJ406</f>
        <v>0</v>
      </c>
      <c r="EM406" s="84">
        <v>0</v>
      </c>
      <c r="EN406" s="84">
        <f t="shared" si="4329"/>
        <v>0</v>
      </c>
      <c r="EO406" s="191" t="str">
        <f t="shared" ref="EO406" si="4400">IFERROR(EN406/EL406,"nebija plānots")</f>
        <v>nebija plānots</v>
      </c>
      <c r="EP406" s="84">
        <f t="shared" ref="EP406" si="4401">EN406-EL406</f>
        <v>0</v>
      </c>
      <c r="EQ406" s="84">
        <f t="shared" si="4384"/>
        <v>0</v>
      </c>
      <c r="ER406" s="84">
        <v>0</v>
      </c>
      <c r="ES406" s="84">
        <f t="shared" ref="ES406" si="4402">EL406+EQ406</f>
        <v>0</v>
      </c>
      <c r="ET406" s="84">
        <v>0</v>
      </c>
      <c r="EU406" s="84">
        <f t="shared" si="4330"/>
        <v>0</v>
      </c>
      <c r="EV406" s="191" t="str">
        <f t="shared" ref="EV406" si="4403">IFERROR(EU406/ES406,"nebija plānots")</f>
        <v>nebija plānots</v>
      </c>
      <c r="EW406" s="84">
        <f t="shared" ref="EW406" si="4404">EU406-ES406</f>
        <v>0</v>
      </c>
      <c r="EX406" s="84">
        <f t="shared" si="4384"/>
        <v>0</v>
      </c>
      <c r="EY406" s="84">
        <v>0</v>
      </c>
      <c r="EZ406" s="84">
        <f t="shared" ref="EZ406" si="4405">ES406+EX406</f>
        <v>0</v>
      </c>
      <c r="FA406" s="84">
        <v>0</v>
      </c>
      <c r="FB406" s="84">
        <f t="shared" si="4331"/>
        <v>0</v>
      </c>
      <c r="FC406" s="191" t="str">
        <f t="shared" ref="FC406" si="4406">IFERROR(FB406/EZ406,"nebija plānots")</f>
        <v>nebija plānots</v>
      </c>
      <c r="FD406" s="84">
        <f t="shared" ref="FD406" si="4407">FB406-EZ406</f>
        <v>0</v>
      </c>
      <c r="FE406" s="84">
        <f t="shared" si="4384"/>
        <v>0</v>
      </c>
      <c r="FF406" s="84">
        <v>0</v>
      </c>
      <c r="FG406" s="84">
        <f t="shared" ref="FG406" si="4408">EZ406+FE406</f>
        <v>0</v>
      </c>
      <c r="FH406" s="84">
        <v>0</v>
      </c>
      <c r="FI406" s="84">
        <f t="shared" si="4332"/>
        <v>0</v>
      </c>
      <c r="FJ406" s="191" t="str">
        <f t="shared" ref="FJ406" si="4409">IFERROR(FI406/FG406,"nebija plānots")</f>
        <v>nebija plānots</v>
      </c>
      <c r="FK406" s="84">
        <f t="shared" ref="FK406" si="4410">FI406-FG406</f>
        <v>0</v>
      </c>
      <c r="FL406" s="84">
        <f t="shared" si="4384"/>
        <v>0</v>
      </c>
      <c r="FM406" s="84">
        <v>0</v>
      </c>
      <c r="FN406" s="84">
        <f t="shared" ref="FN406" si="4411">FG406+FL406</f>
        <v>0</v>
      </c>
      <c r="FO406" s="84">
        <v>0</v>
      </c>
      <c r="FP406" s="84">
        <f t="shared" si="4333"/>
        <v>0</v>
      </c>
      <c r="FQ406" s="191" t="str">
        <f t="shared" ref="FQ406" si="4412">IFERROR(FP406/FN406,"nebija plānots")</f>
        <v>nebija plānots</v>
      </c>
      <c r="FR406" s="84">
        <f t="shared" ref="FR406" si="4413">FP406-FN406</f>
        <v>0</v>
      </c>
      <c r="FS406" s="97">
        <f t="shared" si="3790"/>
        <v>0</v>
      </c>
      <c r="FT406" s="97">
        <f t="shared" si="4334"/>
        <v>1566715.21</v>
      </c>
      <c r="FU406" s="84">
        <v>0</v>
      </c>
      <c r="FV406" s="84">
        <v>0</v>
      </c>
      <c r="FW406" s="84">
        <v>0</v>
      </c>
      <c r="FX406" s="84">
        <f t="shared" si="4335"/>
        <v>0</v>
      </c>
      <c r="FY406" s="191" t="str">
        <f t="shared" si="4336"/>
        <v>nebija plānots</v>
      </c>
      <c r="FZ406" s="84">
        <f t="shared" si="4337"/>
        <v>0</v>
      </c>
      <c r="GA406" s="84">
        <v>0</v>
      </c>
      <c r="GB406" s="84">
        <v>0</v>
      </c>
      <c r="GC406" s="84">
        <f t="shared" si="4338"/>
        <v>0</v>
      </c>
      <c r="GD406" s="84">
        <f t="shared" si="4339"/>
        <v>0</v>
      </c>
      <c r="GE406" s="84">
        <f t="shared" si="4340"/>
        <v>0</v>
      </c>
      <c r="GF406" s="191" t="str">
        <f t="shared" si="4341"/>
        <v>nebija plānots</v>
      </c>
      <c r="GG406" s="84">
        <f t="shared" si="4342"/>
        <v>0</v>
      </c>
      <c r="GH406" s="84">
        <v>0</v>
      </c>
      <c r="GI406" s="84">
        <v>0</v>
      </c>
      <c r="GJ406" s="84">
        <f t="shared" si="4343"/>
        <v>0</v>
      </c>
      <c r="GK406" s="84">
        <f t="shared" si="4344"/>
        <v>0</v>
      </c>
      <c r="GL406" s="84">
        <f t="shared" si="4345"/>
        <v>0</v>
      </c>
      <c r="GM406" s="191" t="str">
        <f t="shared" si="4346"/>
        <v>nebija plānots</v>
      </c>
      <c r="GN406" s="84">
        <f t="shared" si="4347"/>
        <v>0</v>
      </c>
      <c r="GO406" s="84">
        <v>0</v>
      </c>
      <c r="GP406" s="84">
        <v>0</v>
      </c>
      <c r="GQ406" s="84">
        <f t="shared" si="4314"/>
        <v>0</v>
      </c>
      <c r="GR406" s="84">
        <f t="shared" si="4315"/>
        <v>0</v>
      </c>
      <c r="GS406" s="84">
        <f t="shared" si="4316"/>
        <v>0</v>
      </c>
      <c r="GT406" s="191" t="str">
        <f t="shared" si="4348"/>
        <v>nebija plānots</v>
      </c>
      <c r="GU406" s="84">
        <f t="shared" si="4317"/>
        <v>0</v>
      </c>
      <c r="GV406" s="84">
        <v>0</v>
      </c>
      <c r="GW406" s="84">
        <v>0</v>
      </c>
      <c r="GX406" s="84">
        <f t="shared" si="4318"/>
        <v>0</v>
      </c>
      <c r="GY406" s="84">
        <f t="shared" si="4319"/>
        <v>0</v>
      </c>
      <c r="GZ406" s="84">
        <f t="shared" si="4320"/>
        <v>0</v>
      </c>
      <c r="HA406" s="191" t="str">
        <f t="shared" si="3791"/>
        <v>nebija plānots</v>
      </c>
      <c r="HB406" s="84">
        <f t="shared" si="4321"/>
        <v>0</v>
      </c>
      <c r="HC406" s="57">
        <f>FU406+FS406+CQ406+CD406+BQ406+BC406+AP406</f>
        <v>1566715.21</v>
      </c>
      <c r="HD406" s="57">
        <f>Q406-HC406</f>
        <v>0.7900000000372529</v>
      </c>
      <c r="HE406" s="58" t="s">
        <v>760</v>
      </c>
      <c r="HF406" s="58"/>
      <c r="HG406" s="59"/>
      <c r="HH406" s="59"/>
      <c r="HI406" s="59"/>
    </row>
    <row r="407" spans="1:217" ht="75.400000000000006" hidden="1" customHeight="1" outlineLevel="1" x14ac:dyDescent="0.45">
      <c r="B407" s="9"/>
      <c r="C407" s="317" t="s">
        <v>150</v>
      </c>
      <c r="D407" s="1" t="s">
        <v>1471</v>
      </c>
      <c r="E407" s="35">
        <v>392</v>
      </c>
      <c r="F407" s="35">
        <v>7</v>
      </c>
      <c r="G407" s="38" t="s">
        <v>150</v>
      </c>
      <c r="H407" s="37" t="s">
        <v>286</v>
      </c>
      <c r="I407" s="37" t="s">
        <v>532</v>
      </c>
      <c r="J407" s="54">
        <v>0</v>
      </c>
      <c r="K407" s="38"/>
      <c r="L407" s="38"/>
      <c r="M407" s="42" t="s">
        <v>89</v>
      </c>
      <c r="N407" s="41"/>
      <c r="O407" s="38"/>
      <c r="P407" s="38" t="s">
        <v>456</v>
      </c>
      <c r="Q407" s="40"/>
      <c r="R407" s="40"/>
      <c r="S407" s="40"/>
      <c r="T407" s="40"/>
      <c r="U407" s="98"/>
      <c r="V407" s="40"/>
      <c r="W407" s="40"/>
      <c r="X407" s="85">
        <f t="shared" si="4322"/>
        <v>0</v>
      </c>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0"/>
      <c r="AZ407" s="40"/>
      <c r="BA407" s="40"/>
      <c r="BB407" s="40"/>
      <c r="BC407" s="40"/>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F407" s="40"/>
      <c r="CG407" s="40"/>
      <c r="CH407" s="40"/>
      <c r="CI407" s="40"/>
      <c r="CJ407" s="40"/>
      <c r="CK407" s="40"/>
      <c r="CL407" s="40"/>
      <c r="CM407" s="40"/>
      <c r="CN407" s="40"/>
      <c r="CO407" s="84">
        <v>0</v>
      </c>
      <c r="CP407" s="84">
        <v>0</v>
      </c>
      <c r="CQ407" s="40"/>
      <c r="CR407" s="57">
        <f t="shared" si="4323"/>
        <v>0</v>
      </c>
      <c r="CS407" s="40"/>
      <c r="CT407" s="40"/>
      <c r="CU407" s="84"/>
      <c r="CV407" s="84"/>
      <c r="CW407" s="84"/>
      <c r="CX407" s="84"/>
      <c r="CY407" s="191"/>
      <c r="CZ407" s="84"/>
      <c r="DA407" s="40"/>
      <c r="DB407" s="84">
        <v>0</v>
      </c>
      <c r="DC407" s="84"/>
      <c r="DD407" s="84"/>
      <c r="DE407" s="84">
        <f t="shared" si="4324"/>
        <v>0</v>
      </c>
      <c r="DF407" s="191"/>
      <c r="DG407" s="84"/>
      <c r="DH407" s="40"/>
      <c r="DI407" s="84">
        <v>0</v>
      </c>
      <c r="DJ407" s="84"/>
      <c r="DK407" s="84"/>
      <c r="DL407" s="84">
        <f t="shared" si="4325"/>
        <v>0</v>
      </c>
      <c r="DM407" s="191"/>
      <c r="DN407" s="84"/>
      <c r="DO407" s="40"/>
      <c r="DP407" s="84">
        <v>0</v>
      </c>
      <c r="DQ407" s="84"/>
      <c r="DR407" s="84"/>
      <c r="DS407" s="84">
        <f t="shared" si="4326"/>
        <v>0</v>
      </c>
      <c r="DT407" s="191"/>
      <c r="DU407" s="84"/>
      <c r="DV407" s="40"/>
      <c r="DW407" s="84">
        <v>0</v>
      </c>
      <c r="DX407" s="84"/>
      <c r="DY407" s="84"/>
      <c r="DZ407" s="84">
        <f t="shared" si="4327"/>
        <v>0</v>
      </c>
      <c r="EA407" s="191"/>
      <c r="EB407" s="84"/>
      <c r="EC407" s="40"/>
      <c r="ED407" s="84">
        <v>0</v>
      </c>
      <c r="EE407" s="84"/>
      <c r="EF407" s="84"/>
      <c r="EG407" s="84">
        <f t="shared" si="4328"/>
        <v>0</v>
      </c>
      <c r="EH407" s="191"/>
      <c r="EI407" s="84"/>
      <c r="EJ407" s="40"/>
      <c r="EK407" s="84">
        <v>0</v>
      </c>
      <c r="EL407" s="84"/>
      <c r="EM407" s="84"/>
      <c r="EN407" s="84">
        <f t="shared" si="4329"/>
        <v>0</v>
      </c>
      <c r="EO407" s="191"/>
      <c r="EP407" s="84"/>
      <c r="EQ407" s="40"/>
      <c r="ER407" s="84">
        <v>0</v>
      </c>
      <c r="ES407" s="84"/>
      <c r="ET407" s="84"/>
      <c r="EU407" s="84">
        <f t="shared" si="4330"/>
        <v>0</v>
      </c>
      <c r="EV407" s="191"/>
      <c r="EW407" s="84"/>
      <c r="EX407" s="40"/>
      <c r="EY407" s="84">
        <v>0</v>
      </c>
      <c r="EZ407" s="84"/>
      <c r="FA407" s="84"/>
      <c r="FB407" s="84">
        <f t="shared" si="4331"/>
        <v>0</v>
      </c>
      <c r="FC407" s="191"/>
      <c r="FD407" s="84"/>
      <c r="FE407" s="40"/>
      <c r="FF407" s="84">
        <v>0</v>
      </c>
      <c r="FG407" s="84"/>
      <c r="FH407" s="84"/>
      <c r="FI407" s="84">
        <f t="shared" si="4332"/>
        <v>0</v>
      </c>
      <c r="FJ407" s="191"/>
      <c r="FK407" s="84"/>
      <c r="FL407" s="40"/>
      <c r="FM407" s="84">
        <v>0</v>
      </c>
      <c r="FN407" s="84"/>
      <c r="FO407" s="84"/>
      <c r="FP407" s="84">
        <f t="shared" si="4333"/>
        <v>0</v>
      </c>
      <c r="FQ407" s="191"/>
      <c r="FR407" s="84"/>
      <c r="FS407" s="40"/>
      <c r="FT407" s="97">
        <f t="shared" si="4334"/>
        <v>0</v>
      </c>
      <c r="FU407" s="84">
        <v>0</v>
      </c>
      <c r="FV407" s="84">
        <v>0</v>
      </c>
      <c r="FW407" s="84">
        <v>0</v>
      </c>
      <c r="FX407" s="84">
        <f t="shared" si="4335"/>
        <v>0</v>
      </c>
      <c r="FY407" s="191" t="str">
        <f t="shared" si="4336"/>
        <v>nebija plānots</v>
      </c>
      <c r="FZ407" s="84">
        <f t="shared" si="4337"/>
        <v>0</v>
      </c>
      <c r="GA407" s="84">
        <v>0</v>
      </c>
      <c r="GB407" s="84">
        <v>0</v>
      </c>
      <c r="GC407" s="84">
        <f t="shared" si="4338"/>
        <v>0</v>
      </c>
      <c r="GD407" s="84">
        <f t="shared" si="4339"/>
        <v>0</v>
      </c>
      <c r="GE407" s="84">
        <f t="shared" si="4340"/>
        <v>0</v>
      </c>
      <c r="GF407" s="191" t="str">
        <f t="shared" si="4341"/>
        <v>nebija plānots</v>
      </c>
      <c r="GG407" s="84">
        <f t="shared" si="4342"/>
        <v>0</v>
      </c>
      <c r="GH407" s="84">
        <v>0</v>
      </c>
      <c r="GI407" s="84">
        <v>0</v>
      </c>
      <c r="GJ407" s="84">
        <f t="shared" si="4343"/>
        <v>0</v>
      </c>
      <c r="GK407" s="84">
        <f t="shared" si="4344"/>
        <v>0</v>
      </c>
      <c r="GL407" s="84">
        <f t="shared" si="4345"/>
        <v>0</v>
      </c>
      <c r="GM407" s="191" t="str">
        <f t="shared" si="4346"/>
        <v>nebija plānots</v>
      </c>
      <c r="GN407" s="84">
        <f t="shared" si="4347"/>
        <v>0</v>
      </c>
      <c r="GO407" s="84">
        <v>0</v>
      </c>
      <c r="GP407" s="84">
        <v>0</v>
      </c>
      <c r="GQ407" s="84">
        <f t="shared" si="4314"/>
        <v>0</v>
      </c>
      <c r="GR407" s="84">
        <f t="shared" si="4315"/>
        <v>0</v>
      </c>
      <c r="GS407" s="84">
        <f t="shared" si="4316"/>
        <v>0</v>
      </c>
      <c r="GT407" s="191" t="str">
        <f t="shared" si="4348"/>
        <v>nebija plānots</v>
      </c>
      <c r="GU407" s="84">
        <f t="shared" si="4317"/>
        <v>0</v>
      </c>
      <c r="GV407" s="84">
        <v>0</v>
      </c>
      <c r="GW407" s="84">
        <v>0</v>
      </c>
      <c r="GX407" s="84">
        <f t="shared" si="4318"/>
        <v>0</v>
      </c>
      <c r="GY407" s="84">
        <f t="shared" si="4319"/>
        <v>0</v>
      </c>
      <c r="GZ407" s="84">
        <f t="shared" si="4320"/>
        <v>0</v>
      </c>
      <c r="HA407" s="191" t="str">
        <f t="shared" si="3791"/>
        <v>nebija plānots</v>
      </c>
      <c r="HB407" s="84">
        <f t="shared" si="4321"/>
        <v>0</v>
      </c>
      <c r="HC407" s="40"/>
      <c r="HD407" s="40"/>
      <c r="HE407" s="99"/>
      <c r="HF407" s="99"/>
      <c r="HG407" s="108"/>
      <c r="HH407" s="100"/>
      <c r="HI407" s="100"/>
    </row>
    <row r="408" spans="1:217" ht="75.400000000000006" hidden="1" customHeight="1" outlineLevel="1" x14ac:dyDescent="0.45">
      <c r="B408" s="9"/>
      <c r="C408" s="317" t="s">
        <v>150</v>
      </c>
      <c r="D408" s="1" t="s">
        <v>1471</v>
      </c>
      <c r="E408" s="35">
        <v>393</v>
      </c>
      <c r="F408" s="35">
        <v>7</v>
      </c>
      <c r="G408" s="38" t="s">
        <v>150</v>
      </c>
      <c r="H408" s="37" t="s">
        <v>286</v>
      </c>
      <c r="I408" s="37" t="s">
        <v>532</v>
      </c>
      <c r="J408" s="54">
        <v>0</v>
      </c>
      <c r="K408" s="38"/>
      <c r="L408" s="38"/>
      <c r="M408" s="42" t="s">
        <v>89</v>
      </c>
      <c r="N408" s="41"/>
      <c r="O408" s="38"/>
      <c r="P408" s="38" t="s">
        <v>457</v>
      </c>
      <c r="Q408" s="40"/>
      <c r="R408" s="40"/>
      <c r="S408" s="40"/>
      <c r="T408" s="40"/>
      <c r="U408" s="98"/>
      <c r="V408" s="40"/>
      <c r="W408" s="40"/>
      <c r="X408" s="85">
        <f t="shared" si="4322"/>
        <v>0</v>
      </c>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c r="BQ408" s="40"/>
      <c r="BR408" s="40"/>
      <c r="BS408" s="40"/>
      <c r="BT408" s="40"/>
      <c r="BU408" s="40"/>
      <c r="BV408" s="40"/>
      <c r="BW408" s="40"/>
      <c r="BX408" s="40"/>
      <c r="BY408" s="40"/>
      <c r="BZ408" s="40"/>
      <c r="CA408" s="40"/>
      <c r="CB408" s="40"/>
      <c r="CC408" s="40"/>
      <c r="CD408" s="40"/>
      <c r="CE408" s="40"/>
      <c r="CF408" s="40"/>
      <c r="CG408" s="40"/>
      <c r="CH408" s="40"/>
      <c r="CI408" s="40"/>
      <c r="CJ408" s="40"/>
      <c r="CK408" s="40"/>
      <c r="CL408" s="40"/>
      <c r="CM408" s="40"/>
      <c r="CN408" s="40"/>
      <c r="CO408" s="84">
        <v>0</v>
      </c>
      <c r="CP408" s="84">
        <v>0</v>
      </c>
      <c r="CQ408" s="40"/>
      <c r="CR408" s="57">
        <f t="shared" si="4323"/>
        <v>0</v>
      </c>
      <c r="CS408" s="40"/>
      <c r="CT408" s="40">
        <v>0</v>
      </c>
      <c r="CU408" s="84"/>
      <c r="CV408" s="84"/>
      <c r="CW408" s="84"/>
      <c r="CX408" s="84"/>
      <c r="CY408" s="191"/>
      <c r="CZ408" s="84"/>
      <c r="DA408" s="40">
        <v>0</v>
      </c>
      <c r="DB408" s="84">
        <v>0</v>
      </c>
      <c r="DC408" s="84"/>
      <c r="DD408" s="84"/>
      <c r="DE408" s="84">
        <f t="shared" si="4324"/>
        <v>0</v>
      </c>
      <c r="DF408" s="191"/>
      <c r="DG408" s="84"/>
      <c r="DH408" s="40">
        <v>0</v>
      </c>
      <c r="DI408" s="84">
        <v>0</v>
      </c>
      <c r="DJ408" s="84"/>
      <c r="DK408" s="84"/>
      <c r="DL408" s="84">
        <f t="shared" si="4325"/>
        <v>0</v>
      </c>
      <c r="DM408" s="191"/>
      <c r="DN408" s="84"/>
      <c r="DO408" s="40">
        <v>0</v>
      </c>
      <c r="DP408" s="84">
        <v>0</v>
      </c>
      <c r="DQ408" s="84"/>
      <c r="DR408" s="84"/>
      <c r="DS408" s="84">
        <f t="shared" si="4326"/>
        <v>0</v>
      </c>
      <c r="DT408" s="191"/>
      <c r="DU408" s="84"/>
      <c r="DV408" s="40">
        <v>0</v>
      </c>
      <c r="DW408" s="84">
        <v>0</v>
      </c>
      <c r="DX408" s="84"/>
      <c r="DY408" s="84"/>
      <c r="DZ408" s="84">
        <f t="shared" si="4327"/>
        <v>0</v>
      </c>
      <c r="EA408" s="191"/>
      <c r="EB408" s="84"/>
      <c r="EC408" s="40">
        <v>0</v>
      </c>
      <c r="ED408" s="84">
        <v>0</v>
      </c>
      <c r="EE408" s="84"/>
      <c r="EF408" s="84"/>
      <c r="EG408" s="84">
        <f t="shared" si="4328"/>
        <v>0</v>
      </c>
      <c r="EH408" s="191"/>
      <c r="EI408" s="84"/>
      <c r="EJ408" s="40">
        <v>0</v>
      </c>
      <c r="EK408" s="84">
        <v>0</v>
      </c>
      <c r="EL408" s="84"/>
      <c r="EM408" s="84"/>
      <c r="EN408" s="84">
        <f t="shared" si="4329"/>
        <v>0</v>
      </c>
      <c r="EO408" s="191"/>
      <c r="EP408" s="84"/>
      <c r="EQ408" s="40">
        <v>0</v>
      </c>
      <c r="ER408" s="84">
        <v>0</v>
      </c>
      <c r="ES408" s="84"/>
      <c r="ET408" s="84"/>
      <c r="EU408" s="84">
        <f t="shared" si="4330"/>
        <v>0</v>
      </c>
      <c r="EV408" s="191"/>
      <c r="EW408" s="84"/>
      <c r="EX408" s="40">
        <v>0</v>
      </c>
      <c r="EY408" s="84">
        <v>0</v>
      </c>
      <c r="EZ408" s="84"/>
      <c r="FA408" s="84"/>
      <c r="FB408" s="84">
        <f t="shared" si="4331"/>
        <v>0</v>
      </c>
      <c r="FC408" s="191"/>
      <c r="FD408" s="84"/>
      <c r="FE408" s="40">
        <v>0</v>
      </c>
      <c r="FF408" s="84">
        <v>0</v>
      </c>
      <c r="FG408" s="84"/>
      <c r="FH408" s="84"/>
      <c r="FI408" s="84">
        <f t="shared" si="4332"/>
        <v>0</v>
      </c>
      <c r="FJ408" s="191"/>
      <c r="FK408" s="84"/>
      <c r="FL408" s="40">
        <v>0</v>
      </c>
      <c r="FM408" s="84">
        <v>0</v>
      </c>
      <c r="FN408" s="84"/>
      <c r="FO408" s="84"/>
      <c r="FP408" s="84">
        <f t="shared" si="4333"/>
        <v>0</v>
      </c>
      <c r="FQ408" s="191"/>
      <c r="FR408" s="84"/>
      <c r="FS408" s="40"/>
      <c r="FT408" s="97">
        <f t="shared" si="4334"/>
        <v>0</v>
      </c>
      <c r="FU408" s="84">
        <v>0</v>
      </c>
      <c r="FV408" s="84">
        <v>0</v>
      </c>
      <c r="FW408" s="84">
        <v>0</v>
      </c>
      <c r="FX408" s="84">
        <f t="shared" si="4335"/>
        <v>0</v>
      </c>
      <c r="FY408" s="191" t="str">
        <f t="shared" si="4336"/>
        <v>nebija plānots</v>
      </c>
      <c r="FZ408" s="84">
        <f t="shared" si="4337"/>
        <v>0</v>
      </c>
      <c r="GA408" s="84">
        <v>0</v>
      </c>
      <c r="GB408" s="84">
        <v>0</v>
      </c>
      <c r="GC408" s="84">
        <f t="shared" si="4338"/>
        <v>0</v>
      </c>
      <c r="GD408" s="84">
        <f t="shared" si="4339"/>
        <v>0</v>
      </c>
      <c r="GE408" s="84">
        <f t="shared" si="4340"/>
        <v>0</v>
      </c>
      <c r="GF408" s="191" t="str">
        <f t="shared" si="4341"/>
        <v>nebija plānots</v>
      </c>
      <c r="GG408" s="84">
        <f t="shared" si="4342"/>
        <v>0</v>
      </c>
      <c r="GH408" s="84">
        <v>0</v>
      </c>
      <c r="GI408" s="84">
        <v>0</v>
      </c>
      <c r="GJ408" s="84">
        <f t="shared" si="4343"/>
        <v>0</v>
      </c>
      <c r="GK408" s="84">
        <f t="shared" si="4344"/>
        <v>0</v>
      </c>
      <c r="GL408" s="84">
        <f t="shared" si="4345"/>
        <v>0</v>
      </c>
      <c r="GM408" s="191" t="str">
        <f t="shared" si="4346"/>
        <v>nebija plānots</v>
      </c>
      <c r="GN408" s="84">
        <f t="shared" si="4347"/>
        <v>0</v>
      </c>
      <c r="GO408" s="84">
        <v>0</v>
      </c>
      <c r="GP408" s="84">
        <v>0</v>
      </c>
      <c r="GQ408" s="84">
        <f t="shared" si="4314"/>
        <v>0</v>
      </c>
      <c r="GR408" s="84">
        <f t="shared" si="4315"/>
        <v>0</v>
      </c>
      <c r="GS408" s="84">
        <f t="shared" si="4316"/>
        <v>0</v>
      </c>
      <c r="GT408" s="191" t="str">
        <f t="shared" si="4348"/>
        <v>nebija plānots</v>
      </c>
      <c r="GU408" s="84">
        <f t="shared" si="4317"/>
        <v>0</v>
      </c>
      <c r="GV408" s="84">
        <v>0</v>
      </c>
      <c r="GW408" s="84">
        <v>0</v>
      </c>
      <c r="GX408" s="84">
        <f t="shared" si="4318"/>
        <v>0</v>
      </c>
      <c r="GY408" s="84">
        <f t="shared" si="4319"/>
        <v>0</v>
      </c>
      <c r="GZ408" s="84">
        <f t="shared" si="4320"/>
        <v>0</v>
      </c>
      <c r="HA408" s="191" t="str">
        <f t="shared" si="3791"/>
        <v>nebija plānots</v>
      </c>
      <c r="HB408" s="84">
        <f t="shared" si="4321"/>
        <v>0</v>
      </c>
      <c r="HC408" s="40"/>
      <c r="HD408" s="40"/>
      <c r="HE408" s="99"/>
      <c r="HF408" s="99">
        <v>1</v>
      </c>
      <c r="HG408" s="108" t="s">
        <v>635</v>
      </c>
      <c r="HH408" s="100"/>
      <c r="HI408" s="100"/>
    </row>
    <row r="409" spans="1:217" ht="75.400000000000006" customHeight="1" collapsed="1" x14ac:dyDescent="0.45">
      <c r="A409" s="1" t="str">
        <f t="shared" si="2436"/>
        <v>8.1.1.__</v>
      </c>
      <c r="B409" s="9" t="str">
        <f>C409&amp;J409&amp;"."&amp;D409</f>
        <v>8.1.1.K0.Nē</v>
      </c>
      <c r="C409" s="317" t="s">
        <v>151</v>
      </c>
      <c r="D409" s="1" t="s">
        <v>1471</v>
      </c>
      <c r="E409" s="35">
        <v>394</v>
      </c>
      <c r="F409" s="52">
        <v>8</v>
      </c>
      <c r="G409" s="53" t="s">
        <v>151</v>
      </c>
      <c r="H409" s="54" t="s">
        <v>287</v>
      </c>
      <c r="I409" s="54" t="str">
        <f t="shared" si="2401"/>
        <v>8.1.1. Ieguldījumi augstskolu STEM infrastruktūrā</v>
      </c>
      <c r="J409" s="54" t="s">
        <v>1472</v>
      </c>
      <c r="K409" s="55" t="s">
        <v>33</v>
      </c>
      <c r="L409" s="38" t="str">
        <f t="shared" si="2402"/>
        <v>8.1.1.__</v>
      </c>
      <c r="M409" s="56" t="s">
        <v>34</v>
      </c>
      <c r="N409" s="55" t="s">
        <v>5</v>
      </c>
      <c r="O409" s="55" t="s">
        <v>222</v>
      </c>
      <c r="P409" s="55" t="s">
        <v>225</v>
      </c>
      <c r="Q409" s="57">
        <f t="shared" si="3603"/>
        <v>38009447</v>
      </c>
      <c r="R409" s="57">
        <f t="shared" si="3604"/>
        <v>38009447</v>
      </c>
      <c r="S409" s="80">
        <v>0</v>
      </c>
      <c r="T409" s="81">
        <v>38009447</v>
      </c>
      <c r="U409" s="80">
        <v>0</v>
      </c>
      <c r="V409" s="80">
        <v>0</v>
      </c>
      <c r="W409" s="80">
        <v>0</v>
      </c>
      <c r="X409" s="85" t="str">
        <f t="shared" si="4322"/>
        <v>ERAF</v>
      </c>
      <c r="Y409" s="85">
        <v>0</v>
      </c>
      <c r="Z409" s="85">
        <v>0</v>
      </c>
      <c r="AA409" s="85">
        <v>0</v>
      </c>
      <c r="AB409" s="85">
        <v>0</v>
      </c>
      <c r="AC409" s="85">
        <v>0</v>
      </c>
      <c r="AD409" s="85">
        <v>0</v>
      </c>
      <c r="AE409" s="85">
        <v>0</v>
      </c>
      <c r="AF409" s="85">
        <v>0</v>
      </c>
      <c r="AG409" s="85">
        <v>0</v>
      </c>
      <c r="AH409" s="85">
        <v>0</v>
      </c>
      <c r="AI409" s="85">
        <v>0</v>
      </c>
      <c r="AJ409" s="85">
        <v>593941.59</v>
      </c>
      <c r="AK409" s="85">
        <v>570882.29</v>
      </c>
      <c r="AL409" s="85">
        <v>2145754.67</v>
      </c>
      <c r="AM409" s="85">
        <v>3310578.55</v>
      </c>
      <c r="AN409" s="85">
        <f t="shared" si="4193"/>
        <v>3310578.55</v>
      </c>
      <c r="AO409" s="85">
        <v>11505003.239999998</v>
      </c>
      <c r="AP409" s="57">
        <f t="shared" si="2306"/>
        <v>14815581.789999999</v>
      </c>
      <c r="AQ409" s="85">
        <v>1673159.58</v>
      </c>
      <c r="AR409" s="85">
        <v>223361.03</v>
      </c>
      <c r="AS409" s="85">
        <v>116777.64</v>
      </c>
      <c r="AT409" s="85">
        <v>2398944.9899999998</v>
      </c>
      <c r="AU409" s="85">
        <v>39397.380000000005</v>
      </c>
      <c r="AV409" s="85">
        <v>594795.37000000011</v>
      </c>
      <c r="AW409" s="85">
        <v>578507.28</v>
      </c>
      <c r="AX409" s="85">
        <v>2938218.23</v>
      </c>
      <c r="AY409" s="85">
        <v>229955.24</v>
      </c>
      <c r="AZ409" s="85">
        <v>259326.95</v>
      </c>
      <c r="BA409" s="85">
        <v>-2142.9899999999998</v>
      </c>
      <c r="BB409" s="85">
        <v>604025.72</v>
      </c>
      <c r="BC409" s="57">
        <f t="shared" si="2307"/>
        <v>9654326.4199999999</v>
      </c>
      <c r="BD409" s="57">
        <f t="shared" si="2308"/>
        <v>24469908.210000001</v>
      </c>
      <c r="BE409" s="85">
        <v>220612.99</v>
      </c>
      <c r="BF409" s="85">
        <v>1251852.3700000001</v>
      </c>
      <c r="BG409" s="85">
        <v>182356</v>
      </c>
      <c r="BH409" s="85">
        <v>187382.40999999997</v>
      </c>
      <c r="BI409" s="85">
        <v>285941.01</v>
      </c>
      <c r="BJ409" s="85">
        <v>1049058.08</v>
      </c>
      <c r="BK409" s="85">
        <v>886996.70000000007</v>
      </c>
      <c r="BL409" s="85">
        <v>-732.7</v>
      </c>
      <c r="BM409" s="85">
        <v>28230.11</v>
      </c>
      <c r="BN409" s="85">
        <v>405388.83999999997</v>
      </c>
      <c r="BO409" s="85">
        <v>0</v>
      </c>
      <c r="BP409" s="85">
        <v>1106446.3900000001</v>
      </c>
      <c r="BQ409" s="57">
        <f t="shared" si="2309"/>
        <v>5603532.2000000011</v>
      </c>
      <c r="BR409" s="85">
        <v>0</v>
      </c>
      <c r="BS409" s="85">
        <v>285225.52</v>
      </c>
      <c r="BT409" s="85">
        <v>335725.52</v>
      </c>
      <c r="BU409" s="85">
        <v>855477.47</v>
      </c>
      <c r="BV409" s="85">
        <v>0</v>
      </c>
      <c r="BW409" s="85">
        <v>167901.06</v>
      </c>
      <c r="BX409" s="85">
        <v>927986.13</v>
      </c>
      <c r="BY409" s="85">
        <v>99910.19</v>
      </c>
      <c r="BZ409" s="85">
        <v>249026.86000000002</v>
      </c>
      <c r="CA409" s="85">
        <v>1404490.2</v>
      </c>
      <c r="CB409" s="85">
        <v>386771.06</v>
      </c>
      <c r="CC409" s="85">
        <v>850</v>
      </c>
      <c r="CD409" s="57">
        <f t="shared" si="2310"/>
        <v>4713364.01</v>
      </c>
      <c r="CE409" s="85">
        <v>1837732.09</v>
      </c>
      <c r="CF409" s="85">
        <v>115836.91</v>
      </c>
      <c r="CG409" s="85">
        <v>514882.78</v>
      </c>
      <c r="CH409" s="85">
        <v>2191.98</v>
      </c>
      <c r="CI409" s="85">
        <v>-94312.35</v>
      </c>
      <c r="CJ409" s="85">
        <v>0</v>
      </c>
      <c r="CK409" s="85">
        <v>-618.38999999999987</v>
      </c>
      <c r="CL409" s="85">
        <v>115951.26</v>
      </c>
      <c r="CM409" s="85">
        <v>0</v>
      </c>
      <c r="CN409" s="85">
        <v>13833.63</v>
      </c>
      <c r="CO409" s="84">
        <v>0</v>
      </c>
      <c r="CP409" s="84">
        <v>109525.34</v>
      </c>
      <c r="CQ409" s="57">
        <f>CE409+CF409+CG409+CH409+CI409+CJ409+CK409+CL409+CM409+CN409+CO409+CP409</f>
        <v>2615023.2499999995</v>
      </c>
      <c r="CR409" s="57">
        <f t="shared" si="4323"/>
        <v>37401827.670000002</v>
      </c>
      <c r="CS409" s="179">
        <v>0</v>
      </c>
      <c r="CT409" s="84">
        <v>25754.32</v>
      </c>
      <c r="CU409" s="84">
        <v>0</v>
      </c>
      <c r="CV409" s="84">
        <f t="shared" si="4349"/>
        <v>25754.32</v>
      </c>
      <c r="CW409" s="84">
        <v>0</v>
      </c>
      <c r="CX409" s="84">
        <f t="shared" si="4350"/>
        <v>0</v>
      </c>
      <c r="CY409" s="191">
        <f t="shared" si="4351"/>
        <v>0</v>
      </c>
      <c r="CZ409" s="84">
        <f t="shared" si="4352"/>
        <v>-25754.32</v>
      </c>
      <c r="DA409" s="84">
        <f t="shared" ref="DA409:FL409" si="4414">DA410+DA411</f>
        <v>0</v>
      </c>
      <c r="DB409" s="84">
        <v>-2215.09</v>
      </c>
      <c r="DC409" s="84">
        <f t="shared" si="4354"/>
        <v>25754.32</v>
      </c>
      <c r="DD409" s="84">
        <v>2215.09</v>
      </c>
      <c r="DE409" s="84">
        <f t="shared" si="4324"/>
        <v>-2215.09</v>
      </c>
      <c r="DF409" s="191">
        <f t="shared" ref="DF409" si="4415">IFERROR(DE409/DC409,"nebija plānots")</f>
        <v>-8.6008483236987038E-2</v>
      </c>
      <c r="DG409" s="84">
        <f t="shared" ref="DG409" si="4416">DE409-DC409</f>
        <v>-27969.41</v>
      </c>
      <c r="DH409" s="84">
        <f t="shared" si="4414"/>
        <v>0</v>
      </c>
      <c r="DI409" s="84">
        <v>25497.23</v>
      </c>
      <c r="DJ409" s="84">
        <f t="shared" ref="DJ409" si="4417">DC409+DH409</f>
        <v>25754.32</v>
      </c>
      <c r="DK409" s="84">
        <v>2215.09</v>
      </c>
      <c r="DL409" s="84">
        <f t="shared" si="4325"/>
        <v>23282.14</v>
      </c>
      <c r="DM409" s="191">
        <f t="shared" ref="DM409" si="4418">IFERROR(DL409/DJ409,"nebija plānots")</f>
        <v>0.90400911381080917</v>
      </c>
      <c r="DN409" s="84">
        <f t="shared" ref="DN409" si="4419">DL409-DJ409</f>
        <v>-2472.1800000000003</v>
      </c>
      <c r="DO409" s="84">
        <f t="shared" si="4414"/>
        <v>0</v>
      </c>
      <c r="DP409" s="84">
        <v>0</v>
      </c>
      <c r="DQ409" s="84">
        <f t="shared" ref="DQ409" si="4420">DJ409+DO409</f>
        <v>25754.32</v>
      </c>
      <c r="DR409" s="84">
        <v>2215.09</v>
      </c>
      <c r="DS409" s="84">
        <f t="shared" si="4326"/>
        <v>23282.14</v>
      </c>
      <c r="DT409" s="191">
        <f t="shared" ref="DT409" si="4421">IFERROR(DS409/DQ409,"nebija plānots")</f>
        <v>0.90400911381080917</v>
      </c>
      <c r="DU409" s="84">
        <f t="shared" ref="DU409" si="4422">DS409-DQ409</f>
        <v>-2472.1800000000003</v>
      </c>
      <c r="DV409" s="84">
        <f t="shared" si="4414"/>
        <v>0</v>
      </c>
      <c r="DW409" s="84">
        <v>0</v>
      </c>
      <c r="DX409" s="84">
        <f t="shared" ref="DX409" si="4423">DQ409+DV409</f>
        <v>25754.32</v>
      </c>
      <c r="DY409" s="84">
        <v>2215.09</v>
      </c>
      <c r="DZ409" s="84">
        <f t="shared" si="4327"/>
        <v>23282.14</v>
      </c>
      <c r="EA409" s="191">
        <f t="shared" ref="EA409" si="4424">IFERROR(DZ409/DX409,"nebija plānots")</f>
        <v>0.90400911381080917</v>
      </c>
      <c r="EB409" s="84">
        <f t="shared" ref="EB409" si="4425">DZ409-DX409</f>
        <v>-2472.1800000000003</v>
      </c>
      <c r="EC409" s="84">
        <f t="shared" si="4414"/>
        <v>0</v>
      </c>
      <c r="ED409" s="84">
        <v>-101282.18</v>
      </c>
      <c r="EE409" s="84">
        <f t="shared" ref="EE409" si="4426">DX409+EC409</f>
        <v>25754.32</v>
      </c>
      <c r="EF409" s="84">
        <v>103695.18</v>
      </c>
      <c r="EG409" s="84">
        <f t="shared" si="4328"/>
        <v>-78000.039999999994</v>
      </c>
      <c r="EH409" s="191">
        <f t="shared" ref="EH409" si="4427">IFERROR(EG409/EE409,"nebija plānots")</f>
        <v>-3.028619664584427</v>
      </c>
      <c r="EI409" s="84">
        <f t="shared" ref="EI409" si="4428">EG409-EE409</f>
        <v>-103754.35999999999</v>
      </c>
      <c r="EJ409" s="84">
        <f t="shared" si="4414"/>
        <v>0</v>
      </c>
      <c r="EK409" s="84">
        <v>0</v>
      </c>
      <c r="EL409" s="84">
        <f t="shared" ref="EL409" si="4429">EE409+EJ409</f>
        <v>25754.32</v>
      </c>
      <c r="EM409" s="84">
        <v>103695.18</v>
      </c>
      <c r="EN409" s="84">
        <f t="shared" si="4329"/>
        <v>-78000.039999999994</v>
      </c>
      <c r="EO409" s="191">
        <f t="shared" ref="EO409" si="4430">IFERROR(EN409/EL409,"nebija plānots")</f>
        <v>-3.028619664584427</v>
      </c>
      <c r="EP409" s="84">
        <f t="shared" ref="EP409" si="4431">EN409-EL409</f>
        <v>-103754.35999999999</v>
      </c>
      <c r="EQ409" s="84">
        <f t="shared" si="4414"/>
        <v>0</v>
      </c>
      <c r="ER409" s="84">
        <v>0</v>
      </c>
      <c r="ES409" s="84">
        <f t="shared" ref="ES409" si="4432">EL409+EQ409</f>
        <v>25754.32</v>
      </c>
      <c r="ET409" s="84">
        <v>103695.18</v>
      </c>
      <c r="EU409" s="84">
        <f t="shared" si="4330"/>
        <v>-78000.039999999994</v>
      </c>
      <c r="EV409" s="191">
        <f t="shared" ref="EV409" si="4433">IFERROR(EU409/ES409,"nebija plānots")</f>
        <v>-3.028619664584427</v>
      </c>
      <c r="EW409" s="84">
        <f t="shared" ref="EW409" si="4434">EU409-ES409</f>
        <v>-103754.35999999999</v>
      </c>
      <c r="EX409" s="84">
        <f t="shared" si="4414"/>
        <v>59557.22</v>
      </c>
      <c r="EY409" s="84">
        <v>-1276.92</v>
      </c>
      <c r="EZ409" s="84">
        <f t="shared" ref="EZ409" si="4435">ES409+EX409</f>
        <v>85311.540000000008</v>
      </c>
      <c r="FA409" s="84">
        <v>104972.09999999999</v>
      </c>
      <c r="FB409" s="84">
        <f t="shared" si="4331"/>
        <v>-79276.959999999992</v>
      </c>
      <c r="FC409" s="191">
        <f t="shared" ref="FC409" si="4436">IFERROR(FB409/EZ409,"nebija plānots")</f>
        <v>-0.92926420036492119</v>
      </c>
      <c r="FD409" s="84">
        <f t="shared" ref="FD409" si="4437">FB409-EZ409</f>
        <v>-164588.5</v>
      </c>
      <c r="FE409" s="84">
        <f t="shared" si="4414"/>
        <v>0</v>
      </c>
      <c r="FF409" s="84">
        <v>0</v>
      </c>
      <c r="FG409" s="84">
        <f t="shared" ref="FG409" si="4438">EZ409+FE409</f>
        <v>85311.540000000008</v>
      </c>
      <c r="FH409" s="84">
        <v>104972.09999999999</v>
      </c>
      <c r="FI409" s="84">
        <f t="shared" si="4332"/>
        <v>-79276.959999999992</v>
      </c>
      <c r="FJ409" s="191">
        <f t="shared" ref="FJ409" si="4439">IFERROR(FI409/FG409,"nebija plānots")</f>
        <v>-0.92926420036492119</v>
      </c>
      <c r="FK409" s="84">
        <f t="shared" ref="FK409" si="4440">FI409-FG409</f>
        <v>-164588.5</v>
      </c>
      <c r="FL409" s="84">
        <f t="shared" si="4414"/>
        <v>0</v>
      </c>
      <c r="FM409" s="84">
        <v>0</v>
      </c>
      <c r="FN409" s="84">
        <f t="shared" ref="FN409" si="4441">FG409+FL409</f>
        <v>85311.540000000008</v>
      </c>
      <c r="FO409" s="84">
        <v>104972.09999999999</v>
      </c>
      <c r="FP409" s="84">
        <f t="shared" si="4333"/>
        <v>-79276.959999999992</v>
      </c>
      <c r="FQ409" s="191">
        <f t="shared" ref="FQ409" si="4442">IFERROR(FP409/FN409,"nebija plānots")</f>
        <v>-0.92926420036492119</v>
      </c>
      <c r="FR409" s="84">
        <f t="shared" ref="FR409" si="4443">FP409-FN409</f>
        <v>-164588.5</v>
      </c>
      <c r="FS409" s="97">
        <f t="shared" si="3790"/>
        <v>85311.540000000008</v>
      </c>
      <c r="FT409" s="97">
        <f t="shared" si="4334"/>
        <v>37322550.710000001</v>
      </c>
      <c r="FU409" s="84">
        <v>0.03</v>
      </c>
      <c r="FV409" s="84">
        <v>0</v>
      </c>
      <c r="FW409" s="84">
        <v>0</v>
      </c>
      <c r="FX409" s="84">
        <f t="shared" si="4335"/>
        <v>0</v>
      </c>
      <c r="FY409" s="191">
        <f t="shared" si="4336"/>
        <v>0</v>
      </c>
      <c r="FZ409" s="84">
        <f t="shared" si="4337"/>
        <v>0.03</v>
      </c>
      <c r="GA409" s="84">
        <v>0</v>
      </c>
      <c r="GB409" s="84">
        <v>0</v>
      </c>
      <c r="GC409" s="84">
        <f t="shared" si="4338"/>
        <v>0</v>
      </c>
      <c r="GD409" s="84">
        <f t="shared" si="4339"/>
        <v>0</v>
      </c>
      <c r="GE409" s="84">
        <f t="shared" si="4340"/>
        <v>0</v>
      </c>
      <c r="GF409" s="191">
        <f t="shared" si="4341"/>
        <v>0</v>
      </c>
      <c r="GG409" s="84">
        <f t="shared" si="4342"/>
        <v>0.03</v>
      </c>
      <c r="GH409" s="84">
        <v>0</v>
      </c>
      <c r="GI409" s="84">
        <v>0</v>
      </c>
      <c r="GJ409" s="84">
        <f t="shared" si="4343"/>
        <v>0</v>
      </c>
      <c r="GK409" s="84">
        <f t="shared" si="4344"/>
        <v>0</v>
      </c>
      <c r="GL409" s="84">
        <f t="shared" si="4345"/>
        <v>0</v>
      </c>
      <c r="GM409" s="191">
        <f t="shared" si="4346"/>
        <v>0</v>
      </c>
      <c r="GN409" s="84">
        <f t="shared" si="4347"/>
        <v>0.03</v>
      </c>
      <c r="GO409" s="84">
        <v>0</v>
      </c>
      <c r="GP409" s="84">
        <v>0</v>
      </c>
      <c r="GQ409" s="84">
        <f t="shared" si="4314"/>
        <v>0</v>
      </c>
      <c r="GR409" s="84">
        <f t="shared" si="4315"/>
        <v>0</v>
      </c>
      <c r="GS409" s="84">
        <f t="shared" si="4316"/>
        <v>0</v>
      </c>
      <c r="GT409" s="191">
        <f t="shared" si="4348"/>
        <v>0</v>
      </c>
      <c r="GU409" s="84">
        <f t="shared" si="4317"/>
        <v>0.03</v>
      </c>
      <c r="GV409" s="84">
        <v>0</v>
      </c>
      <c r="GW409" s="84">
        <v>0</v>
      </c>
      <c r="GX409" s="84">
        <f t="shared" si="4318"/>
        <v>0</v>
      </c>
      <c r="GY409" s="84">
        <f t="shared" si="4319"/>
        <v>0</v>
      </c>
      <c r="GZ409" s="84">
        <f t="shared" si="4320"/>
        <v>0</v>
      </c>
      <c r="HA409" s="191">
        <f t="shared" si="3791"/>
        <v>0</v>
      </c>
      <c r="HB409" s="84">
        <f t="shared" si="4321"/>
        <v>0.03</v>
      </c>
      <c r="HC409" s="57">
        <f>FU409+FS409+CQ409+CD409+BQ409+BC409+AP409</f>
        <v>37487139.240000002</v>
      </c>
      <c r="HD409" s="57">
        <f>Q409-HC409</f>
        <v>522307.75999999791</v>
      </c>
      <c r="HE409" s="60" t="s">
        <v>930</v>
      </c>
      <c r="HF409" s="58"/>
      <c r="HG409" s="58"/>
      <c r="HH409" s="59"/>
      <c r="HI409" s="59"/>
    </row>
    <row r="410" spans="1:217" ht="75.400000000000006" hidden="1" customHeight="1" outlineLevel="1" x14ac:dyDescent="0.45">
      <c r="B410" s="9"/>
      <c r="C410" s="317" t="s">
        <v>151</v>
      </c>
      <c r="D410" s="1" t="s">
        <v>1471</v>
      </c>
      <c r="E410" s="35">
        <v>395</v>
      </c>
      <c r="F410" s="35">
        <v>8</v>
      </c>
      <c r="G410" s="36" t="s">
        <v>151</v>
      </c>
      <c r="H410" s="37" t="s">
        <v>287</v>
      </c>
      <c r="I410" s="37" t="s">
        <v>533</v>
      </c>
      <c r="J410" s="54">
        <v>0</v>
      </c>
      <c r="K410" s="38"/>
      <c r="L410" s="38"/>
      <c r="M410" s="39" t="s">
        <v>34</v>
      </c>
      <c r="N410" s="38"/>
      <c r="O410" s="38"/>
      <c r="P410" s="38" t="s">
        <v>456</v>
      </c>
      <c r="Q410" s="40"/>
      <c r="R410" s="40"/>
      <c r="S410" s="40"/>
      <c r="T410" s="98"/>
      <c r="U410" s="40"/>
      <c r="V410" s="40"/>
      <c r="W410" s="40"/>
      <c r="X410" s="85">
        <f t="shared" si="4322"/>
        <v>0</v>
      </c>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F410" s="40"/>
      <c r="CG410" s="40"/>
      <c r="CH410" s="40"/>
      <c r="CI410" s="40"/>
      <c r="CJ410" s="40"/>
      <c r="CK410" s="40"/>
      <c r="CL410" s="40"/>
      <c r="CM410" s="40"/>
      <c r="CN410" s="40"/>
      <c r="CO410" s="84">
        <v>0</v>
      </c>
      <c r="CP410" s="84">
        <v>0</v>
      </c>
      <c r="CQ410" s="40"/>
      <c r="CR410" s="57">
        <f t="shared" si="4323"/>
        <v>0</v>
      </c>
      <c r="CS410" s="40"/>
      <c r="CT410" s="40"/>
      <c r="CU410" s="84"/>
      <c r="CV410" s="84"/>
      <c r="CW410" s="84"/>
      <c r="CX410" s="84"/>
      <c r="CY410" s="191"/>
      <c r="CZ410" s="84"/>
      <c r="DA410" s="40"/>
      <c r="DB410" s="84">
        <v>0</v>
      </c>
      <c r="DC410" s="84"/>
      <c r="DD410" s="84"/>
      <c r="DE410" s="84">
        <f t="shared" si="4324"/>
        <v>0</v>
      </c>
      <c r="DF410" s="191"/>
      <c r="DG410" s="84"/>
      <c r="DH410" s="40"/>
      <c r="DI410" s="84">
        <v>0</v>
      </c>
      <c r="DJ410" s="84"/>
      <c r="DK410" s="84"/>
      <c r="DL410" s="84">
        <f t="shared" si="4325"/>
        <v>0</v>
      </c>
      <c r="DM410" s="191"/>
      <c r="DN410" s="84"/>
      <c r="DO410" s="40"/>
      <c r="DP410" s="84">
        <v>0</v>
      </c>
      <c r="DQ410" s="84"/>
      <c r="DR410" s="84"/>
      <c r="DS410" s="84">
        <f t="shared" si="4326"/>
        <v>0</v>
      </c>
      <c r="DT410" s="191"/>
      <c r="DU410" s="84"/>
      <c r="DV410" s="40"/>
      <c r="DW410" s="84">
        <v>0</v>
      </c>
      <c r="DX410" s="84"/>
      <c r="DY410" s="84"/>
      <c r="DZ410" s="84">
        <f t="shared" si="4327"/>
        <v>0</v>
      </c>
      <c r="EA410" s="191"/>
      <c r="EB410" s="84"/>
      <c r="EC410" s="40"/>
      <c r="ED410" s="84">
        <v>0</v>
      </c>
      <c r="EE410" s="84"/>
      <c r="EF410" s="84"/>
      <c r="EG410" s="84">
        <f t="shared" si="4328"/>
        <v>0</v>
      </c>
      <c r="EH410" s="191"/>
      <c r="EI410" s="84"/>
      <c r="EJ410" s="40"/>
      <c r="EK410" s="84">
        <v>0</v>
      </c>
      <c r="EL410" s="84"/>
      <c r="EM410" s="84"/>
      <c r="EN410" s="84">
        <f t="shared" si="4329"/>
        <v>0</v>
      </c>
      <c r="EO410" s="191"/>
      <c r="EP410" s="84"/>
      <c r="EQ410" s="40"/>
      <c r="ER410" s="84">
        <v>0</v>
      </c>
      <c r="ES410" s="84"/>
      <c r="ET410" s="84"/>
      <c r="EU410" s="84">
        <f t="shared" si="4330"/>
        <v>0</v>
      </c>
      <c r="EV410" s="191"/>
      <c r="EW410" s="84"/>
      <c r="EX410" s="40"/>
      <c r="EY410" s="84">
        <v>0</v>
      </c>
      <c r="EZ410" s="84"/>
      <c r="FA410" s="84"/>
      <c r="FB410" s="84">
        <f t="shared" si="4331"/>
        <v>0</v>
      </c>
      <c r="FC410" s="191"/>
      <c r="FD410" s="84"/>
      <c r="FE410" s="40"/>
      <c r="FF410" s="84">
        <v>0</v>
      </c>
      <c r="FG410" s="84"/>
      <c r="FH410" s="84"/>
      <c r="FI410" s="84">
        <f t="shared" si="4332"/>
        <v>0</v>
      </c>
      <c r="FJ410" s="191"/>
      <c r="FK410" s="84"/>
      <c r="FL410" s="40"/>
      <c r="FM410" s="84">
        <v>0</v>
      </c>
      <c r="FN410" s="84"/>
      <c r="FO410" s="84"/>
      <c r="FP410" s="84">
        <f t="shared" si="4333"/>
        <v>0</v>
      </c>
      <c r="FQ410" s="191"/>
      <c r="FR410" s="84"/>
      <c r="FS410" s="40"/>
      <c r="FT410" s="97">
        <f t="shared" si="4334"/>
        <v>0</v>
      </c>
      <c r="FU410" s="84">
        <v>0</v>
      </c>
      <c r="FV410" s="84">
        <v>0</v>
      </c>
      <c r="FW410" s="84">
        <v>0</v>
      </c>
      <c r="FX410" s="84">
        <f t="shared" si="4335"/>
        <v>0</v>
      </c>
      <c r="FY410" s="191" t="str">
        <f t="shared" si="4336"/>
        <v>nebija plānots</v>
      </c>
      <c r="FZ410" s="84">
        <f t="shared" si="4337"/>
        <v>0</v>
      </c>
      <c r="GA410" s="84">
        <v>0</v>
      </c>
      <c r="GB410" s="84">
        <v>0</v>
      </c>
      <c r="GC410" s="84">
        <f t="shared" si="4338"/>
        <v>0</v>
      </c>
      <c r="GD410" s="84">
        <f t="shared" si="4339"/>
        <v>0</v>
      </c>
      <c r="GE410" s="84">
        <f t="shared" si="4340"/>
        <v>0</v>
      </c>
      <c r="GF410" s="191" t="str">
        <f t="shared" si="4341"/>
        <v>nebija plānots</v>
      </c>
      <c r="GG410" s="84">
        <f t="shared" si="4342"/>
        <v>0</v>
      </c>
      <c r="GH410" s="84">
        <v>0</v>
      </c>
      <c r="GI410" s="84">
        <v>0</v>
      </c>
      <c r="GJ410" s="84">
        <f t="shared" si="4343"/>
        <v>0</v>
      </c>
      <c r="GK410" s="84">
        <f t="shared" si="4344"/>
        <v>0</v>
      </c>
      <c r="GL410" s="84">
        <f t="shared" si="4345"/>
        <v>0</v>
      </c>
      <c r="GM410" s="191" t="str">
        <f t="shared" si="4346"/>
        <v>nebija plānots</v>
      </c>
      <c r="GN410" s="84">
        <f t="shared" si="4347"/>
        <v>0</v>
      </c>
      <c r="GO410" s="84">
        <v>0</v>
      </c>
      <c r="GP410" s="84">
        <v>0</v>
      </c>
      <c r="GQ410" s="84">
        <f t="shared" si="4314"/>
        <v>0</v>
      </c>
      <c r="GR410" s="84">
        <f t="shared" si="4315"/>
        <v>0</v>
      </c>
      <c r="GS410" s="84">
        <f t="shared" si="4316"/>
        <v>0</v>
      </c>
      <c r="GT410" s="191" t="str">
        <f t="shared" si="4348"/>
        <v>nebija plānots</v>
      </c>
      <c r="GU410" s="84">
        <f t="shared" si="4317"/>
        <v>0</v>
      </c>
      <c r="GV410" s="84">
        <v>0</v>
      </c>
      <c r="GW410" s="84">
        <v>0</v>
      </c>
      <c r="GX410" s="84">
        <f t="shared" si="4318"/>
        <v>0</v>
      </c>
      <c r="GY410" s="84">
        <f t="shared" si="4319"/>
        <v>0</v>
      </c>
      <c r="GZ410" s="84">
        <f t="shared" si="4320"/>
        <v>0</v>
      </c>
      <c r="HA410" s="191" t="str">
        <f t="shared" si="3791"/>
        <v>nebija plānots</v>
      </c>
      <c r="HB410" s="84">
        <f t="shared" si="4321"/>
        <v>0</v>
      </c>
      <c r="HC410" s="40"/>
      <c r="HD410" s="40"/>
      <c r="HE410" s="99"/>
      <c r="HF410" s="99"/>
      <c r="HG410" s="108"/>
      <c r="HH410" s="100"/>
      <c r="HI410" s="100"/>
    </row>
    <row r="411" spans="1:217" ht="75.400000000000006" hidden="1" customHeight="1" outlineLevel="1" x14ac:dyDescent="0.45">
      <c r="B411" s="9"/>
      <c r="C411" s="317" t="s">
        <v>151</v>
      </c>
      <c r="D411" s="1" t="s">
        <v>1471</v>
      </c>
      <c r="E411" s="35">
        <v>396</v>
      </c>
      <c r="F411" s="35">
        <v>8</v>
      </c>
      <c r="G411" s="36" t="s">
        <v>151</v>
      </c>
      <c r="H411" s="37" t="s">
        <v>287</v>
      </c>
      <c r="I411" s="37" t="s">
        <v>533</v>
      </c>
      <c r="J411" s="54">
        <v>0</v>
      </c>
      <c r="K411" s="38"/>
      <c r="L411" s="38"/>
      <c r="M411" s="39" t="s">
        <v>34</v>
      </c>
      <c r="N411" s="38"/>
      <c r="O411" s="38"/>
      <c r="P411" s="38" t="s">
        <v>457</v>
      </c>
      <c r="Q411" s="40"/>
      <c r="R411" s="40"/>
      <c r="S411" s="40"/>
      <c r="T411" s="98"/>
      <c r="U411" s="40"/>
      <c r="V411" s="40"/>
      <c r="W411" s="40"/>
      <c r="X411" s="85">
        <f t="shared" si="4322"/>
        <v>0</v>
      </c>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c r="BH411" s="40"/>
      <c r="BI411" s="40"/>
      <c r="BJ411" s="40"/>
      <c r="BK411" s="40"/>
      <c r="BL411" s="40"/>
      <c r="BM411" s="40"/>
      <c r="BN411" s="40"/>
      <c r="BO411" s="40"/>
      <c r="BP411" s="40"/>
      <c r="BQ411" s="40"/>
      <c r="BR411" s="40"/>
      <c r="BS411" s="40"/>
      <c r="BT411" s="40"/>
      <c r="BU411" s="40"/>
      <c r="BV411" s="40"/>
      <c r="BW411" s="40"/>
      <c r="BX411" s="40"/>
      <c r="BY411" s="40"/>
      <c r="BZ411" s="40"/>
      <c r="CA411" s="40"/>
      <c r="CB411" s="40"/>
      <c r="CC411" s="40"/>
      <c r="CD411" s="40"/>
      <c r="CE411" s="40"/>
      <c r="CF411" s="40"/>
      <c r="CG411" s="40"/>
      <c r="CH411" s="40"/>
      <c r="CI411" s="40"/>
      <c r="CJ411" s="40"/>
      <c r="CK411" s="40"/>
      <c r="CL411" s="40"/>
      <c r="CM411" s="40"/>
      <c r="CN411" s="40"/>
      <c r="CO411" s="84">
        <v>0</v>
      </c>
      <c r="CP411" s="84">
        <v>0</v>
      </c>
      <c r="CQ411" s="40"/>
      <c r="CR411" s="57">
        <f t="shared" si="4323"/>
        <v>0</v>
      </c>
      <c r="CS411" s="40"/>
      <c r="CT411" s="40">
        <v>25754.32</v>
      </c>
      <c r="CU411" s="84"/>
      <c r="CV411" s="84"/>
      <c r="CW411" s="84"/>
      <c r="CX411" s="84"/>
      <c r="CY411" s="191"/>
      <c r="CZ411" s="84"/>
      <c r="DA411" s="40">
        <v>0</v>
      </c>
      <c r="DB411" s="84">
        <v>0</v>
      </c>
      <c r="DC411" s="84"/>
      <c r="DD411" s="84"/>
      <c r="DE411" s="84">
        <f t="shared" si="4324"/>
        <v>0</v>
      </c>
      <c r="DF411" s="191"/>
      <c r="DG411" s="84"/>
      <c r="DH411" s="40">
        <v>0</v>
      </c>
      <c r="DI411" s="84">
        <v>0</v>
      </c>
      <c r="DJ411" s="84"/>
      <c r="DK411" s="84"/>
      <c r="DL411" s="84">
        <f t="shared" si="4325"/>
        <v>0</v>
      </c>
      <c r="DM411" s="191"/>
      <c r="DN411" s="84"/>
      <c r="DO411" s="40">
        <v>0</v>
      </c>
      <c r="DP411" s="84">
        <v>0</v>
      </c>
      <c r="DQ411" s="84"/>
      <c r="DR411" s="84"/>
      <c r="DS411" s="84">
        <f t="shared" si="4326"/>
        <v>0</v>
      </c>
      <c r="DT411" s="191"/>
      <c r="DU411" s="84"/>
      <c r="DV411" s="40">
        <v>0</v>
      </c>
      <c r="DW411" s="84">
        <v>0</v>
      </c>
      <c r="DX411" s="84"/>
      <c r="DY411" s="84"/>
      <c r="DZ411" s="84">
        <f t="shared" si="4327"/>
        <v>0</v>
      </c>
      <c r="EA411" s="191"/>
      <c r="EB411" s="84"/>
      <c r="EC411" s="40">
        <v>0</v>
      </c>
      <c r="ED411" s="84">
        <v>0</v>
      </c>
      <c r="EE411" s="84"/>
      <c r="EF411" s="84"/>
      <c r="EG411" s="84">
        <f t="shared" si="4328"/>
        <v>0</v>
      </c>
      <c r="EH411" s="191"/>
      <c r="EI411" s="84"/>
      <c r="EJ411" s="40">
        <v>0</v>
      </c>
      <c r="EK411" s="84">
        <v>0</v>
      </c>
      <c r="EL411" s="84"/>
      <c r="EM411" s="84"/>
      <c r="EN411" s="84">
        <f t="shared" si="4329"/>
        <v>0</v>
      </c>
      <c r="EO411" s="191"/>
      <c r="EP411" s="84"/>
      <c r="EQ411" s="40">
        <v>0</v>
      </c>
      <c r="ER411" s="84">
        <v>0</v>
      </c>
      <c r="ES411" s="84"/>
      <c r="ET411" s="84"/>
      <c r="EU411" s="84">
        <f t="shared" si="4330"/>
        <v>0</v>
      </c>
      <c r="EV411" s="191"/>
      <c r="EW411" s="84"/>
      <c r="EX411" s="40">
        <v>59557.22</v>
      </c>
      <c r="EY411" s="84">
        <v>0</v>
      </c>
      <c r="EZ411" s="84"/>
      <c r="FA411" s="84"/>
      <c r="FB411" s="84">
        <f t="shared" si="4331"/>
        <v>0</v>
      </c>
      <c r="FC411" s="191"/>
      <c r="FD411" s="84"/>
      <c r="FE411" s="40">
        <v>0</v>
      </c>
      <c r="FF411" s="84">
        <v>0</v>
      </c>
      <c r="FG411" s="84"/>
      <c r="FH411" s="84"/>
      <c r="FI411" s="84">
        <f t="shared" si="4332"/>
        <v>0</v>
      </c>
      <c r="FJ411" s="191"/>
      <c r="FK411" s="84"/>
      <c r="FL411" s="40">
        <v>0</v>
      </c>
      <c r="FM411" s="84">
        <v>0</v>
      </c>
      <c r="FN411" s="84"/>
      <c r="FO411" s="84"/>
      <c r="FP411" s="84">
        <f t="shared" si="4333"/>
        <v>0</v>
      </c>
      <c r="FQ411" s="191"/>
      <c r="FR411" s="84"/>
      <c r="FS411" s="40"/>
      <c r="FT411" s="97">
        <f t="shared" si="4334"/>
        <v>0</v>
      </c>
      <c r="FU411" s="84">
        <v>0</v>
      </c>
      <c r="FV411" s="84">
        <v>0</v>
      </c>
      <c r="FW411" s="84">
        <v>0</v>
      </c>
      <c r="FX411" s="84">
        <f t="shared" si="4335"/>
        <v>0</v>
      </c>
      <c r="FY411" s="191" t="str">
        <f t="shared" si="4336"/>
        <v>nebija plānots</v>
      </c>
      <c r="FZ411" s="84">
        <f t="shared" si="4337"/>
        <v>0</v>
      </c>
      <c r="GA411" s="84">
        <v>0</v>
      </c>
      <c r="GB411" s="84">
        <v>0</v>
      </c>
      <c r="GC411" s="84">
        <f t="shared" si="4338"/>
        <v>0</v>
      </c>
      <c r="GD411" s="84">
        <f t="shared" si="4339"/>
        <v>0</v>
      </c>
      <c r="GE411" s="84">
        <f t="shared" si="4340"/>
        <v>0</v>
      </c>
      <c r="GF411" s="191" t="str">
        <f t="shared" si="4341"/>
        <v>nebija plānots</v>
      </c>
      <c r="GG411" s="84">
        <f t="shared" si="4342"/>
        <v>0</v>
      </c>
      <c r="GH411" s="84">
        <v>0</v>
      </c>
      <c r="GI411" s="84">
        <v>0</v>
      </c>
      <c r="GJ411" s="84">
        <f t="shared" si="4343"/>
        <v>0</v>
      </c>
      <c r="GK411" s="84">
        <f t="shared" si="4344"/>
        <v>0</v>
      </c>
      <c r="GL411" s="84">
        <f t="shared" si="4345"/>
        <v>0</v>
      </c>
      <c r="GM411" s="191" t="str">
        <f t="shared" si="4346"/>
        <v>nebija plānots</v>
      </c>
      <c r="GN411" s="84">
        <f t="shared" si="4347"/>
        <v>0</v>
      </c>
      <c r="GO411" s="84">
        <v>0</v>
      </c>
      <c r="GP411" s="84">
        <v>0</v>
      </c>
      <c r="GQ411" s="84">
        <f t="shared" si="4314"/>
        <v>0</v>
      </c>
      <c r="GR411" s="84">
        <f t="shared" si="4315"/>
        <v>0</v>
      </c>
      <c r="GS411" s="84">
        <f t="shared" si="4316"/>
        <v>0</v>
      </c>
      <c r="GT411" s="191" t="str">
        <f t="shared" si="4348"/>
        <v>nebija plānots</v>
      </c>
      <c r="GU411" s="84">
        <f t="shared" si="4317"/>
        <v>0</v>
      </c>
      <c r="GV411" s="84">
        <v>0</v>
      </c>
      <c r="GW411" s="84">
        <v>0</v>
      </c>
      <c r="GX411" s="84">
        <f t="shared" si="4318"/>
        <v>0</v>
      </c>
      <c r="GY411" s="84">
        <f t="shared" si="4319"/>
        <v>0</v>
      </c>
      <c r="GZ411" s="84">
        <f t="shared" si="4320"/>
        <v>0</v>
      </c>
      <c r="HA411" s="191" t="str">
        <f t="shared" si="3791"/>
        <v>nebija plānots</v>
      </c>
      <c r="HB411" s="84">
        <f t="shared" si="4321"/>
        <v>0</v>
      </c>
      <c r="HC411" s="40"/>
      <c r="HD411" s="40"/>
      <c r="HE411" s="99"/>
      <c r="HF411" s="153">
        <v>1</v>
      </c>
      <c r="HG411" s="153" t="s">
        <v>920</v>
      </c>
      <c r="HH411" s="100"/>
      <c r="HI411" s="100"/>
    </row>
    <row r="412" spans="1:217" ht="75.400000000000006" customHeight="1" collapsed="1" x14ac:dyDescent="0.45">
      <c r="A412" s="1" t="str">
        <f t="shared" si="2436"/>
        <v>8.1.2.1</v>
      </c>
      <c r="B412" s="9" t="str">
        <f>C412&amp;J412&amp;"."&amp;D412</f>
        <v>8.1.2.1.Nē</v>
      </c>
      <c r="C412" s="317" t="s">
        <v>152</v>
      </c>
      <c r="D412" s="1" t="s">
        <v>1471</v>
      </c>
      <c r="E412" s="35">
        <v>397</v>
      </c>
      <c r="F412" s="52">
        <v>8</v>
      </c>
      <c r="G412" s="55" t="s">
        <v>152</v>
      </c>
      <c r="H412" s="54" t="s">
        <v>288</v>
      </c>
      <c r="I412" s="54" t="str">
        <f t="shared" si="2401"/>
        <v>8.1.2. Ieguldījumi vispārējās izglītības infrastruktūrā</v>
      </c>
      <c r="J412" s="54">
        <v>1</v>
      </c>
      <c r="K412" s="62">
        <v>1</v>
      </c>
      <c r="L412" s="38" t="str">
        <f t="shared" si="2402"/>
        <v>8.1.2.1</v>
      </c>
      <c r="M412" s="63" t="s">
        <v>34</v>
      </c>
      <c r="N412" s="62" t="s">
        <v>5</v>
      </c>
      <c r="O412" s="55" t="s">
        <v>222</v>
      </c>
      <c r="P412" s="55" t="s">
        <v>225</v>
      </c>
      <c r="Q412" s="57">
        <f t="shared" si="3603"/>
        <v>62621341</v>
      </c>
      <c r="R412" s="57">
        <f t="shared" si="3604"/>
        <v>58525907</v>
      </c>
      <c r="S412" s="80">
        <v>0</v>
      </c>
      <c r="T412" s="81">
        <v>58525907</v>
      </c>
      <c r="U412" s="80">
        <v>0</v>
      </c>
      <c r="V412" s="80">
        <v>0</v>
      </c>
      <c r="W412" s="80">
        <v>4095434</v>
      </c>
      <c r="X412" s="85" t="str">
        <f t="shared" si="4322"/>
        <v>ERAF</v>
      </c>
      <c r="Y412" s="85">
        <v>0</v>
      </c>
      <c r="Z412" s="85">
        <v>0</v>
      </c>
      <c r="AA412" s="85">
        <v>0</v>
      </c>
      <c r="AB412" s="85">
        <v>0</v>
      </c>
      <c r="AC412" s="85">
        <v>0</v>
      </c>
      <c r="AD412" s="85">
        <v>0</v>
      </c>
      <c r="AE412" s="85">
        <v>0</v>
      </c>
      <c r="AF412" s="85">
        <v>0</v>
      </c>
      <c r="AG412" s="85">
        <v>0</v>
      </c>
      <c r="AH412" s="85">
        <v>0</v>
      </c>
      <c r="AI412" s="85">
        <v>0</v>
      </c>
      <c r="AJ412" s="85">
        <v>0</v>
      </c>
      <c r="AK412" s="85">
        <v>0</v>
      </c>
      <c r="AL412" s="85">
        <v>0</v>
      </c>
      <c r="AM412" s="85">
        <v>0</v>
      </c>
      <c r="AN412" s="85">
        <f t="shared" si="4193"/>
        <v>0</v>
      </c>
      <c r="AO412" s="85">
        <v>14522223.770000001</v>
      </c>
      <c r="AP412" s="57">
        <f t="shared" si="2306"/>
        <v>14522223.770000001</v>
      </c>
      <c r="AQ412" s="85">
        <v>6464030.5300000003</v>
      </c>
      <c r="AR412" s="85">
        <v>2999128.34</v>
      </c>
      <c r="AS412" s="85">
        <v>2511502.91</v>
      </c>
      <c r="AT412" s="85">
        <v>102828.49</v>
      </c>
      <c r="AU412" s="85">
        <v>1701804.21</v>
      </c>
      <c r="AV412" s="85">
        <v>618567.39</v>
      </c>
      <c r="AW412" s="85">
        <v>2557174.87</v>
      </c>
      <c r="AX412" s="85">
        <v>2798539.3</v>
      </c>
      <c r="AY412" s="85">
        <v>872087.24</v>
      </c>
      <c r="AZ412" s="85">
        <v>1280980.1600000001</v>
      </c>
      <c r="BA412" s="85">
        <v>0</v>
      </c>
      <c r="BB412" s="85">
        <v>2332341.77</v>
      </c>
      <c r="BC412" s="184">
        <v>24246164.980000004</v>
      </c>
      <c r="BD412" s="57">
        <f>AP412+BC412</f>
        <v>38768388.750000007</v>
      </c>
      <c r="BE412" s="85">
        <v>4664512.6099999994</v>
      </c>
      <c r="BF412" s="85">
        <v>648336.35</v>
      </c>
      <c r="BG412" s="85">
        <v>1467415.79</v>
      </c>
      <c r="BH412" s="85">
        <v>669533.27</v>
      </c>
      <c r="BI412" s="85">
        <v>19224.13</v>
      </c>
      <c r="BJ412" s="85">
        <v>211185.43</v>
      </c>
      <c r="BK412" s="85">
        <v>480001.48</v>
      </c>
      <c r="BL412" s="85">
        <v>448656.01</v>
      </c>
      <c r="BM412" s="85">
        <v>435865.49</v>
      </c>
      <c r="BN412" s="85">
        <v>339378.35</v>
      </c>
      <c r="BO412" s="85">
        <v>826814.95</v>
      </c>
      <c r="BP412" s="85">
        <v>924677.26</v>
      </c>
      <c r="BQ412" s="57">
        <f t="shared" si="2309"/>
        <v>11135601.119999997</v>
      </c>
      <c r="BR412" s="85">
        <v>38886.54</v>
      </c>
      <c r="BS412" s="85">
        <v>816536.54</v>
      </c>
      <c r="BT412" s="85">
        <v>739778.09</v>
      </c>
      <c r="BU412" s="85">
        <v>453197.58</v>
      </c>
      <c r="BV412" s="85">
        <v>54416.49</v>
      </c>
      <c r="BW412" s="85">
        <v>0</v>
      </c>
      <c r="BX412" s="85">
        <v>527199.9</v>
      </c>
      <c r="BY412" s="85">
        <v>583078.30000000005</v>
      </c>
      <c r="BZ412" s="85">
        <v>900032.09</v>
      </c>
      <c r="CA412" s="85">
        <v>750351.91999999993</v>
      </c>
      <c r="CB412" s="85">
        <v>1113230.79</v>
      </c>
      <c r="CC412" s="85">
        <v>9637.83</v>
      </c>
      <c r="CD412" s="57">
        <f t="shared" si="2310"/>
        <v>5986346.0700000003</v>
      </c>
      <c r="CE412" s="85">
        <v>0</v>
      </c>
      <c r="CF412" s="85">
        <v>0</v>
      </c>
      <c r="CG412" s="85">
        <v>179589.03</v>
      </c>
      <c r="CH412" s="85">
        <v>691404.96</v>
      </c>
      <c r="CI412" s="85">
        <v>0</v>
      </c>
      <c r="CJ412" s="85">
        <v>811285.8</v>
      </c>
      <c r="CK412" s="85">
        <v>0</v>
      </c>
      <c r="CL412" s="85">
        <v>0</v>
      </c>
      <c r="CM412" s="85">
        <v>271762.28999999998</v>
      </c>
      <c r="CN412" s="85">
        <v>0</v>
      </c>
      <c r="CO412" s="84">
        <v>693982.44</v>
      </c>
      <c r="CP412" s="84">
        <v>-52734.6</v>
      </c>
      <c r="CQ412" s="57">
        <f>CE412+CF412+CG412+CH412+CI412+CJ412+CK412+CL412+CM412+CN412+CO412+CP412</f>
        <v>2595289.92</v>
      </c>
      <c r="CR412" s="57">
        <f t="shared" si="4323"/>
        <v>58485625.860000007</v>
      </c>
      <c r="CS412" s="179">
        <v>74842.63</v>
      </c>
      <c r="CT412" s="84">
        <v>0.01</v>
      </c>
      <c r="CU412" s="84">
        <v>0</v>
      </c>
      <c r="CV412" s="84">
        <f t="shared" si="4349"/>
        <v>74842.64</v>
      </c>
      <c r="CW412" s="84">
        <v>0</v>
      </c>
      <c r="CX412" s="84">
        <f t="shared" si="4350"/>
        <v>74842.63</v>
      </c>
      <c r="CY412" s="191">
        <f t="shared" si="4351"/>
        <v>0.99999986638632743</v>
      </c>
      <c r="CZ412" s="84">
        <f t="shared" si="4352"/>
        <v>-9.9999999947613105E-3</v>
      </c>
      <c r="DA412" s="84">
        <f t="shared" ref="DA412:FL412" si="4444">DA413+DA414</f>
        <v>638849.38</v>
      </c>
      <c r="DB412" s="84">
        <v>210262.99</v>
      </c>
      <c r="DC412" s="84">
        <f t="shared" si="4354"/>
        <v>713692.02</v>
      </c>
      <c r="DD412" s="84">
        <v>0</v>
      </c>
      <c r="DE412" s="84">
        <f t="shared" si="4324"/>
        <v>285105.62</v>
      </c>
      <c r="DF412" s="191">
        <f t="shared" ref="DF412" si="4445">IFERROR(DE412/DC412,"nebija plānots")</f>
        <v>0.39947990451119236</v>
      </c>
      <c r="DG412" s="84">
        <f t="shared" ref="DG412" si="4446">DE412-DC412</f>
        <v>-428586.4</v>
      </c>
      <c r="DH412" s="84">
        <f t="shared" si="4444"/>
        <v>0</v>
      </c>
      <c r="DI412" s="84">
        <f>638849.38-28829.17</f>
        <v>610020.21</v>
      </c>
      <c r="DJ412" s="84">
        <f t="shared" ref="DJ412" si="4447">DC412+DH412</f>
        <v>713692.02</v>
      </c>
      <c r="DK412" s="84">
        <v>28829.17</v>
      </c>
      <c r="DL412" s="84">
        <f t="shared" si="4325"/>
        <v>895125.83</v>
      </c>
      <c r="DM412" s="191">
        <f t="shared" ref="DM412" si="4448">IFERROR(DL412/DJ412,"nebija plānots")</f>
        <v>1.2542186334099685</v>
      </c>
      <c r="DN412" s="84">
        <f t="shared" ref="DN412" si="4449">DL412-DJ412</f>
        <v>181433.80999999994</v>
      </c>
      <c r="DO412" s="84">
        <f t="shared" si="4444"/>
        <v>60917.67</v>
      </c>
      <c r="DP412" s="84">
        <v>-105469.21</v>
      </c>
      <c r="DQ412" s="84">
        <f t="shared" ref="DQ412" si="4450">DJ412+DO412</f>
        <v>774609.69000000006</v>
      </c>
      <c r="DR412" s="84">
        <v>134298.38</v>
      </c>
      <c r="DS412" s="84">
        <f t="shared" si="4326"/>
        <v>789656.62</v>
      </c>
      <c r="DT412" s="191">
        <f t="shared" ref="DT412" si="4451">IFERROR(DS412/DQ412,"nebija plānots")</f>
        <v>1.0194251765686018</v>
      </c>
      <c r="DU412" s="84">
        <f t="shared" ref="DU412" si="4452">DS412-DQ412</f>
        <v>15046.929999999935</v>
      </c>
      <c r="DV412" s="84">
        <f t="shared" si="4444"/>
        <v>0</v>
      </c>
      <c r="DW412" s="84">
        <v>69807.97</v>
      </c>
      <c r="DX412" s="84">
        <f t="shared" ref="DX412" si="4453">DQ412+DV412</f>
        <v>774609.69000000006</v>
      </c>
      <c r="DY412" s="84">
        <v>134298.38</v>
      </c>
      <c r="DZ412" s="84">
        <f t="shared" si="4327"/>
        <v>859464.59</v>
      </c>
      <c r="EA412" s="191">
        <f t="shared" ref="EA412" si="4454">IFERROR(DZ412/DX412,"nebija plānots")</f>
        <v>1.1095453634203827</v>
      </c>
      <c r="EB412" s="84">
        <f t="shared" ref="EB412" si="4455">DZ412-DX412</f>
        <v>84854.899999999907</v>
      </c>
      <c r="EC412" s="84">
        <f t="shared" si="4444"/>
        <v>0</v>
      </c>
      <c r="ED412" s="84">
        <v>11415.59</v>
      </c>
      <c r="EE412" s="84">
        <f t="shared" ref="EE412" si="4456">DX412+EC412</f>
        <v>774609.69000000006</v>
      </c>
      <c r="EF412" s="84">
        <v>134298.38</v>
      </c>
      <c r="EG412" s="84">
        <f t="shared" si="4328"/>
        <v>870880.17999999993</v>
      </c>
      <c r="EH412" s="191">
        <f t="shared" ref="EH412" si="4457">IFERROR(EG412/EE412,"nebija plānots")</f>
        <v>1.1242825790108562</v>
      </c>
      <c r="EI412" s="84">
        <f t="shared" ref="EI412" si="4458">EG412-EE412</f>
        <v>96270.489999999874</v>
      </c>
      <c r="EJ412" s="84">
        <f t="shared" si="4444"/>
        <v>0</v>
      </c>
      <c r="EK412" s="84">
        <v>0</v>
      </c>
      <c r="EL412" s="84">
        <f t="shared" ref="EL412" si="4459">EE412+EJ412</f>
        <v>774609.69000000006</v>
      </c>
      <c r="EM412" s="84">
        <v>134298.38</v>
      </c>
      <c r="EN412" s="84">
        <f t="shared" si="4329"/>
        <v>870880.17999999993</v>
      </c>
      <c r="EO412" s="191">
        <f t="shared" ref="EO412" si="4460">IFERROR(EN412/EL412,"nebija plānots")</f>
        <v>1.1242825790108562</v>
      </c>
      <c r="EP412" s="84">
        <f t="shared" ref="EP412" si="4461">EN412-EL412</f>
        <v>96270.489999999874</v>
      </c>
      <c r="EQ412" s="84">
        <f t="shared" si="4444"/>
        <v>0</v>
      </c>
      <c r="ER412" s="84">
        <v>0</v>
      </c>
      <c r="ES412" s="84">
        <f t="shared" ref="ES412" si="4462">EL412+EQ412</f>
        <v>774609.69000000006</v>
      </c>
      <c r="ET412" s="84">
        <v>134298.38</v>
      </c>
      <c r="EU412" s="84">
        <f t="shared" si="4330"/>
        <v>870880.17999999993</v>
      </c>
      <c r="EV412" s="191">
        <f t="shared" ref="EV412" si="4463">IFERROR(EU412/ES412,"nebija plānots")</f>
        <v>1.1242825790108562</v>
      </c>
      <c r="EW412" s="84">
        <f t="shared" ref="EW412" si="4464">EU412-ES412</f>
        <v>96270.489999999874</v>
      </c>
      <c r="EX412" s="84">
        <f t="shared" si="4444"/>
        <v>0</v>
      </c>
      <c r="EY412" s="84">
        <v>0</v>
      </c>
      <c r="EZ412" s="84">
        <f t="shared" ref="EZ412" si="4465">ES412+EX412</f>
        <v>774609.69000000006</v>
      </c>
      <c r="FA412" s="84">
        <v>134298.38</v>
      </c>
      <c r="FB412" s="84">
        <f t="shared" si="4331"/>
        <v>870880.17999999993</v>
      </c>
      <c r="FC412" s="191">
        <f t="shared" ref="FC412" si="4466">IFERROR(FB412/EZ412,"nebija plānots")</f>
        <v>1.1242825790108562</v>
      </c>
      <c r="FD412" s="84">
        <f t="shared" ref="FD412" si="4467">FB412-EZ412</f>
        <v>96270.489999999874</v>
      </c>
      <c r="FE412" s="84">
        <f t="shared" si="4444"/>
        <v>0</v>
      </c>
      <c r="FF412" s="84">
        <v>-111712.72</v>
      </c>
      <c r="FG412" s="84">
        <f t="shared" ref="FG412" si="4468">EZ412+FE412</f>
        <v>774609.69000000006</v>
      </c>
      <c r="FH412" s="84">
        <v>246011.10000000003</v>
      </c>
      <c r="FI412" s="84">
        <f t="shared" si="4332"/>
        <v>759167.46</v>
      </c>
      <c r="FJ412" s="191">
        <f t="shared" ref="FJ412" si="4469">IFERROR(FI412/FG412,"nebija plānots")</f>
        <v>0.98006450190417826</v>
      </c>
      <c r="FK412" s="84">
        <f t="shared" ref="FK412" si="4470">FI412-FG412</f>
        <v>-15442.230000000098</v>
      </c>
      <c r="FL412" s="84">
        <f t="shared" si="4444"/>
        <v>0</v>
      </c>
      <c r="FM412" s="84">
        <v>143303.79</v>
      </c>
      <c r="FN412" s="84">
        <f t="shared" ref="FN412" si="4471">FG412+FL412</f>
        <v>774609.69000000006</v>
      </c>
      <c r="FO412" s="84">
        <v>246011.10000000003</v>
      </c>
      <c r="FP412" s="84">
        <f t="shared" si="4333"/>
        <v>902471.25</v>
      </c>
      <c r="FQ412" s="191">
        <f t="shared" ref="FQ412" si="4472">IFERROR(FP412/FN412,"nebija plānots")</f>
        <v>1.1650657894558483</v>
      </c>
      <c r="FR412" s="84">
        <f t="shared" ref="FR412" si="4473">FP412-FN412</f>
        <v>127861.55999999994</v>
      </c>
      <c r="FS412" s="97">
        <f t="shared" si="3790"/>
        <v>774609.69000000006</v>
      </c>
      <c r="FT412" s="97">
        <f t="shared" si="4334"/>
        <v>59388097.110000007</v>
      </c>
      <c r="FU412" s="84">
        <v>750584.23</v>
      </c>
      <c r="FV412" s="84">
        <v>0</v>
      </c>
      <c r="FW412" s="84">
        <v>0</v>
      </c>
      <c r="FX412" s="84">
        <f t="shared" si="4335"/>
        <v>0</v>
      </c>
      <c r="FY412" s="191">
        <f t="shared" si="4336"/>
        <v>0</v>
      </c>
      <c r="FZ412" s="84">
        <f t="shared" si="4337"/>
        <v>750584.23</v>
      </c>
      <c r="GA412" s="84">
        <v>0</v>
      </c>
      <c r="GB412" s="84">
        <v>0</v>
      </c>
      <c r="GC412" s="84">
        <f t="shared" si="4338"/>
        <v>0</v>
      </c>
      <c r="GD412" s="84">
        <f t="shared" si="4339"/>
        <v>0</v>
      </c>
      <c r="GE412" s="84">
        <f t="shared" si="4340"/>
        <v>0</v>
      </c>
      <c r="GF412" s="191">
        <f t="shared" si="4341"/>
        <v>0</v>
      </c>
      <c r="GG412" s="84">
        <f t="shared" si="4342"/>
        <v>750584.23</v>
      </c>
      <c r="GH412" s="84">
        <v>169452.31</v>
      </c>
      <c r="GI412" s="84">
        <v>0</v>
      </c>
      <c r="GJ412" s="84">
        <f t="shared" si="4343"/>
        <v>169452.31</v>
      </c>
      <c r="GK412" s="84">
        <f t="shared" si="4344"/>
        <v>0</v>
      </c>
      <c r="GL412" s="84">
        <f t="shared" si="4345"/>
        <v>169452.31</v>
      </c>
      <c r="GM412" s="191">
        <f t="shared" si="4346"/>
        <v>0.22576055188369731</v>
      </c>
      <c r="GN412" s="84">
        <f t="shared" si="4347"/>
        <v>581131.91999999993</v>
      </c>
      <c r="GO412" s="84">
        <v>574125.64</v>
      </c>
      <c r="GP412" s="84">
        <v>0</v>
      </c>
      <c r="GQ412" s="84">
        <f t="shared" si="4314"/>
        <v>574125.64</v>
      </c>
      <c r="GR412" s="84">
        <f t="shared" si="4315"/>
        <v>0</v>
      </c>
      <c r="GS412" s="84">
        <f t="shared" si="4316"/>
        <v>743577.95</v>
      </c>
      <c r="GT412" s="191">
        <f t="shared" si="4348"/>
        <v>0.9906655646095841</v>
      </c>
      <c r="GU412" s="84">
        <f t="shared" si="4317"/>
        <v>7006.2799999999115</v>
      </c>
      <c r="GV412" s="84">
        <v>0</v>
      </c>
      <c r="GW412" s="84">
        <v>105469.21</v>
      </c>
      <c r="GX412" s="84">
        <f t="shared" si="4318"/>
        <v>-105469.21</v>
      </c>
      <c r="GY412" s="84">
        <f t="shared" si="4319"/>
        <v>105469.21</v>
      </c>
      <c r="GZ412" s="84">
        <f t="shared" si="4320"/>
        <v>638108.74</v>
      </c>
      <c r="HA412" s="191">
        <f t="shared" si="3791"/>
        <v>0.85014940961389507</v>
      </c>
      <c r="HB412" s="84">
        <f t="shared" si="4321"/>
        <v>112475.48999999992</v>
      </c>
      <c r="HC412" s="57">
        <f>FU412+FS412+CQ412+CD412+BQ412+BC412+AP412</f>
        <v>60010819.780000009</v>
      </c>
      <c r="HD412" s="57">
        <f>Q412-HC412</f>
        <v>2610521.2199999914</v>
      </c>
      <c r="HE412" s="58" t="s">
        <v>1020</v>
      </c>
      <c r="HF412" s="58"/>
      <c r="HG412" s="59"/>
      <c r="HH412" s="59"/>
      <c r="HI412" s="59"/>
    </row>
    <row r="413" spans="1:217" ht="75.400000000000006" hidden="1" customHeight="1" outlineLevel="1" x14ac:dyDescent="0.45">
      <c r="B413" s="9"/>
      <c r="C413" s="317" t="s">
        <v>152</v>
      </c>
      <c r="D413" s="1" t="s">
        <v>1471</v>
      </c>
      <c r="E413" s="35">
        <v>398</v>
      </c>
      <c r="F413" s="35">
        <v>8</v>
      </c>
      <c r="G413" s="38" t="s">
        <v>152</v>
      </c>
      <c r="H413" s="37" t="s">
        <v>288</v>
      </c>
      <c r="I413" s="37" t="s">
        <v>534</v>
      </c>
      <c r="J413" s="54">
        <v>0</v>
      </c>
      <c r="K413" s="41"/>
      <c r="L413" s="38"/>
      <c r="M413" s="42" t="s">
        <v>34</v>
      </c>
      <c r="N413" s="41"/>
      <c r="O413" s="38"/>
      <c r="P413" s="38" t="s">
        <v>456</v>
      </c>
      <c r="Q413" s="40"/>
      <c r="R413" s="40"/>
      <c r="S413" s="40"/>
      <c r="T413" s="98"/>
      <c r="U413" s="40"/>
      <c r="V413" s="40"/>
      <c r="W413" s="40"/>
      <c r="X413" s="85">
        <f t="shared" si="4322"/>
        <v>0</v>
      </c>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40"/>
      <c r="BF413" s="40"/>
      <c r="BG413" s="40"/>
      <c r="BH413" s="40"/>
      <c r="BI413" s="40"/>
      <c r="BJ413" s="40"/>
      <c r="BK413" s="40"/>
      <c r="BL413" s="40"/>
      <c r="BM413" s="40"/>
      <c r="BN413" s="40"/>
      <c r="BO413" s="40"/>
      <c r="BP413" s="40"/>
      <c r="BQ413" s="40"/>
      <c r="BR413" s="40"/>
      <c r="BS413" s="40"/>
      <c r="BT413" s="40"/>
      <c r="BU413" s="40"/>
      <c r="BV413" s="40"/>
      <c r="BW413" s="40"/>
      <c r="BX413" s="40"/>
      <c r="BY413" s="40"/>
      <c r="BZ413" s="40"/>
      <c r="CA413" s="40"/>
      <c r="CB413" s="40"/>
      <c r="CC413" s="40"/>
      <c r="CD413" s="40"/>
      <c r="CE413" s="40"/>
      <c r="CF413" s="40"/>
      <c r="CG413" s="40"/>
      <c r="CH413" s="40"/>
      <c r="CI413" s="40"/>
      <c r="CJ413" s="40"/>
      <c r="CK413" s="40"/>
      <c r="CL413" s="40"/>
      <c r="CM413" s="40"/>
      <c r="CN413" s="40"/>
      <c r="CO413" s="84">
        <v>0</v>
      </c>
      <c r="CP413" s="84">
        <v>0</v>
      </c>
      <c r="CQ413" s="40"/>
      <c r="CR413" s="57">
        <f t="shared" si="4323"/>
        <v>0</v>
      </c>
      <c r="CS413" s="40"/>
      <c r="CT413" s="40"/>
      <c r="CU413" s="84"/>
      <c r="CV413" s="84"/>
      <c r="CW413" s="84"/>
      <c r="CX413" s="84"/>
      <c r="CY413" s="191"/>
      <c r="CZ413" s="84"/>
      <c r="DA413" s="40"/>
      <c r="DB413" s="84">
        <v>0</v>
      </c>
      <c r="DC413" s="84"/>
      <c r="DD413" s="84"/>
      <c r="DE413" s="84">
        <f t="shared" si="4324"/>
        <v>0</v>
      </c>
      <c r="DF413" s="191"/>
      <c r="DG413" s="84"/>
      <c r="DH413" s="40"/>
      <c r="DI413" s="84">
        <v>0</v>
      </c>
      <c r="DJ413" s="84"/>
      <c r="DK413" s="84"/>
      <c r="DL413" s="84">
        <f t="shared" si="4325"/>
        <v>0</v>
      </c>
      <c r="DM413" s="191"/>
      <c r="DN413" s="84"/>
      <c r="DO413" s="40"/>
      <c r="DP413" s="84">
        <v>0</v>
      </c>
      <c r="DQ413" s="84"/>
      <c r="DR413" s="84"/>
      <c r="DS413" s="84">
        <f t="shared" si="4326"/>
        <v>0</v>
      </c>
      <c r="DT413" s="191"/>
      <c r="DU413" s="84"/>
      <c r="DV413" s="40"/>
      <c r="DW413" s="84">
        <v>0</v>
      </c>
      <c r="DX413" s="84"/>
      <c r="DY413" s="84"/>
      <c r="DZ413" s="84">
        <f t="shared" si="4327"/>
        <v>0</v>
      </c>
      <c r="EA413" s="191"/>
      <c r="EB413" s="84"/>
      <c r="EC413" s="40"/>
      <c r="ED413" s="84">
        <v>0</v>
      </c>
      <c r="EE413" s="84"/>
      <c r="EF413" s="84"/>
      <c r="EG413" s="84">
        <f t="shared" si="4328"/>
        <v>0</v>
      </c>
      <c r="EH413" s="191"/>
      <c r="EI413" s="84"/>
      <c r="EJ413" s="40"/>
      <c r="EK413" s="84">
        <v>0</v>
      </c>
      <c r="EL413" s="84"/>
      <c r="EM413" s="84"/>
      <c r="EN413" s="84">
        <f t="shared" si="4329"/>
        <v>0</v>
      </c>
      <c r="EO413" s="191"/>
      <c r="EP413" s="84"/>
      <c r="EQ413" s="40"/>
      <c r="ER413" s="84">
        <v>0</v>
      </c>
      <c r="ES413" s="84"/>
      <c r="ET413" s="84"/>
      <c r="EU413" s="84">
        <f t="shared" si="4330"/>
        <v>0</v>
      </c>
      <c r="EV413" s="191"/>
      <c r="EW413" s="84"/>
      <c r="EX413" s="40"/>
      <c r="EY413" s="84">
        <v>0</v>
      </c>
      <c r="EZ413" s="84"/>
      <c r="FA413" s="84"/>
      <c r="FB413" s="84">
        <f t="shared" si="4331"/>
        <v>0</v>
      </c>
      <c r="FC413" s="191"/>
      <c r="FD413" s="84"/>
      <c r="FE413" s="40"/>
      <c r="FF413" s="84">
        <v>0</v>
      </c>
      <c r="FG413" s="84"/>
      <c r="FH413" s="84"/>
      <c r="FI413" s="84">
        <f t="shared" si="4332"/>
        <v>0</v>
      </c>
      <c r="FJ413" s="191"/>
      <c r="FK413" s="84"/>
      <c r="FL413" s="40"/>
      <c r="FM413" s="84">
        <v>0</v>
      </c>
      <c r="FN413" s="84"/>
      <c r="FO413" s="84"/>
      <c r="FP413" s="84">
        <f t="shared" si="4333"/>
        <v>0</v>
      </c>
      <c r="FQ413" s="191"/>
      <c r="FR413" s="84"/>
      <c r="FS413" s="40"/>
      <c r="FT413" s="97">
        <f t="shared" si="4334"/>
        <v>0</v>
      </c>
      <c r="FU413" s="84">
        <v>0</v>
      </c>
      <c r="FV413" s="84">
        <v>0</v>
      </c>
      <c r="FW413" s="84">
        <v>0</v>
      </c>
      <c r="FX413" s="84">
        <f t="shared" si="4335"/>
        <v>0</v>
      </c>
      <c r="FY413" s="191" t="str">
        <f t="shared" si="4336"/>
        <v>nebija plānots</v>
      </c>
      <c r="FZ413" s="84">
        <f t="shared" si="4337"/>
        <v>0</v>
      </c>
      <c r="GA413" s="84">
        <v>0</v>
      </c>
      <c r="GB413" s="84">
        <v>0</v>
      </c>
      <c r="GC413" s="84">
        <f t="shared" si="4338"/>
        <v>0</v>
      </c>
      <c r="GD413" s="84">
        <f t="shared" si="4339"/>
        <v>0</v>
      </c>
      <c r="GE413" s="84">
        <f t="shared" si="4340"/>
        <v>0</v>
      </c>
      <c r="GF413" s="191" t="str">
        <f t="shared" si="4341"/>
        <v>nebija plānots</v>
      </c>
      <c r="GG413" s="84">
        <f t="shared" si="4342"/>
        <v>0</v>
      </c>
      <c r="GH413" s="84">
        <v>0</v>
      </c>
      <c r="GI413" s="84">
        <v>0</v>
      </c>
      <c r="GJ413" s="84">
        <f t="shared" si="4343"/>
        <v>0</v>
      </c>
      <c r="GK413" s="84">
        <f t="shared" si="4344"/>
        <v>0</v>
      </c>
      <c r="GL413" s="84">
        <f t="shared" si="4345"/>
        <v>0</v>
      </c>
      <c r="GM413" s="191" t="str">
        <f t="shared" si="4346"/>
        <v>nebija plānots</v>
      </c>
      <c r="GN413" s="84">
        <f t="shared" si="4347"/>
        <v>0</v>
      </c>
      <c r="GO413" s="84">
        <v>0</v>
      </c>
      <c r="GP413" s="84">
        <v>0</v>
      </c>
      <c r="GQ413" s="84">
        <f t="shared" si="4314"/>
        <v>0</v>
      </c>
      <c r="GR413" s="84">
        <f t="shared" si="4315"/>
        <v>0</v>
      </c>
      <c r="GS413" s="84">
        <f t="shared" si="4316"/>
        <v>0</v>
      </c>
      <c r="GT413" s="191" t="str">
        <f t="shared" si="4348"/>
        <v>nebija plānots</v>
      </c>
      <c r="GU413" s="84">
        <f t="shared" si="4317"/>
        <v>0</v>
      </c>
      <c r="GV413" s="84">
        <v>0</v>
      </c>
      <c r="GW413" s="84">
        <v>0</v>
      </c>
      <c r="GX413" s="84">
        <f t="shared" si="4318"/>
        <v>0</v>
      </c>
      <c r="GY413" s="84">
        <f t="shared" si="4319"/>
        <v>0</v>
      </c>
      <c r="GZ413" s="84">
        <f t="shared" si="4320"/>
        <v>0</v>
      </c>
      <c r="HA413" s="191" t="str">
        <f t="shared" si="3791"/>
        <v>nebija plānots</v>
      </c>
      <c r="HB413" s="84">
        <f t="shared" si="4321"/>
        <v>0</v>
      </c>
      <c r="HC413" s="40"/>
      <c r="HD413" s="40"/>
      <c r="HE413" s="99"/>
      <c r="HF413" s="99"/>
      <c r="HG413" s="100"/>
      <c r="HH413" s="100"/>
      <c r="HI413" s="100"/>
    </row>
    <row r="414" spans="1:217" ht="102.4" hidden="1" customHeight="1" outlineLevel="1" x14ac:dyDescent="0.45">
      <c r="B414" s="9"/>
      <c r="C414" s="317" t="s">
        <v>152</v>
      </c>
      <c r="D414" s="1" t="s">
        <v>1471</v>
      </c>
      <c r="E414" s="35">
        <v>399</v>
      </c>
      <c r="F414" s="35">
        <v>8</v>
      </c>
      <c r="G414" s="38" t="s">
        <v>152</v>
      </c>
      <c r="H414" s="37" t="s">
        <v>288</v>
      </c>
      <c r="I414" s="37" t="s">
        <v>534</v>
      </c>
      <c r="J414" s="54">
        <v>0</v>
      </c>
      <c r="K414" s="41"/>
      <c r="L414" s="38"/>
      <c r="M414" s="42" t="s">
        <v>34</v>
      </c>
      <c r="N414" s="41"/>
      <c r="O414" s="38"/>
      <c r="P414" s="38" t="s">
        <v>457</v>
      </c>
      <c r="Q414" s="40"/>
      <c r="R414" s="40"/>
      <c r="S414" s="40"/>
      <c r="T414" s="98"/>
      <c r="U414" s="40"/>
      <c r="V414" s="40"/>
      <c r="W414" s="40"/>
      <c r="X414" s="85">
        <f t="shared" si="4322"/>
        <v>0</v>
      </c>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0"/>
      <c r="BN414" s="40"/>
      <c r="BO414" s="40"/>
      <c r="BP414" s="40"/>
      <c r="BQ414" s="40"/>
      <c r="BR414" s="40"/>
      <c r="BS414" s="40"/>
      <c r="BT414" s="40"/>
      <c r="BU414" s="40"/>
      <c r="BV414" s="40"/>
      <c r="BW414" s="40"/>
      <c r="BX414" s="40"/>
      <c r="BY414" s="40"/>
      <c r="BZ414" s="40"/>
      <c r="CA414" s="40"/>
      <c r="CB414" s="40"/>
      <c r="CC414" s="40"/>
      <c r="CD414" s="40"/>
      <c r="CE414" s="40"/>
      <c r="CF414" s="40"/>
      <c r="CG414" s="40"/>
      <c r="CH414" s="40"/>
      <c r="CI414" s="40"/>
      <c r="CJ414" s="40"/>
      <c r="CK414" s="40"/>
      <c r="CL414" s="40"/>
      <c r="CM414" s="40"/>
      <c r="CN414" s="40"/>
      <c r="CO414" s="84">
        <v>0</v>
      </c>
      <c r="CP414" s="84">
        <v>0</v>
      </c>
      <c r="CQ414" s="40"/>
      <c r="CR414" s="57">
        <f t="shared" si="4323"/>
        <v>0</v>
      </c>
      <c r="CS414" s="40"/>
      <c r="CT414" s="40">
        <v>0.01</v>
      </c>
      <c r="CU414" s="84"/>
      <c r="CV414" s="84"/>
      <c r="CW414" s="84"/>
      <c r="CX414" s="84"/>
      <c r="CY414" s="191"/>
      <c r="CZ414" s="84"/>
      <c r="DA414" s="40">
        <v>638849.38</v>
      </c>
      <c r="DB414" s="84">
        <v>0</v>
      </c>
      <c r="DC414" s="84"/>
      <c r="DD414" s="84"/>
      <c r="DE414" s="84">
        <f t="shared" si="4324"/>
        <v>0</v>
      </c>
      <c r="DF414" s="191"/>
      <c r="DG414" s="84"/>
      <c r="DH414" s="40">
        <v>0</v>
      </c>
      <c r="DI414" s="84">
        <v>0</v>
      </c>
      <c r="DJ414" s="84"/>
      <c r="DK414" s="84"/>
      <c r="DL414" s="84">
        <f t="shared" si="4325"/>
        <v>0</v>
      </c>
      <c r="DM414" s="191"/>
      <c r="DN414" s="84"/>
      <c r="DO414" s="40">
        <v>60917.67</v>
      </c>
      <c r="DP414" s="84">
        <v>0</v>
      </c>
      <c r="DQ414" s="84"/>
      <c r="DR414" s="84"/>
      <c r="DS414" s="84">
        <f t="shared" si="4326"/>
        <v>0</v>
      </c>
      <c r="DT414" s="191"/>
      <c r="DU414" s="84"/>
      <c r="DV414" s="40">
        <v>0</v>
      </c>
      <c r="DW414" s="84">
        <v>0</v>
      </c>
      <c r="DX414" s="84"/>
      <c r="DY414" s="84"/>
      <c r="DZ414" s="84">
        <f t="shared" si="4327"/>
        <v>0</v>
      </c>
      <c r="EA414" s="191"/>
      <c r="EB414" s="84"/>
      <c r="EC414" s="40">
        <v>0</v>
      </c>
      <c r="ED414" s="84">
        <v>0</v>
      </c>
      <c r="EE414" s="84"/>
      <c r="EF414" s="84"/>
      <c r="EG414" s="84">
        <f t="shared" si="4328"/>
        <v>0</v>
      </c>
      <c r="EH414" s="191"/>
      <c r="EI414" s="84"/>
      <c r="EJ414" s="40">
        <v>0</v>
      </c>
      <c r="EK414" s="84">
        <v>0</v>
      </c>
      <c r="EL414" s="84"/>
      <c r="EM414" s="84"/>
      <c r="EN414" s="84">
        <f t="shared" si="4329"/>
        <v>0</v>
      </c>
      <c r="EO414" s="191"/>
      <c r="EP414" s="84"/>
      <c r="EQ414" s="40">
        <v>0</v>
      </c>
      <c r="ER414" s="84">
        <v>0</v>
      </c>
      <c r="ES414" s="84"/>
      <c r="ET414" s="84"/>
      <c r="EU414" s="84">
        <f t="shared" si="4330"/>
        <v>0</v>
      </c>
      <c r="EV414" s="191"/>
      <c r="EW414" s="84"/>
      <c r="EX414" s="40">
        <v>0</v>
      </c>
      <c r="EY414" s="84">
        <v>0</v>
      </c>
      <c r="EZ414" s="84"/>
      <c r="FA414" s="84"/>
      <c r="FB414" s="84">
        <f t="shared" si="4331"/>
        <v>0</v>
      </c>
      <c r="FC414" s="191"/>
      <c r="FD414" s="84"/>
      <c r="FE414" s="40">
        <v>0</v>
      </c>
      <c r="FF414" s="84">
        <v>0</v>
      </c>
      <c r="FG414" s="84"/>
      <c r="FH414" s="84"/>
      <c r="FI414" s="84">
        <f t="shared" si="4332"/>
        <v>0</v>
      </c>
      <c r="FJ414" s="191"/>
      <c r="FK414" s="84"/>
      <c r="FL414" s="40">
        <v>0</v>
      </c>
      <c r="FM414" s="84">
        <v>0</v>
      </c>
      <c r="FN414" s="84"/>
      <c r="FO414" s="84"/>
      <c r="FP414" s="84">
        <f t="shared" si="4333"/>
        <v>0</v>
      </c>
      <c r="FQ414" s="191"/>
      <c r="FR414" s="84"/>
      <c r="FS414" s="40"/>
      <c r="FT414" s="97">
        <f t="shared" si="4334"/>
        <v>0</v>
      </c>
      <c r="FU414" s="84">
        <v>0</v>
      </c>
      <c r="FV414" s="84">
        <v>0</v>
      </c>
      <c r="FW414" s="84">
        <v>0</v>
      </c>
      <c r="FX414" s="84">
        <f t="shared" si="4335"/>
        <v>0</v>
      </c>
      <c r="FY414" s="191" t="str">
        <f t="shared" si="4336"/>
        <v>nebija plānots</v>
      </c>
      <c r="FZ414" s="84">
        <f t="shared" si="4337"/>
        <v>0</v>
      </c>
      <c r="GA414" s="84">
        <v>0</v>
      </c>
      <c r="GB414" s="84">
        <v>0</v>
      </c>
      <c r="GC414" s="84">
        <f t="shared" si="4338"/>
        <v>0</v>
      </c>
      <c r="GD414" s="84">
        <f t="shared" si="4339"/>
        <v>0</v>
      </c>
      <c r="GE414" s="84">
        <f t="shared" si="4340"/>
        <v>0</v>
      </c>
      <c r="GF414" s="191" t="str">
        <f t="shared" si="4341"/>
        <v>nebija plānots</v>
      </c>
      <c r="GG414" s="84">
        <f t="shared" si="4342"/>
        <v>0</v>
      </c>
      <c r="GH414" s="84">
        <v>0</v>
      </c>
      <c r="GI414" s="84">
        <v>0</v>
      </c>
      <c r="GJ414" s="84">
        <f t="shared" si="4343"/>
        <v>0</v>
      </c>
      <c r="GK414" s="84">
        <f t="shared" si="4344"/>
        <v>0</v>
      </c>
      <c r="GL414" s="84">
        <f t="shared" si="4345"/>
        <v>0</v>
      </c>
      <c r="GM414" s="191" t="str">
        <f t="shared" si="4346"/>
        <v>nebija plānots</v>
      </c>
      <c r="GN414" s="84">
        <f t="shared" si="4347"/>
        <v>0</v>
      </c>
      <c r="GO414" s="84">
        <v>0</v>
      </c>
      <c r="GP414" s="84">
        <v>0</v>
      </c>
      <c r="GQ414" s="84">
        <f t="shared" si="4314"/>
        <v>0</v>
      </c>
      <c r="GR414" s="84">
        <f t="shared" si="4315"/>
        <v>0</v>
      </c>
      <c r="GS414" s="84">
        <f t="shared" si="4316"/>
        <v>0</v>
      </c>
      <c r="GT414" s="191" t="str">
        <f t="shared" si="4348"/>
        <v>nebija plānots</v>
      </c>
      <c r="GU414" s="84">
        <f t="shared" si="4317"/>
        <v>0</v>
      </c>
      <c r="GV414" s="84">
        <v>0</v>
      </c>
      <c r="GW414" s="84">
        <v>0</v>
      </c>
      <c r="GX414" s="84">
        <f t="shared" si="4318"/>
        <v>0</v>
      </c>
      <c r="GY414" s="84">
        <f t="shared" si="4319"/>
        <v>0</v>
      </c>
      <c r="GZ414" s="84">
        <f t="shared" si="4320"/>
        <v>0</v>
      </c>
      <c r="HA414" s="191" t="str">
        <f t="shared" si="3791"/>
        <v>nebija plānots</v>
      </c>
      <c r="HB414" s="84">
        <f t="shared" si="4321"/>
        <v>0</v>
      </c>
      <c r="HC414" s="40"/>
      <c r="HD414" s="40"/>
      <c r="HE414" s="99"/>
      <c r="HF414" s="99" t="s">
        <v>855</v>
      </c>
      <c r="HG414" s="100" t="s">
        <v>856</v>
      </c>
      <c r="HH414" s="100"/>
      <c r="HI414" s="100" t="s">
        <v>853</v>
      </c>
    </row>
    <row r="415" spans="1:217" ht="75.400000000000006" customHeight="1" collapsed="1" x14ac:dyDescent="0.45">
      <c r="A415" s="1" t="str">
        <f t="shared" si="2436"/>
        <v>8.1.2.2</v>
      </c>
      <c r="B415" s="9" t="str">
        <f>C415&amp;J415&amp;"."&amp;D415</f>
        <v>8.1.2.2.Nē</v>
      </c>
      <c r="C415" s="317" t="s">
        <v>152</v>
      </c>
      <c r="D415" s="1" t="s">
        <v>1471</v>
      </c>
      <c r="E415" s="35">
        <v>400</v>
      </c>
      <c r="F415" s="52">
        <v>8</v>
      </c>
      <c r="G415" s="55" t="s">
        <v>152</v>
      </c>
      <c r="H415" s="54" t="s">
        <v>288</v>
      </c>
      <c r="I415" s="54" t="str">
        <f t="shared" si="2401"/>
        <v>8.1.2. Ieguldījumi vispārējās izglītības infrastruktūrā</v>
      </c>
      <c r="J415" s="54">
        <v>2</v>
      </c>
      <c r="K415" s="62">
        <v>2</v>
      </c>
      <c r="L415" s="38" t="str">
        <f t="shared" si="2402"/>
        <v>8.1.2.2</v>
      </c>
      <c r="M415" s="63" t="s">
        <v>34</v>
      </c>
      <c r="N415" s="62" t="s">
        <v>5</v>
      </c>
      <c r="O415" s="55" t="s">
        <v>222</v>
      </c>
      <c r="P415" s="55" t="s">
        <v>225</v>
      </c>
      <c r="Q415" s="57">
        <f t="shared" si="3603"/>
        <v>61809991</v>
      </c>
      <c r="R415" s="57">
        <f t="shared" si="3604"/>
        <v>61809991</v>
      </c>
      <c r="S415" s="80">
        <v>0</v>
      </c>
      <c r="T415" s="81">
        <v>61809991</v>
      </c>
      <c r="U415" s="80">
        <v>0</v>
      </c>
      <c r="V415" s="80">
        <v>0</v>
      </c>
      <c r="W415" s="80">
        <v>0</v>
      </c>
      <c r="X415" s="85" t="str">
        <f t="shared" si="4322"/>
        <v>ERAF</v>
      </c>
      <c r="Y415" s="85">
        <v>0</v>
      </c>
      <c r="Z415" s="85">
        <v>0</v>
      </c>
      <c r="AA415" s="85">
        <v>0</v>
      </c>
      <c r="AB415" s="85">
        <v>0</v>
      </c>
      <c r="AC415" s="85">
        <v>0</v>
      </c>
      <c r="AD415" s="85">
        <v>0</v>
      </c>
      <c r="AE415" s="85">
        <v>0</v>
      </c>
      <c r="AF415" s="85">
        <v>0</v>
      </c>
      <c r="AG415" s="85">
        <v>0</v>
      </c>
      <c r="AH415" s="85">
        <v>655617.46</v>
      </c>
      <c r="AI415" s="85">
        <v>199732.35</v>
      </c>
      <c r="AJ415" s="85">
        <v>1673700.62</v>
      </c>
      <c r="AK415" s="85">
        <v>73092.91</v>
      </c>
      <c r="AL415" s="85">
        <v>424465.85</v>
      </c>
      <c r="AM415" s="85">
        <v>3026609.1900000004</v>
      </c>
      <c r="AN415" s="85">
        <f t="shared" si="4193"/>
        <v>3026609.1900000004</v>
      </c>
      <c r="AO415" s="85">
        <v>18386259.690000001</v>
      </c>
      <c r="AP415" s="184">
        <v>23246112.729999997</v>
      </c>
      <c r="AQ415" s="85">
        <v>659403.57000000007</v>
      </c>
      <c r="AR415" s="85">
        <v>1893449.6400000001</v>
      </c>
      <c r="AS415" s="85">
        <v>1226093.97</v>
      </c>
      <c r="AT415" s="85">
        <v>414924.05</v>
      </c>
      <c r="AU415" s="85">
        <v>1699590.25</v>
      </c>
      <c r="AV415" s="85">
        <v>1543870.8800000001</v>
      </c>
      <c r="AW415" s="85">
        <v>526904.72</v>
      </c>
      <c r="AX415" s="85">
        <v>430044.4</v>
      </c>
      <c r="AY415" s="85">
        <v>138420.49</v>
      </c>
      <c r="AZ415" s="85">
        <v>506928.89</v>
      </c>
      <c r="BA415" s="85">
        <v>233188.42</v>
      </c>
      <c r="BB415" s="85">
        <v>1012775.3500000001</v>
      </c>
      <c r="BC415" s="184">
        <v>10628832.580000002</v>
      </c>
      <c r="BD415" s="57">
        <f t="shared" ref="BD415:BD628" si="4474">AP415+BC415</f>
        <v>33874945.310000002</v>
      </c>
      <c r="BE415" s="85">
        <v>983841.6</v>
      </c>
      <c r="BF415" s="85">
        <v>359694.31999999995</v>
      </c>
      <c r="BG415" s="85">
        <v>778869.24</v>
      </c>
      <c r="BH415" s="85">
        <v>2038678.66</v>
      </c>
      <c r="BI415" s="85">
        <v>434316.61</v>
      </c>
      <c r="BJ415" s="85">
        <v>748346.14999999991</v>
      </c>
      <c r="BK415" s="85">
        <v>388594.23000000004</v>
      </c>
      <c r="BL415" s="85">
        <v>488870.47</v>
      </c>
      <c r="BM415" s="85">
        <v>687656.67999999993</v>
      </c>
      <c r="BN415" s="85">
        <v>653021.64</v>
      </c>
      <c r="BO415" s="85">
        <v>1540266.5199999998</v>
      </c>
      <c r="BP415" s="85">
        <v>2297753.2899999996</v>
      </c>
      <c r="BQ415" s="184">
        <v>11429501.27</v>
      </c>
      <c r="BR415" s="85">
        <v>580060.78</v>
      </c>
      <c r="BS415" s="85">
        <v>454741.99</v>
      </c>
      <c r="BT415" s="85">
        <v>1282233.21</v>
      </c>
      <c r="BU415" s="85">
        <v>304311.27</v>
      </c>
      <c r="BV415" s="85">
        <v>0</v>
      </c>
      <c r="BW415" s="85">
        <v>1095799.72</v>
      </c>
      <c r="BX415" s="85">
        <v>902003.93</v>
      </c>
      <c r="BY415" s="85">
        <v>79967.72</v>
      </c>
      <c r="BZ415" s="85">
        <v>2380981.6500000004</v>
      </c>
      <c r="CA415" s="85">
        <v>0</v>
      </c>
      <c r="CB415" s="85">
        <v>576408.54</v>
      </c>
      <c r="CC415" s="85">
        <v>536306.87</v>
      </c>
      <c r="CD415" s="57">
        <f t="shared" ref="CD415:CD628" si="4475">BR415+BS415+BT415+BU415+BV415+BW415+BX415+BY415+BZ415+CA415+CB415+CC415</f>
        <v>8192815.6799999997</v>
      </c>
      <c r="CE415" s="85">
        <v>95985.67</v>
      </c>
      <c r="CF415" s="85">
        <v>204655.13</v>
      </c>
      <c r="CG415" s="85">
        <v>330693.79000000004</v>
      </c>
      <c r="CH415" s="85">
        <v>10246.56</v>
      </c>
      <c r="CI415" s="85">
        <v>0</v>
      </c>
      <c r="CJ415" s="85">
        <v>0</v>
      </c>
      <c r="CK415" s="85">
        <v>155586.72</v>
      </c>
      <c r="CL415" s="85">
        <v>46788.89</v>
      </c>
      <c r="CM415" s="85">
        <v>800624.59000000008</v>
      </c>
      <c r="CN415" s="85">
        <v>0</v>
      </c>
      <c r="CO415" s="84">
        <v>1265321.58</v>
      </c>
      <c r="CP415" s="84">
        <v>756094.52</v>
      </c>
      <c r="CQ415" s="57">
        <f>CE415+CF415+CG415+CH415+CI415+CJ415+CK415+CL415+CM415+CN415+CO415+CP415</f>
        <v>3665997.45</v>
      </c>
      <c r="CR415" s="57">
        <f t="shared" si="4323"/>
        <v>57163259.710000001</v>
      </c>
      <c r="CS415" s="179">
        <v>491994.43</v>
      </c>
      <c r="CT415" s="84">
        <v>64851.05</v>
      </c>
      <c r="CU415" s="84">
        <v>34640.53</v>
      </c>
      <c r="CV415" s="84">
        <f t="shared" si="4349"/>
        <v>556845.48</v>
      </c>
      <c r="CW415" s="84">
        <v>0</v>
      </c>
      <c r="CX415" s="84">
        <f t="shared" si="4350"/>
        <v>526634.96</v>
      </c>
      <c r="CY415" s="191">
        <f t="shared" si="4351"/>
        <v>0.94574703201326149</v>
      </c>
      <c r="CZ415" s="84">
        <f t="shared" si="4352"/>
        <v>-30210.520000000019</v>
      </c>
      <c r="DA415" s="84">
        <f t="shared" ref="DA415:FL415" si="4476">DA416+DA417</f>
        <v>415323.16</v>
      </c>
      <c r="DB415" s="84">
        <v>201774.27</v>
      </c>
      <c r="DC415" s="84">
        <f t="shared" si="4354"/>
        <v>972168.6399999999</v>
      </c>
      <c r="DD415" s="84">
        <v>0</v>
      </c>
      <c r="DE415" s="84">
        <f t="shared" si="4324"/>
        <v>728409.23</v>
      </c>
      <c r="DF415" s="191">
        <f t="shared" ref="DF415" si="4477">IFERROR(DE415/DC415,"nebija plānots")</f>
        <v>0.74926221648128877</v>
      </c>
      <c r="DG415" s="84">
        <f t="shared" ref="DG415" si="4478">DE415-DC415</f>
        <v>-243759.40999999992</v>
      </c>
      <c r="DH415" s="84">
        <f t="shared" si="4476"/>
        <v>184923.14</v>
      </c>
      <c r="DI415" s="84">
        <v>193524.8</v>
      </c>
      <c r="DJ415" s="84">
        <f t="shared" ref="DJ415" si="4479">DC415+DH415</f>
        <v>1157091.7799999998</v>
      </c>
      <c r="DK415" s="84">
        <v>0</v>
      </c>
      <c r="DL415" s="84">
        <f t="shared" si="4325"/>
        <v>921934.03</v>
      </c>
      <c r="DM415" s="191">
        <f t="shared" ref="DM415" si="4480">IFERROR(DL415/DJ415,"nebija plānots")</f>
        <v>0.79676828228785812</v>
      </c>
      <c r="DN415" s="84">
        <f t="shared" ref="DN415" si="4481">DL415-DJ415</f>
        <v>-235157.74999999977</v>
      </c>
      <c r="DO415" s="84">
        <f t="shared" si="4476"/>
        <v>0</v>
      </c>
      <c r="DP415" s="84">
        <v>172620.31999999998</v>
      </c>
      <c r="DQ415" s="84">
        <f t="shared" ref="DQ415" si="4482">DJ415+DO415</f>
        <v>1157091.7799999998</v>
      </c>
      <c r="DR415" s="84">
        <v>0</v>
      </c>
      <c r="DS415" s="84">
        <f t="shared" si="4326"/>
        <v>1094554.3500000001</v>
      </c>
      <c r="DT415" s="191">
        <f t="shared" ref="DT415" si="4483">IFERROR(DS415/DQ415,"nebija plānots")</f>
        <v>0.94595292172933787</v>
      </c>
      <c r="DU415" s="84">
        <f t="shared" ref="DU415" si="4484">DS415-DQ415</f>
        <v>-62537.429999999702</v>
      </c>
      <c r="DV415" s="84">
        <f t="shared" si="4476"/>
        <v>196474.41</v>
      </c>
      <c r="DW415" s="84">
        <v>3951.17</v>
      </c>
      <c r="DX415" s="84">
        <f t="shared" ref="DX415" si="4485">DQ415+DV415</f>
        <v>1353566.1899999997</v>
      </c>
      <c r="DY415" s="84">
        <v>0</v>
      </c>
      <c r="DZ415" s="84">
        <f t="shared" si="4327"/>
        <v>1098505.52</v>
      </c>
      <c r="EA415" s="191">
        <f t="shared" ref="EA415" si="4486">IFERROR(DZ415/DX415,"nebija plānots")</f>
        <v>0.81156394723482284</v>
      </c>
      <c r="EB415" s="84">
        <f t="shared" ref="EB415" si="4487">DZ415-DX415</f>
        <v>-255060.66999999969</v>
      </c>
      <c r="EC415" s="84">
        <f t="shared" si="4476"/>
        <v>68285.429999999993</v>
      </c>
      <c r="ED415" s="84">
        <v>259672.87</v>
      </c>
      <c r="EE415" s="84">
        <f t="shared" ref="EE415" si="4488">DX415+EC415</f>
        <v>1421851.6199999996</v>
      </c>
      <c r="EF415" s="84">
        <v>0</v>
      </c>
      <c r="EG415" s="84">
        <f t="shared" si="4328"/>
        <v>1358178.3900000001</v>
      </c>
      <c r="EH415" s="191">
        <f t="shared" ref="EH415" si="4489">IFERROR(EG415/EE415,"nebija plānots")</f>
        <v>0.95521809090037146</v>
      </c>
      <c r="EI415" s="84">
        <f t="shared" ref="EI415" si="4490">EG415-EE415</f>
        <v>-63673.229999999516</v>
      </c>
      <c r="EJ415" s="84">
        <f t="shared" si="4476"/>
        <v>125239.16</v>
      </c>
      <c r="EK415" s="84">
        <v>343704.22</v>
      </c>
      <c r="EL415" s="84">
        <f t="shared" ref="EL415" si="4491">EE415+EJ415</f>
        <v>1547090.7799999996</v>
      </c>
      <c r="EM415" s="84">
        <v>0</v>
      </c>
      <c r="EN415" s="84">
        <f t="shared" si="4329"/>
        <v>1701882.61</v>
      </c>
      <c r="EO415" s="191">
        <f t="shared" ref="EO415" si="4492">IFERROR(EN415/EL415,"nebija plānots")</f>
        <v>1.1000534887810531</v>
      </c>
      <c r="EP415" s="84">
        <f t="shared" ref="EP415" si="4493">EN415-EL415</f>
        <v>154791.83000000054</v>
      </c>
      <c r="EQ415" s="84">
        <f t="shared" si="4476"/>
        <v>0</v>
      </c>
      <c r="ER415" s="84">
        <v>0</v>
      </c>
      <c r="ES415" s="84">
        <f t="shared" ref="ES415" si="4494">EL415+EQ415</f>
        <v>1547090.7799999996</v>
      </c>
      <c r="ET415" s="84">
        <v>0</v>
      </c>
      <c r="EU415" s="84">
        <f t="shared" si="4330"/>
        <v>1701882.61</v>
      </c>
      <c r="EV415" s="191">
        <f t="shared" ref="EV415" si="4495">IFERROR(EU415/ES415,"nebija plānots")</f>
        <v>1.1000534887810531</v>
      </c>
      <c r="EW415" s="84">
        <f t="shared" ref="EW415" si="4496">EU415-ES415</f>
        <v>154791.83000000054</v>
      </c>
      <c r="EX415" s="84">
        <f t="shared" si="4476"/>
        <v>0</v>
      </c>
      <c r="EY415" s="84">
        <v>0</v>
      </c>
      <c r="EZ415" s="84">
        <f t="shared" ref="EZ415" si="4497">ES415+EX415</f>
        <v>1547090.7799999996</v>
      </c>
      <c r="FA415" s="84">
        <v>0</v>
      </c>
      <c r="FB415" s="84">
        <f t="shared" si="4331"/>
        <v>1701882.61</v>
      </c>
      <c r="FC415" s="191">
        <f t="shared" ref="FC415" si="4498">IFERROR(FB415/EZ415,"nebija plānots")</f>
        <v>1.1000534887810531</v>
      </c>
      <c r="FD415" s="84">
        <f t="shared" ref="FD415" si="4499">FB415-EZ415</f>
        <v>154791.83000000054</v>
      </c>
      <c r="FE415" s="84">
        <f t="shared" si="4476"/>
        <v>27683.54</v>
      </c>
      <c r="FF415" s="84">
        <v>0</v>
      </c>
      <c r="FG415" s="84">
        <f t="shared" ref="FG415" si="4500">EZ415+FE415</f>
        <v>1574774.3199999996</v>
      </c>
      <c r="FH415" s="84">
        <v>0</v>
      </c>
      <c r="FI415" s="84">
        <f t="shared" si="4332"/>
        <v>1701882.61</v>
      </c>
      <c r="FJ415" s="191">
        <f t="shared" ref="FJ415" si="4501">IFERROR(FI415/FG415,"nebija plānots")</f>
        <v>1.0807152417877888</v>
      </c>
      <c r="FK415" s="84">
        <f t="shared" ref="FK415" si="4502">FI415-FG415</f>
        <v>127108.2900000005</v>
      </c>
      <c r="FL415" s="84">
        <f t="shared" si="4476"/>
        <v>261994.28</v>
      </c>
      <c r="FM415" s="84">
        <v>0</v>
      </c>
      <c r="FN415" s="84">
        <f t="shared" ref="FN415" si="4503">FG415+FL415</f>
        <v>1836768.5999999996</v>
      </c>
      <c r="FO415" s="84">
        <v>0</v>
      </c>
      <c r="FP415" s="84">
        <f t="shared" si="4333"/>
        <v>1701882.61</v>
      </c>
      <c r="FQ415" s="191">
        <f t="shared" ref="FQ415" si="4504">IFERROR(FP415/FN415,"nebija plānots")</f>
        <v>0.92656342775023504</v>
      </c>
      <c r="FR415" s="84">
        <f t="shared" ref="FR415" si="4505">FP415-FN415</f>
        <v>-134885.98999999953</v>
      </c>
      <c r="FS415" s="97">
        <f t="shared" ref="FS415:FS481" si="4506">CS415+CT415+DA415+DH415+DO415+DV415+EC415+EJ415+EQ415+EX415+FE415+FL415</f>
        <v>1836768.5999999996</v>
      </c>
      <c r="FT415" s="97">
        <f t="shared" si="4334"/>
        <v>58865142.32</v>
      </c>
      <c r="FU415" s="84">
        <v>1703550.58</v>
      </c>
      <c r="FV415" s="84">
        <v>0</v>
      </c>
      <c r="FW415" s="84">
        <v>0</v>
      </c>
      <c r="FX415" s="84">
        <f t="shared" si="4335"/>
        <v>0</v>
      </c>
      <c r="FY415" s="191">
        <f t="shared" si="4336"/>
        <v>0</v>
      </c>
      <c r="FZ415" s="84">
        <f t="shared" si="4337"/>
        <v>1703550.58</v>
      </c>
      <c r="GA415" s="84">
        <v>347288.33</v>
      </c>
      <c r="GB415" s="84">
        <v>0</v>
      </c>
      <c r="GC415" s="84">
        <f t="shared" si="4338"/>
        <v>347288.33</v>
      </c>
      <c r="GD415" s="84">
        <f t="shared" si="4339"/>
        <v>0</v>
      </c>
      <c r="GE415" s="84">
        <f t="shared" si="4340"/>
        <v>347288.33</v>
      </c>
      <c r="GF415" s="191">
        <f t="shared" si="4341"/>
        <v>0.20386147266610657</v>
      </c>
      <c r="GG415" s="84">
        <f t="shared" si="4342"/>
        <v>1356262.25</v>
      </c>
      <c r="GH415" s="84">
        <v>0</v>
      </c>
      <c r="GI415" s="84">
        <v>0</v>
      </c>
      <c r="GJ415" s="84">
        <f t="shared" si="4343"/>
        <v>0</v>
      </c>
      <c r="GK415" s="84">
        <f t="shared" si="4344"/>
        <v>0</v>
      </c>
      <c r="GL415" s="84">
        <f t="shared" si="4345"/>
        <v>347288.33</v>
      </c>
      <c r="GM415" s="191">
        <f t="shared" si="4346"/>
        <v>0.20386147266610657</v>
      </c>
      <c r="GN415" s="84">
        <f t="shared" si="4347"/>
        <v>1356262.25</v>
      </c>
      <c r="GO415" s="84">
        <v>482722.12</v>
      </c>
      <c r="GP415" s="84">
        <v>0</v>
      </c>
      <c r="GQ415" s="84">
        <f t="shared" si="4314"/>
        <v>482722.12</v>
      </c>
      <c r="GR415" s="84">
        <f t="shared" si="4315"/>
        <v>0</v>
      </c>
      <c r="GS415" s="84">
        <f t="shared" si="4316"/>
        <v>830010.45</v>
      </c>
      <c r="GT415" s="191">
        <f t="shared" si="4348"/>
        <v>0.48722383693473892</v>
      </c>
      <c r="GU415" s="84">
        <f t="shared" si="4317"/>
        <v>873540.13</v>
      </c>
      <c r="GV415" s="84">
        <v>0</v>
      </c>
      <c r="GW415" s="84">
        <v>64897.19</v>
      </c>
      <c r="GX415" s="84">
        <f t="shared" si="4318"/>
        <v>-64897.19</v>
      </c>
      <c r="GY415" s="84">
        <f t="shared" si="4319"/>
        <v>64897.19</v>
      </c>
      <c r="GZ415" s="84">
        <f t="shared" si="4320"/>
        <v>765113.26</v>
      </c>
      <c r="HA415" s="191">
        <f t="shared" ref="HA415:HA478" si="4507">IFERROR(GZ415/$FU415,"nebija plānots")</f>
        <v>0.44912858413631601</v>
      </c>
      <c r="HB415" s="84">
        <f t="shared" si="4321"/>
        <v>938437.32000000007</v>
      </c>
      <c r="HC415" s="57">
        <f>FU415+FS415+CQ415+CD415+BQ415+BC415+AP415</f>
        <v>60703578.889999993</v>
      </c>
      <c r="HD415" s="57">
        <f>Q415-HC415</f>
        <v>1106412.1100000069</v>
      </c>
      <c r="HE415" s="58" t="s">
        <v>1019</v>
      </c>
      <c r="HF415" s="58"/>
      <c r="HG415" s="59"/>
      <c r="HH415" s="59"/>
      <c r="HI415" s="59"/>
    </row>
    <row r="416" spans="1:217" ht="75.400000000000006" hidden="1" customHeight="1" outlineLevel="1" x14ac:dyDescent="0.45">
      <c r="B416" s="9"/>
      <c r="C416" s="317" t="s">
        <v>152</v>
      </c>
      <c r="D416" s="1" t="s">
        <v>1471</v>
      </c>
      <c r="E416" s="35">
        <v>401</v>
      </c>
      <c r="F416" s="35">
        <v>8</v>
      </c>
      <c r="G416" s="38" t="s">
        <v>152</v>
      </c>
      <c r="H416" s="37" t="s">
        <v>288</v>
      </c>
      <c r="I416" s="37" t="s">
        <v>534</v>
      </c>
      <c r="J416" s="54">
        <v>0</v>
      </c>
      <c r="K416" s="41"/>
      <c r="L416" s="38"/>
      <c r="M416" s="42" t="s">
        <v>34</v>
      </c>
      <c r="N416" s="41"/>
      <c r="O416" s="38"/>
      <c r="P416" s="38" t="s">
        <v>456</v>
      </c>
      <c r="Q416" s="40"/>
      <c r="R416" s="40"/>
      <c r="S416" s="40"/>
      <c r="T416" s="98"/>
      <c r="U416" s="40"/>
      <c r="V416" s="40"/>
      <c r="W416" s="40"/>
      <c r="X416" s="85">
        <f t="shared" si="4322"/>
        <v>0</v>
      </c>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c r="BV416" s="40"/>
      <c r="BW416" s="40"/>
      <c r="BX416" s="40"/>
      <c r="BY416" s="40"/>
      <c r="BZ416" s="40"/>
      <c r="CA416" s="40"/>
      <c r="CB416" s="40"/>
      <c r="CC416" s="40"/>
      <c r="CD416" s="40"/>
      <c r="CE416" s="40"/>
      <c r="CF416" s="40"/>
      <c r="CG416" s="40"/>
      <c r="CH416" s="40"/>
      <c r="CI416" s="40"/>
      <c r="CJ416" s="40"/>
      <c r="CK416" s="40"/>
      <c r="CL416" s="40"/>
      <c r="CM416" s="40"/>
      <c r="CN416" s="40"/>
      <c r="CO416" s="84">
        <v>0</v>
      </c>
      <c r="CP416" s="84">
        <v>0</v>
      </c>
      <c r="CQ416" s="40"/>
      <c r="CR416" s="57">
        <f t="shared" si="4323"/>
        <v>0</v>
      </c>
      <c r="CS416" s="40"/>
      <c r="CT416" s="40"/>
      <c r="CU416" s="84"/>
      <c r="CV416" s="84"/>
      <c r="CW416" s="84"/>
      <c r="CX416" s="84"/>
      <c r="CY416" s="191"/>
      <c r="CZ416" s="84"/>
      <c r="DA416" s="40"/>
      <c r="DB416" s="84">
        <v>0</v>
      </c>
      <c r="DC416" s="84"/>
      <c r="DD416" s="84"/>
      <c r="DE416" s="84">
        <f t="shared" si="4324"/>
        <v>0</v>
      </c>
      <c r="DF416" s="191"/>
      <c r="DG416" s="84"/>
      <c r="DH416" s="40"/>
      <c r="DI416" s="84">
        <v>0</v>
      </c>
      <c r="DJ416" s="84"/>
      <c r="DK416" s="84"/>
      <c r="DL416" s="84">
        <f t="shared" si="4325"/>
        <v>0</v>
      </c>
      <c r="DM416" s="191"/>
      <c r="DN416" s="84"/>
      <c r="DO416" s="40"/>
      <c r="DP416" s="84">
        <v>0</v>
      </c>
      <c r="DQ416" s="84"/>
      <c r="DR416" s="84"/>
      <c r="DS416" s="84">
        <f t="shared" si="4326"/>
        <v>0</v>
      </c>
      <c r="DT416" s="191"/>
      <c r="DU416" s="84"/>
      <c r="DV416" s="40"/>
      <c r="DW416" s="84">
        <v>0</v>
      </c>
      <c r="DX416" s="84"/>
      <c r="DY416" s="84"/>
      <c r="DZ416" s="84">
        <f t="shared" si="4327"/>
        <v>0</v>
      </c>
      <c r="EA416" s="191"/>
      <c r="EB416" s="84"/>
      <c r="EC416" s="40"/>
      <c r="ED416" s="84">
        <v>0</v>
      </c>
      <c r="EE416" s="84"/>
      <c r="EF416" s="84"/>
      <c r="EG416" s="84">
        <f t="shared" si="4328"/>
        <v>0</v>
      </c>
      <c r="EH416" s="191"/>
      <c r="EI416" s="84"/>
      <c r="EJ416" s="40"/>
      <c r="EK416" s="84">
        <v>0</v>
      </c>
      <c r="EL416" s="84"/>
      <c r="EM416" s="84"/>
      <c r="EN416" s="84">
        <f t="shared" si="4329"/>
        <v>0</v>
      </c>
      <c r="EO416" s="191"/>
      <c r="EP416" s="84"/>
      <c r="EQ416" s="40"/>
      <c r="ER416" s="84">
        <v>0</v>
      </c>
      <c r="ES416" s="84"/>
      <c r="ET416" s="84"/>
      <c r="EU416" s="84">
        <f t="shared" si="4330"/>
        <v>0</v>
      </c>
      <c r="EV416" s="191"/>
      <c r="EW416" s="84"/>
      <c r="EX416" s="40"/>
      <c r="EY416" s="84">
        <v>0</v>
      </c>
      <c r="EZ416" s="84"/>
      <c r="FA416" s="84"/>
      <c r="FB416" s="84">
        <f t="shared" si="4331"/>
        <v>0</v>
      </c>
      <c r="FC416" s="191"/>
      <c r="FD416" s="84"/>
      <c r="FE416" s="40"/>
      <c r="FF416" s="84">
        <v>0</v>
      </c>
      <c r="FG416" s="84"/>
      <c r="FH416" s="84"/>
      <c r="FI416" s="84">
        <f t="shared" si="4332"/>
        <v>0</v>
      </c>
      <c r="FJ416" s="191"/>
      <c r="FK416" s="84"/>
      <c r="FL416" s="40"/>
      <c r="FM416" s="84">
        <v>0</v>
      </c>
      <c r="FN416" s="84"/>
      <c r="FO416" s="84"/>
      <c r="FP416" s="84">
        <f t="shared" si="4333"/>
        <v>0</v>
      </c>
      <c r="FQ416" s="191"/>
      <c r="FR416" s="84"/>
      <c r="FS416" s="40"/>
      <c r="FT416" s="97">
        <f t="shared" si="4334"/>
        <v>0</v>
      </c>
      <c r="FU416" s="84">
        <v>0</v>
      </c>
      <c r="FV416" s="84">
        <v>0</v>
      </c>
      <c r="FW416" s="84">
        <v>0</v>
      </c>
      <c r="FX416" s="84">
        <f t="shared" si="4335"/>
        <v>0</v>
      </c>
      <c r="FY416" s="191" t="str">
        <f t="shared" si="4336"/>
        <v>nebija plānots</v>
      </c>
      <c r="FZ416" s="84">
        <f t="shared" si="4337"/>
        <v>0</v>
      </c>
      <c r="GA416" s="84">
        <v>0</v>
      </c>
      <c r="GB416" s="84">
        <v>0</v>
      </c>
      <c r="GC416" s="84">
        <f t="shared" si="4338"/>
        <v>0</v>
      </c>
      <c r="GD416" s="84">
        <f t="shared" si="4339"/>
        <v>0</v>
      </c>
      <c r="GE416" s="84">
        <f t="shared" si="4340"/>
        <v>0</v>
      </c>
      <c r="GF416" s="191" t="str">
        <f t="shared" si="4341"/>
        <v>nebija plānots</v>
      </c>
      <c r="GG416" s="84">
        <f t="shared" si="4342"/>
        <v>0</v>
      </c>
      <c r="GH416" s="84">
        <v>0</v>
      </c>
      <c r="GI416" s="84">
        <v>0</v>
      </c>
      <c r="GJ416" s="84">
        <f t="shared" si="4343"/>
        <v>0</v>
      </c>
      <c r="GK416" s="84">
        <f t="shared" si="4344"/>
        <v>0</v>
      </c>
      <c r="GL416" s="84">
        <f t="shared" si="4345"/>
        <v>0</v>
      </c>
      <c r="GM416" s="191" t="str">
        <f t="shared" si="4346"/>
        <v>nebija plānots</v>
      </c>
      <c r="GN416" s="84">
        <f t="shared" si="4347"/>
        <v>0</v>
      </c>
      <c r="GO416" s="84">
        <v>0</v>
      </c>
      <c r="GP416" s="84">
        <v>0</v>
      </c>
      <c r="GQ416" s="84">
        <f t="shared" si="4314"/>
        <v>0</v>
      </c>
      <c r="GR416" s="84">
        <f t="shared" si="4315"/>
        <v>0</v>
      </c>
      <c r="GS416" s="84">
        <f t="shared" si="4316"/>
        <v>0</v>
      </c>
      <c r="GT416" s="191" t="str">
        <f t="shared" si="4348"/>
        <v>nebija plānots</v>
      </c>
      <c r="GU416" s="84">
        <f t="shared" si="4317"/>
        <v>0</v>
      </c>
      <c r="GV416" s="84">
        <v>0</v>
      </c>
      <c r="GW416" s="84">
        <v>0</v>
      </c>
      <c r="GX416" s="84">
        <f t="shared" si="4318"/>
        <v>0</v>
      </c>
      <c r="GY416" s="84">
        <f t="shared" si="4319"/>
        <v>0</v>
      </c>
      <c r="GZ416" s="84">
        <f t="shared" si="4320"/>
        <v>0</v>
      </c>
      <c r="HA416" s="191" t="str">
        <f t="shared" si="4507"/>
        <v>nebija plānots</v>
      </c>
      <c r="HB416" s="84">
        <f t="shared" si="4321"/>
        <v>0</v>
      </c>
      <c r="HC416" s="40"/>
      <c r="HD416" s="40"/>
      <c r="HE416" s="99"/>
      <c r="HF416" s="99"/>
      <c r="HG416" s="108"/>
      <c r="HH416" s="100"/>
      <c r="HI416" s="100"/>
    </row>
    <row r="417" spans="1:217" ht="108" hidden="1" customHeight="1" outlineLevel="1" x14ac:dyDescent="0.45">
      <c r="B417" s="9"/>
      <c r="C417" s="317" t="s">
        <v>152</v>
      </c>
      <c r="D417" s="1" t="s">
        <v>1471</v>
      </c>
      <c r="E417" s="35">
        <v>402</v>
      </c>
      <c r="F417" s="35">
        <v>8</v>
      </c>
      <c r="G417" s="38" t="s">
        <v>152</v>
      </c>
      <c r="H417" s="37" t="s">
        <v>288</v>
      </c>
      <c r="I417" s="37" t="s">
        <v>534</v>
      </c>
      <c r="J417" s="54">
        <v>0</v>
      </c>
      <c r="K417" s="41"/>
      <c r="L417" s="38"/>
      <c r="M417" s="42" t="s">
        <v>34</v>
      </c>
      <c r="N417" s="41"/>
      <c r="O417" s="38"/>
      <c r="P417" s="38" t="s">
        <v>457</v>
      </c>
      <c r="Q417" s="40"/>
      <c r="R417" s="40"/>
      <c r="S417" s="40"/>
      <c r="T417" s="98"/>
      <c r="U417" s="40"/>
      <c r="V417" s="40"/>
      <c r="W417" s="40"/>
      <c r="X417" s="85">
        <f t="shared" si="4322"/>
        <v>0</v>
      </c>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40"/>
      <c r="CG417" s="40"/>
      <c r="CH417" s="40"/>
      <c r="CI417" s="40"/>
      <c r="CJ417" s="40"/>
      <c r="CK417" s="40"/>
      <c r="CL417" s="40"/>
      <c r="CM417" s="40"/>
      <c r="CN417" s="40"/>
      <c r="CO417" s="84">
        <v>0</v>
      </c>
      <c r="CP417" s="84">
        <v>0</v>
      </c>
      <c r="CQ417" s="40"/>
      <c r="CR417" s="57">
        <f t="shared" si="4323"/>
        <v>0</v>
      </c>
      <c r="CS417" s="40"/>
      <c r="CT417" s="40">
        <v>64851.05</v>
      </c>
      <c r="CU417" s="84"/>
      <c r="CV417" s="84"/>
      <c r="CW417" s="84"/>
      <c r="CX417" s="84"/>
      <c r="CY417" s="191"/>
      <c r="CZ417" s="84"/>
      <c r="DA417" s="40">
        <v>415323.16</v>
      </c>
      <c r="DB417" s="84">
        <v>0</v>
      </c>
      <c r="DC417" s="84"/>
      <c r="DD417" s="84"/>
      <c r="DE417" s="84">
        <f t="shared" si="4324"/>
        <v>0</v>
      </c>
      <c r="DF417" s="191"/>
      <c r="DG417" s="84"/>
      <c r="DH417" s="40">
        <v>184923.14</v>
      </c>
      <c r="DI417" s="84">
        <v>0</v>
      </c>
      <c r="DJ417" s="84"/>
      <c r="DK417" s="84"/>
      <c r="DL417" s="84">
        <f t="shared" si="4325"/>
        <v>0</v>
      </c>
      <c r="DM417" s="191"/>
      <c r="DN417" s="84"/>
      <c r="DO417" s="40">
        <v>0</v>
      </c>
      <c r="DP417" s="84">
        <v>0</v>
      </c>
      <c r="DQ417" s="84"/>
      <c r="DR417" s="84"/>
      <c r="DS417" s="84">
        <f t="shared" si="4326"/>
        <v>0</v>
      </c>
      <c r="DT417" s="191"/>
      <c r="DU417" s="84"/>
      <c r="DV417" s="40">
        <v>196474.41</v>
      </c>
      <c r="DW417" s="84">
        <v>0</v>
      </c>
      <c r="DX417" s="84"/>
      <c r="DY417" s="84"/>
      <c r="DZ417" s="84">
        <f t="shared" si="4327"/>
        <v>0</v>
      </c>
      <c r="EA417" s="191"/>
      <c r="EB417" s="84"/>
      <c r="EC417" s="40">
        <v>68285.429999999993</v>
      </c>
      <c r="ED417" s="84">
        <v>0</v>
      </c>
      <c r="EE417" s="84"/>
      <c r="EF417" s="84"/>
      <c r="EG417" s="84">
        <f t="shared" si="4328"/>
        <v>0</v>
      </c>
      <c r="EH417" s="191"/>
      <c r="EI417" s="84"/>
      <c r="EJ417" s="40">
        <v>125239.16</v>
      </c>
      <c r="EK417" s="84">
        <v>0</v>
      </c>
      <c r="EL417" s="84"/>
      <c r="EM417" s="84"/>
      <c r="EN417" s="84">
        <f t="shared" si="4329"/>
        <v>0</v>
      </c>
      <c r="EO417" s="191"/>
      <c r="EP417" s="84"/>
      <c r="EQ417" s="40">
        <v>0</v>
      </c>
      <c r="ER417" s="84">
        <v>0</v>
      </c>
      <c r="ES417" s="84"/>
      <c r="ET417" s="84"/>
      <c r="EU417" s="84">
        <f t="shared" si="4330"/>
        <v>0</v>
      </c>
      <c r="EV417" s="191"/>
      <c r="EW417" s="84"/>
      <c r="EX417" s="40">
        <v>0</v>
      </c>
      <c r="EY417" s="84">
        <v>0</v>
      </c>
      <c r="EZ417" s="84"/>
      <c r="FA417" s="84"/>
      <c r="FB417" s="84">
        <f t="shared" si="4331"/>
        <v>0</v>
      </c>
      <c r="FC417" s="191"/>
      <c r="FD417" s="84"/>
      <c r="FE417" s="40">
        <v>27683.54</v>
      </c>
      <c r="FF417" s="84">
        <v>0</v>
      </c>
      <c r="FG417" s="84"/>
      <c r="FH417" s="84"/>
      <c r="FI417" s="84">
        <f t="shared" si="4332"/>
        <v>0</v>
      </c>
      <c r="FJ417" s="191"/>
      <c r="FK417" s="84"/>
      <c r="FL417" s="40">
        <v>261994.28</v>
      </c>
      <c r="FM417" s="84">
        <v>0</v>
      </c>
      <c r="FN417" s="84"/>
      <c r="FO417" s="84"/>
      <c r="FP417" s="84">
        <f t="shared" si="4333"/>
        <v>0</v>
      </c>
      <c r="FQ417" s="191"/>
      <c r="FR417" s="84"/>
      <c r="FS417" s="40"/>
      <c r="FT417" s="97">
        <f t="shared" si="4334"/>
        <v>0</v>
      </c>
      <c r="FU417" s="84">
        <v>0</v>
      </c>
      <c r="FV417" s="84">
        <v>0</v>
      </c>
      <c r="FW417" s="84">
        <v>0</v>
      </c>
      <c r="FX417" s="84">
        <f t="shared" si="4335"/>
        <v>0</v>
      </c>
      <c r="FY417" s="191" t="str">
        <f t="shared" si="4336"/>
        <v>nebija plānots</v>
      </c>
      <c r="FZ417" s="84">
        <f t="shared" si="4337"/>
        <v>0</v>
      </c>
      <c r="GA417" s="84">
        <v>0</v>
      </c>
      <c r="GB417" s="84">
        <v>0</v>
      </c>
      <c r="GC417" s="84">
        <f t="shared" si="4338"/>
        <v>0</v>
      </c>
      <c r="GD417" s="84">
        <f t="shared" si="4339"/>
        <v>0</v>
      </c>
      <c r="GE417" s="84">
        <f t="shared" si="4340"/>
        <v>0</v>
      </c>
      <c r="GF417" s="191" t="str">
        <f t="shared" si="4341"/>
        <v>nebija plānots</v>
      </c>
      <c r="GG417" s="84">
        <f t="shared" si="4342"/>
        <v>0</v>
      </c>
      <c r="GH417" s="84">
        <v>0</v>
      </c>
      <c r="GI417" s="84">
        <v>0</v>
      </c>
      <c r="GJ417" s="84">
        <f t="shared" si="4343"/>
        <v>0</v>
      </c>
      <c r="GK417" s="84">
        <f t="shared" si="4344"/>
        <v>0</v>
      </c>
      <c r="GL417" s="84">
        <f t="shared" si="4345"/>
        <v>0</v>
      </c>
      <c r="GM417" s="191" t="str">
        <f t="shared" si="4346"/>
        <v>nebija plānots</v>
      </c>
      <c r="GN417" s="84">
        <f t="shared" si="4347"/>
        <v>0</v>
      </c>
      <c r="GO417" s="84">
        <v>0</v>
      </c>
      <c r="GP417" s="84">
        <v>0</v>
      </c>
      <c r="GQ417" s="84">
        <f t="shared" si="4314"/>
        <v>0</v>
      </c>
      <c r="GR417" s="84">
        <f t="shared" si="4315"/>
        <v>0</v>
      </c>
      <c r="GS417" s="84">
        <f t="shared" si="4316"/>
        <v>0</v>
      </c>
      <c r="GT417" s="191" t="str">
        <f t="shared" si="4348"/>
        <v>nebija plānots</v>
      </c>
      <c r="GU417" s="84">
        <f t="shared" si="4317"/>
        <v>0</v>
      </c>
      <c r="GV417" s="84">
        <v>0</v>
      </c>
      <c r="GW417" s="84">
        <v>0</v>
      </c>
      <c r="GX417" s="84">
        <f t="shared" si="4318"/>
        <v>0</v>
      </c>
      <c r="GY417" s="84">
        <f t="shared" si="4319"/>
        <v>0</v>
      </c>
      <c r="GZ417" s="84">
        <f t="shared" si="4320"/>
        <v>0</v>
      </c>
      <c r="HA417" s="191" t="str">
        <f t="shared" si="4507"/>
        <v>nebija plānots</v>
      </c>
      <c r="HB417" s="84">
        <f t="shared" si="4321"/>
        <v>0</v>
      </c>
      <c r="HC417" s="40"/>
      <c r="HD417" s="40"/>
      <c r="HE417" s="99"/>
      <c r="HF417" s="99" t="s">
        <v>857</v>
      </c>
      <c r="HG417" s="108" t="s">
        <v>858</v>
      </c>
      <c r="HH417" s="100"/>
      <c r="HI417" s="100" t="s">
        <v>854</v>
      </c>
    </row>
    <row r="418" spans="1:217" ht="75.400000000000006" customHeight="1" collapsed="1" x14ac:dyDescent="0.45">
      <c r="A418" s="1" t="str">
        <f t="shared" si="2436"/>
        <v>8.1.2.3</v>
      </c>
      <c r="B418" s="9" t="str">
        <f>C418&amp;J418&amp;"."&amp;D418</f>
        <v>8.1.2.3.Nē</v>
      </c>
      <c r="C418" s="317" t="s">
        <v>152</v>
      </c>
      <c r="D418" s="1" t="s">
        <v>1471</v>
      </c>
      <c r="E418" s="35">
        <v>403</v>
      </c>
      <c r="F418" s="52">
        <v>8</v>
      </c>
      <c r="G418" s="55" t="s">
        <v>152</v>
      </c>
      <c r="H418" s="54" t="s">
        <v>288</v>
      </c>
      <c r="I418" s="54" t="str">
        <f t="shared" si="2401"/>
        <v>8.1.2. Ieguldījumi vispārējās izglītības infrastruktūrā</v>
      </c>
      <c r="J418" s="54">
        <v>3</v>
      </c>
      <c r="K418" s="62">
        <v>3</v>
      </c>
      <c r="L418" s="38" t="str">
        <f t="shared" si="2402"/>
        <v>8.1.2.3</v>
      </c>
      <c r="M418" s="63" t="s">
        <v>34</v>
      </c>
      <c r="N418" s="62" t="s">
        <v>5</v>
      </c>
      <c r="O418" s="55" t="s">
        <v>222</v>
      </c>
      <c r="P418" s="55" t="s">
        <v>225</v>
      </c>
      <c r="Q418" s="57">
        <f t="shared" si="3603"/>
        <v>12868495</v>
      </c>
      <c r="R418" s="57">
        <f t="shared" si="3604"/>
        <v>12868495</v>
      </c>
      <c r="S418" s="80">
        <v>0</v>
      </c>
      <c r="T418" s="81">
        <v>12868495</v>
      </c>
      <c r="U418" s="80">
        <v>0</v>
      </c>
      <c r="V418" s="80">
        <v>0</v>
      </c>
      <c r="W418" s="80">
        <v>0</v>
      </c>
      <c r="X418" s="85" t="str">
        <f t="shared" si="4322"/>
        <v>ERAF</v>
      </c>
      <c r="Y418" s="85">
        <v>0</v>
      </c>
      <c r="Z418" s="85">
        <v>0</v>
      </c>
      <c r="AA418" s="85">
        <v>0</v>
      </c>
      <c r="AB418" s="85">
        <v>0</v>
      </c>
      <c r="AC418" s="85">
        <v>0</v>
      </c>
      <c r="AD418" s="85">
        <v>0</v>
      </c>
      <c r="AE418" s="85">
        <v>0</v>
      </c>
      <c r="AF418" s="85">
        <v>0</v>
      </c>
      <c r="AG418" s="85">
        <v>0</v>
      </c>
      <c r="AH418" s="85">
        <v>0</v>
      </c>
      <c r="AI418" s="85">
        <v>0</v>
      </c>
      <c r="AJ418" s="85">
        <v>0</v>
      </c>
      <c r="AK418" s="85">
        <v>0</v>
      </c>
      <c r="AL418" s="85">
        <v>873410.04</v>
      </c>
      <c r="AM418" s="85">
        <v>873410.04</v>
      </c>
      <c r="AN418" s="85">
        <f t="shared" si="4193"/>
        <v>873410.04</v>
      </c>
      <c r="AO418" s="85">
        <v>6198026.8500000006</v>
      </c>
      <c r="AP418" s="184">
        <v>5238193.040000001</v>
      </c>
      <c r="AQ418" s="85">
        <v>905483.45</v>
      </c>
      <c r="AR418" s="85">
        <v>1268970.6100000001</v>
      </c>
      <c r="AS418" s="85">
        <v>0</v>
      </c>
      <c r="AT418" s="85">
        <v>0</v>
      </c>
      <c r="AU418" s="85">
        <v>75426.19</v>
      </c>
      <c r="AV418" s="85">
        <v>650201.47</v>
      </c>
      <c r="AW418" s="85">
        <v>0</v>
      </c>
      <c r="AX418" s="85">
        <v>2762.5</v>
      </c>
      <c r="AY418" s="85">
        <v>73205.64</v>
      </c>
      <c r="AZ418" s="85">
        <v>0</v>
      </c>
      <c r="BA418" s="85">
        <v>158057.64000000001</v>
      </c>
      <c r="BB418" s="85">
        <v>0</v>
      </c>
      <c r="BC418" s="184">
        <v>2790869.55</v>
      </c>
      <c r="BD418" s="184">
        <v>8029062.5900000017</v>
      </c>
      <c r="BE418" s="85">
        <v>0</v>
      </c>
      <c r="BF418" s="85">
        <v>0</v>
      </c>
      <c r="BG418" s="85">
        <v>0</v>
      </c>
      <c r="BH418" s="85">
        <v>0</v>
      </c>
      <c r="BI418" s="85">
        <v>0</v>
      </c>
      <c r="BJ418" s="85">
        <v>103064.32000000001</v>
      </c>
      <c r="BK418" s="85">
        <v>29591.86</v>
      </c>
      <c r="BL418" s="85">
        <v>0</v>
      </c>
      <c r="BM418" s="85">
        <v>0</v>
      </c>
      <c r="BN418" s="85">
        <v>0</v>
      </c>
      <c r="BO418" s="85">
        <v>0</v>
      </c>
      <c r="BP418" s="85">
        <v>43632.959999999999</v>
      </c>
      <c r="BQ418" s="184">
        <v>146697.28</v>
      </c>
      <c r="BR418" s="85">
        <v>218164.79</v>
      </c>
      <c r="BS418" s="85">
        <v>277849.40000000002</v>
      </c>
      <c r="BT418" s="85">
        <v>332059.90999999997</v>
      </c>
      <c r="BU418" s="85">
        <v>0</v>
      </c>
      <c r="BV418" s="85">
        <v>0</v>
      </c>
      <c r="BW418" s="85">
        <v>1155774.0900000001</v>
      </c>
      <c r="BX418" s="85">
        <v>0</v>
      </c>
      <c r="BY418" s="85">
        <v>79281.39</v>
      </c>
      <c r="BZ418" s="85">
        <v>1940920.07</v>
      </c>
      <c r="CA418" s="85">
        <v>0</v>
      </c>
      <c r="CB418" s="85">
        <v>0</v>
      </c>
      <c r="CC418" s="85">
        <v>32096.53</v>
      </c>
      <c r="CD418" s="57">
        <f t="shared" si="4475"/>
        <v>4036146.18</v>
      </c>
      <c r="CE418" s="85">
        <v>0</v>
      </c>
      <c r="CF418" s="85">
        <v>0</v>
      </c>
      <c r="CG418" s="85">
        <v>0</v>
      </c>
      <c r="CH418" s="85">
        <v>0</v>
      </c>
      <c r="CI418" s="85">
        <v>0</v>
      </c>
      <c r="CJ418" s="85">
        <v>0</v>
      </c>
      <c r="CK418" s="85">
        <v>0</v>
      </c>
      <c r="CL418" s="85">
        <v>0</v>
      </c>
      <c r="CM418" s="85">
        <v>40820.06</v>
      </c>
      <c r="CN418" s="85">
        <v>0</v>
      </c>
      <c r="CO418" s="84">
        <v>0</v>
      </c>
      <c r="CP418" s="84">
        <v>163543.35999999999</v>
      </c>
      <c r="CQ418" s="57">
        <f>CE418+CF418+CG418+CH418+CI418+CJ418+CK418+CL418+CM418+CN418+CO418+CP418</f>
        <v>204363.41999999998</v>
      </c>
      <c r="CR418" s="57">
        <f t="shared" si="4323"/>
        <v>12416269.470000003</v>
      </c>
      <c r="CS418" s="179">
        <v>0</v>
      </c>
      <c r="CT418" s="84">
        <v>0</v>
      </c>
      <c r="CU418" s="84">
        <v>0</v>
      </c>
      <c r="CV418" s="84">
        <f t="shared" si="4349"/>
        <v>0</v>
      </c>
      <c r="CW418" s="84">
        <v>0</v>
      </c>
      <c r="CX418" s="84">
        <f t="shared" si="4350"/>
        <v>0</v>
      </c>
      <c r="CY418" s="191" t="str">
        <f t="shared" si="4351"/>
        <v>nebija plānots</v>
      </c>
      <c r="CZ418" s="84">
        <f t="shared" si="4352"/>
        <v>0</v>
      </c>
      <c r="DA418" s="84">
        <f t="shared" ref="DA418:FL418" si="4508">DA419+DA420</f>
        <v>0</v>
      </c>
      <c r="DB418" s="84">
        <v>0</v>
      </c>
      <c r="DC418" s="84">
        <f t="shared" si="4354"/>
        <v>0</v>
      </c>
      <c r="DD418" s="84">
        <v>0</v>
      </c>
      <c r="DE418" s="84">
        <f t="shared" si="4324"/>
        <v>0</v>
      </c>
      <c r="DF418" s="191" t="str">
        <f t="shared" ref="DF418" si="4509">IFERROR(DE418/DC418,"nebija plānots")</f>
        <v>nebija plānots</v>
      </c>
      <c r="DG418" s="84">
        <f t="shared" ref="DG418" si="4510">DE418-DC418</f>
        <v>0</v>
      </c>
      <c r="DH418" s="84">
        <f t="shared" si="4508"/>
        <v>0</v>
      </c>
      <c r="DI418" s="84">
        <v>0</v>
      </c>
      <c r="DJ418" s="84">
        <f t="shared" ref="DJ418" si="4511">DC418+DH418</f>
        <v>0</v>
      </c>
      <c r="DK418" s="84">
        <v>0</v>
      </c>
      <c r="DL418" s="84">
        <f t="shared" si="4325"/>
        <v>0</v>
      </c>
      <c r="DM418" s="191" t="str">
        <f t="shared" ref="DM418" si="4512">IFERROR(DL418/DJ418,"nebija plānots")</f>
        <v>nebija plānots</v>
      </c>
      <c r="DN418" s="84">
        <f t="shared" ref="DN418" si="4513">DL418-DJ418</f>
        <v>0</v>
      </c>
      <c r="DO418" s="84">
        <f t="shared" si="4508"/>
        <v>0</v>
      </c>
      <c r="DP418" s="84">
        <v>0</v>
      </c>
      <c r="DQ418" s="84">
        <f t="shared" ref="DQ418" si="4514">DJ418+DO418</f>
        <v>0</v>
      </c>
      <c r="DR418" s="84">
        <v>0</v>
      </c>
      <c r="DS418" s="84">
        <f t="shared" si="4326"/>
        <v>0</v>
      </c>
      <c r="DT418" s="191" t="str">
        <f t="shared" ref="DT418" si="4515">IFERROR(DS418/DQ418,"nebija plānots")</f>
        <v>nebija plānots</v>
      </c>
      <c r="DU418" s="84">
        <f t="shared" ref="DU418" si="4516">DS418-DQ418</f>
        <v>0</v>
      </c>
      <c r="DV418" s="84">
        <f t="shared" si="4508"/>
        <v>0</v>
      </c>
      <c r="DW418" s="84">
        <v>0</v>
      </c>
      <c r="DX418" s="84">
        <f t="shared" ref="DX418" si="4517">DQ418+DV418</f>
        <v>0</v>
      </c>
      <c r="DY418" s="84">
        <v>0</v>
      </c>
      <c r="DZ418" s="84">
        <f t="shared" si="4327"/>
        <v>0</v>
      </c>
      <c r="EA418" s="191" t="str">
        <f t="shared" ref="EA418" si="4518">IFERROR(DZ418/DX418,"nebija plānots")</f>
        <v>nebija plānots</v>
      </c>
      <c r="EB418" s="84">
        <f t="shared" ref="EB418" si="4519">DZ418-DX418</f>
        <v>0</v>
      </c>
      <c r="EC418" s="84">
        <f t="shared" si="4508"/>
        <v>0</v>
      </c>
      <c r="ED418" s="84">
        <v>0</v>
      </c>
      <c r="EE418" s="84">
        <f t="shared" ref="EE418" si="4520">DX418+EC418</f>
        <v>0</v>
      </c>
      <c r="EF418" s="84">
        <v>0</v>
      </c>
      <c r="EG418" s="84">
        <f t="shared" si="4328"/>
        <v>0</v>
      </c>
      <c r="EH418" s="191" t="str">
        <f t="shared" ref="EH418" si="4521">IFERROR(EG418/EE418,"nebija plānots")</f>
        <v>nebija plānots</v>
      </c>
      <c r="EI418" s="84">
        <f t="shared" ref="EI418" si="4522">EG418-EE418</f>
        <v>0</v>
      </c>
      <c r="EJ418" s="84">
        <f t="shared" si="4508"/>
        <v>0</v>
      </c>
      <c r="EK418" s="84">
        <v>0</v>
      </c>
      <c r="EL418" s="84">
        <f t="shared" ref="EL418" si="4523">EE418+EJ418</f>
        <v>0</v>
      </c>
      <c r="EM418" s="84">
        <v>0</v>
      </c>
      <c r="EN418" s="84">
        <f t="shared" si="4329"/>
        <v>0</v>
      </c>
      <c r="EO418" s="191" t="str">
        <f t="shared" ref="EO418" si="4524">IFERROR(EN418/EL418,"nebija plānots")</f>
        <v>nebija plānots</v>
      </c>
      <c r="EP418" s="84">
        <f t="shared" ref="EP418" si="4525">EN418-EL418</f>
        <v>0</v>
      </c>
      <c r="EQ418" s="84">
        <f t="shared" si="4508"/>
        <v>0</v>
      </c>
      <c r="ER418" s="84">
        <v>0</v>
      </c>
      <c r="ES418" s="84">
        <f t="shared" ref="ES418" si="4526">EL418+EQ418</f>
        <v>0</v>
      </c>
      <c r="ET418" s="84">
        <v>0</v>
      </c>
      <c r="EU418" s="84">
        <f t="shared" si="4330"/>
        <v>0</v>
      </c>
      <c r="EV418" s="191" t="str">
        <f t="shared" ref="EV418" si="4527">IFERROR(EU418/ES418,"nebija plānots")</f>
        <v>nebija plānots</v>
      </c>
      <c r="EW418" s="84">
        <f t="shared" ref="EW418" si="4528">EU418-ES418</f>
        <v>0</v>
      </c>
      <c r="EX418" s="84">
        <f t="shared" si="4508"/>
        <v>0</v>
      </c>
      <c r="EY418" s="84">
        <v>0</v>
      </c>
      <c r="EZ418" s="84">
        <f t="shared" ref="EZ418" si="4529">ES418+EX418</f>
        <v>0</v>
      </c>
      <c r="FA418" s="84">
        <v>0</v>
      </c>
      <c r="FB418" s="84">
        <f t="shared" si="4331"/>
        <v>0</v>
      </c>
      <c r="FC418" s="191" t="str">
        <f t="shared" ref="FC418" si="4530">IFERROR(FB418/EZ418,"nebija plānots")</f>
        <v>nebija plānots</v>
      </c>
      <c r="FD418" s="84">
        <f t="shared" ref="FD418" si="4531">FB418-EZ418</f>
        <v>0</v>
      </c>
      <c r="FE418" s="84">
        <f t="shared" si="4508"/>
        <v>0</v>
      </c>
      <c r="FF418" s="84">
        <v>0</v>
      </c>
      <c r="FG418" s="84">
        <f t="shared" ref="FG418" si="4532">EZ418+FE418</f>
        <v>0</v>
      </c>
      <c r="FH418" s="84">
        <v>0</v>
      </c>
      <c r="FI418" s="84">
        <f t="shared" si="4332"/>
        <v>0</v>
      </c>
      <c r="FJ418" s="191" t="str">
        <f t="shared" ref="FJ418" si="4533">IFERROR(FI418/FG418,"nebija plānots")</f>
        <v>nebija plānots</v>
      </c>
      <c r="FK418" s="84">
        <f t="shared" ref="FK418" si="4534">FI418-FG418</f>
        <v>0</v>
      </c>
      <c r="FL418" s="84">
        <f t="shared" si="4508"/>
        <v>0</v>
      </c>
      <c r="FM418" s="84">
        <v>0</v>
      </c>
      <c r="FN418" s="84">
        <f t="shared" ref="FN418" si="4535">FG418+FL418</f>
        <v>0</v>
      </c>
      <c r="FO418" s="84">
        <v>0</v>
      </c>
      <c r="FP418" s="84">
        <f t="shared" si="4333"/>
        <v>0</v>
      </c>
      <c r="FQ418" s="191" t="str">
        <f t="shared" ref="FQ418" si="4536">IFERROR(FP418/FN418,"nebija plānots")</f>
        <v>nebija plānots</v>
      </c>
      <c r="FR418" s="84">
        <f t="shared" ref="FR418" si="4537">FP418-FN418</f>
        <v>0</v>
      </c>
      <c r="FS418" s="97">
        <f t="shared" si="4506"/>
        <v>0</v>
      </c>
      <c r="FT418" s="97">
        <f t="shared" si="4334"/>
        <v>12416269.470000003</v>
      </c>
      <c r="FU418" s="84">
        <v>0</v>
      </c>
      <c r="FV418" s="84">
        <v>0</v>
      </c>
      <c r="FW418" s="84">
        <v>0</v>
      </c>
      <c r="FX418" s="84">
        <f t="shared" si="4335"/>
        <v>0</v>
      </c>
      <c r="FY418" s="191" t="str">
        <f t="shared" si="4336"/>
        <v>nebija plānots</v>
      </c>
      <c r="FZ418" s="84">
        <f t="shared" si="4337"/>
        <v>0</v>
      </c>
      <c r="GA418" s="84">
        <v>0</v>
      </c>
      <c r="GB418" s="84">
        <v>0</v>
      </c>
      <c r="GC418" s="84">
        <f t="shared" si="4338"/>
        <v>0</v>
      </c>
      <c r="GD418" s="84">
        <f t="shared" si="4339"/>
        <v>0</v>
      </c>
      <c r="GE418" s="84">
        <f t="shared" si="4340"/>
        <v>0</v>
      </c>
      <c r="GF418" s="191" t="str">
        <f t="shared" si="4341"/>
        <v>nebija plānots</v>
      </c>
      <c r="GG418" s="84">
        <f t="shared" si="4342"/>
        <v>0</v>
      </c>
      <c r="GH418" s="84">
        <v>0</v>
      </c>
      <c r="GI418" s="84">
        <v>0</v>
      </c>
      <c r="GJ418" s="84">
        <f t="shared" si="4343"/>
        <v>0</v>
      </c>
      <c r="GK418" s="84">
        <f t="shared" si="4344"/>
        <v>0</v>
      </c>
      <c r="GL418" s="84">
        <f t="shared" si="4345"/>
        <v>0</v>
      </c>
      <c r="GM418" s="191" t="str">
        <f t="shared" si="4346"/>
        <v>nebija plānots</v>
      </c>
      <c r="GN418" s="84">
        <f t="shared" si="4347"/>
        <v>0</v>
      </c>
      <c r="GO418" s="84">
        <v>0</v>
      </c>
      <c r="GP418" s="84">
        <v>0</v>
      </c>
      <c r="GQ418" s="84">
        <f t="shared" si="4314"/>
        <v>0</v>
      </c>
      <c r="GR418" s="84">
        <f t="shared" si="4315"/>
        <v>0</v>
      </c>
      <c r="GS418" s="84">
        <f t="shared" si="4316"/>
        <v>0</v>
      </c>
      <c r="GT418" s="191" t="str">
        <f t="shared" si="4348"/>
        <v>nebija plānots</v>
      </c>
      <c r="GU418" s="84">
        <f t="shared" si="4317"/>
        <v>0</v>
      </c>
      <c r="GV418" s="84">
        <v>0</v>
      </c>
      <c r="GW418" s="84">
        <v>0</v>
      </c>
      <c r="GX418" s="84">
        <f t="shared" si="4318"/>
        <v>0</v>
      </c>
      <c r="GY418" s="84">
        <f t="shared" si="4319"/>
        <v>0</v>
      </c>
      <c r="GZ418" s="84">
        <f t="shared" si="4320"/>
        <v>0</v>
      </c>
      <c r="HA418" s="191" t="str">
        <f t="shared" si="4507"/>
        <v>nebija plānots</v>
      </c>
      <c r="HB418" s="84">
        <f t="shared" si="4321"/>
        <v>0</v>
      </c>
      <c r="HC418" s="57">
        <f>FU418+FS418+CQ418+CD418+BQ418+BC418+AP418</f>
        <v>12416269.470000003</v>
      </c>
      <c r="HD418" s="57">
        <f>Q418-HC418</f>
        <v>452225.52999999747</v>
      </c>
      <c r="HE418" s="58" t="s">
        <v>1016</v>
      </c>
      <c r="HF418" s="58"/>
      <c r="HG418" s="58"/>
      <c r="HH418" s="59"/>
      <c r="HI418" s="59"/>
    </row>
    <row r="419" spans="1:217" ht="75.400000000000006" hidden="1" customHeight="1" outlineLevel="1" x14ac:dyDescent="0.45">
      <c r="B419" s="9"/>
      <c r="C419" s="317" t="s">
        <v>152</v>
      </c>
      <c r="D419" s="1" t="s">
        <v>1471</v>
      </c>
      <c r="E419" s="35">
        <v>404</v>
      </c>
      <c r="F419" s="35">
        <v>8</v>
      </c>
      <c r="G419" s="38" t="s">
        <v>152</v>
      </c>
      <c r="H419" s="37" t="s">
        <v>288</v>
      </c>
      <c r="I419" s="37" t="s">
        <v>534</v>
      </c>
      <c r="J419" s="54">
        <v>0</v>
      </c>
      <c r="K419" s="41"/>
      <c r="L419" s="38"/>
      <c r="M419" s="42" t="s">
        <v>34</v>
      </c>
      <c r="N419" s="41"/>
      <c r="O419" s="38"/>
      <c r="P419" s="38" t="s">
        <v>456</v>
      </c>
      <c r="Q419" s="40"/>
      <c r="R419" s="40"/>
      <c r="S419" s="40"/>
      <c r="T419" s="98"/>
      <c r="U419" s="40"/>
      <c r="V419" s="40"/>
      <c r="W419" s="40"/>
      <c r="X419" s="85">
        <f t="shared" si="4322"/>
        <v>0</v>
      </c>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c r="BP419" s="40"/>
      <c r="BQ419" s="40"/>
      <c r="BR419" s="40"/>
      <c r="BS419" s="40"/>
      <c r="BT419" s="40"/>
      <c r="BU419" s="40"/>
      <c r="BV419" s="40"/>
      <c r="BW419" s="40"/>
      <c r="BX419" s="40"/>
      <c r="BY419" s="40"/>
      <c r="BZ419" s="40"/>
      <c r="CA419" s="40"/>
      <c r="CB419" s="40"/>
      <c r="CC419" s="40"/>
      <c r="CD419" s="40"/>
      <c r="CE419" s="40"/>
      <c r="CF419" s="40"/>
      <c r="CG419" s="40"/>
      <c r="CH419" s="40"/>
      <c r="CI419" s="40"/>
      <c r="CJ419" s="40"/>
      <c r="CK419" s="40"/>
      <c r="CL419" s="40"/>
      <c r="CM419" s="40"/>
      <c r="CN419" s="40"/>
      <c r="CO419" s="84">
        <v>0</v>
      </c>
      <c r="CP419" s="84">
        <v>0</v>
      </c>
      <c r="CQ419" s="40"/>
      <c r="CR419" s="57">
        <f t="shared" si="4323"/>
        <v>0</v>
      </c>
      <c r="CS419" s="40"/>
      <c r="CT419" s="40"/>
      <c r="CU419" s="84"/>
      <c r="CV419" s="84"/>
      <c r="CW419" s="84"/>
      <c r="CX419" s="84"/>
      <c r="CY419" s="191"/>
      <c r="CZ419" s="84"/>
      <c r="DA419" s="40"/>
      <c r="DB419" s="84">
        <v>0</v>
      </c>
      <c r="DC419" s="84"/>
      <c r="DD419" s="84"/>
      <c r="DE419" s="84">
        <f t="shared" si="4324"/>
        <v>0</v>
      </c>
      <c r="DF419" s="191"/>
      <c r="DG419" s="84"/>
      <c r="DH419" s="40"/>
      <c r="DI419" s="84">
        <v>0</v>
      </c>
      <c r="DJ419" s="84"/>
      <c r="DK419" s="84"/>
      <c r="DL419" s="84">
        <f t="shared" si="4325"/>
        <v>0</v>
      </c>
      <c r="DM419" s="191"/>
      <c r="DN419" s="84"/>
      <c r="DO419" s="40"/>
      <c r="DP419" s="84">
        <v>0</v>
      </c>
      <c r="DQ419" s="84"/>
      <c r="DR419" s="84"/>
      <c r="DS419" s="84">
        <f t="shared" si="4326"/>
        <v>0</v>
      </c>
      <c r="DT419" s="191"/>
      <c r="DU419" s="84"/>
      <c r="DV419" s="40"/>
      <c r="DW419" s="84">
        <v>0</v>
      </c>
      <c r="DX419" s="84"/>
      <c r="DY419" s="84"/>
      <c r="DZ419" s="84">
        <f t="shared" si="4327"/>
        <v>0</v>
      </c>
      <c r="EA419" s="191"/>
      <c r="EB419" s="84"/>
      <c r="EC419" s="40"/>
      <c r="ED419" s="84">
        <v>0</v>
      </c>
      <c r="EE419" s="84"/>
      <c r="EF419" s="84"/>
      <c r="EG419" s="84">
        <f t="shared" si="4328"/>
        <v>0</v>
      </c>
      <c r="EH419" s="191"/>
      <c r="EI419" s="84"/>
      <c r="EJ419" s="40"/>
      <c r="EK419" s="84">
        <v>0</v>
      </c>
      <c r="EL419" s="84"/>
      <c r="EM419" s="84"/>
      <c r="EN419" s="84">
        <f t="shared" si="4329"/>
        <v>0</v>
      </c>
      <c r="EO419" s="191"/>
      <c r="EP419" s="84"/>
      <c r="EQ419" s="40"/>
      <c r="ER419" s="84">
        <v>0</v>
      </c>
      <c r="ES419" s="84"/>
      <c r="ET419" s="84"/>
      <c r="EU419" s="84">
        <f t="shared" si="4330"/>
        <v>0</v>
      </c>
      <c r="EV419" s="191"/>
      <c r="EW419" s="84"/>
      <c r="EX419" s="40"/>
      <c r="EY419" s="84">
        <v>0</v>
      </c>
      <c r="EZ419" s="84"/>
      <c r="FA419" s="84"/>
      <c r="FB419" s="84">
        <f t="shared" si="4331"/>
        <v>0</v>
      </c>
      <c r="FC419" s="191"/>
      <c r="FD419" s="84"/>
      <c r="FE419" s="40"/>
      <c r="FF419" s="84">
        <v>0</v>
      </c>
      <c r="FG419" s="84"/>
      <c r="FH419" s="84"/>
      <c r="FI419" s="84">
        <f t="shared" si="4332"/>
        <v>0</v>
      </c>
      <c r="FJ419" s="191"/>
      <c r="FK419" s="84"/>
      <c r="FL419" s="40"/>
      <c r="FM419" s="84">
        <v>0</v>
      </c>
      <c r="FN419" s="84"/>
      <c r="FO419" s="84"/>
      <c r="FP419" s="84">
        <f t="shared" si="4333"/>
        <v>0</v>
      </c>
      <c r="FQ419" s="191"/>
      <c r="FR419" s="84"/>
      <c r="FS419" s="40"/>
      <c r="FT419" s="97">
        <f t="shared" si="4334"/>
        <v>0</v>
      </c>
      <c r="FU419" s="84">
        <v>0</v>
      </c>
      <c r="FV419" s="84">
        <v>0</v>
      </c>
      <c r="FW419" s="84">
        <v>0</v>
      </c>
      <c r="FX419" s="84">
        <f t="shared" si="4335"/>
        <v>0</v>
      </c>
      <c r="FY419" s="191" t="str">
        <f t="shared" si="4336"/>
        <v>nebija plānots</v>
      </c>
      <c r="FZ419" s="84">
        <f t="shared" si="4337"/>
        <v>0</v>
      </c>
      <c r="GA419" s="84">
        <v>0</v>
      </c>
      <c r="GB419" s="84">
        <v>0</v>
      </c>
      <c r="GC419" s="84">
        <f t="shared" si="4338"/>
        <v>0</v>
      </c>
      <c r="GD419" s="84">
        <f t="shared" si="4339"/>
        <v>0</v>
      </c>
      <c r="GE419" s="84">
        <f t="shared" si="4340"/>
        <v>0</v>
      </c>
      <c r="GF419" s="191" t="str">
        <f t="shared" si="4341"/>
        <v>nebija plānots</v>
      </c>
      <c r="GG419" s="84">
        <f t="shared" si="4342"/>
        <v>0</v>
      </c>
      <c r="GH419" s="84">
        <v>0</v>
      </c>
      <c r="GI419" s="84">
        <v>0</v>
      </c>
      <c r="GJ419" s="84">
        <f t="shared" si="4343"/>
        <v>0</v>
      </c>
      <c r="GK419" s="84">
        <f t="shared" si="4344"/>
        <v>0</v>
      </c>
      <c r="GL419" s="84">
        <f t="shared" si="4345"/>
        <v>0</v>
      </c>
      <c r="GM419" s="191" t="str">
        <f t="shared" si="4346"/>
        <v>nebija plānots</v>
      </c>
      <c r="GN419" s="84">
        <f t="shared" si="4347"/>
        <v>0</v>
      </c>
      <c r="GO419" s="84">
        <v>0</v>
      </c>
      <c r="GP419" s="84">
        <v>0</v>
      </c>
      <c r="GQ419" s="84">
        <f t="shared" si="4314"/>
        <v>0</v>
      </c>
      <c r="GR419" s="84">
        <f t="shared" si="4315"/>
        <v>0</v>
      </c>
      <c r="GS419" s="84">
        <f t="shared" si="4316"/>
        <v>0</v>
      </c>
      <c r="GT419" s="191" t="str">
        <f t="shared" si="4348"/>
        <v>nebija plānots</v>
      </c>
      <c r="GU419" s="84">
        <f t="shared" si="4317"/>
        <v>0</v>
      </c>
      <c r="GV419" s="84">
        <v>0</v>
      </c>
      <c r="GW419" s="84">
        <v>0</v>
      </c>
      <c r="GX419" s="84">
        <f t="shared" si="4318"/>
        <v>0</v>
      </c>
      <c r="GY419" s="84">
        <f t="shared" si="4319"/>
        <v>0</v>
      </c>
      <c r="GZ419" s="84">
        <f t="shared" si="4320"/>
        <v>0</v>
      </c>
      <c r="HA419" s="191" t="str">
        <f t="shared" si="4507"/>
        <v>nebija plānots</v>
      </c>
      <c r="HB419" s="84">
        <f t="shared" si="4321"/>
        <v>0</v>
      </c>
      <c r="HC419" s="40"/>
      <c r="HD419" s="40"/>
      <c r="HE419" s="99"/>
      <c r="HF419" s="99"/>
      <c r="HG419" s="108"/>
      <c r="HH419" s="100"/>
      <c r="HI419" s="100"/>
    </row>
    <row r="420" spans="1:217" ht="75.400000000000006" hidden="1" customHeight="1" outlineLevel="1" x14ac:dyDescent="0.45">
      <c r="B420" s="9"/>
      <c r="C420" s="317" t="s">
        <v>152</v>
      </c>
      <c r="D420" s="1" t="s">
        <v>1471</v>
      </c>
      <c r="E420" s="35">
        <v>405</v>
      </c>
      <c r="F420" s="35">
        <v>8</v>
      </c>
      <c r="G420" s="38" t="s">
        <v>152</v>
      </c>
      <c r="H420" s="37" t="s">
        <v>288</v>
      </c>
      <c r="I420" s="37" t="s">
        <v>534</v>
      </c>
      <c r="J420" s="54">
        <v>0</v>
      </c>
      <c r="K420" s="41"/>
      <c r="L420" s="38"/>
      <c r="M420" s="42" t="s">
        <v>34</v>
      </c>
      <c r="N420" s="41"/>
      <c r="O420" s="38"/>
      <c r="P420" s="38" t="s">
        <v>457</v>
      </c>
      <c r="Q420" s="40"/>
      <c r="R420" s="40"/>
      <c r="S420" s="40"/>
      <c r="T420" s="98"/>
      <c r="U420" s="40"/>
      <c r="V420" s="40"/>
      <c r="W420" s="40"/>
      <c r="X420" s="85">
        <f t="shared" si="4322"/>
        <v>0</v>
      </c>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40"/>
      <c r="CG420" s="40"/>
      <c r="CH420" s="40"/>
      <c r="CI420" s="40"/>
      <c r="CJ420" s="40"/>
      <c r="CK420" s="40"/>
      <c r="CL420" s="40"/>
      <c r="CM420" s="40"/>
      <c r="CN420" s="40"/>
      <c r="CO420" s="84">
        <v>0</v>
      </c>
      <c r="CP420" s="84">
        <v>0</v>
      </c>
      <c r="CQ420" s="40"/>
      <c r="CR420" s="57">
        <f t="shared" si="4323"/>
        <v>0</v>
      </c>
      <c r="CS420" s="40"/>
      <c r="CT420" s="40">
        <v>0</v>
      </c>
      <c r="CU420" s="84"/>
      <c r="CV420" s="84"/>
      <c r="CW420" s="84"/>
      <c r="CX420" s="84"/>
      <c r="CY420" s="191"/>
      <c r="CZ420" s="84"/>
      <c r="DA420" s="40">
        <v>0</v>
      </c>
      <c r="DB420" s="84">
        <v>0</v>
      </c>
      <c r="DC420" s="84"/>
      <c r="DD420" s="84"/>
      <c r="DE420" s="84">
        <f t="shared" si="4324"/>
        <v>0</v>
      </c>
      <c r="DF420" s="191"/>
      <c r="DG420" s="84"/>
      <c r="DH420" s="40">
        <v>0</v>
      </c>
      <c r="DI420" s="84">
        <v>0</v>
      </c>
      <c r="DJ420" s="84"/>
      <c r="DK420" s="84"/>
      <c r="DL420" s="84">
        <f t="shared" si="4325"/>
        <v>0</v>
      </c>
      <c r="DM420" s="191"/>
      <c r="DN420" s="84"/>
      <c r="DO420" s="40">
        <v>0</v>
      </c>
      <c r="DP420" s="84">
        <v>0</v>
      </c>
      <c r="DQ420" s="84"/>
      <c r="DR420" s="84"/>
      <c r="DS420" s="84">
        <f t="shared" si="4326"/>
        <v>0</v>
      </c>
      <c r="DT420" s="191"/>
      <c r="DU420" s="84"/>
      <c r="DV420" s="40">
        <v>0</v>
      </c>
      <c r="DW420" s="84">
        <v>0</v>
      </c>
      <c r="DX420" s="84"/>
      <c r="DY420" s="84"/>
      <c r="DZ420" s="84">
        <f t="shared" si="4327"/>
        <v>0</v>
      </c>
      <c r="EA420" s="191"/>
      <c r="EB420" s="84"/>
      <c r="EC420" s="40">
        <v>0</v>
      </c>
      <c r="ED420" s="84">
        <v>0</v>
      </c>
      <c r="EE420" s="84"/>
      <c r="EF420" s="84"/>
      <c r="EG420" s="84">
        <f t="shared" si="4328"/>
        <v>0</v>
      </c>
      <c r="EH420" s="191"/>
      <c r="EI420" s="84"/>
      <c r="EJ420" s="40">
        <v>0</v>
      </c>
      <c r="EK420" s="84">
        <v>0</v>
      </c>
      <c r="EL420" s="84"/>
      <c r="EM420" s="84"/>
      <c r="EN420" s="84">
        <f t="shared" si="4329"/>
        <v>0</v>
      </c>
      <c r="EO420" s="191"/>
      <c r="EP420" s="84"/>
      <c r="EQ420" s="40">
        <v>0</v>
      </c>
      <c r="ER420" s="84">
        <v>0</v>
      </c>
      <c r="ES420" s="84"/>
      <c r="ET420" s="84"/>
      <c r="EU420" s="84">
        <f t="shared" si="4330"/>
        <v>0</v>
      </c>
      <c r="EV420" s="191"/>
      <c r="EW420" s="84"/>
      <c r="EX420" s="40">
        <v>0</v>
      </c>
      <c r="EY420" s="84">
        <v>0</v>
      </c>
      <c r="EZ420" s="84"/>
      <c r="FA420" s="84"/>
      <c r="FB420" s="84">
        <f t="shared" si="4331"/>
        <v>0</v>
      </c>
      <c r="FC420" s="191"/>
      <c r="FD420" s="84"/>
      <c r="FE420" s="40">
        <v>0</v>
      </c>
      <c r="FF420" s="84">
        <v>0</v>
      </c>
      <c r="FG420" s="84"/>
      <c r="FH420" s="84"/>
      <c r="FI420" s="84">
        <f t="shared" si="4332"/>
        <v>0</v>
      </c>
      <c r="FJ420" s="191"/>
      <c r="FK420" s="84"/>
      <c r="FL420" s="40">
        <v>0</v>
      </c>
      <c r="FM420" s="84">
        <v>0</v>
      </c>
      <c r="FN420" s="84"/>
      <c r="FO420" s="84"/>
      <c r="FP420" s="84">
        <f t="shared" si="4333"/>
        <v>0</v>
      </c>
      <c r="FQ420" s="191"/>
      <c r="FR420" s="84"/>
      <c r="FS420" s="40"/>
      <c r="FT420" s="97">
        <f t="shared" si="4334"/>
        <v>0</v>
      </c>
      <c r="FU420" s="84">
        <v>0</v>
      </c>
      <c r="FV420" s="84">
        <v>0</v>
      </c>
      <c r="FW420" s="84">
        <v>0</v>
      </c>
      <c r="FX420" s="84">
        <f t="shared" si="4335"/>
        <v>0</v>
      </c>
      <c r="FY420" s="191" t="str">
        <f t="shared" si="4336"/>
        <v>nebija plānots</v>
      </c>
      <c r="FZ420" s="84">
        <f t="shared" si="4337"/>
        <v>0</v>
      </c>
      <c r="GA420" s="84">
        <v>0</v>
      </c>
      <c r="GB420" s="84">
        <v>0</v>
      </c>
      <c r="GC420" s="84">
        <f t="shared" si="4338"/>
        <v>0</v>
      </c>
      <c r="GD420" s="84">
        <f t="shared" si="4339"/>
        <v>0</v>
      </c>
      <c r="GE420" s="84">
        <f t="shared" si="4340"/>
        <v>0</v>
      </c>
      <c r="GF420" s="191" t="str">
        <f t="shared" si="4341"/>
        <v>nebija plānots</v>
      </c>
      <c r="GG420" s="84">
        <f t="shared" si="4342"/>
        <v>0</v>
      </c>
      <c r="GH420" s="84">
        <v>0</v>
      </c>
      <c r="GI420" s="84">
        <v>0</v>
      </c>
      <c r="GJ420" s="84">
        <f t="shared" si="4343"/>
        <v>0</v>
      </c>
      <c r="GK420" s="84">
        <f t="shared" si="4344"/>
        <v>0</v>
      </c>
      <c r="GL420" s="84">
        <f t="shared" si="4345"/>
        <v>0</v>
      </c>
      <c r="GM420" s="191" t="str">
        <f t="shared" si="4346"/>
        <v>nebija plānots</v>
      </c>
      <c r="GN420" s="84">
        <f t="shared" si="4347"/>
        <v>0</v>
      </c>
      <c r="GO420" s="84">
        <v>0</v>
      </c>
      <c r="GP420" s="84">
        <v>0</v>
      </c>
      <c r="GQ420" s="84">
        <f t="shared" si="4314"/>
        <v>0</v>
      </c>
      <c r="GR420" s="84">
        <f t="shared" si="4315"/>
        <v>0</v>
      </c>
      <c r="GS420" s="84">
        <f t="shared" si="4316"/>
        <v>0</v>
      </c>
      <c r="GT420" s="191" t="str">
        <f t="shared" si="4348"/>
        <v>nebija plānots</v>
      </c>
      <c r="GU420" s="84">
        <f t="shared" si="4317"/>
        <v>0</v>
      </c>
      <c r="GV420" s="84">
        <v>0</v>
      </c>
      <c r="GW420" s="84">
        <v>0</v>
      </c>
      <c r="GX420" s="84">
        <f t="shared" si="4318"/>
        <v>0</v>
      </c>
      <c r="GY420" s="84">
        <f t="shared" si="4319"/>
        <v>0</v>
      </c>
      <c r="GZ420" s="84">
        <f t="shared" si="4320"/>
        <v>0</v>
      </c>
      <c r="HA420" s="191" t="str">
        <f t="shared" si="4507"/>
        <v>nebija plānots</v>
      </c>
      <c r="HB420" s="84">
        <f t="shared" si="4321"/>
        <v>0</v>
      </c>
      <c r="HC420" s="40"/>
      <c r="HD420" s="40"/>
      <c r="HE420" s="99"/>
      <c r="HF420" s="99">
        <v>1</v>
      </c>
      <c r="HG420" s="108" t="s">
        <v>859</v>
      </c>
      <c r="HH420" s="100"/>
      <c r="HI420" s="100"/>
    </row>
    <row r="421" spans="1:217" ht="75.400000000000006" customHeight="1" collapsed="1" x14ac:dyDescent="0.45">
      <c r="A421" s="1" t="str">
        <f t="shared" si="2436"/>
        <v>8.1.2.4</v>
      </c>
      <c r="B421" s="9" t="str">
        <f>C421&amp;J421&amp;"."&amp;D421</f>
        <v>8.1.2.4.Nē</v>
      </c>
      <c r="C421" s="317" t="s">
        <v>152</v>
      </c>
      <c r="D421" s="1" t="s">
        <v>1471</v>
      </c>
      <c r="E421" s="35">
        <v>406</v>
      </c>
      <c r="F421" s="52">
        <v>8</v>
      </c>
      <c r="G421" s="55" t="s">
        <v>152</v>
      </c>
      <c r="H421" s="54" t="s">
        <v>288</v>
      </c>
      <c r="I421" s="54" t="str">
        <f t="shared" si="2401"/>
        <v>8.1.2. Ieguldījumi vispārējās izglītības infrastruktūrā</v>
      </c>
      <c r="J421" s="54">
        <v>4</v>
      </c>
      <c r="K421" s="62">
        <v>4</v>
      </c>
      <c r="L421" s="38" t="str">
        <f t="shared" si="2402"/>
        <v>8.1.2.4</v>
      </c>
      <c r="M421" s="63" t="s">
        <v>34</v>
      </c>
      <c r="N421" s="62" t="s">
        <v>5</v>
      </c>
      <c r="O421" s="55" t="s">
        <v>222</v>
      </c>
      <c r="P421" s="55" t="s">
        <v>225</v>
      </c>
      <c r="Q421" s="57">
        <f t="shared" si="3603"/>
        <v>493576</v>
      </c>
      <c r="R421" s="57">
        <f t="shared" si="3604"/>
        <v>493576</v>
      </c>
      <c r="S421" s="80">
        <v>0</v>
      </c>
      <c r="T421" s="81">
        <v>493576</v>
      </c>
      <c r="U421" s="80">
        <v>0</v>
      </c>
      <c r="V421" s="80">
        <v>0</v>
      </c>
      <c r="W421" s="80">
        <v>0</v>
      </c>
      <c r="X421" s="85" t="str">
        <f t="shared" si="4322"/>
        <v>ERAF</v>
      </c>
      <c r="Y421" s="85">
        <v>0</v>
      </c>
      <c r="Z421" s="85">
        <v>0</v>
      </c>
      <c r="AA421" s="85">
        <v>0</v>
      </c>
      <c r="AB421" s="85">
        <v>0</v>
      </c>
      <c r="AC421" s="85">
        <v>0</v>
      </c>
      <c r="AD421" s="85">
        <v>0</v>
      </c>
      <c r="AE421" s="85">
        <v>0</v>
      </c>
      <c r="AF421" s="85">
        <v>0</v>
      </c>
      <c r="AG421" s="85">
        <v>0</v>
      </c>
      <c r="AH421" s="85">
        <v>0</v>
      </c>
      <c r="AI421" s="85">
        <v>0</v>
      </c>
      <c r="AJ421" s="85">
        <v>0</v>
      </c>
      <c r="AK421" s="85">
        <v>0</v>
      </c>
      <c r="AL421" s="85">
        <v>0</v>
      </c>
      <c r="AM421" s="85">
        <v>0</v>
      </c>
      <c r="AN421" s="85">
        <f t="shared" si="4193"/>
        <v>0</v>
      </c>
      <c r="AO421" s="85">
        <v>0</v>
      </c>
      <c r="AP421" s="57">
        <f t="shared" ref="AP421:AP631" si="4538">AO421+AN421</f>
        <v>0</v>
      </c>
      <c r="AQ421" s="85">
        <v>0</v>
      </c>
      <c r="AR421" s="85">
        <v>0</v>
      </c>
      <c r="AS421" s="85">
        <v>0</v>
      </c>
      <c r="AT421" s="85">
        <v>0</v>
      </c>
      <c r="AU421" s="85">
        <v>0</v>
      </c>
      <c r="AV421" s="85">
        <v>0</v>
      </c>
      <c r="AW421" s="85">
        <v>0</v>
      </c>
      <c r="AX421" s="85">
        <v>0</v>
      </c>
      <c r="AY421" s="85">
        <v>0</v>
      </c>
      <c r="AZ421" s="85">
        <v>0</v>
      </c>
      <c r="BA421" s="85">
        <v>0</v>
      </c>
      <c r="BB421" s="85">
        <v>0</v>
      </c>
      <c r="BC421" s="57">
        <f t="shared" ref="BC421:BC628" si="4539">AQ421+AR421+AS421+AT421+AU421+AV421+AW421+AX421+AY421+AZ421+BA421+BB421</f>
        <v>0</v>
      </c>
      <c r="BD421" s="57">
        <f t="shared" si="4474"/>
        <v>0</v>
      </c>
      <c r="BE421" s="85">
        <v>0</v>
      </c>
      <c r="BF421" s="85">
        <v>0</v>
      </c>
      <c r="BG421" s="85">
        <v>0</v>
      </c>
      <c r="BH421" s="85">
        <v>0</v>
      </c>
      <c r="BI421" s="85">
        <v>0</v>
      </c>
      <c r="BJ421" s="85">
        <v>0</v>
      </c>
      <c r="BK421" s="85">
        <v>0</v>
      </c>
      <c r="BL421" s="85">
        <v>0</v>
      </c>
      <c r="BM421" s="85">
        <v>0</v>
      </c>
      <c r="BN421" s="85">
        <v>0</v>
      </c>
      <c r="BO421" s="85">
        <v>0</v>
      </c>
      <c r="BP421" s="85">
        <v>0</v>
      </c>
      <c r="BQ421" s="57">
        <f t="shared" ref="BQ421:BQ628" si="4540">BE421+BF421+BG421+BH421+BI421+BJ421+BK421+BL421+BM421+BN421+BO421+BP421</f>
        <v>0</v>
      </c>
      <c r="BR421" s="85">
        <v>0</v>
      </c>
      <c r="BS421" s="85">
        <v>0</v>
      </c>
      <c r="BT421" s="85">
        <v>0</v>
      </c>
      <c r="BU421" s="85">
        <v>0</v>
      </c>
      <c r="BV421" s="85">
        <v>0</v>
      </c>
      <c r="BW421" s="85">
        <v>0</v>
      </c>
      <c r="BX421" s="85">
        <v>0</v>
      </c>
      <c r="BY421" s="85">
        <v>0</v>
      </c>
      <c r="BZ421" s="85">
        <v>0</v>
      </c>
      <c r="CA421" s="85">
        <v>0</v>
      </c>
      <c r="CB421" s="85">
        <v>0</v>
      </c>
      <c r="CC421" s="85">
        <v>0</v>
      </c>
      <c r="CD421" s="57">
        <f t="shared" si="4475"/>
        <v>0</v>
      </c>
      <c r="CE421" s="85">
        <v>0</v>
      </c>
      <c r="CF421" s="85">
        <v>0</v>
      </c>
      <c r="CG421" s="85">
        <v>0</v>
      </c>
      <c r="CH421" s="85">
        <v>0</v>
      </c>
      <c r="CI421" s="85">
        <v>0</v>
      </c>
      <c r="CJ421" s="85">
        <v>0</v>
      </c>
      <c r="CK421" s="85">
        <v>0</v>
      </c>
      <c r="CL421" s="85">
        <v>0</v>
      </c>
      <c r="CM421" s="85">
        <v>0</v>
      </c>
      <c r="CN421" s="85">
        <v>0</v>
      </c>
      <c r="CO421" s="84">
        <v>0</v>
      </c>
      <c r="CP421" s="84">
        <v>0</v>
      </c>
      <c r="CQ421" s="57">
        <f>CE421+CF421+CG421+CH421+CI421+CJ421+CK421+CL421+CM421+CN421+CO421+CP421</f>
        <v>0</v>
      </c>
      <c r="CR421" s="57">
        <f t="shared" si="4323"/>
        <v>0</v>
      </c>
      <c r="CS421" s="179">
        <v>0</v>
      </c>
      <c r="CT421" s="84">
        <v>0</v>
      </c>
      <c r="CU421" s="84">
        <v>0</v>
      </c>
      <c r="CV421" s="84">
        <f t="shared" si="4349"/>
        <v>0</v>
      </c>
      <c r="CW421" s="84">
        <v>0</v>
      </c>
      <c r="CX421" s="84">
        <f t="shared" si="4350"/>
        <v>0</v>
      </c>
      <c r="CY421" s="191" t="str">
        <f t="shared" si="4351"/>
        <v>nebija plānots</v>
      </c>
      <c r="CZ421" s="84">
        <f t="shared" si="4352"/>
        <v>0</v>
      </c>
      <c r="DA421" s="84">
        <f t="shared" ref="DA421:FL421" si="4541">DA422+DA423</f>
        <v>0</v>
      </c>
      <c r="DB421" s="84">
        <v>0</v>
      </c>
      <c r="DC421" s="84">
        <f t="shared" si="4354"/>
        <v>0</v>
      </c>
      <c r="DD421" s="84">
        <v>0</v>
      </c>
      <c r="DE421" s="84">
        <f t="shared" si="4324"/>
        <v>0</v>
      </c>
      <c r="DF421" s="191" t="str">
        <f t="shared" ref="DF421" si="4542">IFERROR(DE421/DC421,"nebija plānots")</f>
        <v>nebija plānots</v>
      </c>
      <c r="DG421" s="84">
        <f t="shared" ref="DG421" si="4543">DE421-DC421</f>
        <v>0</v>
      </c>
      <c r="DH421" s="84">
        <f t="shared" si="4541"/>
        <v>0</v>
      </c>
      <c r="DI421" s="84">
        <v>0</v>
      </c>
      <c r="DJ421" s="84">
        <f t="shared" ref="DJ421" si="4544">DC421+DH421</f>
        <v>0</v>
      </c>
      <c r="DK421" s="84">
        <v>0</v>
      </c>
      <c r="DL421" s="84">
        <f t="shared" si="4325"/>
        <v>0</v>
      </c>
      <c r="DM421" s="191" t="str">
        <f t="shared" ref="DM421" si="4545">IFERROR(DL421/DJ421,"nebija plānots")</f>
        <v>nebija plānots</v>
      </c>
      <c r="DN421" s="84">
        <f t="shared" ref="DN421" si="4546">DL421-DJ421</f>
        <v>0</v>
      </c>
      <c r="DO421" s="84">
        <f t="shared" si="4541"/>
        <v>0</v>
      </c>
      <c r="DP421" s="84">
        <v>0</v>
      </c>
      <c r="DQ421" s="84">
        <f t="shared" ref="DQ421" si="4547">DJ421+DO421</f>
        <v>0</v>
      </c>
      <c r="DR421" s="84">
        <v>0</v>
      </c>
      <c r="DS421" s="84">
        <f t="shared" si="4326"/>
        <v>0</v>
      </c>
      <c r="DT421" s="191" t="str">
        <f t="shared" ref="DT421" si="4548">IFERROR(DS421/DQ421,"nebija plānots")</f>
        <v>nebija plānots</v>
      </c>
      <c r="DU421" s="84">
        <f t="shared" ref="DU421" si="4549">DS421-DQ421</f>
        <v>0</v>
      </c>
      <c r="DV421" s="84">
        <f t="shared" si="4541"/>
        <v>0</v>
      </c>
      <c r="DW421" s="84">
        <v>0</v>
      </c>
      <c r="DX421" s="84">
        <f t="shared" ref="DX421" si="4550">DQ421+DV421</f>
        <v>0</v>
      </c>
      <c r="DY421" s="84">
        <v>0</v>
      </c>
      <c r="DZ421" s="84">
        <f t="shared" si="4327"/>
        <v>0</v>
      </c>
      <c r="EA421" s="191" t="str">
        <f t="shared" ref="EA421" si="4551">IFERROR(DZ421/DX421,"nebija plānots")</f>
        <v>nebija plānots</v>
      </c>
      <c r="EB421" s="84">
        <f t="shared" ref="EB421" si="4552">DZ421-DX421</f>
        <v>0</v>
      </c>
      <c r="EC421" s="84">
        <f t="shared" si="4541"/>
        <v>0</v>
      </c>
      <c r="ED421" s="84">
        <v>0</v>
      </c>
      <c r="EE421" s="84">
        <f t="shared" ref="EE421" si="4553">DX421+EC421</f>
        <v>0</v>
      </c>
      <c r="EF421" s="84">
        <v>0</v>
      </c>
      <c r="EG421" s="84">
        <f t="shared" si="4328"/>
        <v>0</v>
      </c>
      <c r="EH421" s="191" t="str">
        <f t="shared" ref="EH421" si="4554">IFERROR(EG421/EE421,"nebija plānots")</f>
        <v>nebija plānots</v>
      </c>
      <c r="EI421" s="84">
        <f t="shared" ref="EI421" si="4555">EG421-EE421</f>
        <v>0</v>
      </c>
      <c r="EJ421" s="84">
        <f t="shared" si="4541"/>
        <v>0</v>
      </c>
      <c r="EK421" s="84">
        <v>0</v>
      </c>
      <c r="EL421" s="84">
        <f t="shared" ref="EL421" si="4556">EE421+EJ421</f>
        <v>0</v>
      </c>
      <c r="EM421" s="84">
        <v>0</v>
      </c>
      <c r="EN421" s="84">
        <f t="shared" si="4329"/>
        <v>0</v>
      </c>
      <c r="EO421" s="191" t="str">
        <f t="shared" ref="EO421" si="4557">IFERROR(EN421/EL421,"nebija plānots")</f>
        <v>nebija plānots</v>
      </c>
      <c r="EP421" s="84">
        <f t="shared" ref="EP421" si="4558">EN421-EL421</f>
        <v>0</v>
      </c>
      <c r="EQ421" s="84">
        <f t="shared" si="4541"/>
        <v>0</v>
      </c>
      <c r="ER421" s="84">
        <v>0</v>
      </c>
      <c r="ES421" s="84">
        <f t="shared" ref="ES421" si="4559">EL421+EQ421</f>
        <v>0</v>
      </c>
      <c r="ET421" s="84">
        <v>0</v>
      </c>
      <c r="EU421" s="84">
        <f t="shared" si="4330"/>
        <v>0</v>
      </c>
      <c r="EV421" s="191" t="str">
        <f t="shared" ref="EV421" si="4560">IFERROR(EU421/ES421,"nebija plānots")</f>
        <v>nebija plānots</v>
      </c>
      <c r="EW421" s="84">
        <f t="shared" ref="EW421" si="4561">EU421-ES421</f>
        <v>0</v>
      </c>
      <c r="EX421" s="84">
        <f t="shared" si="4541"/>
        <v>0</v>
      </c>
      <c r="EY421" s="84">
        <v>0</v>
      </c>
      <c r="EZ421" s="84">
        <f t="shared" ref="EZ421" si="4562">ES421+EX421</f>
        <v>0</v>
      </c>
      <c r="FA421" s="84">
        <v>0</v>
      </c>
      <c r="FB421" s="84">
        <f t="shared" si="4331"/>
        <v>0</v>
      </c>
      <c r="FC421" s="191" t="str">
        <f t="shared" ref="FC421" si="4563">IFERROR(FB421/EZ421,"nebija plānots")</f>
        <v>nebija plānots</v>
      </c>
      <c r="FD421" s="84">
        <f t="shared" ref="FD421" si="4564">FB421-EZ421</f>
        <v>0</v>
      </c>
      <c r="FE421" s="84">
        <f t="shared" si="4541"/>
        <v>0</v>
      </c>
      <c r="FF421" s="84">
        <v>0</v>
      </c>
      <c r="FG421" s="84">
        <f t="shared" ref="FG421" si="4565">EZ421+FE421</f>
        <v>0</v>
      </c>
      <c r="FH421" s="84">
        <v>0</v>
      </c>
      <c r="FI421" s="84">
        <f t="shared" si="4332"/>
        <v>0</v>
      </c>
      <c r="FJ421" s="191" t="str">
        <f t="shared" ref="FJ421" si="4566">IFERROR(FI421/FG421,"nebija plānots")</f>
        <v>nebija plānots</v>
      </c>
      <c r="FK421" s="84">
        <f t="shared" ref="FK421" si="4567">FI421-FG421</f>
        <v>0</v>
      </c>
      <c r="FL421" s="84">
        <f t="shared" si="4541"/>
        <v>277667.25</v>
      </c>
      <c r="FM421" s="84">
        <v>0</v>
      </c>
      <c r="FN421" s="84">
        <f t="shared" ref="FN421" si="4568">FG421+FL421</f>
        <v>277667.25</v>
      </c>
      <c r="FO421" s="84">
        <v>0</v>
      </c>
      <c r="FP421" s="84">
        <f t="shared" si="4333"/>
        <v>0</v>
      </c>
      <c r="FQ421" s="191">
        <f t="shared" ref="FQ421" si="4569">IFERROR(FP421/FN421,"nebija plānots")</f>
        <v>0</v>
      </c>
      <c r="FR421" s="84">
        <f t="shared" ref="FR421" si="4570">FP421-FN421</f>
        <v>-277667.25</v>
      </c>
      <c r="FS421" s="97">
        <f t="shared" si="4506"/>
        <v>277667.25</v>
      </c>
      <c r="FT421" s="97">
        <f t="shared" si="4334"/>
        <v>0</v>
      </c>
      <c r="FU421" s="84">
        <v>388793.87</v>
      </c>
      <c r="FV421" s="84">
        <v>62270.879999999997</v>
      </c>
      <c r="FW421" s="84">
        <v>0</v>
      </c>
      <c r="FX421" s="84">
        <f t="shared" si="4335"/>
        <v>62270.879999999997</v>
      </c>
      <c r="FY421" s="191">
        <f t="shared" si="4336"/>
        <v>0.16016425361850484</v>
      </c>
      <c r="FZ421" s="84">
        <f t="shared" si="4337"/>
        <v>326522.99</v>
      </c>
      <c r="GA421" s="84">
        <v>0</v>
      </c>
      <c r="GB421" s="84">
        <v>0</v>
      </c>
      <c r="GC421" s="84">
        <f t="shared" si="4338"/>
        <v>0</v>
      </c>
      <c r="GD421" s="84">
        <f t="shared" si="4339"/>
        <v>0</v>
      </c>
      <c r="GE421" s="84">
        <f t="shared" si="4340"/>
        <v>62270.879999999997</v>
      </c>
      <c r="GF421" s="191">
        <f t="shared" si="4341"/>
        <v>0.16016425361850484</v>
      </c>
      <c r="GG421" s="84">
        <f t="shared" si="4342"/>
        <v>326522.99</v>
      </c>
      <c r="GH421" s="84">
        <v>0</v>
      </c>
      <c r="GI421" s="84">
        <v>0</v>
      </c>
      <c r="GJ421" s="84">
        <f t="shared" si="4343"/>
        <v>0</v>
      </c>
      <c r="GK421" s="84">
        <f t="shared" si="4344"/>
        <v>0</v>
      </c>
      <c r="GL421" s="84">
        <f t="shared" si="4345"/>
        <v>62270.879999999997</v>
      </c>
      <c r="GM421" s="191">
        <f t="shared" si="4346"/>
        <v>0.16016425361850484</v>
      </c>
      <c r="GN421" s="84">
        <f t="shared" si="4347"/>
        <v>326522.99</v>
      </c>
      <c r="GO421" s="84">
        <v>326522.99</v>
      </c>
      <c r="GP421" s="84">
        <v>0</v>
      </c>
      <c r="GQ421" s="84">
        <f t="shared" si="4314"/>
        <v>326522.99</v>
      </c>
      <c r="GR421" s="84">
        <f t="shared" si="4315"/>
        <v>0</v>
      </c>
      <c r="GS421" s="84">
        <f t="shared" si="4316"/>
        <v>388793.87</v>
      </c>
      <c r="GT421" s="191">
        <f t="shared" si="4348"/>
        <v>1</v>
      </c>
      <c r="GU421" s="84">
        <f t="shared" si="4317"/>
        <v>0</v>
      </c>
      <c r="GV421" s="84">
        <v>3321.44</v>
      </c>
      <c r="GW421" s="84">
        <v>0</v>
      </c>
      <c r="GX421" s="84">
        <f t="shared" si="4318"/>
        <v>3321.44</v>
      </c>
      <c r="GY421" s="84">
        <f t="shared" si="4319"/>
        <v>0</v>
      </c>
      <c r="GZ421" s="84">
        <f t="shared" si="4320"/>
        <v>392115.31</v>
      </c>
      <c r="HA421" s="191">
        <f t="shared" si="4507"/>
        <v>1.0085429330457294</v>
      </c>
      <c r="HB421" s="84">
        <f t="shared" si="4321"/>
        <v>-3321.44</v>
      </c>
      <c r="HC421" s="57">
        <f>FU421+FS421+CQ421+CD421+BQ421+BC421+AP421</f>
        <v>666461.12</v>
      </c>
      <c r="HD421" s="57">
        <f>Q421-HC421</f>
        <v>-172885.12</v>
      </c>
      <c r="HE421" s="58" t="s">
        <v>851</v>
      </c>
      <c r="HF421" s="58"/>
      <c r="HG421" s="59"/>
      <c r="HH421" s="59"/>
      <c r="HI421" s="59"/>
    </row>
    <row r="422" spans="1:217" ht="75.400000000000006" hidden="1" customHeight="1" outlineLevel="1" x14ac:dyDescent="0.45">
      <c r="B422" s="9"/>
      <c r="C422" s="317" t="s">
        <v>152</v>
      </c>
      <c r="D422" s="1" t="s">
        <v>1471</v>
      </c>
      <c r="E422" s="35">
        <v>407</v>
      </c>
      <c r="F422" s="35">
        <v>8</v>
      </c>
      <c r="G422" s="38" t="s">
        <v>152</v>
      </c>
      <c r="H422" s="37" t="s">
        <v>288</v>
      </c>
      <c r="I422" s="37" t="s">
        <v>534</v>
      </c>
      <c r="J422" s="54">
        <v>0</v>
      </c>
      <c r="K422" s="41"/>
      <c r="L422" s="38"/>
      <c r="M422" s="42" t="s">
        <v>34</v>
      </c>
      <c r="N422" s="41"/>
      <c r="O422" s="38"/>
      <c r="P422" s="38" t="s">
        <v>456</v>
      </c>
      <c r="Q422" s="40"/>
      <c r="R422" s="40"/>
      <c r="S422" s="40"/>
      <c r="T422" s="98"/>
      <c r="U422" s="40"/>
      <c r="V422" s="40"/>
      <c r="W422" s="40"/>
      <c r="X422" s="85">
        <f t="shared" si="4322"/>
        <v>0</v>
      </c>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0"/>
      <c r="BN422" s="40"/>
      <c r="BO422" s="40"/>
      <c r="BP422" s="40"/>
      <c r="BQ422" s="40"/>
      <c r="BR422" s="40"/>
      <c r="BS422" s="40"/>
      <c r="BT422" s="40"/>
      <c r="BU422" s="40"/>
      <c r="BV422" s="40"/>
      <c r="BW422" s="40"/>
      <c r="BX422" s="40"/>
      <c r="BY422" s="40"/>
      <c r="BZ422" s="40"/>
      <c r="CA422" s="40"/>
      <c r="CB422" s="40"/>
      <c r="CC422" s="40"/>
      <c r="CD422" s="40"/>
      <c r="CE422" s="40"/>
      <c r="CF422" s="40"/>
      <c r="CG422" s="40"/>
      <c r="CH422" s="40"/>
      <c r="CI422" s="40"/>
      <c r="CJ422" s="40"/>
      <c r="CK422" s="40"/>
      <c r="CL422" s="40"/>
      <c r="CM422" s="40"/>
      <c r="CN422" s="40"/>
      <c r="CO422" s="84">
        <v>0</v>
      </c>
      <c r="CP422" s="84">
        <v>0</v>
      </c>
      <c r="CQ422" s="40"/>
      <c r="CR422" s="57">
        <f t="shared" si="4323"/>
        <v>0</v>
      </c>
      <c r="CS422" s="40"/>
      <c r="CT422" s="40"/>
      <c r="CU422" s="84"/>
      <c r="CV422" s="84"/>
      <c r="CW422" s="84"/>
      <c r="CX422" s="84"/>
      <c r="CY422" s="191"/>
      <c r="CZ422" s="84"/>
      <c r="DA422" s="40"/>
      <c r="DB422" s="84">
        <v>0</v>
      </c>
      <c r="DC422" s="84"/>
      <c r="DD422" s="84"/>
      <c r="DE422" s="84">
        <f t="shared" si="4324"/>
        <v>0</v>
      </c>
      <c r="DF422" s="191"/>
      <c r="DG422" s="84"/>
      <c r="DH422" s="40"/>
      <c r="DI422" s="84">
        <v>0</v>
      </c>
      <c r="DJ422" s="84"/>
      <c r="DK422" s="84"/>
      <c r="DL422" s="84">
        <f t="shared" si="4325"/>
        <v>0</v>
      </c>
      <c r="DM422" s="191"/>
      <c r="DN422" s="84"/>
      <c r="DO422" s="40"/>
      <c r="DP422" s="84">
        <v>0</v>
      </c>
      <c r="DQ422" s="84"/>
      <c r="DR422" s="84"/>
      <c r="DS422" s="84">
        <f t="shared" si="4326"/>
        <v>0</v>
      </c>
      <c r="DT422" s="191"/>
      <c r="DU422" s="84"/>
      <c r="DV422" s="40"/>
      <c r="DW422" s="84">
        <v>0</v>
      </c>
      <c r="DX422" s="84"/>
      <c r="DY422" s="84"/>
      <c r="DZ422" s="84">
        <f t="shared" si="4327"/>
        <v>0</v>
      </c>
      <c r="EA422" s="191"/>
      <c r="EB422" s="84"/>
      <c r="EC422" s="40"/>
      <c r="ED422" s="84">
        <v>0</v>
      </c>
      <c r="EE422" s="84"/>
      <c r="EF422" s="84"/>
      <c r="EG422" s="84">
        <f t="shared" si="4328"/>
        <v>0</v>
      </c>
      <c r="EH422" s="191"/>
      <c r="EI422" s="84"/>
      <c r="EJ422" s="40"/>
      <c r="EK422" s="84">
        <v>0</v>
      </c>
      <c r="EL422" s="84"/>
      <c r="EM422" s="84"/>
      <c r="EN422" s="84">
        <f t="shared" si="4329"/>
        <v>0</v>
      </c>
      <c r="EO422" s="191"/>
      <c r="EP422" s="84"/>
      <c r="EQ422" s="40"/>
      <c r="ER422" s="84">
        <v>0</v>
      </c>
      <c r="ES422" s="84"/>
      <c r="ET422" s="84"/>
      <c r="EU422" s="84">
        <f t="shared" si="4330"/>
        <v>0</v>
      </c>
      <c r="EV422" s="191"/>
      <c r="EW422" s="84"/>
      <c r="EX422" s="40"/>
      <c r="EY422" s="84">
        <v>0</v>
      </c>
      <c r="EZ422" s="84"/>
      <c r="FA422" s="84"/>
      <c r="FB422" s="84">
        <f t="shared" si="4331"/>
        <v>0</v>
      </c>
      <c r="FC422" s="191"/>
      <c r="FD422" s="84"/>
      <c r="FE422" s="40"/>
      <c r="FF422" s="84">
        <v>0</v>
      </c>
      <c r="FG422" s="84"/>
      <c r="FH422" s="84"/>
      <c r="FI422" s="84">
        <f t="shared" si="4332"/>
        <v>0</v>
      </c>
      <c r="FJ422" s="191"/>
      <c r="FK422" s="84"/>
      <c r="FL422" s="40"/>
      <c r="FM422" s="84">
        <v>0</v>
      </c>
      <c r="FN422" s="84"/>
      <c r="FO422" s="84"/>
      <c r="FP422" s="84">
        <f t="shared" si="4333"/>
        <v>0</v>
      </c>
      <c r="FQ422" s="191"/>
      <c r="FR422" s="84"/>
      <c r="FS422" s="40"/>
      <c r="FT422" s="97">
        <f t="shared" si="4334"/>
        <v>0</v>
      </c>
      <c r="FU422" s="84">
        <v>0</v>
      </c>
      <c r="FV422" s="84">
        <v>0</v>
      </c>
      <c r="FW422" s="84">
        <v>0</v>
      </c>
      <c r="FX422" s="84">
        <f t="shared" si="4335"/>
        <v>0</v>
      </c>
      <c r="FY422" s="191" t="str">
        <f t="shared" si="4336"/>
        <v>nebija plānots</v>
      </c>
      <c r="FZ422" s="84">
        <f t="shared" si="4337"/>
        <v>0</v>
      </c>
      <c r="GA422" s="84">
        <v>0</v>
      </c>
      <c r="GB422" s="84">
        <v>0</v>
      </c>
      <c r="GC422" s="84">
        <f t="shared" si="4338"/>
        <v>0</v>
      </c>
      <c r="GD422" s="84">
        <f t="shared" si="4339"/>
        <v>0</v>
      </c>
      <c r="GE422" s="84">
        <f t="shared" si="4340"/>
        <v>0</v>
      </c>
      <c r="GF422" s="191" t="str">
        <f t="shared" si="4341"/>
        <v>nebija plānots</v>
      </c>
      <c r="GG422" s="84">
        <f t="shared" si="4342"/>
        <v>0</v>
      </c>
      <c r="GH422" s="84">
        <v>0</v>
      </c>
      <c r="GI422" s="84">
        <v>0</v>
      </c>
      <c r="GJ422" s="84">
        <f t="shared" si="4343"/>
        <v>0</v>
      </c>
      <c r="GK422" s="84">
        <f t="shared" si="4344"/>
        <v>0</v>
      </c>
      <c r="GL422" s="84">
        <f t="shared" si="4345"/>
        <v>0</v>
      </c>
      <c r="GM422" s="191" t="str">
        <f t="shared" si="4346"/>
        <v>nebija plānots</v>
      </c>
      <c r="GN422" s="84">
        <f t="shared" si="4347"/>
        <v>0</v>
      </c>
      <c r="GO422" s="84">
        <v>0</v>
      </c>
      <c r="GP422" s="84">
        <v>0</v>
      </c>
      <c r="GQ422" s="84">
        <f t="shared" si="4314"/>
        <v>0</v>
      </c>
      <c r="GR422" s="84">
        <f t="shared" si="4315"/>
        <v>0</v>
      </c>
      <c r="GS422" s="84">
        <f t="shared" si="4316"/>
        <v>0</v>
      </c>
      <c r="GT422" s="191" t="str">
        <f t="shared" si="4348"/>
        <v>nebija plānots</v>
      </c>
      <c r="GU422" s="84">
        <f t="shared" si="4317"/>
        <v>0</v>
      </c>
      <c r="GV422" s="84">
        <v>0</v>
      </c>
      <c r="GW422" s="84">
        <v>0</v>
      </c>
      <c r="GX422" s="84">
        <f t="shared" si="4318"/>
        <v>0</v>
      </c>
      <c r="GY422" s="84">
        <f t="shared" si="4319"/>
        <v>0</v>
      </c>
      <c r="GZ422" s="84">
        <f t="shared" si="4320"/>
        <v>0</v>
      </c>
      <c r="HA422" s="191" t="str">
        <f t="shared" si="4507"/>
        <v>nebija plānots</v>
      </c>
      <c r="HB422" s="84">
        <f t="shared" si="4321"/>
        <v>0</v>
      </c>
      <c r="HC422" s="40"/>
      <c r="HD422" s="40"/>
      <c r="HE422" s="99"/>
      <c r="HF422" s="99"/>
      <c r="HG422" s="100"/>
      <c r="HH422" s="100"/>
      <c r="HI422" s="100"/>
    </row>
    <row r="423" spans="1:217" ht="75.400000000000006" hidden="1" customHeight="1" outlineLevel="1" x14ac:dyDescent="0.45">
      <c r="B423" s="9"/>
      <c r="C423" s="317" t="s">
        <v>152</v>
      </c>
      <c r="D423" s="1" t="s">
        <v>1471</v>
      </c>
      <c r="E423" s="35">
        <v>408</v>
      </c>
      <c r="F423" s="35">
        <v>8</v>
      </c>
      <c r="G423" s="38" t="s">
        <v>152</v>
      </c>
      <c r="H423" s="37" t="s">
        <v>288</v>
      </c>
      <c r="I423" s="37" t="s">
        <v>534</v>
      </c>
      <c r="J423" s="54">
        <v>0</v>
      </c>
      <c r="K423" s="41"/>
      <c r="L423" s="38"/>
      <c r="M423" s="42" t="s">
        <v>34</v>
      </c>
      <c r="N423" s="41"/>
      <c r="O423" s="38"/>
      <c r="P423" s="38" t="s">
        <v>457</v>
      </c>
      <c r="Q423" s="40"/>
      <c r="R423" s="40"/>
      <c r="S423" s="40"/>
      <c r="T423" s="98"/>
      <c r="U423" s="40"/>
      <c r="V423" s="40"/>
      <c r="W423" s="40"/>
      <c r="X423" s="85">
        <f t="shared" si="4322"/>
        <v>0</v>
      </c>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c r="BP423" s="40"/>
      <c r="BQ423" s="40"/>
      <c r="BR423" s="40"/>
      <c r="BS423" s="40"/>
      <c r="BT423" s="40"/>
      <c r="BU423" s="40"/>
      <c r="BV423" s="40"/>
      <c r="BW423" s="40"/>
      <c r="BX423" s="40"/>
      <c r="BY423" s="40"/>
      <c r="BZ423" s="40"/>
      <c r="CA423" s="40"/>
      <c r="CB423" s="40"/>
      <c r="CC423" s="40"/>
      <c r="CD423" s="40"/>
      <c r="CE423" s="40"/>
      <c r="CF423" s="40"/>
      <c r="CG423" s="40"/>
      <c r="CH423" s="40"/>
      <c r="CI423" s="40"/>
      <c r="CJ423" s="40"/>
      <c r="CK423" s="40"/>
      <c r="CL423" s="40"/>
      <c r="CM423" s="40"/>
      <c r="CN423" s="40"/>
      <c r="CO423" s="84">
        <v>0</v>
      </c>
      <c r="CP423" s="84">
        <v>0</v>
      </c>
      <c r="CQ423" s="40"/>
      <c r="CR423" s="57">
        <f t="shared" si="4323"/>
        <v>0</v>
      </c>
      <c r="CS423" s="40"/>
      <c r="CT423" s="40">
        <v>0</v>
      </c>
      <c r="CU423" s="84"/>
      <c r="CV423" s="84"/>
      <c r="CW423" s="84"/>
      <c r="CX423" s="84"/>
      <c r="CY423" s="191"/>
      <c r="CZ423" s="84"/>
      <c r="DA423" s="40">
        <v>0</v>
      </c>
      <c r="DB423" s="84">
        <v>0</v>
      </c>
      <c r="DC423" s="84"/>
      <c r="DD423" s="84"/>
      <c r="DE423" s="84">
        <f t="shared" si="4324"/>
        <v>0</v>
      </c>
      <c r="DF423" s="191"/>
      <c r="DG423" s="84"/>
      <c r="DH423" s="40">
        <v>0</v>
      </c>
      <c r="DI423" s="84">
        <v>0</v>
      </c>
      <c r="DJ423" s="84"/>
      <c r="DK423" s="84"/>
      <c r="DL423" s="84">
        <f t="shared" si="4325"/>
        <v>0</v>
      </c>
      <c r="DM423" s="191"/>
      <c r="DN423" s="84"/>
      <c r="DO423" s="40">
        <v>0</v>
      </c>
      <c r="DP423" s="84">
        <v>0</v>
      </c>
      <c r="DQ423" s="84"/>
      <c r="DR423" s="84"/>
      <c r="DS423" s="84">
        <f t="shared" si="4326"/>
        <v>0</v>
      </c>
      <c r="DT423" s="191"/>
      <c r="DU423" s="84"/>
      <c r="DV423" s="40">
        <v>0</v>
      </c>
      <c r="DW423" s="84">
        <v>0</v>
      </c>
      <c r="DX423" s="84"/>
      <c r="DY423" s="84"/>
      <c r="DZ423" s="84">
        <f t="shared" si="4327"/>
        <v>0</v>
      </c>
      <c r="EA423" s="191"/>
      <c r="EB423" s="84"/>
      <c r="EC423" s="40">
        <v>0</v>
      </c>
      <c r="ED423" s="84">
        <v>0</v>
      </c>
      <c r="EE423" s="84"/>
      <c r="EF423" s="84"/>
      <c r="EG423" s="84">
        <f t="shared" si="4328"/>
        <v>0</v>
      </c>
      <c r="EH423" s="191"/>
      <c r="EI423" s="84"/>
      <c r="EJ423" s="40">
        <v>0</v>
      </c>
      <c r="EK423" s="84">
        <v>0</v>
      </c>
      <c r="EL423" s="84"/>
      <c r="EM423" s="84"/>
      <c r="EN423" s="84">
        <f t="shared" si="4329"/>
        <v>0</v>
      </c>
      <c r="EO423" s="191"/>
      <c r="EP423" s="84"/>
      <c r="EQ423" s="40">
        <v>0</v>
      </c>
      <c r="ER423" s="84">
        <v>0</v>
      </c>
      <c r="ES423" s="84"/>
      <c r="ET423" s="84"/>
      <c r="EU423" s="84">
        <f t="shared" si="4330"/>
        <v>0</v>
      </c>
      <c r="EV423" s="191"/>
      <c r="EW423" s="84"/>
      <c r="EX423" s="40">
        <v>0</v>
      </c>
      <c r="EY423" s="84">
        <v>0</v>
      </c>
      <c r="EZ423" s="84"/>
      <c r="FA423" s="84"/>
      <c r="FB423" s="84">
        <f t="shared" si="4331"/>
        <v>0</v>
      </c>
      <c r="FC423" s="191"/>
      <c r="FD423" s="84"/>
      <c r="FE423" s="40">
        <v>0</v>
      </c>
      <c r="FF423" s="84">
        <v>0</v>
      </c>
      <c r="FG423" s="84"/>
      <c r="FH423" s="84"/>
      <c r="FI423" s="84">
        <f t="shared" si="4332"/>
        <v>0</v>
      </c>
      <c r="FJ423" s="191"/>
      <c r="FK423" s="84"/>
      <c r="FL423" s="40">
        <v>277667.25</v>
      </c>
      <c r="FM423" s="84">
        <v>0</v>
      </c>
      <c r="FN423" s="84"/>
      <c r="FO423" s="84"/>
      <c r="FP423" s="84">
        <f t="shared" si="4333"/>
        <v>0</v>
      </c>
      <c r="FQ423" s="191"/>
      <c r="FR423" s="84"/>
      <c r="FS423" s="40"/>
      <c r="FT423" s="97">
        <f t="shared" si="4334"/>
        <v>0</v>
      </c>
      <c r="FU423" s="84">
        <v>0</v>
      </c>
      <c r="FV423" s="84">
        <v>0</v>
      </c>
      <c r="FW423" s="84">
        <v>0</v>
      </c>
      <c r="FX423" s="84">
        <f t="shared" si="4335"/>
        <v>0</v>
      </c>
      <c r="FY423" s="191" t="str">
        <f t="shared" si="4336"/>
        <v>nebija plānots</v>
      </c>
      <c r="FZ423" s="84">
        <f t="shared" si="4337"/>
        <v>0</v>
      </c>
      <c r="GA423" s="84">
        <v>0</v>
      </c>
      <c r="GB423" s="84">
        <v>0</v>
      </c>
      <c r="GC423" s="84">
        <f t="shared" si="4338"/>
        <v>0</v>
      </c>
      <c r="GD423" s="84">
        <f t="shared" si="4339"/>
        <v>0</v>
      </c>
      <c r="GE423" s="84">
        <f t="shared" si="4340"/>
        <v>0</v>
      </c>
      <c r="GF423" s="191" t="str">
        <f t="shared" si="4341"/>
        <v>nebija plānots</v>
      </c>
      <c r="GG423" s="84">
        <f t="shared" si="4342"/>
        <v>0</v>
      </c>
      <c r="GH423" s="84">
        <v>0</v>
      </c>
      <c r="GI423" s="84">
        <v>0</v>
      </c>
      <c r="GJ423" s="84">
        <f t="shared" si="4343"/>
        <v>0</v>
      </c>
      <c r="GK423" s="84">
        <f t="shared" si="4344"/>
        <v>0</v>
      </c>
      <c r="GL423" s="84">
        <f t="shared" si="4345"/>
        <v>0</v>
      </c>
      <c r="GM423" s="191" t="str">
        <f t="shared" si="4346"/>
        <v>nebija plānots</v>
      </c>
      <c r="GN423" s="84">
        <f t="shared" si="4347"/>
        <v>0</v>
      </c>
      <c r="GO423" s="84">
        <v>0</v>
      </c>
      <c r="GP423" s="84">
        <v>0</v>
      </c>
      <c r="GQ423" s="84">
        <f t="shared" si="4314"/>
        <v>0</v>
      </c>
      <c r="GR423" s="84">
        <f t="shared" si="4315"/>
        <v>0</v>
      </c>
      <c r="GS423" s="84">
        <f t="shared" si="4316"/>
        <v>0</v>
      </c>
      <c r="GT423" s="191" t="str">
        <f t="shared" si="4348"/>
        <v>nebija plānots</v>
      </c>
      <c r="GU423" s="84">
        <f t="shared" si="4317"/>
        <v>0</v>
      </c>
      <c r="GV423" s="84">
        <v>0</v>
      </c>
      <c r="GW423" s="84">
        <v>0</v>
      </c>
      <c r="GX423" s="84">
        <f t="shared" si="4318"/>
        <v>0</v>
      </c>
      <c r="GY423" s="84">
        <f t="shared" si="4319"/>
        <v>0</v>
      </c>
      <c r="GZ423" s="84">
        <f t="shared" si="4320"/>
        <v>0</v>
      </c>
      <c r="HA423" s="191" t="str">
        <f t="shared" si="4507"/>
        <v>nebija plānots</v>
      </c>
      <c r="HB423" s="84">
        <f t="shared" si="4321"/>
        <v>0</v>
      </c>
      <c r="HC423" s="40"/>
      <c r="HD423" s="40"/>
      <c r="HE423" s="99"/>
      <c r="HF423" s="153">
        <v>0.8</v>
      </c>
      <c r="HG423" s="100" t="s">
        <v>958</v>
      </c>
      <c r="HH423" s="100"/>
      <c r="HI423" s="100"/>
    </row>
    <row r="424" spans="1:217" ht="75.400000000000006" customHeight="1" collapsed="1" x14ac:dyDescent="0.45">
      <c r="A424" s="1" t="str">
        <f t="shared" si="2436"/>
        <v>8.1.3.1</v>
      </c>
      <c r="B424" s="9" t="str">
        <f>C424&amp;J424&amp;"."&amp;D424</f>
        <v>8.1.3.1.Nē</v>
      </c>
      <c r="C424" s="317" t="s">
        <v>153</v>
      </c>
      <c r="D424" s="1" t="s">
        <v>1471</v>
      </c>
      <c r="E424" s="35">
        <v>409</v>
      </c>
      <c r="F424" s="52">
        <v>8</v>
      </c>
      <c r="G424" s="53" t="s">
        <v>153</v>
      </c>
      <c r="H424" s="54" t="s">
        <v>289</v>
      </c>
      <c r="I424" s="54" t="str">
        <f t="shared" si="2401"/>
        <v>8.1.3. Ieguldījumi profesionālās izglītības infrastruktūrā</v>
      </c>
      <c r="J424" s="54">
        <v>1</v>
      </c>
      <c r="K424" s="55">
        <v>1</v>
      </c>
      <c r="L424" s="38" t="str">
        <f t="shared" si="2402"/>
        <v>8.1.3.1</v>
      </c>
      <c r="M424" s="56" t="s">
        <v>34</v>
      </c>
      <c r="N424" s="55" t="s">
        <v>5</v>
      </c>
      <c r="O424" s="55" t="s">
        <v>222</v>
      </c>
      <c r="P424" s="55" t="s">
        <v>225</v>
      </c>
      <c r="Q424" s="57">
        <f t="shared" si="3603"/>
        <v>69800921</v>
      </c>
      <c r="R424" s="57">
        <f t="shared" si="3604"/>
        <v>69800921</v>
      </c>
      <c r="S424" s="80">
        <v>0</v>
      </c>
      <c r="T424" s="81">
        <v>69800921</v>
      </c>
      <c r="U424" s="80">
        <v>0</v>
      </c>
      <c r="V424" s="80">
        <v>0</v>
      </c>
      <c r="W424" s="80">
        <v>0</v>
      </c>
      <c r="X424" s="85" t="str">
        <f t="shared" si="4322"/>
        <v>ERAF</v>
      </c>
      <c r="Y424" s="85">
        <v>0</v>
      </c>
      <c r="Z424" s="85">
        <v>0</v>
      </c>
      <c r="AA424" s="85">
        <v>0</v>
      </c>
      <c r="AB424" s="85">
        <v>0</v>
      </c>
      <c r="AC424" s="85">
        <v>111085.28000000001</v>
      </c>
      <c r="AD424" s="85">
        <v>23411.7</v>
      </c>
      <c r="AE424" s="85">
        <v>25240.42</v>
      </c>
      <c r="AF424" s="85">
        <v>65636.28</v>
      </c>
      <c r="AG424" s="85">
        <v>24909.34</v>
      </c>
      <c r="AH424" s="85">
        <v>14917.36</v>
      </c>
      <c r="AI424" s="85">
        <v>85086.53</v>
      </c>
      <c r="AJ424" s="85">
        <v>162954.71</v>
      </c>
      <c r="AK424" s="85">
        <v>151917.20000000001</v>
      </c>
      <c r="AL424" s="85">
        <v>322455.35999999993</v>
      </c>
      <c r="AM424" s="85">
        <v>987614.17999999993</v>
      </c>
      <c r="AN424" s="85">
        <f t="shared" si="4193"/>
        <v>987614.17999999993</v>
      </c>
      <c r="AO424" s="85">
        <v>8365411.8599999994</v>
      </c>
      <c r="AP424" s="57">
        <f t="shared" si="4538"/>
        <v>9353026.0399999991</v>
      </c>
      <c r="AQ424" s="85">
        <v>2226745.0900000003</v>
      </c>
      <c r="AR424" s="85">
        <v>3105198.46</v>
      </c>
      <c r="AS424" s="85">
        <v>307267.23</v>
      </c>
      <c r="AT424" s="85">
        <v>217354.22</v>
      </c>
      <c r="AU424" s="85">
        <v>574632.74</v>
      </c>
      <c r="AV424" s="85">
        <v>3518435.86</v>
      </c>
      <c r="AW424" s="85">
        <v>491050.31</v>
      </c>
      <c r="AX424" s="85">
        <v>1824853.96</v>
      </c>
      <c r="AY424" s="85">
        <v>311182.93</v>
      </c>
      <c r="AZ424" s="85">
        <v>245346.84000000003</v>
      </c>
      <c r="BA424" s="85">
        <v>3021576.54</v>
      </c>
      <c r="BB424" s="85">
        <v>1944543.02</v>
      </c>
      <c r="BC424" s="57">
        <f t="shared" si="4539"/>
        <v>17788187.199999999</v>
      </c>
      <c r="BD424" s="57">
        <f t="shared" si="4474"/>
        <v>27141213.239999998</v>
      </c>
      <c r="BE424" s="85">
        <v>415884.52</v>
      </c>
      <c r="BF424" s="85">
        <v>2440580.65</v>
      </c>
      <c r="BG424" s="85">
        <v>2278138.77</v>
      </c>
      <c r="BH424" s="85">
        <v>1333640.04</v>
      </c>
      <c r="BI424" s="85">
        <v>1333793.5699999998</v>
      </c>
      <c r="BJ424" s="85">
        <v>0</v>
      </c>
      <c r="BK424" s="85">
        <v>2112392.06</v>
      </c>
      <c r="BL424" s="85">
        <v>2315294.13</v>
      </c>
      <c r="BM424" s="85">
        <v>910854.16999999993</v>
      </c>
      <c r="BN424" s="85">
        <v>1270895.21</v>
      </c>
      <c r="BO424" s="85">
        <v>2585230.84</v>
      </c>
      <c r="BP424" s="85">
        <v>698610.96</v>
      </c>
      <c r="BQ424" s="57">
        <f t="shared" si="4540"/>
        <v>17695314.919999998</v>
      </c>
      <c r="BR424" s="85">
        <v>1299731.52</v>
      </c>
      <c r="BS424" s="85">
        <v>2827428.9499999997</v>
      </c>
      <c r="BT424" s="85">
        <v>2987788.76</v>
      </c>
      <c r="BU424" s="85">
        <v>1666657.69</v>
      </c>
      <c r="BV424" s="85">
        <v>0</v>
      </c>
      <c r="BW424" s="85">
        <v>1668851.6300000001</v>
      </c>
      <c r="BX424" s="85">
        <v>336452.61</v>
      </c>
      <c r="BY424" s="85">
        <v>643044.26000000013</v>
      </c>
      <c r="BZ424" s="85">
        <v>283064.73</v>
      </c>
      <c r="CA424" s="85">
        <v>1043770.5</v>
      </c>
      <c r="CB424" s="85">
        <v>114395.09999999999</v>
      </c>
      <c r="CC424" s="85">
        <v>204235.02</v>
      </c>
      <c r="CD424" s="57">
        <f t="shared" si="4475"/>
        <v>13075420.77</v>
      </c>
      <c r="CE424" s="85">
        <v>42680.14</v>
      </c>
      <c r="CF424" s="85">
        <v>71152.27</v>
      </c>
      <c r="CG424" s="85">
        <v>508499.03</v>
      </c>
      <c r="CH424" s="85">
        <v>173690.45</v>
      </c>
      <c r="CI424" s="85">
        <v>565959.5</v>
      </c>
      <c r="CJ424" s="85">
        <v>0</v>
      </c>
      <c r="CK424" s="85">
        <v>20233.05</v>
      </c>
      <c r="CL424" s="85">
        <v>212973.23</v>
      </c>
      <c r="CM424" s="85">
        <v>-1427869.21</v>
      </c>
      <c r="CN424" s="85">
        <v>0</v>
      </c>
      <c r="CO424" s="84">
        <v>0</v>
      </c>
      <c r="CP424" s="84">
        <v>1481890.29</v>
      </c>
      <c r="CQ424" s="57">
        <f>CE424+CF424+CG424+CH424+CI424+CJ424+CK424+CL424+CM424+CN424+CO424+CP424</f>
        <v>1649208.7500000002</v>
      </c>
      <c r="CR424" s="57">
        <f t="shared" si="4323"/>
        <v>59561157.679999992</v>
      </c>
      <c r="CS424" s="179">
        <v>2889.66</v>
      </c>
      <c r="CT424" s="84">
        <v>378642.17</v>
      </c>
      <c r="CU424" s="84">
        <v>619346.98</v>
      </c>
      <c r="CV424" s="84">
        <f t="shared" si="4349"/>
        <v>381531.82999999996</v>
      </c>
      <c r="CW424" s="84">
        <v>0</v>
      </c>
      <c r="CX424" s="84">
        <f t="shared" si="4350"/>
        <v>622236.64</v>
      </c>
      <c r="CY424" s="191">
        <f t="shared" si="4351"/>
        <v>1.6308905078771543</v>
      </c>
      <c r="CZ424" s="84">
        <f t="shared" si="4352"/>
        <v>240704.81000000006</v>
      </c>
      <c r="DA424" s="84">
        <f t="shared" ref="DA424:FL424" si="4571">DA425+DA426</f>
        <v>188387.74</v>
      </c>
      <c r="DB424" s="84">
        <v>12321.41</v>
      </c>
      <c r="DC424" s="84">
        <f t="shared" si="4354"/>
        <v>569919.56999999995</v>
      </c>
      <c r="DD424" s="84">
        <v>0</v>
      </c>
      <c r="DE424" s="84">
        <f t="shared" si="4324"/>
        <v>634558.05000000005</v>
      </c>
      <c r="DF424" s="191">
        <f t="shared" ref="DF424" si="4572">IFERROR(DE424/DC424,"nebija plānots")</f>
        <v>1.1134168458191391</v>
      </c>
      <c r="DG424" s="84">
        <f t="shared" ref="DG424" si="4573">DE424-DC424</f>
        <v>64638.480000000098</v>
      </c>
      <c r="DH424" s="84">
        <f t="shared" si="4571"/>
        <v>0</v>
      </c>
      <c r="DI424" s="84">
        <v>0</v>
      </c>
      <c r="DJ424" s="84">
        <f t="shared" ref="DJ424" si="4574">DC424+DH424</f>
        <v>569919.56999999995</v>
      </c>
      <c r="DK424" s="84">
        <v>0</v>
      </c>
      <c r="DL424" s="84">
        <f t="shared" si="4325"/>
        <v>634558.05000000005</v>
      </c>
      <c r="DM424" s="191">
        <f t="shared" ref="DM424" si="4575">IFERROR(DL424/DJ424,"nebija plānots")</f>
        <v>1.1134168458191391</v>
      </c>
      <c r="DN424" s="84">
        <f t="shared" ref="DN424" si="4576">DL424-DJ424</f>
        <v>64638.480000000098</v>
      </c>
      <c r="DO424" s="84">
        <f t="shared" si="4571"/>
        <v>452935.54</v>
      </c>
      <c r="DP424" s="84">
        <v>105888.05</v>
      </c>
      <c r="DQ424" s="84">
        <f t="shared" ref="DQ424" si="4577">DJ424+DO424</f>
        <v>1022855.1099999999</v>
      </c>
      <c r="DR424" s="84">
        <v>0</v>
      </c>
      <c r="DS424" s="84">
        <f t="shared" si="4326"/>
        <v>740446.10000000009</v>
      </c>
      <c r="DT424" s="191">
        <f t="shared" ref="DT424" si="4578">IFERROR(DS424/DQ424,"nebija plānots")</f>
        <v>0.72390125713895115</v>
      </c>
      <c r="DU424" s="84">
        <f t="shared" ref="DU424" si="4579">DS424-DQ424</f>
        <v>-282409.00999999978</v>
      </c>
      <c r="DV424" s="84">
        <f t="shared" si="4571"/>
        <v>596558.52</v>
      </c>
      <c r="DW424" s="84">
        <v>0</v>
      </c>
      <c r="DX424" s="84">
        <f t="shared" ref="DX424" si="4580">DQ424+DV424</f>
        <v>1619413.63</v>
      </c>
      <c r="DY424" s="84">
        <v>0</v>
      </c>
      <c r="DZ424" s="84">
        <f t="shared" si="4327"/>
        <v>740446.10000000009</v>
      </c>
      <c r="EA424" s="191">
        <f t="shared" ref="EA424" si="4581">IFERROR(DZ424/DX424,"nebija plānots")</f>
        <v>0.4572309916892574</v>
      </c>
      <c r="EB424" s="84">
        <f t="shared" ref="EB424" si="4582">DZ424-DX424</f>
        <v>-878967.5299999998</v>
      </c>
      <c r="EC424" s="84">
        <f t="shared" si="4571"/>
        <v>17808.150000000001</v>
      </c>
      <c r="ED424" s="84">
        <v>33152.620000000003</v>
      </c>
      <c r="EE424" s="84">
        <f t="shared" ref="EE424" si="4583">DX424+EC424</f>
        <v>1637221.7799999998</v>
      </c>
      <c r="EF424" s="84">
        <v>0</v>
      </c>
      <c r="EG424" s="84">
        <f t="shared" si="4328"/>
        <v>773598.72000000009</v>
      </c>
      <c r="EH424" s="191">
        <f t="shared" ref="EH424" si="4584">IFERROR(EG424/EE424,"nebija plānots")</f>
        <v>0.47250698069750829</v>
      </c>
      <c r="EI424" s="84">
        <f t="shared" ref="EI424" si="4585">EG424-EE424</f>
        <v>-863623.05999999971</v>
      </c>
      <c r="EJ424" s="84">
        <f t="shared" si="4571"/>
        <v>0</v>
      </c>
      <c r="EK424" s="84">
        <v>0</v>
      </c>
      <c r="EL424" s="84">
        <f t="shared" ref="EL424" si="4586">EE424+EJ424</f>
        <v>1637221.7799999998</v>
      </c>
      <c r="EM424" s="84">
        <v>0</v>
      </c>
      <c r="EN424" s="84">
        <f t="shared" si="4329"/>
        <v>773598.72000000009</v>
      </c>
      <c r="EO424" s="191">
        <f t="shared" ref="EO424" si="4587">IFERROR(EN424/EL424,"nebija plānots")</f>
        <v>0.47250698069750829</v>
      </c>
      <c r="EP424" s="84">
        <f t="shared" ref="EP424" si="4588">EN424-EL424</f>
        <v>-863623.05999999971</v>
      </c>
      <c r="EQ424" s="84">
        <f t="shared" si="4571"/>
        <v>679024.34</v>
      </c>
      <c r="ER424" s="84">
        <v>2189623.52</v>
      </c>
      <c r="ES424" s="84">
        <f t="shared" ref="ES424" si="4589">EL424+EQ424</f>
        <v>2316246.1199999996</v>
      </c>
      <c r="ET424" s="84">
        <v>0</v>
      </c>
      <c r="EU424" s="84">
        <f t="shared" si="4330"/>
        <v>2963222.24</v>
      </c>
      <c r="EV424" s="191">
        <f t="shared" ref="EV424" si="4590">IFERROR(EU424/ES424,"nebija plānots")</f>
        <v>1.2793209730233679</v>
      </c>
      <c r="EW424" s="84">
        <f t="shared" ref="EW424" si="4591">EU424-ES424</f>
        <v>646976.12000000058</v>
      </c>
      <c r="EX424" s="84">
        <f t="shared" si="4571"/>
        <v>285430.90000000002</v>
      </c>
      <c r="EY424" s="84">
        <v>11116.81</v>
      </c>
      <c r="EZ424" s="84">
        <f t="shared" ref="EZ424" si="4592">ES424+EX424</f>
        <v>2601677.0199999996</v>
      </c>
      <c r="FA424" s="84">
        <v>0</v>
      </c>
      <c r="FB424" s="84">
        <f t="shared" si="4331"/>
        <v>2974339.0500000003</v>
      </c>
      <c r="FC424" s="191">
        <f t="shared" ref="FC424" si="4593">IFERROR(FB424/EZ424,"nebija plānots")</f>
        <v>1.1432391596401927</v>
      </c>
      <c r="FD424" s="84">
        <f t="shared" ref="FD424" si="4594">FB424-EZ424</f>
        <v>372662.03000000073</v>
      </c>
      <c r="FE424" s="84">
        <f t="shared" si="4571"/>
        <v>0</v>
      </c>
      <c r="FF424" s="84">
        <v>667687.21000000008</v>
      </c>
      <c r="FG424" s="84">
        <f t="shared" ref="FG424" si="4595">EZ424+FE424</f>
        <v>2601677.0199999996</v>
      </c>
      <c r="FH424" s="84">
        <v>0</v>
      </c>
      <c r="FI424" s="84">
        <f t="shared" si="4332"/>
        <v>3642026.2600000002</v>
      </c>
      <c r="FJ424" s="191">
        <f t="shared" ref="FJ424" si="4596">IFERROR(FI424/FG424,"nebija plānots")</f>
        <v>1.3998763997231296</v>
      </c>
      <c r="FK424" s="84">
        <f t="shared" ref="FK424" si="4597">FI424-FG424</f>
        <v>1040349.2400000007</v>
      </c>
      <c r="FL424" s="84">
        <f t="shared" si="4571"/>
        <v>0</v>
      </c>
      <c r="FM424" s="84">
        <v>0</v>
      </c>
      <c r="FN424" s="84">
        <f t="shared" ref="FN424" si="4598">FG424+FL424</f>
        <v>2601677.0199999996</v>
      </c>
      <c r="FO424" s="84">
        <v>0</v>
      </c>
      <c r="FP424" s="84">
        <f t="shared" si="4333"/>
        <v>3642026.2600000002</v>
      </c>
      <c r="FQ424" s="191">
        <f t="shared" ref="FQ424" si="4599">IFERROR(FP424/FN424,"nebija plānots")</f>
        <v>1.3998763997231296</v>
      </c>
      <c r="FR424" s="84">
        <f t="shared" ref="FR424" si="4600">FP424-FN424</f>
        <v>1040349.2400000007</v>
      </c>
      <c r="FS424" s="97">
        <f t="shared" si="4506"/>
        <v>2601677.0199999996</v>
      </c>
      <c r="FT424" s="97">
        <f t="shared" si="4334"/>
        <v>63203183.93999999</v>
      </c>
      <c r="FU424" s="84">
        <v>3404522.58</v>
      </c>
      <c r="FV424" s="84">
        <v>0</v>
      </c>
      <c r="FW424" s="84">
        <v>0</v>
      </c>
      <c r="FX424" s="84">
        <f t="shared" si="4335"/>
        <v>0</v>
      </c>
      <c r="FY424" s="191">
        <f t="shared" si="4336"/>
        <v>0</v>
      </c>
      <c r="FZ424" s="84">
        <f t="shared" si="4337"/>
        <v>3404522.58</v>
      </c>
      <c r="GA424" s="84">
        <v>0</v>
      </c>
      <c r="GB424" s="84">
        <v>0</v>
      </c>
      <c r="GC424" s="84">
        <f t="shared" si="4338"/>
        <v>0</v>
      </c>
      <c r="GD424" s="84">
        <f t="shared" si="4339"/>
        <v>0</v>
      </c>
      <c r="GE424" s="84">
        <f t="shared" si="4340"/>
        <v>0</v>
      </c>
      <c r="GF424" s="191">
        <f t="shared" si="4341"/>
        <v>0</v>
      </c>
      <c r="GG424" s="84">
        <f t="shared" si="4342"/>
        <v>3404522.58</v>
      </c>
      <c r="GH424" s="84">
        <v>1386642.21</v>
      </c>
      <c r="GI424" s="84">
        <v>0</v>
      </c>
      <c r="GJ424" s="84">
        <f t="shared" si="4343"/>
        <v>1386642.21</v>
      </c>
      <c r="GK424" s="84">
        <f t="shared" si="4344"/>
        <v>0</v>
      </c>
      <c r="GL424" s="84">
        <f t="shared" si="4345"/>
        <v>1386642.21</v>
      </c>
      <c r="GM424" s="191">
        <f t="shared" si="4346"/>
        <v>0.40729417338744744</v>
      </c>
      <c r="GN424" s="84">
        <f t="shared" si="4347"/>
        <v>2017880.37</v>
      </c>
      <c r="GO424" s="84">
        <v>2520049.4500000002</v>
      </c>
      <c r="GP424" s="84">
        <v>0</v>
      </c>
      <c r="GQ424" s="84">
        <f t="shared" si="4314"/>
        <v>2520049.4500000002</v>
      </c>
      <c r="GR424" s="84">
        <f t="shared" si="4315"/>
        <v>0</v>
      </c>
      <c r="GS424" s="84">
        <f t="shared" si="4316"/>
        <v>3906691.66</v>
      </c>
      <c r="GT424" s="191">
        <f t="shared" si="4348"/>
        <v>1.1475005872923305</v>
      </c>
      <c r="GU424" s="84">
        <f t="shared" si="4317"/>
        <v>-502169.08000000007</v>
      </c>
      <c r="GV424" s="84">
        <v>0</v>
      </c>
      <c r="GW424" s="84">
        <v>0</v>
      </c>
      <c r="GX424" s="84">
        <f t="shared" si="4318"/>
        <v>0</v>
      </c>
      <c r="GY424" s="84">
        <f t="shared" si="4319"/>
        <v>0</v>
      </c>
      <c r="GZ424" s="84">
        <f t="shared" si="4320"/>
        <v>3906691.66</v>
      </c>
      <c r="HA424" s="191">
        <f t="shared" si="4507"/>
        <v>1.1475005872923305</v>
      </c>
      <c r="HB424" s="84">
        <f t="shared" si="4321"/>
        <v>-502169.08000000007</v>
      </c>
      <c r="HC424" s="57">
        <f>FU424+FS424+CQ424+CD424+BQ424+BC424+AP424</f>
        <v>65567357.279999994</v>
      </c>
      <c r="HD424" s="57">
        <f>Q424-HC424</f>
        <v>4233563.7200000063</v>
      </c>
      <c r="HE424" s="58" t="s">
        <v>736</v>
      </c>
      <c r="HF424" s="58"/>
      <c r="HG424" s="59"/>
      <c r="HH424" s="59"/>
      <c r="HI424" s="59"/>
    </row>
    <row r="425" spans="1:217" ht="75.400000000000006" hidden="1" customHeight="1" outlineLevel="1" x14ac:dyDescent="0.45">
      <c r="B425" s="9"/>
      <c r="C425" s="317" t="s">
        <v>153</v>
      </c>
      <c r="D425" s="1" t="s">
        <v>1471</v>
      </c>
      <c r="E425" s="35">
        <v>410</v>
      </c>
      <c r="F425" s="35">
        <v>8</v>
      </c>
      <c r="G425" s="36" t="s">
        <v>153</v>
      </c>
      <c r="H425" s="37" t="s">
        <v>289</v>
      </c>
      <c r="I425" s="37" t="s">
        <v>535</v>
      </c>
      <c r="J425" s="54">
        <v>0</v>
      </c>
      <c r="K425" s="38"/>
      <c r="L425" s="38"/>
      <c r="M425" s="39" t="s">
        <v>34</v>
      </c>
      <c r="N425" s="38"/>
      <c r="O425" s="38"/>
      <c r="P425" s="38" t="s">
        <v>456</v>
      </c>
      <c r="Q425" s="40"/>
      <c r="R425" s="40"/>
      <c r="S425" s="40"/>
      <c r="T425" s="98"/>
      <c r="U425" s="40"/>
      <c r="V425" s="40"/>
      <c r="W425" s="40"/>
      <c r="X425" s="85">
        <f t="shared" si="4322"/>
        <v>0</v>
      </c>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0"/>
      <c r="AZ425" s="40"/>
      <c r="BA425" s="40"/>
      <c r="BB425" s="40"/>
      <c r="BC425" s="40"/>
      <c r="BD425" s="40"/>
      <c r="BE425" s="40"/>
      <c r="BF425" s="40"/>
      <c r="BG425" s="40"/>
      <c r="BH425" s="40"/>
      <c r="BI425" s="40"/>
      <c r="BJ425" s="40"/>
      <c r="BK425" s="40"/>
      <c r="BL425" s="40"/>
      <c r="BM425" s="40"/>
      <c r="BN425" s="40"/>
      <c r="BO425" s="40"/>
      <c r="BP425" s="40"/>
      <c r="BQ425" s="40"/>
      <c r="BR425" s="40"/>
      <c r="BS425" s="40"/>
      <c r="BT425" s="40"/>
      <c r="BU425" s="40"/>
      <c r="BV425" s="40"/>
      <c r="BW425" s="40"/>
      <c r="BX425" s="40"/>
      <c r="BY425" s="40"/>
      <c r="BZ425" s="40"/>
      <c r="CA425" s="40"/>
      <c r="CB425" s="40"/>
      <c r="CC425" s="40"/>
      <c r="CD425" s="40"/>
      <c r="CE425" s="40"/>
      <c r="CF425" s="40"/>
      <c r="CG425" s="40"/>
      <c r="CH425" s="40"/>
      <c r="CI425" s="40"/>
      <c r="CJ425" s="40"/>
      <c r="CK425" s="40"/>
      <c r="CL425" s="40"/>
      <c r="CM425" s="40"/>
      <c r="CN425" s="40"/>
      <c r="CO425" s="84">
        <v>0</v>
      </c>
      <c r="CP425" s="84">
        <v>0</v>
      </c>
      <c r="CQ425" s="40"/>
      <c r="CR425" s="57">
        <f t="shared" si="4323"/>
        <v>0</v>
      </c>
      <c r="CS425" s="40"/>
      <c r="CT425" s="40"/>
      <c r="CU425" s="84"/>
      <c r="CV425" s="84"/>
      <c r="CW425" s="84"/>
      <c r="CX425" s="84"/>
      <c r="CY425" s="191"/>
      <c r="CZ425" s="84"/>
      <c r="DA425" s="40"/>
      <c r="DB425" s="84">
        <v>0</v>
      </c>
      <c r="DC425" s="84"/>
      <c r="DD425" s="84"/>
      <c r="DE425" s="84">
        <f t="shared" si="4324"/>
        <v>0</v>
      </c>
      <c r="DF425" s="191"/>
      <c r="DG425" s="84"/>
      <c r="DH425" s="40"/>
      <c r="DI425" s="84">
        <v>0</v>
      </c>
      <c r="DJ425" s="84"/>
      <c r="DK425" s="84"/>
      <c r="DL425" s="84">
        <f t="shared" si="4325"/>
        <v>0</v>
      </c>
      <c r="DM425" s="191"/>
      <c r="DN425" s="84"/>
      <c r="DO425" s="40"/>
      <c r="DP425" s="84">
        <v>0</v>
      </c>
      <c r="DQ425" s="84"/>
      <c r="DR425" s="84"/>
      <c r="DS425" s="84">
        <f t="shared" si="4326"/>
        <v>0</v>
      </c>
      <c r="DT425" s="191"/>
      <c r="DU425" s="84"/>
      <c r="DV425" s="40"/>
      <c r="DW425" s="84">
        <v>0</v>
      </c>
      <c r="DX425" s="84"/>
      <c r="DY425" s="84"/>
      <c r="DZ425" s="84">
        <f t="shared" si="4327"/>
        <v>0</v>
      </c>
      <c r="EA425" s="191"/>
      <c r="EB425" s="84"/>
      <c r="EC425" s="40"/>
      <c r="ED425" s="84">
        <v>0</v>
      </c>
      <c r="EE425" s="84"/>
      <c r="EF425" s="84"/>
      <c r="EG425" s="84">
        <f t="shared" si="4328"/>
        <v>0</v>
      </c>
      <c r="EH425" s="191"/>
      <c r="EI425" s="84"/>
      <c r="EJ425" s="40"/>
      <c r="EK425" s="84">
        <v>0</v>
      </c>
      <c r="EL425" s="84"/>
      <c r="EM425" s="84"/>
      <c r="EN425" s="84">
        <f t="shared" si="4329"/>
        <v>0</v>
      </c>
      <c r="EO425" s="191"/>
      <c r="EP425" s="84"/>
      <c r="EQ425" s="40"/>
      <c r="ER425" s="84">
        <v>0</v>
      </c>
      <c r="ES425" s="84"/>
      <c r="ET425" s="84"/>
      <c r="EU425" s="84">
        <f t="shared" si="4330"/>
        <v>0</v>
      </c>
      <c r="EV425" s="191"/>
      <c r="EW425" s="84"/>
      <c r="EX425" s="40"/>
      <c r="EY425" s="84">
        <v>0</v>
      </c>
      <c r="EZ425" s="84"/>
      <c r="FA425" s="84"/>
      <c r="FB425" s="84">
        <f t="shared" si="4331"/>
        <v>0</v>
      </c>
      <c r="FC425" s="191"/>
      <c r="FD425" s="84"/>
      <c r="FE425" s="40"/>
      <c r="FF425" s="84">
        <v>0</v>
      </c>
      <c r="FG425" s="84"/>
      <c r="FH425" s="84"/>
      <c r="FI425" s="84">
        <f t="shared" si="4332"/>
        <v>0</v>
      </c>
      <c r="FJ425" s="191"/>
      <c r="FK425" s="84"/>
      <c r="FL425" s="40"/>
      <c r="FM425" s="84">
        <v>0</v>
      </c>
      <c r="FN425" s="84"/>
      <c r="FO425" s="84"/>
      <c r="FP425" s="84">
        <f t="shared" si="4333"/>
        <v>0</v>
      </c>
      <c r="FQ425" s="191"/>
      <c r="FR425" s="84"/>
      <c r="FS425" s="40"/>
      <c r="FT425" s="97">
        <f t="shared" si="4334"/>
        <v>0</v>
      </c>
      <c r="FU425" s="84">
        <v>0</v>
      </c>
      <c r="FV425" s="84">
        <v>0</v>
      </c>
      <c r="FW425" s="84">
        <v>0</v>
      </c>
      <c r="FX425" s="84">
        <f t="shared" si="4335"/>
        <v>0</v>
      </c>
      <c r="FY425" s="191" t="str">
        <f t="shared" si="4336"/>
        <v>nebija plānots</v>
      </c>
      <c r="FZ425" s="84">
        <f t="shared" si="4337"/>
        <v>0</v>
      </c>
      <c r="GA425" s="84">
        <v>0</v>
      </c>
      <c r="GB425" s="84">
        <v>0</v>
      </c>
      <c r="GC425" s="84">
        <f t="shared" si="4338"/>
        <v>0</v>
      </c>
      <c r="GD425" s="84">
        <f t="shared" si="4339"/>
        <v>0</v>
      </c>
      <c r="GE425" s="84">
        <f t="shared" si="4340"/>
        <v>0</v>
      </c>
      <c r="GF425" s="191" t="str">
        <f t="shared" si="4341"/>
        <v>nebija plānots</v>
      </c>
      <c r="GG425" s="84">
        <f t="shared" si="4342"/>
        <v>0</v>
      </c>
      <c r="GH425" s="84">
        <v>0</v>
      </c>
      <c r="GI425" s="84">
        <v>0</v>
      </c>
      <c r="GJ425" s="84">
        <f t="shared" si="4343"/>
        <v>0</v>
      </c>
      <c r="GK425" s="84">
        <f t="shared" si="4344"/>
        <v>0</v>
      </c>
      <c r="GL425" s="84">
        <f t="shared" si="4345"/>
        <v>0</v>
      </c>
      <c r="GM425" s="191" t="str">
        <f t="shared" si="4346"/>
        <v>nebija plānots</v>
      </c>
      <c r="GN425" s="84">
        <f t="shared" si="4347"/>
        <v>0</v>
      </c>
      <c r="GO425" s="84">
        <v>0</v>
      </c>
      <c r="GP425" s="84">
        <v>0</v>
      </c>
      <c r="GQ425" s="84">
        <f t="shared" si="4314"/>
        <v>0</v>
      </c>
      <c r="GR425" s="84">
        <f t="shared" si="4315"/>
        <v>0</v>
      </c>
      <c r="GS425" s="84">
        <f t="shared" si="4316"/>
        <v>0</v>
      </c>
      <c r="GT425" s="191" t="str">
        <f t="shared" si="4348"/>
        <v>nebija plānots</v>
      </c>
      <c r="GU425" s="84">
        <f t="shared" si="4317"/>
        <v>0</v>
      </c>
      <c r="GV425" s="84">
        <v>0</v>
      </c>
      <c r="GW425" s="84">
        <v>0</v>
      </c>
      <c r="GX425" s="84">
        <f t="shared" si="4318"/>
        <v>0</v>
      </c>
      <c r="GY425" s="84">
        <f t="shared" si="4319"/>
        <v>0</v>
      </c>
      <c r="GZ425" s="84">
        <f t="shared" si="4320"/>
        <v>0</v>
      </c>
      <c r="HA425" s="191" t="str">
        <f t="shared" si="4507"/>
        <v>nebija plānots</v>
      </c>
      <c r="HB425" s="84">
        <f t="shared" si="4321"/>
        <v>0</v>
      </c>
      <c r="HC425" s="40"/>
      <c r="HD425" s="40"/>
      <c r="HE425" s="99"/>
      <c r="HF425" s="99"/>
      <c r="HG425" s="100"/>
      <c r="HH425" s="100"/>
      <c r="HI425" s="100"/>
    </row>
    <row r="426" spans="1:217" ht="217.5" hidden="1" customHeight="1" outlineLevel="1" x14ac:dyDescent="0.45">
      <c r="B426" s="9"/>
      <c r="C426" s="317" t="s">
        <v>153</v>
      </c>
      <c r="D426" s="1" t="s">
        <v>1471</v>
      </c>
      <c r="E426" s="35">
        <v>411</v>
      </c>
      <c r="F426" s="35">
        <v>8</v>
      </c>
      <c r="G426" s="36" t="s">
        <v>153</v>
      </c>
      <c r="H426" s="37" t="s">
        <v>289</v>
      </c>
      <c r="I426" s="37" t="s">
        <v>535</v>
      </c>
      <c r="J426" s="54">
        <v>0</v>
      </c>
      <c r="K426" s="38"/>
      <c r="L426" s="38"/>
      <c r="M426" s="39" t="s">
        <v>34</v>
      </c>
      <c r="N426" s="38"/>
      <c r="O426" s="38"/>
      <c r="P426" s="38" t="s">
        <v>457</v>
      </c>
      <c r="Q426" s="40"/>
      <c r="R426" s="40"/>
      <c r="S426" s="40"/>
      <c r="T426" s="98"/>
      <c r="U426" s="40"/>
      <c r="V426" s="40"/>
      <c r="W426" s="40"/>
      <c r="X426" s="85">
        <f t="shared" si="4322"/>
        <v>0</v>
      </c>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0"/>
      <c r="AZ426" s="40"/>
      <c r="BA426" s="40"/>
      <c r="BB426" s="40"/>
      <c r="BC426" s="40"/>
      <c r="BD426" s="40"/>
      <c r="BE426" s="40"/>
      <c r="BF426" s="40"/>
      <c r="BG426" s="40"/>
      <c r="BH426" s="40"/>
      <c r="BI426" s="40"/>
      <c r="BJ426" s="40"/>
      <c r="BK426" s="40"/>
      <c r="BL426" s="40"/>
      <c r="BM426" s="40"/>
      <c r="BN426" s="40"/>
      <c r="BO426" s="40"/>
      <c r="BP426" s="40"/>
      <c r="BQ426" s="40"/>
      <c r="BR426" s="40"/>
      <c r="BS426" s="40"/>
      <c r="BT426" s="40"/>
      <c r="BU426" s="40"/>
      <c r="BV426" s="40"/>
      <c r="BW426" s="40"/>
      <c r="BX426" s="40"/>
      <c r="BY426" s="40"/>
      <c r="BZ426" s="40"/>
      <c r="CA426" s="40"/>
      <c r="CB426" s="40"/>
      <c r="CC426" s="40"/>
      <c r="CD426" s="40"/>
      <c r="CE426" s="40"/>
      <c r="CF426" s="40"/>
      <c r="CG426" s="40"/>
      <c r="CH426" s="40"/>
      <c r="CI426" s="40"/>
      <c r="CJ426" s="40"/>
      <c r="CK426" s="40"/>
      <c r="CL426" s="40"/>
      <c r="CM426" s="40"/>
      <c r="CN426" s="40"/>
      <c r="CO426" s="84">
        <v>0</v>
      </c>
      <c r="CP426" s="84">
        <v>0</v>
      </c>
      <c r="CQ426" s="40"/>
      <c r="CR426" s="57">
        <f t="shared" si="4323"/>
        <v>0</v>
      </c>
      <c r="CS426" s="40"/>
      <c r="CT426" s="40">
        <v>378642.17</v>
      </c>
      <c r="CU426" s="84"/>
      <c r="CV426" s="84"/>
      <c r="CW426" s="84"/>
      <c r="CX426" s="84"/>
      <c r="CY426" s="191"/>
      <c r="CZ426" s="84"/>
      <c r="DA426" s="40">
        <v>188387.74</v>
      </c>
      <c r="DB426" s="84">
        <v>0</v>
      </c>
      <c r="DC426" s="84"/>
      <c r="DD426" s="84"/>
      <c r="DE426" s="84">
        <f t="shared" si="4324"/>
        <v>0</v>
      </c>
      <c r="DF426" s="191"/>
      <c r="DG426" s="84"/>
      <c r="DH426" s="40">
        <v>0</v>
      </c>
      <c r="DI426" s="84">
        <v>0</v>
      </c>
      <c r="DJ426" s="84"/>
      <c r="DK426" s="84"/>
      <c r="DL426" s="84">
        <f t="shared" si="4325"/>
        <v>0</v>
      </c>
      <c r="DM426" s="191"/>
      <c r="DN426" s="84"/>
      <c r="DO426" s="40">
        <v>452935.54</v>
      </c>
      <c r="DP426" s="84">
        <v>0</v>
      </c>
      <c r="DQ426" s="84"/>
      <c r="DR426" s="84"/>
      <c r="DS426" s="84">
        <f t="shared" si="4326"/>
        <v>0</v>
      </c>
      <c r="DT426" s="191"/>
      <c r="DU426" s="84"/>
      <c r="DV426" s="40">
        <v>596558.52</v>
      </c>
      <c r="DW426" s="84">
        <v>0</v>
      </c>
      <c r="DX426" s="84"/>
      <c r="DY426" s="84"/>
      <c r="DZ426" s="84">
        <f t="shared" si="4327"/>
        <v>0</v>
      </c>
      <c r="EA426" s="191"/>
      <c r="EB426" s="84"/>
      <c r="EC426" s="40">
        <v>17808.150000000001</v>
      </c>
      <c r="ED426" s="84">
        <v>0</v>
      </c>
      <c r="EE426" s="84"/>
      <c r="EF426" s="84"/>
      <c r="EG426" s="84">
        <f t="shared" si="4328"/>
        <v>0</v>
      </c>
      <c r="EH426" s="191"/>
      <c r="EI426" s="84"/>
      <c r="EJ426" s="40">
        <v>0</v>
      </c>
      <c r="EK426" s="84">
        <v>0</v>
      </c>
      <c r="EL426" s="84"/>
      <c r="EM426" s="84"/>
      <c r="EN426" s="84">
        <f t="shared" si="4329"/>
        <v>0</v>
      </c>
      <c r="EO426" s="191"/>
      <c r="EP426" s="84"/>
      <c r="EQ426" s="40">
        <v>679024.34</v>
      </c>
      <c r="ER426" s="84">
        <v>0</v>
      </c>
      <c r="ES426" s="84"/>
      <c r="ET426" s="84"/>
      <c r="EU426" s="84">
        <f t="shared" si="4330"/>
        <v>0</v>
      </c>
      <c r="EV426" s="191"/>
      <c r="EW426" s="84"/>
      <c r="EX426" s="40">
        <v>285430.90000000002</v>
      </c>
      <c r="EY426" s="84">
        <v>0</v>
      </c>
      <c r="EZ426" s="84"/>
      <c r="FA426" s="84"/>
      <c r="FB426" s="84">
        <f t="shared" si="4331"/>
        <v>0</v>
      </c>
      <c r="FC426" s="191"/>
      <c r="FD426" s="84"/>
      <c r="FE426" s="40">
        <v>0</v>
      </c>
      <c r="FF426" s="84">
        <v>0</v>
      </c>
      <c r="FG426" s="84"/>
      <c r="FH426" s="84"/>
      <c r="FI426" s="84">
        <f t="shared" si="4332"/>
        <v>0</v>
      </c>
      <c r="FJ426" s="191"/>
      <c r="FK426" s="84"/>
      <c r="FL426" s="40">
        <v>0</v>
      </c>
      <c r="FM426" s="84">
        <v>0</v>
      </c>
      <c r="FN426" s="84"/>
      <c r="FO426" s="84"/>
      <c r="FP426" s="84">
        <f t="shared" si="4333"/>
        <v>0</v>
      </c>
      <c r="FQ426" s="191"/>
      <c r="FR426" s="84"/>
      <c r="FS426" s="40"/>
      <c r="FT426" s="97">
        <f t="shared" si="4334"/>
        <v>0</v>
      </c>
      <c r="FU426" s="84">
        <v>0</v>
      </c>
      <c r="FV426" s="84">
        <v>0</v>
      </c>
      <c r="FW426" s="84">
        <v>0</v>
      </c>
      <c r="FX426" s="84">
        <f t="shared" si="4335"/>
        <v>0</v>
      </c>
      <c r="FY426" s="191" t="str">
        <f t="shared" si="4336"/>
        <v>nebija plānots</v>
      </c>
      <c r="FZ426" s="84">
        <f t="shared" si="4337"/>
        <v>0</v>
      </c>
      <c r="GA426" s="84">
        <v>0</v>
      </c>
      <c r="GB426" s="84">
        <v>0</v>
      </c>
      <c r="GC426" s="84">
        <f t="shared" si="4338"/>
        <v>0</v>
      </c>
      <c r="GD426" s="84">
        <f t="shared" si="4339"/>
        <v>0</v>
      </c>
      <c r="GE426" s="84">
        <f t="shared" si="4340"/>
        <v>0</v>
      </c>
      <c r="GF426" s="191" t="str">
        <f t="shared" si="4341"/>
        <v>nebija plānots</v>
      </c>
      <c r="GG426" s="84">
        <f t="shared" si="4342"/>
        <v>0</v>
      </c>
      <c r="GH426" s="84">
        <v>0</v>
      </c>
      <c r="GI426" s="84">
        <v>0</v>
      </c>
      <c r="GJ426" s="84">
        <f t="shared" si="4343"/>
        <v>0</v>
      </c>
      <c r="GK426" s="84">
        <f t="shared" si="4344"/>
        <v>0</v>
      </c>
      <c r="GL426" s="84">
        <f t="shared" si="4345"/>
        <v>0</v>
      </c>
      <c r="GM426" s="191" t="str">
        <f t="shared" si="4346"/>
        <v>nebija plānots</v>
      </c>
      <c r="GN426" s="84">
        <f t="shared" si="4347"/>
        <v>0</v>
      </c>
      <c r="GO426" s="84">
        <v>0</v>
      </c>
      <c r="GP426" s="84">
        <v>0</v>
      </c>
      <c r="GQ426" s="84">
        <f t="shared" si="4314"/>
        <v>0</v>
      </c>
      <c r="GR426" s="84">
        <f t="shared" si="4315"/>
        <v>0</v>
      </c>
      <c r="GS426" s="84">
        <f t="shared" si="4316"/>
        <v>0</v>
      </c>
      <c r="GT426" s="191" t="str">
        <f t="shared" si="4348"/>
        <v>nebija plānots</v>
      </c>
      <c r="GU426" s="84">
        <f t="shared" si="4317"/>
        <v>0</v>
      </c>
      <c r="GV426" s="84">
        <v>0</v>
      </c>
      <c r="GW426" s="84">
        <v>0</v>
      </c>
      <c r="GX426" s="84">
        <f t="shared" si="4318"/>
        <v>0</v>
      </c>
      <c r="GY426" s="84">
        <f t="shared" si="4319"/>
        <v>0</v>
      </c>
      <c r="GZ426" s="84">
        <f t="shared" si="4320"/>
        <v>0</v>
      </c>
      <c r="HA426" s="191" t="str">
        <f t="shared" si="4507"/>
        <v>nebija plānots</v>
      </c>
      <c r="HB426" s="84">
        <f t="shared" si="4321"/>
        <v>0</v>
      </c>
      <c r="HC426" s="40"/>
      <c r="HD426" s="40"/>
      <c r="HE426" s="99"/>
      <c r="HF426" s="99" t="s">
        <v>734</v>
      </c>
      <c r="HG426" s="100" t="s">
        <v>860</v>
      </c>
      <c r="HH426" s="100"/>
      <c r="HI426" s="100"/>
    </row>
    <row r="427" spans="1:217" ht="75.400000000000006" customHeight="1" collapsed="1" x14ac:dyDescent="0.45">
      <c r="A427" s="1" t="str">
        <f t="shared" si="2436"/>
        <v>8.1.3.2</v>
      </c>
      <c r="B427" s="9" t="str">
        <f>C427&amp;J427&amp;"."&amp;D427</f>
        <v>8.1.3.2.Nē</v>
      </c>
      <c r="C427" s="317" t="s">
        <v>153</v>
      </c>
      <c r="D427" s="1" t="s">
        <v>1471</v>
      </c>
      <c r="E427" s="35">
        <v>412</v>
      </c>
      <c r="F427" s="52">
        <v>8</v>
      </c>
      <c r="G427" s="53" t="s">
        <v>153</v>
      </c>
      <c r="H427" s="54" t="s">
        <v>289</v>
      </c>
      <c r="I427" s="54" t="str">
        <f t="shared" si="2401"/>
        <v>8.1.3. Ieguldījumi profesionālās izglītības infrastruktūrā</v>
      </c>
      <c r="J427" s="54">
        <v>2</v>
      </c>
      <c r="K427" s="55">
        <v>2</v>
      </c>
      <c r="L427" s="38" t="str">
        <f t="shared" si="2402"/>
        <v>8.1.3.2</v>
      </c>
      <c r="M427" s="56" t="s">
        <v>34</v>
      </c>
      <c r="N427" s="55" t="s">
        <v>5</v>
      </c>
      <c r="O427" s="55" t="s">
        <v>222</v>
      </c>
      <c r="P427" s="55" t="s">
        <v>225</v>
      </c>
      <c r="Q427" s="57">
        <f t="shared" si="3603"/>
        <v>20576062</v>
      </c>
      <c r="R427" s="57">
        <f t="shared" si="3604"/>
        <v>19063725</v>
      </c>
      <c r="S427" s="80">
        <v>0</v>
      </c>
      <c r="T427" s="81">
        <v>19063725</v>
      </c>
      <c r="U427" s="80">
        <v>0</v>
      </c>
      <c r="V427" s="80">
        <v>0</v>
      </c>
      <c r="W427" s="80">
        <v>1512337</v>
      </c>
      <c r="X427" s="85" t="str">
        <f t="shared" si="4322"/>
        <v>ERAF</v>
      </c>
      <c r="Y427" s="85">
        <v>0</v>
      </c>
      <c r="Z427" s="85">
        <v>0</v>
      </c>
      <c r="AA427" s="85">
        <v>0</v>
      </c>
      <c r="AB427" s="85">
        <v>0</v>
      </c>
      <c r="AC427" s="85">
        <v>0</v>
      </c>
      <c r="AD427" s="85">
        <v>0</v>
      </c>
      <c r="AE427" s="85">
        <v>2220264.84</v>
      </c>
      <c r="AF427" s="85">
        <v>0</v>
      </c>
      <c r="AG427" s="85">
        <v>0</v>
      </c>
      <c r="AH427" s="85">
        <v>175452.62</v>
      </c>
      <c r="AI427" s="85">
        <v>0</v>
      </c>
      <c r="AJ427" s="85">
        <v>117940.93</v>
      </c>
      <c r="AK427" s="85">
        <v>0</v>
      </c>
      <c r="AL427" s="85">
        <v>163296.9</v>
      </c>
      <c r="AM427" s="85">
        <v>2676955.29</v>
      </c>
      <c r="AN427" s="85">
        <f t="shared" si="4193"/>
        <v>2676955.29</v>
      </c>
      <c r="AO427" s="85">
        <v>4401666.34</v>
      </c>
      <c r="AP427" s="57">
        <f t="shared" si="4538"/>
        <v>7078621.6299999999</v>
      </c>
      <c r="AQ427" s="85">
        <v>927978.82000000007</v>
      </c>
      <c r="AR427" s="85">
        <v>871047.86</v>
      </c>
      <c r="AS427" s="85">
        <v>804658.59</v>
      </c>
      <c r="AT427" s="85">
        <v>126270.66</v>
      </c>
      <c r="AU427" s="85">
        <v>17412.830000000002</v>
      </c>
      <c r="AV427" s="85">
        <v>0</v>
      </c>
      <c r="AW427" s="85">
        <v>1491.61</v>
      </c>
      <c r="AX427" s="85">
        <v>81132.13</v>
      </c>
      <c r="AY427" s="85">
        <v>0</v>
      </c>
      <c r="AZ427" s="85">
        <v>0</v>
      </c>
      <c r="BA427" s="85">
        <v>36014.11</v>
      </c>
      <c r="BB427" s="85">
        <v>0</v>
      </c>
      <c r="BC427" s="57">
        <f t="shared" si="4539"/>
        <v>2866006.61</v>
      </c>
      <c r="BD427" s="57">
        <f t="shared" si="4474"/>
        <v>9944628.2400000002</v>
      </c>
      <c r="BE427" s="85">
        <v>153963.70000000001</v>
      </c>
      <c r="BF427" s="85">
        <v>33791.99</v>
      </c>
      <c r="BG427" s="85">
        <v>0</v>
      </c>
      <c r="BH427" s="85">
        <v>0</v>
      </c>
      <c r="BI427" s="85">
        <v>7575.63</v>
      </c>
      <c r="BJ427" s="85">
        <v>844570.69</v>
      </c>
      <c r="BK427" s="85">
        <v>113671.6</v>
      </c>
      <c r="BL427" s="85">
        <v>0</v>
      </c>
      <c r="BM427" s="85">
        <v>0</v>
      </c>
      <c r="BN427" s="85">
        <v>0</v>
      </c>
      <c r="BO427" s="85">
        <v>786742.12</v>
      </c>
      <c r="BP427" s="85">
        <v>0</v>
      </c>
      <c r="BQ427" s="57">
        <f t="shared" si="4540"/>
        <v>1940315.73</v>
      </c>
      <c r="BR427" s="85">
        <v>1095302.8999999999</v>
      </c>
      <c r="BS427" s="85">
        <v>0</v>
      </c>
      <c r="BT427" s="85">
        <v>0</v>
      </c>
      <c r="BU427" s="85">
        <v>213883.89</v>
      </c>
      <c r="BV427" s="85">
        <v>860363.49</v>
      </c>
      <c r="BW427" s="85">
        <v>0</v>
      </c>
      <c r="BX427" s="85">
        <v>-90.9</v>
      </c>
      <c r="BY427" s="85">
        <v>790277.44</v>
      </c>
      <c r="BZ427" s="85">
        <v>355744.76</v>
      </c>
      <c r="CA427" s="85">
        <v>0</v>
      </c>
      <c r="CB427" s="85">
        <v>76871</v>
      </c>
      <c r="CC427" s="85">
        <v>0</v>
      </c>
      <c r="CD427" s="57">
        <f t="shared" si="4475"/>
        <v>3392352.58</v>
      </c>
      <c r="CE427" s="85">
        <v>909993.38</v>
      </c>
      <c r="CF427" s="85">
        <v>137178.63</v>
      </c>
      <c r="CG427" s="85">
        <v>0</v>
      </c>
      <c r="CH427" s="85">
        <v>5817.23</v>
      </c>
      <c r="CI427" s="85">
        <v>0</v>
      </c>
      <c r="CJ427" s="85">
        <v>0</v>
      </c>
      <c r="CK427" s="85">
        <v>0</v>
      </c>
      <c r="CL427" s="85">
        <v>0</v>
      </c>
      <c r="CM427" s="85">
        <v>0</v>
      </c>
      <c r="CN427" s="85">
        <v>0</v>
      </c>
      <c r="CO427" s="84">
        <v>1003612.83</v>
      </c>
      <c r="CP427" s="84">
        <v>934975.87</v>
      </c>
      <c r="CQ427" s="57">
        <f>CE427+CF427+CG427+CH427+CI427+CJ427+CK427+CL427+CM427+CN427+CO427+CP427</f>
        <v>2991577.94</v>
      </c>
      <c r="CR427" s="57">
        <f t="shared" si="4323"/>
        <v>18268874.490000002</v>
      </c>
      <c r="CS427" s="179">
        <v>0</v>
      </c>
      <c r="CT427" s="84">
        <v>1185152.77</v>
      </c>
      <c r="CU427" s="84">
        <v>0</v>
      </c>
      <c r="CV427" s="84">
        <f t="shared" si="4349"/>
        <v>1185152.77</v>
      </c>
      <c r="CW427" s="84">
        <v>0</v>
      </c>
      <c r="CX427" s="84">
        <f t="shared" si="4350"/>
        <v>0</v>
      </c>
      <c r="CY427" s="191">
        <f t="shared" si="4351"/>
        <v>0</v>
      </c>
      <c r="CZ427" s="84">
        <f t="shared" si="4352"/>
        <v>-1185152.77</v>
      </c>
      <c r="DA427" s="84">
        <f t="shared" ref="DA427:FL427" si="4601">DA428+DA429</f>
        <v>0</v>
      </c>
      <c r="DB427" s="84">
        <v>0</v>
      </c>
      <c r="DC427" s="84">
        <f t="shared" si="4354"/>
        <v>1185152.77</v>
      </c>
      <c r="DD427" s="84">
        <v>0</v>
      </c>
      <c r="DE427" s="84">
        <f t="shared" si="4324"/>
        <v>0</v>
      </c>
      <c r="DF427" s="191">
        <f t="shared" ref="DF427" si="4602">IFERROR(DE427/DC427,"nebija plānots")</f>
        <v>0</v>
      </c>
      <c r="DG427" s="84">
        <f t="shared" ref="DG427" si="4603">DE427-DC427</f>
        <v>-1185152.77</v>
      </c>
      <c r="DH427" s="84">
        <f t="shared" si="4601"/>
        <v>0</v>
      </c>
      <c r="DI427" s="84">
        <v>0</v>
      </c>
      <c r="DJ427" s="84">
        <f t="shared" ref="DJ427" si="4604">DC427+DH427</f>
        <v>1185152.77</v>
      </c>
      <c r="DK427" s="84">
        <v>0</v>
      </c>
      <c r="DL427" s="84">
        <f t="shared" si="4325"/>
        <v>0</v>
      </c>
      <c r="DM427" s="191">
        <f t="shared" ref="DM427" si="4605">IFERROR(DL427/DJ427,"nebija plānots")</f>
        <v>0</v>
      </c>
      <c r="DN427" s="84">
        <f t="shared" ref="DN427" si="4606">DL427-DJ427</f>
        <v>-1185152.77</v>
      </c>
      <c r="DO427" s="84">
        <f t="shared" si="4601"/>
        <v>0</v>
      </c>
      <c r="DP427" s="84">
        <v>0</v>
      </c>
      <c r="DQ427" s="84">
        <f t="shared" ref="DQ427" si="4607">DJ427+DO427</f>
        <v>1185152.77</v>
      </c>
      <c r="DR427" s="84">
        <v>0</v>
      </c>
      <c r="DS427" s="84">
        <f t="shared" si="4326"/>
        <v>0</v>
      </c>
      <c r="DT427" s="191">
        <f t="shared" ref="DT427" si="4608">IFERROR(DS427/DQ427,"nebija plānots")</f>
        <v>0</v>
      </c>
      <c r="DU427" s="84">
        <f t="shared" ref="DU427" si="4609">DS427-DQ427</f>
        <v>-1185152.77</v>
      </c>
      <c r="DV427" s="84">
        <f t="shared" si="4601"/>
        <v>0</v>
      </c>
      <c r="DW427" s="84">
        <v>1168105.81</v>
      </c>
      <c r="DX427" s="84">
        <f t="shared" ref="DX427" si="4610">DQ427+DV427</f>
        <v>1185152.77</v>
      </c>
      <c r="DY427" s="84">
        <v>0</v>
      </c>
      <c r="DZ427" s="84">
        <f t="shared" si="4327"/>
        <v>1168105.81</v>
      </c>
      <c r="EA427" s="191">
        <f t="shared" ref="EA427" si="4611">IFERROR(DZ427/DX427,"nebija plānots")</f>
        <v>0.98561623409950772</v>
      </c>
      <c r="EB427" s="84">
        <f t="shared" ref="EB427" si="4612">DZ427-DX427</f>
        <v>-17046.959999999963</v>
      </c>
      <c r="EC427" s="84">
        <f t="shared" si="4601"/>
        <v>0</v>
      </c>
      <c r="ED427" s="84">
        <v>10600.74</v>
      </c>
      <c r="EE427" s="84">
        <f t="shared" ref="EE427" si="4613">DX427+EC427</f>
        <v>1185152.77</v>
      </c>
      <c r="EF427" s="84">
        <v>0</v>
      </c>
      <c r="EG427" s="84">
        <f t="shared" si="4328"/>
        <v>1178706.55</v>
      </c>
      <c r="EH427" s="191">
        <f t="shared" ref="EH427" si="4614">IFERROR(EG427/EE427,"nebija plānots")</f>
        <v>0.99456085311263287</v>
      </c>
      <c r="EI427" s="84">
        <f t="shared" ref="EI427" si="4615">EG427-EE427</f>
        <v>-6446.2199999999721</v>
      </c>
      <c r="EJ427" s="84">
        <f t="shared" si="4601"/>
        <v>0</v>
      </c>
      <c r="EK427" s="84">
        <v>0</v>
      </c>
      <c r="EL427" s="84">
        <f t="shared" ref="EL427" si="4616">EE427+EJ427</f>
        <v>1185152.77</v>
      </c>
      <c r="EM427" s="84">
        <v>0</v>
      </c>
      <c r="EN427" s="84">
        <f t="shared" si="4329"/>
        <v>1178706.55</v>
      </c>
      <c r="EO427" s="191">
        <f t="shared" ref="EO427" si="4617">IFERROR(EN427/EL427,"nebija plānots")</f>
        <v>0.99456085311263287</v>
      </c>
      <c r="EP427" s="84">
        <f t="shared" ref="EP427" si="4618">EN427-EL427</f>
        <v>-6446.2199999999721</v>
      </c>
      <c r="EQ427" s="84">
        <f t="shared" si="4601"/>
        <v>0</v>
      </c>
      <c r="ER427" s="84">
        <v>0</v>
      </c>
      <c r="ES427" s="84">
        <f t="shared" ref="ES427" si="4619">EL427+EQ427</f>
        <v>1185152.77</v>
      </c>
      <c r="ET427" s="84">
        <v>0</v>
      </c>
      <c r="EU427" s="84">
        <f t="shared" si="4330"/>
        <v>1178706.55</v>
      </c>
      <c r="EV427" s="191">
        <f t="shared" ref="EV427" si="4620">IFERROR(EU427/ES427,"nebija plānots")</f>
        <v>0.99456085311263287</v>
      </c>
      <c r="EW427" s="84">
        <f t="shared" ref="EW427" si="4621">EU427-ES427</f>
        <v>-6446.2199999999721</v>
      </c>
      <c r="EX427" s="84">
        <f t="shared" si="4601"/>
        <v>0</v>
      </c>
      <c r="EY427" s="84">
        <v>0</v>
      </c>
      <c r="EZ427" s="84">
        <f t="shared" ref="EZ427" si="4622">ES427+EX427</f>
        <v>1185152.77</v>
      </c>
      <c r="FA427" s="84">
        <v>0</v>
      </c>
      <c r="FB427" s="84">
        <f t="shared" si="4331"/>
        <v>1178706.55</v>
      </c>
      <c r="FC427" s="191">
        <f t="shared" ref="FC427" si="4623">IFERROR(FB427/EZ427,"nebija plānots")</f>
        <v>0.99456085311263287</v>
      </c>
      <c r="FD427" s="84">
        <f t="shared" ref="FD427" si="4624">FB427-EZ427</f>
        <v>-6446.2199999999721</v>
      </c>
      <c r="FE427" s="84">
        <f t="shared" si="4601"/>
        <v>0</v>
      </c>
      <c r="FF427" s="84">
        <v>0</v>
      </c>
      <c r="FG427" s="84">
        <f t="shared" ref="FG427" si="4625">EZ427+FE427</f>
        <v>1185152.77</v>
      </c>
      <c r="FH427" s="84">
        <v>0</v>
      </c>
      <c r="FI427" s="84">
        <f t="shared" si="4332"/>
        <v>1178706.55</v>
      </c>
      <c r="FJ427" s="191">
        <f t="shared" ref="FJ427" si="4626">IFERROR(FI427/FG427,"nebija plānots")</f>
        <v>0.99456085311263287</v>
      </c>
      <c r="FK427" s="84">
        <f t="shared" ref="FK427" si="4627">FI427-FG427</f>
        <v>-6446.2199999999721</v>
      </c>
      <c r="FL427" s="84">
        <f t="shared" si="4601"/>
        <v>0</v>
      </c>
      <c r="FM427" s="84">
        <v>0</v>
      </c>
      <c r="FN427" s="84">
        <f t="shared" ref="FN427" si="4628">FG427+FL427</f>
        <v>1185152.77</v>
      </c>
      <c r="FO427" s="84">
        <v>0</v>
      </c>
      <c r="FP427" s="84">
        <f t="shared" si="4333"/>
        <v>1178706.55</v>
      </c>
      <c r="FQ427" s="191">
        <f t="shared" ref="FQ427" si="4629">IFERROR(FP427/FN427,"nebija plānots")</f>
        <v>0.99456085311263287</v>
      </c>
      <c r="FR427" s="84">
        <f t="shared" ref="FR427" si="4630">FP427-FN427</f>
        <v>-6446.2199999999721</v>
      </c>
      <c r="FS427" s="97">
        <f t="shared" si="4506"/>
        <v>1185152.77</v>
      </c>
      <c r="FT427" s="97">
        <f t="shared" si="4334"/>
        <v>19447581.040000003</v>
      </c>
      <c r="FU427" s="84">
        <v>0</v>
      </c>
      <c r="FV427" s="84">
        <v>0</v>
      </c>
      <c r="FW427" s="84">
        <v>0</v>
      </c>
      <c r="FX427" s="84">
        <f t="shared" si="4335"/>
        <v>0</v>
      </c>
      <c r="FY427" s="191" t="str">
        <f t="shared" si="4336"/>
        <v>nebija plānots</v>
      </c>
      <c r="FZ427" s="84">
        <f t="shared" si="4337"/>
        <v>0</v>
      </c>
      <c r="GA427" s="84">
        <v>0</v>
      </c>
      <c r="GB427" s="84">
        <v>0</v>
      </c>
      <c r="GC427" s="84">
        <f t="shared" si="4338"/>
        <v>0</v>
      </c>
      <c r="GD427" s="84">
        <f t="shared" si="4339"/>
        <v>0</v>
      </c>
      <c r="GE427" s="84">
        <f t="shared" si="4340"/>
        <v>0</v>
      </c>
      <c r="GF427" s="191" t="str">
        <f t="shared" si="4341"/>
        <v>nebija plānots</v>
      </c>
      <c r="GG427" s="84">
        <f t="shared" si="4342"/>
        <v>0</v>
      </c>
      <c r="GH427" s="84">
        <v>0</v>
      </c>
      <c r="GI427" s="84">
        <v>0</v>
      </c>
      <c r="GJ427" s="84">
        <f t="shared" si="4343"/>
        <v>0</v>
      </c>
      <c r="GK427" s="84">
        <f t="shared" si="4344"/>
        <v>0</v>
      </c>
      <c r="GL427" s="84">
        <f t="shared" si="4345"/>
        <v>0</v>
      </c>
      <c r="GM427" s="191" t="str">
        <f t="shared" si="4346"/>
        <v>nebija plānots</v>
      </c>
      <c r="GN427" s="84">
        <f t="shared" si="4347"/>
        <v>0</v>
      </c>
      <c r="GO427" s="84">
        <v>0</v>
      </c>
      <c r="GP427" s="84">
        <v>0</v>
      </c>
      <c r="GQ427" s="84">
        <f t="shared" si="4314"/>
        <v>0</v>
      </c>
      <c r="GR427" s="84">
        <f t="shared" si="4315"/>
        <v>0</v>
      </c>
      <c r="GS427" s="84">
        <f t="shared" si="4316"/>
        <v>0</v>
      </c>
      <c r="GT427" s="191" t="str">
        <f t="shared" si="4348"/>
        <v>nebija plānots</v>
      </c>
      <c r="GU427" s="84">
        <f t="shared" si="4317"/>
        <v>0</v>
      </c>
      <c r="GV427" s="84">
        <v>0</v>
      </c>
      <c r="GW427" s="84">
        <v>0</v>
      </c>
      <c r="GX427" s="84">
        <f t="shared" si="4318"/>
        <v>0</v>
      </c>
      <c r="GY427" s="84">
        <f t="shared" si="4319"/>
        <v>0</v>
      </c>
      <c r="GZ427" s="84">
        <f t="shared" si="4320"/>
        <v>0</v>
      </c>
      <c r="HA427" s="191" t="str">
        <f t="shared" si="4507"/>
        <v>nebija plānots</v>
      </c>
      <c r="HB427" s="84">
        <f t="shared" si="4321"/>
        <v>0</v>
      </c>
      <c r="HC427" s="57">
        <f>FU427+FS427+CQ427+CD427+BQ427+BC427+AP427</f>
        <v>19454027.259999998</v>
      </c>
      <c r="HD427" s="57">
        <f>Q427-HC427</f>
        <v>1122034.7400000021</v>
      </c>
      <c r="HE427" s="58" t="s">
        <v>737</v>
      </c>
      <c r="HF427" s="58"/>
      <c r="HG427" s="59"/>
      <c r="HH427" s="59"/>
      <c r="HI427" s="59"/>
    </row>
    <row r="428" spans="1:217" ht="75.400000000000006" hidden="1" customHeight="1" outlineLevel="1" x14ac:dyDescent="0.45">
      <c r="B428" s="9"/>
      <c r="C428" s="317" t="s">
        <v>153</v>
      </c>
      <c r="D428" s="1" t="s">
        <v>1471</v>
      </c>
      <c r="E428" s="35">
        <v>413</v>
      </c>
      <c r="F428" s="35">
        <v>8</v>
      </c>
      <c r="G428" s="36" t="s">
        <v>153</v>
      </c>
      <c r="H428" s="37" t="s">
        <v>289</v>
      </c>
      <c r="I428" s="37" t="s">
        <v>535</v>
      </c>
      <c r="J428" s="54">
        <v>0</v>
      </c>
      <c r="K428" s="38"/>
      <c r="L428" s="38"/>
      <c r="M428" s="39" t="s">
        <v>34</v>
      </c>
      <c r="N428" s="38"/>
      <c r="O428" s="38"/>
      <c r="P428" s="38" t="s">
        <v>456</v>
      </c>
      <c r="Q428" s="40"/>
      <c r="R428" s="40"/>
      <c r="S428" s="40"/>
      <c r="T428" s="98"/>
      <c r="U428" s="40"/>
      <c r="V428" s="40"/>
      <c r="W428" s="40"/>
      <c r="X428" s="85">
        <f t="shared" si="4322"/>
        <v>0</v>
      </c>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40"/>
      <c r="BF428" s="40"/>
      <c r="BG428" s="40"/>
      <c r="BH428" s="40"/>
      <c r="BI428" s="40"/>
      <c r="BJ428" s="40"/>
      <c r="BK428" s="40"/>
      <c r="BL428" s="40"/>
      <c r="BM428" s="40"/>
      <c r="BN428" s="40"/>
      <c r="BO428" s="40"/>
      <c r="BP428" s="40"/>
      <c r="BQ428" s="40"/>
      <c r="BR428" s="40"/>
      <c r="BS428" s="40"/>
      <c r="BT428" s="40"/>
      <c r="BU428" s="40"/>
      <c r="BV428" s="40"/>
      <c r="BW428" s="40"/>
      <c r="BX428" s="40"/>
      <c r="BY428" s="40"/>
      <c r="BZ428" s="40"/>
      <c r="CA428" s="40"/>
      <c r="CB428" s="40"/>
      <c r="CC428" s="40"/>
      <c r="CD428" s="40"/>
      <c r="CE428" s="40"/>
      <c r="CF428" s="40"/>
      <c r="CG428" s="40"/>
      <c r="CH428" s="40"/>
      <c r="CI428" s="40"/>
      <c r="CJ428" s="40"/>
      <c r="CK428" s="40"/>
      <c r="CL428" s="40"/>
      <c r="CM428" s="40"/>
      <c r="CN428" s="40"/>
      <c r="CO428" s="84">
        <v>0</v>
      </c>
      <c r="CP428" s="84">
        <v>0</v>
      </c>
      <c r="CQ428" s="40"/>
      <c r="CR428" s="57">
        <f t="shared" si="4323"/>
        <v>0</v>
      </c>
      <c r="CS428" s="40"/>
      <c r="CT428" s="40"/>
      <c r="CU428" s="84"/>
      <c r="CV428" s="84"/>
      <c r="CW428" s="84"/>
      <c r="CX428" s="84"/>
      <c r="CY428" s="191"/>
      <c r="CZ428" s="84"/>
      <c r="DA428" s="40"/>
      <c r="DB428" s="84">
        <v>0</v>
      </c>
      <c r="DC428" s="84"/>
      <c r="DD428" s="84"/>
      <c r="DE428" s="84">
        <f t="shared" si="4324"/>
        <v>0</v>
      </c>
      <c r="DF428" s="191"/>
      <c r="DG428" s="84"/>
      <c r="DH428" s="40"/>
      <c r="DI428" s="84">
        <v>0</v>
      </c>
      <c r="DJ428" s="84"/>
      <c r="DK428" s="84"/>
      <c r="DL428" s="84">
        <f t="shared" si="4325"/>
        <v>0</v>
      </c>
      <c r="DM428" s="191"/>
      <c r="DN428" s="84"/>
      <c r="DO428" s="40"/>
      <c r="DP428" s="84">
        <v>0</v>
      </c>
      <c r="DQ428" s="84"/>
      <c r="DR428" s="84"/>
      <c r="DS428" s="84">
        <f t="shared" si="4326"/>
        <v>0</v>
      </c>
      <c r="DT428" s="191"/>
      <c r="DU428" s="84"/>
      <c r="DV428" s="40"/>
      <c r="DW428" s="84">
        <v>0</v>
      </c>
      <c r="DX428" s="84"/>
      <c r="DY428" s="84"/>
      <c r="DZ428" s="84">
        <f t="shared" si="4327"/>
        <v>0</v>
      </c>
      <c r="EA428" s="191"/>
      <c r="EB428" s="84"/>
      <c r="EC428" s="40"/>
      <c r="ED428" s="84">
        <v>0</v>
      </c>
      <c r="EE428" s="84"/>
      <c r="EF428" s="84"/>
      <c r="EG428" s="84">
        <f t="shared" si="4328"/>
        <v>0</v>
      </c>
      <c r="EH428" s="191"/>
      <c r="EI428" s="84"/>
      <c r="EJ428" s="40"/>
      <c r="EK428" s="84">
        <v>0</v>
      </c>
      <c r="EL428" s="84"/>
      <c r="EM428" s="84"/>
      <c r="EN428" s="84">
        <f t="shared" si="4329"/>
        <v>0</v>
      </c>
      <c r="EO428" s="191"/>
      <c r="EP428" s="84"/>
      <c r="EQ428" s="40"/>
      <c r="ER428" s="84">
        <v>0</v>
      </c>
      <c r="ES428" s="84"/>
      <c r="ET428" s="84"/>
      <c r="EU428" s="84">
        <f t="shared" si="4330"/>
        <v>0</v>
      </c>
      <c r="EV428" s="191"/>
      <c r="EW428" s="84"/>
      <c r="EX428" s="40"/>
      <c r="EY428" s="84">
        <v>0</v>
      </c>
      <c r="EZ428" s="84"/>
      <c r="FA428" s="84"/>
      <c r="FB428" s="84">
        <f t="shared" si="4331"/>
        <v>0</v>
      </c>
      <c r="FC428" s="191"/>
      <c r="FD428" s="84"/>
      <c r="FE428" s="40"/>
      <c r="FF428" s="84">
        <v>0</v>
      </c>
      <c r="FG428" s="84"/>
      <c r="FH428" s="84"/>
      <c r="FI428" s="84">
        <f t="shared" si="4332"/>
        <v>0</v>
      </c>
      <c r="FJ428" s="191"/>
      <c r="FK428" s="84"/>
      <c r="FL428" s="40"/>
      <c r="FM428" s="84">
        <v>0</v>
      </c>
      <c r="FN428" s="84"/>
      <c r="FO428" s="84"/>
      <c r="FP428" s="84">
        <f t="shared" si="4333"/>
        <v>0</v>
      </c>
      <c r="FQ428" s="191"/>
      <c r="FR428" s="84"/>
      <c r="FS428" s="40"/>
      <c r="FT428" s="97">
        <f t="shared" si="4334"/>
        <v>0</v>
      </c>
      <c r="FU428" s="84">
        <v>0</v>
      </c>
      <c r="FV428" s="84">
        <v>0</v>
      </c>
      <c r="FW428" s="84">
        <v>0</v>
      </c>
      <c r="FX428" s="84">
        <f t="shared" si="4335"/>
        <v>0</v>
      </c>
      <c r="FY428" s="191" t="str">
        <f t="shared" si="4336"/>
        <v>nebija plānots</v>
      </c>
      <c r="FZ428" s="84">
        <f t="shared" si="4337"/>
        <v>0</v>
      </c>
      <c r="GA428" s="84">
        <v>0</v>
      </c>
      <c r="GB428" s="84">
        <v>0</v>
      </c>
      <c r="GC428" s="84">
        <f t="shared" si="4338"/>
        <v>0</v>
      </c>
      <c r="GD428" s="84">
        <f t="shared" si="4339"/>
        <v>0</v>
      </c>
      <c r="GE428" s="84">
        <f t="shared" si="4340"/>
        <v>0</v>
      </c>
      <c r="GF428" s="191" t="str">
        <f t="shared" si="4341"/>
        <v>nebija plānots</v>
      </c>
      <c r="GG428" s="84">
        <f t="shared" si="4342"/>
        <v>0</v>
      </c>
      <c r="GH428" s="84">
        <v>0</v>
      </c>
      <c r="GI428" s="84">
        <v>0</v>
      </c>
      <c r="GJ428" s="84">
        <f t="shared" si="4343"/>
        <v>0</v>
      </c>
      <c r="GK428" s="84">
        <f t="shared" si="4344"/>
        <v>0</v>
      </c>
      <c r="GL428" s="84">
        <f t="shared" si="4345"/>
        <v>0</v>
      </c>
      <c r="GM428" s="191" t="str">
        <f t="shared" si="4346"/>
        <v>nebija plānots</v>
      </c>
      <c r="GN428" s="84">
        <f t="shared" si="4347"/>
        <v>0</v>
      </c>
      <c r="GO428" s="84">
        <v>0</v>
      </c>
      <c r="GP428" s="84">
        <v>0</v>
      </c>
      <c r="GQ428" s="84">
        <f t="shared" si="4314"/>
        <v>0</v>
      </c>
      <c r="GR428" s="84">
        <f t="shared" si="4315"/>
        <v>0</v>
      </c>
      <c r="GS428" s="84">
        <f t="shared" si="4316"/>
        <v>0</v>
      </c>
      <c r="GT428" s="191" t="str">
        <f t="shared" si="4348"/>
        <v>nebija plānots</v>
      </c>
      <c r="GU428" s="84">
        <f t="shared" si="4317"/>
        <v>0</v>
      </c>
      <c r="GV428" s="84">
        <v>0</v>
      </c>
      <c r="GW428" s="84">
        <v>0</v>
      </c>
      <c r="GX428" s="84">
        <f t="shared" si="4318"/>
        <v>0</v>
      </c>
      <c r="GY428" s="84">
        <f t="shared" si="4319"/>
        <v>0</v>
      </c>
      <c r="GZ428" s="84">
        <f t="shared" si="4320"/>
        <v>0</v>
      </c>
      <c r="HA428" s="191" t="str">
        <f t="shared" si="4507"/>
        <v>nebija plānots</v>
      </c>
      <c r="HB428" s="84">
        <f t="shared" si="4321"/>
        <v>0</v>
      </c>
      <c r="HC428" s="40"/>
      <c r="HD428" s="40"/>
      <c r="HE428" s="99"/>
      <c r="HF428" s="99"/>
      <c r="HG428" s="100"/>
      <c r="HH428" s="100"/>
      <c r="HI428" s="100"/>
    </row>
    <row r="429" spans="1:217" ht="136.5" hidden="1" customHeight="1" outlineLevel="1" x14ac:dyDescent="0.45">
      <c r="B429" s="9"/>
      <c r="C429" s="317" t="s">
        <v>153</v>
      </c>
      <c r="D429" s="1" t="s">
        <v>1471</v>
      </c>
      <c r="E429" s="35">
        <v>414</v>
      </c>
      <c r="F429" s="35">
        <v>8</v>
      </c>
      <c r="G429" s="36" t="s">
        <v>153</v>
      </c>
      <c r="H429" s="37" t="s">
        <v>289</v>
      </c>
      <c r="I429" s="37" t="s">
        <v>535</v>
      </c>
      <c r="J429" s="54">
        <v>0</v>
      </c>
      <c r="K429" s="38"/>
      <c r="L429" s="38"/>
      <c r="M429" s="39" t="s">
        <v>34</v>
      </c>
      <c r="N429" s="38"/>
      <c r="O429" s="38"/>
      <c r="P429" s="38" t="s">
        <v>457</v>
      </c>
      <c r="Q429" s="40"/>
      <c r="R429" s="40"/>
      <c r="S429" s="40"/>
      <c r="T429" s="98"/>
      <c r="U429" s="40"/>
      <c r="V429" s="40"/>
      <c r="W429" s="40"/>
      <c r="X429" s="85">
        <f t="shared" si="4322"/>
        <v>0</v>
      </c>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0"/>
      <c r="AZ429" s="40"/>
      <c r="BA429" s="40"/>
      <c r="BB429" s="40"/>
      <c r="BC429" s="40"/>
      <c r="BD429" s="40"/>
      <c r="BE429" s="40"/>
      <c r="BF429" s="40"/>
      <c r="BG429" s="40"/>
      <c r="BH429" s="40"/>
      <c r="BI429" s="40"/>
      <c r="BJ429" s="40"/>
      <c r="BK429" s="40"/>
      <c r="BL429" s="40"/>
      <c r="BM429" s="40"/>
      <c r="BN429" s="40"/>
      <c r="BO429" s="40"/>
      <c r="BP429" s="40"/>
      <c r="BQ429" s="40"/>
      <c r="BR429" s="40"/>
      <c r="BS429" s="40"/>
      <c r="BT429" s="40"/>
      <c r="BU429" s="40"/>
      <c r="BV429" s="40"/>
      <c r="BW429" s="40"/>
      <c r="BX429" s="40"/>
      <c r="BY429" s="40"/>
      <c r="BZ429" s="40"/>
      <c r="CA429" s="40"/>
      <c r="CB429" s="40"/>
      <c r="CC429" s="40"/>
      <c r="CD429" s="40"/>
      <c r="CE429" s="40"/>
      <c r="CF429" s="40"/>
      <c r="CG429" s="40"/>
      <c r="CH429" s="40"/>
      <c r="CI429" s="40"/>
      <c r="CJ429" s="40"/>
      <c r="CK429" s="40"/>
      <c r="CL429" s="40"/>
      <c r="CM429" s="40"/>
      <c r="CN429" s="40"/>
      <c r="CO429" s="84">
        <v>0</v>
      </c>
      <c r="CP429" s="84">
        <v>0</v>
      </c>
      <c r="CQ429" s="40"/>
      <c r="CR429" s="57">
        <f t="shared" si="4323"/>
        <v>0</v>
      </c>
      <c r="CS429" s="40"/>
      <c r="CT429" s="40">
        <v>1185152.77</v>
      </c>
      <c r="CU429" s="84"/>
      <c r="CV429" s="84"/>
      <c r="CW429" s="84"/>
      <c r="CX429" s="84"/>
      <c r="CY429" s="191"/>
      <c r="CZ429" s="84"/>
      <c r="DA429" s="40">
        <v>0</v>
      </c>
      <c r="DB429" s="84">
        <v>0</v>
      </c>
      <c r="DC429" s="84"/>
      <c r="DD429" s="84"/>
      <c r="DE429" s="84">
        <f t="shared" si="4324"/>
        <v>0</v>
      </c>
      <c r="DF429" s="191"/>
      <c r="DG429" s="84"/>
      <c r="DH429" s="40">
        <v>0</v>
      </c>
      <c r="DI429" s="84">
        <v>0</v>
      </c>
      <c r="DJ429" s="84"/>
      <c r="DK429" s="84"/>
      <c r="DL429" s="84">
        <f t="shared" si="4325"/>
        <v>0</v>
      </c>
      <c r="DM429" s="191"/>
      <c r="DN429" s="84"/>
      <c r="DO429" s="40">
        <v>0</v>
      </c>
      <c r="DP429" s="84">
        <v>0</v>
      </c>
      <c r="DQ429" s="84"/>
      <c r="DR429" s="84"/>
      <c r="DS429" s="84">
        <f t="shared" si="4326"/>
        <v>0</v>
      </c>
      <c r="DT429" s="191"/>
      <c r="DU429" s="84"/>
      <c r="DV429" s="40">
        <v>0</v>
      </c>
      <c r="DW429" s="84">
        <v>0</v>
      </c>
      <c r="DX429" s="84"/>
      <c r="DY429" s="84"/>
      <c r="DZ429" s="84">
        <f t="shared" si="4327"/>
        <v>0</v>
      </c>
      <c r="EA429" s="191"/>
      <c r="EB429" s="84"/>
      <c r="EC429" s="40">
        <v>0</v>
      </c>
      <c r="ED429" s="84">
        <v>0</v>
      </c>
      <c r="EE429" s="84"/>
      <c r="EF429" s="84"/>
      <c r="EG429" s="84">
        <f t="shared" si="4328"/>
        <v>0</v>
      </c>
      <c r="EH429" s="191"/>
      <c r="EI429" s="84"/>
      <c r="EJ429" s="40">
        <v>0</v>
      </c>
      <c r="EK429" s="84">
        <v>0</v>
      </c>
      <c r="EL429" s="84"/>
      <c r="EM429" s="84"/>
      <c r="EN429" s="84">
        <f t="shared" si="4329"/>
        <v>0</v>
      </c>
      <c r="EO429" s="191"/>
      <c r="EP429" s="84"/>
      <c r="EQ429" s="40">
        <v>0</v>
      </c>
      <c r="ER429" s="84">
        <v>0</v>
      </c>
      <c r="ES429" s="84"/>
      <c r="ET429" s="84"/>
      <c r="EU429" s="84">
        <f t="shared" si="4330"/>
        <v>0</v>
      </c>
      <c r="EV429" s="191"/>
      <c r="EW429" s="84"/>
      <c r="EX429" s="40">
        <v>0</v>
      </c>
      <c r="EY429" s="84">
        <v>0</v>
      </c>
      <c r="EZ429" s="84"/>
      <c r="FA429" s="84"/>
      <c r="FB429" s="84">
        <f t="shared" si="4331"/>
        <v>0</v>
      </c>
      <c r="FC429" s="191"/>
      <c r="FD429" s="84"/>
      <c r="FE429" s="40">
        <v>0</v>
      </c>
      <c r="FF429" s="84">
        <v>0</v>
      </c>
      <c r="FG429" s="84"/>
      <c r="FH429" s="84"/>
      <c r="FI429" s="84">
        <f t="shared" si="4332"/>
        <v>0</v>
      </c>
      <c r="FJ429" s="191"/>
      <c r="FK429" s="84"/>
      <c r="FL429" s="40">
        <v>0</v>
      </c>
      <c r="FM429" s="84">
        <v>0</v>
      </c>
      <c r="FN429" s="84"/>
      <c r="FO429" s="84"/>
      <c r="FP429" s="84">
        <f t="shared" si="4333"/>
        <v>0</v>
      </c>
      <c r="FQ429" s="191"/>
      <c r="FR429" s="84"/>
      <c r="FS429" s="40"/>
      <c r="FT429" s="97">
        <f t="shared" si="4334"/>
        <v>0</v>
      </c>
      <c r="FU429" s="84">
        <v>0</v>
      </c>
      <c r="FV429" s="84">
        <v>0</v>
      </c>
      <c r="FW429" s="84">
        <v>0</v>
      </c>
      <c r="FX429" s="84">
        <f t="shared" si="4335"/>
        <v>0</v>
      </c>
      <c r="FY429" s="191" t="str">
        <f t="shared" si="4336"/>
        <v>nebija plānots</v>
      </c>
      <c r="FZ429" s="84">
        <f t="shared" si="4337"/>
        <v>0</v>
      </c>
      <c r="GA429" s="84">
        <v>0</v>
      </c>
      <c r="GB429" s="84">
        <v>0</v>
      </c>
      <c r="GC429" s="84">
        <f t="shared" si="4338"/>
        <v>0</v>
      </c>
      <c r="GD429" s="84">
        <f t="shared" si="4339"/>
        <v>0</v>
      </c>
      <c r="GE429" s="84">
        <f t="shared" si="4340"/>
        <v>0</v>
      </c>
      <c r="GF429" s="191" t="str">
        <f t="shared" si="4341"/>
        <v>nebija plānots</v>
      </c>
      <c r="GG429" s="84">
        <f t="shared" si="4342"/>
        <v>0</v>
      </c>
      <c r="GH429" s="84">
        <v>0</v>
      </c>
      <c r="GI429" s="84">
        <v>0</v>
      </c>
      <c r="GJ429" s="84">
        <f t="shared" si="4343"/>
        <v>0</v>
      </c>
      <c r="GK429" s="84">
        <f t="shared" si="4344"/>
        <v>0</v>
      </c>
      <c r="GL429" s="84">
        <f t="shared" si="4345"/>
        <v>0</v>
      </c>
      <c r="GM429" s="191" t="str">
        <f t="shared" si="4346"/>
        <v>nebija plānots</v>
      </c>
      <c r="GN429" s="84">
        <f t="shared" si="4347"/>
        <v>0</v>
      </c>
      <c r="GO429" s="84">
        <v>0</v>
      </c>
      <c r="GP429" s="84">
        <v>0</v>
      </c>
      <c r="GQ429" s="84">
        <f t="shared" si="4314"/>
        <v>0</v>
      </c>
      <c r="GR429" s="84">
        <f t="shared" si="4315"/>
        <v>0</v>
      </c>
      <c r="GS429" s="84">
        <f t="shared" si="4316"/>
        <v>0</v>
      </c>
      <c r="GT429" s="191" t="str">
        <f t="shared" si="4348"/>
        <v>nebija plānots</v>
      </c>
      <c r="GU429" s="84">
        <f t="shared" si="4317"/>
        <v>0</v>
      </c>
      <c r="GV429" s="84">
        <v>0</v>
      </c>
      <c r="GW429" s="84">
        <v>0</v>
      </c>
      <c r="GX429" s="84">
        <f t="shared" si="4318"/>
        <v>0</v>
      </c>
      <c r="GY429" s="84">
        <f t="shared" si="4319"/>
        <v>0</v>
      </c>
      <c r="GZ429" s="84">
        <f t="shared" si="4320"/>
        <v>0</v>
      </c>
      <c r="HA429" s="191" t="str">
        <f t="shared" si="4507"/>
        <v>nebija plānots</v>
      </c>
      <c r="HB429" s="84">
        <f t="shared" si="4321"/>
        <v>0</v>
      </c>
      <c r="HC429" s="40"/>
      <c r="HD429" s="40"/>
      <c r="HE429" s="99"/>
      <c r="HF429" s="99">
        <v>1</v>
      </c>
      <c r="HG429" s="102" t="s">
        <v>861</v>
      </c>
      <c r="HH429" s="100"/>
      <c r="HI429" s="100"/>
    </row>
    <row r="430" spans="1:217" ht="75.400000000000006" customHeight="1" collapsed="1" x14ac:dyDescent="0.45">
      <c r="A430" s="1" t="str">
        <f t="shared" si="2436"/>
        <v>8.1.4.__</v>
      </c>
      <c r="B430" s="9" t="str">
        <f>C430&amp;J430&amp;"."&amp;D430</f>
        <v>8.1.4.K0.Nē</v>
      </c>
      <c r="C430" s="317" t="s">
        <v>154</v>
      </c>
      <c r="D430" s="1" t="s">
        <v>1471</v>
      </c>
      <c r="E430" s="35">
        <v>415</v>
      </c>
      <c r="F430" s="52">
        <v>8</v>
      </c>
      <c r="G430" s="55" t="s">
        <v>154</v>
      </c>
      <c r="H430" s="54" t="s">
        <v>290</v>
      </c>
      <c r="I430" s="54" t="str">
        <f t="shared" si="2401"/>
        <v>8.1.4. Ieguldījumi koledžu STEM infrastruktūrā</v>
      </c>
      <c r="J430" s="54" t="s">
        <v>1472</v>
      </c>
      <c r="K430" s="55" t="s">
        <v>33</v>
      </c>
      <c r="L430" s="38" t="str">
        <f t="shared" si="2402"/>
        <v>8.1.4.__</v>
      </c>
      <c r="M430" s="63" t="s">
        <v>34</v>
      </c>
      <c r="N430" s="62" t="s">
        <v>5</v>
      </c>
      <c r="O430" s="55" t="s">
        <v>222</v>
      </c>
      <c r="P430" s="55" t="s">
        <v>225</v>
      </c>
      <c r="Q430" s="57">
        <f t="shared" si="3603"/>
        <v>11993378</v>
      </c>
      <c r="R430" s="57">
        <f t="shared" si="3604"/>
        <v>11993378</v>
      </c>
      <c r="S430" s="80">
        <v>0</v>
      </c>
      <c r="T430" s="81">
        <v>11993378</v>
      </c>
      <c r="U430" s="80">
        <v>0</v>
      </c>
      <c r="V430" s="80">
        <v>0</v>
      </c>
      <c r="W430" s="80">
        <v>0</v>
      </c>
      <c r="X430" s="85" t="str">
        <f t="shared" si="4322"/>
        <v>ERAF</v>
      </c>
      <c r="Y430" s="85">
        <v>0</v>
      </c>
      <c r="Z430" s="85">
        <v>0</v>
      </c>
      <c r="AA430" s="85">
        <v>0</v>
      </c>
      <c r="AB430" s="85">
        <v>0</v>
      </c>
      <c r="AC430" s="85">
        <v>0</v>
      </c>
      <c r="AD430" s="85">
        <v>0</v>
      </c>
      <c r="AE430" s="85">
        <v>0</v>
      </c>
      <c r="AF430" s="85">
        <v>0</v>
      </c>
      <c r="AG430" s="85">
        <v>0</v>
      </c>
      <c r="AH430" s="85">
        <v>0</v>
      </c>
      <c r="AI430" s="85">
        <v>2040</v>
      </c>
      <c r="AJ430" s="85">
        <v>11455.6</v>
      </c>
      <c r="AK430" s="85">
        <v>0</v>
      </c>
      <c r="AL430" s="85">
        <v>2410</v>
      </c>
      <c r="AM430" s="85">
        <v>15905.6</v>
      </c>
      <c r="AN430" s="85">
        <f t="shared" si="4193"/>
        <v>15905.6</v>
      </c>
      <c r="AO430" s="85">
        <v>2831088.8499999996</v>
      </c>
      <c r="AP430" s="57">
        <f t="shared" si="4538"/>
        <v>2846994.4499999997</v>
      </c>
      <c r="AQ430" s="85">
        <v>88203.28</v>
      </c>
      <c r="AR430" s="85">
        <v>121525.81</v>
      </c>
      <c r="AS430" s="85">
        <v>0</v>
      </c>
      <c r="AT430" s="85">
        <v>6527.92</v>
      </c>
      <c r="AU430" s="85">
        <v>1102554.29</v>
      </c>
      <c r="AV430" s="85">
        <v>204727.32</v>
      </c>
      <c r="AW430" s="85">
        <v>425000</v>
      </c>
      <c r="AX430" s="85">
        <v>34947.49</v>
      </c>
      <c r="AY430" s="85">
        <v>1322037.5900000001</v>
      </c>
      <c r="AZ430" s="85">
        <v>0</v>
      </c>
      <c r="BA430" s="85">
        <v>0</v>
      </c>
      <c r="BB430" s="85">
        <v>117497.28</v>
      </c>
      <c r="BC430" s="57">
        <f t="shared" si="4539"/>
        <v>3423020.98</v>
      </c>
      <c r="BD430" s="57">
        <f t="shared" si="4474"/>
        <v>6270015.4299999997</v>
      </c>
      <c r="BE430" s="85">
        <v>34841.379999999997</v>
      </c>
      <c r="BF430" s="85">
        <v>0</v>
      </c>
      <c r="BG430" s="85">
        <v>1433592</v>
      </c>
      <c r="BH430" s="85">
        <v>117986.44</v>
      </c>
      <c r="BI430" s="85">
        <v>1116368.8</v>
      </c>
      <c r="BJ430" s="85">
        <v>243685.66</v>
      </c>
      <c r="BK430" s="85">
        <v>0</v>
      </c>
      <c r="BL430" s="85">
        <v>0</v>
      </c>
      <c r="BM430" s="85">
        <v>208962.81</v>
      </c>
      <c r="BN430" s="85">
        <v>463282.35</v>
      </c>
      <c r="BO430" s="85">
        <v>0</v>
      </c>
      <c r="BP430" s="85">
        <v>174044.37999999998</v>
      </c>
      <c r="BQ430" s="57">
        <f t="shared" si="4540"/>
        <v>3792763.8200000003</v>
      </c>
      <c r="BR430" s="85">
        <v>607548.82999999996</v>
      </c>
      <c r="BS430" s="85">
        <v>34092.660000000003</v>
      </c>
      <c r="BT430" s="85">
        <v>124619.15</v>
      </c>
      <c r="BU430" s="85">
        <v>0</v>
      </c>
      <c r="BV430" s="85">
        <v>72894.16</v>
      </c>
      <c r="BW430" s="85">
        <v>0</v>
      </c>
      <c r="BX430" s="85">
        <v>94138.34</v>
      </c>
      <c r="BY430" s="85">
        <v>0</v>
      </c>
      <c r="BZ430" s="85">
        <v>0</v>
      </c>
      <c r="CA430" s="85">
        <v>30885.360000000001</v>
      </c>
      <c r="CB430" s="85">
        <v>0</v>
      </c>
      <c r="CC430" s="85">
        <v>0</v>
      </c>
      <c r="CD430" s="57">
        <f t="shared" si="4475"/>
        <v>964178.5</v>
      </c>
      <c r="CE430" s="85">
        <v>223096.49</v>
      </c>
      <c r="CF430" s="85">
        <v>0</v>
      </c>
      <c r="CG430" s="85">
        <v>-218641.25</v>
      </c>
      <c r="CH430" s="85">
        <v>0</v>
      </c>
      <c r="CI430" s="85">
        <v>0</v>
      </c>
      <c r="CJ430" s="85">
        <v>0</v>
      </c>
      <c r="CK430" s="85">
        <v>0</v>
      </c>
      <c r="CL430" s="85">
        <v>0</v>
      </c>
      <c r="CM430" s="85">
        <v>0</v>
      </c>
      <c r="CN430" s="85">
        <v>0</v>
      </c>
      <c r="CO430" s="84">
        <v>0</v>
      </c>
      <c r="CP430" s="84">
        <v>0</v>
      </c>
      <c r="CQ430" s="57">
        <f>CE430+CF430+CG430+CH430+CI430+CJ430+CK430+CL430+CM430+CN430+CO430+CP430</f>
        <v>4455.2399999999907</v>
      </c>
      <c r="CR430" s="57">
        <f t="shared" si="4323"/>
        <v>11031412.99</v>
      </c>
      <c r="CS430" s="179">
        <v>0</v>
      </c>
      <c r="CT430" s="84">
        <v>0</v>
      </c>
      <c r="CU430" s="84">
        <v>0</v>
      </c>
      <c r="CV430" s="84">
        <f t="shared" si="4349"/>
        <v>0</v>
      </c>
      <c r="CW430" s="84">
        <v>0</v>
      </c>
      <c r="CX430" s="84">
        <f t="shared" si="4350"/>
        <v>0</v>
      </c>
      <c r="CY430" s="191" t="str">
        <f t="shared" si="4351"/>
        <v>nebija plānots</v>
      </c>
      <c r="CZ430" s="84">
        <f t="shared" si="4352"/>
        <v>0</v>
      </c>
      <c r="DA430" s="84">
        <f t="shared" ref="DA430:FL430" si="4631">DA431+DA432</f>
        <v>373260.55</v>
      </c>
      <c r="DB430" s="84">
        <v>0</v>
      </c>
      <c r="DC430" s="84">
        <f t="shared" si="4354"/>
        <v>373260.55</v>
      </c>
      <c r="DD430" s="84">
        <v>0</v>
      </c>
      <c r="DE430" s="84">
        <f t="shared" si="4324"/>
        <v>0</v>
      </c>
      <c r="DF430" s="191">
        <f t="shared" ref="DF430" si="4632">IFERROR(DE430/DC430,"nebija plānots")</f>
        <v>0</v>
      </c>
      <c r="DG430" s="84">
        <f t="shared" ref="DG430" si="4633">DE430-DC430</f>
        <v>-373260.55</v>
      </c>
      <c r="DH430" s="84">
        <f t="shared" si="4631"/>
        <v>0</v>
      </c>
      <c r="DI430" s="84">
        <v>0</v>
      </c>
      <c r="DJ430" s="84">
        <f t="shared" ref="DJ430" si="4634">DC430+DH430</f>
        <v>373260.55</v>
      </c>
      <c r="DK430" s="84">
        <v>0</v>
      </c>
      <c r="DL430" s="84">
        <f t="shared" si="4325"/>
        <v>0</v>
      </c>
      <c r="DM430" s="191">
        <f t="shared" ref="DM430" si="4635">IFERROR(DL430/DJ430,"nebija plānots")</f>
        <v>0</v>
      </c>
      <c r="DN430" s="84">
        <f t="shared" ref="DN430" si="4636">DL430-DJ430</f>
        <v>-373260.55</v>
      </c>
      <c r="DO430" s="84">
        <f t="shared" si="4631"/>
        <v>0</v>
      </c>
      <c r="DP430" s="84">
        <v>0</v>
      </c>
      <c r="DQ430" s="84">
        <f t="shared" ref="DQ430" si="4637">DJ430+DO430</f>
        <v>373260.55</v>
      </c>
      <c r="DR430" s="84">
        <v>0</v>
      </c>
      <c r="DS430" s="84">
        <f t="shared" si="4326"/>
        <v>0</v>
      </c>
      <c r="DT430" s="191">
        <f t="shared" ref="DT430" si="4638">IFERROR(DS430/DQ430,"nebija plānots")</f>
        <v>0</v>
      </c>
      <c r="DU430" s="84">
        <f t="shared" ref="DU430" si="4639">DS430-DQ430</f>
        <v>-373260.55</v>
      </c>
      <c r="DV430" s="84">
        <f t="shared" si="4631"/>
        <v>0</v>
      </c>
      <c r="DW430" s="84">
        <v>0</v>
      </c>
      <c r="DX430" s="84">
        <f t="shared" ref="DX430" si="4640">DQ430+DV430</f>
        <v>373260.55</v>
      </c>
      <c r="DY430" s="84">
        <v>0</v>
      </c>
      <c r="DZ430" s="84">
        <f t="shared" si="4327"/>
        <v>0</v>
      </c>
      <c r="EA430" s="191">
        <f t="shared" ref="EA430" si="4641">IFERROR(DZ430/DX430,"nebija plānots")</f>
        <v>0</v>
      </c>
      <c r="EB430" s="84">
        <f t="shared" ref="EB430" si="4642">DZ430-DX430</f>
        <v>-373260.55</v>
      </c>
      <c r="EC430" s="84">
        <f t="shared" si="4631"/>
        <v>0</v>
      </c>
      <c r="ED430" s="84">
        <v>0</v>
      </c>
      <c r="EE430" s="84">
        <f t="shared" ref="EE430" si="4643">DX430+EC430</f>
        <v>373260.55</v>
      </c>
      <c r="EF430" s="84">
        <v>0</v>
      </c>
      <c r="EG430" s="84">
        <f t="shared" si="4328"/>
        <v>0</v>
      </c>
      <c r="EH430" s="191">
        <f t="shared" ref="EH430" si="4644">IFERROR(EG430/EE430,"nebija plānots")</f>
        <v>0</v>
      </c>
      <c r="EI430" s="84">
        <f t="shared" ref="EI430" si="4645">EG430-EE430</f>
        <v>-373260.55</v>
      </c>
      <c r="EJ430" s="84">
        <f t="shared" si="4631"/>
        <v>0</v>
      </c>
      <c r="EK430" s="84">
        <v>130059.33</v>
      </c>
      <c r="EL430" s="84">
        <f t="shared" ref="EL430" si="4646">EE430+EJ430</f>
        <v>373260.55</v>
      </c>
      <c r="EM430" s="84">
        <v>0</v>
      </c>
      <c r="EN430" s="84">
        <f t="shared" si="4329"/>
        <v>130059.33</v>
      </c>
      <c r="EO430" s="191">
        <f t="shared" ref="EO430" si="4647">IFERROR(EN430/EL430,"nebija plānots")</f>
        <v>0.34844113582322056</v>
      </c>
      <c r="EP430" s="84">
        <f t="shared" ref="EP430" si="4648">EN430-EL430</f>
        <v>-243201.21999999997</v>
      </c>
      <c r="EQ430" s="84">
        <f t="shared" si="4631"/>
        <v>0</v>
      </c>
      <c r="ER430" s="84">
        <v>0</v>
      </c>
      <c r="ES430" s="84">
        <f t="shared" ref="ES430" si="4649">EL430+EQ430</f>
        <v>373260.55</v>
      </c>
      <c r="ET430" s="84">
        <v>0</v>
      </c>
      <c r="EU430" s="84">
        <f t="shared" si="4330"/>
        <v>130059.33</v>
      </c>
      <c r="EV430" s="191">
        <f t="shared" ref="EV430" si="4650">IFERROR(EU430/ES430,"nebija plānots")</f>
        <v>0.34844113582322056</v>
      </c>
      <c r="EW430" s="84">
        <f t="shared" ref="EW430" si="4651">EU430-ES430</f>
        <v>-243201.21999999997</v>
      </c>
      <c r="EX430" s="84">
        <f t="shared" si="4631"/>
        <v>0</v>
      </c>
      <c r="EY430" s="84">
        <v>0</v>
      </c>
      <c r="EZ430" s="84">
        <f t="shared" ref="EZ430" si="4652">ES430+EX430</f>
        <v>373260.55</v>
      </c>
      <c r="FA430" s="84">
        <v>0</v>
      </c>
      <c r="FB430" s="84">
        <f t="shared" si="4331"/>
        <v>130059.33</v>
      </c>
      <c r="FC430" s="191">
        <f t="shared" ref="FC430" si="4653">IFERROR(FB430/EZ430,"nebija plānots")</f>
        <v>0.34844113582322056</v>
      </c>
      <c r="FD430" s="84">
        <f t="shared" ref="FD430" si="4654">FB430-EZ430</f>
        <v>-243201.21999999997</v>
      </c>
      <c r="FE430" s="84">
        <f t="shared" si="4631"/>
        <v>0</v>
      </c>
      <c r="FF430" s="84">
        <v>368576.66</v>
      </c>
      <c r="FG430" s="84">
        <f t="shared" ref="FG430" si="4655">EZ430+FE430</f>
        <v>373260.55</v>
      </c>
      <c r="FH430" s="84">
        <v>0</v>
      </c>
      <c r="FI430" s="84">
        <f t="shared" si="4332"/>
        <v>498635.99</v>
      </c>
      <c r="FJ430" s="191">
        <f t="shared" ref="FJ430" si="4656">IFERROR(FI430/FG430,"nebija plānots")</f>
        <v>1.3358925554816869</v>
      </c>
      <c r="FK430" s="84">
        <f t="shared" ref="FK430" si="4657">FI430-FG430</f>
        <v>125375.44</v>
      </c>
      <c r="FL430" s="84">
        <f t="shared" si="4631"/>
        <v>0</v>
      </c>
      <c r="FM430" s="84">
        <v>0</v>
      </c>
      <c r="FN430" s="84">
        <f t="shared" ref="FN430" si="4658">FG430+FL430</f>
        <v>373260.55</v>
      </c>
      <c r="FO430" s="84">
        <v>0</v>
      </c>
      <c r="FP430" s="84">
        <f t="shared" si="4333"/>
        <v>498635.99</v>
      </c>
      <c r="FQ430" s="191">
        <f t="shared" ref="FQ430" si="4659">IFERROR(FP430/FN430,"nebija plānots")</f>
        <v>1.3358925554816869</v>
      </c>
      <c r="FR430" s="84">
        <f t="shared" ref="FR430" si="4660">FP430-FN430</f>
        <v>125375.44</v>
      </c>
      <c r="FS430" s="97">
        <f t="shared" si="4506"/>
        <v>373260.55</v>
      </c>
      <c r="FT430" s="97">
        <f t="shared" si="4334"/>
        <v>11530048.98</v>
      </c>
      <c r="FU430" s="84">
        <v>173576.95999999999</v>
      </c>
      <c r="FV430" s="84">
        <v>227.9</v>
      </c>
      <c r="FW430" s="84">
        <v>0</v>
      </c>
      <c r="FX430" s="84">
        <f t="shared" si="4335"/>
        <v>227.9</v>
      </c>
      <c r="FY430" s="191">
        <f t="shared" si="4336"/>
        <v>1.3129622733339726E-3</v>
      </c>
      <c r="FZ430" s="84">
        <f t="shared" si="4337"/>
        <v>173349.06</v>
      </c>
      <c r="GA430" s="84">
        <v>0</v>
      </c>
      <c r="GB430" s="84">
        <v>0</v>
      </c>
      <c r="GC430" s="84">
        <f t="shared" si="4338"/>
        <v>0</v>
      </c>
      <c r="GD430" s="84">
        <f t="shared" si="4339"/>
        <v>0</v>
      </c>
      <c r="GE430" s="84">
        <f t="shared" si="4340"/>
        <v>227.9</v>
      </c>
      <c r="GF430" s="191">
        <f t="shared" si="4341"/>
        <v>1.3129622733339726E-3</v>
      </c>
      <c r="GG430" s="84">
        <f t="shared" si="4342"/>
        <v>173349.06</v>
      </c>
      <c r="GH430" s="84">
        <v>0</v>
      </c>
      <c r="GI430" s="84">
        <v>0</v>
      </c>
      <c r="GJ430" s="84">
        <f t="shared" si="4343"/>
        <v>0</v>
      </c>
      <c r="GK430" s="84">
        <f t="shared" si="4344"/>
        <v>0</v>
      </c>
      <c r="GL430" s="84">
        <f t="shared" si="4345"/>
        <v>227.9</v>
      </c>
      <c r="GM430" s="191">
        <f t="shared" si="4346"/>
        <v>1.3129622733339726E-3</v>
      </c>
      <c r="GN430" s="84">
        <f t="shared" si="4347"/>
        <v>173349.06</v>
      </c>
      <c r="GO430" s="84">
        <v>0</v>
      </c>
      <c r="GP430" s="84">
        <v>0</v>
      </c>
      <c r="GQ430" s="84">
        <f t="shared" si="4314"/>
        <v>0</v>
      </c>
      <c r="GR430" s="84">
        <f t="shared" si="4315"/>
        <v>0</v>
      </c>
      <c r="GS430" s="84">
        <f t="shared" si="4316"/>
        <v>227.9</v>
      </c>
      <c r="GT430" s="191">
        <f t="shared" si="4348"/>
        <v>1.3129622733339726E-3</v>
      </c>
      <c r="GU430" s="84">
        <f t="shared" si="4317"/>
        <v>173349.06</v>
      </c>
      <c r="GV430" s="84">
        <v>0</v>
      </c>
      <c r="GW430" s="84">
        <v>0</v>
      </c>
      <c r="GX430" s="84">
        <f t="shared" si="4318"/>
        <v>0</v>
      </c>
      <c r="GY430" s="84">
        <f t="shared" si="4319"/>
        <v>0</v>
      </c>
      <c r="GZ430" s="84">
        <f t="shared" si="4320"/>
        <v>227.9</v>
      </c>
      <c r="HA430" s="191">
        <f t="shared" si="4507"/>
        <v>1.3129622733339726E-3</v>
      </c>
      <c r="HB430" s="84">
        <f t="shared" si="4321"/>
        <v>173349.06</v>
      </c>
      <c r="HC430" s="57">
        <f>FU430+FS430+CQ430+CD430+BQ430+BC430+AP430</f>
        <v>11578250.5</v>
      </c>
      <c r="HD430" s="57">
        <f>Q430-HC430</f>
        <v>415127.5</v>
      </c>
      <c r="HE430" s="60" t="s">
        <v>928</v>
      </c>
      <c r="HF430" s="58"/>
      <c r="HG430" s="59"/>
      <c r="HH430" s="59"/>
      <c r="HI430" s="59"/>
    </row>
    <row r="431" spans="1:217" ht="75.400000000000006" hidden="1" customHeight="1" outlineLevel="1" x14ac:dyDescent="0.45">
      <c r="B431" s="9"/>
      <c r="C431" s="317" t="s">
        <v>154</v>
      </c>
      <c r="D431" s="1" t="s">
        <v>1471</v>
      </c>
      <c r="E431" s="35">
        <v>416</v>
      </c>
      <c r="F431" s="35">
        <v>8</v>
      </c>
      <c r="G431" s="38" t="s">
        <v>154</v>
      </c>
      <c r="H431" s="37" t="s">
        <v>290</v>
      </c>
      <c r="I431" s="37" t="s">
        <v>536</v>
      </c>
      <c r="J431" s="54">
        <v>0</v>
      </c>
      <c r="K431" s="38"/>
      <c r="L431" s="38"/>
      <c r="M431" s="42" t="s">
        <v>34</v>
      </c>
      <c r="N431" s="41"/>
      <c r="O431" s="38"/>
      <c r="P431" s="38" t="s">
        <v>456</v>
      </c>
      <c r="Q431" s="40"/>
      <c r="R431" s="40"/>
      <c r="S431" s="40"/>
      <c r="T431" s="98"/>
      <c r="U431" s="40"/>
      <c r="V431" s="40"/>
      <c r="W431" s="40"/>
      <c r="X431" s="85">
        <f t="shared" si="4322"/>
        <v>0</v>
      </c>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0"/>
      <c r="AZ431" s="40"/>
      <c r="BA431" s="40"/>
      <c r="BB431" s="40"/>
      <c r="BC431" s="40"/>
      <c r="BD431" s="40"/>
      <c r="BE431" s="40"/>
      <c r="BF431" s="40"/>
      <c r="BG431" s="40"/>
      <c r="BH431" s="40"/>
      <c r="BI431" s="40"/>
      <c r="BJ431" s="40"/>
      <c r="BK431" s="40"/>
      <c r="BL431" s="40"/>
      <c r="BM431" s="40"/>
      <c r="BN431" s="40"/>
      <c r="BO431" s="40"/>
      <c r="BP431" s="40"/>
      <c r="BQ431" s="40"/>
      <c r="BR431" s="40"/>
      <c r="BS431" s="40"/>
      <c r="BT431" s="40"/>
      <c r="BU431" s="40"/>
      <c r="BV431" s="40"/>
      <c r="BW431" s="40"/>
      <c r="BX431" s="40"/>
      <c r="BY431" s="40"/>
      <c r="BZ431" s="40"/>
      <c r="CA431" s="40"/>
      <c r="CB431" s="40"/>
      <c r="CC431" s="40"/>
      <c r="CD431" s="40"/>
      <c r="CE431" s="40"/>
      <c r="CF431" s="40"/>
      <c r="CG431" s="40"/>
      <c r="CH431" s="40"/>
      <c r="CI431" s="40"/>
      <c r="CJ431" s="40"/>
      <c r="CK431" s="40"/>
      <c r="CL431" s="40"/>
      <c r="CM431" s="40"/>
      <c r="CN431" s="40"/>
      <c r="CO431" s="84">
        <v>0</v>
      </c>
      <c r="CP431" s="84">
        <v>0</v>
      </c>
      <c r="CQ431" s="40"/>
      <c r="CR431" s="57">
        <f t="shared" si="4323"/>
        <v>0</v>
      </c>
      <c r="CS431" s="40"/>
      <c r="CT431" s="40"/>
      <c r="CU431" s="84"/>
      <c r="CV431" s="84"/>
      <c r="CW431" s="84"/>
      <c r="CX431" s="84"/>
      <c r="CY431" s="191"/>
      <c r="CZ431" s="84"/>
      <c r="DA431" s="40"/>
      <c r="DB431" s="84">
        <v>0</v>
      </c>
      <c r="DC431" s="84"/>
      <c r="DD431" s="84"/>
      <c r="DE431" s="84">
        <f t="shared" si="4324"/>
        <v>0</v>
      </c>
      <c r="DF431" s="191"/>
      <c r="DG431" s="84"/>
      <c r="DH431" s="40"/>
      <c r="DI431" s="84">
        <v>0</v>
      </c>
      <c r="DJ431" s="84"/>
      <c r="DK431" s="84"/>
      <c r="DL431" s="84">
        <f t="shared" si="4325"/>
        <v>0</v>
      </c>
      <c r="DM431" s="191"/>
      <c r="DN431" s="84"/>
      <c r="DO431" s="40"/>
      <c r="DP431" s="84">
        <v>0</v>
      </c>
      <c r="DQ431" s="84"/>
      <c r="DR431" s="84"/>
      <c r="DS431" s="84">
        <f t="shared" si="4326"/>
        <v>0</v>
      </c>
      <c r="DT431" s="191"/>
      <c r="DU431" s="84"/>
      <c r="DV431" s="40"/>
      <c r="DW431" s="84">
        <v>0</v>
      </c>
      <c r="DX431" s="84"/>
      <c r="DY431" s="84"/>
      <c r="DZ431" s="84">
        <f t="shared" si="4327"/>
        <v>0</v>
      </c>
      <c r="EA431" s="191"/>
      <c r="EB431" s="84"/>
      <c r="EC431" s="40"/>
      <c r="ED431" s="84">
        <v>0</v>
      </c>
      <c r="EE431" s="84"/>
      <c r="EF431" s="84"/>
      <c r="EG431" s="84">
        <f t="shared" si="4328"/>
        <v>0</v>
      </c>
      <c r="EH431" s="191"/>
      <c r="EI431" s="84"/>
      <c r="EJ431" s="40"/>
      <c r="EK431" s="84">
        <v>0</v>
      </c>
      <c r="EL431" s="84"/>
      <c r="EM431" s="84"/>
      <c r="EN431" s="84">
        <f t="shared" si="4329"/>
        <v>0</v>
      </c>
      <c r="EO431" s="191"/>
      <c r="EP431" s="84"/>
      <c r="EQ431" s="40"/>
      <c r="ER431" s="84">
        <v>0</v>
      </c>
      <c r="ES431" s="84"/>
      <c r="ET431" s="84"/>
      <c r="EU431" s="84">
        <f t="shared" si="4330"/>
        <v>0</v>
      </c>
      <c r="EV431" s="191"/>
      <c r="EW431" s="84"/>
      <c r="EX431" s="40"/>
      <c r="EY431" s="84">
        <v>0</v>
      </c>
      <c r="EZ431" s="84"/>
      <c r="FA431" s="84"/>
      <c r="FB431" s="84">
        <f t="shared" si="4331"/>
        <v>0</v>
      </c>
      <c r="FC431" s="191"/>
      <c r="FD431" s="84"/>
      <c r="FE431" s="40"/>
      <c r="FF431" s="84">
        <v>0</v>
      </c>
      <c r="FG431" s="84"/>
      <c r="FH431" s="84"/>
      <c r="FI431" s="84">
        <f t="shared" si="4332"/>
        <v>0</v>
      </c>
      <c r="FJ431" s="191"/>
      <c r="FK431" s="84"/>
      <c r="FL431" s="40"/>
      <c r="FM431" s="84">
        <v>0</v>
      </c>
      <c r="FN431" s="84"/>
      <c r="FO431" s="84"/>
      <c r="FP431" s="84">
        <f t="shared" si="4333"/>
        <v>0</v>
      </c>
      <c r="FQ431" s="191"/>
      <c r="FR431" s="84"/>
      <c r="FS431" s="40"/>
      <c r="FT431" s="97">
        <f t="shared" si="4334"/>
        <v>0</v>
      </c>
      <c r="FU431" s="84">
        <v>0</v>
      </c>
      <c r="FV431" s="84">
        <v>0</v>
      </c>
      <c r="FW431" s="84">
        <v>0</v>
      </c>
      <c r="FX431" s="84">
        <f t="shared" si="4335"/>
        <v>0</v>
      </c>
      <c r="FY431" s="191" t="str">
        <f t="shared" si="4336"/>
        <v>nebija plānots</v>
      </c>
      <c r="FZ431" s="84">
        <f t="shared" si="4337"/>
        <v>0</v>
      </c>
      <c r="GA431" s="84">
        <v>0</v>
      </c>
      <c r="GB431" s="84">
        <v>0</v>
      </c>
      <c r="GC431" s="84">
        <f t="shared" si="4338"/>
        <v>0</v>
      </c>
      <c r="GD431" s="84">
        <f t="shared" si="4339"/>
        <v>0</v>
      </c>
      <c r="GE431" s="84">
        <f t="shared" si="4340"/>
        <v>0</v>
      </c>
      <c r="GF431" s="191" t="str">
        <f t="shared" si="4341"/>
        <v>nebija plānots</v>
      </c>
      <c r="GG431" s="84">
        <f t="shared" si="4342"/>
        <v>0</v>
      </c>
      <c r="GH431" s="84">
        <v>0</v>
      </c>
      <c r="GI431" s="84">
        <v>0</v>
      </c>
      <c r="GJ431" s="84">
        <f t="shared" si="4343"/>
        <v>0</v>
      </c>
      <c r="GK431" s="84">
        <f t="shared" si="4344"/>
        <v>0</v>
      </c>
      <c r="GL431" s="84">
        <f t="shared" si="4345"/>
        <v>0</v>
      </c>
      <c r="GM431" s="191" t="str">
        <f t="shared" si="4346"/>
        <v>nebija plānots</v>
      </c>
      <c r="GN431" s="84">
        <f t="shared" si="4347"/>
        <v>0</v>
      </c>
      <c r="GO431" s="84">
        <v>0</v>
      </c>
      <c r="GP431" s="84">
        <v>0</v>
      </c>
      <c r="GQ431" s="84">
        <f t="shared" si="4314"/>
        <v>0</v>
      </c>
      <c r="GR431" s="84">
        <f t="shared" si="4315"/>
        <v>0</v>
      </c>
      <c r="GS431" s="84">
        <f t="shared" si="4316"/>
        <v>0</v>
      </c>
      <c r="GT431" s="191" t="str">
        <f t="shared" si="4348"/>
        <v>nebija plānots</v>
      </c>
      <c r="GU431" s="84">
        <f t="shared" si="4317"/>
        <v>0</v>
      </c>
      <c r="GV431" s="84">
        <v>0</v>
      </c>
      <c r="GW431" s="84">
        <v>0</v>
      </c>
      <c r="GX431" s="84">
        <f t="shared" si="4318"/>
        <v>0</v>
      </c>
      <c r="GY431" s="84">
        <f t="shared" si="4319"/>
        <v>0</v>
      </c>
      <c r="GZ431" s="84">
        <f t="shared" si="4320"/>
        <v>0</v>
      </c>
      <c r="HA431" s="191" t="str">
        <f t="shared" si="4507"/>
        <v>nebija plānots</v>
      </c>
      <c r="HB431" s="84">
        <f t="shared" si="4321"/>
        <v>0</v>
      </c>
      <c r="HC431" s="40"/>
      <c r="HD431" s="40"/>
      <c r="HE431" s="99"/>
      <c r="HF431" s="99"/>
      <c r="HG431" s="100"/>
      <c r="HH431" s="100"/>
      <c r="HI431" s="100"/>
    </row>
    <row r="432" spans="1:217" ht="147" hidden="1" outlineLevel="1" x14ac:dyDescent="0.45">
      <c r="B432" s="9"/>
      <c r="C432" s="317" t="s">
        <v>154</v>
      </c>
      <c r="D432" s="1" t="s">
        <v>1471</v>
      </c>
      <c r="E432" s="35">
        <v>417</v>
      </c>
      <c r="F432" s="35">
        <v>8</v>
      </c>
      <c r="G432" s="38" t="s">
        <v>154</v>
      </c>
      <c r="H432" s="37" t="s">
        <v>290</v>
      </c>
      <c r="I432" s="37" t="s">
        <v>536</v>
      </c>
      <c r="J432" s="54">
        <v>0</v>
      </c>
      <c r="K432" s="38"/>
      <c r="L432" s="38"/>
      <c r="M432" s="42" t="s">
        <v>34</v>
      </c>
      <c r="N432" s="41"/>
      <c r="O432" s="38"/>
      <c r="P432" s="38" t="s">
        <v>457</v>
      </c>
      <c r="Q432" s="40"/>
      <c r="R432" s="40"/>
      <c r="S432" s="40"/>
      <c r="T432" s="98"/>
      <c r="U432" s="40"/>
      <c r="V432" s="40"/>
      <c r="W432" s="40"/>
      <c r="X432" s="85">
        <f t="shared" si="4322"/>
        <v>0</v>
      </c>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0"/>
      <c r="AZ432" s="40"/>
      <c r="BA432" s="40"/>
      <c r="BB432" s="40"/>
      <c r="BC432" s="40"/>
      <c r="BD432" s="40"/>
      <c r="BE432" s="40"/>
      <c r="BF432" s="40"/>
      <c r="BG432" s="40"/>
      <c r="BH432" s="40"/>
      <c r="BI432" s="40"/>
      <c r="BJ432" s="40"/>
      <c r="BK432" s="40"/>
      <c r="BL432" s="40"/>
      <c r="BM432" s="40"/>
      <c r="BN432" s="40"/>
      <c r="BO432" s="40"/>
      <c r="BP432" s="40"/>
      <c r="BQ432" s="40"/>
      <c r="BR432" s="40"/>
      <c r="BS432" s="40"/>
      <c r="BT432" s="40"/>
      <c r="BU432" s="40"/>
      <c r="BV432" s="40"/>
      <c r="BW432" s="40"/>
      <c r="BX432" s="40"/>
      <c r="BY432" s="40"/>
      <c r="BZ432" s="40"/>
      <c r="CA432" s="40"/>
      <c r="CB432" s="40"/>
      <c r="CC432" s="40"/>
      <c r="CD432" s="40"/>
      <c r="CE432" s="40"/>
      <c r="CF432" s="40"/>
      <c r="CG432" s="40"/>
      <c r="CH432" s="40"/>
      <c r="CI432" s="40"/>
      <c r="CJ432" s="40"/>
      <c r="CK432" s="40"/>
      <c r="CL432" s="40"/>
      <c r="CM432" s="40"/>
      <c r="CN432" s="40"/>
      <c r="CO432" s="84">
        <v>0</v>
      </c>
      <c r="CP432" s="84">
        <v>0</v>
      </c>
      <c r="CQ432" s="40"/>
      <c r="CR432" s="57">
        <f t="shared" si="4323"/>
        <v>0</v>
      </c>
      <c r="CS432" s="40"/>
      <c r="CT432" s="40">
        <v>0</v>
      </c>
      <c r="CU432" s="84"/>
      <c r="CV432" s="84"/>
      <c r="CW432" s="84"/>
      <c r="CX432" s="84"/>
      <c r="CY432" s="191"/>
      <c r="CZ432" s="84"/>
      <c r="DA432" s="40">
        <v>373260.55</v>
      </c>
      <c r="DB432" s="84">
        <v>0</v>
      </c>
      <c r="DC432" s="84"/>
      <c r="DD432" s="84"/>
      <c r="DE432" s="84">
        <f t="shared" si="4324"/>
        <v>0</v>
      </c>
      <c r="DF432" s="191"/>
      <c r="DG432" s="84"/>
      <c r="DH432" s="40">
        <v>0</v>
      </c>
      <c r="DI432" s="84">
        <v>0</v>
      </c>
      <c r="DJ432" s="84"/>
      <c r="DK432" s="84"/>
      <c r="DL432" s="84">
        <f t="shared" si="4325"/>
        <v>0</v>
      </c>
      <c r="DM432" s="191"/>
      <c r="DN432" s="84"/>
      <c r="DO432" s="40">
        <v>0</v>
      </c>
      <c r="DP432" s="84">
        <v>0</v>
      </c>
      <c r="DQ432" s="84"/>
      <c r="DR432" s="84"/>
      <c r="DS432" s="84">
        <f t="shared" si="4326"/>
        <v>0</v>
      </c>
      <c r="DT432" s="191"/>
      <c r="DU432" s="84"/>
      <c r="DV432" s="40">
        <v>0</v>
      </c>
      <c r="DW432" s="84">
        <v>0</v>
      </c>
      <c r="DX432" s="84"/>
      <c r="DY432" s="84"/>
      <c r="DZ432" s="84">
        <f t="shared" si="4327"/>
        <v>0</v>
      </c>
      <c r="EA432" s="191"/>
      <c r="EB432" s="84"/>
      <c r="EC432" s="40">
        <v>0</v>
      </c>
      <c r="ED432" s="84">
        <v>0</v>
      </c>
      <c r="EE432" s="84"/>
      <c r="EF432" s="84"/>
      <c r="EG432" s="84">
        <f t="shared" si="4328"/>
        <v>0</v>
      </c>
      <c r="EH432" s="191"/>
      <c r="EI432" s="84"/>
      <c r="EJ432" s="40">
        <v>0</v>
      </c>
      <c r="EK432" s="84">
        <v>0</v>
      </c>
      <c r="EL432" s="84"/>
      <c r="EM432" s="84"/>
      <c r="EN432" s="84">
        <f t="shared" si="4329"/>
        <v>0</v>
      </c>
      <c r="EO432" s="191"/>
      <c r="EP432" s="84"/>
      <c r="EQ432" s="40">
        <v>0</v>
      </c>
      <c r="ER432" s="84">
        <v>0</v>
      </c>
      <c r="ES432" s="84"/>
      <c r="ET432" s="84"/>
      <c r="EU432" s="84">
        <f t="shared" si="4330"/>
        <v>0</v>
      </c>
      <c r="EV432" s="191"/>
      <c r="EW432" s="84"/>
      <c r="EX432" s="40">
        <v>0</v>
      </c>
      <c r="EY432" s="84">
        <v>0</v>
      </c>
      <c r="EZ432" s="84"/>
      <c r="FA432" s="84"/>
      <c r="FB432" s="84">
        <f t="shared" si="4331"/>
        <v>0</v>
      </c>
      <c r="FC432" s="191"/>
      <c r="FD432" s="84"/>
      <c r="FE432" s="40">
        <v>0</v>
      </c>
      <c r="FF432" s="84">
        <v>0</v>
      </c>
      <c r="FG432" s="84"/>
      <c r="FH432" s="84"/>
      <c r="FI432" s="84">
        <f t="shared" si="4332"/>
        <v>0</v>
      </c>
      <c r="FJ432" s="191"/>
      <c r="FK432" s="84"/>
      <c r="FL432" s="40">
        <v>0</v>
      </c>
      <c r="FM432" s="84">
        <v>0</v>
      </c>
      <c r="FN432" s="84"/>
      <c r="FO432" s="84"/>
      <c r="FP432" s="84">
        <f t="shared" si="4333"/>
        <v>0</v>
      </c>
      <c r="FQ432" s="191"/>
      <c r="FR432" s="84"/>
      <c r="FS432" s="40"/>
      <c r="FT432" s="97">
        <f t="shared" si="4334"/>
        <v>0</v>
      </c>
      <c r="FU432" s="84">
        <v>0</v>
      </c>
      <c r="FV432" s="84">
        <v>0</v>
      </c>
      <c r="FW432" s="84">
        <v>0</v>
      </c>
      <c r="FX432" s="84">
        <f t="shared" si="4335"/>
        <v>0</v>
      </c>
      <c r="FY432" s="191" t="str">
        <f t="shared" si="4336"/>
        <v>nebija plānots</v>
      </c>
      <c r="FZ432" s="84">
        <f t="shared" si="4337"/>
        <v>0</v>
      </c>
      <c r="GA432" s="84">
        <v>0</v>
      </c>
      <c r="GB432" s="84">
        <v>0</v>
      </c>
      <c r="GC432" s="84">
        <f t="shared" si="4338"/>
        <v>0</v>
      </c>
      <c r="GD432" s="84">
        <f t="shared" si="4339"/>
        <v>0</v>
      </c>
      <c r="GE432" s="84">
        <f t="shared" si="4340"/>
        <v>0</v>
      </c>
      <c r="GF432" s="191" t="str">
        <f t="shared" si="4341"/>
        <v>nebija plānots</v>
      </c>
      <c r="GG432" s="84">
        <f t="shared" si="4342"/>
        <v>0</v>
      </c>
      <c r="GH432" s="84">
        <v>0</v>
      </c>
      <c r="GI432" s="84">
        <v>0</v>
      </c>
      <c r="GJ432" s="84">
        <f t="shared" si="4343"/>
        <v>0</v>
      </c>
      <c r="GK432" s="84">
        <f t="shared" si="4344"/>
        <v>0</v>
      </c>
      <c r="GL432" s="84">
        <f t="shared" si="4345"/>
        <v>0</v>
      </c>
      <c r="GM432" s="191" t="str">
        <f t="shared" si="4346"/>
        <v>nebija plānots</v>
      </c>
      <c r="GN432" s="84">
        <f t="shared" si="4347"/>
        <v>0</v>
      </c>
      <c r="GO432" s="84">
        <v>0</v>
      </c>
      <c r="GP432" s="84">
        <v>0</v>
      </c>
      <c r="GQ432" s="84">
        <f t="shared" si="4314"/>
        <v>0</v>
      </c>
      <c r="GR432" s="84">
        <f t="shared" si="4315"/>
        <v>0</v>
      </c>
      <c r="GS432" s="84">
        <f t="shared" si="4316"/>
        <v>0</v>
      </c>
      <c r="GT432" s="191" t="str">
        <f t="shared" si="4348"/>
        <v>nebija plānots</v>
      </c>
      <c r="GU432" s="84">
        <f t="shared" si="4317"/>
        <v>0</v>
      </c>
      <c r="GV432" s="84">
        <v>0</v>
      </c>
      <c r="GW432" s="84">
        <v>0</v>
      </c>
      <c r="GX432" s="84">
        <f t="shared" si="4318"/>
        <v>0</v>
      </c>
      <c r="GY432" s="84">
        <f t="shared" si="4319"/>
        <v>0</v>
      </c>
      <c r="GZ432" s="84">
        <f t="shared" si="4320"/>
        <v>0</v>
      </c>
      <c r="HA432" s="191" t="str">
        <f t="shared" si="4507"/>
        <v>nebija plānots</v>
      </c>
      <c r="HB432" s="84">
        <f t="shared" si="4321"/>
        <v>0</v>
      </c>
      <c r="HC432" s="40"/>
      <c r="HD432" s="40"/>
      <c r="HE432" s="99"/>
      <c r="HF432" s="153">
        <v>1</v>
      </c>
      <c r="HG432" s="153" t="s">
        <v>921</v>
      </c>
      <c r="HH432" s="100"/>
      <c r="HI432" s="100"/>
    </row>
    <row r="433" spans="1:217" ht="136.5" collapsed="1" x14ac:dyDescent="0.45">
      <c r="A433" s="1" t="str">
        <f t="shared" si="2436"/>
        <v>8.2.1.1</v>
      </c>
      <c r="B433" s="9" t="str">
        <f>C433&amp;J433&amp;"."&amp;D433</f>
        <v>8.2.1.1.Nē</v>
      </c>
      <c r="C433" s="317" t="s">
        <v>155</v>
      </c>
      <c r="D433" s="1" t="s">
        <v>1471</v>
      </c>
      <c r="E433" s="35">
        <v>418</v>
      </c>
      <c r="F433" s="52">
        <v>8</v>
      </c>
      <c r="G433" s="53" t="s">
        <v>155</v>
      </c>
      <c r="H433" s="54" t="s">
        <v>291</v>
      </c>
      <c r="I433" s="54" t="str">
        <f t="shared" si="2401"/>
        <v>8.2.1. Studiju programmu fragmentācijas samazināšana</v>
      </c>
      <c r="J433" s="54">
        <v>1</v>
      </c>
      <c r="K433" s="55">
        <v>1</v>
      </c>
      <c r="L433" s="38" t="str">
        <f t="shared" si="2402"/>
        <v>8.2.1.1</v>
      </c>
      <c r="M433" s="56" t="s">
        <v>34</v>
      </c>
      <c r="N433" s="55" t="s">
        <v>4</v>
      </c>
      <c r="O433" s="55" t="s">
        <v>222</v>
      </c>
      <c r="P433" s="55" t="s">
        <v>225</v>
      </c>
      <c r="Q433" s="57">
        <f t="shared" si="3603"/>
        <v>5091566</v>
      </c>
      <c r="R433" s="57">
        <f t="shared" si="3604"/>
        <v>5091566</v>
      </c>
      <c r="S433" s="80">
        <v>0</v>
      </c>
      <c r="T433" s="80">
        <v>0</v>
      </c>
      <c r="U433" s="81">
        <v>5091566</v>
      </c>
      <c r="V433" s="80">
        <v>0</v>
      </c>
      <c r="W433" s="80">
        <v>0</v>
      </c>
      <c r="X433" s="85" t="str">
        <f t="shared" si="4322"/>
        <v>ESF</v>
      </c>
      <c r="Y433" s="85">
        <v>0</v>
      </c>
      <c r="Z433" s="85">
        <v>0</v>
      </c>
      <c r="AA433" s="85">
        <v>0</v>
      </c>
      <c r="AB433" s="85">
        <v>0</v>
      </c>
      <c r="AC433" s="85">
        <v>0</v>
      </c>
      <c r="AD433" s="85">
        <v>0</v>
      </c>
      <c r="AE433" s="85">
        <v>0</v>
      </c>
      <c r="AF433" s="85">
        <v>0</v>
      </c>
      <c r="AG433" s="85">
        <v>0</v>
      </c>
      <c r="AH433" s="85">
        <v>0</v>
      </c>
      <c r="AI433" s="85">
        <v>0</v>
      </c>
      <c r="AJ433" s="85">
        <v>0</v>
      </c>
      <c r="AK433" s="85">
        <v>0</v>
      </c>
      <c r="AL433" s="85">
        <v>0</v>
      </c>
      <c r="AM433" s="85">
        <v>0</v>
      </c>
      <c r="AN433" s="85">
        <f t="shared" si="4193"/>
        <v>0</v>
      </c>
      <c r="AO433" s="85">
        <v>443322.56000000006</v>
      </c>
      <c r="AP433" s="57">
        <f t="shared" si="4538"/>
        <v>443322.56000000006</v>
      </c>
      <c r="AQ433" s="85">
        <v>47226</v>
      </c>
      <c r="AR433" s="85">
        <v>114536.86</v>
      </c>
      <c r="AS433" s="85">
        <v>81383.820000000007</v>
      </c>
      <c r="AT433" s="85">
        <v>188811.58</v>
      </c>
      <c r="AU433" s="85">
        <v>47865.63</v>
      </c>
      <c r="AV433" s="85">
        <v>130458.71999999999</v>
      </c>
      <c r="AW433" s="85">
        <v>155903.60999999999</v>
      </c>
      <c r="AX433" s="85">
        <v>147464.01</v>
      </c>
      <c r="AY433" s="85">
        <v>76484.240000000005</v>
      </c>
      <c r="AZ433" s="85">
        <v>45069.62</v>
      </c>
      <c r="BA433" s="85">
        <v>76943.45</v>
      </c>
      <c r="BB433" s="85">
        <v>72132.92</v>
      </c>
      <c r="BC433" s="57">
        <f t="shared" si="4539"/>
        <v>1184280.46</v>
      </c>
      <c r="BD433" s="57">
        <f t="shared" si="4474"/>
        <v>1627603.02</v>
      </c>
      <c r="BE433" s="85">
        <v>16162.59</v>
      </c>
      <c r="BF433" s="85">
        <v>182822.28</v>
      </c>
      <c r="BG433" s="85">
        <v>51096.21</v>
      </c>
      <c r="BH433" s="85">
        <v>13980.52</v>
      </c>
      <c r="BI433" s="85">
        <v>5674.76</v>
      </c>
      <c r="BJ433" s="85">
        <v>28568.469999999998</v>
      </c>
      <c r="BK433" s="85">
        <v>270475.85000000003</v>
      </c>
      <c r="BL433" s="85">
        <v>0</v>
      </c>
      <c r="BM433" s="85">
        <v>0</v>
      </c>
      <c r="BN433" s="85">
        <v>44078.3</v>
      </c>
      <c r="BO433" s="85">
        <v>323762.69</v>
      </c>
      <c r="BP433" s="85">
        <v>9200.69</v>
      </c>
      <c r="BQ433" s="57">
        <f t="shared" si="4540"/>
        <v>945822.35999999987</v>
      </c>
      <c r="BR433" s="85">
        <v>7240.67</v>
      </c>
      <c r="BS433" s="85">
        <v>213349.26</v>
      </c>
      <c r="BT433" s="85">
        <v>0</v>
      </c>
      <c r="BU433" s="85">
        <v>0</v>
      </c>
      <c r="BV433" s="85">
        <v>192648.15000000002</v>
      </c>
      <c r="BW433" s="85">
        <v>22283.200000000001</v>
      </c>
      <c r="BX433" s="85">
        <v>28413.27</v>
      </c>
      <c r="BY433" s="85">
        <v>589327.91</v>
      </c>
      <c r="BZ433" s="85">
        <v>0</v>
      </c>
      <c r="CA433" s="85">
        <v>28232.6</v>
      </c>
      <c r="CB433" s="85">
        <v>0</v>
      </c>
      <c r="CC433" s="85">
        <v>124517.04000000001</v>
      </c>
      <c r="CD433" s="57">
        <f t="shared" si="4475"/>
        <v>1206012.1000000003</v>
      </c>
      <c r="CE433" s="85">
        <v>16382.53</v>
      </c>
      <c r="CF433" s="85">
        <v>10335.69</v>
      </c>
      <c r="CG433" s="85">
        <v>0</v>
      </c>
      <c r="CH433" s="85">
        <v>51722.76</v>
      </c>
      <c r="CI433" s="85">
        <v>0</v>
      </c>
      <c r="CJ433" s="85">
        <v>36739.319999999978</v>
      </c>
      <c r="CK433" s="85">
        <v>35730.76</v>
      </c>
      <c r="CL433" s="85">
        <v>223529.28999999998</v>
      </c>
      <c r="CM433" s="85">
        <v>4257.13</v>
      </c>
      <c r="CN433" s="85">
        <v>34007.9</v>
      </c>
      <c r="CO433" s="84">
        <v>45133.14</v>
      </c>
      <c r="CP433" s="84">
        <v>251800.37</v>
      </c>
      <c r="CQ433" s="57">
        <f>CE433+CF433+CG433+CH433+CI433+CJ433+CK433+CL433+CM433+CN433+CO433+CP433</f>
        <v>709638.89</v>
      </c>
      <c r="CR433" s="57">
        <f t="shared" si="4323"/>
        <v>4489076.37</v>
      </c>
      <c r="CS433" s="179">
        <v>10172.450000000001</v>
      </c>
      <c r="CT433" s="84">
        <v>12387.93</v>
      </c>
      <c r="CU433" s="84">
        <v>12387.98</v>
      </c>
      <c r="CV433" s="84">
        <f t="shared" si="4349"/>
        <v>22560.38</v>
      </c>
      <c r="CW433" s="84">
        <v>0</v>
      </c>
      <c r="CX433" s="84">
        <f t="shared" si="4350"/>
        <v>22560.43</v>
      </c>
      <c r="CY433" s="191">
        <f t="shared" si="4351"/>
        <v>1.0000022162747257</v>
      </c>
      <c r="CZ433" s="84">
        <f t="shared" si="4352"/>
        <v>4.9999999999272404E-2</v>
      </c>
      <c r="DA433" s="84">
        <f t="shared" ref="DA433:FL433" si="4661">DA434+DA435</f>
        <v>190166.84</v>
      </c>
      <c r="DB433" s="84">
        <v>197520.52</v>
      </c>
      <c r="DC433" s="84">
        <f t="shared" si="4354"/>
        <v>212727.22</v>
      </c>
      <c r="DD433" s="84">
        <v>2459.89</v>
      </c>
      <c r="DE433" s="84">
        <f t="shared" si="4324"/>
        <v>220080.94999999998</v>
      </c>
      <c r="DF433" s="191">
        <f t="shared" ref="DF433" si="4662">IFERROR(DE433/DC433,"nebija plānots")</f>
        <v>1.0345688248076574</v>
      </c>
      <c r="DG433" s="84">
        <f t="shared" ref="DG433" si="4663">DE433-DC433</f>
        <v>7353.7299999999814</v>
      </c>
      <c r="DH433" s="84">
        <f t="shared" si="4661"/>
        <v>21759.919999999998</v>
      </c>
      <c r="DI433" s="84">
        <v>17166.86</v>
      </c>
      <c r="DJ433" s="84">
        <f t="shared" ref="DJ433" si="4664">DC433+DH433</f>
        <v>234487.14</v>
      </c>
      <c r="DK433" s="84">
        <v>2459.89</v>
      </c>
      <c r="DL433" s="84">
        <f t="shared" si="4325"/>
        <v>237247.81</v>
      </c>
      <c r="DM433" s="191">
        <f t="shared" ref="DM433" si="4665">IFERROR(DL433/DJ433,"nebija plānots")</f>
        <v>1.0117732256020522</v>
      </c>
      <c r="DN433" s="84">
        <f t="shared" ref="DN433" si="4666">DL433-DJ433</f>
        <v>2760.6699999999837</v>
      </c>
      <c r="DO433" s="84">
        <f t="shared" si="4661"/>
        <v>0</v>
      </c>
      <c r="DP433" s="84">
        <v>31020.91</v>
      </c>
      <c r="DQ433" s="84">
        <f t="shared" ref="DQ433" si="4667">DJ433+DO433</f>
        <v>234487.14</v>
      </c>
      <c r="DR433" s="84">
        <v>2459.89</v>
      </c>
      <c r="DS433" s="84">
        <f t="shared" si="4326"/>
        <v>268268.71999999997</v>
      </c>
      <c r="DT433" s="191">
        <f t="shared" ref="DT433" si="4668">IFERROR(DS433/DQ433,"nebija plānots")</f>
        <v>1.1440658110291249</v>
      </c>
      <c r="DU433" s="84">
        <f t="shared" ref="DU433" si="4669">DS433-DQ433</f>
        <v>33781.579999999958</v>
      </c>
      <c r="DV433" s="84">
        <f t="shared" si="4661"/>
        <v>18379.55</v>
      </c>
      <c r="DW433" s="84">
        <v>55527.44</v>
      </c>
      <c r="DX433" s="84">
        <f t="shared" ref="DX433" si="4670">DQ433+DV433</f>
        <v>252866.69</v>
      </c>
      <c r="DY433" s="84">
        <v>2459.89</v>
      </c>
      <c r="DZ433" s="84">
        <f t="shared" si="4327"/>
        <v>323796.15999999997</v>
      </c>
      <c r="EA433" s="191">
        <f t="shared" ref="EA433" si="4671">IFERROR(DZ433/DX433,"nebija plānots")</f>
        <v>1.2805014373383856</v>
      </c>
      <c r="EB433" s="84">
        <f t="shared" ref="EB433" si="4672">DZ433-DX433</f>
        <v>70929.469999999972</v>
      </c>
      <c r="EC433" s="84">
        <f t="shared" si="4661"/>
        <v>115034.4</v>
      </c>
      <c r="ED433" s="84">
        <v>5927.62</v>
      </c>
      <c r="EE433" s="84">
        <f t="shared" ref="EE433" si="4673">DX433+EC433</f>
        <v>367901.08999999997</v>
      </c>
      <c r="EF433" s="84">
        <v>2459.89</v>
      </c>
      <c r="EG433" s="84">
        <f t="shared" si="4328"/>
        <v>329723.77999999997</v>
      </c>
      <c r="EH433" s="191">
        <f t="shared" ref="EH433" si="4674">IFERROR(EG433/EE433,"nebija plānots")</f>
        <v>0.89622941861900984</v>
      </c>
      <c r="EI433" s="84">
        <f t="shared" ref="EI433" si="4675">EG433-EE433</f>
        <v>-38177.31</v>
      </c>
      <c r="EJ433" s="84">
        <f t="shared" si="4661"/>
        <v>9297.73</v>
      </c>
      <c r="EK433" s="84">
        <v>25194.91</v>
      </c>
      <c r="EL433" s="84">
        <f t="shared" ref="EL433" si="4676">EE433+EJ433</f>
        <v>377198.81999999995</v>
      </c>
      <c r="EM433" s="84">
        <v>2459.89</v>
      </c>
      <c r="EN433" s="84">
        <f t="shared" si="4329"/>
        <v>354918.68999999994</v>
      </c>
      <c r="EO433" s="191">
        <f t="shared" ref="EO433" si="4677">IFERROR(EN433/EL433,"nebija plānots")</f>
        <v>0.94093266251469188</v>
      </c>
      <c r="EP433" s="84">
        <f t="shared" ref="EP433" si="4678">EN433-EL433</f>
        <v>-22280.130000000005</v>
      </c>
      <c r="EQ433" s="84">
        <f t="shared" si="4661"/>
        <v>0</v>
      </c>
      <c r="ER433" s="84">
        <v>0</v>
      </c>
      <c r="ES433" s="84">
        <f t="shared" ref="ES433" si="4679">EL433+EQ433</f>
        <v>377198.81999999995</v>
      </c>
      <c r="ET433" s="84">
        <v>2459.89</v>
      </c>
      <c r="EU433" s="84">
        <f t="shared" si="4330"/>
        <v>354918.68999999994</v>
      </c>
      <c r="EV433" s="191">
        <f t="shared" ref="EV433" si="4680">IFERROR(EU433/ES433,"nebija plānots")</f>
        <v>0.94093266251469188</v>
      </c>
      <c r="EW433" s="84">
        <f t="shared" ref="EW433" si="4681">EU433-ES433</f>
        <v>-22280.130000000005</v>
      </c>
      <c r="EX433" s="84">
        <f t="shared" si="4661"/>
        <v>193199.55</v>
      </c>
      <c r="EY433" s="84">
        <v>129410.58</v>
      </c>
      <c r="EZ433" s="84">
        <f t="shared" ref="EZ433" si="4682">ES433+EX433</f>
        <v>570398.36999999988</v>
      </c>
      <c r="FA433" s="84">
        <v>2459.89</v>
      </c>
      <c r="FB433" s="84">
        <f t="shared" si="4331"/>
        <v>484329.26999999996</v>
      </c>
      <c r="FC433" s="191">
        <f t="shared" ref="FC433" si="4683">IFERROR(FB433/EZ433,"nebija plānots")</f>
        <v>0.84910703724486458</v>
      </c>
      <c r="FD433" s="84">
        <f t="shared" ref="FD433" si="4684">FB433-EZ433</f>
        <v>-86069.099999999919</v>
      </c>
      <c r="FE433" s="84">
        <f t="shared" si="4661"/>
        <v>0</v>
      </c>
      <c r="FF433" s="84">
        <v>0</v>
      </c>
      <c r="FG433" s="84">
        <f t="shared" ref="FG433" si="4685">EZ433+FE433</f>
        <v>570398.36999999988</v>
      </c>
      <c r="FH433" s="84">
        <v>2459.89</v>
      </c>
      <c r="FI433" s="84">
        <f t="shared" si="4332"/>
        <v>484329.26999999996</v>
      </c>
      <c r="FJ433" s="191">
        <f t="shared" ref="FJ433" si="4686">IFERROR(FI433/FG433,"nebija plānots")</f>
        <v>0.84910703724486458</v>
      </c>
      <c r="FK433" s="84">
        <f t="shared" ref="FK433" si="4687">FI433-FG433</f>
        <v>-86069.099999999919</v>
      </c>
      <c r="FL433" s="84">
        <f t="shared" si="4661"/>
        <v>0</v>
      </c>
      <c r="FM433" s="84">
        <v>0</v>
      </c>
      <c r="FN433" s="84">
        <f t="shared" ref="FN433" si="4688">FG433+FL433</f>
        <v>570398.36999999988</v>
      </c>
      <c r="FO433" s="84">
        <v>2459.89</v>
      </c>
      <c r="FP433" s="84">
        <f t="shared" si="4333"/>
        <v>484329.26999999996</v>
      </c>
      <c r="FQ433" s="191">
        <f t="shared" ref="FQ433" si="4689">IFERROR(FP433/FN433,"nebija plānots")</f>
        <v>0.84910703724486458</v>
      </c>
      <c r="FR433" s="84">
        <f t="shared" ref="FR433" si="4690">FP433-FN433</f>
        <v>-86069.099999999919</v>
      </c>
      <c r="FS433" s="97">
        <f t="shared" si="4506"/>
        <v>570398.36999999988</v>
      </c>
      <c r="FT433" s="97">
        <f t="shared" si="4334"/>
        <v>4973405.6399999997</v>
      </c>
      <c r="FU433" s="84">
        <v>1157.74</v>
      </c>
      <c r="FV433" s="84">
        <v>0</v>
      </c>
      <c r="FW433" s="84">
        <v>0</v>
      </c>
      <c r="FX433" s="84">
        <f t="shared" si="4335"/>
        <v>0</v>
      </c>
      <c r="FY433" s="191">
        <f t="shared" si="4336"/>
        <v>0</v>
      </c>
      <c r="FZ433" s="84">
        <f t="shared" si="4337"/>
        <v>1157.74</v>
      </c>
      <c r="GA433" s="84">
        <v>3612.5</v>
      </c>
      <c r="GB433" s="84">
        <v>0</v>
      </c>
      <c r="GC433" s="84">
        <f t="shared" si="4338"/>
        <v>3612.5</v>
      </c>
      <c r="GD433" s="84">
        <f t="shared" si="4339"/>
        <v>0</v>
      </c>
      <c r="GE433" s="84">
        <f t="shared" si="4340"/>
        <v>3612.5</v>
      </c>
      <c r="GF433" s="191">
        <f t="shared" si="4341"/>
        <v>3.1203033496294506</v>
      </c>
      <c r="GG433" s="84">
        <f t="shared" si="4342"/>
        <v>-2454.7600000000002</v>
      </c>
      <c r="GH433" s="84">
        <v>5674.2</v>
      </c>
      <c r="GI433" s="84">
        <v>0</v>
      </c>
      <c r="GJ433" s="84">
        <f t="shared" si="4343"/>
        <v>5674.2</v>
      </c>
      <c r="GK433" s="84">
        <f t="shared" si="4344"/>
        <v>0</v>
      </c>
      <c r="GL433" s="84">
        <f t="shared" si="4345"/>
        <v>9286.7000000000007</v>
      </c>
      <c r="GM433" s="191">
        <f t="shared" si="4346"/>
        <v>8.0214037694128226</v>
      </c>
      <c r="GN433" s="84">
        <f t="shared" si="4347"/>
        <v>-8128.96</v>
      </c>
      <c r="GO433" s="84">
        <v>0</v>
      </c>
      <c r="GP433" s="84">
        <v>42403.58</v>
      </c>
      <c r="GQ433" s="84">
        <f t="shared" si="4314"/>
        <v>-42403.58</v>
      </c>
      <c r="GR433" s="84">
        <f t="shared" si="4315"/>
        <v>42403.58</v>
      </c>
      <c r="GS433" s="84">
        <f t="shared" si="4316"/>
        <v>-33116.880000000005</v>
      </c>
      <c r="GT433" s="191">
        <f t="shared" si="4348"/>
        <v>-28.604764454886247</v>
      </c>
      <c r="GU433" s="84">
        <f t="shared" si="4317"/>
        <v>34274.620000000003</v>
      </c>
      <c r="GV433" s="84">
        <v>0</v>
      </c>
      <c r="GW433" s="84">
        <v>0</v>
      </c>
      <c r="GX433" s="84">
        <f t="shared" si="4318"/>
        <v>0</v>
      </c>
      <c r="GY433" s="84">
        <f t="shared" si="4319"/>
        <v>42403.58</v>
      </c>
      <c r="GZ433" s="84">
        <f t="shared" si="4320"/>
        <v>-33116.880000000005</v>
      </c>
      <c r="HA433" s="191">
        <f t="shared" si="4507"/>
        <v>-28.604764454886247</v>
      </c>
      <c r="HB433" s="84">
        <f t="shared" si="4321"/>
        <v>34274.620000000003</v>
      </c>
      <c r="HC433" s="57">
        <f>FU433+FS433+CQ433+CD433+BQ433+BC433+AP433</f>
        <v>5060632.4800000004</v>
      </c>
      <c r="HD433" s="57">
        <f>Q433-HC433</f>
        <v>30933.519999999553</v>
      </c>
      <c r="HE433" s="58" t="s">
        <v>834</v>
      </c>
      <c r="HF433" s="58"/>
      <c r="HG433" s="59"/>
      <c r="HH433" s="59"/>
      <c r="HI433" s="59"/>
    </row>
    <row r="434" spans="1:217" ht="78" hidden="1" outlineLevel="1" x14ac:dyDescent="0.45">
      <c r="B434" s="9"/>
      <c r="C434" s="317" t="s">
        <v>155</v>
      </c>
      <c r="D434" s="1" t="s">
        <v>1471</v>
      </c>
      <c r="E434" s="35">
        <v>419</v>
      </c>
      <c r="F434" s="35">
        <v>8</v>
      </c>
      <c r="G434" s="36" t="s">
        <v>155</v>
      </c>
      <c r="H434" s="37" t="s">
        <v>291</v>
      </c>
      <c r="I434" s="37" t="s">
        <v>537</v>
      </c>
      <c r="J434" s="54">
        <v>0</v>
      </c>
      <c r="K434" s="38"/>
      <c r="L434" s="38"/>
      <c r="M434" s="39" t="s">
        <v>34</v>
      </c>
      <c r="N434" s="38"/>
      <c r="O434" s="38"/>
      <c r="P434" s="38" t="s">
        <v>456</v>
      </c>
      <c r="Q434" s="40"/>
      <c r="R434" s="40"/>
      <c r="S434" s="40"/>
      <c r="T434" s="40"/>
      <c r="U434" s="98"/>
      <c r="V434" s="40"/>
      <c r="W434" s="40"/>
      <c r="X434" s="85">
        <f t="shared" si="4322"/>
        <v>0</v>
      </c>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0"/>
      <c r="AZ434" s="40"/>
      <c r="BA434" s="40"/>
      <c r="BB434" s="40"/>
      <c r="BC434" s="40"/>
      <c r="BD434" s="40"/>
      <c r="BE434" s="40"/>
      <c r="BF434" s="40"/>
      <c r="BG434" s="40"/>
      <c r="BH434" s="40"/>
      <c r="BI434" s="40"/>
      <c r="BJ434" s="40"/>
      <c r="BK434" s="40"/>
      <c r="BL434" s="40"/>
      <c r="BM434" s="40"/>
      <c r="BN434" s="40"/>
      <c r="BO434" s="40"/>
      <c r="BP434" s="40"/>
      <c r="BQ434" s="40"/>
      <c r="BR434" s="40"/>
      <c r="BS434" s="40"/>
      <c r="BT434" s="40"/>
      <c r="BU434" s="40"/>
      <c r="BV434" s="40"/>
      <c r="BW434" s="40"/>
      <c r="BX434" s="40"/>
      <c r="BY434" s="40"/>
      <c r="BZ434" s="40"/>
      <c r="CA434" s="40"/>
      <c r="CB434" s="40"/>
      <c r="CC434" s="40"/>
      <c r="CD434" s="40"/>
      <c r="CE434" s="40"/>
      <c r="CF434" s="40"/>
      <c r="CG434" s="40"/>
      <c r="CH434" s="40"/>
      <c r="CI434" s="40"/>
      <c r="CJ434" s="40"/>
      <c r="CK434" s="40"/>
      <c r="CL434" s="40"/>
      <c r="CM434" s="40"/>
      <c r="CN434" s="40"/>
      <c r="CO434" s="84">
        <v>0</v>
      </c>
      <c r="CP434" s="84">
        <v>0</v>
      </c>
      <c r="CQ434" s="40"/>
      <c r="CR434" s="57">
        <f t="shared" si="4323"/>
        <v>0</v>
      </c>
      <c r="CS434" s="40"/>
      <c r="CT434" s="40"/>
      <c r="CU434" s="84"/>
      <c r="CV434" s="84"/>
      <c r="CW434" s="84"/>
      <c r="CX434" s="84"/>
      <c r="CY434" s="191"/>
      <c r="CZ434" s="84"/>
      <c r="DA434" s="40"/>
      <c r="DB434" s="84">
        <v>0</v>
      </c>
      <c r="DC434" s="84"/>
      <c r="DD434" s="84"/>
      <c r="DE434" s="84">
        <f t="shared" si="4324"/>
        <v>0</v>
      </c>
      <c r="DF434" s="191"/>
      <c r="DG434" s="84"/>
      <c r="DH434" s="40"/>
      <c r="DI434" s="84">
        <v>0</v>
      </c>
      <c r="DJ434" s="84"/>
      <c r="DK434" s="84"/>
      <c r="DL434" s="84">
        <f t="shared" si="4325"/>
        <v>0</v>
      </c>
      <c r="DM434" s="191"/>
      <c r="DN434" s="84"/>
      <c r="DO434" s="40"/>
      <c r="DP434" s="84">
        <v>0</v>
      </c>
      <c r="DQ434" s="84"/>
      <c r="DR434" s="84"/>
      <c r="DS434" s="84">
        <f t="shared" si="4326"/>
        <v>0</v>
      </c>
      <c r="DT434" s="191"/>
      <c r="DU434" s="84"/>
      <c r="DV434" s="40"/>
      <c r="DW434" s="84">
        <v>0</v>
      </c>
      <c r="DX434" s="84"/>
      <c r="DY434" s="84"/>
      <c r="DZ434" s="84">
        <f t="shared" si="4327"/>
        <v>0</v>
      </c>
      <c r="EA434" s="191"/>
      <c r="EB434" s="84"/>
      <c r="EC434" s="40"/>
      <c r="ED434" s="84">
        <v>0</v>
      </c>
      <c r="EE434" s="84"/>
      <c r="EF434" s="84"/>
      <c r="EG434" s="84">
        <f t="shared" si="4328"/>
        <v>0</v>
      </c>
      <c r="EH434" s="191"/>
      <c r="EI434" s="84"/>
      <c r="EJ434" s="40"/>
      <c r="EK434" s="84">
        <v>0</v>
      </c>
      <c r="EL434" s="84"/>
      <c r="EM434" s="84"/>
      <c r="EN434" s="84">
        <f t="shared" si="4329"/>
        <v>0</v>
      </c>
      <c r="EO434" s="191"/>
      <c r="EP434" s="84"/>
      <c r="EQ434" s="40"/>
      <c r="ER434" s="84">
        <v>0</v>
      </c>
      <c r="ES434" s="84"/>
      <c r="ET434" s="84"/>
      <c r="EU434" s="84">
        <f t="shared" si="4330"/>
        <v>0</v>
      </c>
      <c r="EV434" s="191"/>
      <c r="EW434" s="84"/>
      <c r="EX434" s="40"/>
      <c r="EY434" s="84">
        <v>0</v>
      </c>
      <c r="EZ434" s="84"/>
      <c r="FA434" s="84"/>
      <c r="FB434" s="84">
        <f t="shared" si="4331"/>
        <v>0</v>
      </c>
      <c r="FC434" s="191"/>
      <c r="FD434" s="84"/>
      <c r="FE434" s="40"/>
      <c r="FF434" s="84">
        <v>0</v>
      </c>
      <c r="FG434" s="84"/>
      <c r="FH434" s="84"/>
      <c r="FI434" s="84">
        <f t="shared" si="4332"/>
        <v>0</v>
      </c>
      <c r="FJ434" s="191"/>
      <c r="FK434" s="84"/>
      <c r="FL434" s="40"/>
      <c r="FM434" s="84">
        <v>0</v>
      </c>
      <c r="FN434" s="84"/>
      <c r="FO434" s="84"/>
      <c r="FP434" s="84">
        <f t="shared" si="4333"/>
        <v>0</v>
      </c>
      <c r="FQ434" s="191"/>
      <c r="FR434" s="84"/>
      <c r="FS434" s="40"/>
      <c r="FT434" s="97">
        <f t="shared" si="4334"/>
        <v>0</v>
      </c>
      <c r="FU434" s="84">
        <v>0</v>
      </c>
      <c r="FV434" s="84">
        <v>0</v>
      </c>
      <c r="FW434" s="84">
        <v>0</v>
      </c>
      <c r="FX434" s="84">
        <f t="shared" si="4335"/>
        <v>0</v>
      </c>
      <c r="FY434" s="191" t="str">
        <f t="shared" si="4336"/>
        <v>nebija plānots</v>
      </c>
      <c r="FZ434" s="84">
        <f t="shared" si="4337"/>
        <v>0</v>
      </c>
      <c r="GA434" s="84">
        <v>0</v>
      </c>
      <c r="GB434" s="84">
        <v>0</v>
      </c>
      <c r="GC434" s="84">
        <f t="shared" si="4338"/>
        <v>0</v>
      </c>
      <c r="GD434" s="84">
        <f t="shared" si="4339"/>
        <v>0</v>
      </c>
      <c r="GE434" s="84">
        <f t="shared" si="4340"/>
        <v>0</v>
      </c>
      <c r="GF434" s="191" t="str">
        <f t="shared" si="4341"/>
        <v>nebija plānots</v>
      </c>
      <c r="GG434" s="84">
        <f t="shared" si="4342"/>
        <v>0</v>
      </c>
      <c r="GH434" s="84">
        <v>0</v>
      </c>
      <c r="GI434" s="84">
        <v>0</v>
      </c>
      <c r="GJ434" s="84">
        <f t="shared" si="4343"/>
        <v>0</v>
      </c>
      <c r="GK434" s="84">
        <f t="shared" si="4344"/>
        <v>0</v>
      </c>
      <c r="GL434" s="84">
        <f t="shared" si="4345"/>
        <v>0</v>
      </c>
      <c r="GM434" s="191" t="str">
        <f t="shared" si="4346"/>
        <v>nebija plānots</v>
      </c>
      <c r="GN434" s="84">
        <f t="shared" si="4347"/>
        <v>0</v>
      </c>
      <c r="GO434" s="84">
        <v>0</v>
      </c>
      <c r="GP434" s="84">
        <v>0</v>
      </c>
      <c r="GQ434" s="84">
        <f t="shared" si="4314"/>
        <v>0</v>
      </c>
      <c r="GR434" s="84">
        <f t="shared" si="4315"/>
        <v>0</v>
      </c>
      <c r="GS434" s="84">
        <f t="shared" si="4316"/>
        <v>0</v>
      </c>
      <c r="GT434" s="191" t="str">
        <f t="shared" si="4348"/>
        <v>nebija plānots</v>
      </c>
      <c r="GU434" s="84">
        <f t="shared" si="4317"/>
        <v>0</v>
      </c>
      <c r="GV434" s="84">
        <v>0</v>
      </c>
      <c r="GW434" s="84">
        <v>0</v>
      </c>
      <c r="GX434" s="84">
        <f t="shared" si="4318"/>
        <v>0</v>
      </c>
      <c r="GY434" s="84">
        <f t="shared" si="4319"/>
        <v>0</v>
      </c>
      <c r="GZ434" s="84">
        <f t="shared" si="4320"/>
        <v>0</v>
      </c>
      <c r="HA434" s="191" t="str">
        <f t="shared" si="4507"/>
        <v>nebija plānots</v>
      </c>
      <c r="HB434" s="84">
        <f t="shared" si="4321"/>
        <v>0</v>
      </c>
      <c r="HC434" s="40"/>
      <c r="HD434" s="40"/>
      <c r="HE434" s="99"/>
      <c r="HF434" s="99"/>
      <c r="HG434" s="100"/>
      <c r="HH434" s="100"/>
      <c r="HI434" s="100"/>
    </row>
    <row r="435" spans="1:217" ht="126" hidden="1" outlineLevel="1" x14ac:dyDescent="0.45">
      <c r="B435" s="9"/>
      <c r="C435" s="317" t="s">
        <v>155</v>
      </c>
      <c r="D435" s="1" t="s">
        <v>1471</v>
      </c>
      <c r="E435" s="35">
        <v>420</v>
      </c>
      <c r="F435" s="35">
        <v>8</v>
      </c>
      <c r="G435" s="36" t="s">
        <v>155</v>
      </c>
      <c r="H435" s="37" t="s">
        <v>291</v>
      </c>
      <c r="I435" s="37" t="s">
        <v>537</v>
      </c>
      <c r="J435" s="54">
        <v>0</v>
      </c>
      <c r="K435" s="38"/>
      <c r="L435" s="38"/>
      <c r="M435" s="39" t="s">
        <v>34</v>
      </c>
      <c r="N435" s="38"/>
      <c r="O435" s="38"/>
      <c r="P435" s="38" t="s">
        <v>457</v>
      </c>
      <c r="Q435" s="40"/>
      <c r="R435" s="40"/>
      <c r="S435" s="40"/>
      <c r="T435" s="40"/>
      <c r="U435" s="98"/>
      <c r="V435" s="40"/>
      <c r="W435" s="40"/>
      <c r="X435" s="85">
        <f t="shared" si="4322"/>
        <v>0</v>
      </c>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0"/>
      <c r="AZ435" s="40"/>
      <c r="BA435" s="40"/>
      <c r="BB435" s="40"/>
      <c r="BC435" s="40"/>
      <c r="BD435" s="40"/>
      <c r="BE435" s="40"/>
      <c r="BF435" s="40"/>
      <c r="BG435" s="40"/>
      <c r="BH435" s="40"/>
      <c r="BI435" s="40"/>
      <c r="BJ435" s="40"/>
      <c r="BK435" s="40"/>
      <c r="BL435" s="40"/>
      <c r="BM435" s="40"/>
      <c r="BN435" s="40"/>
      <c r="BO435" s="40"/>
      <c r="BP435" s="40"/>
      <c r="BQ435" s="40"/>
      <c r="BR435" s="40"/>
      <c r="BS435" s="40"/>
      <c r="BT435" s="40"/>
      <c r="BU435" s="40"/>
      <c r="BV435" s="40"/>
      <c r="BW435" s="40"/>
      <c r="BX435" s="40"/>
      <c r="BY435" s="40"/>
      <c r="BZ435" s="40"/>
      <c r="CA435" s="40"/>
      <c r="CB435" s="40"/>
      <c r="CC435" s="40"/>
      <c r="CD435" s="40"/>
      <c r="CE435" s="40"/>
      <c r="CF435" s="40"/>
      <c r="CG435" s="40"/>
      <c r="CH435" s="40"/>
      <c r="CI435" s="40"/>
      <c r="CJ435" s="40"/>
      <c r="CK435" s="40"/>
      <c r="CL435" s="40"/>
      <c r="CM435" s="40"/>
      <c r="CN435" s="40"/>
      <c r="CO435" s="84">
        <v>0</v>
      </c>
      <c r="CP435" s="84">
        <v>0</v>
      </c>
      <c r="CQ435" s="40"/>
      <c r="CR435" s="57">
        <f t="shared" si="4323"/>
        <v>0</v>
      </c>
      <c r="CS435" s="40"/>
      <c r="CT435" s="40">
        <v>12387.93</v>
      </c>
      <c r="CU435" s="84"/>
      <c r="CV435" s="84"/>
      <c r="CW435" s="84"/>
      <c r="CX435" s="84"/>
      <c r="CY435" s="191"/>
      <c r="CZ435" s="84"/>
      <c r="DA435" s="40">
        <v>190166.84</v>
      </c>
      <c r="DB435" s="84">
        <v>0</v>
      </c>
      <c r="DC435" s="84"/>
      <c r="DD435" s="84"/>
      <c r="DE435" s="84">
        <f t="shared" si="4324"/>
        <v>0</v>
      </c>
      <c r="DF435" s="191"/>
      <c r="DG435" s="84"/>
      <c r="DH435" s="40">
        <v>21759.919999999998</v>
      </c>
      <c r="DI435" s="84">
        <v>0</v>
      </c>
      <c r="DJ435" s="84"/>
      <c r="DK435" s="84"/>
      <c r="DL435" s="84">
        <f t="shared" si="4325"/>
        <v>0</v>
      </c>
      <c r="DM435" s="191"/>
      <c r="DN435" s="84"/>
      <c r="DO435" s="40">
        <v>0</v>
      </c>
      <c r="DP435" s="84">
        <v>0</v>
      </c>
      <c r="DQ435" s="84"/>
      <c r="DR435" s="84"/>
      <c r="DS435" s="84">
        <f t="shared" si="4326"/>
        <v>0</v>
      </c>
      <c r="DT435" s="191"/>
      <c r="DU435" s="84"/>
      <c r="DV435" s="40">
        <v>18379.55</v>
      </c>
      <c r="DW435" s="84">
        <v>0</v>
      </c>
      <c r="DX435" s="84"/>
      <c r="DY435" s="84"/>
      <c r="DZ435" s="84">
        <f t="shared" si="4327"/>
        <v>0</v>
      </c>
      <c r="EA435" s="191"/>
      <c r="EB435" s="84"/>
      <c r="EC435" s="40">
        <v>115034.4</v>
      </c>
      <c r="ED435" s="84">
        <v>0</v>
      </c>
      <c r="EE435" s="84"/>
      <c r="EF435" s="84"/>
      <c r="EG435" s="84">
        <f t="shared" si="4328"/>
        <v>0</v>
      </c>
      <c r="EH435" s="191"/>
      <c r="EI435" s="84"/>
      <c r="EJ435" s="40">
        <v>9297.73</v>
      </c>
      <c r="EK435" s="84">
        <v>0</v>
      </c>
      <c r="EL435" s="84"/>
      <c r="EM435" s="84"/>
      <c r="EN435" s="84">
        <f t="shared" si="4329"/>
        <v>0</v>
      </c>
      <c r="EO435" s="191"/>
      <c r="EP435" s="84"/>
      <c r="EQ435" s="40">
        <v>0</v>
      </c>
      <c r="ER435" s="84">
        <v>0</v>
      </c>
      <c r="ES435" s="84"/>
      <c r="ET435" s="84"/>
      <c r="EU435" s="84">
        <f t="shared" si="4330"/>
        <v>0</v>
      </c>
      <c r="EV435" s="191"/>
      <c r="EW435" s="84"/>
      <c r="EX435" s="40">
        <v>193199.55</v>
      </c>
      <c r="EY435" s="84">
        <v>0</v>
      </c>
      <c r="EZ435" s="84"/>
      <c r="FA435" s="84"/>
      <c r="FB435" s="84">
        <f t="shared" si="4331"/>
        <v>0</v>
      </c>
      <c r="FC435" s="191"/>
      <c r="FD435" s="84"/>
      <c r="FE435" s="40">
        <v>0</v>
      </c>
      <c r="FF435" s="84">
        <v>0</v>
      </c>
      <c r="FG435" s="84"/>
      <c r="FH435" s="84"/>
      <c r="FI435" s="84">
        <f t="shared" si="4332"/>
        <v>0</v>
      </c>
      <c r="FJ435" s="191"/>
      <c r="FK435" s="84"/>
      <c r="FL435" s="40">
        <v>0</v>
      </c>
      <c r="FM435" s="84">
        <v>0</v>
      </c>
      <c r="FN435" s="84"/>
      <c r="FO435" s="84"/>
      <c r="FP435" s="84">
        <f t="shared" si="4333"/>
        <v>0</v>
      </c>
      <c r="FQ435" s="191"/>
      <c r="FR435" s="84"/>
      <c r="FS435" s="40"/>
      <c r="FT435" s="97">
        <f t="shared" si="4334"/>
        <v>0</v>
      </c>
      <c r="FU435" s="84">
        <v>0</v>
      </c>
      <c r="FV435" s="84">
        <v>0</v>
      </c>
      <c r="FW435" s="84">
        <v>0</v>
      </c>
      <c r="FX435" s="84">
        <f t="shared" si="4335"/>
        <v>0</v>
      </c>
      <c r="FY435" s="191" t="str">
        <f t="shared" si="4336"/>
        <v>nebija plānots</v>
      </c>
      <c r="FZ435" s="84">
        <f t="shared" si="4337"/>
        <v>0</v>
      </c>
      <c r="GA435" s="84">
        <v>0</v>
      </c>
      <c r="GB435" s="84">
        <v>0</v>
      </c>
      <c r="GC435" s="84">
        <f t="shared" si="4338"/>
        <v>0</v>
      </c>
      <c r="GD435" s="84">
        <f t="shared" si="4339"/>
        <v>0</v>
      </c>
      <c r="GE435" s="84">
        <f t="shared" si="4340"/>
        <v>0</v>
      </c>
      <c r="GF435" s="191" t="str">
        <f t="shared" si="4341"/>
        <v>nebija plānots</v>
      </c>
      <c r="GG435" s="84">
        <f t="shared" si="4342"/>
        <v>0</v>
      </c>
      <c r="GH435" s="84">
        <v>0</v>
      </c>
      <c r="GI435" s="84">
        <v>0</v>
      </c>
      <c r="GJ435" s="84">
        <f t="shared" si="4343"/>
        <v>0</v>
      </c>
      <c r="GK435" s="84">
        <f t="shared" si="4344"/>
        <v>0</v>
      </c>
      <c r="GL435" s="84">
        <f t="shared" si="4345"/>
        <v>0</v>
      </c>
      <c r="GM435" s="191" t="str">
        <f t="shared" si="4346"/>
        <v>nebija plānots</v>
      </c>
      <c r="GN435" s="84">
        <f t="shared" si="4347"/>
        <v>0</v>
      </c>
      <c r="GO435" s="84">
        <v>0</v>
      </c>
      <c r="GP435" s="84">
        <v>0</v>
      </c>
      <c r="GQ435" s="84">
        <f t="shared" si="4314"/>
        <v>0</v>
      </c>
      <c r="GR435" s="84">
        <f t="shared" si="4315"/>
        <v>0</v>
      </c>
      <c r="GS435" s="84">
        <f t="shared" si="4316"/>
        <v>0</v>
      </c>
      <c r="GT435" s="191" t="str">
        <f t="shared" si="4348"/>
        <v>nebija plānots</v>
      </c>
      <c r="GU435" s="84">
        <f t="shared" si="4317"/>
        <v>0</v>
      </c>
      <c r="GV435" s="84">
        <v>0</v>
      </c>
      <c r="GW435" s="84">
        <v>0</v>
      </c>
      <c r="GX435" s="84">
        <f t="shared" si="4318"/>
        <v>0</v>
      </c>
      <c r="GY435" s="84">
        <f t="shared" si="4319"/>
        <v>0</v>
      </c>
      <c r="GZ435" s="84">
        <f t="shared" si="4320"/>
        <v>0</v>
      </c>
      <c r="HA435" s="191" t="str">
        <f t="shared" si="4507"/>
        <v>nebija plānots</v>
      </c>
      <c r="HB435" s="84">
        <f t="shared" si="4321"/>
        <v>0</v>
      </c>
      <c r="HC435" s="40"/>
      <c r="HD435" s="40"/>
      <c r="HE435" s="99"/>
      <c r="HF435" s="99" t="s">
        <v>835</v>
      </c>
      <c r="HG435" s="100" t="s">
        <v>988</v>
      </c>
      <c r="HH435" s="100" t="s">
        <v>828</v>
      </c>
      <c r="HI435" s="100" t="s">
        <v>828</v>
      </c>
    </row>
    <row r="436" spans="1:217" ht="136.5" collapsed="1" x14ac:dyDescent="0.45">
      <c r="A436" s="1" t="str">
        <f t="shared" si="2436"/>
        <v>8.2.1.2</v>
      </c>
      <c r="B436" s="9" t="str">
        <f>C436&amp;J436&amp;"."&amp;D436</f>
        <v>8.2.1.2.Nē</v>
      </c>
      <c r="C436" s="317" t="s">
        <v>155</v>
      </c>
      <c r="D436" s="1" t="s">
        <v>1471</v>
      </c>
      <c r="E436" s="35">
        <v>421</v>
      </c>
      <c r="F436" s="52">
        <v>8</v>
      </c>
      <c r="G436" s="53" t="s">
        <v>155</v>
      </c>
      <c r="H436" s="54" t="s">
        <v>291</v>
      </c>
      <c r="I436" s="54" t="str">
        <f t="shared" si="2401"/>
        <v>8.2.1. Studiju programmu fragmentācijas samazināšana</v>
      </c>
      <c r="J436" s="54">
        <v>2</v>
      </c>
      <c r="K436" s="55">
        <v>2</v>
      </c>
      <c r="L436" s="38" t="str">
        <f t="shared" si="2402"/>
        <v>8.2.1.2</v>
      </c>
      <c r="M436" s="56" t="s">
        <v>34</v>
      </c>
      <c r="N436" s="55" t="s">
        <v>4</v>
      </c>
      <c r="O436" s="55" t="s">
        <v>221</v>
      </c>
      <c r="P436" s="55" t="s">
        <v>225</v>
      </c>
      <c r="Q436" s="57">
        <f t="shared" si="3603"/>
        <v>5665615</v>
      </c>
      <c r="R436" s="57">
        <f t="shared" si="3604"/>
        <v>5665615</v>
      </c>
      <c r="S436" s="80">
        <v>0</v>
      </c>
      <c r="T436" s="80">
        <v>0</v>
      </c>
      <c r="U436" s="81">
        <v>5665615</v>
      </c>
      <c r="V436" s="80">
        <v>0</v>
      </c>
      <c r="W436" s="80">
        <v>0</v>
      </c>
      <c r="X436" s="85" t="str">
        <f t="shared" si="4322"/>
        <v>ESF</v>
      </c>
      <c r="Y436" s="85">
        <v>0</v>
      </c>
      <c r="Z436" s="85">
        <v>0</v>
      </c>
      <c r="AA436" s="85">
        <v>0</v>
      </c>
      <c r="AB436" s="85">
        <v>0</v>
      </c>
      <c r="AC436" s="85">
        <v>0</v>
      </c>
      <c r="AD436" s="85">
        <v>0</v>
      </c>
      <c r="AE436" s="85">
        <v>0</v>
      </c>
      <c r="AF436" s="85">
        <v>0</v>
      </c>
      <c r="AG436" s="85">
        <v>0</v>
      </c>
      <c r="AH436" s="85">
        <v>0</v>
      </c>
      <c r="AI436" s="85">
        <v>0</v>
      </c>
      <c r="AJ436" s="85">
        <v>0</v>
      </c>
      <c r="AK436" s="85">
        <v>0</v>
      </c>
      <c r="AL436" s="85">
        <v>0</v>
      </c>
      <c r="AM436" s="85">
        <v>0</v>
      </c>
      <c r="AN436" s="85">
        <f t="shared" si="4193"/>
        <v>0</v>
      </c>
      <c r="AO436" s="85">
        <v>0</v>
      </c>
      <c r="AP436" s="57">
        <f t="shared" si="4538"/>
        <v>0</v>
      </c>
      <c r="AQ436" s="85">
        <v>0</v>
      </c>
      <c r="AR436" s="85">
        <v>0</v>
      </c>
      <c r="AS436" s="85">
        <v>0</v>
      </c>
      <c r="AT436" s="85">
        <v>95516.749999999985</v>
      </c>
      <c r="AU436" s="85">
        <v>296061.78000000003</v>
      </c>
      <c r="AV436" s="85">
        <v>35548.86</v>
      </c>
      <c r="AW436" s="85">
        <v>24237.919999999998</v>
      </c>
      <c r="AX436" s="85">
        <v>150427.46000000002</v>
      </c>
      <c r="AY436" s="85">
        <v>34306.479999999996</v>
      </c>
      <c r="AZ436" s="85">
        <v>80740.290000000008</v>
      </c>
      <c r="BA436" s="85">
        <v>83941.810000000012</v>
      </c>
      <c r="BB436" s="85">
        <v>235031.83</v>
      </c>
      <c r="BC436" s="57">
        <f t="shared" si="4539"/>
        <v>1035813.18</v>
      </c>
      <c r="BD436" s="57">
        <f t="shared" si="4474"/>
        <v>1035813.18</v>
      </c>
      <c r="BE436" s="85">
        <v>154211.65000000002</v>
      </c>
      <c r="BF436" s="85">
        <v>196743.75</v>
      </c>
      <c r="BG436" s="85">
        <v>173882.75999999998</v>
      </c>
      <c r="BH436" s="85">
        <v>117166.38</v>
      </c>
      <c r="BI436" s="85">
        <v>210243.24</v>
      </c>
      <c r="BJ436" s="85">
        <v>115694.32</v>
      </c>
      <c r="BK436" s="85">
        <v>562044.56999999995</v>
      </c>
      <c r="BL436" s="85">
        <v>153056.32000000001</v>
      </c>
      <c r="BM436" s="85">
        <v>40843.880000000005</v>
      </c>
      <c r="BN436" s="85">
        <v>70246.17</v>
      </c>
      <c r="BO436" s="85">
        <v>74249.789999999994</v>
      </c>
      <c r="BP436" s="85">
        <v>152227.04</v>
      </c>
      <c r="BQ436" s="57">
        <f t="shared" si="4540"/>
        <v>2020609.87</v>
      </c>
      <c r="BR436" s="85">
        <v>187008.19</v>
      </c>
      <c r="BS436" s="85">
        <v>16443.21</v>
      </c>
      <c r="BT436" s="85">
        <v>51636.15</v>
      </c>
      <c r="BU436" s="85">
        <v>109994.66</v>
      </c>
      <c r="BV436" s="85">
        <v>13312.28</v>
      </c>
      <c r="BW436" s="85">
        <v>110264.3</v>
      </c>
      <c r="BX436" s="85">
        <v>107187.84</v>
      </c>
      <c r="BY436" s="85">
        <v>26607.82</v>
      </c>
      <c r="BZ436" s="85">
        <v>247200.71999999997</v>
      </c>
      <c r="CA436" s="85">
        <v>86854.03</v>
      </c>
      <c r="CB436" s="85">
        <v>46452.95</v>
      </c>
      <c r="CC436" s="85">
        <v>183435.64</v>
      </c>
      <c r="CD436" s="57">
        <f t="shared" si="4475"/>
        <v>1186397.79</v>
      </c>
      <c r="CE436" s="85">
        <v>0</v>
      </c>
      <c r="CF436" s="85">
        <v>54503.149999999994</v>
      </c>
      <c r="CG436" s="85">
        <v>0</v>
      </c>
      <c r="CH436" s="85">
        <v>34312.54</v>
      </c>
      <c r="CI436" s="85">
        <v>142691.53</v>
      </c>
      <c r="CJ436" s="85">
        <v>58985.200000000041</v>
      </c>
      <c r="CK436" s="85">
        <v>1960.05</v>
      </c>
      <c r="CL436" s="85">
        <v>7044.77</v>
      </c>
      <c r="CM436" s="85">
        <v>65915.009999999995</v>
      </c>
      <c r="CN436" s="85">
        <v>77609.77</v>
      </c>
      <c r="CO436" s="84">
        <v>-11948.81</v>
      </c>
      <c r="CP436" s="84">
        <v>48078.950000000004</v>
      </c>
      <c r="CQ436" s="57">
        <f>CE436+CF436+CG436+CH436+CI436+CJ436+CK436+CL436+CM436+CN436+CO436+CP436</f>
        <v>479152.16000000009</v>
      </c>
      <c r="CR436" s="57">
        <f t="shared" si="4323"/>
        <v>4721973</v>
      </c>
      <c r="CS436" s="179">
        <v>15243.31</v>
      </c>
      <c r="CT436" s="84">
        <v>138912.78</v>
      </c>
      <c r="CU436" s="84">
        <v>147584.59</v>
      </c>
      <c r="CV436" s="84">
        <f t="shared" si="4349"/>
        <v>154156.09</v>
      </c>
      <c r="CW436" s="84">
        <v>0</v>
      </c>
      <c r="CX436" s="84">
        <f t="shared" si="4350"/>
        <v>162827.9</v>
      </c>
      <c r="CY436" s="191">
        <f t="shared" si="4351"/>
        <v>1.0562534376682751</v>
      </c>
      <c r="CZ436" s="84">
        <f t="shared" si="4352"/>
        <v>8671.8099999999977</v>
      </c>
      <c r="DA436" s="84">
        <f t="shared" ref="DA436:FL436" si="4691">DA437+DA438</f>
        <v>101188.11</v>
      </c>
      <c r="DB436" s="84">
        <v>8745.4700000000012</v>
      </c>
      <c r="DC436" s="84">
        <f t="shared" si="4354"/>
        <v>255344.2</v>
      </c>
      <c r="DD436" s="84">
        <v>0</v>
      </c>
      <c r="DE436" s="84">
        <f t="shared" si="4324"/>
        <v>171573.37</v>
      </c>
      <c r="DF436" s="191">
        <f t="shared" ref="DF436" si="4692">IFERROR(DE436/DC436,"nebija plānots")</f>
        <v>0.67192977165723755</v>
      </c>
      <c r="DG436" s="84">
        <f t="shared" ref="DG436" si="4693">DE436-DC436</f>
        <v>-83770.830000000016</v>
      </c>
      <c r="DH436" s="84">
        <f t="shared" si="4691"/>
        <v>10686.46</v>
      </c>
      <c r="DI436" s="84">
        <v>89151.62</v>
      </c>
      <c r="DJ436" s="84">
        <f t="shared" ref="DJ436" si="4694">DC436+DH436</f>
        <v>266030.66000000003</v>
      </c>
      <c r="DK436" s="84">
        <v>0</v>
      </c>
      <c r="DL436" s="84">
        <f t="shared" si="4325"/>
        <v>260724.99</v>
      </c>
      <c r="DM436" s="191">
        <f t="shared" ref="DM436" si="4695">IFERROR(DL436/DJ436,"nebija plānots")</f>
        <v>0.98005617096916553</v>
      </c>
      <c r="DN436" s="84">
        <f t="shared" ref="DN436" si="4696">DL436-DJ436</f>
        <v>-5305.6700000000419</v>
      </c>
      <c r="DO436" s="84">
        <f t="shared" si="4691"/>
        <v>0</v>
      </c>
      <c r="DP436" s="84">
        <v>57799.579999999994</v>
      </c>
      <c r="DQ436" s="84">
        <f t="shared" ref="DQ436" si="4697">DJ436+DO436</f>
        <v>266030.66000000003</v>
      </c>
      <c r="DR436" s="84">
        <v>0</v>
      </c>
      <c r="DS436" s="84">
        <f t="shared" si="4326"/>
        <v>318524.57</v>
      </c>
      <c r="DT436" s="191">
        <f t="shared" ref="DT436" si="4698">IFERROR(DS436/DQ436,"nebija plānots")</f>
        <v>1.1973227822687804</v>
      </c>
      <c r="DU436" s="84">
        <f t="shared" ref="DU436" si="4699">DS436-DQ436</f>
        <v>52493.909999999974</v>
      </c>
      <c r="DV436" s="84">
        <f t="shared" si="4691"/>
        <v>53640.31</v>
      </c>
      <c r="DW436" s="84">
        <v>88577.300000000017</v>
      </c>
      <c r="DX436" s="84">
        <f t="shared" ref="DX436" si="4700">DQ436+DV436</f>
        <v>319670.97000000003</v>
      </c>
      <c r="DY436" s="84">
        <v>0</v>
      </c>
      <c r="DZ436" s="84">
        <f t="shared" si="4327"/>
        <v>407101.87</v>
      </c>
      <c r="EA436" s="191">
        <f t="shared" ref="EA436" si="4701">IFERROR(DZ436/DX436,"nebija plānots")</f>
        <v>1.2735027831898529</v>
      </c>
      <c r="EB436" s="84">
        <f t="shared" ref="EB436" si="4702">DZ436-DX436</f>
        <v>87430.899999999965</v>
      </c>
      <c r="EC436" s="84">
        <f t="shared" si="4691"/>
        <v>46830.55</v>
      </c>
      <c r="ED436" s="84">
        <v>7468.47</v>
      </c>
      <c r="EE436" s="84">
        <f t="shared" ref="EE436" si="4703">DX436+EC436</f>
        <v>366501.52</v>
      </c>
      <c r="EF436" s="84">
        <v>0</v>
      </c>
      <c r="EG436" s="84">
        <f t="shared" si="4328"/>
        <v>414570.33999999997</v>
      </c>
      <c r="EH436" s="191">
        <f t="shared" ref="EH436" si="4704">IFERROR(EG436/EE436,"nebija plānots")</f>
        <v>1.1311558544150102</v>
      </c>
      <c r="EI436" s="84">
        <f t="shared" ref="EI436" si="4705">EG436-EE436</f>
        <v>48068.819999999949</v>
      </c>
      <c r="EJ436" s="84">
        <f t="shared" si="4691"/>
        <v>16909.82</v>
      </c>
      <c r="EK436" s="84">
        <v>0</v>
      </c>
      <c r="EL436" s="84">
        <f t="shared" ref="EL436" si="4706">EE436+EJ436</f>
        <v>383411.34</v>
      </c>
      <c r="EM436" s="84">
        <v>0</v>
      </c>
      <c r="EN436" s="84">
        <f t="shared" si="4329"/>
        <v>414570.33999999997</v>
      </c>
      <c r="EO436" s="191">
        <f t="shared" ref="EO436" si="4707">IFERROR(EN436/EL436,"nebija plānots")</f>
        <v>1.0812678101800535</v>
      </c>
      <c r="EP436" s="84">
        <f t="shared" ref="EP436" si="4708">EN436-EL436</f>
        <v>31158.999999999942</v>
      </c>
      <c r="EQ436" s="84">
        <f t="shared" si="4691"/>
        <v>14885.89</v>
      </c>
      <c r="ER436" s="84">
        <v>83164.990000000005</v>
      </c>
      <c r="ES436" s="84">
        <f t="shared" ref="ES436" si="4709">EL436+EQ436</f>
        <v>398297.23000000004</v>
      </c>
      <c r="ET436" s="84">
        <v>0</v>
      </c>
      <c r="EU436" s="84">
        <f t="shared" si="4330"/>
        <v>497735.32999999996</v>
      </c>
      <c r="EV436" s="191">
        <f t="shared" ref="EV436" si="4710">IFERROR(EU436/ES436,"nebija plānots")</f>
        <v>1.2496580254901595</v>
      </c>
      <c r="EW436" s="84">
        <f t="shared" ref="EW436" si="4711">EU436-ES436</f>
        <v>99438.099999999919</v>
      </c>
      <c r="EX436" s="84">
        <f t="shared" si="4691"/>
        <v>44030.77</v>
      </c>
      <c r="EY436" s="84">
        <v>35790.400000000001</v>
      </c>
      <c r="EZ436" s="84">
        <f t="shared" ref="EZ436" si="4712">ES436+EX436</f>
        <v>442328.00000000006</v>
      </c>
      <c r="FA436" s="84">
        <v>0</v>
      </c>
      <c r="FB436" s="84">
        <f t="shared" si="4331"/>
        <v>533525.73</v>
      </c>
      <c r="FC436" s="191">
        <f t="shared" ref="FC436" si="4713">IFERROR(FB436/EZ436,"nebija plānots")</f>
        <v>1.2061767059738473</v>
      </c>
      <c r="FD436" s="84">
        <f t="shared" ref="FD436" si="4714">FB436-EZ436</f>
        <v>91197.729999999923</v>
      </c>
      <c r="FE436" s="84">
        <f t="shared" si="4691"/>
        <v>31602.74</v>
      </c>
      <c r="FF436" s="84">
        <v>31016.539999999997</v>
      </c>
      <c r="FG436" s="84">
        <f t="shared" ref="FG436" si="4715">EZ436+FE436</f>
        <v>473930.74000000005</v>
      </c>
      <c r="FH436" s="84">
        <v>0</v>
      </c>
      <c r="FI436" s="84">
        <f t="shared" si="4332"/>
        <v>564542.27</v>
      </c>
      <c r="FJ436" s="191">
        <f t="shared" ref="FJ436" si="4716">IFERROR(FI436/FG436,"nebija plānots")</f>
        <v>1.1911915019481538</v>
      </c>
      <c r="FK436" s="84">
        <f t="shared" ref="FK436" si="4717">FI436-FG436</f>
        <v>90611.52999999997</v>
      </c>
      <c r="FL436" s="84">
        <f t="shared" si="4691"/>
        <v>46959.72</v>
      </c>
      <c r="FM436" s="84">
        <v>0</v>
      </c>
      <c r="FN436" s="84">
        <f t="shared" ref="FN436" si="4718">FG436+FL436</f>
        <v>520890.46000000008</v>
      </c>
      <c r="FO436" s="84">
        <v>0</v>
      </c>
      <c r="FP436" s="84">
        <f t="shared" si="4333"/>
        <v>564542.27</v>
      </c>
      <c r="FQ436" s="191">
        <f t="shared" ref="FQ436" si="4719">IFERROR(FP436/FN436,"nebija plānots")</f>
        <v>1.0838022834973786</v>
      </c>
      <c r="FR436" s="84">
        <f t="shared" ref="FR436" si="4720">FP436-FN436</f>
        <v>43651.809999999939</v>
      </c>
      <c r="FS436" s="97">
        <f t="shared" si="4506"/>
        <v>520890.46000000008</v>
      </c>
      <c r="FT436" s="97">
        <f t="shared" si="4334"/>
        <v>5286515.2699999996</v>
      </c>
      <c r="FU436" s="84">
        <v>116518.87</v>
      </c>
      <c r="FV436" s="84">
        <v>13369.240000000002</v>
      </c>
      <c r="FW436" s="84">
        <v>0</v>
      </c>
      <c r="FX436" s="84">
        <f t="shared" si="4335"/>
        <v>13369.240000000002</v>
      </c>
      <c r="FY436" s="191">
        <f t="shared" si="4336"/>
        <v>0.11473884015524698</v>
      </c>
      <c r="FZ436" s="84">
        <f t="shared" si="4337"/>
        <v>103149.62999999999</v>
      </c>
      <c r="GA436" s="84">
        <v>20399.8</v>
      </c>
      <c r="GB436" s="84">
        <v>0</v>
      </c>
      <c r="GC436" s="84">
        <f t="shared" si="4338"/>
        <v>20399.8</v>
      </c>
      <c r="GD436" s="84">
        <f t="shared" si="4339"/>
        <v>0</v>
      </c>
      <c r="GE436" s="84">
        <f t="shared" si="4340"/>
        <v>33769.040000000001</v>
      </c>
      <c r="GF436" s="191">
        <f t="shared" si="4341"/>
        <v>0.28981606155294848</v>
      </c>
      <c r="GG436" s="84">
        <f t="shared" si="4342"/>
        <v>82749.829999999987</v>
      </c>
      <c r="GH436" s="84">
        <v>103773.65</v>
      </c>
      <c r="GI436" s="84">
        <v>0</v>
      </c>
      <c r="GJ436" s="84">
        <f t="shared" si="4343"/>
        <v>103773.65</v>
      </c>
      <c r="GK436" s="84">
        <f t="shared" si="4344"/>
        <v>0</v>
      </c>
      <c r="GL436" s="84">
        <f t="shared" si="4345"/>
        <v>137542.69</v>
      </c>
      <c r="GM436" s="191">
        <f t="shared" si="4346"/>
        <v>1.18043274878996</v>
      </c>
      <c r="GN436" s="84">
        <f t="shared" si="4347"/>
        <v>-21023.820000000007</v>
      </c>
      <c r="GO436" s="84">
        <v>0</v>
      </c>
      <c r="GP436" s="84">
        <v>0</v>
      </c>
      <c r="GQ436" s="84">
        <f t="shared" si="4314"/>
        <v>0</v>
      </c>
      <c r="GR436" s="84">
        <f t="shared" si="4315"/>
        <v>0</v>
      </c>
      <c r="GS436" s="84">
        <f t="shared" si="4316"/>
        <v>137542.69</v>
      </c>
      <c r="GT436" s="191">
        <f t="shared" si="4348"/>
        <v>1.18043274878996</v>
      </c>
      <c r="GU436" s="84">
        <f t="shared" si="4317"/>
        <v>-21023.820000000007</v>
      </c>
      <c r="GV436" s="84">
        <v>0</v>
      </c>
      <c r="GW436" s="84">
        <v>0</v>
      </c>
      <c r="GX436" s="84">
        <f t="shared" si="4318"/>
        <v>0</v>
      </c>
      <c r="GY436" s="84">
        <f t="shared" si="4319"/>
        <v>0</v>
      </c>
      <c r="GZ436" s="84">
        <f t="shared" si="4320"/>
        <v>137542.69</v>
      </c>
      <c r="HA436" s="191">
        <f t="shared" si="4507"/>
        <v>1.18043274878996</v>
      </c>
      <c r="HB436" s="84">
        <f t="shared" si="4321"/>
        <v>-21023.820000000007</v>
      </c>
      <c r="HC436" s="57">
        <f>FU436+FS436+CQ436+CD436+BQ436+BC436+AP436</f>
        <v>5359382.33</v>
      </c>
      <c r="HD436" s="57">
        <f>Q436-HC436</f>
        <v>306232.66999999993</v>
      </c>
      <c r="HE436" s="58" t="s">
        <v>834</v>
      </c>
      <c r="HF436" s="58"/>
      <c r="HG436" s="59"/>
      <c r="HH436" s="59"/>
      <c r="HI436" s="59"/>
    </row>
    <row r="437" spans="1:217" ht="78" hidden="1" outlineLevel="1" x14ac:dyDescent="0.45">
      <c r="B437" s="9"/>
      <c r="C437" s="317" t="s">
        <v>155</v>
      </c>
      <c r="D437" s="1" t="s">
        <v>1471</v>
      </c>
      <c r="E437" s="35">
        <v>422</v>
      </c>
      <c r="F437" s="35">
        <v>8</v>
      </c>
      <c r="G437" s="36" t="s">
        <v>155</v>
      </c>
      <c r="H437" s="37" t="s">
        <v>291</v>
      </c>
      <c r="I437" s="37" t="s">
        <v>537</v>
      </c>
      <c r="J437" s="54">
        <v>0</v>
      </c>
      <c r="K437" s="38"/>
      <c r="L437" s="38"/>
      <c r="M437" s="39" t="s">
        <v>34</v>
      </c>
      <c r="N437" s="38"/>
      <c r="O437" s="38"/>
      <c r="P437" s="38" t="s">
        <v>456</v>
      </c>
      <c r="Q437" s="40"/>
      <c r="R437" s="40"/>
      <c r="S437" s="40"/>
      <c r="T437" s="40"/>
      <c r="U437" s="98"/>
      <c r="V437" s="40"/>
      <c r="W437" s="40"/>
      <c r="X437" s="85">
        <f t="shared" si="4322"/>
        <v>0</v>
      </c>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0"/>
      <c r="AZ437" s="40"/>
      <c r="BA437" s="40"/>
      <c r="BB437" s="40"/>
      <c r="BC437" s="40"/>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40"/>
      <c r="CG437" s="40"/>
      <c r="CH437" s="40"/>
      <c r="CI437" s="40"/>
      <c r="CJ437" s="40"/>
      <c r="CK437" s="40"/>
      <c r="CL437" s="40"/>
      <c r="CM437" s="40"/>
      <c r="CN437" s="40"/>
      <c r="CO437" s="84">
        <v>0</v>
      </c>
      <c r="CP437" s="84">
        <v>0</v>
      </c>
      <c r="CQ437" s="40"/>
      <c r="CR437" s="57">
        <f t="shared" si="4323"/>
        <v>0</v>
      </c>
      <c r="CS437" s="40"/>
      <c r="CT437" s="40"/>
      <c r="CU437" s="84"/>
      <c r="CV437" s="84"/>
      <c r="CW437" s="84"/>
      <c r="CX437" s="84"/>
      <c r="CY437" s="191"/>
      <c r="CZ437" s="84"/>
      <c r="DA437" s="40"/>
      <c r="DB437" s="84">
        <v>0</v>
      </c>
      <c r="DC437" s="84"/>
      <c r="DD437" s="84"/>
      <c r="DE437" s="84">
        <f t="shared" si="4324"/>
        <v>0</v>
      </c>
      <c r="DF437" s="191"/>
      <c r="DG437" s="84"/>
      <c r="DH437" s="40"/>
      <c r="DI437" s="84">
        <v>0</v>
      </c>
      <c r="DJ437" s="84"/>
      <c r="DK437" s="84"/>
      <c r="DL437" s="84">
        <f t="shared" si="4325"/>
        <v>0</v>
      </c>
      <c r="DM437" s="191"/>
      <c r="DN437" s="84"/>
      <c r="DO437" s="40"/>
      <c r="DP437" s="84">
        <v>0</v>
      </c>
      <c r="DQ437" s="84"/>
      <c r="DR437" s="84"/>
      <c r="DS437" s="84">
        <f t="shared" si="4326"/>
        <v>0</v>
      </c>
      <c r="DT437" s="191"/>
      <c r="DU437" s="84"/>
      <c r="DV437" s="40"/>
      <c r="DW437" s="84">
        <v>0</v>
      </c>
      <c r="DX437" s="84"/>
      <c r="DY437" s="84"/>
      <c r="DZ437" s="84">
        <f t="shared" si="4327"/>
        <v>0</v>
      </c>
      <c r="EA437" s="191"/>
      <c r="EB437" s="84"/>
      <c r="EC437" s="40"/>
      <c r="ED437" s="84">
        <v>0</v>
      </c>
      <c r="EE437" s="84"/>
      <c r="EF437" s="84"/>
      <c r="EG437" s="84">
        <f t="shared" si="4328"/>
        <v>0</v>
      </c>
      <c r="EH437" s="191"/>
      <c r="EI437" s="84"/>
      <c r="EJ437" s="40"/>
      <c r="EK437" s="84">
        <v>0</v>
      </c>
      <c r="EL437" s="84"/>
      <c r="EM437" s="84"/>
      <c r="EN437" s="84">
        <f t="shared" si="4329"/>
        <v>0</v>
      </c>
      <c r="EO437" s="191"/>
      <c r="EP437" s="84"/>
      <c r="EQ437" s="40"/>
      <c r="ER437" s="84">
        <v>0</v>
      </c>
      <c r="ES437" s="84"/>
      <c r="ET437" s="84"/>
      <c r="EU437" s="84">
        <f t="shared" si="4330"/>
        <v>0</v>
      </c>
      <c r="EV437" s="191"/>
      <c r="EW437" s="84"/>
      <c r="EX437" s="40"/>
      <c r="EY437" s="84">
        <v>0</v>
      </c>
      <c r="EZ437" s="84"/>
      <c r="FA437" s="84"/>
      <c r="FB437" s="84">
        <f t="shared" si="4331"/>
        <v>0</v>
      </c>
      <c r="FC437" s="191"/>
      <c r="FD437" s="84"/>
      <c r="FE437" s="40"/>
      <c r="FF437" s="84">
        <v>0</v>
      </c>
      <c r="FG437" s="84"/>
      <c r="FH437" s="84"/>
      <c r="FI437" s="84">
        <f t="shared" si="4332"/>
        <v>0</v>
      </c>
      <c r="FJ437" s="191"/>
      <c r="FK437" s="84"/>
      <c r="FL437" s="40"/>
      <c r="FM437" s="84">
        <v>0</v>
      </c>
      <c r="FN437" s="84"/>
      <c r="FO437" s="84"/>
      <c r="FP437" s="84">
        <f t="shared" si="4333"/>
        <v>0</v>
      </c>
      <c r="FQ437" s="191"/>
      <c r="FR437" s="84"/>
      <c r="FS437" s="40"/>
      <c r="FT437" s="97">
        <f t="shared" si="4334"/>
        <v>0</v>
      </c>
      <c r="FU437" s="84">
        <v>0</v>
      </c>
      <c r="FV437" s="84">
        <v>0</v>
      </c>
      <c r="FW437" s="84">
        <v>0</v>
      </c>
      <c r="FX437" s="84">
        <f t="shared" si="4335"/>
        <v>0</v>
      </c>
      <c r="FY437" s="191" t="str">
        <f t="shared" si="4336"/>
        <v>nebija plānots</v>
      </c>
      <c r="FZ437" s="84">
        <f t="shared" si="4337"/>
        <v>0</v>
      </c>
      <c r="GA437" s="84">
        <v>0</v>
      </c>
      <c r="GB437" s="84">
        <v>0</v>
      </c>
      <c r="GC437" s="84">
        <f t="shared" si="4338"/>
        <v>0</v>
      </c>
      <c r="GD437" s="84">
        <f t="shared" si="4339"/>
        <v>0</v>
      </c>
      <c r="GE437" s="84">
        <f t="shared" si="4340"/>
        <v>0</v>
      </c>
      <c r="GF437" s="191" t="str">
        <f t="shared" si="4341"/>
        <v>nebija plānots</v>
      </c>
      <c r="GG437" s="84">
        <f t="shared" si="4342"/>
        <v>0</v>
      </c>
      <c r="GH437" s="84">
        <v>0</v>
      </c>
      <c r="GI437" s="84">
        <v>0</v>
      </c>
      <c r="GJ437" s="84">
        <f t="shared" si="4343"/>
        <v>0</v>
      </c>
      <c r="GK437" s="84">
        <f t="shared" si="4344"/>
        <v>0</v>
      </c>
      <c r="GL437" s="84">
        <f t="shared" si="4345"/>
        <v>0</v>
      </c>
      <c r="GM437" s="191" t="str">
        <f t="shared" si="4346"/>
        <v>nebija plānots</v>
      </c>
      <c r="GN437" s="84">
        <f t="shared" si="4347"/>
        <v>0</v>
      </c>
      <c r="GO437" s="84">
        <v>0</v>
      </c>
      <c r="GP437" s="84">
        <v>0</v>
      </c>
      <c r="GQ437" s="84">
        <f t="shared" si="4314"/>
        <v>0</v>
      </c>
      <c r="GR437" s="84">
        <f t="shared" si="4315"/>
        <v>0</v>
      </c>
      <c r="GS437" s="84">
        <f t="shared" si="4316"/>
        <v>0</v>
      </c>
      <c r="GT437" s="191" t="str">
        <f t="shared" si="4348"/>
        <v>nebija plānots</v>
      </c>
      <c r="GU437" s="84">
        <f t="shared" si="4317"/>
        <v>0</v>
      </c>
      <c r="GV437" s="84">
        <v>0</v>
      </c>
      <c r="GW437" s="84">
        <v>0</v>
      </c>
      <c r="GX437" s="84">
        <f t="shared" si="4318"/>
        <v>0</v>
      </c>
      <c r="GY437" s="84">
        <f t="shared" si="4319"/>
        <v>0</v>
      </c>
      <c r="GZ437" s="84">
        <f t="shared" si="4320"/>
        <v>0</v>
      </c>
      <c r="HA437" s="191" t="str">
        <f t="shared" si="4507"/>
        <v>nebija plānots</v>
      </c>
      <c r="HB437" s="84">
        <f t="shared" si="4321"/>
        <v>0</v>
      </c>
      <c r="HC437" s="40"/>
      <c r="HD437" s="40"/>
      <c r="HE437" s="99"/>
      <c r="HF437" s="99"/>
      <c r="HG437" s="100"/>
      <c r="HH437" s="100"/>
      <c r="HI437" s="100"/>
    </row>
    <row r="438" spans="1:217" ht="105" hidden="1" outlineLevel="1" x14ac:dyDescent="0.45">
      <c r="B438" s="9"/>
      <c r="C438" s="317" t="s">
        <v>155</v>
      </c>
      <c r="D438" s="1" t="s">
        <v>1471</v>
      </c>
      <c r="E438" s="35">
        <v>423</v>
      </c>
      <c r="F438" s="35">
        <v>8</v>
      </c>
      <c r="G438" s="36" t="s">
        <v>155</v>
      </c>
      <c r="H438" s="37" t="s">
        <v>291</v>
      </c>
      <c r="I438" s="37" t="s">
        <v>537</v>
      </c>
      <c r="J438" s="54">
        <v>0</v>
      </c>
      <c r="K438" s="38"/>
      <c r="L438" s="38"/>
      <c r="M438" s="39" t="s">
        <v>34</v>
      </c>
      <c r="N438" s="38"/>
      <c r="O438" s="38"/>
      <c r="P438" s="38" t="s">
        <v>457</v>
      </c>
      <c r="Q438" s="40"/>
      <c r="R438" s="40"/>
      <c r="S438" s="40"/>
      <c r="T438" s="40"/>
      <c r="U438" s="98"/>
      <c r="V438" s="40"/>
      <c r="W438" s="40"/>
      <c r="X438" s="85">
        <f t="shared" si="4322"/>
        <v>0</v>
      </c>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c r="BQ438" s="40"/>
      <c r="BR438" s="40"/>
      <c r="BS438" s="40"/>
      <c r="BT438" s="40"/>
      <c r="BU438" s="40"/>
      <c r="BV438" s="40"/>
      <c r="BW438" s="40"/>
      <c r="BX438" s="40"/>
      <c r="BY438" s="40"/>
      <c r="BZ438" s="40"/>
      <c r="CA438" s="40"/>
      <c r="CB438" s="40"/>
      <c r="CC438" s="40"/>
      <c r="CD438" s="40"/>
      <c r="CE438" s="40"/>
      <c r="CF438" s="40"/>
      <c r="CG438" s="40"/>
      <c r="CH438" s="40"/>
      <c r="CI438" s="40"/>
      <c r="CJ438" s="40"/>
      <c r="CK438" s="40"/>
      <c r="CL438" s="40"/>
      <c r="CM438" s="40"/>
      <c r="CN438" s="40"/>
      <c r="CO438" s="84">
        <v>0</v>
      </c>
      <c r="CP438" s="84">
        <v>0</v>
      </c>
      <c r="CQ438" s="40"/>
      <c r="CR438" s="57">
        <f t="shared" si="4323"/>
        <v>0</v>
      </c>
      <c r="CS438" s="40"/>
      <c r="CT438" s="40">
        <v>138912.78</v>
      </c>
      <c r="CU438" s="84"/>
      <c r="CV438" s="84"/>
      <c r="CW438" s="84"/>
      <c r="CX438" s="84"/>
      <c r="CY438" s="191"/>
      <c r="CZ438" s="84"/>
      <c r="DA438" s="40">
        <v>101188.11</v>
      </c>
      <c r="DB438" s="84">
        <v>0</v>
      </c>
      <c r="DC438" s="84"/>
      <c r="DD438" s="84"/>
      <c r="DE438" s="84">
        <f t="shared" si="4324"/>
        <v>0</v>
      </c>
      <c r="DF438" s="191"/>
      <c r="DG438" s="84"/>
      <c r="DH438" s="40">
        <v>10686.46</v>
      </c>
      <c r="DI438" s="84">
        <v>0</v>
      </c>
      <c r="DJ438" s="84"/>
      <c r="DK438" s="84"/>
      <c r="DL438" s="84">
        <f t="shared" si="4325"/>
        <v>0</v>
      </c>
      <c r="DM438" s="191"/>
      <c r="DN438" s="84"/>
      <c r="DO438" s="40">
        <v>0</v>
      </c>
      <c r="DP438" s="84">
        <v>0</v>
      </c>
      <c r="DQ438" s="84"/>
      <c r="DR438" s="84"/>
      <c r="DS438" s="84">
        <f t="shared" si="4326"/>
        <v>0</v>
      </c>
      <c r="DT438" s="191"/>
      <c r="DU438" s="84"/>
      <c r="DV438" s="40">
        <v>53640.31</v>
      </c>
      <c r="DW438" s="84">
        <v>0</v>
      </c>
      <c r="DX438" s="84"/>
      <c r="DY438" s="84"/>
      <c r="DZ438" s="84">
        <f t="shared" si="4327"/>
        <v>0</v>
      </c>
      <c r="EA438" s="191"/>
      <c r="EB438" s="84"/>
      <c r="EC438" s="40">
        <v>46830.55</v>
      </c>
      <c r="ED438" s="84">
        <v>0</v>
      </c>
      <c r="EE438" s="84"/>
      <c r="EF438" s="84"/>
      <c r="EG438" s="84">
        <f t="shared" si="4328"/>
        <v>0</v>
      </c>
      <c r="EH438" s="191"/>
      <c r="EI438" s="84"/>
      <c r="EJ438" s="40">
        <v>16909.82</v>
      </c>
      <c r="EK438" s="84">
        <v>0</v>
      </c>
      <c r="EL438" s="84"/>
      <c r="EM438" s="84"/>
      <c r="EN438" s="84">
        <f t="shared" si="4329"/>
        <v>0</v>
      </c>
      <c r="EO438" s="191"/>
      <c r="EP438" s="84"/>
      <c r="EQ438" s="40">
        <v>14885.89</v>
      </c>
      <c r="ER438" s="84">
        <v>0</v>
      </c>
      <c r="ES438" s="84"/>
      <c r="ET438" s="84"/>
      <c r="EU438" s="84">
        <f t="shared" si="4330"/>
        <v>0</v>
      </c>
      <c r="EV438" s="191"/>
      <c r="EW438" s="84"/>
      <c r="EX438" s="40">
        <v>44030.77</v>
      </c>
      <c r="EY438" s="84">
        <v>0</v>
      </c>
      <c r="EZ438" s="84"/>
      <c r="FA438" s="84"/>
      <c r="FB438" s="84">
        <f t="shared" si="4331"/>
        <v>0</v>
      </c>
      <c r="FC438" s="191"/>
      <c r="FD438" s="84"/>
      <c r="FE438" s="40">
        <v>31602.74</v>
      </c>
      <c r="FF438" s="84">
        <v>0</v>
      </c>
      <c r="FG438" s="84"/>
      <c r="FH438" s="84"/>
      <c r="FI438" s="84">
        <f t="shared" si="4332"/>
        <v>0</v>
      </c>
      <c r="FJ438" s="191"/>
      <c r="FK438" s="84"/>
      <c r="FL438" s="40">
        <v>46959.72</v>
      </c>
      <c r="FM438" s="84">
        <v>0</v>
      </c>
      <c r="FN438" s="84"/>
      <c r="FO438" s="84"/>
      <c r="FP438" s="84">
        <f t="shared" si="4333"/>
        <v>0</v>
      </c>
      <c r="FQ438" s="191"/>
      <c r="FR438" s="84"/>
      <c r="FS438" s="40"/>
      <c r="FT438" s="97">
        <f t="shared" si="4334"/>
        <v>0</v>
      </c>
      <c r="FU438" s="84">
        <v>0</v>
      </c>
      <c r="FV438" s="84">
        <v>0</v>
      </c>
      <c r="FW438" s="84">
        <v>0</v>
      </c>
      <c r="FX438" s="84">
        <f t="shared" si="4335"/>
        <v>0</v>
      </c>
      <c r="FY438" s="191" t="str">
        <f t="shared" si="4336"/>
        <v>nebija plānots</v>
      </c>
      <c r="FZ438" s="84">
        <f t="shared" si="4337"/>
        <v>0</v>
      </c>
      <c r="GA438" s="84">
        <v>0</v>
      </c>
      <c r="GB438" s="84">
        <v>0</v>
      </c>
      <c r="GC438" s="84">
        <f t="shared" si="4338"/>
        <v>0</v>
      </c>
      <c r="GD438" s="84">
        <f t="shared" si="4339"/>
        <v>0</v>
      </c>
      <c r="GE438" s="84">
        <f t="shared" si="4340"/>
        <v>0</v>
      </c>
      <c r="GF438" s="191" t="str">
        <f t="shared" si="4341"/>
        <v>nebija plānots</v>
      </c>
      <c r="GG438" s="84">
        <f t="shared" si="4342"/>
        <v>0</v>
      </c>
      <c r="GH438" s="84">
        <v>0</v>
      </c>
      <c r="GI438" s="84">
        <v>0</v>
      </c>
      <c r="GJ438" s="84">
        <f t="shared" si="4343"/>
        <v>0</v>
      </c>
      <c r="GK438" s="84">
        <f t="shared" si="4344"/>
        <v>0</v>
      </c>
      <c r="GL438" s="84">
        <f t="shared" si="4345"/>
        <v>0</v>
      </c>
      <c r="GM438" s="191" t="str">
        <f t="shared" si="4346"/>
        <v>nebija plānots</v>
      </c>
      <c r="GN438" s="84">
        <f t="shared" si="4347"/>
        <v>0</v>
      </c>
      <c r="GO438" s="84">
        <v>0</v>
      </c>
      <c r="GP438" s="84">
        <v>0</v>
      </c>
      <c r="GQ438" s="84">
        <f t="shared" si="4314"/>
        <v>0</v>
      </c>
      <c r="GR438" s="84">
        <f t="shared" si="4315"/>
        <v>0</v>
      </c>
      <c r="GS438" s="84">
        <f t="shared" si="4316"/>
        <v>0</v>
      </c>
      <c r="GT438" s="191" t="str">
        <f t="shared" si="4348"/>
        <v>nebija plānots</v>
      </c>
      <c r="GU438" s="84">
        <f t="shared" si="4317"/>
        <v>0</v>
      </c>
      <c r="GV438" s="84">
        <v>0</v>
      </c>
      <c r="GW438" s="84">
        <v>0</v>
      </c>
      <c r="GX438" s="84">
        <f t="shared" si="4318"/>
        <v>0</v>
      </c>
      <c r="GY438" s="84">
        <f t="shared" si="4319"/>
        <v>0</v>
      </c>
      <c r="GZ438" s="84">
        <f t="shared" si="4320"/>
        <v>0</v>
      </c>
      <c r="HA438" s="191" t="str">
        <f t="shared" si="4507"/>
        <v>nebija plānots</v>
      </c>
      <c r="HB438" s="84">
        <f t="shared" si="4321"/>
        <v>0</v>
      </c>
      <c r="HC438" s="40"/>
      <c r="HD438" s="40"/>
      <c r="HE438" s="99"/>
      <c r="HF438" s="170">
        <v>0.7</v>
      </c>
      <c r="HG438" s="100" t="s">
        <v>989</v>
      </c>
      <c r="HH438" s="100" t="s">
        <v>828</v>
      </c>
      <c r="HI438" s="100" t="s">
        <v>836</v>
      </c>
    </row>
    <row r="439" spans="1:217" ht="136.5" collapsed="1" x14ac:dyDescent="0.45">
      <c r="A439" s="1" t="str">
        <f t="shared" si="2436"/>
        <v>8.2.2.1</v>
      </c>
      <c r="B439" s="9" t="str">
        <f>C439&amp;J439&amp;"."&amp;D439</f>
        <v>8.2.2.1.Nē</v>
      </c>
      <c r="C439" s="317" t="s">
        <v>156</v>
      </c>
      <c r="D439" s="1" t="s">
        <v>1471</v>
      </c>
      <c r="E439" s="35">
        <v>424</v>
      </c>
      <c r="F439" s="52">
        <v>8</v>
      </c>
      <c r="G439" s="55" t="s">
        <v>156</v>
      </c>
      <c r="H439" s="54" t="s">
        <v>292</v>
      </c>
      <c r="I439" s="54" t="str">
        <f t="shared" si="2401"/>
        <v>8.2.2. Akadēmiskā personāla stratēģiskās specializācijas stiprināšana</v>
      </c>
      <c r="J439" s="54">
        <v>1</v>
      </c>
      <c r="K439" s="62">
        <v>1</v>
      </c>
      <c r="L439" s="38" t="str">
        <f t="shared" si="2402"/>
        <v>8.2.2.1</v>
      </c>
      <c r="M439" s="63" t="s">
        <v>34</v>
      </c>
      <c r="N439" s="62" t="s">
        <v>4</v>
      </c>
      <c r="O439" s="62" t="s">
        <v>221</v>
      </c>
      <c r="P439" s="55" t="s">
        <v>225</v>
      </c>
      <c r="Q439" s="57">
        <f t="shared" si="3603"/>
        <v>14989120</v>
      </c>
      <c r="R439" s="57">
        <f t="shared" si="3604"/>
        <v>14989120</v>
      </c>
      <c r="S439" s="80">
        <v>0</v>
      </c>
      <c r="T439" s="80">
        <v>0</v>
      </c>
      <c r="U439" s="81">
        <v>14989120</v>
      </c>
      <c r="V439" s="80">
        <v>0</v>
      </c>
      <c r="W439" s="80">
        <v>0</v>
      </c>
      <c r="X439" s="85" t="str">
        <f t="shared" si="4322"/>
        <v>ESF</v>
      </c>
      <c r="Y439" s="85">
        <v>0</v>
      </c>
      <c r="Z439" s="85">
        <v>0</v>
      </c>
      <c r="AA439" s="85">
        <v>0</v>
      </c>
      <c r="AB439" s="85">
        <v>0</v>
      </c>
      <c r="AC439" s="85">
        <v>0</v>
      </c>
      <c r="AD439" s="85">
        <v>0</v>
      </c>
      <c r="AE439" s="85">
        <v>0</v>
      </c>
      <c r="AF439" s="85">
        <v>0</v>
      </c>
      <c r="AG439" s="85">
        <v>0</v>
      </c>
      <c r="AH439" s="85">
        <v>0</v>
      </c>
      <c r="AI439" s="85">
        <v>0</v>
      </c>
      <c r="AJ439" s="85">
        <v>0</v>
      </c>
      <c r="AK439" s="85">
        <v>0</v>
      </c>
      <c r="AL439" s="85">
        <v>0</v>
      </c>
      <c r="AM439" s="85">
        <v>0</v>
      </c>
      <c r="AN439" s="85">
        <f t="shared" si="4193"/>
        <v>0</v>
      </c>
      <c r="AO439" s="85">
        <v>647975.27</v>
      </c>
      <c r="AP439" s="57">
        <f t="shared" si="4538"/>
        <v>647975.27</v>
      </c>
      <c r="AQ439" s="85">
        <v>249256.18</v>
      </c>
      <c r="AR439" s="85">
        <v>210274.01</v>
      </c>
      <c r="AS439" s="85">
        <v>168117.06</v>
      </c>
      <c r="AT439" s="85">
        <v>66376.210000000006</v>
      </c>
      <c r="AU439" s="85">
        <v>524810.37000000011</v>
      </c>
      <c r="AV439" s="85">
        <v>221830.95</v>
      </c>
      <c r="AW439" s="85">
        <v>320741.25</v>
      </c>
      <c r="AX439" s="85">
        <v>218834.44999999998</v>
      </c>
      <c r="AY439" s="85">
        <v>510912.29999999993</v>
      </c>
      <c r="AZ439" s="85">
        <v>482445.34000000008</v>
      </c>
      <c r="BA439" s="85">
        <v>267773.27</v>
      </c>
      <c r="BB439" s="85">
        <v>560151.69000000006</v>
      </c>
      <c r="BC439" s="57">
        <f t="shared" si="4539"/>
        <v>3801523.08</v>
      </c>
      <c r="BD439" s="57">
        <f t="shared" si="4474"/>
        <v>4449498.3499999996</v>
      </c>
      <c r="BE439" s="85">
        <v>471400.1</v>
      </c>
      <c r="BF439" s="85">
        <v>229101.92</v>
      </c>
      <c r="BG439" s="85">
        <v>342248.49999999994</v>
      </c>
      <c r="BH439" s="85">
        <v>630179.59999999986</v>
      </c>
      <c r="BI439" s="85">
        <v>349248.18</v>
      </c>
      <c r="BJ439" s="85">
        <v>256645.52999999997</v>
      </c>
      <c r="BK439" s="85">
        <v>405869.26</v>
      </c>
      <c r="BL439" s="85">
        <v>279042.14</v>
      </c>
      <c r="BM439" s="85">
        <v>216954.53000000003</v>
      </c>
      <c r="BN439" s="85">
        <v>487517.15</v>
      </c>
      <c r="BO439" s="85">
        <v>164794.19999999998</v>
      </c>
      <c r="BP439" s="85">
        <v>690245.59</v>
      </c>
      <c r="BQ439" s="57">
        <f t="shared" si="4540"/>
        <v>4523246.7</v>
      </c>
      <c r="BR439" s="85">
        <v>158346.50999999998</v>
      </c>
      <c r="BS439" s="85">
        <v>182487.52</v>
      </c>
      <c r="BT439" s="85">
        <v>184091.25999999998</v>
      </c>
      <c r="BU439" s="85">
        <v>564908.32000000007</v>
      </c>
      <c r="BV439" s="85">
        <v>49002.43</v>
      </c>
      <c r="BW439" s="85">
        <v>430391.19</v>
      </c>
      <c r="BX439" s="85">
        <v>240720.85000000003</v>
      </c>
      <c r="BY439" s="85">
        <v>186948.37</v>
      </c>
      <c r="BZ439" s="85">
        <v>69.16</v>
      </c>
      <c r="CA439" s="85">
        <v>410051.17</v>
      </c>
      <c r="CB439" s="85">
        <v>82697.83</v>
      </c>
      <c r="CC439" s="85">
        <v>505428.87</v>
      </c>
      <c r="CD439" s="57">
        <f t="shared" si="4475"/>
        <v>2995143.48</v>
      </c>
      <c r="CE439" s="85">
        <v>28616.949999999997</v>
      </c>
      <c r="CF439" s="85">
        <v>14628.81</v>
      </c>
      <c r="CG439" s="85">
        <v>56291.62</v>
      </c>
      <c r="CH439" s="85">
        <v>75291.44</v>
      </c>
      <c r="CI439" s="85">
        <v>333703.59999999998</v>
      </c>
      <c r="CJ439" s="85">
        <v>0</v>
      </c>
      <c r="CK439" s="85">
        <v>52126.93</v>
      </c>
      <c r="CL439" s="85">
        <v>149642.69</v>
      </c>
      <c r="CM439" s="85">
        <v>45427.98</v>
      </c>
      <c r="CN439" s="85">
        <v>36491.42</v>
      </c>
      <c r="CO439" s="84">
        <v>178465.66999999998</v>
      </c>
      <c r="CP439" s="84">
        <v>-50561.34</v>
      </c>
      <c r="CQ439" s="57">
        <f>CE439+CF439+CG439+CH439+CI439+CJ439+CK439+CL439+CM439+CN439+CO439+CP439</f>
        <v>920125.77000000014</v>
      </c>
      <c r="CR439" s="57">
        <f t="shared" si="4323"/>
        <v>12888014.300000001</v>
      </c>
      <c r="CS439" s="180">
        <v>-23906.329999999998</v>
      </c>
      <c r="CT439" s="84">
        <v>56780.95</v>
      </c>
      <c r="CU439" s="84">
        <v>74836.929999999993</v>
      </c>
      <c r="CV439" s="84">
        <f t="shared" si="4349"/>
        <v>32874.619999999995</v>
      </c>
      <c r="CW439" s="84">
        <v>36494.300000000003</v>
      </c>
      <c r="CX439" s="84">
        <f t="shared" si="4350"/>
        <v>50930.599999999991</v>
      </c>
      <c r="CY439" s="191">
        <f t="shared" si="4351"/>
        <v>1.5492376794013132</v>
      </c>
      <c r="CZ439" s="84">
        <f t="shared" si="4352"/>
        <v>18055.979999999996</v>
      </c>
      <c r="DA439" s="84">
        <f t="shared" ref="DA439:FL439" si="4721">DA440+DA441</f>
        <v>32396.12</v>
      </c>
      <c r="DB439" s="84">
        <v>6123.11</v>
      </c>
      <c r="DC439" s="84">
        <f t="shared" si="4354"/>
        <v>65270.739999999991</v>
      </c>
      <c r="DD439" s="84">
        <v>36494.300000000003</v>
      </c>
      <c r="DE439" s="84">
        <f t="shared" si="4324"/>
        <v>57053.709999999992</v>
      </c>
      <c r="DF439" s="191">
        <f t="shared" ref="DF439" si="4722">IFERROR(DE439/DC439,"nebija plānots")</f>
        <v>0.87410852090844993</v>
      </c>
      <c r="DG439" s="84">
        <f t="shared" ref="DG439" si="4723">DE439-DC439</f>
        <v>-8217.0299999999988</v>
      </c>
      <c r="DH439" s="84">
        <f t="shared" si="4721"/>
        <v>0</v>
      </c>
      <c r="DI439" s="84">
        <v>4686.08</v>
      </c>
      <c r="DJ439" s="84">
        <f t="shared" ref="DJ439" si="4724">DC439+DH439</f>
        <v>65270.739999999991</v>
      </c>
      <c r="DK439" s="84">
        <v>36494.300000000003</v>
      </c>
      <c r="DL439" s="84">
        <f t="shared" si="4325"/>
        <v>61739.789999999994</v>
      </c>
      <c r="DM439" s="191">
        <f t="shared" ref="DM439" si="4725">IFERROR(DL439/DJ439,"nebija plānots")</f>
        <v>0.9459030187186479</v>
      </c>
      <c r="DN439" s="84">
        <f t="shared" ref="DN439" si="4726">DL439-DJ439</f>
        <v>-3530.9499999999971</v>
      </c>
      <c r="DO439" s="84">
        <f t="shared" si="4721"/>
        <v>7738.44</v>
      </c>
      <c r="DP439" s="84">
        <v>65897.930000000008</v>
      </c>
      <c r="DQ439" s="84">
        <f t="shared" ref="DQ439" si="4727">DJ439+DO439</f>
        <v>73009.179999999993</v>
      </c>
      <c r="DR439" s="84">
        <v>36494.300000000003</v>
      </c>
      <c r="DS439" s="84">
        <f t="shared" si="4326"/>
        <v>127637.72</v>
      </c>
      <c r="DT439" s="191">
        <f t="shared" ref="DT439" si="4728">IFERROR(DS439/DQ439,"nebija plānots")</f>
        <v>1.7482420703807386</v>
      </c>
      <c r="DU439" s="84">
        <f t="shared" ref="DU439" si="4729">DS439-DQ439</f>
        <v>54628.540000000008</v>
      </c>
      <c r="DV439" s="84">
        <f t="shared" si="4721"/>
        <v>69823.899999999994</v>
      </c>
      <c r="DW439" s="84">
        <v>-0.06</v>
      </c>
      <c r="DX439" s="84">
        <f t="shared" ref="DX439" si="4730">DQ439+DV439</f>
        <v>142833.07999999999</v>
      </c>
      <c r="DY439" s="84">
        <v>36494.36</v>
      </c>
      <c r="DZ439" s="84">
        <f t="shared" si="4327"/>
        <v>127637.66</v>
      </c>
      <c r="EA439" s="191">
        <f t="shared" ref="EA439" si="4731">IFERROR(DZ439/DX439,"nebija plānots")</f>
        <v>0.89361414036580333</v>
      </c>
      <c r="EB439" s="84">
        <f t="shared" ref="EB439" si="4732">DZ439-DX439</f>
        <v>-15195.419999999984</v>
      </c>
      <c r="EC439" s="84">
        <f t="shared" si="4721"/>
        <v>0</v>
      </c>
      <c r="ED439" s="84">
        <v>-94663.54</v>
      </c>
      <c r="EE439" s="84">
        <f t="shared" ref="EE439" si="4733">DX439+EC439</f>
        <v>142833.07999999999</v>
      </c>
      <c r="EF439" s="84">
        <v>131157.9</v>
      </c>
      <c r="EG439" s="84">
        <f t="shared" si="4328"/>
        <v>32974.12000000001</v>
      </c>
      <c r="EH439" s="191">
        <f t="shared" ref="EH439" si="4734">IFERROR(EG439/EE439,"nebija plānots")</f>
        <v>0.23085772567531285</v>
      </c>
      <c r="EI439" s="84">
        <f t="shared" ref="EI439" si="4735">EG439-EE439</f>
        <v>-109858.95999999998</v>
      </c>
      <c r="EJ439" s="84">
        <f t="shared" si="4721"/>
        <v>0</v>
      </c>
      <c r="EK439" s="84">
        <v>-7068.83</v>
      </c>
      <c r="EL439" s="84">
        <f t="shared" ref="EL439" si="4736">EE439+EJ439</f>
        <v>142833.07999999999</v>
      </c>
      <c r="EM439" s="84">
        <v>138226.72999999998</v>
      </c>
      <c r="EN439" s="84">
        <f t="shared" si="4329"/>
        <v>25905.290000000008</v>
      </c>
      <c r="EO439" s="191">
        <f t="shared" ref="EO439" si="4737">IFERROR(EN439/EL439,"nebija plānots")</f>
        <v>0.18136757955510033</v>
      </c>
      <c r="EP439" s="84">
        <f t="shared" ref="EP439" si="4738">EN439-EL439</f>
        <v>-116927.78999999998</v>
      </c>
      <c r="EQ439" s="84">
        <f t="shared" si="4721"/>
        <v>407318.9</v>
      </c>
      <c r="ER439" s="84">
        <v>0</v>
      </c>
      <c r="ES439" s="84">
        <f t="shared" ref="ES439" si="4739">EL439+EQ439</f>
        <v>550151.98</v>
      </c>
      <c r="ET439" s="84">
        <v>138226.72999999998</v>
      </c>
      <c r="EU439" s="84">
        <f t="shared" si="4330"/>
        <v>25905.290000000008</v>
      </c>
      <c r="EV439" s="191">
        <f t="shared" ref="EV439" si="4740">IFERROR(EU439/ES439,"nebija plānots")</f>
        <v>4.7087515707932216E-2</v>
      </c>
      <c r="EW439" s="84">
        <f t="shared" ref="EW439" si="4741">EU439-ES439</f>
        <v>-524246.68999999994</v>
      </c>
      <c r="EX439" s="84">
        <f t="shared" si="4721"/>
        <v>0</v>
      </c>
      <c r="EY439" s="84">
        <v>0</v>
      </c>
      <c r="EZ439" s="84">
        <f t="shared" ref="EZ439" si="4742">ES439+EX439</f>
        <v>550151.98</v>
      </c>
      <c r="FA439" s="84">
        <v>138226.72999999998</v>
      </c>
      <c r="FB439" s="84">
        <f t="shared" si="4331"/>
        <v>25905.290000000008</v>
      </c>
      <c r="FC439" s="191">
        <f t="shared" ref="FC439" si="4743">IFERROR(FB439/EZ439,"nebija plānots")</f>
        <v>4.7087515707932216E-2</v>
      </c>
      <c r="FD439" s="84">
        <f t="shared" ref="FD439" si="4744">FB439-EZ439</f>
        <v>-524246.68999999994</v>
      </c>
      <c r="FE439" s="84">
        <f t="shared" si="4721"/>
        <v>0</v>
      </c>
      <c r="FF439" s="84">
        <v>0</v>
      </c>
      <c r="FG439" s="84">
        <f t="shared" ref="FG439" si="4745">EZ439+FE439</f>
        <v>550151.98</v>
      </c>
      <c r="FH439" s="84">
        <v>138226.72999999998</v>
      </c>
      <c r="FI439" s="84">
        <f t="shared" si="4332"/>
        <v>25905.290000000008</v>
      </c>
      <c r="FJ439" s="191">
        <f t="shared" ref="FJ439" si="4746">IFERROR(FI439/FG439,"nebija plānots")</f>
        <v>4.7087515707932216E-2</v>
      </c>
      <c r="FK439" s="84">
        <f t="shared" ref="FK439" si="4747">FI439-FG439</f>
        <v>-524246.68999999994</v>
      </c>
      <c r="FL439" s="84">
        <f t="shared" si="4721"/>
        <v>153886.5</v>
      </c>
      <c r="FM439" s="84">
        <v>0</v>
      </c>
      <c r="FN439" s="84">
        <f t="shared" ref="FN439" si="4748">FG439+FL439</f>
        <v>704038.48</v>
      </c>
      <c r="FO439" s="84">
        <v>138226.72999999998</v>
      </c>
      <c r="FP439" s="84">
        <f t="shared" si="4333"/>
        <v>25905.290000000008</v>
      </c>
      <c r="FQ439" s="191">
        <f t="shared" ref="FQ439" si="4749">IFERROR(FP439/FN439,"nebija plānots")</f>
        <v>3.6795275735496742E-2</v>
      </c>
      <c r="FR439" s="84">
        <f t="shared" ref="FR439" si="4750">FP439-FN439</f>
        <v>-678133.19</v>
      </c>
      <c r="FS439" s="97">
        <f t="shared" si="4506"/>
        <v>704038.48</v>
      </c>
      <c r="FT439" s="97">
        <f t="shared" si="4334"/>
        <v>12913919.59</v>
      </c>
      <c r="FU439" s="84">
        <v>0</v>
      </c>
      <c r="FV439" s="84">
        <v>0</v>
      </c>
      <c r="FW439" s="84">
        <v>0</v>
      </c>
      <c r="FX439" s="84">
        <f t="shared" si="4335"/>
        <v>0</v>
      </c>
      <c r="FY439" s="191" t="str">
        <f t="shared" si="4336"/>
        <v>nebija plānots</v>
      </c>
      <c r="FZ439" s="84">
        <f t="shared" si="4337"/>
        <v>0</v>
      </c>
      <c r="GA439" s="84">
        <v>0</v>
      </c>
      <c r="GB439" s="84">
        <v>0</v>
      </c>
      <c r="GC439" s="84">
        <f t="shared" si="4338"/>
        <v>0</v>
      </c>
      <c r="GD439" s="84">
        <f t="shared" si="4339"/>
        <v>0</v>
      </c>
      <c r="GE439" s="84">
        <f t="shared" si="4340"/>
        <v>0</v>
      </c>
      <c r="GF439" s="191" t="str">
        <f t="shared" si="4341"/>
        <v>nebija plānots</v>
      </c>
      <c r="GG439" s="84">
        <f t="shared" si="4342"/>
        <v>0</v>
      </c>
      <c r="GH439" s="84">
        <v>0</v>
      </c>
      <c r="GI439" s="84">
        <v>0</v>
      </c>
      <c r="GJ439" s="84">
        <f t="shared" si="4343"/>
        <v>0</v>
      </c>
      <c r="GK439" s="84">
        <f t="shared" si="4344"/>
        <v>0</v>
      </c>
      <c r="GL439" s="84">
        <f t="shared" si="4345"/>
        <v>0</v>
      </c>
      <c r="GM439" s="191" t="str">
        <f t="shared" si="4346"/>
        <v>nebija plānots</v>
      </c>
      <c r="GN439" s="84">
        <f t="shared" si="4347"/>
        <v>0</v>
      </c>
      <c r="GO439" s="84">
        <v>0</v>
      </c>
      <c r="GP439" s="84">
        <v>0</v>
      </c>
      <c r="GQ439" s="84">
        <f t="shared" si="4314"/>
        <v>0</v>
      </c>
      <c r="GR439" s="84">
        <f t="shared" si="4315"/>
        <v>0</v>
      </c>
      <c r="GS439" s="84">
        <f t="shared" si="4316"/>
        <v>0</v>
      </c>
      <c r="GT439" s="191" t="str">
        <f t="shared" si="4348"/>
        <v>nebija plānots</v>
      </c>
      <c r="GU439" s="84">
        <f t="shared" si="4317"/>
        <v>0</v>
      </c>
      <c r="GV439" s="84">
        <v>0</v>
      </c>
      <c r="GW439" s="84">
        <v>0</v>
      </c>
      <c r="GX439" s="84">
        <f t="shared" si="4318"/>
        <v>0</v>
      </c>
      <c r="GY439" s="84">
        <f t="shared" si="4319"/>
        <v>0</v>
      </c>
      <c r="GZ439" s="84">
        <f t="shared" si="4320"/>
        <v>0</v>
      </c>
      <c r="HA439" s="191" t="str">
        <f t="shared" si="4507"/>
        <v>nebija plānots</v>
      </c>
      <c r="HB439" s="84">
        <f t="shared" si="4321"/>
        <v>0</v>
      </c>
      <c r="HC439" s="57">
        <f>FU439+FS439+CQ439+CD439+BQ439+BC439+AP439</f>
        <v>13592052.779999999</v>
      </c>
      <c r="HD439" s="57">
        <f>Q439-HC439</f>
        <v>1397067.2200000007</v>
      </c>
      <c r="HE439" s="58" t="s">
        <v>829</v>
      </c>
      <c r="HF439" s="58"/>
      <c r="HG439" s="59"/>
      <c r="HH439" s="59"/>
      <c r="HI439" s="59"/>
    </row>
    <row r="440" spans="1:217" ht="78" hidden="1" outlineLevel="1" x14ac:dyDescent="0.45">
      <c r="B440" s="9"/>
      <c r="C440" s="317" t="s">
        <v>156</v>
      </c>
      <c r="D440" s="1" t="s">
        <v>1471</v>
      </c>
      <c r="E440" s="35">
        <v>425</v>
      </c>
      <c r="F440" s="35">
        <v>8</v>
      </c>
      <c r="G440" s="38" t="s">
        <v>156</v>
      </c>
      <c r="H440" s="37" t="s">
        <v>292</v>
      </c>
      <c r="I440" s="37" t="s">
        <v>538</v>
      </c>
      <c r="J440" s="54">
        <v>0</v>
      </c>
      <c r="K440" s="41"/>
      <c r="L440" s="38"/>
      <c r="M440" s="42" t="s">
        <v>34</v>
      </c>
      <c r="N440" s="41"/>
      <c r="O440" s="41"/>
      <c r="P440" s="38" t="s">
        <v>456</v>
      </c>
      <c r="Q440" s="40"/>
      <c r="R440" s="40"/>
      <c r="S440" s="40"/>
      <c r="T440" s="40"/>
      <c r="U440" s="98"/>
      <c r="V440" s="40"/>
      <c r="W440" s="40"/>
      <c r="X440" s="85">
        <f t="shared" si="4322"/>
        <v>0</v>
      </c>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0"/>
      <c r="AZ440" s="40"/>
      <c r="BA440" s="40"/>
      <c r="BB440" s="40"/>
      <c r="BC440" s="40"/>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40"/>
      <c r="CG440" s="40"/>
      <c r="CH440" s="40"/>
      <c r="CI440" s="40"/>
      <c r="CJ440" s="40"/>
      <c r="CK440" s="40"/>
      <c r="CL440" s="40"/>
      <c r="CM440" s="40"/>
      <c r="CN440" s="40"/>
      <c r="CO440" s="84">
        <v>0</v>
      </c>
      <c r="CP440" s="84">
        <v>0</v>
      </c>
      <c r="CQ440" s="40"/>
      <c r="CR440" s="57">
        <f t="shared" si="4323"/>
        <v>0</v>
      </c>
      <c r="CS440" s="40"/>
      <c r="CT440" s="40"/>
      <c r="CU440" s="84"/>
      <c r="CV440" s="84"/>
      <c r="CW440" s="84"/>
      <c r="CX440" s="84"/>
      <c r="CY440" s="191"/>
      <c r="CZ440" s="84"/>
      <c r="DA440" s="40"/>
      <c r="DB440" s="84">
        <v>0</v>
      </c>
      <c r="DC440" s="84"/>
      <c r="DD440" s="84"/>
      <c r="DE440" s="84">
        <f t="shared" si="4324"/>
        <v>0</v>
      </c>
      <c r="DF440" s="191"/>
      <c r="DG440" s="84"/>
      <c r="DH440" s="40"/>
      <c r="DI440" s="84">
        <v>0</v>
      </c>
      <c r="DJ440" s="84"/>
      <c r="DK440" s="84"/>
      <c r="DL440" s="84">
        <f t="shared" si="4325"/>
        <v>0</v>
      </c>
      <c r="DM440" s="191"/>
      <c r="DN440" s="84"/>
      <c r="DO440" s="40"/>
      <c r="DP440" s="84">
        <v>0</v>
      </c>
      <c r="DQ440" s="84"/>
      <c r="DR440" s="84"/>
      <c r="DS440" s="84">
        <f t="shared" si="4326"/>
        <v>0</v>
      </c>
      <c r="DT440" s="191"/>
      <c r="DU440" s="84"/>
      <c r="DV440" s="40"/>
      <c r="DW440" s="84">
        <v>0</v>
      </c>
      <c r="DX440" s="84"/>
      <c r="DY440" s="84"/>
      <c r="DZ440" s="84">
        <f t="shared" si="4327"/>
        <v>0</v>
      </c>
      <c r="EA440" s="191"/>
      <c r="EB440" s="84"/>
      <c r="EC440" s="40"/>
      <c r="ED440" s="84">
        <v>0</v>
      </c>
      <c r="EE440" s="84"/>
      <c r="EF440" s="84"/>
      <c r="EG440" s="84">
        <f t="shared" si="4328"/>
        <v>0</v>
      </c>
      <c r="EH440" s="191"/>
      <c r="EI440" s="84"/>
      <c r="EJ440" s="40"/>
      <c r="EK440" s="84">
        <v>0</v>
      </c>
      <c r="EL440" s="84"/>
      <c r="EM440" s="84"/>
      <c r="EN440" s="84">
        <f t="shared" si="4329"/>
        <v>0</v>
      </c>
      <c r="EO440" s="191"/>
      <c r="EP440" s="84"/>
      <c r="EQ440" s="40"/>
      <c r="ER440" s="84">
        <v>0</v>
      </c>
      <c r="ES440" s="84"/>
      <c r="ET440" s="84"/>
      <c r="EU440" s="84">
        <f t="shared" si="4330"/>
        <v>0</v>
      </c>
      <c r="EV440" s="191"/>
      <c r="EW440" s="84"/>
      <c r="EX440" s="40"/>
      <c r="EY440" s="84">
        <v>0</v>
      </c>
      <c r="EZ440" s="84"/>
      <c r="FA440" s="84"/>
      <c r="FB440" s="84">
        <f t="shared" si="4331"/>
        <v>0</v>
      </c>
      <c r="FC440" s="191"/>
      <c r="FD440" s="84"/>
      <c r="FE440" s="40"/>
      <c r="FF440" s="84">
        <v>0</v>
      </c>
      <c r="FG440" s="84"/>
      <c r="FH440" s="84"/>
      <c r="FI440" s="84">
        <f t="shared" si="4332"/>
        <v>0</v>
      </c>
      <c r="FJ440" s="191"/>
      <c r="FK440" s="84"/>
      <c r="FL440" s="40"/>
      <c r="FM440" s="84">
        <v>0</v>
      </c>
      <c r="FN440" s="84"/>
      <c r="FO440" s="84"/>
      <c r="FP440" s="84">
        <f t="shared" si="4333"/>
        <v>0</v>
      </c>
      <c r="FQ440" s="191"/>
      <c r="FR440" s="84"/>
      <c r="FS440" s="40"/>
      <c r="FT440" s="97">
        <f t="shared" si="4334"/>
        <v>0</v>
      </c>
      <c r="FU440" s="84">
        <v>0</v>
      </c>
      <c r="FV440" s="84">
        <v>0</v>
      </c>
      <c r="FW440" s="84">
        <v>0</v>
      </c>
      <c r="FX440" s="84">
        <f t="shared" si="4335"/>
        <v>0</v>
      </c>
      <c r="FY440" s="191" t="str">
        <f t="shared" si="4336"/>
        <v>nebija plānots</v>
      </c>
      <c r="FZ440" s="84">
        <f t="shared" si="4337"/>
        <v>0</v>
      </c>
      <c r="GA440" s="84">
        <v>0</v>
      </c>
      <c r="GB440" s="84">
        <v>0</v>
      </c>
      <c r="GC440" s="84">
        <f t="shared" si="4338"/>
        <v>0</v>
      </c>
      <c r="GD440" s="84">
        <f t="shared" si="4339"/>
        <v>0</v>
      </c>
      <c r="GE440" s="84">
        <f t="shared" si="4340"/>
        <v>0</v>
      </c>
      <c r="GF440" s="191" t="str">
        <f t="shared" si="4341"/>
        <v>nebija plānots</v>
      </c>
      <c r="GG440" s="84">
        <f t="shared" si="4342"/>
        <v>0</v>
      </c>
      <c r="GH440" s="84">
        <v>0</v>
      </c>
      <c r="GI440" s="84">
        <v>0</v>
      </c>
      <c r="GJ440" s="84">
        <f t="shared" si="4343"/>
        <v>0</v>
      </c>
      <c r="GK440" s="84">
        <f t="shared" si="4344"/>
        <v>0</v>
      </c>
      <c r="GL440" s="84">
        <f t="shared" si="4345"/>
        <v>0</v>
      </c>
      <c r="GM440" s="191" t="str">
        <f t="shared" si="4346"/>
        <v>nebija plānots</v>
      </c>
      <c r="GN440" s="84">
        <f t="shared" si="4347"/>
        <v>0</v>
      </c>
      <c r="GO440" s="84">
        <v>0</v>
      </c>
      <c r="GP440" s="84">
        <v>0</v>
      </c>
      <c r="GQ440" s="84">
        <f t="shared" si="4314"/>
        <v>0</v>
      </c>
      <c r="GR440" s="84">
        <f t="shared" si="4315"/>
        <v>0</v>
      </c>
      <c r="GS440" s="84">
        <f t="shared" si="4316"/>
        <v>0</v>
      </c>
      <c r="GT440" s="191" t="str">
        <f t="shared" si="4348"/>
        <v>nebija plānots</v>
      </c>
      <c r="GU440" s="84">
        <f t="shared" si="4317"/>
        <v>0</v>
      </c>
      <c r="GV440" s="84">
        <v>0</v>
      </c>
      <c r="GW440" s="84">
        <v>0</v>
      </c>
      <c r="GX440" s="84">
        <f t="shared" si="4318"/>
        <v>0</v>
      </c>
      <c r="GY440" s="84">
        <f t="shared" si="4319"/>
        <v>0</v>
      </c>
      <c r="GZ440" s="84">
        <f t="shared" si="4320"/>
        <v>0</v>
      </c>
      <c r="HA440" s="191" t="str">
        <f t="shared" si="4507"/>
        <v>nebija plānots</v>
      </c>
      <c r="HB440" s="84">
        <f t="shared" si="4321"/>
        <v>0</v>
      </c>
      <c r="HC440" s="40"/>
      <c r="HD440" s="40"/>
      <c r="HE440" s="99"/>
      <c r="HF440" s="99"/>
      <c r="HG440" s="100"/>
      <c r="HH440" s="100"/>
      <c r="HI440" s="100"/>
    </row>
    <row r="441" spans="1:217" ht="126" hidden="1" outlineLevel="1" x14ac:dyDescent="0.45">
      <c r="B441" s="9"/>
      <c r="C441" s="317" t="s">
        <v>156</v>
      </c>
      <c r="D441" s="1" t="s">
        <v>1471</v>
      </c>
      <c r="E441" s="35">
        <v>426</v>
      </c>
      <c r="F441" s="35">
        <v>8</v>
      </c>
      <c r="G441" s="38" t="s">
        <v>156</v>
      </c>
      <c r="H441" s="37" t="s">
        <v>292</v>
      </c>
      <c r="I441" s="37" t="s">
        <v>538</v>
      </c>
      <c r="J441" s="54">
        <v>0</v>
      </c>
      <c r="K441" s="41"/>
      <c r="L441" s="38"/>
      <c r="M441" s="42" t="s">
        <v>34</v>
      </c>
      <c r="N441" s="41"/>
      <c r="O441" s="41"/>
      <c r="P441" s="38" t="s">
        <v>457</v>
      </c>
      <c r="Q441" s="40"/>
      <c r="R441" s="40"/>
      <c r="S441" s="40"/>
      <c r="T441" s="40"/>
      <c r="U441" s="98"/>
      <c r="V441" s="40"/>
      <c r="W441" s="40"/>
      <c r="X441" s="85">
        <f t="shared" si="4322"/>
        <v>0</v>
      </c>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0"/>
      <c r="AZ441" s="40"/>
      <c r="BA441" s="40"/>
      <c r="BB441" s="40"/>
      <c r="BC441" s="40"/>
      <c r="BD441" s="40"/>
      <c r="BE441" s="40"/>
      <c r="BF441" s="40"/>
      <c r="BG441" s="40"/>
      <c r="BH441" s="40"/>
      <c r="BI441" s="40"/>
      <c r="BJ441" s="40"/>
      <c r="BK441" s="40"/>
      <c r="BL441" s="40"/>
      <c r="BM441" s="40"/>
      <c r="BN441" s="40"/>
      <c r="BO441" s="40"/>
      <c r="BP441" s="40"/>
      <c r="BQ441" s="40"/>
      <c r="BR441" s="40"/>
      <c r="BS441" s="40"/>
      <c r="BT441" s="40"/>
      <c r="BU441" s="40"/>
      <c r="BV441" s="40"/>
      <c r="BW441" s="40"/>
      <c r="BX441" s="40"/>
      <c r="BY441" s="40"/>
      <c r="BZ441" s="40"/>
      <c r="CA441" s="40"/>
      <c r="CB441" s="40"/>
      <c r="CC441" s="40"/>
      <c r="CD441" s="40"/>
      <c r="CE441" s="40"/>
      <c r="CF441" s="40"/>
      <c r="CG441" s="40"/>
      <c r="CH441" s="40"/>
      <c r="CI441" s="40"/>
      <c r="CJ441" s="40"/>
      <c r="CK441" s="40"/>
      <c r="CL441" s="40"/>
      <c r="CM441" s="40"/>
      <c r="CN441" s="40"/>
      <c r="CO441" s="84">
        <v>0</v>
      </c>
      <c r="CP441" s="84">
        <v>0</v>
      </c>
      <c r="CQ441" s="40"/>
      <c r="CR441" s="57">
        <f t="shared" si="4323"/>
        <v>0</v>
      </c>
      <c r="CS441" s="40"/>
      <c r="CT441" s="40">
        <v>56780.95</v>
      </c>
      <c r="CU441" s="84"/>
      <c r="CV441" s="84"/>
      <c r="CW441" s="84"/>
      <c r="CX441" s="84"/>
      <c r="CY441" s="191"/>
      <c r="CZ441" s="84"/>
      <c r="DA441" s="40">
        <v>32396.12</v>
      </c>
      <c r="DB441" s="84">
        <v>0</v>
      </c>
      <c r="DC441" s="84"/>
      <c r="DD441" s="84"/>
      <c r="DE441" s="84">
        <f t="shared" si="4324"/>
        <v>0</v>
      </c>
      <c r="DF441" s="191"/>
      <c r="DG441" s="84"/>
      <c r="DH441" s="40">
        <v>0</v>
      </c>
      <c r="DI441" s="84">
        <v>0</v>
      </c>
      <c r="DJ441" s="84"/>
      <c r="DK441" s="84"/>
      <c r="DL441" s="84">
        <f t="shared" si="4325"/>
        <v>0</v>
      </c>
      <c r="DM441" s="191"/>
      <c r="DN441" s="84"/>
      <c r="DO441" s="40">
        <v>7738.44</v>
      </c>
      <c r="DP441" s="84">
        <v>0</v>
      </c>
      <c r="DQ441" s="84"/>
      <c r="DR441" s="84"/>
      <c r="DS441" s="84">
        <f t="shared" si="4326"/>
        <v>0</v>
      </c>
      <c r="DT441" s="191"/>
      <c r="DU441" s="84"/>
      <c r="DV441" s="40">
        <v>69823.899999999994</v>
      </c>
      <c r="DW441" s="84">
        <v>0</v>
      </c>
      <c r="DX441" s="84"/>
      <c r="DY441" s="84"/>
      <c r="DZ441" s="84">
        <f t="shared" si="4327"/>
        <v>0</v>
      </c>
      <c r="EA441" s="191"/>
      <c r="EB441" s="84"/>
      <c r="EC441" s="40">
        <v>0</v>
      </c>
      <c r="ED441" s="84">
        <v>0</v>
      </c>
      <c r="EE441" s="84"/>
      <c r="EF441" s="84"/>
      <c r="EG441" s="84">
        <f t="shared" si="4328"/>
        <v>0</v>
      </c>
      <c r="EH441" s="191"/>
      <c r="EI441" s="84"/>
      <c r="EJ441" s="40">
        <v>0</v>
      </c>
      <c r="EK441" s="84">
        <v>0</v>
      </c>
      <c r="EL441" s="84"/>
      <c r="EM441" s="84"/>
      <c r="EN441" s="84">
        <f t="shared" si="4329"/>
        <v>0</v>
      </c>
      <c r="EO441" s="191"/>
      <c r="EP441" s="84"/>
      <c r="EQ441" s="40">
        <v>407318.9</v>
      </c>
      <c r="ER441" s="84">
        <v>0</v>
      </c>
      <c r="ES441" s="84"/>
      <c r="ET441" s="84"/>
      <c r="EU441" s="84">
        <f t="shared" si="4330"/>
        <v>0</v>
      </c>
      <c r="EV441" s="191"/>
      <c r="EW441" s="84"/>
      <c r="EX441" s="40">
        <v>0</v>
      </c>
      <c r="EY441" s="84">
        <v>0</v>
      </c>
      <c r="EZ441" s="84"/>
      <c r="FA441" s="84"/>
      <c r="FB441" s="84">
        <f t="shared" si="4331"/>
        <v>0</v>
      </c>
      <c r="FC441" s="191"/>
      <c r="FD441" s="84"/>
      <c r="FE441" s="40">
        <v>0</v>
      </c>
      <c r="FF441" s="84">
        <v>0</v>
      </c>
      <c r="FG441" s="84"/>
      <c r="FH441" s="84"/>
      <c r="FI441" s="84">
        <f t="shared" si="4332"/>
        <v>0</v>
      </c>
      <c r="FJ441" s="191"/>
      <c r="FK441" s="84"/>
      <c r="FL441" s="40">
        <v>153886.5</v>
      </c>
      <c r="FM441" s="84">
        <v>0</v>
      </c>
      <c r="FN441" s="84"/>
      <c r="FO441" s="84"/>
      <c r="FP441" s="84">
        <f t="shared" si="4333"/>
        <v>0</v>
      </c>
      <c r="FQ441" s="191"/>
      <c r="FR441" s="84"/>
      <c r="FS441" s="40"/>
      <c r="FT441" s="97">
        <f t="shared" si="4334"/>
        <v>0</v>
      </c>
      <c r="FU441" s="84">
        <v>0</v>
      </c>
      <c r="FV441" s="84">
        <v>0</v>
      </c>
      <c r="FW441" s="84">
        <v>0</v>
      </c>
      <c r="FX441" s="84">
        <f t="shared" si="4335"/>
        <v>0</v>
      </c>
      <c r="FY441" s="191" t="str">
        <f t="shared" si="4336"/>
        <v>nebija plānots</v>
      </c>
      <c r="FZ441" s="84">
        <f t="shared" si="4337"/>
        <v>0</v>
      </c>
      <c r="GA441" s="84">
        <v>0</v>
      </c>
      <c r="GB441" s="84">
        <v>0</v>
      </c>
      <c r="GC441" s="84">
        <f t="shared" si="4338"/>
        <v>0</v>
      </c>
      <c r="GD441" s="84">
        <f t="shared" si="4339"/>
        <v>0</v>
      </c>
      <c r="GE441" s="84">
        <f t="shared" si="4340"/>
        <v>0</v>
      </c>
      <c r="GF441" s="191" t="str">
        <f t="shared" si="4341"/>
        <v>nebija plānots</v>
      </c>
      <c r="GG441" s="84">
        <f t="shared" si="4342"/>
        <v>0</v>
      </c>
      <c r="GH441" s="84">
        <v>0</v>
      </c>
      <c r="GI441" s="84">
        <v>0</v>
      </c>
      <c r="GJ441" s="84">
        <f t="shared" si="4343"/>
        <v>0</v>
      </c>
      <c r="GK441" s="84">
        <f t="shared" si="4344"/>
        <v>0</v>
      </c>
      <c r="GL441" s="84">
        <f t="shared" si="4345"/>
        <v>0</v>
      </c>
      <c r="GM441" s="191" t="str">
        <f t="shared" si="4346"/>
        <v>nebija plānots</v>
      </c>
      <c r="GN441" s="84">
        <f t="shared" si="4347"/>
        <v>0</v>
      </c>
      <c r="GO441" s="84">
        <v>0</v>
      </c>
      <c r="GP441" s="84">
        <v>0</v>
      </c>
      <c r="GQ441" s="84">
        <f t="shared" si="4314"/>
        <v>0</v>
      </c>
      <c r="GR441" s="84">
        <f t="shared" si="4315"/>
        <v>0</v>
      </c>
      <c r="GS441" s="84">
        <f t="shared" si="4316"/>
        <v>0</v>
      </c>
      <c r="GT441" s="191" t="str">
        <f t="shared" si="4348"/>
        <v>nebija plānots</v>
      </c>
      <c r="GU441" s="84">
        <f t="shared" si="4317"/>
        <v>0</v>
      </c>
      <c r="GV441" s="84">
        <v>0</v>
      </c>
      <c r="GW441" s="84">
        <v>0</v>
      </c>
      <c r="GX441" s="84">
        <f t="shared" si="4318"/>
        <v>0</v>
      </c>
      <c r="GY441" s="84">
        <f t="shared" si="4319"/>
        <v>0</v>
      </c>
      <c r="GZ441" s="84">
        <f t="shared" si="4320"/>
        <v>0</v>
      </c>
      <c r="HA441" s="191" t="str">
        <f t="shared" si="4507"/>
        <v>nebija plānots</v>
      </c>
      <c r="HB441" s="84">
        <f t="shared" si="4321"/>
        <v>0</v>
      </c>
      <c r="HC441" s="40"/>
      <c r="HD441" s="40"/>
      <c r="HE441" s="99"/>
      <c r="HF441" s="170">
        <v>0.8</v>
      </c>
      <c r="HG441" s="100" t="s">
        <v>987</v>
      </c>
      <c r="HH441" s="100" t="s">
        <v>828</v>
      </c>
      <c r="HI441" s="100" t="s">
        <v>837</v>
      </c>
    </row>
    <row r="442" spans="1:217" ht="136.5" collapsed="1" x14ac:dyDescent="0.45">
      <c r="A442" s="1" t="str">
        <f t="shared" si="2436"/>
        <v>8.2.2.2</v>
      </c>
      <c r="B442" s="9" t="str">
        <f>C442&amp;J442&amp;"."&amp;D442</f>
        <v>8.2.2.2.Nē</v>
      </c>
      <c r="C442" s="317" t="s">
        <v>156</v>
      </c>
      <c r="D442" s="1" t="s">
        <v>1471</v>
      </c>
      <c r="E442" s="35">
        <v>427</v>
      </c>
      <c r="F442" s="52">
        <v>8</v>
      </c>
      <c r="G442" s="55" t="s">
        <v>156</v>
      </c>
      <c r="H442" s="54" t="s">
        <v>292</v>
      </c>
      <c r="I442" s="54" t="str">
        <f t="shared" si="2401"/>
        <v>8.2.2. Akadēmiskā personāla stratēģiskās specializācijas stiprināšana</v>
      </c>
      <c r="J442" s="54">
        <v>2</v>
      </c>
      <c r="K442" s="62">
        <v>2</v>
      </c>
      <c r="L442" s="38" t="str">
        <f t="shared" si="2402"/>
        <v>8.2.2.2</v>
      </c>
      <c r="M442" s="63" t="s">
        <v>34</v>
      </c>
      <c r="N442" s="62" t="s">
        <v>4</v>
      </c>
      <c r="O442" s="62" t="s">
        <v>222</v>
      </c>
      <c r="P442" s="55" t="s">
        <v>225</v>
      </c>
      <c r="Q442" s="57">
        <f t="shared" si="3603"/>
        <v>2862236</v>
      </c>
      <c r="R442" s="57">
        <f t="shared" si="3604"/>
        <v>2862236</v>
      </c>
      <c r="S442" s="80">
        <v>0</v>
      </c>
      <c r="T442" s="80">
        <v>0</v>
      </c>
      <c r="U442" s="81">
        <v>2862236</v>
      </c>
      <c r="V442" s="80">
        <v>0</v>
      </c>
      <c r="W442" s="80">
        <v>0</v>
      </c>
      <c r="X442" s="85" t="str">
        <f t="shared" si="4322"/>
        <v>ESF</v>
      </c>
      <c r="Y442" s="85">
        <v>0</v>
      </c>
      <c r="Z442" s="85">
        <v>0</v>
      </c>
      <c r="AA442" s="85">
        <v>0</v>
      </c>
      <c r="AB442" s="85">
        <v>0</v>
      </c>
      <c r="AC442" s="85">
        <v>0</v>
      </c>
      <c r="AD442" s="85">
        <v>0</v>
      </c>
      <c r="AE442" s="85">
        <v>0</v>
      </c>
      <c r="AF442" s="85">
        <v>0</v>
      </c>
      <c r="AG442" s="85">
        <v>0</v>
      </c>
      <c r="AH442" s="85">
        <v>0</v>
      </c>
      <c r="AI442" s="85">
        <v>0</v>
      </c>
      <c r="AJ442" s="85">
        <v>0</v>
      </c>
      <c r="AK442" s="85">
        <v>0</v>
      </c>
      <c r="AL442" s="85">
        <v>0</v>
      </c>
      <c r="AM442" s="85">
        <v>0</v>
      </c>
      <c r="AN442" s="85">
        <f t="shared" si="4193"/>
        <v>0</v>
      </c>
      <c r="AO442" s="85">
        <v>155854.71000000002</v>
      </c>
      <c r="AP442" s="57">
        <f t="shared" si="4538"/>
        <v>155854.71000000002</v>
      </c>
      <c r="AQ442" s="85">
        <v>0</v>
      </c>
      <c r="AR442" s="85">
        <v>32515.850000000002</v>
      </c>
      <c r="AS442" s="85">
        <v>57183.270000000004</v>
      </c>
      <c r="AT442" s="85">
        <v>121477.20000000001</v>
      </c>
      <c r="AU442" s="85">
        <v>37155.839999999997</v>
      </c>
      <c r="AV442" s="85">
        <v>23158.03</v>
      </c>
      <c r="AW442" s="85">
        <v>128954.49000000002</v>
      </c>
      <c r="AX442" s="85">
        <v>73219.66</v>
      </c>
      <c r="AY442" s="85">
        <v>0</v>
      </c>
      <c r="AZ442" s="85">
        <v>72882.850000000006</v>
      </c>
      <c r="BA442" s="85">
        <v>40419.869999999995</v>
      </c>
      <c r="BB442" s="85">
        <v>82219.42</v>
      </c>
      <c r="BC442" s="57">
        <f t="shared" si="4539"/>
        <v>669186.4800000001</v>
      </c>
      <c r="BD442" s="57">
        <f t="shared" si="4474"/>
        <v>825041.19000000018</v>
      </c>
      <c r="BE442" s="85">
        <v>93999.4</v>
      </c>
      <c r="BF442" s="85">
        <v>39849.67</v>
      </c>
      <c r="BG442" s="85">
        <v>0</v>
      </c>
      <c r="BH442" s="85">
        <v>127431.23</v>
      </c>
      <c r="BI442" s="85">
        <v>36138.74</v>
      </c>
      <c r="BJ442" s="85">
        <v>108361.77</v>
      </c>
      <c r="BK442" s="85">
        <v>20645.27</v>
      </c>
      <c r="BL442" s="85">
        <v>68053.739999999991</v>
      </c>
      <c r="BM442" s="85">
        <v>28851.579999999998</v>
      </c>
      <c r="BN442" s="85">
        <v>65424.24</v>
      </c>
      <c r="BO442" s="85">
        <v>31847.72</v>
      </c>
      <c r="BP442" s="85">
        <v>28586.04</v>
      </c>
      <c r="BQ442" s="57">
        <f t="shared" si="4540"/>
        <v>649189.4</v>
      </c>
      <c r="BR442" s="85">
        <v>73333.5</v>
      </c>
      <c r="BS442" s="85">
        <v>145080.21000000002</v>
      </c>
      <c r="BT442" s="85">
        <v>36947.019999999997</v>
      </c>
      <c r="BU442" s="85">
        <v>92811.18</v>
      </c>
      <c r="BV442" s="85">
        <v>93239.679999999993</v>
      </c>
      <c r="BW442" s="85">
        <v>39228.230000000003</v>
      </c>
      <c r="BX442" s="85">
        <v>77921.86</v>
      </c>
      <c r="BY442" s="85">
        <v>54123.13</v>
      </c>
      <c r="BZ442" s="85">
        <v>42693.43</v>
      </c>
      <c r="CA442" s="85">
        <v>92701.11</v>
      </c>
      <c r="CB442" s="85">
        <v>20090.3</v>
      </c>
      <c r="CC442" s="85">
        <v>13689.71</v>
      </c>
      <c r="CD442" s="57">
        <f t="shared" si="4475"/>
        <v>781859.3600000001</v>
      </c>
      <c r="CE442" s="85">
        <v>54232.82</v>
      </c>
      <c r="CF442" s="85">
        <v>37238.54</v>
      </c>
      <c r="CG442" s="85">
        <v>9072.2300000000014</v>
      </c>
      <c r="CH442" s="85">
        <v>0</v>
      </c>
      <c r="CI442" s="85">
        <v>24475.29</v>
      </c>
      <c r="CJ442" s="85">
        <v>5587.839999999982</v>
      </c>
      <c r="CK442" s="85">
        <v>0</v>
      </c>
      <c r="CL442" s="85">
        <v>52859.72</v>
      </c>
      <c r="CM442" s="85">
        <v>0</v>
      </c>
      <c r="CN442" s="85">
        <v>4203.5</v>
      </c>
      <c r="CO442" s="84">
        <v>0</v>
      </c>
      <c r="CP442" s="84">
        <v>13349.14</v>
      </c>
      <c r="CQ442" s="57">
        <f>CE442+CF442+CG442+CH442+CI442+CJ442+CK442+CL442+CM442+CN442+CO442+CP442</f>
        <v>201019.08000000002</v>
      </c>
      <c r="CR442" s="57">
        <f t="shared" si="4323"/>
        <v>2457109.0300000003</v>
      </c>
      <c r="CS442" s="179">
        <v>18173.45</v>
      </c>
      <c r="CT442" s="84">
        <v>24870.720000000001</v>
      </c>
      <c r="CU442" s="84">
        <v>0</v>
      </c>
      <c r="CV442" s="84">
        <f t="shared" si="4349"/>
        <v>43044.17</v>
      </c>
      <c r="CW442" s="84">
        <v>0</v>
      </c>
      <c r="CX442" s="84">
        <f t="shared" si="4350"/>
        <v>18173.45</v>
      </c>
      <c r="CY442" s="191">
        <f t="shared" si="4351"/>
        <v>0.42220467951873625</v>
      </c>
      <c r="CZ442" s="84">
        <f t="shared" si="4352"/>
        <v>-24870.719999999998</v>
      </c>
      <c r="DA442" s="84">
        <f t="shared" ref="DA442:FL442" si="4751">DA443+DA444</f>
        <v>0</v>
      </c>
      <c r="DB442" s="84">
        <v>16195.99</v>
      </c>
      <c r="DC442" s="84">
        <f t="shared" si="4354"/>
        <v>43044.17</v>
      </c>
      <c r="DD442" s="84">
        <v>0</v>
      </c>
      <c r="DE442" s="84">
        <f t="shared" si="4324"/>
        <v>34369.440000000002</v>
      </c>
      <c r="DF442" s="191">
        <f t="shared" ref="DF442" si="4752">IFERROR(DE442/DC442,"nebija plānots")</f>
        <v>0.7984691074308089</v>
      </c>
      <c r="DG442" s="84">
        <f t="shared" ref="DG442" si="4753">DE442-DC442</f>
        <v>-8674.7299999999959</v>
      </c>
      <c r="DH442" s="84">
        <f t="shared" si="4751"/>
        <v>0</v>
      </c>
      <c r="DI442" s="84">
        <v>0</v>
      </c>
      <c r="DJ442" s="84">
        <f t="shared" ref="DJ442" si="4754">DC442+DH442</f>
        <v>43044.17</v>
      </c>
      <c r="DK442" s="84">
        <v>0</v>
      </c>
      <c r="DL442" s="84">
        <f t="shared" si="4325"/>
        <v>34369.440000000002</v>
      </c>
      <c r="DM442" s="191">
        <f t="shared" ref="DM442" si="4755">IFERROR(DL442/DJ442,"nebija plānots")</f>
        <v>0.7984691074308089</v>
      </c>
      <c r="DN442" s="84">
        <f t="shared" ref="DN442" si="4756">DL442-DJ442</f>
        <v>-8674.7299999999959</v>
      </c>
      <c r="DO442" s="84">
        <f t="shared" si="4751"/>
        <v>0</v>
      </c>
      <c r="DP442" s="84">
        <v>0</v>
      </c>
      <c r="DQ442" s="84">
        <f t="shared" ref="DQ442" si="4757">DJ442+DO442</f>
        <v>43044.17</v>
      </c>
      <c r="DR442" s="84">
        <v>0</v>
      </c>
      <c r="DS442" s="84">
        <f t="shared" si="4326"/>
        <v>34369.440000000002</v>
      </c>
      <c r="DT442" s="191">
        <f t="shared" ref="DT442" si="4758">IFERROR(DS442/DQ442,"nebija plānots")</f>
        <v>0.7984691074308089</v>
      </c>
      <c r="DU442" s="84">
        <f t="shared" ref="DU442" si="4759">DS442-DQ442</f>
        <v>-8674.7299999999959</v>
      </c>
      <c r="DV442" s="84">
        <f t="shared" si="4751"/>
        <v>0</v>
      </c>
      <c r="DW442" s="84">
        <v>5319.4500000000007</v>
      </c>
      <c r="DX442" s="84">
        <f t="shared" ref="DX442" si="4760">DQ442+DV442</f>
        <v>43044.17</v>
      </c>
      <c r="DY442" s="84">
        <v>7146.48</v>
      </c>
      <c r="DZ442" s="84">
        <f t="shared" si="4327"/>
        <v>39688.89</v>
      </c>
      <c r="EA442" s="191">
        <f t="shared" ref="EA442" si="4761">IFERROR(DZ442/DX442,"nebija plānots")</f>
        <v>0.92205030321179382</v>
      </c>
      <c r="EB442" s="84">
        <f t="shared" ref="EB442" si="4762">DZ442-DX442</f>
        <v>-3355.2799999999988</v>
      </c>
      <c r="EC442" s="84">
        <f t="shared" si="4751"/>
        <v>5495.32</v>
      </c>
      <c r="ED442" s="84">
        <v>0</v>
      </c>
      <c r="EE442" s="84">
        <f t="shared" ref="EE442" si="4763">DX442+EC442</f>
        <v>48539.49</v>
      </c>
      <c r="EF442" s="84">
        <v>7146.48</v>
      </c>
      <c r="EG442" s="84">
        <f t="shared" si="4328"/>
        <v>39688.89</v>
      </c>
      <c r="EH442" s="191">
        <f t="shared" ref="EH442" si="4764">IFERROR(EG442/EE442,"nebija plānots")</f>
        <v>0.81766186665743712</v>
      </c>
      <c r="EI442" s="84">
        <f t="shared" ref="EI442" si="4765">EG442-EE442</f>
        <v>-8850.5999999999985</v>
      </c>
      <c r="EJ442" s="84">
        <f t="shared" si="4751"/>
        <v>0</v>
      </c>
      <c r="EK442" s="84">
        <v>0</v>
      </c>
      <c r="EL442" s="84">
        <f t="shared" ref="EL442" si="4766">EE442+EJ442</f>
        <v>48539.49</v>
      </c>
      <c r="EM442" s="84">
        <v>7146.48</v>
      </c>
      <c r="EN442" s="84">
        <f t="shared" si="4329"/>
        <v>39688.89</v>
      </c>
      <c r="EO442" s="191">
        <f t="shared" ref="EO442" si="4767">IFERROR(EN442/EL442,"nebija plānots")</f>
        <v>0.81766186665743712</v>
      </c>
      <c r="EP442" s="84">
        <f t="shared" ref="EP442" si="4768">EN442-EL442</f>
        <v>-8850.5999999999985</v>
      </c>
      <c r="EQ442" s="84">
        <f t="shared" si="4751"/>
        <v>0</v>
      </c>
      <c r="ER442" s="84">
        <v>0</v>
      </c>
      <c r="ES442" s="84">
        <f t="shared" ref="ES442" si="4769">EL442+EQ442</f>
        <v>48539.49</v>
      </c>
      <c r="ET442" s="84">
        <v>7146.48</v>
      </c>
      <c r="EU442" s="84">
        <f t="shared" si="4330"/>
        <v>39688.89</v>
      </c>
      <c r="EV442" s="191">
        <f t="shared" ref="EV442" si="4770">IFERROR(EU442/ES442,"nebija plānots")</f>
        <v>0.81766186665743712</v>
      </c>
      <c r="EW442" s="84">
        <f t="shared" ref="EW442" si="4771">EU442-ES442</f>
        <v>-8850.5999999999985</v>
      </c>
      <c r="EX442" s="84">
        <f t="shared" si="4751"/>
        <v>0</v>
      </c>
      <c r="EY442" s="84">
        <v>0</v>
      </c>
      <c r="EZ442" s="84">
        <f t="shared" ref="EZ442" si="4772">ES442+EX442</f>
        <v>48539.49</v>
      </c>
      <c r="FA442" s="84">
        <v>7146.48</v>
      </c>
      <c r="FB442" s="84">
        <f t="shared" si="4331"/>
        <v>39688.89</v>
      </c>
      <c r="FC442" s="191">
        <f t="shared" ref="FC442" si="4773">IFERROR(FB442/EZ442,"nebija plānots")</f>
        <v>0.81766186665743712</v>
      </c>
      <c r="FD442" s="84">
        <f t="shared" ref="FD442" si="4774">FB442-EZ442</f>
        <v>-8850.5999999999985</v>
      </c>
      <c r="FE442" s="84">
        <f t="shared" si="4751"/>
        <v>0</v>
      </c>
      <c r="FF442" s="84">
        <v>0</v>
      </c>
      <c r="FG442" s="84">
        <f t="shared" ref="FG442" si="4775">EZ442+FE442</f>
        <v>48539.49</v>
      </c>
      <c r="FH442" s="84">
        <v>7146.48</v>
      </c>
      <c r="FI442" s="84">
        <f t="shared" si="4332"/>
        <v>39688.89</v>
      </c>
      <c r="FJ442" s="191">
        <f t="shared" ref="FJ442" si="4776">IFERROR(FI442/FG442,"nebija plānots")</f>
        <v>0.81766186665743712</v>
      </c>
      <c r="FK442" s="84">
        <f t="shared" ref="FK442" si="4777">FI442-FG442</f>
        <v>-8850.5999999999985</v>
      </c>
      <c r="FL442" s="84">
        <f t="shared" si="4751"/>
        <v>0</v>
      </c>
      <c r="FM442" s="84">
        <v>0</v>
      </c>
      <c r="FN442" s="84">
        <f t="shared" ref="FN442" si="4778">FG442+FL442</f>
        <v>48539.49</v>
      </c>
      <c r="FO442" s="84">
        <v>7146.48</v>
      </c>
      <c r="FP442" s="84">
        <f t="shared" si="4333"/>
        <v>39688.89</v>
      </c>
      <c r="FQ442" s="191">
        <f t="shared" ref="FQ442" si="4779">IFERROR(FP442/FN442,"nebija plānots")</f>
        <v>0.81766186665743712</v>
      </c>
      <c r="FR442" s="84">
        <f t="shared" ref="FR442" si="4780">FP442-FN442</f>
        <v>-8850.5999999999985</v>
      </c>
      <c r="FS442" s="97">
        <f t="shared" si="4506"/>
        <v>48539.49</v>
      </c>
      <c r="FT442" s="97">
        <f t="shared" si="4334"/>
        <v>2496797.9200000004</v>
      </c>
      <c r="FU442" s="84">
        <v>0</v>
      </c>
      <c r="FV442" s="84">
        <v>0</v>
      </c>
      <c r="FW442" s="84">
        <v>0</v>
      </c>
      <c r="FX442" s="84">
        <f t="shared" si="4335"/>
        <v>0</v>
      </c>
      <c r="FY442" s="191" t="str">
        <f t="shared" si="4336"/>
        <v>nebija plānots</v>
      </c>
      <c r="FZ442" s="84">
        <f t="shared" si="4337"/>
        <v>0</v>
      </c>
      <c r="GA442" s="84">
        <v>0</v>
      </c>
      <c r="GB442" s="84">
        <v>0</v>
      </c>
      <c r="GC442" s="84">
        <f t="shared" si="4338"/>
        <v>0</v>
      </c>
      <c r="GD442" s="84">
        <f t="shared" si="4339"/>
        <v>0</v>
      </c>
      <c r="GE442" s="84">
        <f t="shared" si="4340"/>
        <v>0</v>
      </c>
      <c r="GF442" s="191" t="str">
        <f t="shared" si="4341"/>
        <v>nebija plānots</v>
      </c>
      <c r="GG442" s="84">
        <f t="shared" si="4342"/>
        <v>0</v>
      </c>
      <c r="GH442" s="84">
        <v>0</v>
      </c>
      <c r="GI442" s="84">
        <v>0</v>
      </c>
      <c r="GJ442" s="84">
        <f t="shared" si="4343"/>
        <v>0</v>
      </c>
      <c r="GK442" s="84">
        <f t="shared" si="4344"/>
        <v>0</v>
      </c>
      <c r="GL442" s="84">
        <f t="shared" si="4345"/>
        <v>0</v>
      </c>
      <c r="GM442" s="191" t="str">
        <f t="shared" si="4346"/>
        <v>nebija plānots</v>
      </c>
      <c r="GN442" s="84">
        <f t="shared" si="4347"/>
        <v>0</v>
      </c>
      <c r="GO442" s="84">
        <v>0</v>
      </c>
      <c r="GP442" s="84">
        <v>0</v>
      </c>
      <c r="GQ442" s="84">
        <f t="shared" si="4314"/>
        <v>0</v>
      </c>
      <c r="GR442" s="84">
        <f t="shared" si="4315"/>
        <v>0</v>
      </c>
      <c r="GS442" s="84">
        <f t="shared" si="4316"/>
        <v>0</v>
      </c>
      <c r="GT442" s="191" t="str">
        <f t="shared" si="4348"/>
        <v>nebija plānots</v>
      </c>
      <c r="GU442" s="84">
        <f t="shared" si="4317"/>
        <v>0</v>
      </c>
      <c r="GV442" s="84">
        <v>0</v>
      </c>
      <c r="GW442" s="84">
        <v>0</v>
      </c>
      <c r="GX442" s="84">
        <f t="shared" si="4318"/>
        <v>0</v>
      </c>
      <c r="GY442" s="84">
        <f t="shared" si="4319"/>
        <v>0</v>
      </c>
      <c r="GZ442" s="84">
        <f t="shared" si="4320"/>
        <v>0</v>
      </c>
      <c r="HA442" s="191" t="str">
        <f t="shared" si="4507"/>
        <v>nebija plānots</v>
      </c>
      <c r="HB442" s="84">
        <f t="shared" si="4321"/>
        <v>0</v>
      </c>
      <c r="HC442" s="57">
        <f>FU442+FS442+CQ442+CD442+BQ442+BC442+AP442</f>
        <v>2505648.52</v>
      </c>
      <c r="HD442" s="57">
        <f>Q442-HC442</f>
        <v>356587.48</v>
      </c>
      <c r="HE442" s="58" t="s">
        <v>829</v>
      </c>
      <c r="HF442" s="58"/>
      <c r="HG442" s="59"/>
      <c r="HH442" s="59"/>
      <c r="HI442" s="59"/>
    </row>
    <row r="443" spans="1:217" ht="78" hidden="1" outlineLevel="1" x14ac:dyDescent="0.45">
      <c r="B443" s="9"/>
      <c r="C443" s="317" t="s">
        <v>156</v>
      </c>
      <c r="D443" s="1" t="s">
        <v>1471</v>
      </c>
      <c r="E443" s="35">
        <v>428</v>
      </c>
      <c r="F443" s="35">
        <v>8</v>
      </c>
      <c r="G443" s="38" t="s">
        <v>156</v>
      </c>
      <c r="H443" s="37" t="s">
        <v>292</v>
      </c>
      <c r="I443" s="37" t="s">
        <v>538</v>
      </c>
      <c r="J443" s="54">
        <v>0</v>
      </c>
      <c r="K443" s="41"/>
      <c r="L443" s="38"/>
      <c r="M443" s="42" t="s">
        <v>34</v>
      </c>
      <c r="N443" s="41"/>
      <c r="O443" s="41"/>
      <c r="P443" s="38" t="s">
        <v>456</v>
      </c>
      <c r="Q443" s="40"/>
      <c r="R443" s="40"/>
      <c r="S443" s="40"/>
      <c r="T443" s="40"/>
      <c r="U443" s="98"/>
      <c r="V443" s="40"/>
      <c r="W443" s="40"/>
      <c r="X443" s="85">
        <f t="shared" si="4322"/>
        <v>0</v>
      </c>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0"/>
      <c r="AZ443" s="40"/>
      <c r="BA443" s="40"/>
      <c r="BB443" s="40"/>
      <c r="BC443" s="40"/>
      <c r="BD443" s="40"/>
      <c r="BE443" s="40"/>
      <c r="BF443" s="40"/>
      <c r="BG443" s="40"/>
      <c r="BH443" s="40"/>
      <c r="BI443" s="40"/>
      <c r="BJ443" s="40"/>
      <c r="BK443" s="40"/>
      <c r="BL443" s="40"/>
      <c r="BM443" s="40"/>
      <c r="BN443" s="40"/>
      <c r="BO443" s="40"/>
      <c r="BP443" s="40"/>
      <c r="BQ443" s="40"/>
      <c r="BR443" s="40"/>
      <c r="BS443" s="40"/>
      <c r="BT443" s="40"/>
      <c r="BU443" s="40"/>
      <c r="BV443" s="40"/>
      <c r="BW443" s="40"/>
      <c r="BX443" s="40"/>
      <c r="BY443" s="40"/>
      <c r="BZ443" s="40"/>
      <c r="CA443" s="40"/>
      <c r="CB443" s="40"/>
      <c r="CC443" s="40"/>
      <c r="CD443" s="40"/>
      <c r="CE443" s="40"/>
      <c r="CF443" s="40"/>
      <c r="CG443" s="40"/>
      <c r="CH443" s="40"/>
      <c r="CI443" s="40"/>
      <c r="CJ443" s="40"/>
      <c r="CK443" s="40"/>
      <c r="CL443" s="40"/>
      <c r="CM443" s="40"/>
      <c r="CN443" s="40"/>
      <c r="CO443" s="84">
        <v>0</v>
      </c>
      <c r="CP443" s="84">
        <v>0</v>
      </c>
      <c r="CQ443" s="40"/>
      <c r="CR443" s="57">
        <f t="shared" si="4323"/>
        <v>0</v>
      </c>
      <c r="CS443" s="40"/>
      <c r="CT443" s="40"/>
      <c r="CU443" s="84"/>
      <c r="CV443" s="84"/>
      <c r="CW443" s="84"/>
      <c r="CX443" s="84"/>
      <c r="CY443" s="191"/>
      <c r="CZ443" s="84"/>
      <c r="DA443" s="40"/>
      <c r="DB443" s="84">
        <v>0</v>
      </c>
      <c r="DC443" s="84"/>
      <c r="DD443" s="84"/>
      <c r="DE443" s="84">
        <f t="shared" si="4324"/>
        <v>0</v>
      </c>
      <c r="DF443" s="191"/>
      <c r="DG443" s="84"/>
      <c r="DH443" s="40"/>
      <c r="DI443" s="84">
        <v>0</v>
      </c>
      <c r="DJ443" s="84"/>
      <c r="DK443" s="84"/>
      <c r="DL443" s="84">
        <f t="shared" si="4325"/>
        <v>0</v>
      </c>
      <c r="DM443" s="191"/>
      <c r="DN443" s="84"/>
      <c r="DO443" s="40"/>
      <c r="DP443" s="84">
        <v>0</v>
      </c>
      <c r="DQ443" s="84"/>
      <c r="DR443" s="84"/>
      <c r="DS443" s="84">
        <f t="shared" si="4326"/>
        <v>0</v>
      </c>
      <c r="DT443" s="191"/>
      <c r="DU443" s="84"/>
      <c r="DV443" s="40"/>
      <c r="DW443" s="84">
        <v>0</v>
      </c>
      <c r="DX443" s="84"/>
      <c r="DY443" s="84"/>
      <c r="DZ443" s="84">
        <f t="shared" si="4327"/>
        <v>0</v>
      </c>
      <c r="EA443" s="191"/>
      <c r="EB443" s="84"/>
      <c r="EC443" s="40"/>
      <c r="ED443" s="84">
        <v>0</v>
      </c>
      <c r="EE443" s="84"/>
      <c r="EF443" s="84"/>
      <c r="EG443" s="84">
        <f t="shared" si="4328"/>
        <v>0</v>
      </c>
      <c r="EH443" s="191"/>
      <c r="EI443" s="84"/>
      <c r="EJ443" s="40"/>
      <c r="EK443" s="84">
        <v>0</v>
      </c>
      <c r="EL443" s="84"/>
      <c r="EM443" s="84"/>
      <c r="EN443" s="84">
        <f t="shared" si="4329"/>
        <v>0</v>
      </c>
      <c r="EO443" s="191"/>
      <c r="EP443" s="84"/>
      <c r="EQ443" s="40"/>
      <c r="ER443" s="84">
        <v>0</v>
      </c>
      <c r="ES443" s="84"/>
      <c r="ET443" s="84"/>
      <c r="EU443" s="84">
        <f t="shared" si="4330"/>
        <v>0</v>
      </c>
      <c r="EV443" s="191"/>
      <c r="EW443" s="84"/>
      <c r="EX443" s="40"/>
      <c r="EY443" s="84">
        <v>0</v>
      </c>
      <c r="EZ443" s="84"/>
      <c r="FA443" s="84"/>
      <c r="FB443" s="84">
        <f t="shared" si="4331"/>
        <v>0</v>
      </c>
      <c r="FC443" s="191"/>
      <c r="FD443" s="84"/>
      <c r="FE443" s="40"/>
      <c r="FF443" s="84">
        <v>0</v>
      </c>
      <c r="FG443" s="84"/>
      <c r="FH443" s="84"/>
      <c r="FI443" s="84">
        <f t="shared" si="4332"/>
        <v>0</v>
      </c>
      <c r="FJ443" s="191"/>
      <c r="FK443" s="84"/>
      <c r="FL443" s="40"/>
      <c r="FM443" s="84">
        <v>0</v>
      </c>
      <c r="FN443" s="84"/>
      <c r="FO443" s="84"/>
      <c r="FP443" s="84">
        <f t="shared" si="4333"/>
        <v>0</v>
      </c>
      <c r="FQ443" s="191"/>
      <c r="FR443" s="84"/>
      <c r="FS443" s="40"/>
      <c r="FT443" s="97">
        <f t="shared" si="4334"/>
        <v>0</v>
      </c>
      <c r="FU443" s="84">
        <v>0</v>
      </c>
      <c r="FV443" s="84">
        <v>0</v>
      </c>
      <c r="FW443" s="84">
        <v>0</v>
      </c>
      <c r="FX443" s="84">
        <f t="shared" si="4335"/>
        <v>0</v>
      </c>
      <c r="FY443" s="191" t="str">
        <f t="shared" si="4336"/>
        <v>nebija plānots</v>
      </c>
      <c r="FZ443" s="84">
        <f t="shared" si="4337"/>
        <v>0</v>
      </c>
      <c r="GA443" s="84">
        <v>0</v>
      </c>
      <c r="GB443" s="84">
        <v>0</v>
      </c>
      <c r="GC443" s="84">
        <f t="shared" si="4338"/>
        <v>0</v>
      </c>
      <c r="GD443" s="84">
        <f t="shared" si="4339"/>
        <v>0</v>
      </c>
      <c r="GE443" s="84">
        <f t="shared" si="4340"/>
        <v>0</v>
      </c>
      <c r="GF443" s="191" t="str">
        <f t="shared" si="4341"/>
        <v>nebija plānots</v>
      </c>
      <c r="GG443" s="84">
        <f t="shared" si="4342"/>
        <v>0</v>
      </c>
      <c r="GH443" s="84">
        <v>0</v>
      </c>
      <c r="GI443" s="84">
        <v>0</v>
      </c>
      <c r="GJ443" s="84">
        <f t="shared" si="4343"/>
        <v>0</v>
      </c>
      <c r="GK443" s="84">
        <f t="shared" si="4344"/>
        <v>0</v>
      </c>
      <c r="GL443" s="84">
        <f t="shared" si="4345"/>
        <v>0</v>
      </c>
      <c r="GM443" s="191" t="str">
        <f t="shared" si="4346"/>
        <v>nebija plānots</v>
      </c>
      <c r="GN443" s="84">
        <f t="shared" si="4347"/>
        <v>0</v>
      </c>
      <c r="GO443" s="84">
        <v>0</v>
      </c>
      <c r="GP443" s="84">
        <v>0</v>
      </c>
      <c r="GQ443" s="84">
        <f t="shared" si="4314"/>
        <v>0</v>
      </c>
      <c r="GR443" s="84">
        <f t="shared" si="4315"/>
        <v>0</v>
      </c>
      <c r="GS443" s="84">
        <f t="shared" si="4316"/>
        <v>0</v>
      </c>
      <c r="GT443" s="191" t="str">
        <f t="shared" si="4348"/>
        <v>nebija plānots</v>
      </c>
      <c r="GU443" s="84">
        <f t="shared" si="4317"/>
        <v>0</v>
      </c>
      <c r="GV443" s="84">
        <v>0</v>
      </c>
      <c r="GW443" s="84">
        <v>0</v>
      </c>
      <c r="GX443" s="84">
        <f t="shared" si="4318"/>
        <v>0</v>
      </c>
      <c r="GY443" s="84">
        <f t="shared" si="4319"/>
        <v>0</v>
      </c>
      <c r="GZ443" s="84">
        <f t="shared" si="4320"/>
        <v>0</v>
      </c>
      <c r="HA443" s="191" t="str">
        <f t="shared" si="4507"/>
        <v>nebija plānots</v>
      </c>
      <c r="HB443" s="84">
        <f t="shared" si="4321"/>
        <v>0</v>
      </c>
      <c r="HC443" s="40"/>
      <c r="HD443" s="40"/>
      <c r="HE443" s="99"/>
      <c r="HF443" s="99"/>
      <c r="HG443" s="100"/>
      <c r="HH443" s="100"/>
      <c r="HI443" s="100"/>
    </row>
    <row r="444" spans="1:217" ht="105" hidden="1" outlineLevel="1" x14ac:dyDescent="0.45">
      <c r="B444" s="9"/>
      <c r="C444" s="317" t="s">
        <v>156</v>
      </c>
      <c r="D444" s="1" t="s">
        <v>1471</v>
      </c>
      <c r="E444" s="35">
        <v>429</v>
      </c>
      <c r="F444" s="35">
        <v>8</v>
      </c>
      <c r="G444" s="38" t="s">
        <v>156</v>
      </c>
      <c r="H444" s="37" t="s">
        <v>292</v>
      </c>
      <c r="I444" s="37" t="s">
        <v>538</v>
      </c>
      <c r="J444" s="54">
        <v>0</v>
      </c>
      <c r="K444" s="41"/>
      <c r="L444" s="38"/>
      <c r="M444" s="42" t="s">
        <v>34</v>
      </c>
      <c r="N444" s="41"/>
      <c r="O444" s="41"/>
      <c r="P444" s="38" t="s">
        <v>457</v>
      </c>
      <c r="Q444" s="40"/>
      <c r="R444" s="40"/>
      <c r="S444" s="40"/>
      <c r="T444" s="40"/>
      <c r="U444" s="98"/>
      <c r="V444" s="40"/>
      <c r="W444" s="40"/>
      <c r="X444" s="85">
        <f t="shared" si="4322"/>
        <v>0</v>
      </c>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0"/>
      <c r="AZ444" s="40"/>
      <c r="BA444" s="40"/>
      <c r="BB444" s="40"/>
      <c r="BC444" s="40"/>
      <c r="BD444" s="40"/>
      <c r="BE444" s="40"/>
      <c r="BF444" s="40"/>
      <c r="BG444" s="40"/>
      <c r="BH444" s="40"/>
      <c r="BI444" s="40"/>
      <c r="BJ444" s="40"/>
      <c r="BK444" s="40"/>
      <c r="BL444" s="40"/>
      <c r="BM444" s="40"/>
      <c r="BN444" s="40"/>
      <c r="BO444" s="40"/>
      <c r="BP444" s="40"/>
      <c r="BQ444" s="40"/>
      <c r="BR444" s="40"/>
      <c r="BS444" s="40"/>
      <c r="BT444" s="40"/>
      <c r="BU444" s="40"/>
      <c r="BV444" s="40"/>
      <c r="BW444" s="40"/>
      <c r="BX444" s="40"/>
      <c r="BY444" s="40"/>
      <c r="BZ444" s="40"/>
      <c r="CA444" s="40"/>
      <c r="CB444" s="40"/>
      <c r="CC444" s="40"/>
      <c r="CD444" s="40"/>
      <c r="CE444" s="40"/>
      <c r="CF444" s="40"/>
      <c r="CG444" s="40"/>
      <c r="CH444" s="40"/>
      <c r="CI444" s="40"/>
      <c r="CJ444" s="40"/>
      <c r="CK444" s="40"/>
      <c r="CL444" s="40"/>
      <c r="CM444" s="40"/>
      <c r="CN444" s="40"/>
      <c r="CO444" s="84">
        <v>0</v>
      </c>
      <c r="CP444" s="84">
        <v>0</v>
      </c>
      <c r="CQ444" s="40"/>
      <c r="CR444" s="57">
        <f t="shared" si="4323"/>
        <v>0</v>
      </c>
      <c r="CS444" s="40"/>
      <c r="CT444" s="40">
        <v>24870.720000000001</v>
      </c>
      <c r="CU444" s="84"/>
      <c r="CV444" s="84"/>
      <c r="CW444" s="84"/>
      <c r="CX444" s="84"/>
      <c r="CY444" s="191"/>
      <c r="CZ444" s="84"/>
      <c r="DA444" s="40">
        <v>0</v>
      </c>
      <c r="DB444" s="84">
        <v>0</v>
      </c>
      <c r="DC444" s="84"/>
      <c r="DD444" s="84"/>
      <c r="DE444" s="84">
        <f t="shared" si="4324"/>
        <v>0</v>
      </c>
      <c r="DF444" s="191"/>
      <c r="DG444" s="84"/>
      <c r="DH444" s="40">
        <v>0</v>
      </c>
      <c r="DI444" s="84">
        <v>0</v>
      </c>
      <c r="DJ444" s="84"/>
      <c r="DK444" s="84"/>
      <c r="DL444" s="84">
        <f t="shared" si="4325"/>
        <v>0</v>
      </c>
      <c r="DM444" s="191"/>
      <c r="DN444" s="84"/>
      <c r="DO444" s="40">
        <v>0</v>
      </c>
      <c r="DP444" s="84">
        <v>0</v>
      </c>
      <c r="DQ444" s="84"/>
      <c r="DR444" s="84"/>
      <c r="DS444" s="84">
        <f t="shared" si="4326"/>
        <v>0</v>
      </c>
      <c r="DT444" s="191"/>
      <c r="DU444" s="84"/>
      <c r="DV444" s="40">
        <v>0</v>
      </c>
      <c r="DW444" s="84">
        <v>0</v>
      </c>
      <c r="DX444" s="84"/>
      <c r="DY444" s="84"/>
      <c r="DZ444" s="84">
        <f t="shared" si="4327"/>
        <v>0</v>
      </c>
      <c r="EA444" s="191"/>
      <c r="EB444" s="84"/>
      <c r="EC444" s="40">
        <v>5495.32</v>
      </c>
      <c r="ED444" s="84">
        <v>0</v>
      </c>
      <c r="EE444" s="84"/>
      <c r="EF444" s="84"/>
      <c r="EG444" s="84">
        <f t="shared" si="4328"/>
        <v>0</v>
      </c>
      <c r="EH444" s="191"/>
      <c r="EI444" s="84"/>
      <c r="EJ444" s="40">
        <v>0</v>
      </c>
      <c r="EK444" s="84">
        <v>0</v>
      </c>
      <c r="EL444" s="84"/>
      <c r="EM444" s="84"/>
      <c r="EN444" s="84">
        <f t="shared" si="4329"/>
        <v>0</v>
      </c>
      <c r="EO444" s="191"/>
      <c r="EP444" s="84"/>
      <c r="EQ444" s="40">
        <v>0</v>
      </c>
      <c r="ER444" s="84">
        <v>0</v>
      </c>
      <c r="ES444" s="84"/>
      <c r="ET444" s="84"/>
      <c r="EU444" s="84">
        <f t="shared" si="4330"/>
        <v>0</v>
      </c>
      <c r="EV444" s="191"/>
      <c r="EW444" s="84"/>
      <c r="EX444" s="40">
        <v>0</v>
      </c>
      <c r="EY444" s="84">
        <v>0</v>
      </c>
      <c r="EZ444" s="84"/>
      <c r="FA444" s="84"/>
      <c r="FB444" s="84">
        <f t="shared" si="4331"/>
        <v>0</v>
      </c>
      <c r="FC444" s="191"/>
      <c r="FD444" s="84"/>
      <c r="FE444" s="40">
        <v>0</v>
      </c>
      <c r="FF444" s="84">
        <v>0</v>
      </c>
      <c r="FG444" s="84"/>
      <c r="FH444" s="84"/>
      <c r="FI444" s="84">
        <f t="shared" si="4332"/>
        <v>0</v>
      </c>
      <c r="FJ444" s="191"/>
      <c r="FK444" s="84"/>
      <c r="FL444" s="40">
        <v>0</v>
      </c>
      <c r="FM444" s="84">
        <v>0</v>
      </c>
      <c r="FN444" s="84"/>
      <c r="FO444" s="84"/>
      <c r="FP444" s="84">
        <f t="shared" si="4333"/>
        <v>0</v>
      </c>
      <c r="FQ444" s="191"/>
      <c r="FR444" s="84"/>
      <c r="FS444" s="40"/>
      <c r="FT444" s="97">
        <f t="shared" si="4334"/>
        <v>0</v>
      </c>
      <c r="FU444" s="84">
        <v>0</v>
      </c>
      <c r="FV444" s="84">
        <v>0</v>
      </c>
      <c r="FW444" s="84">
        <v>0</v>
      </c>
      <c r="FX444" s="84">
        <f t="shared" si="4335"/>
        <v>0</v>
      </c>
      <c r="FY444" s="191" t="str">
        <f t="shared" si="4336"/>
        <v>nebija plānots</v>
      </c>
      <c r="FZ444" s="84">
        <f t="shared" si="4337"/>
        <v>0</v>
      </c>
      <c r="GA444" s="84">
        <v>0</v>
      </c>
      <c r="GB444" s="84">
        <v>0</v>
      </c>
      <c r="GC444" s="84">
        <f t="shared" si="4338"/>
        <v>0</v>
      </c>
      <c r="GD444" s="84">
        <f t="shared" si="4339"/>
        <v>0</v>
      </c>
      <c r="GE444" s="84">
        <f t="shared" si="4340"/>
        <v>0</v>
      </c>
      <c r="GF444" s="191" t="str">
        <f t="shared" si="4341"/>
        <v>nebija plānots</v>
      </c>
      <c r="GG444" s="84">
        <f t="shared" si="4342"/>
        <v>0</v>
      </c>
      <c r="GH444" s="84">
        <v>0</v>
      </c>
      <c r="GI444" s="84">
        <v>0</v>
      </c>
      <c r="GJ444" s="84">
        <f t="shared" si="4343"/>
        <v>0</v>
      </c>
      <c r="GK444" s="84">
        <f t="shared" si="4344"/>
        <v>0</v>
      </c>
      <c r="GL444" s="84">
        <f t="shared" si="4345"/>
        <v>0</v>
      </c>
      <c r="GM444" s="191" t="str">
        <f t="shared" si="4346"/>
        <v>nebija plānots</v>
      </c>
      <c r="GN444" s="84">
        <f t="shared" si="4347"/>
        <v>0</v>
      </c>
      <c r="GO444" s="84">
        <v>0</v>
      </c>
      <c r="GP444" s="84">
        <v>0</v>
      </c>
      <c r="GQ444" s="84">
        <f t="shared" si="4314"/>
        <v>0</v>
      </c>
      <c r="GR444" s="84">
        <f t="shared" si="4315"/>
        <v>0</v>
      </c>
      <c r="GS444" s="84">
        <f t="shared" si="4316"/>
        <v>0</v>
      </c>
      <c r="GT444" s="191" t="str">
        <f t="shared" si="4348"/>
        <v>nebija plānots</v>
      </c>
      <c r="GU444" s="84">
        <f t="shared" si="4317"/>
        <v>0</v>
      </c>
      <c r="GV444" s="84">
        <v>0</v>
      </c>
      <c r="GW444" s="84">
        <v>0</v>
      </c>
      <c r="GX444" s="84">
        <f t="shared" si="4318"/>
        <v>0</v>
      </c>
      <c r="GY444" s="84">
        <f t="shared" si="4319"/>
        <v>0</v>
      </c>
      <c r="GZ444" s="84">
        <f t="shared" si="4320"/>
        <v>0</v>
      </c>
      <c r="HA444" s="191" t="str">
        <f t="shared" si="4507"/>
        <v>nebija plānots</v>
      </c>
      <c r="HB444" s="84">
        <f t="shared" si="4321"/>
        <v>0</v>
      </c>
      <c r="HC444" s="40"/>
      <c r="HD444" s="40"/>
      <c r="HE444" s="99"/>
      <c r="HF444" s="99" t="s">
        <v>828</v>
      </c>
      <c r="HG444" s="100" t="s">
        <v>985</v>
      </c>
      <c r="HH444" s="100" t="s">
        <v>828</v>
      </c>
      <c r="HI444" s="100" t="s">
        <v>838</v>
      </c>
    </row>
    <row r="445" spans="1:217" ht="136.5" collapsed="1" x14ac:dyDescent="0.45">
      <c r="A445" s="1" t="str">
        <f t="shared" si="2436"/>
        <v>8.2.2.3</v>
      </c>
      <c r="B445" s="9" t="str">
        <f>C445&amp;J445&amp;"."&amp;D445</f>
        <v>8.2.2.3.Nē</v>
      </c>
      <c r="C445" s="317" t="s">
        <v>156</v>
      </c>
      <c r="D445" s="1" t="s">
        <v>1471</v>
      </c>
      <c r="E445" s="35">
        <v>430</v>
      </c>
      <c r="F445" s="52">
        <v>8</v>
      </c>
      <c r="G445" s="55" t="s">
        <v>156</v>
      </c>
      <c r="H445" s="54" t="s">
        <v>292</v>
      </c>
      <c r="I445" s="54" t="str">
        <f t="shared" ref="I445:I637" si="4781">CONCATENATE(G445," ",H445)</f>
        <v>8.2.2. Akadēmiskā personāla stratēģiskās specializācijas stiprināšana</v>
      </c>
      <c r="J445" s="54">
        <v>3</v>
      </c>
      <c r="K445" s="62">
        <v>3</v>
      </c>
      <c r="L445" s="38" t="str">
        <f t="shared" ref="L445:L637" si="4782">G445&amp;K445</f>
        <v>8.2.2.3</v>
      </c>
      <c r="M445" s="63" t="s">
        <v>34</v>
      </c>
      <c r="N445" s="62" t="s">
        <v>4</v>
      </c>
      <c r="O445" s="62" t="s">
        <v>221</v>
      </c>
      <c r="P445" s="55" t="s">
        <v>225</v>
      </c>
      <c r="Q445" s="57">
        <f t="shared" ref="Q445:Q547" si="4783">S445+T445+U445+V445+W445</f>
        <v>10127625</v>
      </c>
      <c r="R445" s="57">
        <f t="shared" ref="R445:R547" si="4784">S445+T445+U445+V445</f>
        <v>10127625</v>
      </c>
      <c r="S445" s="80">
        <v>0</v>
      </c>
      <c r="T445" s="80">
        <v>0</v>
      </c>
      <c r="U445" s="81">
        <v>10127625</v>
      </c>
      <c r="V445" s="80">
        <v>0</v>
      </c>
      <c r="W445" s="80">
        <v>0</v>
      </c>
      <c r="X445" s="85" t="str">
        <f t="shared" si="4322"/>
        <v>ESF</v>
      </c>
      <c r="Y445" s="85">
        <v>0</v>
      </c>
      <c r="Z445" s="85">
        <v>0</v>
      </c>
      <c r="AA445" s="85">
        <v>0</v>
      </c>
      <c r="AB445" s="85">
        <v>0</v>
      </c>
      <c r="AC445" s="85">
        <v>0</v>
      </c>
      <c r="AD445" s="85">
        <v>0</v>
      </c>
      <c r="AE445" s="85">
        <v>0</v>
      </c>
      <c r="AF445" s="85">
        <v>0</v>
      </c>
      <c r="AG445" s="85">
        <v>0</v>
      </c>
      <c r="AH445" s="85">
        <v>0</v>
      </c>
      <c r="AI445" s="85">
        <v>0</v>
      </c>
      <c r="AJ445" s="85">
        <v>0</v>
      </c>
      <c r="AK445" s="85">
        <v>0</v>
      </c>
      <c r="AL445" s="85">
        <v>0</v>
      </c>
      <c r="AM445" s="85">
        <v>0</v>
      </c>
      <c r="AN445" s="85">
        <f t="shared" si="4193"/>
        <v>0</v>
      </c>
      <c r="AO445" s="85">
        <v>0</v>
      </c>
      <c r="AP445" s="57">
        <f t="shared" si="4538"/>
        <v>0</v>
      </c>
      <c r="AQ445" s="85">
        <v>0</v>
      </c>
      <c r="AR445" s="85">
        <v>0</v>
      </c>
      <c r="AS445" s="85">
        <v>0</v>
      </c>
      <c r="AT445" s="85">
        <v>0</v>
      </c>
      <c r="AU445" s="85">
        <v>0</v>
      </c>
      <c r="AV445" s="85">
        <v>0</v>
      </c>
      <c r="AW445" s="85">
        <v>0</v>
      </c>
      <c r="AX445" s="85">
        <v>0</v>
      </c>
      <c r="AY445" s="85">
        <v>0</v>
      </c>
      <c r="AZ445" s="85">
        <v>0</v>
      </c>
      <c r="BA445" s="85">
        <v>0</v>
      </c>
      <c r="BB445" s="85">
        <v>0</v>
      </c>
      <c r="BC445" s="57">
        <f t="shared" si="4539"/>
        <v>0</v>
      </c>
      <c r="BD445" s="57">
        <f t="shared" si="4474"/>
        <v>0</v>
      </c>
      <c r="BE445" s="85">
        <v>0</v>
      </c>
      <c r="BF445" s="85">
        <v>0</v>
      </c>
      <c r="BG445" s="85">
        <v>0</v>
      </c>
      <c r="BH445" s="85">
        <v>0</v>
      </c>
      <c r="BI445" s="85">
        <v>0</v>
      </c>
      <c r="BJ445" s="85">
        <v>0</v>
      </c>
      <c r="BK445" s="85">
        <v>0</v>
      </c>
      <c r="BL445" s="85">
        <v>0</v>
      </c>
      <c r="BM445" s="85">
        <v>0</v>
      </c>
      <c r="BN445" s="85">
        <v>0</v>
      </c>
      <c r="BO445" s="85">
        <v>0</v>
      </c>
      <c r="BP445" s="85">
        <v>0</v>
      </c>
      <c r="BQ445" s="57">
        <f t="shared" si="4540"/>
        <v>0</v>
      </c>
      <c r="BR445" s="85">
        <v>0</v>
      </c>
      <c r="BS445" s="85">
        <v>0</v>
      </c>
      <c r="BT445" s="85">
        <v>0</v>
      </c>
      <c r="BU445" s="85">
        <v>0</v>
      </c>
      <c r="BV445" s="85">
        <v>25402.720000000001</v>
      </c>
      <c r="BW445" s="85">
        <v>50259.94</v>
      </c>
      <c r="BX445" s="85">
        <v>112826.89</v>
      </c>
      <c r="BY445" s="85">
        <v>35298.47</v>
      </c>
      <c r="BZ445" s="85">
        <v>127766.95</v>
      </c>
      <c r="CA445" s="85">
        <v>500868.29999999993</v>
      </c>
      <c r="CB445" s="85">
        <v>230590.74</v>
      </c>
      <c r="CC445" s="85">
        <v>121630.14</v>
      </c>
      <c r="CD445" s="57">
        <f t="shared" si="4475"/>
        <v>1204644.1499999997</v>
      </c>
      <c r="CE445" s="85">
        <v>1364</v>
      </c>
      <c r="CF445" s="85">
        <v>242294.83</v>
      </c>
      <c r="CG445" s="85">
        <v>115453.22</v>
      </c>
      <c r="CH445" s="85">
        <v>269000.02</v>
      </c>
      <c r="CI445" s="85">
        <v>332085.81</v>
      </c>
      <c r="CJ445" s="85">
        <v>292052.44999999972</v>
      </c>
      <c r="CK445" s="85">
        <v>52049.07</v>
      </c>
      <c r="CL445" s="85">
        <v>126968.63</v>
      </c>
      <c r="CM445" s="85">
        <v>569664.01</v>
      </c>
      <c r="CN445" s="85">
        <v>296641.75</v>
      </c>
      <c r="CO445" s="84">
        <v>342974.09</v>
      </c>
      <c r="CP445" s="84">
        <v>282793.67</v>
      </c>
      <c r="CQ445" s="57">
        <f>CE445+CF445+CG445+CH445+CI445+CJ445+CK445+CL445+CM445+CN445+CO445+CP445</f>
        <v>2923341.55</v>
      </c>
      <c r="CR445" s="57">
        <f t="shared" si="4323"/>
        <v>4127985.6999999993</v>
      </c>
      <c r="CS445" s="179">
        <v>316873.51</v>
      </c>
      <c r="CT445" s="84">
        <v>299216.46999999997</v>
      </c>
      <c r="CU445" s="84">
        <v>386888.17</v>
      </c>
      <c r="CV445" s="84">
        <f t="shared" si="4349"/>
        <v>616089.98</v>
      </c>
      <c r="CW445" s="84">
        <v>0</v>
      </c>
      <c r="CX445" s="84">
        <f t="shared" si="4350"/>
        <v>703761.67999999993</v>
      </c>
      <c r="CY445" s="191">
        <f t="shared" si="4351"/>
        <v>1.1423034018504894</v>
      </c>
      <c r="CZ445" s="84">
        <f t="shared" si="4352"/>
        <v>87671.699999999953</v>
      </c>
      <c r="DA445" s="84">
        <f t="shared" ref="DA445:FL445" si="4785">DA446+DA447</f>
        <v>467587.91</v>
      </c>
      <c r="DB445" s="84">
        <v>424210.66000000003</v>
      </c>
      <c r="DC445" s="84">
        <f t="shared" si="4354"/>
        <v>1083677.8899999999</v>
      </c>
      <c r="DD445" s="84">
        <v>0</v>
      </c>
      <c r="DE445" s="84">
        <f t="shared" si="4324"/>
        <v>1127972.3399999999</v>
      </c>
      <c r="DF445" s="191">
        <f t="shared" ref="DF445" si="4786">IFERROR(DE445/DC445,"nebija plānots")</f>
        <v>1.0408741844866836</v>
      </c>
      <c r="DG445" s="84">
        <f t="shared" ref="DG445" si="4787">DE445-DC445</f>
        <v>44294.449999999953</v>
      </c>
      <c r="DH445" s="84">
        <f t="shared" si="4785"/>
        <v>48117.94</v>
      </c>
      <c r="DI445" s="84">
        <v>20787.7</v>
      </c>
      <c r="DJ445" s="84">
        <f t="shared" ref="DJ445" si="4788">DC445+DH445</f>
        <v>1131795.8299999998</v>
      </c>
      <c r="DK445" s="84">
        <v>0</v>
      </c>
      <c r="DL445" s="84">
        <f t="shared" si="4325"/>
        <v>1148760.0399999998</v>
      </c>
      <c r="DM445" s="191">
        <f t="shared" ref="DM445" si="4789">IFERROR(DL445/DJ445,"nebija plānots")</f>
        <v>1.0149887546413738</v>
      </c>
      <c r="DN445" s="84">
        <f t="shared" ref="DN445" si="4790">DL445-DJ445</f>
        <v>16964.209999999963</v>
      </c>
      <c r="DO445" s="84">
        <f t="shared" si="4785"/>
        <v>354483.85</v>
      </c>
      <c r="DP445" s="84">
        <v>661424.68999999994</v>
      </c>
      <c r="DQ445" s="84">
        <f t="shared" ref="DQ445" si="4791">DJ445+DO445</f>
        <v>1486279.6799999997</v>
      </c>
      <c r="DR445" s="84">
        <v>0</v>
      </c>
      <c r="DS445" s="84">
        <f t="shared" si="4326"/>
        <v>1810184.7299999997</v>
      </c>
      <c r="DT445" s="191">
        <f t="shared" ref="DT445" si="4792">IFERROR(DS445/DQ445,"nebija plānots")</f>
        <v>1.217930080292829</v>
      </c>
      <c r="DU445" s="84">
        <f t="shared" ref="DU445" si="4793">DS445-DQ445</f>
        <v>323905.05000000005</v>
      </c>
      <c r="DV445" s="84">
        <f t="shared" si="4785"/>
        <v>517627.82</v>
      </c>
      <c r="DW445" s="84">
        <v>492108.24</v>
      </c>
      <c r="DX445" s="84">
        <f t="shared" ref="DX445" si="4794">DQ445+DV445</f>
        <v>2003907.4999999998</v>
      </c>
      <c r="DY445" s="84">
        <v>0</v>
      </c>
      <c r="DZ445" s="84">
        <f t="shared" si="4327"/>
        <v>2302292.9699999997</v>
      </c>
      <c r="EA445" s="191">
        <f t="shared" ref="EA445" si="4795">IFERROR(DZ445/DX445,"nebija plānots")</f>
        <v>1.14890181807294</v>
      </c>
      <c r="EB445" s="84">
        <f t="shared" ref="EB445" si="4796">DZ445-DX445</f>
        <v>298385.46999999997</v>
      </c>
      <c r="EC445" s="84">
        <f t="shared" si="4785"/>
        <v>41987.81</v>
      </c>
      <c r="ED445" s="84">
        <v>13191.33</v>
      </c>
      <c r="EE445" s="84">
        <f t="shared" ref="EE445" si="4797">DX445+EC445</f>
        <v>2045895.3099999998</v>
      </c>
      <c r="EF445" s="84">
        <v>0</v>
      </c>
      <c r="EG445" s="84">
        <f t="shared" si="4328"/>
        <v>2315484.2999999998</v>
      </c>
      <c r="EH445" s="191">
        <f t="shared" ref="EH445" si="4798">IFERROR(EG445/EE445,"nebija plānots")</f>
        <v>1.1317706671901995</v>
      </c>
      <c r="EI445" s="84">
        <f t="shared" ref="EI445" si="4799">EG445-EE445</f>
        <v>269588.99</v>
      </c>
      <c r="EJ445" s="84">
        <f t="shared" si="4785"/>
        <v>346616.4</v>
      </c>
      <c r="EK445" s="84">
        <v>597187.41</v>
      </c>
      <c r="EL445" s="84">
        <f t="shared" ref="EL445" si="4800">EE445+EJ445</f>
        <v>2392511.71</v>
      </c>
      <c r="EM445" s="84">
        <v>0</v>
      </c>
      <c r="EN445" s="84">
        <f t="shared" si="4329"/>
        <v>2912671.71</v>
      </c>
      <c r="EO445" s="191">
        <f t="shared" ref="EO445" si="4801">IFERROR(EN445/EL445,"nebija plānots")</f>
        <v>1.2174116840581732</v>
      </c>
      <c r="EP445" s="84">
        <f t="shared" ref="EP445" si="4802">EN445-EL445</f>
        <v>520160</v>
      </c>
      <c r="EQ445" s="84">
        <f t="shared" si="4785"/>
        <v>1131919.9099999999</v>
      </c>
      <c r="ER445" s="84">
        <v>7845.7999999999993</v>
      </c>
      <c r="ES445" s="84">
        <f t="shared" ref="ES445" si="4803">EL445+EQ445</f>
        <v>3524431.62</v>
      </c>
      <c r="ET445" s="84">
        <v>0</v>
      </c>
      <c r="EU445" s="84">
        <f t="shared" si="4330"/>
        <v>2920517.51</v>
      </c>
      <c r="EV445" s="191">
        <f t="shared" ref="EV445" si="4804">IFERROR(EU445/ES445,"nebija plānots")</f>
        <v>0.82864921918956103</v>
      </c>
      <c r="EW445" s="84">
        <f t="shared" ref="EW445" si="4805">EU445-ES445</f>
        <v>-603914.11000000034</v>
      </c>
      <c r="EX445" s="84">
        <f t="shared" si="4785"/>
        <v>3181.3</v>
      </c>
      <c r="EY445" s="84">
        <v>778813.69</v>
      </c>
      <c r="EZ445" s="84">
        <f t="shared" ref="EZ445" si="4806">ES445+EX445</f>
        <v>3527612.92</v>
      </c>
      <c r="FA445" s="84">
        <v>0</v>
      </c>
      <c r="FB445" s="84">
        <f t="shared" si="4331"/>
        <v>3699331.1999999997</v>
      </c>
      <c r="FC445" s="191">
        <f t="shared" ref="FC445" si="4807">IFERROR(FB445/EZ445,"nebija plānots")</f>
        <v>1.0486783226771943</v>
      </c>
      <c r="FD445" s="84">
        <f t="shared" ref="FD445" si="4808">FB445-EZ445</f>
        <v>171718.2799999998</v>
      </c>
      <c r="FE445" s="84">
        <f t="shared" si="4785"/>
        <v>15929.15</v>
      </c>
      <c r="FF445" s="84">
        <v>337273.29000000004</v>
      </c>
      <c r="FG445" s="84">
        <f t="shared" ref="FG445" si="4809">EZ445+FE445</f>
        <v>3543542.07</v>
      </c>
      <c r="FH445" s="84">
        <v>0</v>
      </c>
      <c r="FI445" s="84">
        <f t="shared" si="4332"/>
        <v>4036604.4899999998</v>
      </c>
      <c r="FJ445" s="191">
        <f t="shared" ref="FJ445" si="4810">IFERROR(FI445/FG445,"nebija plānots")</f>
        <v>1.1391439441835101</v>
      </c>
      <c r="FK445" s="84">
        <f t="shared" ref="FK445" si="4811">FI445-FG445</f>
        <v>493062.41999999993</v>
      </c>
      <c r="FL445" s="84">
        <f t="shared" si="4785"/>
        <v>619542.99</v>
      </c>
      <c r="FM445" s="84">
        <v>18331.650000000001</v>
      </c>
      <c r="FN445" s="84">
        <f t="shared" ref="FN445" si="4812">FG445+FL445</f>
        <v>4163085.0599999996</v>
      </c>
      <c r="FO445" s="84">
        <v>0</v>
      </c>
      <c r="FP445" s="84">
        <f t="shared" si="4333"/>
        <v>4054936.1399999997</v>
      </c>
      <c r="FQ445" s="191">
        <f t="shared" ref="FQ445" si="4813">IFERROR(FP445/FN445,"nebija plānots")</f>
        <v>0.97402192882410144</v>
      </c>
      <c r="FR445" s="84">
        <f t="shared" ref="FR445" si="4814">FP445-FN445</f>
        <v>-108148.91999999993</v>
      </c>
      <c r="FS445" s="97">
        <f t="shared" si="4506"/>
        <v>4163085.0599999996</v>
      </c>
      <c r="FT445" s="97">
        <f t="shared" si="4334"/>
        <v>8182921.8399999989</v>
      </c>
      <c r="FU445" s="84">
        <v>791618.44</v>
      </c>
      <c r="FV445" s="84">
        <v>37264.259999999995</v>
      </c>
      <c r="FW445" s="84">
        <v>0</v>
      </c>
      <c r="FX445" s="84">
        <f t="shared" si="4335"/>
        <v>37264.259999999995</v>
      </c>
      <c r="FY445" s="191">
        <f t="shared" si="4336"/>
        <v>4.7073511829764852E-2</v>
      </c>
      <c r="FZ445" s="84">
        <f t="shared" si="4337"/>
        <v>754354.17999999993</v>
      </c>
      <c r="GA445" s="84">
        <v>445969.1</v>
      </c>
      <c r="GB445" s="84">
        <v>15197.07</v>
      </c>
      <c r="GC445" s="84">
        <f t="shared" si="4338"/>
        <v>430772.02999999997</v>
      </c>
      <c r="GD445" s="84">
        <f t="shared" si="4339"/>
        <v>15197.07</v>
      </c>
      <c r="GE445" s="84">
        <f t="shared" si="4340"/>
        <v>468036.29</v>
      </c>
      <c r="GF445" s="191">
        <f t="shared" si="4341"/>
        <v>0.59123975181780763</v>
      </c>
      <c r="GG445" s="84">
        <f t="shared" si="4342"/>
        <v>323582.14999999997</v>
      </c>
      <c r="GH445" s="84">
        <v>336829.01</v>
      </c>
      <c r="GI445" s="84">
        <v>0</v>
      </c>
      <c r="GJ445" s="84">
        <f t="shared" si="4343"/>
        <v>336829.01</v>
      </c>
      <c r="GK445" s="84">
        <f t="shared" si="4344"/>
        <v>15197.07</v>
      </c>
      <c r="GL445" s="84">
        <f t="shared" si="4345"/>
        <v>804865.3</v>
      </c>
      <c r="GM445" s="191">
        <f t="shared" si="4346"/>
        <v>1.0167338951831391</v>
      </c>
      <c r="GN445" s="84">
        <f t="shared" si="4347"/>
        <v>-13246.860000000044</v>
      </c>
      <c r="GO445" s="84">
        <v>0</v>
      </c>
      <c r="GP445" s="84">
        <v>0</v>
      </c>
      <c r="GQ445" s="84">
        <f t="shared" si="4314"/>
        <v>0</v>
      </c>
      <c r="GR445" s="84">
        <f t="shared" si="4315"/>
        <v>15197.07</v>
      </c>
      <c r="GS445" s="84">
        <f t="shared" si="4316"/>
        <v>804865.3</v>
      </c>
      <c r="GT445" s="191">
        <f t="shared" si="4348"/>
        <v>1.0167338951831391</v>
      </c>
      <c r="GU445" s="84">
        <f t="shared" si="4317"/>
        <v>-13246.860000000044</v>
      </c>
      <c r="GV445" s="84">
        <v>0</v>
      </c>
      <c r="GW445" s="84">
        <v>0</v>
      </c>
      <c r="GX445" s="84">
        <f t="shared" si="4318"/>
        <v>0</v>
      </c>
      <c r="GY445" s="84">
        <f t="shared" si="4319"/>
        <v>15197.07</v>
      </c>
      <c r="GZ445" s="84">
        <f t="shared" si="4320"/>
        <v>804865.3</v>
      </c>
      <c r="HA445" s="191">
        <f t="shared" si="4507"/>
        <v>1.0167338951831391</v>
      </c>
      <c r="HB445" s="84">
        <f t="shared" si="4321"/>
        <v>-13246.860000000044</v>
      </c>
      <c r="HC445" s="57">
        <f>FU445+FS445+CQ445+CD445+BQ445+BC445+AP445</f>
        <v>9082689.1999999993</v>
      </c>
      <c r="HD445" s="57">
        <f>Q445-HC445</f>
        <v>1044935.8000000007</v>
      </c>
      <c r="HE445" s="58" t="s">
        <v>829</v>
      </c>
      <c r="HF445" s="58"/>
      <c r="HG445" s="59"/>
      <c r="HH445" s="59"/>
      <c r="HI445" s="59"/>
    </row>
    <row r="446" spans="1:217" ht="78" hidden="1" outlineLevel="1" x14ac:dyDescent="0.45">
      <c r="B446" s="9"/>
      <c r="C446" s="317" t="s">
        <v>156</v>
      </c>
      <c r="D446" s="1" t="s">
        <v>1471</v>
      </c>
      <c r="E446" s="35">
        <v>431</v>
      </c>
      <c r="F446" s="35">
        <v>8</v>
      </c>
      <c r="G446" s="38" t="s">
        <v>156</v>
      </c>
      <c r="H446" s="37" t="s">
        <v>292</v>
      </c>
      <c r="I446" s="37" t="s">
        <v>538</v>
      </c>
      <c r="J446" s="54">
        <v>0</v>
      </c>
      <c r="K446" s="41"/>
      <c r="L446" s="38"/>
      <c r="M446" s="42" t="s">
        <v>34</v>
      </c>
      <c r="N446" s="41"/>
      <c r="O446" s="41"/>
      <c r="P446" s="38" t="s">
        <v>456</v>
      </c>
      <c r="Q446" s="40"/>
      <c r="R446" s="40"/>
      <c r="S446" s="40"/>
      <c r="T446" s="40"/>
      <c r="U446" s="98"/>
      <c r="V446" s="40"/>
      <c r="W446" s="40"/>
      <c r="X446" s="85">
        <f t="shared" si="4322"/>
        <v>0</v>
      </c>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c r="BQ446" s="40"/>
      <c r="BR446" s="40"/>
      <c r="BS446" s="40"/>
      <c r="BT446" s="40"/>
      <c r="BU446" s="40"/>
      <c r="BV446" s="40"/>
      <c r="BW446" s="40"/>
      <c r="BX446" s="40"/>
      <c r="BY446" s="40"/>
      <c r="BZ446" s="40"/>
      <c r="CA446" s="40"/>
      <c r="CB446" s="40"/>
      <c r="CC446" s="40"/>
      <c r="CD446" s="40"/>
      <c r="CE446" s="40"/>
      <c r="CF446" s="40"/>
      <c r="CG446" s="40"/>
      <c r="CH446" s="40"/>
      <c r="CI446" s="40"/>
      <c r="CJ446" s="40"/>
      <c r="CK446" s="40"/>
      <c r="CL446" s="40"/>
      <c r="CM446" s="40"/>
      <c r="CN446" s="40"/>
      <c r="CO446" s="84">
        <v>0</v>
      </c>
      <c r="CP446" s="84">
        <v>0</v>
      </c>
      <c r="CQ446" s="40"/>
      <c r="CR446" s="57">
        <f t="shared" si="4323"/>
        <v>0</v>
      </c>
      <c r="CS446" s="40"/>
      <c r="CT446" s="40"/>
      <c r="CU446" s="84"/>
      <c r="CV446" s="84"/>
      <c r="CW446" s="84"/>
      <c r="CX446" s="84"/>
      <c r="CY446" s="191"/>
      <c r="CZ446" s="84"/>
      <c r="DA446" s="40"/>
      <c r="DB446" s="84">
        <v>0</v>
      </c>
      <c r="DC446" s="84"/>
      <c r="DD446" s="84"/>
      <c r="DE446" s="84">
        <f t="shared" si="4324"/>
        <v>0</v>
      </c>
      <c r="DF446" s="191"/>
      <c r="DG446" s="84"/>
      <c r="DH446" s="40"/>
      <c r="DI446" s="84">
        <v>0</v>
      </c>
      <c r="DJ446" s="84"/>
      <c r="DK446" s="84"/>
      <c r="DL446" s="84">
        <f t="shared" si="4325"/>
        <v>0</v>
      </c>
      <c r="DM446" s="191"/>
      <c r="DN446" s="84"/>
      <c r="DO446" s="40"/>
      <c r="DP446" s="84">
        <v>0</v>
      </c>
      <c r="DQ446" s="84"/>
      <c r="DR446" s="84"/>
      <c r="DS446" s="84">
        <f t="shared" si="4326"/>
        <v>0</v>
      </c>
      <c r="DT446" s="191"/>
      <c r="DU446" s="84"/>
      <c r="DV446" s="40"/>
      <c r="DW446" s="84">
        <v>0</v>
      </c>
      <c r="DX446" s="84"/>
      <c r="DY446" s="84"/>
      <c r="DZ446" s="84">
        <f t="shared" si="4327"/>
        <v>0</v>
      </c>
      <c r="EA446" s="191"/>
      <c r="EB446" s="84"/>
      <c r="EC446" s="40"/>
      <c r="ED446" s="84">
        <v>0</v>
      </c>
      <c r="EE446" s="84"/>
      <c r="EF446" s="84"/>
      <c r="EG446" s="84">
        <f t="shared" si="4328"/>
        <v>0</v>
      </c>
      <c r="EH446" s="191"/>
      <c r="EI446" s="84"/>
      <c r="EJ446" s="40"/>
      <c r="EK446" s="84">
        <v>0</v>
      </c>
      <c r="EL446" s="84"/>
      <c r="EM446" s="84"/>
      <c r="EN446" s="84">
        <f t="shared" si="4329"/>
        <v>0</v>
      </c>
      <c r="EO446" s="191"/>
      <c r="EP446" s="84"/>
      <c r="EQ446" s="40"/>
      <c r="ER446" s="84">
        <v>0</v>
      </c>
      <c r="ES446" s="84"/>
      <c r="ET446" s="84"/>
      <c r="EU446" s="84">
        <f t="shared" si="4330"/>
        <v>0</v>
      </c>
      <c r="EV446" s="191"/>
      <c r="EW446" s="84"/>
      <c r="EX446" s="40"/>
      <c r="EY446" s="84">
        <v>0</v>
      </c>
      <c r="EZ446" s="84"/>
      <c r="FA446" s="84"/>
      <c r="FB446" s="84">
        <f t="shared" si="4331"/>
        <v>0</v>
      </c>
      <c r="FC446" s="191"/>
      <c r="FD446" s="84"/>
      <c r="FE446" s="40"/>
      <c r="FF446" s="84">
        <v>0</v>
      </c>
      <c r="FG446" s="84"/>
      <c r="FH446" s="84"/>
      <c r="FI446" s="84">
        <f t="shared" si="4332"/>
        <v>0</v>
      </c>
      <c r="FJ446" s="191"/>
      <c r="FK446" s="84"/>
      <c r="FL446" s="40"/>
      <c r="FM446" s="84">
        <v>0</v>
      </c>
      <c r="FN446" s="84"/>
      <c r="FO446" s="84"/>
      <c r="FP446" s="84">
        <f t="shared" si="4333"/>
        <v>0</v>
      </c>
      <c r="FQ446" s="191"/>
      <c r="FR446" s="84"/>
      <c r="FS446" s="40"/>
      <c r="FT446" s="97">
        <f t="shared" si="4334"/>
        <v>0</v>
      </c>
      <c r="FU446" s="84">
        <v>0</v>
      </c>
      <c r="FV446" s="84">
        <v>0</v>
      </c>
      <c r="FW446" s="84">
        <v>0</v>
      </c>
      <c r="FX446" s="84">
        <f t="shared" si="4335"/>
        <v>0</v>
      </c>
      <c r="FY446" s="191" t="str">
        <f t="shared" si="4336"/>
        <v>nebija plānots</v>
      </c>
      <c r="FZ446" s="84">
        <f t="shared" si="4337"/>
        <v>0</v>
      </c>
      <c r="GA446" s="84">
        <v>0</v>
      </c>
      <c r="GB446" s="84">
        <v>0</v>
      </c>
      <c r="GC446" s="84">
        <f t="shared" si="4338"/>
        <v>0</v>
      </c>
      <c r="GD446" s="84">
        <f t="shared" si="4339"/>
        <v>0</v>
      </c>
      <c r="GE446" s="84">
        <f t="shared" si="4340"/>
        <v>0</v>
      </c>
      <c r="GF446" s="191" t="str">
        <f t="shared" si="4341"/>
        <v>nebija plānots</v>
      </c>
      <c r="GG446" s="84">
        <f t="shared" si="4342"/>
        <v>0</v>
      </c>
      <c r="GH446" s="84">
        <v>0</v>
      </c>
      <c r="GI446" s="84">
        <v>0</v>
      </c>
      <c r="GJ446" s="84">
        <f t="shared" si="4343"/>
        <v>0</v>
      </c>
      <c r="GK446" s="84">
        <f t="shared" si="4344"/>
        <v>0</v>
      </c>
      <c r="GL446" s="84">
        <f t="shared" si="4345"/>
        <v>0</v>
      </c>
      <c r="GM446" s="191" t="str">
        <f t="shared" si="4346"/>
        <v>nebija plānots</v>
      </c>
      <c r="GN446" s="84">
        <f t="shared" si="4347"/>
        <v>0</v>
      </c>
      <c r="GO446" s="84">
        <v>0</v>
      </c>
      <c r="GP446" s="84">
        <v>0</v>
      </c>
      <c r="GQ446" s="84">
        <f t="shared" si="4314"/>
        <v>0</v>
      </c>
      <c r="GR446" s="84">
        <f t="shared" si="4315"/>
        <v>0</v>
      </c>
      <c r="GS446" s="84">
        <f t="shared" si="4316"/>
        <v>0</v>
      </c>
      <c r="GT446" s="191" t="str">
        <f t="shared" si="4348"/>
        <v>nebija plānots</v>
      </c>
      <c r="GU446" s="84">
        <f t="shared" si="4317"/>
        <v>0</v>
      </c>
      <c r="GV446" s="84">
        <v>0</v>
      </c>
      <c r="GW446" s="84">
        <v>0</v>
      </c>
      <c r="GX446" s="84">
        <f t="shared" si="4318"/>
        <v>0</v>
      </c>
      <c r="GY446" s="84">
        <f t="shared" si="4319"/>
        <v>0</v>
      </c>
      <c r="GZ446" s="84">
        <f t="shared" si="4320"/>
        <v>0</v>
      </c>
      <c r="HA446" s="191" t="str">
        <f t="shared" si="4507"/>
        <v>nebija plānots</v>
      </c>
      <c r="HB446" s="84">
        <f t="shared" si="4321"/>
        <v>0</v>
      </c>
      <c r="HC446" s="40"/>
      <c r="HD446" s="40"/>
      <c r="HE446" s="99"/>
      <c r="HF446" s="99"/>
      <c r="HG446" s="100"/>
      <c r="HH446" s="100"/>
      <c r="HI446" s="100"/>
    </row>
    <row r="447" spans="1:217" ht="105" hidden="1" outlineLevel="1" x14ac:dyDescent="0.45">
      <c r="B447" s="9"/>
      <c r="C447" s="317" t="s">
        <v>156</v>
      </c>
      <c r="D447" s="1" t="s">
        <v>1471</v>
      </c>
      <c r="E447" s="35">
        <v>432</v>
      </c>
      <c r="F447" s="35">
        <v>8</v>
      </c>
      <c r="G447" s="38" t="s">
        <v>156</v>
      </c>
      <c r="H447" s="37" t="s">
        <v>292</v>
      </c>
      <c r="I447" s="37" t="s">
        <v>538</v>
      </c>
      <c r="J447" s="54">
        <v>0</v>
      </c>
      <c r="K447" s="41"/>
      <c r="L447" s="38"/>
      <c r="M447" s="42" t="s">
        <v>34</v>
      </c>
      <c r="N447" s="41"/>
      <c r="O447" s="41"/>
      <c r="P447" s="38" t="s">
        <v>457</v>
      </c>
      <c r="Q447" s="40"/>
      <c r="R447" s="40"/>
      <c r="S447" s="40"/>
      <c r="T447" s="40"/>
      <c r="U447" s="98"/>
      <c r="V447" s="40"/>
      <c r="W447" s="40"/>
      <c r="X447" s="85">
        <f t="shared" si="4322"/>
        <v>0</v>
      </c>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0"/>
      <c r="AZ447" s="40"/>
      <c r="BA447" s="40"/>
      <c r="BB447" s="40"/>
      <c r="BC447" s="40"/>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40"/>
      <c r="CG447" s="40"/>
      <c r="CH447" s="40"/>
      <c r="CI447" s="40"/>
      <c r="CJ447" s="40"/>
      <c r="CK447" s="40"/>
      <c r="CL447" s="40"/>
      <c r="CM447" s="40"/>
      <c r="CN447" s="40"/>
      <c r="CO447" s="84">
        <v>0</v>
      </c>
      <c r="CP447" s="84">
        <v>0</v>
      </c>
      <c r="CQ447" s="40"/>
      <c r="CR447" s="57">
        <f t="shared" si="4323"/>
        <v>0</v>
      </c>
      <c r="CS447" s="40"/>
      <c r="CT447" s="40">
        <v>299216.46999999997</v>
      </c>
      <c r="CU447" s="84"/>
      <c r="CV447" s="84"/>
      <c r="CW447" s="84"/>
      <c r="CX447" s="84"/>
      <c r="CY447" s="191"/>
      <c r="CZ447" s="84"/>
      <c r="DA447" s="40">
        <v>467587.91</v>
      </c>
      <c r="DB447" s="84">
        <v>0</v>
      </c>
      <c r="DC447" s="84"/>
      <c r="DD447" s="84"/>
      <c r="DE447" s="84">
        <f t="shared" si="4324"/>
        <v>0</v>
      </c>
      <c r="DF447" s="191"/>
      <c r="DG447" s="84"/>
      <c r="DH447" s="40">
        <v>48117.94</v>
      </c>
      <c r="DI447" s="84">
        <v>0</v>
      </c>
      <c r="DJ447" s="84"/>
      <c r="DK447" s="84"/>
      <c r="DL447" s="84">
        <f t="shared" si="4325"/>
        <v>0</v>
      </c>
      <c r="DM447" s="191"/>
      <c r="DN447" s="84"/>
      <c r="DO447" s="40">
        <v>354483.85</v>
      </c>
      <c r="DP447" s="84">
        <v>0</v>
      </c>
      <c r="DQ447" s="84"/>
      <c r="DR447" s="84"/>
      <c r="DS447" s="84">
        <f t="shared" si="4326"/>
        <v>0</v>
      </c>
      <c r="DT447" s="191"/>
      <c r="DU447" s="84"/>
      <c r="DV447" s="40">
        <v>517627.82</v>
      </c>
      <c r="DW447" s="84">
        <v>0</v>
      </c>
      <c r="DX447" s="84"/>
      <c r="DY447" s="84"/>
      <c r="DZ447" s="84">
        <f t="shared" si="4327"/>
        <v>0</v>
      </c>
      <c r="EA447" s="191"/>
      <c r="EB447" s="84"/>
      <c r="EC447" s="40">
        <v>41987.81</v>
      </c>
      <c r="ED447" s="84">
        <v>0</v>
      </c>
      <c r="EE447" s="84"/>
      <c r="EF447" s="84"/>
      <c r="EG447" s="84">
        <f t="shared" si="4328"/>
        <v>0</v>
      </c>
      <c r="EH447" s="191"/>
      <c r="EI447" s="84"/>
      <c r="EJ447" s="40">
        <v>346616.4</v>
      </c>
      <c r="EK447" s="84">
        <v>0</v>
      </c>
      <c r="EL447" s="84"/>
      <c r="EM447" s="84"/>
      <c r="EN447" s="84">
        <f t="shared" si="4329"/>
        <v>0</v>
      </c>
      <c r="EO447" s="191"/>
      <c r="EP447" s="84"/>
      <c r="EQ447" s="40">
        <v>1131919.9099999999</v>
      </c>
      <c r="ER447" s="84">
        <v>0</v>
      </c>
      <c r="ES447" s="84"/>
      <c r="ET447" s="84"/>
      <c r="EU447" s="84">
        <f t="shared" si="4330"/>
        <v>0</v>
      </c>
      <c r="EV447" s="191"/>
      <c r="EW447" s="84"/>
      <c r="EX447" s="40">
        <v>3181.3</v>
      </c>
      <c r="EY447" s="84">
        <v>0</v>
      </c>
      <c r="EZ447" s="84"/>
      <c r="FA447" s="84"/>
      <c r="FB447" s="84">
        <f t="shared" si="4331"/>
        <v>0</v>
      </c>
      <c r="FC447" s="191"/>
      <c r="FD447" s="84"/>
      <c r="FE447" s="40">
        <v>15929.15</v>
      </c>
      <c r="FF447" s="84">
        <v>0</v>
      </c>
      <c r="FG447" s="84"/>
      <c r="FH447" s="84"/>
      <c r="FI447" s="84">
        <f t="shared" si="4332"/>
        <v>0</v>
      </c>
      <c r="FJ447" s="191"/>
      <c r="FK447" s="84"/>
      <c r="FL447" s="40">
        <v>619542.99</v>
      </c>
      <c r="FM447" s="84">
        <v>0</v>
      </c>
      <c r="FN447" s="84"/>
      <c r="FO447" s="84"/>
      <c r="FP447" s="84">
        <f t="shared" si="4333"/>
        <v>0</v>
      </c>
      <c r="FQ447" s="191"/>
      <c r="FR447" s="84"/>
      <c r="FS447" s="40"/>
      <c r="FT447" s="97">
        <f t="shared" si="4334"/>
        <v>0</v>
      </c>
      <c r="FU447" s="84">
        <v>0</v>
      </c>
      <c r="FV447" s="84">
        <v>0</v>
      </c>
      <c r="FW447" s="84">
        <v>0</v>
      </c>
      <c r="FX447" s="84">
        <f t="shared" si="4335"/>
        <v>0</v>
      </c>
      <c r="FY447" s="191" t="str">
        <f t="shared" si="4336"/>
        <v>nebija plānots</v>
      </c>
      <c r="FZ447" s="84">
        <f t="shared" si="4337"/>
        <v>0</v>
      </c>
      <c r="GA447" s="84">
        <v>0</v>
      </c>
      <c r="GB447" s="84">
        <v>0</v>
      </c>
      <c r="GC447" s="84">
        <f t="shared" si="4338"/>
        <v>0</v>
      </c>
      <c r="GD447" s="84">
        <f t="shared" si="4339"/>
        <v>0</v>
      </c>
      <c r="GE447" s="84">
        <f t="shared" si="4340"/>
        <v>0</v>
      </c>
      <c r="GF447" s="191" t="str">
        <f t="shared" si="4341"/>
        <v>nebija plānots</v>
      </c>
      <c r="GG447" s="84">
        <f t="shared" si="4342"/>
        <v>0</v>
      </c>
      <c r="GH447" s="84">
        <v>0</v>
      </c>
      <c r="GI447" s="84">
        <v>0</v>
      </c>
      <c r="GJ447" s="84">
        <f t="shared" si="4343"/>
        <v>0</v>
      </c>
      <c r="GK447" s="84">
        <f t="shared" si="4344"/>
        <v>0</v>
      </c>
      <c r="GL447" s="84">
        <f t="shared" si="4345"/>
        <v>0</v>
      </c>
      <c r="GM447" s="191" t="str">
        <f t="shared" si="4346"/>
        <v>nebija plānots</v>
      </c>
      <c r="GN447" s="84">
        <f t="shared" si="4347"/>
        <v>0</v>
      </c>
      <c r="GO447" s="84">
        <v>0</v>
      </c>
      <c r="GP447" s="84">
        <v>0</v>
      </c>
      <c r="GQ447" s="84">
        <f t="shared" si="4314"/>
        <v>0</v>
      </c>
      <c r="GR447" s="84">
        <f t="shared" si="4315"/>
        <v>0</v>
      </c>
      <c r="GS447" s="84">
        <f t="shared" si="4316"/>
        <v>0</v>
      </c>
      <c r="GT447" s="191" t="str">
        <f t="shared" si="4348"/>
        <v>nebija plānots</v>
      </c>
      <c r="GU447" s="84">
        <f t="shared" si="4317"/>
        <v>0</v>
      </c>
      <c r="GV447" s="84">
        <v>0</v>
      </c>
      <c r="GW447" s="84">
        <v>0</v>
      </c>
      <c r="GX447" s="84">
        <f t="shared" si="4318"/>
        <v>0</v>
      </c>
      <c r="GY447" s="84">
        <f t="shared" si="4319"/>
        <v>0</v>
      </c>
      <c r="GZ447" s="84">
        <f t="shared" si="4320"/>
        <v>0</v>
      </c>
      <c r="HA447" s="191" t="str">
        <f t="shared" si="4507"/>
        <v>nebija plānots</v>
      </c>
      <c r="HB447" s="84">
        <f t="shared" si="4321"/>
        <v>0</v>
      </c>
      <c r="HC447" s="40"/>
      <c r="HD447" s="40"/>
      <c r="HE447" s="1"/>
      <c r="HF447" s="170">
        <v>0.8</v>
      </c>
      <c r="HG447" s="100" t="s">
        <v>986</v>
      </c>
      <c r="HH447" s="100" t="s">
        <v>828</v>
      </c>
      <c r="HI447" s="100" t="s">
        <v>839</v>
      </c>
    </row>
    <row r="448" spans="1:217" ht="156" collapsed="1" x14ac:dyDescent="0.45">
      <c r="A448" s="1" t="s">
        <v>1330</v>
      </c>
      <c r="B448" s="9" t="str">
        <f>C448&amp;J448&amp;"."&amp;D448</f>
        <v>8.2.2.K0.Nē</v>
      </c>
      <c r="C448" s="317" t="s">
        <v>156</v>
      </c>
      <c r="D448" s="1" t="s">
        <v>1471</v>
      </c>
      <c r="E448" s="35"/>
      <c r="F448" s="52">
        <v>8</v>
      </c>
      <c r="G448" s="55" t="s">
        <v>156</v>
      </c>
      <c r="H448" s="54" t="s">
        <v>1295</v>
      </c>
      <c r="I448" s="54" t="str">
        <f t="shared" ref="I448" si="4815">CONCATENATE(G448," ",H448)</f>
        <v>8.2.2. Akadēmiskā personāla stratēģiskās specializācijas stiprināšana (tiek rezervēti 8.2.3.SAM 2.k)</v>
      </c>
      <c r="J448" s="54" t="s">
        <v>1472</v>
      </c>
      <c r="K448" s="62" t="s">
        <v>33</v>
      </c>
      <c r="L448" s="38" t="str">
        <f t="shared" ref="L448" si="4816">G448&amp;K448</f>
        <v>8.2.2.__</v>
      </c>
      <c r="M448" s="63" t="s">
        <v>34</v>
      </c>
      <c r="N448" s="62" t="s">
        <v>4</v>
      </c>
      <c r="O448" s="62" t="s">
        <v>221</v>
      </c>
      <c r="P448" s="55" t="s">
        <v>225</v>
      </c>
      <c r="Q448" s="57">
        <f t="shared" ref="Q448" si="4817">S448+T448+U448+V448+W448</f>
        <v>621764</v>
      </c>
      <c r="R448" s="57">
        <f t="shared" ref="R448" si="4818">S448+T448+U448+V448</f>
        <v>621764</v>
      </c>
      <c r="S448" s="80">
        <v>0</v>
      </c>
      <c r="T448" s="80">
        <v>0</v>
      </c>
      <c r="U448" s="80">
        <v>621764</v>
      </c>
      <c r="V448" s="80">
        <v>0</v>
      </c>
      <c r="W448" s="80">
        <v>0</v>
      </c>
      <c r="X448" s="85" t="str">
        <f t="shared" si="4322"/>
        <v>ESF</v>
      </c>
      <c r="Y448" s="85">
        <v>0</v>
      </c>
      <c r="Z448" s="85">
        <v>0</v>
      </c>
      <c r="AA448" s="85">
        <v>0</v>
      </c>
      <c r="AB448" s="85">
        <v>0</v>
      </c>
      <c r="AC448" s="85">
        <v>0</v>
      </c>
      <c r="AD448" s="85">
        <v>0</v>
      </c>
      <c r="AE448" s="85">
        <v>0</v>
      </c>
      <c r="AF448" s="85">
        <v>0</v>
      </c>
      <c r="AG448" s="85">
        <v>0</v>
      </c>
      <c r="AH448" s="85">
        <v>0</v>
      </c>
      <c r="AI448" s="85">
        <v>0</v>
      </c>
      <c r="AJ448" s="85">
        <v>0</v>
      </c>
      <c r="AK448" s="85">
        <v>0</v>
      </c>
      <c r="AL448" s="85">
        <v>0</v>
      </c>
      <c r="AM448" s="85">
        <v>0</v>
      </c>
      <c r="AN448" s="85">
        <v>0</v>
      </c>
      <c r="AO448" s="85">
        <v>0</v>
      </c>
      <c r="AP448" s="85">
        <v>0</v>
      </c>
      <c r="AQ448" s="85">
        <v>0</v>
      </c>
      <c r="AR448" s="85">
        <v>0</v>
      </c>
      <c r="AS448" s="85">
        <v>0</v>
      </c>
      <c r="AT448" s="85">
        <v>0</v>
      </c>
      <c r="AU448" s="85">
        <v>0</v>
      </c>
      <c r="AV448" s="85">
        <v>0</v>
      </c>
      <c r="AW448" s="85">
        <v>0</v>
      </c>
      <c r="AX448" s="85">
        <v>0</v>
      </c>
      <c r="AY448" s="85">
        <v>0</v>
      </c>
      <c r="AZ448" s="85">
        <v>0</v>
      </c>
      <c r="BA448" s="85">
        <v>0</v>
      </c>
      <c r="BB448" s="85">
        <v>0</v>
      </c>
      <c r="BC448" s="85">
        <v>0</v>
      </c>
      <c r="BD448" s="85">
        <v>0</v>
      </c>
      <c r="BE448" s="85">
        <v>0</v>
      </c>
      <c r="BF448" s="85">
        <v>0</v>
      </c>
      <c r="BG448" s="85">
        <v>0</v>
      </c>
      <c r="BH448" s="85">
        <v>0</v>
      </c>
      <c r="BI448" s="85">
        <v>0</v>
      </c>
      <c r="BJ448" s="85">
        <v>0</v>
      </c>
      <c r="BK448" s="85">
        <v>0</v>
      </c>
      <c r="BL448" s="85">
        <v>0</v>
      </c>
      <c r="BM448" s="85">
        <v>0</v>
      </c>
      <c r="BN448" s="85">
        <v>0</v>
      </c>
      <c r="BO448" s="85">
        <v>0</v>
      </c>
      <c r="BP448" s="85">
        <v>0</v>
      </c>
      <c r="BQ448" s="85">
        <v>0</v>
      </c>
      <c r="BR448" s="85">
        <v>0</v>
      </c>
      <c r="BS448" s="85">
        <v>0</v>
      </c>
      <c r="BT448" s="85">
        <v>0</v>
      </c>
      <c r="BU448" s="85">
        <v>0</v>
      </c>
      <c r="BV448" s="85">
        <v>0</v>
      </c>
      <c r="BW448" s="85">
        <v>0</v>
      </c>
      <c r="BX448" s="85">
        <v>0</v>
      </c>
      <c r="BY448" s="85">
        <v>0</v>
      </c>
      <c r="BZ448" s="85">
        <v>0</v>
      </c>
      <c r="CA448" s="85">
        <v>0</v>
      </c>
      <c r="CB448" s="85">
        <v>0</v>
      </c>
      <c r="CC448" s="85">
        <v>0</v>
      </c>
      <c r="CD448" s="57">
        <f t="shared" si="4475"/>
        <v>0</v>
      </c>
      <c r="CE448" s="85">
        <v>0</v>
      </c>
      <c r="CF448" s="85">
        <v>0</v>
      </c>
      <c r="CG448" s="85">
        <v>0</v>
      </c>
      <c r="CH448" s="85">
        <v>0</v>
      </c>
      <c r="CI448" s="85">
        <v>0</v>
      </c>
      <c r="CJ448" s="85">
        <v>0</v>
      </c>
      <c r="CK448" s="85">
        <v>0</v>
      </c>
      <c r="CL448" s="85">
        <v>0</v>
      </c>
      <c r="CM448" s="85">
        <v>0</v>
      </c>
      <c r="CN448" s="85">
        <v>0</v>
      </c>
      <c r="CO448" s="84">
        <v>0</v>
      </c>
      <c r="CP448" s="84">
        <v>0</v>
      </c>
      <c r="CQ448" s="57">
        <f>CE448+CF448+CG448+CH448+CI448+CJ448+CK448+CL448+CM448+CN448+CO448+CP448</f>
        <v>0</v>
      </c>
      <c r="CR448" s="57">
        <f t="shared" si="4323"/>
        <v>0</v>
      </c>
      <c r="CS448" s="179">
        <v>0</v>
      </c>
      <c r="CT448" s="84">
        <v>0</v>
      </c>
      <c r="CU448" s="84">
        <v>0</v>
      </c>
      <c r="CV448" s="84">
        <f t="shared" si="4349"/>
        <v>0</v>
      </c>
      <c r="CW448" s="84">
        <v>0</v>
      </c>
      <c r="CX448" s="84">
        <f t="shared" si="4350"/>
        <v>0</v>
      </c>
      <c r="CY448" s="191" t="str">
        <f t="shared" si="4351"/>
        <v>nebija plānots</v>
      </c>
      <c r="CZ448" s="84">
        <f t="shared" si="4352"/>
        <v>0</v>
      </c>
      <c r="DA448" s="84">
        <v>0</v>
      </c>
      <c r="DB448" s="84">
        <v>0</v>
      </c>
      <c r="DC448" s="84">
        <f t="shared" si="4354"/>
        <v>0</v>
      </c>
      <c r="DD448" s="84">
        <v>0</v>
      </c>
      <c r="DE448" s="84">
        <f t="shared" si="4324"/>
        <v>0</v>
      </c>
      <c r="DF448" s="191" t="str">
        <f t="shared" ref="DF448" si="4819">IFERROR(DE448/DC448,"nebija plānots")</f>
        <v>nebija plānots</v>
      </c>
      <c r="DG448" s="84">
        <f t="shared" ref="DG448" si="4820">DE448-DC448</f>
        <v>0</v>
      </c>
      <c r="DH448" s="84">
        <v>0</v>
      </c>
      <c r="DI448" s="84">
        <v>0</v>
      </c>
      <c r="DJ448" s="84">
        <f t="shared" ref="DJ448" si="4821">DC448+DH448</f>
        <v>0</v>
      </c>
      <c r="DK448" s="84">
        <v>0</v>
      </c>
      <c r="DL448" s="84">
        <f t="shared" si="4325"/>
        <v>0</v>
      </c>
      <c r="DM448" s="191" t="str">
        <f t="shared" ref="DM448" si="4822">IFERROR(DL448/DJ448,"nebija plānots")</f>
        <v>nebija plānots</v>
      </c>
      <c r="DN448" s="84">
        <f t="shared" ref="DN448" si="4823">DL448-DJ448</f>
        <v>0</v>
      </c>
      <c r="DO448" s="84">
        <v>0</v>
      </c>
      <c r="DP448" s="84">
        <v>0</v>
      </c>
      <c r="DQ448" s="84">
        <f t="shared" ref="DQ448" si="4824">DJ448+DO448</f>
        <v>0</v>
      </c>
      <c r="DR448" s="84">
        <v>0</v>
      </c>
      <c r="DS448" s="84">
        <f t="shared" si="4326"/>
        <v>0</v>
      </c>
      <c r="DT448" s="191" t="str">
        <f t="shared" ref="DT448" si="4825">IFERROR(DS448/DQ448,"nebija plānots")</f>
        <v>nebija plānots</v>
      </c>
      <c r="DU448" s="84">
        <f t="shared" ref="DU448" si="4826">DS448-DQ448</f>
        <v>0</v>
      </c>
      <c r="DV448" s="84">
        <v>0</v>
      </c>
      <c r="DW448" s="84">
        <v>0</v>
      </c>
      <c r="DX448" s="84">
        <f t="shared" ref="DX448" si="4827">DQ448+DV448</f>
        <v>0</v>
      </c>
      <c r="DY448" s="84">
        <v>0</v>
      </c>
      <c r="DZ448" s="84">
        <f t="shared" si="4327"/>
        <v>0</v>
      </c>
      <c r="EA448" s="191" t="str">
        <f t="shared" ref="EA448" si="4828">IFERROR(DZ448/DX448,"nebija plānots")</f>
        <v>nebija plānots</v>
      </c>
      <c r="EB448" s="84">
        <f t="shared" ref="EB448" si="4829">DZ448-DX448</f>
        <v>0</v>
      </c>
      <c r="EC448" s="84">
        <v>0</v>
      </c>
      <c r="ED448" s="84">
        <v>0</v>
      </c>
      <c r="EE448" s="84">
        <f t="shared" ref="EE448" si="4830">DX448+EC448</f>
        <v>0</v>
      </c>
      <c r="EF448" s="84">
        <v>0</v>
      </c>
      <c r="EG448" s="84">
        <f t="shared" si="4328"/>
        <v>0</v>
      </c>
      <c r="EH448" s="191" t="str">
        <f t="shared" ref="EH448" si="4831">IFERROR(EG448/EE448,"nebija plānots")</f>
        <v>nebija plānots</v>
      </c>
      <c r="EI448" s="84">
        <f t="shared" ref="EI448" si="4832">EG448-EE448</f>
        <v>0</v>
      </c>
      <c r="EJ448" s="84">
        <v>0</v>
      </c>
      <c r="EK448" s="84">
        <v>0</v>
      </c>
      <c r="EL448" s="84">
        <f t="shared" ref="EL448" si="4833">EE448+EJ448</f>
        <v>0</v>
      </c>
      <c r="EM448" s="84">
        <v>0</v>
      </c>
      <c r="EN448" s="84">
        <f t="shared" si="4329"/>
        <v>0</v>
      </c>
      <c r="EO448" s="191" t="str">
        <f t="shared" ref="EO448" si="4834">IFERROR(EN448/EL448,"nebija plānots")</f>
        <v>nebija plānots</v>
      </c>
      <c r="EP448" s="84">
        <f t="shared" ref="EP448" si="4835">EN448-EL448</f>
        <v>0</v>
      </c>
      <c r="EQ448" s="84">
        <v>0</v>
      </c>
      <c r="ER448" s="84">
        <v>0</v>
      </c>
      <c r="ES448" s="84">
        <f t="shared" ref="ES448" si="4836">EL448+EQ448</f>
        <v>0</v>
      </c>
      <c r="ET448" s="84">
        <v>0</v>
      </c>
      <c r="EU448" s="84">
        <f t="shared" si="4330"/>
        <v>0</v>
      </c>
      <c r="EV448" s="191" t="str">
        <f t="shared" ref="EV448" si="4837">IFERROR(EU448/ES448,"nebija plānots")</f>
        <v>nebija plānots</v>
      </c>
      <c r="EW448" s="84">
        <f t="shared" ref="EW448" si="4838">EU448-ES448</f>
        <v>0</v>
      </c>
      <c r="EX448" s="84">
        <v>0</v>
      </c>
      <c r="EY448" s="84">
        <v>0</v>
      </c>
      <c r="EZ448" s="84">
        <f t="shared" ref="EZ448" si="4839">ES448+EX448</f>
        <v>0</v>
      </c>
      <c r="FA448" s="84">
        <v>0</v>
      </c>
      <c r="FB448" s="84">
        <f t="shared" si="4331"/>
        <v>0</v>
      </c>
      <c r="FC448" s="191" t="str">
        <f t="shared" ref="FC448" si="4840">IFERROR(FB448/EZ448,"nebija plānots")</f>
        <v>nebija plānots</v>
      </c>
      <c r="FD448" s="84">
        <f t="shared" ref="FD448" si="4841">FB448-EZ448</f>
        <v>0</v>
      </c>
      <c r="FE448" s="84">
        <v>0</v>
      </c>
      <c r="FF448" s="84">
        <v>0</v>
      </c>
      <c r="FG448" s="84">
        <f t="shared" ref="FG448" si="4842">EZ448+FE448</f>
        <v>0</v>
      </c>
      <c r="FH448" s="84">
        <v>0</v>
      </c>
      <c r="FI448" s="84">
        <f t="shared" si="4332"/>
        <v>0</v>
      </c>
      <c r="FJ448" s="191" t="str">
        <f t="shared" ref="FJ448" si="4843">IFERROR(FI448/FG448,"nebija plānots")</f>
        <v>nebija plānots</v>
      </c>
      <c r="FK448" s="84">
        <f t="shared" ref="FK448" si="4844">FI448-FG448</f>
        <v>0</v>
      </c>
      <c r="FL448" s="84">
        <v>0</v>
      </c>
      <c r="FM448" s="84">
        <v>0</v>
      </c>
      <c r="FN448" s="84">
        <f t="shared" ref="FN448" si="4845">FG448+FL448</f>
        <v>0</v>
      </c>
      <c r="FO448" s="84">
        <v>0</v>
      </c>
      <c r="FP448" s="84">
        <f t="shared" si="4333"/>
        <v>0</v>
      </c>
      <c r="FQ448" s="191" t="str">
        <f t="shared" ref="FQ448" si="4846">IFERROR(FP448/FN448,"nebija plānots")</f>
        <v>nebija plānots</v>
      </c>
      <c r="FR448" s="84">
        <f t="shared" ref="FR448" si="4847">FP448-FN448</f>
        <v>0</v>
      </c>
      <c r="FS448" s="97">
        <f t="shared" si="4506"/>
        <v>0</v>
      </c>
      <c r="FT448" s="97">
        <f t="shared" si="4334"/>
        <v>0</v>
      </c>
      <c r="FU448" s="84">
        <v>0</v>
      </c>
      <c r="FV448" s="84">
        <v>0</v>
      </c>
      <c r="FW448" s="84">
        <v>0</v>
      </c>
      <c r="FX448" s="84">
        <f t="shared" si="4335"/>
        <v>0</v>
      </c>
      <c r="FY448" s="191" t="str">
        <f t="shared" si="4336"/>
        <v>nebija plānots</v>
      </c>
      <c r="FZ448" s="84">
        <f t="shared" si="4337"/>
        <v>0</v>
      </c>
      <c r="GA448" s="84">
        <v>0</v>
      </c>
      <c r="GB448" s="84">
        <v>0</v>
      </c>
      <c r="GC448" s="84">
        <f t="shared" si="4338"/>
        <v>0</v>
      </c>
      <c r="GD448" s="84">
        <f t="shared" si="4339"/>
        <v>0</v>
      </c>
      <c r="GE448" s="84">
        <f t="shared" si="4340"/>
        <v>0</v>
      </c>
      <c r="GF448" s="191" t="str">
        <f t="shared" si="4341"/>
        <v>nebija plānots</v>
      </c>
      <c r="GG448" s="84">
        <f t="shared" si="4342"/>
        <v>0</v>
      </c>
      <c r="GH448" s="84">
        <v>0</v>
      </c>
      <c r="GI448" s="84">
        <v>0</v>
      </c>
      <c r="GJ448" s="84">
        <f t="shared" si="4343"/>
        <v>0</v>
      </c>
      <c r="GK448" s="84">
        <f t="shared" si="4344"/>
        <v>0</v>
      </c>
      <c r="GL448" s="84">
        <f t="shared" si="4345"/>
        <v>0</v>
      </c>
      <c r="GM448" s="191" t="str">
        <f t="shared" si="4346"/>
        <v>nebija plānots</v>
      </c>
      <c r="GN448" s="84">
        <f t="shared" si="4347"/>
        <v>0</v>
      </c>
      <c r="GO448" s="84">
        <v>0</v>
      </c>
      <c r="GP448" s="84">
        <v>0</v>
      </c>
      <c r="GQ448" s="84">
        <f t="shared" si="4314"/>
        <v>0</v>
      </c>
      <c r="GR448" s="84">
        <f t="shared" si="4315"/>
        <v>0</v>
      </c>
      <c r="GS448" s="84">
        <f t="shared" si="4316"/>
        <v>0</v>
      </c>
      <c r="GT448" s="191" t="str">
        <f t="shared" si="4348"/>
        <v>nebija plānots</v>
      </c>
      <c r="GU448" s="84">
        <f t="shared" si="4317"/>
        <v>0</v>
      </c>
      <c r="GV448" s="84">
        <v>0</v>
      </c>
      <c r="GW448" s="84">
        <v>0</v>
      </c>
      <c r="GX448" s="84">
        <f t="shared" si="4318"/>
        <v>0</v>
      </c>
      <c r="GY448" s="84">
        <f t="shared" si="4319"/>
        <v>0</v>
      </c>
      <c r="GZ448" s="84">
        <f t="shared" si="4320"/>
        <v>0</v>
      </c>
      <c r="HA448" s="191" t="str">
        <f t="shared" si="4507"/>
        <v>nebija plānots</v>
      </c>
      <c r="HB448" s="84">
        <f t="shared" si="4321"/>
        <v>0</v>
      </c>
      <c r="HC448" s="57">
        <f>FU448+FS448+CQ448+CD448+BQ448+BC448+AP448</f>
        <v>0</v>
      </c>
      <c r="HD448" s="57">
        <f>Q448-HC448</f>
        <v>621764</v>
      </c>
      <c r="HE448" s="189" t="s">
        <v>1296</v>
      </c>
      <c r="HF448" s="58"/>
      <c r="HG448" s="58"/>
      <c r="HH448" s="58"/>
      <c r="HI448" s="58"/>
    </row>
    <row r="449" spans="1:217" ht="78" hidden="1" outlineLevel="1" x14ac:dyDescent="0.45">
      <c r="B449" s="9"/>
      <c r="C449" s="317" t="s">
        <v>156</v>
      </c>
      <c r="D449" s="1" t="s">
        <v>1471</v>
      </c>
      <c r="E449" s="35"/>
      <c r="F449" s="35">
        <v>8</v>
      </c>
      <c r="G449" s="38" t="s">
        <v>156</v>
      </c>
      <c r="H449" s="37" t="s">
        <v>292</v>
      </c>
      <c r="I449" s="37" t="s">
        <v>538</v>
      </c>
      <c r="J449" s="54">
        <v>0</v>
      </c>
      <c r="K449" s="41"/>
      <c r="L449" s="38"/>
      <c r="M449" s="42" t="s">
        <v>34</v>
      </c>
      <c r="N449" s="41"/>
      <c r="O449" s="41"/>
      <c r="P449" s="38" t="s">
        <v>456</v>
      </c>
      <c r="Q449" s="40"/>
      <c r="R449" s="40"/>
      <c r="S449" s="40"/>
      <c r="T449" s="40"/>
      <c r="U449" s="98"/>
      <c r="V449" s="40"/>
      <c r="W449" s="40"/>
      <c r="X449" s="85"/>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0"/>
      <c r="AZ449" s="40"/>
      <c r="BA449" s="40"/>
      <c r="BB449" s="40"/>
      <c r="BC449" s="40"/>
      <c r="BD449" s="40"/>
      <c r="BE449" s="40"/>
      <c r="BF449" s="40"/>
      <c r="BG449" s="40"/>
      <c r="BH449" s="40"/>
      <c r="BI449" s="40"/>
      <c r="BJ449" s="40"/>
      <c r="BK449" s="40"/>
      <c r="BL449" s="40"/>
      <c r="BM449" s="40"/>
      <c r="BN449" s="40"/>
      <c r="BO449" s="40"/>
      <c r="BP449" s="40"/>
      <c r="BQ449" s="40"/>
      <c r="BR449" s="40"/>
      <c r="BS449" s="40"/>
      <c r="BT449" s="40"/>
      <c r="BU449" s="40"/>
      <c r="BV449" s="40"/>
      <c r="BW449" s="40"/>
      <c r="BX449" s="40"/>
      <c r="BY449" s="40"/>
      <c r="BZ449" s="40"/>
      <c r="CA449" s="40"/>
      <c r="CB449" s="40"/>
      <c r="CC449" s="40"/>
      <c r="CD449" s="40"/>
      <c r="CE449" s="40"/>
      <c r="CF449" s="40"/>
      <c r="CG449" s="40"/>
      <c r="CH449" s="40"/>
      <c r="CI449" s="40"/>
      <c r="CJ449" s="40"/>
      <c r="CK449" s="40"/>
      <c r="CL449" s="40"/>
      <c r="CM449" s="40"/>
      <c r="CN449" s="40"/>
      <c r="CO449" s="84"/>
      <c r="CP449" s="84"/>
      <c r="CQ449" s="40"/>
      <c r="CR449" s="57"/>
      <c r="CS449" s="40"/>
      <c r="CT449" s="40"/>
      <c r="CU449" s="84"/>
      <c r="CV449" s="84"/>
      <c r="CW449" s="84"/>
      <c r="CX449" s="84"/>
      <c r="CY449" s="191"/>
      <c r="CZ449" s="84"/>
      <c r="DA449" s="40"/>
      <c r="DB449" s="84">
        <v>0</v>
      </c>
      <c r="DC449" s="84"/>
      <c r="DD449" s="84"/>
      <c r="DE449" s="84">
        <f t="shared" si="4324"/>
        <v>0</v>
      </c>
      <c r="DF449" s="191"/>
      <c r="DG449" s="84"/>
      <c r="DH449" s="40"/>
      <c r="DI449" s="84">
        <v>0</v>
      </c>
      <c r="DJ449" s="84"/>
      <c r="DK449" s="84"/>
      <c r="DL449" s="84">
        <f t="shared" si="4325"/>
        <v>0</v>
      </c>
      <c r="DM449" s="191"/>
      <c r="DN449" s="84"/>
      <c r="DO449" s="40"/>
      <c r="DP449" s="84">
        <v>0</v>
      </c>
      <c r="DQ449" s="84"/>
      <c r="DR449" s="84"/>
      <c r="DS449" s="84">
        <f t="shared" si="4326"/>
        <v>0</v>
      </c>
      <c r="DT449" s="191"/>
      <c r="DU449" s="84"/>
      <c r="DV449" s="40"/>
      <c r="DW449" s="84">
        <v>0</v>
      </c>
      <c r="DX449" s="84"/>
      <c r="DY449" s="84"/>
      <c r="DZ449" s="84">
        <f t="shared" si="4327"/>
        <v>0</v>
      </c>
      <c r="EA449" s="191"/>
      <c r="EB449" s="84"/>
      <c r="EC449" s="40"/>
      <c r="ED449" s="84">
        <v>0</v>
      </c>
      <c r="EE449" s="84"/>
      <c r="EF449" s="84"/>
      <c r="EG449" s="84">
        <f t="shared" si="4328"/>
        <v>0</v>
      </c>
      <c r="EH449" s="191"/>
      <c r="EI449" s="84"/>
      <c r="EJ449" s="40"/>
      <c r="EK449" s="84">
        <v>0</v>
      </c>
      <c r="EL449" s="84"/>
      <c r="EM449" s="84"/>
      <c r="EN449" s="84">
        <f t="shared" si="4329"/>
        <v>0</v>
      </c>
      <c r="EO449" s="191"/>
      <c r="EP449" s="84"/>
      <c r="EQ449" s="40"/>
      <c r="ER449" s="84">
        <v>0</v>
      </c>
      <c r="ES449" s="84"/>
      <c r="ET449" s="84"/>
      <c r="EU449" s="84">
        <f t="shared" si="4330"/>
        <v>0</v>
      </c>
      <c r="EV449" s="191"/>
      <c r="EW449" s="84"/>
      <c r="EX449" s="40"/>
      <c r="EY449" s="84">
        <v>0</v>
      </c>
      <c r="EZ449" s="84"/>
      <c r="FA449" s="84"/>
      <c r="FB449" s="84">
        <f t="shared" si="4331"/>
        <v>0</v>
      </c>
      <c r="FC449" s="191"/>
      <c r="FD449" s="84"/>
      <c r="FE449" s="40"/>
      <c r="FF449" s="84">
        <v>0</v>
      </c>
      <c r="FG449" s="84"/>
      <c r="FH449" s="84"/>
      <c r="FI449" s="84">
        <f t="shared" si="4332"/>
        <v>0</v>
      </c>
      <c r="FJ449" s="191"/>
      <c r="FK449" s="84"/>
      <c r="FL449" s="40"/>
      <c r="FM449" s="84">
        <v>0</v>
      </c>
      <c r="FN449" s="84"/>
      <c r="FO449" s="84"/>
      <c r="FP449" s="84">
        <f t="shared" si="4333"/>
        <v>0</v>
      </c>
      <c r="FQ449" s="191"/>
      <c r="FR449" s="84"/>
      <c r="FS449" s="40"/>
      <c r="FT449" s="97">
        <f t="shared" si="4334"/>
        <v>0</v>
      </c>
      <c r="FU449" s="84">
        <v>0</v>
      </c>
      <c r="FV449" s="84">
        <v>0</v>
      </c>
      <c r="FW449" s="84">
        <v>0</v>
      </c>
      <c r="FX449" s="84">
        <f t="shared" si="4335"/>
        <v>0</v>
      </c>
      <c r="FY449" s="191" t="str">
        <f t="shared" si="4336"/>
        <v>nebija plānots</v>
      </c>
      <c r="FZ449" s="84">
        <f t="shared" si="4337"/>
        <v>0</v>
      </c>
      <c r="GA449" s="84">
        <v>0</v>
      </c>
      <c r="GB449" s="84">
        <v>0</v>
      </c>
      <c r="GC449" s="84">
        <f t="shared" si="4338"/>
        <v>0</v>
      </c>
      <c r="GD449" s="84">
        <f t="shared" si="4339"/>
        <v>0</v>
      </c>
      <c r="GE449" s="84">
        <f t="shared" si="4340"/>
        <v>0</v>
      </c>
      <c r="GF449" s="191" t="str">
        <f t="shared" si="4341"/>
        <v>nebija plānots</v>
      </c>
      <c r="GG449" s="84">
        <f t="shared" si="4342"/>
        <v>0</v>
      </c>
      <c r="GH449" s="84">
        <v>0</v>
      </c>
      <c r="GI449" s="84">
        <v>0</v>
      </c>
      <c r="GJ449" s="84">
        <f t="shared" si="4343"/>
        <v>0</v>
      </c>
      <c r="GK449" s="84">
        <f t="shared" si="4344"/>
        <v>0</v>
      </c>
      <c r="GL449" s="84">
        <f t="shared" si="4345"/>
        <v>0</v>
      </c>
      <c r="GM449" s="191" t="str">
        <f t="shared" si="4346"/>
        <v>nebija plānots</v>
      </c>
      <c r="GN449" s="84">
        <f t="shared" si="4347"/>
        <v>0</v>
      </c>
      <c r="GO449" s="84">
        <v>0</v>
      </c>
      <c r="GP449" s="84">
        <v>0</v>
      </c>
      <c r="GQ449" s="84">
        <f t="shared" si="4314"/>
        <v>0</v>
      </c>
      <c r="GR449" s="84">
        <f t="shared" si="4315"/>
        <v>0</v>
      </c>
      <c r="GS449" s="84">
        <f t="shared" si="4316"/>
        <v>0</v>
      </c>
      <c r="GT449" s="191" t="str">
        <f t="shared" si="4348"/>
        <v>nebija plānots</v>
      </c>
      <c r="GU449" s="84">
        <f t="shared" si="4317"/>
        <v>0</v>
      </c>
      <c r="GV449" s="84">
        <v>0</v>
      </c>
      <c r="GW449" s="84">
        <v>0</v>
      </c>
      <c r="GX449" s="84">
        <f t="shared" si="4318"/>
        <v>0</v>
      </c>
      <c r="GY449" s="84">
        <f t="shared" si="4319"/>
        <v>0</v>
      </c>
      <c r="GZ449" s="84">
        <f t="shared" si="4320"/>
        <v>0</v>
      </c>
      <c r="HA449" s="191" t="str">
        <f t="shared" si="4507"/>
        <v>nebija plānots</v>
      </c>
      <c r="HB449" s="84">
        <f t="shared" si="4321"/>
        <v>0</v>
      </c>
      <c r="HC449" s="40"/>
      <c r="HD449" s="40"/>
      <c r="HE449" s="99"/>
      <c r="HF449" s="170"/>
      <c r="HG449" s="100"/>
      <c r="HH449" s="100"/>
      <c r="HI449" s="100"/>
    </row>
    <row r="450" spans="1:217" ht="58.5" hidden="1" outlineLevel="1" x14ac:dyDescent="0.45">
      <c r="B450" s="9"/>
      <c r="C450" s="317" t="s">
        <v>156</v>
      </c>
      <c r="D450" s="1" t="s">
        <v>1471</v>
      </c>
      <c r="E450" s="35"/>
      <c r="F450" s="35">
        <v>8</v>
      </c>
      <c r="G450" s="38" t="s">
        <v>156</v>
      </c>
      <c r="H450" s="37" t="s">
        <v>292</v>
      </c>
      <c r="I450" s="37" t="s">
        <v>538</v>
      </c>
      <c r="J450" s="54">
        <v>0</v>
      </c>
      <c r="K450" s="41"/>
      <c r="L450" s="38"/>
      <c r="M450" s="42" t="s">
        <v>34</v>
      </c>
      <c r="N450" s="41"/>
      <c r="O450" s="41"/>
      <c r="P450" s="38" t="s">
        <v>457</v>
      </c>
      <c r="Q450" s="40"/>
      <c r="R450" s="40"/>
      <c r="S450" s="40"/>
      <c r="T450" s="40"/>
      <c r="U450" s="98"/>
      <c r="V450" s="40"/>
      <c r="W450" s="40"/>
      <c r="X450" s="85"/>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0"/>
      <c r="AZ450" s="40"/>
      <c r="BA450" s="40"/>
      <c r="BB450" s="40"/>
      <c r="BC450" s="40"/>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40"/>
      <c r="CG450" s="40"/>
      <c r="CH450" s="40"/>
      <c r="CI450" s="40"/>
      <c r="CJ450" s="40"/>
      <c r="CK450" s="40"/>
      <c r="CL450" s="40"/>
      <c r="CM450" s="40"/>
      <c r="CN450" s="40"/>
      <c r="CO450" s="84"/>
      <c r="CP450" s="84"/>
      <c r="CQ450" s="40"/>
      <c r="CR450" s="57"/>
      <c r="CS450" s="40"/>
      <c r="CT450" s="40"/>
      <c r="CU450" s="84"/>
      <c r="CV450" s="84"/>
      <c r="CW450" s="84"/>
      <c r="CX450" s="84"/>
      <c r="CY450" s="191"/>
      <c r="CZ450" s="84"/>
      <c r="DA450" s="40"/>
      <c r="DB450" s="84">
        <v>0</v>
      </c>
      <c r="DC450" s="84"/>
      <c r="DD450" s="84"/>
      <c r="DE450" s="84">
        <f t="shared" si="4324"/>
        <v>0</v>
      </c>
      <c r="DF450" s="191"/>
      <c r="DG450" s="84"/>
      <c r="DH450" s="40"/>
      <c r="DI450" s="84">
        <v>0</v>
      </c>
      <c r="DJ450" s="84"/>
      <c r="DK450" s="84"/>
      <c r="DL450" s="84">
        <f t="shared" si="4325"/>
        <v>0</v>
      </c>
      <c r="DM450" s="191"/>
      <c r="DN450" s="84"/>
      <c r="DO450" s="40"/>
      <c r="DP450" s="84">
        <v>0</v>
      </c>
      <c r="DQ450" s="84"/>
      <c r="DR450" s="84"/>
      <c r="DS450" s="84">
        <f t="shared" si="4326"/>
        <v>0</v>
      </c>
      <c r="DT450" s="191"/>
      <c r="DU450" s="84"/>
      <c r="DV450" s="40"/>
      <c r="DW450" s="84">
        <v>0</v>
      </c>
      <c r="DX450" s="84"/>
      <c r="DY450" s="84"/>
      <c r="DZ450" s="84">
        <f t="shared" si="4327"/>
        <v>0</v>
      </c>
      <c r="EA450" s="191"/>
      <c r="EB450" s="84"/>
      <c r="EC450" s="40"/>
      <c r="ED450" s="84">
        <v>0</v>
      </c>
      <c r="EE450" s="84"/>
      <c r="EF450" s="84"/>
      <c r="EG450" s="84">
        <f t="shared" si="4328"/>
        <v>0</v>
      </c>
      <c r="EH450" s="191"/>
      <c r="EI450" s="84"/>
      <c r="EJ450" s="40"/>
      <c r="EK450" s="84">
        <v>0</v>
      </c>
      <c r="EL450" s="84"/>
      <c r="EM450" s="84"/>
      <c r="EN450" s="84">
        <f t="shared" si="4329"/>
        <v>0</v>
      </c>
      <c r="EO450" s="191"/>
      <c r="EP450" s="84"/>
      <c r="EQ450" s="40"/>
      <c r="ER450" s="84">
        <v>0</v>
      </c>
      <c r="ES450" s="84"/>
      <c r="ET450" s="84"/>
      <c r="EU450" s="84">
        <f t="shared" si="4330"/>
        <v>0</v>
      </c>
      <c r="EV450" s="191"/>
      <c r="EW450" s="84"/>
      <c r="EX450" s="40"/>
      <c r="EY450" s="84">
        <v>0</v>
      </c>
      <c r="EZ450" s="84"/>
      <c r="FA450" s="84"/>
      <c r="FB450" s="84">
        <f t="shared" si="4331"/>
        <v>0</v>
      </c>
      <c r="FC450" s="191"/>
      <c r="FD450" s="84"/>
      <c r="FE450" s="40"/>
      <c r="FF450" s="84">
        <v>0</v>
      </c>
      <c r="FG450" s="84"/>
      <c r="FH450" s="84"/>
      <c r="FI450" s="84">
        <f t="shared" si="4332"/>
        <v>0</v>
      </c>
      <c r="FJ450" s="191"/>
      <c r="FK450" s="84"/>
      <c r="FL450" s="40"/>
      <c r="FM450" s="84">
        <v>0</v>
      </c>
      <c r="FN450" s="84"/>
      <c r="FO450" s="84"/>
      <c r="FP450" s="84">
        <f t="shared" si="4333"/>
        <v>0</v>
      </c>
      <c r="FQ450" s="191"/>
      <c r="FR450" s="84"/>
      <c r="FS450" s="40"/>
      <c r="FT450" s="97">
        <f t="shared" si="4334"/>
        <v>0</v>
      </c>
      <c r="FU450" s="84">
        <v>0</v>
      </c>
      <c r="FV450" s="84">
        <v>0</v>
      </c>
      <c r="FW450" s="84">
        <v>0</v>
      </c>
      <c r="FX450" s="84">
        <f t="shared" si="4335"/>
        <v>0</v>
      </c>
      <c r="FY450" s="191" t="str">
        <f t="shared" si="4336"/>
        <v>nebija plānots</v>
      </c>
      <c r="FZ450" s="84">
        <f t="shared" si="4337"/>
        <v>0</v>
      </c>
      <c r="GA450" s="84">
        <v>0</v>
      </c>
      <c r="GB450" s="84">
        <v>0</v>
      </c>
      <c r="GC450" s="84">
        <f t="shared" si="4338"/>
        <v>0</v>
      </c>
      <c r="GD450" s="84">
        <f t="shared" si="4339"/>
        <v>0</v>
      </c>
      <c r="GE450" s="84">
        <f t="shared" si="4340"/>
        <v>0</v>
      </c>
      <c r="GF450" s="191" t="str">
        <f t="shared" si="4341"/>
        <v>nebija plānots</v>
      </c>
      <c r="GG450" s="84">
        <f t="shared" si="4342"/>
        <v>0</v>
      </c>
      <c r="GH450" s="84">
        <v>0</v>
      </c>
      <c r="GI450" s="84">
        <v>0</v>
      </c>
      <c r="GJ450" s="84">
        <f t="shared" si="4343"/>
        <v>0</v>
      </c>
      <c r="GK450" s="84">
        <f t="shared" si="4344"/>
        <v>0</v>
      </c>
      <c r="GL450" s="84">
        <f t="shared" si="4345"/>
        <v>0</v>
      </c>
      <c r="GM450" s="191" t="str">
        <f t="shared" si="4346"/>
        <v>nebija plānots</v>
      </c>
      <c r="GN450" s="84">
        <f t="shared" si="4347"/>
        <v>0</v>
      </c>
      <c r="GO450" s="84">
        <v>0</v>
      </c>
      <c r="GP450" s="84">
        <v>0</v>
      </c>
      <c r="GQ450" s="84">
        <f t="shared" si="4314"/>
        <v>0</v>
      </c>
      <c r="GR450" s="84">
        <f t="shared" si="4315"/>
        <v>0</v>
      </c>
      <c r="GS450" s="84">
        <f t="shared" si="4316"/>
        <v>0</v>
      </c>
      <c r="GT450" s="191" t="str">
        <f t="shared" si="4348"/>
        <v>nebija plānots</v>
      </c>
      <c r="GU450" s="84">
        <f t="shared" si="4317"/>
        <v>0</v>
      </c>
      <c r="GV450" s="84">
        <v>0</v>
      </c>
      <c r="GW450" s="84">
        <v>0</v>
      </c>
      <c r="GX450" s="84">
        <f t="shared" si="4318"/>
        <v>0</v>
      </c>
      <c r="GY450" s="84">
        <f t="shared" si="4319"/>
        <v>0</v>
      </c>
      <c r="GZ450" s="84">
        <f t="shared" si="4320"/>
        <v>0</v>
      </c>
      <c r="HA450" s="191" t="str">
        <f t="shared" si="4507"/>
        <v>nebija plānots</v>
      </c>
      <c r="HB450" s="84">
        <f t="shared" si="4321"/>
        <v>0</v>
      </c>
      <c r="HC450" s="40"/>
      <c r="HD450" s="40"/>
      <c r="HE450" s="99"/>
      <c r="HF450" s="170"/>
      <c r="HG450" s="100"/>
      <c r="HH450" s="100"/>
      <c r="HI450" s="100"/>
    </row>
    <row r="451" spans="1:217" ht="136.5" collapsed="1" x14ac:dyDescent="0.45">
      <c r="A451" s="1" t="str">
        <f>G451&amp;K451</f>
        <v>8.2.3.1</v>
      </c>
      <c r="B451" s="9" t="str">
        <f>C451&amp;J451&amp;"."&amp;D451</f>
        <v>8.2.3.1.Nē</v>
      </c>
      <c r="C451" s="317" t="s">
        <v>157</v>
      </c>
      <c r="D451" s="1" t="s">
        <v>1471</v>
      </c>
      <c r="E451" s="35">
        <v>433</v>
      </c>
      <c r="F451" s="52">
        <v>8</v>
      </c>
      <c r="G451" s="53" t="s">
        <v>157</v>
      </c>
      <c r="H451" s="54" t="s">
        <v>293</v>
      </c>
      <c r="I451" s="54" t="str">
        <f t="shared" si="4781"/>
        <v>8.2.3. Efektīvas pārvaldības nodrošināšana augstskolās</v>
      </c>
      <c r="J451" s="54">
        <v>1</v>
      </c>
      <c r="K451" s="55">
        <v>1</v>
      </c>
      <c r="L451" s="38" t="str">
        <f t="shared" si="4782"/>
        <v>8.2.3.1</v>
      </c>
      <c r="M451" s="56" t="s">
        <v>34</v>
      </c>
      <c r="N451" s="55" t="s">
        <v>4</v>
      </c>
      <c r="O451" s="55" t="s">
        <v>221</v>
      </c>
      <c r="P451" s="55" t="s">
        <v>225</v>
      </c>
      <c r="Q451" s="57">
        <f t="shared" si="4783"/>
        <v>12018100</v>
      </c>
      <c r="R451" s="57">
        <f t="shared" si="4784"/>
        <v>12018100</v>
      </c>
      <c r="S451" s="80">
        <v>0</v>
      </c>
      <c r="T451" s="80">
        <v>0</v>
      </c>
      <c r="U451" s="81">
        <v>12018100</v>
      </c>
      <c r="V451" s="80">
        <v>0</v>
      </c>
      <c r="W451" s="80">
        <v>0</v>
      </c>
      <c r="X451" s="85" t="str">
        <f t="shared" si="4322"/>
        <v>ESF</v>
      </c>
      <c r="Y451" s="85">
        <v>0</v>
      </c>
      <c r="Z451" s="85">
        <v>0</v>
      </c>
      <c r="AA451" s="85">
        <v>0</v>
      </c>
      <c r="AB451" s="85">
        <v>0</v>
      </c>
      <c r="AC451" s="85">
        <v>0</v>
      </c>
      <c r="AD451" s="85">
        <v>0</v>
      </c>
      <c r="AE451" s="85">
        <v>0</v>
      </c>
      <c r="AF451" s="85">
        <v>0</v>
      </c>
      <c r="AG451" s="85">
        <v>0</v>
      </c>
      <c r="AH451" s="85">
        <v>0</v>
      </c>
      <c r="AI451" s="85">
        <v>0</v>
      </c>
      <c r="AJ451" s="85">
        <v>0</v>
      </c>
      <c r="AK451" s="85">
        <v>0</v>
      </c>
      <c r="AL451" s="85">
        <v>0</v>
      </c>
      <c r="AM451" s="85">
        <v>0</v>
      </c>
      <c r="AN451" s="85">
        <f t="shared" si="4193"/>
        <v>0</v>
      </c>
      <c r="AO451" s="85">
        <v>792605.66999999993</v>
      </c>
      <c r="AP451" s="57">
        <f t="shared" si="4538"/>
        <v>792605.66999999993</v>
      </c>
      <c r="AQ451" s="85">
        <v>41340.079999999994</v>
      </c>
      <c r="AR451" s="85">
        <v>147618.64999999997</v>
      </c>
      <c r="AS451" s="85">
        <v>50226.44999999999</v>
      </c>
      <c r="AT451" s="85">
        <v>30228.690000000002</v>
      </c>
      <c r="AU451" s="85">
        <v>133463.06</v>
      </c>
      <c r="AV451" s="85">
        <v>137335.45000000001</v>
      </c>
      <c r="AW451" s="85">
        <v>218381.7</v>
      </c>
      <c r="AX451" s="85">
        <v>229401.87</v>
      </c>
      <c r="AY451" s="85">
        <v>112532.65999999999</v>
      </c>
      <c r="AZ451" s="85">
        <v>403938.18</v>
      </c>
      <c r="BA451" s="85">
        <v>217872.41000000003</v>
      </c>
      <c r="BB451" s="85">
        <v>697821.32000000007</v>
      </c>
      <c r="BC451" s="57">
        <f t="shared" si="4539"/>
        <v>2420160.5199999996</v>
      </c>
      <c r="BD451" s="57">
        <f t="shared" si="4474"/>
        <v>3212766.1899999995</v>
      </c>
      <c r="BE451" s="85">
        <v>298912.64999999997</v>
      </c>
      <c r="BF451" s="85">
        <v>231184.73</v>
      </c>
      <c r="BG451" s="85">
        <v>363253.90000000008</v>
      </c>
      <c r="BH451" s="85">
        <v>210628.69</v>
      </c>
      <c r="BI451" s="85">
        <v>31562.16</v>
      </c>
      <c r="BJ451" s="85">
        <v>429335.76999999996</v>
      </c>
      <c r="BK451" s="85">
        <v>356065.5</v>
      </c>
      <c r="BL451" s="85">
        <v>192851.44</v>
      </c>
      <c r="BM451" s="85">
        <v>292536.91000000003</v>
      </c>
      <c r="BN451" s="85">
        <v>255864.83999999997</v>
      </c>
      <c r="BO451" s="85">
        <v>199974.96000000005</v>
      </c>
      <c r="BP451" s="85">
        <v>489223.16</v>
      </c>
      <c r="BQ451" s="57">
        <f t="shared" si="4540"/>
        <v>3351394.71</v>
      </c>
      <c r="BR451" s="85">
        <v>16272.71</v>
      </c>
      <c r="BS451" s="85">
        <v>24209.870000000003</v>
      </c>
      <c r="BT451" s="85">
        <v>219576.69</v>
      </c>
      <c r="BU451" s="85">
        <v>408137.48000000004</v>
      </c>
      <c r="BV451" s="85">
        <v>83446.91</v>
      </c>
      <c r="BW451" s="85">
        <v>318914.34000000003</v>
      </c>
      <c r="BX451" s="85">
        <v>85518.33</v>
      </c>
      <c r="BY451" s="85">
        <v>196111.08000000002</v>
      </c>
      <c r="BZ451" s="85">
        <v>231052.04</v>
      </c>
      <c r="CA451" s="85">
        <v>205369.05000000002</v>
      </c>
      <c r="CB451" s="85">
        <v>272724.34000000003</v>
      </c>
      <c r="CC451" s="85">
        <v>0</v>
      </c>
      <c r="CD451" s="57">
        <f t="shared" si="4475"/>
        <v>2061332.8400000003</v>
      </c>
      <c r="CE451" s="85">
        <v>340994.7</v>
      </c>
      <c r="CF451" s="85">
        <v>0</v>
      </c>
      <c r="CG451" s="85">
        <v>0</v>
      </c>
      <c r="CH451" s="85">
        <v>192603.27</v>
      </c>
      <c r="CI451" s="85">
        <v>595878.96</v>
      </c>
      <c r="CJ451" s="85">
        <v>3379.8000000000466</v>
      </c>
      <c r="CK451" s="85">
        <v>39859.519999999997</v>
      </c>
      <c r="CL451" s="85">
        <v>292372.19000000006</v>
      </c>
      <c r="CM451" s="85">
        <v>10123</v>
      </c>
      <c r="CN451" s="85">
        <v>66645.98</v>
      </c>
      <c r="CO451" s="84">
        <v>263748.47999999998</v>
      </c>
      <c r="CP451" s="84">
        <v>68282.2</v>
      </c>
      <c r="CQ451" s="57">
        <f>CE451+CF451+CG451+CH451+CI451+CJ451+CK451+CL451+CM451+CN451+CO451+CP451</f>
        <v>1873888.0999999999</v>
      </c>
      <c r="CR451" s="57">
        <f t="shared" si="4323"/>
        <v>10499381.84</v>
      </c>
      <c r="CS451" s="179">
        <v>124679.45</v>
      </c>
      <c r="CT451" s="84">
        <v>36295.5</v>
      </c>
      <c r="CU451" s="84">
        <v>36297.990000000005</v>
      </c>
      <c r="CV451" s="84">
        <f t="shared" si="4349"/>
        <v>160974.95000000001</v>
      </c>
      <c r="CW451" s="84">
        <v>0</v>
      </c>
      <c r="CX451" s="84">
        <f t="shared" si="4350"/>
        <v>160977.44</v>
      </c>
      <c r="CY451" s="191">
        <f t="shared" si="4351"/>
        <v>1.0000154682452145</v>
      </c>
      <c r="CZ451" s="84">
        <f t="shared" si="4352"/>
        <v>2.4899999999906868</v>
      </c>
      <c r="DA451" s="84">
        <f t="shared" ref="DA451:FL451" si="4848">DA452+DA453</f>
        <v>142719.37</v>
      </c>
      <c r="DB451" s="84">
        <v>202230.53000000003</v>
      </c>
      <c r="DC451" s="84">
        <f t="shared" si="4354"/>
        <v>303694.32</v>
      </c>
      <c r="DD451" s="84">
        <v>0</v>
      </c>
      <c r="DE451" s="84">
        <f t="shared" si="4324"/>
        <v>363207.97000000003</v>
      </c>
      <c r="DF451" s="191">
        <f t="shared" ref="DF451" si="4849">IFERROR(DE451/DC451,"nebija plānots")</f>
        <v>1.1959656341284224</v>
      </c>
      <c r="DG451" s="84">
        <f t="shared" ref="DG451" si="4850">DE451-DC451</f>
        <v>59513.650000000023</v>
      </c>
      <c r="DH451" s="84">
        <f t="shared" si="4848"/>
        <v>67358.61</v>
      </c>
      <c r="DI451" s="84">
        <v>46058.71</v>
      </c>
      <c r="DJ451" s="84">
        <f t="shared" ref="DJ451" si="4851">DC451+DH451</f>
        <v>371052.93</v>
      </c>
      <c r="DK451" s="84">
        <v>0</v>
      </c>
      <c r="DL451" s="84">
        <f t="shared" si="4325"/>
        <v>409266.68000000005</v>
      </c>
      <c r="DM451" s="191">
        <f t="shared" ref="DM451" si="4852">IFERROR(DL451/DJ451,"nebija plānots")</f>
        <v>1.1029873285194112</v>
      </c>
      <c r="DN451" s="84">
        <f t="shared" ref="DN451" si="4853">DL451-DJ451</f>
        <v>38213.750000000058</v>
      </c>
      <c r="DO451" s="84">
        <f t="shared" si="4848"/>
        <v>40039.24</v>
      </c>
      <c r="DP451" s="84">
        <v>0</v>
      </c>
      <c r="DQ451" s="84">
        <f t="shared" ref="DQ451" si="4854">DJ451+DO451</f>
        <v>411092.17</v>
      </c>
      <c r="DR451" s="84">
        <v>0</v>
      </c>
      <c r="DS451" s="84">
        <f t="shared" si="4326"/>
        <v>409266.68000000005</v>
      </c>
      <c r="DT451" s="191">
        <f t="shared" ref="DT451" si="4855">IFERROR(DS451/DQ451,"nebija plānots")</f>
        <v>0.99555941432793538</v>
      </c>
      <c r="DU451" s="84">
        <f t="shared" ref="DU451" si="4856">DS451-DQ451</f>
        <v>-1825.4899999999325</v>
      </c>
      <c r="DV451" s="84">
        <f t="shared" si="4848"/>
        <v>0</v>
      </c>
      <c r="DW451" s="84">
        <v>66680.490000000005</v>
      </c>
      <c r="DX451" s="84">
        <f t="shared" ref="DX451" si="4857">DQ451+DV451</f>
        <v>411092.17</v>
      </c>
      <c r="DY451" s="84">
        <v>0</v>
      </c>
      <c r="DZ451" s="84">
        <f t="shared" si="4327"/>
        <v>475947.17000000004</v>
      </c>
      <c r="EA451" s="191">
        <f t="shared" ref="EA451" si="4858">IFERROR(DZ451/DX451,"nebija plānots")</f>
        <v>1.1577626740008209</v>
      </c>
      <c r="EB451" s="84">
        <f t="shared" ref="EB451" si="4859">DZ451-DX451</f>
        <v>64855.000000000058</v>
      </c>
      <c r="EC451" s="84">
        <f t="shared" si="4848"/>
        <v>64279.85</v>
      </c>
      <c r="ED451" s="84">
        <v>77904.739999999991</v>
      </c>
      <c r="EE451" s="84">
        <f t="shared" ref="EE451" si="4860">DX451+EC451</f>
        <v>475372.01999999996</v>
      </c>
      <c r="EF451" s="84">
        <v>0</v>
      </c>
      <c r="EG451" s="84">
        <f t="shared" si="4328"/>
        <v>553851.91</v>
      </c>
      <c r="EH451" s="191">
        <f t="shared" ref="EH451" si="4861">IFERROR(EG451/EE451,"nebija plānots")</f>
        <v>1.1650915213730924</v>
      </c>
      <c r="EI451" s="84">
        <f t="shared" ref="EI451" si="4862">EG451-EE451</f>
        <v>78479.890000000072</v>
      </c>
      <c r="EJ451" s="84">
        <f t="shared" si="4848"/>
        <v>84323.94</v>
      </c>
      <c r="EK451" s="84">
        <v>0</v>
      </c>
      <c r="EL451" s="84">
        <f t="shared" ref="EL451" si="4863">EE451+EJ451</f>
        <v>559695.96</v>
      </c>
      <c r="EM451" s="84">
        <v>0</v>
      </c>
      <c r="EN451" s="84">
        <f t="shared" si="4329"/>
        <v>553851.91</v>
      </c>
      <c r="EO451" s="191">
        <f t="shared" ref="EO451" si="4864">IFERROR(EN451/EL451,"nebija plānots")</f>
        <v>0.989558527454799</v>
      </c>
      <c r="EP451" s="84">
        <f t="shared" ref="EP451" si="4865">EN451-EL451</f>
        <v>-5844.0499999999302</v>
      </c>
      <c r="EQ451" s="84">
        <f t="shared" si="4848"/>
        <v>74237.75</v>
      </c>
      <c r="ER451" s="84">
        <v>0</v>
      </c>
      <c r="ES451" s="84">
        <f t="shared" ref="ES451" si="4866">EL451+EQ451</f>
        <v>633933.71</v>
      </c>
      <c r="ET451" s="84">
        <v>0</v>
      </c>
      <c r="EU451" s="84">
        <f t="shared" si="4330"/>
        <v>553851.91</v>
      </c>
      <c r="EV451" s="191">
        <f t="shared" ref="EV451" si="4867">IFERROR(EU451/ES451,"nebija plānots")</f>
        <v>0.87367480426305155</v>
      </c>
      <c r="EW451" s="84">
        <f t="shared" ref="EW451" si="4868">EU451-ES451</f>
        <v>-80081.79999999993</v>
      </c>
      <c r="EX451" s="84">
        <f t="shared" si="4848"/>
        <v>0</v>
      </c>
      <c r="EY451" s="84">
        <v>36388.04</v>
      </c>
      <c r="EZ451" s="84">
        <f t="shared" ref="EZ451" si="4869">ES451+EX451</f>
        <v>633933.71</v>
      </c>
      <c r="FA451" s="84">
        <v>0</v>
      </c>
      <c r="FB451" s="84">
        <f t="shared" si="4331"/>
        <v>590239.95000000007</v>
      </c>
      <c r="FC451" s="191">
        <f t="shared" ref="FC451" si="4870">IFERROR(FB451/EZ451,"nebija plānots")</f>
        <v>0.93107519081135492</v>
      </c>
      <c r="FD451" s="84">
        <f t="shared" ref="FD451" si="4871">FB451-EZ451</f>
        <v>-43693.759999999893</v>
      </c>
      <c r="FE451" s="84">
        <f t="shared" si="4848"/>
        <v>36686.1</v>
      </c>
      <c r="FF451" s="84">
        <v>0</v>
      </c>
      <c r="FG451" s="84">
        <f t="shared" ref="FG451" si="4872">EZ451+FE451</f>
        <v>670619.80999999994</v>
      </c>
      <c r="FH451" s="84">
        <v>0</v>
      </c>
      <c r="FI451" s="84">
        <f t="shared" si="4332"/>
        <v>590239.95000000007</v>
      </c>
      <c r="FJ451" s="191">
        <f t="shared" ref="FJ451" si="4873">IFERROR(FI451/FG451,"nebija plānots")</f>
        <v>0.88014094006557919</v>
      </c>
      <c r="FK451" s="84">
        <f t="shared" ref="FK451" si="4874">FI451-FG451</f>
        <v>-80379.85999999987</v>
      </c>
      <c r="FL451" s="84">
        <f t="shared" si="4848"/>
        <v>239539.19</v>
      </c>
      <c r="FM451" s="84">
        <v>85714.76</v>
      </c>
      <c r="FN451" s="84">
        <f t="shared" ref="FN451" si="4875">FG451+FL451</f>
        <v>910159</v>
      </c>
      <c r="FO451" s="84">
        <v>0</v>
      </c>
      <c r="FP451" s="84">
        <f t="shared" si="4333"/>
        <v>675954.71000000008</v>
      </c>
      <c r="FQ451" s="191">
        <f t="shared" ref="FQ451" si="4876">IFERROR(FP451/FN451,"nebija plānots")</f>
        <v>0.74267760907709546</v>
      </c>
      <c r="FR451" s="84">
        <f t="shared" ref="FR451" si="4877">FP451-FN451</f>
        <v>-234204.28999999992</v>
      </c>
      <c r="FS451" s="97">
        <f t="shared" si="4506"/>
        <v>910159</v>
      </c>
      <c r="FT451" s="97">
        <f t="shared" si="4334"/>
        <v>11175336.550000001</v>
      </c>
      <c r="FU451" s="84">
        <v>257417.67</v>
      </c>
      <c r="FV451" s="84">
        <v>0</v>
      </c>
      <c r="FW451" s="84">
        <v>0</v>
      </c>
      <c r="FX451" s="84">
        <f t="shared" si="4335"/>
        <v>0</v>
      </c>
      <c r="FY451" s="191">
        <f t="shared" si="4336"/>
        <v>0</v>
      </c>
      <c r="FZ451" s="84">
        <f t="shared" si="4337"/>
        <v>257417.67</v>
      </c>
      <c r="GA451" s="84">
        <v>35397.269999999997</v>
      </c>
      <c r="GB451" s="84">
        <v>0</v>
      </c>
      <c r="GC451" s="84">
        <f t="shared" si="4338"/>
        <v>35397.269999999997</v>
      </c>
      <c r="GD451" s="84">
        <f t="shared" si="4339"/>
        <v>0</v>
      </c>
      <c r="GE451" s="84">
        <f t="shared" si="4340"/>
        <v>35397.269999999997</v>
      </c>
      <c r="GF451" s="191">
        <f t="shared" si="4341"/>
        <v>0.13750909174183729</v>
      </c>
      <c r="GG451" s="84">
        <f t="shared" si="4342"/>
        <v>222020.40000000002</v>
      </c>
      <c r="GH451" s="84">
        <v>249606.85</v>
      </c>
      <c r="GI451" s="84">
        <v>0</v>
      </c>
      <c r="GJ451" s="84">
        <f t="shared" si="4343"/>
        <v>249606.85</v>
      </c>
      <c r="GK451" s="84">
        <f t="shared" si="4344"/>
        <v>0</v>
      </c>
      <c r="GL451" s="84">
        <f t="shared" si="4345"/>
        <v>285004.12</v>
      </c>
      <c r="GM451" s="191">
        <f t="shared" si="4346"/>
        <v>1.107166108682438</v>
      </c>
      <c r="GN451" s="84">
        <f t="shared" si="4347"/>
        <v>-27586.449999999983</v>
      </c>
      <c r="GO451" s="84">
        <v>0</v>
      </c>
      <c r="GP451" s="84">
        <v>0</v>
      </c>
      <c r="GQ451" s="84">
        <f t="shared" si="4314"/>
        <v>0</v>
      </c>
      <c r="GR451" s="84">
        <f t="shared" si="4315"/>
        <v>0</v>
      </c>
      <c r="GS451" s="84">
        <f t="shared" si="4316"/>
        <v>285004.12</v>
      </c>
      <c r="GT451" s="191">
        <f t="shared" si="4348"/>
        <v>1.107166108682438</v>
      </c>
      <c r="GU451" s="84">
        <f t="shared" si="4317"/>
        <v>-27586.449999999983</v>
      </c>
      <c r="GV451" s="84">
        <v>0</v>
      </c>
      <c r="GW451" s="84">
        <v>0</v>
      </c>
      <c r="GX451" s="84">
        <f t="shared" si="4318"/>
        <v>0</v>
      </c>
      <c r="GY451" s="84">
        <f t="shared" si="4319"/>
        <v>0</v>
      </c>
      <c r="GZ451" s="84">
        <f t="shared" si="4320"/>
        <v>285004.12</v>
      </c>
      <c r="HA451" s="191">
        <f t="shared" si="4507"/>
        <v>1.107166108682438</v>
      </c>
      <c r="HB451" s="84">
        <f t="shared" si="4321"/>
        <v>-27586.449999999983</v>
      </c>
      <c r="HC451" s="57">
        <f>FU451+FS451+CQ451+CD451+BQ451+BC451+AP451</f>
        <v>11666958.51</v>
      </c>
      <c r="HD451" s="57">
        <f>Q451-HC451</f>
        <v>351141.49000000022</v>
      </c>
      <c r="HE451" s="58" t="s">
        <v>829</v>
      </c>
      <c r="HF451" s="58"/>
      <c r="HG451" s="59"/>
      <c r="HH451" s="59"/>
      <c r="HI451" s="59"/>
    </row>
    <row r="452" spans="1:217" ht="78" hidden="1" outlineLevel="1" x14ac:dyDescent="0.45">
      <c r="B452" s="9"/>
      <c r="C452" s="317" t="s">
        <v>157</v>
      </c>
      <c r="D452" s="1" t="s">
        <v>1471</v>
      </c>
      <c r="E452" s="35">
        <v>434</v>
      </c>
      <c r="F452" s="35">
        <v>8</v>
      </c>
      <c r="G452" s="36" t="s">
        <v>157</v>
      </c>
      <c r="H452" s="37" t="s">
        <v>293</v>
      </c>
      <c r="I452" s="37" t="s">
        <v>539</v>
      </c>
      <c r="J452" s="54">
        <v>0</v>
      </c>
      <c r="K452" s="38"/>
      <c r="L452" s="38"/>
      <c r="M452" s="39" t="s">
        <v>34</v>
      </c>
      <c r="N452" s="38"/>
      <c r="O452" s="38"/>
      <c r="P452" s="38" t="s">
        <v>456</v>
      </c>
      <c r="Q452" s="40"/>
      <c r="R452" s="40"/>
      <c r="S452" s="40"/>
      <c r="T452" s="40"/>
      <c r="U452" s="98"/>
      <c r="V452" s="40"/>
      <c r="W452" s="40"/>
      <c r="X452" s="85">
        <f t="shared" si="4322"/>
        <v>0</v>
      </c>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0"/>
      <c r="AZ452" s="40"/>
      <c r="BA452" s="40"/>
      <c r="BB452" s="40"/>
      <c r="BC452" s="40"/>
      <c r="BD452" s="40"/>
      <c r="BE452" s="40"/>
      <c r="BF452" s="40"/>
      <c r="BG452" s="40"/>
      <c r="BH452" s="40"/>
      <c r="BI452" s="40"/>
      <c r="BJ452" s="40"/>
      <c r="BK452" s="40"/>
      <c r="BL452" s="40"/>
      <c r="BM452" s="40"/>
      <c r="BN452" s="40"/>
      <c r="BO452" s="40"/>
      <c r="BP452" s="40"/>
      <c r="BQ452" s="40"/>
      <c r="BR452" s="40"/>
      <c r="BS452" s="40"/>
      <c r="BT452" s="40"/>
      <c r="BU452" s="40"/>
      <c r="BV452" s="40"/>
      <c r="BW452" s="40"/>
      <c r="BX452" s="40"/>
      <c r="BY452" s="40"/>
      <c r="BZ452" s="40"/>
      <c r="CA452" s="40"/>
      <c r="CB452" s="40"/>
      <c r="CC452" s="40"/>
      <c r="CD452" s="40"/>
      <c r="CE452" s="40"/>
      <c r="CF452" s="40"/>
      <c r="CG452" s="40"/>
      <c r="CH452" s="40"/>
      <c r="CI452" s="40"/>
      <c r="CJ452" s="40"/>
      <c r="CK452" s="40"/>
      <c r="CL452" s="40"/>
      <c r="CM452" s="40"/>
      <c r="CN452" s="40"/>
      <c r="CO452" s="84">
        <v>0</v>
      </c>
      <c r="CP452" s="84">
        <v>0</v>
      </c>
      <c r="CQ452" s="40"/>
      <c r="CR452" s="57">
        <f t="shared" si="4323"/>
        <v>0</v>
      </c>
      <c r="CS452" s="40"/>
      <c r="CT452" s="40"/>
      <c r="CU452" s="84"/>
      <c r="CV452" s="84"/>
      <c r="CW452" s="84"/>
      <c r="CX452" s="84"/>
      <c r="CY452" s="191"/>
      <c r="CZ452" s="84"/>
      <c r="DA452" s="40"/>
      <c r="DB452" s="84">
        <v>0</v>
      </c>
      <c r="DC452" s="84"/>
      <c r="DD452" s="84"/>
      <c r="DE452" s="84">
        <f t="shared" si="4324"/>
        <v>0</v>
      </c>
      <c r="DF452" s="191"/>
      <c r="DG452" s="84"/>
      <c r="DH452" s="40"/>
      <c r="DI452" s="84">
        <v>0</v>
      </c>
      <c r="DJ452" s="84"/>
      <c r="DK452" s="84"/>
      <c r="DL452" s="84">
        <f t="shared" si="4325"/>
        <v>0</v>
      </c>
      <c r="DM452" s="191"/>
      <c r="DN452" s="84"/>
      <c r="DO452" s="40"/>
      <c r="DP452" s="84">
        <v>0</v>
      </c>
      <c r="DQ452" s="84"/>
      <c r="DR452" s="84"/>
      <c r="DS452" s="84">
        <f t="shared" si="4326"/>
        <v>0</v>
      </c>
      <c r="DT452" s="191"/>
      <c r="DU452" s="84"/>
      <c r="DV452" s="40"/>
      <c r="DW452" s="84">
        <v>0</v>
      </c>
      <c r="DX452" s="84"/>
      <c r="DY452" s="84"/>
      <c r="DZ452" s="84">
        <f t="shared" si="4327"/>
        <v>0</v>
      </c>
      <c r="EA452" s="191"/>
      <c r="EB452" s="84"/>
      <c r="EC452" s="40"/>
      <c r="ED452" s="84">
        <v>0</v>
      </c>
      <c r="EE452" s="84"/>
      <c r="EF452" s="84"/>
      <c r="EG452" s="84">
        <f t="shared" si="4328"/>
        <v>0</v>
      </c>
      <c r="EH452" s="191"/>
      <c r="EI452" s="84"/>
      <c r="EJ452" s="40"/>
      <c r="EK452" s="84">
        <v>0</v>
      </c>
      <c r="EL452" s="84"/>
      <c r="EM452" s="84"/>
      <c r="EN452" s="84">
        <f t="shared" si="4329"/>
        <v>0</v>
      </c>
      <c r="EO452" s="191"/>
      <c r="EP452" s="84"/>
      <c r="EQ452" s="40"/>
      <c r="ER452" s="84">
        <v>0</v>
      </c>
      <c r="ES452" s="84"/>
      <c r="ET452" s="84"/>
      <c r="EU452" s="84">
        <f t="shared" si="4330"/>
        <v>0</v>
      </c>
      <c r="EV452" s="191"/>
      <c r="EW452" s="84"/>
      <c r="EX452" s="40"/>
      <c r="EY452" s="84">
        <v>0</v>
      </c>
      <c r="EZ452" s="84"/>
      <c r="FA452" s="84"/>
      <c r="FB452" s="84">
        <f t="shared" si="4331"/>
        <v>0</v>
      </c>
      <c r="FC452" s="191"/>
      <c r="FD452" s="84"/>
      <c r="FE452" s="40"/>
      <c r="FF452" s="84">
        <v>0</v>
      </c>
      <c r="FG452" s="84"/>
      <c r="FH452" s="84"/>
      <c r="FI452" s="84">
        <f t="shared" si="4332"/>
        <v>0</v>
      </c>
      <c r="FJ452" s="191"/>
      <c r="FK452" s="84"/>
      <c r="FL452" s="40"/>
      <c r="FM452" s="84">
        <v>0</v>
      </c>
      <c r="FN452" s="84"/>
      <c r="FO452" s="84"/>
      <c r="FP452" s="84">
        <f t="shared" si="4333"/>
        <v>0</v>
      </c>
      <c r="FQ452" s="191"/>
      <c r="FR452" s="84"/>
      <c r="FS452" s="40"/>
      <c r="FT452" s="97">
        <f t="shared" si="4334"/>
        <v>0</v>
      </c>
      <c r="FU452" s="84">
        <v>0</v>
      </c>
      <c r="FV452" s="84">
        <v>0</v>
      </c>
      <c r="FW452" s="84">
        <v>0</v>
      </c>
      <c r="FX452" s="84">
        <f t="shared" si="4335"/>
        <v>0</v>
      </c>
      <c r="FY452" s="191" t="str">
        <f t="shared" si="4336"/>
        <v>nebija plānots</v>
      </c>
      <c r="FZ452" s="84">
        <f t="shared" si="4337"/>
        <v>0</v>
      </c>
      <c r="GA452" s="84">
        <v>0</v>
      </c>
      <c r="GB452" s="84">
        <v>0</v>
      </c>
      <c r="GC452" s="84">
        <f t="shared" si="4338"/>
        <v>0</v>
      </c>
      <c r="GD452" s="84">
        <f t="shared" si="4339"/>
        <v>0</v>
      </c>
      <c r="GE452" s="84">
        <f t="shared" si="4340"/>
        <v>0</v>
      </c>
      <c r="GF452" s="191" t="str">
        <f t="shared" si="4341"/>
        <v>nebija plānots</v>
      </c>
      <c r="GG452" s="84">
        <f t="shared" si="4342"/>
        <v>0</v>
      </c>
      <c r="GH452" s="84">
        <v>0</v>
      </c>
      <c r="GI452" s="84">
        <v>0</v>
      </c>
      <c r="GJ452" s="84">
        <f t="shared" si="4343"/>
        <v>0</v>
      </c>
      <c r="GK452" s="84">
        <f t="shared" si="4344"/>
        <v>0</v>
      </c>
      <c r="GL452" s="84">
        <f t="shared" si="4345"/>
        <v>0</v>
      </c>
      <c r="GM452" s="191" t="str">
        <f t="shared" si="4346"/>
        <v>nebija plānots</v>
      </c>
      <c r="GN452" s="84">
        <f t="shared" si="4347"/>
        <v>0</v>
      </c>
      <c r="GO452" s="84">
        <v>0</v>
      </c>
      <c r="GP452" s="84">
        <v>0</v>
      </c>
      <c r="GQ452" s="84">
        <f t="shared" si="4314"/>
        <v>0</v>
      </c>
      <c r="GR452" s="84">
        <f t="shared" si="4315"/>
        <v>0</v>
      </c>
      <c r="GS452" s="84">
        <f t="shared" si="4316"/>
        <v>0</v>
      </c>
      <c r="GT452" s="191" t="str">
        <f t="shared" si="4348"/>
        <v>nebija plānots</v>
      </c>
      <c r="GU452" s="84">
        <f t="shared" si="4317"/>
        <v>0</v>
      </c>
      <c r="GV452" s="84">
        <v>0</v>
      </c>
      <c r="GW452" s="84">
        <v>0</v>
      </c>
      <c r="GX452" s="84">
        <f t="shared" si="4318"/>
        <v>0</v>
      </c>
      <c r="GY452" s="84">
        <f t="shared" si="4319"/>
        <v>0</v>
      </c>
      <c r="GZ452" s="84">
        <f t="shared" si="4320"/>
        <v>0</v>
      </c>
      <c r="HA452" s="191" t="str">
        <f t="shared" si="4507"/>
        <v>nebija plānots</v>
      </c>
      <c r="HB452" s="84">
        <f t="shared" si="4321"/>
        <v>0</v>
      </c>
      <c r="HC452" s="40"/>
      <c r="HD452" s="40"/>
      <c r="HE452" s="99"/>
      <c r="HF452" s="99"/>
      <c r="HG452" s="100"/>
      <c r="HH452" s="100"/>
      <c r="HI452" s="100"/>
    </row>
    <row r="453" spans="1:217" ht="126" hidden="1" outlineLevel="1" x14ac:dyDescent="0.45">
      <c r="B453" s="9"/>
      <c r="C453" s="317" t="s">
        <v>157</v>
      </c>
      <c r="D453" s="1" t="s">
        <v>1471</v>
      </c>
      <c r="E453" s="35">
        <v>435</v>
      </c>
      <c r="F453" s="35">
        <v>8</v>
      </c>
      <c r="G453" s="36" t="s">
        <v>157</v>
      </c>
      <c r="H453" s="37" t="s">
        <v>293</v>
      </c>
      <c r="I453" s="37" t="s">
        <v>539</v>
      </c>
      <c r="J453" s="54">
        <v>0</v>
      </c>
      <c r="K453" s="38"/>
      <c r="L453" s="38"/>
      <c r="M453" s="39" t="s">
        <v>34</v>
      </c>
      <c r="N453" s="38"/>
      <c r="O453" s="38"/>
      <c r="P453" s="38" t="s">
        <v>457</v>
      </c>
      <c r="Q453" s="40"/>
      <c r="R453" s="40"/>
      <c r="S453" s="40"/>
      <c r="T453" s="40"/>
      <c r="U453" s="98"/>
      <c r="V453" s="40"/>
      <c r="W453" s="40"/>
      <c r="X453" s="85">
        <f t="shared" si="4322"/>
        <v>0</v>
      </c>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0"/>
      <c r="AZ453" s="40"/>
      <c r="BA453" s="40"/>
      <c r="BB453" s="40"/>
      <c r="BC453" s="40"/>
      <c r="BD453" s="40"/>
      <c r="BE453" s="40"/>
      <c r="BF453" s="40"/>
      <c r="BG453" s="40"/>
      <c r="BH453" s="40"/>
      <c r="BI453" s="40"/>
      <c r="BJ453" s="40"/>
      <c r="BK453" s="40"/>
      <c r="BL453" s="40"/>
      <c r="BM453" s="40"/>
      <c r="BN453" s="40"/>
      <c r="BO453" s="40"/>
      <c r="BP453" s="40"/>
      <c r="BQ453" s="40"/>
      <c r="BR453" s="40"/>
      <c r="BS453" s="40"/>
      <c r="BT453" s="40"/>
      <c r="BU453" s="40"/>
      <c r="BV453" s="40"/>
      <c r="BW453" s="40"/>
      <c r="BX453" s="40"/>
      <c r="BY453" s="40"/>
      <c r="BZ453" s="40"/>
      <c r="CA453" s="40"/>
      <c r="CB453" s="40"/>
      <c r="CC453" s="40"/>
      <c r="CD453" s="40"/>
      <c r="CE453" s="40"/>
      <c r="CF453" s="40"/>
      <c r="CG453" s="40"/>
      <c r="CH453" s="40"/>
      <c r="CI453" s="40"/>
      <c r="CJ453" s="40"/>
      <c r="CK453" s="40"/>
      <c r="CL453" s="40"/>
      <c r="CM453" s="40"/>
      <c r="CN453" s="40"/>
      <c r="CO453" s="84">
        <v>0</v>
      </c>
      <c r="CP453" s="84">
        <v>0</v>
      </c>
      <c r="CQ453" s="40"/>
      <c r="CR453" s="57">
        <f t="shared" si="4323"/>
        <v>0</v>
      </c>
      <c r="CS453" s="40"/>
      <c r="CT453" s="40">
        <v>36295.5</v>
      </c>
      <c r="CU453" s="84"/>
      <c r="CV453" s="84"/>
      <c r="CW453" s="84"/>
      <c r="CX453" s="84"/>
      <c r="CY453" s="191"/>
      <c r="CZ453" s="84"/>
      <c r="DA453" s="40">
        <v>142719.37</v>
      </c>
      <c r="DB453" s="84">
        <v>0</v>
      </c>
      <c r="DC453" s="84"/>
      <c r="DD453" s="84"/>
      <c r="DE453" s="84">
        <f t="shared" si="4324"/>
        <v>0</v>
      </c>
      <c r="DF453" s="191"/>
      <c r="DG453" s="84"/>
      <c r="DH453" s="40">
        <v>67358.61</v>
      </c>
      <c r="DI453" s="84">
        <v>0</v>
      </c>
      <c r="DJ453" s="84"/>
      <c r="DK453" s="84"/>
      <c r="DL453" s="84">
        <f t="shared" si="4325"/>
        <v>0</v>
      </c>
      <c r="DM453" s="191"/>
      <c r="DN453" s="84"/>
      <c r="DO453" s="40">
        <v>40039.24</v>
      </c>
      <c r="DP453" s="84">
        <v>0</v>
      </c>
      <c r="DQ453" s="84"/>
      <c r="DR453" s="84"/>
      <c r="DS453" s="84">
        <f t="shared" si="4326"/>
        <v>0</v>
      </c>
      <c r="DT453" s="191"/>
      <c r="DU453" s="84"/>
      <c r="DV453" s="40">
        <v>0</v>
      </c>
      <c r="DW453" s="84">
        <v>0</v>
      </c>
      <c r="DX453" s="84"/>
      <c r="DY453" s="84"/>
      <c r="DZ453" s="84">
        <f t="shared" si="4327"/>
        <v>0</v>
      </c>
      <c r="EA453" s="191"/>
      <c r="EB453" s="84"/>
      <c r="EC453" s="40">
        <v>64279.85</v>
      </c>
      <c r="ED453" s="84">
        <v>0</v>
      </c>
      <c r="EE453" s="84"/>
      <c r="EF453" s="84"/>
      <c r="EG453" s="84">
        <f t="shared" si="4328"/>
        <v>0</v>
      </c>
      <c r="EH453" s="191"/>
      <c r="EI453" s="84"/>
      <c r="EJ453" s="40">
        <v>84323.94</v>
      </c>
      <c r="EK453" s="84">
        <v>0</v>
      </c>
      <c r="EL453" s="84"/>
      <c r="EM453" s="84"/>
      <c r="EN453" s="84">
        <f t="shared" si="4329"/>
        <v>0</v>
      </c>
      <c r="EO453" s="191"/>
      <c r="EP453" s="84"/>
      <c r="EQ453" s="40">
        <v>74237.75</v>
      </c>
      <c r="ER453" s="84">
        <v>0</v>
      </c>
      <c r="ES453" s="84"/>
      <c r="ET453" s="84"/>
      <c r="EU453" s="84">
        <f t="shared" si="4330"/>
        <v>0</v>
      </c>
      <c r="EV453" s="191"/>
      <c r="EW453" s="84"/>
      <c r="EX453" s="40">
        <v>0</v>
      </c>
      <c r="EY453" s="84">
        <v>0</v>
      </c>
      <c r="EZ453" s="84"/>
      <c r="FA453" s="84"/>
      <c r="FB453" s="84">
        <f t="shared" si="4331"/>
        <v>0</v>
      </c>
      <c r="FC453" s="191"/>
      <c r="FD453" s="84"/>
      <c r="FE453" s="40">
        <v>36686.1</v>
      </c>
      <c r="FF453" s="84">
        <v>0</v>
      </c>
      <c r="FG453" s="84"/>
      <c r="FH453" s="84"/>
      <c r="FI453" s="84">
        <f t="shared" si="4332"/>
        <v>0</v>
      </c>
      <c r="FJ453" s="191"/>
      <c r="FK453" s="84"/>
      <c r="FL453" s="40">
        <v>239539.19</v>
      </c>
      <c r="FM453" s="84">
        <v>0</v>
      </c>
      <c r="FN453" s="84"/>
      <c r="FO453" s="84"/>
      <c r="FP453" s="84">
        <f t="shared" si="4333"/>
        <v>0</v>
      </c>
      <c r="FQ453" s="191"/>
      <c r="FR453" s="84"/>
      <c r="FS453" s="40"/>
      <c r="FT453" s="97">
        <f t="shared" si="4334"/>
        <v>0</v>
      </c>
      <c r="FU453" s="84">
        <v>0</v>
      </c>
      <c r="FV453" s="84">
        <v>0</v>
      </c>
      <c r="FW453" s="84">
        <v>0</v>
      </c>
      <c r="FX453" s="84">
        <f t="shared" si="4335"/>
        <v>0</v>
      </c>
      <c r="FY453" s="191" t="str">
        <f t="shared" si="4336"/>
        <v>nebija plānots</v>
      </c>
      <c r="FZ453" s="84">
        <f t="shared" si="4337"/>
        <v>0</v>
      </c>
      <c r="GA453" s="84">
        <v>0</v>
      </c>
      <c r="GB453" s="84">
        <v>0</v>
      </c>
      <c r="GC453" s="84">
        <f t="shared" si="4338"/>
        <v>0</v>
      </c>
      <c r="GD453" s="84">
        <f t="shared" si="4339"/>
        <v>0</v>
      </c>
      <c r="GE453" s="84">
        <f t="shared" si="4340"/>
        <v>0</v>
      </c>
      <c r="GF453" s="191" t="str">
        <f t="shared" si="4341"/>
        <v>nebija plānots</v>
      </c>
      <c r="GG453" s="84">
        <f t="shared" si="4342"/>
        <v>0</v>
      </c>
      <c r="GH453" s="84">
        <v>0</v>
      </c>
      <c r="GI453" s="84">
        <v>0</v>
      </c>
      <c r="GJ453" s="84">
        <f t="shared" si="4343"/>
        <v>0</v>
      </c>
      <c r="GK453" s="84">
        <f t="shared" si="4344"/>
        <v>0</v>
      </c>
      <c r="GL453" s="84">
        <f t="shared" si="4345"/>
        <v>0</v>
      </c>
      <c r="GM453" s="191" t="str">
        <f t="shared" si="4346"/>
        <v>nebija plānots</v>
      </c>
      <c r="GN453" s="84">
        <f t="shared" si="4347"/>
        <v>0</v>
      </c>
      <c r="GO453" s="84">
        <v>0</v>
      </c>
      <c r="GP453" s="84">
        <v>0</v>
      </c>
      <c r="GQ453" s="84">
        <f t="shared" si="4314"/>
        <v>0</v>
      </c>
      <c r="GR453" s="84">
        <f t="shared" si="4315"/>
        <v>0</v>
      </c>
      <c r="GS453" s="84">
        <f t="shared" si="4316"/>
        <v>0</v>
      </c>
      <c r="GT453" s="191" t="str">
        <f t="shared" si="4348"/>
        <v>nebija plānots</v>
      </c>
      <c r="GU453" s="84">
        <f t="shared" si="4317"/>
        <v>0</v>
      </c>
      <c r="GV453" s="84">
        <v>0</v>
      </c>
      <c r="GW453" s="84">
        <v>0</v>
      </c>
      <c r="GX453" s="84">
        <f t="shared" si="4318"/>
        <v>0</v>
      </c>
      <c r="GY453" s="84">
        <f t="shared" si="4319"/>
        <v>0</v>
      </c>
      <c r="GZ453" s="84">
        <f t="shared" si="4320"/>
        <v>0</v>
      </c>
      <c r="HA453" s="191" t="str">
        <f t="shared" si="4507"/>
        <v>nebija plānots</v>
      </c>
      <c r="HB453" s="84">
        <f t="shared" si="4321"/>
        <v>0</v>
      </c>
      <c r="HC453" s="40"/>
      <c r="HD453" s="40"/>
      <c r="HE453" s="99"/>
      <c r="HF453" s="170">
        <v>0.8</v>
      </c>
      <c r="HG453" s="100" t="s">
        <v>990</v>
      </c>
      <c r="HH453" s="100" t="s">
        <v>828</v>
      </c>
      <c r="HI453" s="100" t="s">
        <v>840</v>
      </c>
    </row>
    <row r="454" spans="1:217" ht="136.5" collapsed="1" x14ac:dyDescent="0.45">
      <c r="A454" s="1" t="str">
        <f t="shared" ref="A454" si="4878">G454&amp;K454</f>
        <v>8.2.3.2</v>
      </c>
      <c r="B454" s="9" t="str">
        <f>C454&amp;J454&amp;"."&amp;D454</f>
        <v>8.2.3.2.Nē</v>
      </c>
      <c r="C454" s="317" t="s">
        <v>157</v>
      </c>
      <c r="D454" s="1" t="s">
        <v>1471</v>
      </c>
      <c r="E454" s="35">
        <v>436</v>
      </c>
      <c r="F454" s="52">
        <v>8</v>
      </c>
      <c r="G454" s="53" t="s">
        <v>157</v>
      </c>
      <c r="H454" s="54" t="s">
        <v>293</v>
      </c>
      <c r="I454" s="54" t="str">
        <f t="shared" ref="I454" si="4879">CONCATENATE(G454," ",H454)</f>
        <v>8.2.3. Efektīvas pārvaldības nodrošināšana augstskolās</v>
      </c>
      <c r="J454" s="54">
        <v>2</v>
      </c>
      <c r="K454" s="55">
        <v>2</v>
      </c>
      <c r="L454" s="38" t="str">
        <f t="shared" ref="L454" si="4880">G454&amp;K454</f>
        <v>8.2.3.2</v>
      </c>
      <c r="M454" s="56" t="s">
        <v>34</v>
      </c>
      <c r="N454" s="55" t="s">
        <v>4</v>
      </c>
      <c r="O454" s="55" t="s">
        <v>221</v>
      </c>
      <c r="P454" s="55" t="s">
        <v>225</v>
      </c>
      <c r="Q454" s="57">
        <f t="shared" ref="Q454" si="4881">S454+T454+U454+V454+W454</f>
        <v>4006305</v>
      </c>
      <c r="R454" s="57">
        <f t="shared" ref="R454" si="4882">S454+T454+U454+V454</f>
        <v>4006305</v>
      </c>
      <c r="S454" s="80">
        <v>0</v>
      </c>
      <c r="T454" s="80">
        <v>0</v>
      </c>
      <c r="U454" s="81">
        <v>4006305</v>
      </c>
      <c r="V454" s="80">
        <v>0</v>
      </c>
      <c r="W454" s="80">
        <v>0</v>
      </c>
      <c r="X454" s="85" t="str">
        <f t="shared" si="4322"/>
        <v>ESF</v>
      </c>
      <c r="Y454" s="40"/>
      <c r="Z454" s="40"/>
      <c r="AA454" s="40"/>
      <c r="AB454" s="40"/>
      <c r="AC454" s="40"/>
      <c r="AD454" s="40"/>
      <c r="AE454" s="40"/>
      <c r="AF454" s="40"/>
      <c r="AG454" s="40"/>
      <c r="AH454" s="40"/>
      <c r="AI454" s="40"/>
      <c r="AJ454" s="40"/>
      <c r="AK454" s="40"/>
      <c r="AL454" s="40"/>
      <c r="AM454" s="40"/>
      <c r="AN454" s="40"/>
      <c r="AO454" s="40"/>
      <c r="AP454" s="57">
        <f t="shared" ref="AP454" si="4883">AO454+AN454</f>
        <v>0</v>
      </c>
      <c r="AQ454" s="167">
        <f>41340.08-41340.08</f>
        <v>0</v>
      </c>
      <c r="AR454" s="167">
        <f>147618.65-147618.65</f>
        <v>0</v>
      </c>
      <c r="AS454" s="167">
        <f>50226.45-50226.45</f>
        <v>0</v>
      </c>
      <c r="AT454" s="167">
        <f>30228.69-30228.69</f>
        <v>0</v>
      </c>
      <c r="AU454" s="167">
        <f>133463.06-133463.06</f>
        <v>0</v>
      </c>
      <c r="AV454" s="167">
        <f>137335.45-137335.45</f>
        <v>0</v>
      </c>
      <c r="AW454" s="167">
        <f>218381.7-218381.7</f>
        <v>0</v>
      </c>
      <c r="AX454" s="167">
        <f>229401.87-229401.87</f>
        <v>0</v>
      </c>
      <c r="AY454" s="167">
        <f>112532.66-112532.66</f>
        <v>0</v>
      </c>
      <c r="AZ454" s="167">
        <f>403938.18-403938.18</f>
        <v>0</v>
      </c>
      <c r="BA454" s="167">
        <f>217872.41-217872.41</f>
        <v>0</v>
      </c>
      <c r="BB454" s="167">
        <f>697821.32-697821.32</f>
        <v>0</v>
      </c>
      <c r="BC454" s="80">
        <f t="shared" ref="BC454" si="4884">AQ454+AR454+AS454+AT454+AU454+AV454+AW454+AX454+AY454+AZ454+BA454+BB454</f>
        <v>0</v>
      </c>
      <c r="BD454" s="57">
        <f t="shared" ref="BD454" si="4885">AP454+BC454</f>
        <v>0</v>
      </c>
      <c r="BE454" s="85">
        <v>0</v>
      </c>
      <c r="BF454" s="85">
        <v>0</v>
      </c>
      <c r="BG454" s="85">
        <v>0</v>
      </c>
      <c r="BH454" s="85">
        <v>0</v>
      </c>
      <c r="BI454" s="85">
        <v>0</v>
      </c>
      <c r="BJ454" s="85">
        <v>0</v>
      </c>
      <c r="BK454" s="85">
        <v>0</v>
      </c>
      <c r="BL454" s="85">
        <v>0</v>
      </c>
      <c r="BM454" s="85">
        <v>0</v>
      </c>
      <c r="BN454" s="85">
        <v>0</v>
      </c>
      <c r="BO454" s="85">
        <v>0</v>
      </c>
      <c r="BP454" s="85">
        <v>0</v>
      </c>
      <c r="BQ454" s="57">
        <f t="shared" si="4540"/>
        <v>0</v>
      </c>
      <c r="BR454" s="85">
        <v>0</v>
      </c>
      <c r="BS454" s="85">
        <v>0</v>
      </c>
      <c r="BT454" s="85">
        <v>0</v>
      </c>
      <c r="BU454" s="85">
        <v>0</v>
      </c>
      <c r="BV454" s="85">
        <v>0</v>
      </c>
      <c r="BW454" s="85">
        <v>0</v>
      </c>
      <c r="BX454" s="85">
        <v>0</v>
      </c>
      <c r="BY454" s="85">
        <v>0</v>
      </c>
      <c r="BZ454" s="85">
        <v>0</v>
      </c>
      <c r="CA454" s="85">
        <v>0</v>
      </c>
      <c r="CB454" s="85">
        <v>0</v>
      </c>
      <c r="CC454" s="85">
        <v>0</v>
      </c>
      <c r="CD454" s="57">
        <f t="shared" si="4475"/>
        <v>0</v>
      </c>
      <c r="CE454" s="85">
        <v>0</v>
      </c>
      <c r="CF454" s="85">
        <v>0</v>
      </c>
      <c r="CG454" s="85">
        <v>0</v>
      </c>
      <c r="CH454" s="85">
        <v>0</v>
      </c>
      <c r="CI454" s="85">
        <v>0</v>
      </c>
      <c r="CJ454" s="85">
        <v>0</v>
      </c>
      <c r="CK454" s="85">
        <v>0</v>
      </c>
      <c r="CL454" s="85">
        <v>0</v>
      </c>
      <c r="CM454" s="85">
        <v>0</v>
      </c>
      <c r="CN454" s="85">
        <v>0</v>
      </c>
      <c r="CO454" s="84">
        <v>0</v>
      </c>
      <c r="CP454" s="84">
        <v>1182535.06</v>
      </c>
      <c r="CQ454" s="57">
        <f>CE454+CF454+CG454+CH454+CI454+CJ454+CK454+CL454+CM454+CN454+CO454+CP454</f>
        <v>1182535.06</v>
      </c>
      <c r="CR454" s="57">
        <f t="shared" si="4323"/>
        <v>1182535.06</v>
      </c>
      <c r="CS454" s="179">
        <v>0</v>
      </c>
      <c r="CT454" s="84">
        <v>0</v>
      </c>
      <c r="CU454" s="84">
        <v>0</v>
      </c>
      <c r="CV454" s="84">
        <f t="shared" si="4349"/>
        <v>0</v>
      </c>
      <c r="CW454" s="84">
        <v>0</v>
      </c>
      <c r="CX454" s="84">
        <f t="shared" si="4350"/>
        <v>0</v>
      </c>
      <c r="CY454" s="191" t="str">
        <f t="shared" si="4351"/>
        <v>nebija plānots</v>
      </c>
      <c r="CZ454" s="84">
        <f t="shared" si="4352"/>
        <v>0</v>
      </c>
      <c r="DA454" s="84">
        <f t="shared" ref="DA454:FL454" si="4886">DA455+DA456</f>
        <v>0</v>
      </c>
      <c r="DB454" s="84">
        <v>0</v>
      </c>
      <c r="DC454" s="84">
        <f t="shared" si="4354"/>
        <v>0</v>
      </c>
      <c r="DD454" s="84">
        <v>0</v>
      </c>
      <c r="DE454" s="84">
        <f t="shared" si="4324"/>
        <v>0</v>
      </c>
      <c r="DF454" s="191" t="str">
        <f t="shared" ref="DF454" si="4887">IFERROR(DE454/DC454,"nebija plānots")</f>
        <v>nebija plānots</v>
      </c>
      <c r="DG454" s="84">
        <f t="shared" ref="DG454" si="4888">DE454-DC454</f>
        <v>0</v>
      </c>
      <c r="DH454" s="84">
        <f t="shared" si="4886"/>
        <v>0</v>
      </c>
      <c r="DI454" s="84">
        <v>0</v>
      </c>
      <c r="DJ454" s="84">
        <f t="shared" ref="DJ454" si="4889">DC454+DH454</f>
        <v>0</v>
      </c>
      <c r="DK454" s="84">
        <v>0</v>
      </c>
      <c r="DL454" s="84">
        <f t="shared" si="4325"/>
        <v>0</v>
      </c>
      <c r="DM454" s="191" t="str">
        <f t="shared" ref="DM454" si="4890">IFERROR(DL454/DJ454,"nebija plānots")</f>
        <v>nebija plānots</v>
      </c>
      <c r="DN454" s="84">
        <f t="shared" ref="DN454" si="4891">DL454-DJ454</f>
        <v>0</v>
      </c>
      <c r="DO454" s="84">
        <f t="shared" si="4886"/>
        <v>820502.93</v>
      </c>
      <c r="DP454" s="84">
        <v>0</v>
      </c>
      <c r="DQ454" s="84">
        <f t="shared" ref="DQ454" si="4892">DJ454+DO454</f>
        <v>820502.93</v>
      </c>
      <c r="DR454" s="84">
        <v>0</v>
      </c>
      <c r="DS454" s="84">
        <f t="shared" si="4326"/>
        <v>0</v>
      </c>
      <c r="DT454" s="191">
        <f t="shared" ref="DT454" si="4893">IFERROR(DS454/DQ454,"nebija plānots")</f>
        <v>0</v>
      </c>
      <c r="DU454" s="84">
        <f t="shared" ref="DU454" si="4894">DS454-DQ454</f>
        <v>-820502.93</v>
      </c>
      <c r="DV454" s="84">
        <f t="shared" si="4886"/>
        <v>0</v>
      </c>
      <c r="DW454" s="84">
        <v>1223488.6299999999</v>
      </c>
      <c r="DX454" s="84">
        <f t="shared" ref="DX454" si="4895">DQ454+DV454</f>
        <v>820502.93</v>
      </c>
      <c r="DY454" s="84">
        <v>0</v>
      </c>
      <c r="DZ454" s="84">
        <f t="shared" si="4327"/>
        <v>1223488.6299999999</v>
      </c>
      <c r="EA454" s="191">
        <f t="shared" ref="EA454" si="4896">IFERROR(DZ454/DX454,"nebija plānots")</f>
        <v>1.4911447421644184</v>
      </c>
      <c r="EB454" s="84">
        <f t="shared" ref="EB454" si="4897">DZ454-DX454</f>
        <v>402985.69999999984</v>
      </c>
      <c r="EC454" s="84">
        <f t="shared" si="4886"/>
        <v>0</v>
      </c>
      <c r="ED454" s="84">
        <v>0</v>
      </c>
      <c r="EE454" s="84">
        <f t="shared" ref="EE454" si="4898">DX454+EC454</f>
        <v>820502.93</v>
      </c>
      <c r="EF454" s="84">
        <v>0</v>
      </c>
      <c r="EG454" s="84">
        <f t="shared" si="4328"/>
        <v>1223488.6299999999</v>
      </c>
      <c r="EH454" s="191">
        <f t="shared" ref="EH454" si="4899">IFERROR(EG454/EE454,"nebija plānots")</f>
        <v>1.4911447421644184</v>
      </c>
      <c r="EI454" s="84">
        <f t="shared" ref="EI454" si="4900">EG454-EE454</f>
        <v>402985.69999999984</v>
      </c>
      <c r="EJ454" s="84">
        <f t="shared" si="4886"/>
        <v>0</v>
      </c>
      <c r="EK454" s="84">
        <v>0</v>
      </c>
      <c r="EL454" s="84">
        <f t="shared" ref="EL454" si="4901">EE454+EJ454</f>
        <v>820502.93</v>
      </c>
      <c r="EM454" s="84">
        <v>0</v>
      </c>
      <c r="EN454" s="84">
        <f t="shared" si="4329"/>
        <v>1223488.6299999999</v>
      </c>
      <c r="EO454" s="191">
        <f t="shared" ref="EO454" si="4902">IFERROR(EN454/EL454,"nebija plānots")</f>
        <v>1.4911447421644184</v>
      </c>
      <c r="EP454" s="84">
        <f t="shared" ref="EP454" si="4903">EN454-EL454</f>
        <v>402985.69999999984</v>
      </c>
      <c r="EQ454" s="84">
        <f t="shared" si="4886"/>
        <v>0</v>
      </c>
      <c r="ER454" s="84">
        <v>0</v>
      </c>
      <c r="ES454" s="84">
        <f t="shared" ref="ES454" si="4904">EL454+EQ454</f>
        <v>820502.93</v>
      </c>
      <c r="ET454" s="84">
        <v>0</v>
      </c>
      <c r="EU454" s="84">
        <f t="shared" si="4330"/>
        <v>1223488.6299999999</v>
      </c>
      <c r="EV454" s="191">
        <f t="shared" ref="EV454" si="4905">IFERROR(EU454/ES454,"nebija plānots")</f>
        <v>1.4911447421644184</v>
      </c>
      <c r="EW454" s="84">
        <f t="shared" ref="EW454" si="4906">EU454-ES454</f>
        <v>402985.69999999984</v>
      </c>
      <c r="EX454" s="84">
        <f t="shared" si="4886"/>
        <v>0</v>
      </c>
      <c r="EY454" s="84">
        <v>0</v>
      </c>
      <c r="EZ454" s="84">
        <f t="shared" ref="EZ454" si="4907">ES454+EX454</f>
        <v>820502.93</v>
      </c>
      <c r="FA454" s="84">
        <v>0</v>
      </c>
      <c r="FB454" s="84">
        <f t="shared" si="4331"/>
        <v>1223488.6299999999</v>
      </c>
      <c r="FC454" s="191">
        <f t="shared" ref="FC454" si="4908">IFERROR(FB454/EZ454,"nebija plānots")</f>
        <v>1.4911447421644184</v>
      </c>
      <c r="FD454" s="84">
        <f t="shared" ref="FD454" si="4909">FB454-EZ454</f>
        <v>402985.69999999984</v>
      </c>
      <c r="FE454" s="84">
        <f t="shared" si="4886"/>
        <v>849835.25</v>
      </c>
      <c r="FF454" s="84">
        <v>871346.13</v>
      </c>
      <c r="FG454" s="84">
        <f t="shared" ref="FG454" si="4910">EZ454+FE454</f>
        <v>1670338.1800000002</v>
      </c>
      <c r="FH454" s="84">
        <v>0</v>
      </c>
      <c r="FI454" s="84">
        <f t="shared" si="4332"/>
        <v>2094834.7599999998</v>
      </c>
      <c r="FJ454" s="191">
        <f t="shared" ref="FJ454" si="4911">IFERROR(FI454/FG454,"nebija plānots")</f>
        <v>1.2541381051350928</v>
      </c>
      <c r="FK454" s="84">
        <f t="shared" ref="FK454" si="4912">FI454-FG454</f>
        <v>424496.57999999961</v>
      </c>
      <c r="FL454" s="84">
        <f t="shared" si="4886"/>
        <v>0</v>
      </c>
      <c r="FM454" s="84">
        <v>0</v>
      </c>
      <c r="FN454" s="84">
        <f t="shared" ref="FN454" si="4913">FG454+FL454</f>
        <v>1670338.1800000002</v>
      </c>
      <c r="FO454" s="84">
        <v>0</v>
      </c>
      <c r="FP454" s="84">
        <f t="shared" si="4333"/>
        <v>2094834.7599999998</v>
      </c>
      <c r="FQ454" s="191">
        <f t="shared" ref="FQ454" si="4914">IFERROR(FP454/FN454,"nebija plānots")</f>
        <v>1.2541381051350928</v>
      </c>
      <c r="FR454" s="84">
        <f t="shared" ref="FR454" si="4915">FP454-FN454</f>
        <v>424496.57999999961</v>
      </c>
      <c r="FS454" s="97">
        <f t="shared" ref="FS454" si="4916">CS454+CT454+DA454+DH454+DO454+DV454+EC454+EJ454+EQ454+EX454+FE454+FL454</f>
        <v>1670338.1800000002</v>
      </c>
      <c r="FT454" s="97">
        <f t="shared" si="4334"/>
        <v>3277369.82</v>
      </c>
      <c r="FU454" s="84">
        <v>868850.42</v>
      </c>
      <c r="FV454" s="84">
        <v>0</v>
      </c>
      <c r="FW454" s="84">
        <v>0</v>
      </c>
      <c r="FX454" s="84">
        <f t="shared" si="4335"/>
        <v>0</v>
      </c>
      <c r="FY454" s="191">
        <f t="shared" si="4336"/>
        <v>0</v>
      </c>
      <c r="FZ454" s="84">
        <f t="shared" si="4337"/>
        <v>868850.42</v>
      </c>
      <c r="GA454" s="84">
        <v>868850.41</v>
      </c>
      <c r="GB454" s="84">
        <v>0</v>
      </c>
      <c r="GC454" s="84">
        <f t="shared" si="4338"/>
        <v>868850.41</v>
      </c>
      <c r="GD454" s="84">
        <f t="shared" si="4339"/>
        <v>0</v>
      </c>
      <c r="GE454" s="84">
        <f t="shared" si="4340"/>
        <v>868850.41</v>
      </c>
      <c r="GF454" s="191">
        <f t="shared" si="4341"/>
        <v>0.99999998849053906</v>
      </c>
      <c r="GG454" s="84">
        <f t="shared" si="4342"/>
        <v>1.0000000009313226E-2</v>
      </c>
      <c r="GH454" s="84">
        <v>0</v>
      </c>
      <c r="GI454" s="84">
        <v>0</v>
      </c>
      <c r="GJ454" s="84">
        <f t="shared" si="4343"/>
        <v>0</v>
      </c>
      <c r="GK454" s="84">
        <f t="shared" si="4344"/>
        <v>0</v>
      </c>
      <c r="GL454" s="84">
        <f t="shared" si="4345"/>
        <v>868850.41</v>
      </c>
      <c r="GM454" s="191">
        <f t="shared" si="4346"/>
        <v>0.99999998849053906</v>
      </c>
      <c r="GN454" s="84">
        <f t="shared" si="4347"/>
        <v>1.0000000009313226E-2</v>
      </c>
      <c r="GO454" s="84">
        <v>0</v>
      </c>
      <c r="GP454" s="84">
        <v>0</v>
      </c>
      <c r="GQ454" s="84">
        <f t="shared" si="4314"/>
        <v>0</v>
      </c>
      <c r="GR454" s="84">
        <f t="shared" si="4315"/>
        <v>0</v>
      </c>
      <c r="GS454" s="84">
        <f t="shared" si="4316"/>
        <v>868850.41</v>
      </c>
      <c r="GT454" s="191">
        <f t="shared" si="4348"/>
        <v>0.99999998849053906</v>
      </c>
      <c r="GU454" s="84">
        <f t="shared" si="4317"/>
        <v>1.0000000009313226E-2</v>
      </c>
      <c r="GV454" s="84">
        <v>0</v>
      </c>
      <c r="GW454" s="84">
        <v>0</v>
      </c>
      <c r="GX454" s="84">
        <f t="shared" si="4318"/>
        <v>0</v>
      </c>
      <c r="GY454" s="84">
        <f t="shared" si="4319"/>
        <v>0</v>
      </c>
      <c r="GZ454" s="84">
        <f t="shared" si="4320"/>
        <v>868850.41</v>
      </c>
      <c r="HA454" s="191">
        <f t="shared" si="4507"/>
        <v>0.99999998849053906</v>
      </c>
      <c r="HB454" s="84">
        <f t="shared" si="4321"/>
        <v>1.0000000009313226E-2</v>
      </c>
      <c r="HC454" s="57">
        <f>FU454+FS454+CQ454+CD454+BQ454+BC454+AP454</f>
        <v>3721723.66</v>
      </c>
      <c r="HD454" s="57">
        <f>Q454-HC454</f>
        <v>284581.33999999985</v>
      </c>
      <c r="HE454" s="58" t="s">
        <v>933</v>
      </c>
      <c r="HF454" s="58"/>
      <c r="HG454" s="59"/>
      <c r="HH454" s="59"/>
      <c r="HI454" s="59"/>
    </row>
    <row r="455" spans="1:217" ht="409.5" hidden="1" outlineLevel="1" x14ac:dyDescent="0.45">
      <c r="B455" s="9"/>
      <c r="C455" s="317" t="s">
        <v>157</v>
      </c>
      <c r="D455" s="1" t="s">
        <v>1471</v>
      </c>
      <c r="E455" s="35">
        <v>437</v>
      </c>
      <c r="F455" s="35">
        <v>8</v>
      </c>
      <c r="G455" s="36" t="s">
        <v>157</v>
      </c>
      <c r="H455" s="37" t="s">
        <v>293</v>
      </c>
      <c r="I455" s="37" t="s">
        <v>539</v>
      </c>
      <c r="J455" s="54">
        <v>0</v>
      </c>
      <c r="K455" s="38"/>
      <c r="L455" s="38"/>
      <c r="M455" s="39" t="s">
        <v>34</v>
      </c>
      <c r="N455" s="38"/>
      <c r="O455" s="38"/>
      <c r="P455" s="38" t="s">
        <v>456</v>
      </c>
      <c r="Q455" s="40"/>
      <c r="R455" s="40"/>
      <c r="S455" s="40"/>
      <c r="T455" s="40"/>
      <c r="U455" s="98"/>
      <c r="V455" s="40"/>
      <c r="W455" s="40"/>
      <c r="X455" s="85">
        <f t="shared" si="4322"/>
        <v>0</v>
      </c>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0"/>
      <c r="AZ455" s="40"/>
      <c r="BA455" s="40"/>
      <c r="BB455" s="40"/>
      <c r="BC455" s="40"/>
      <c r="BD455" s="40"/>
      <c r="BE455" s="40"/>
      <c r="BF455" s="40"/>
      <c r="BG455" s="40"/>
      <c r="BH455" s="40"/>
      <c r="BI455" s="40"/>
      <c r="BJ455" s="40"/>
      <c r="BK455" s="40"/>
      <c r="BL455" s="40"/>
      <c r="BM455" s="40"/>
      <c r="BN455" s="40"/>
      <c r="BO455" s="40"/>
      <c r="BP455" s="40"/>
      <c r="BQ455" s="40"/>
      <c r="BR455" s="40"/>
      <c r="BS455" s="40"/>
      <c r="BT455" s="40"/>
      <c r="BU455" s="40"/>
      <c r="BV455" s="40"/>
      <c r="BW455" s="40"/>
      <c r="BX455" s="40"/>
      <c r="BY455" s="40"/>
      <c r="BZ455" s="40"/>
      <c r="CA455" s="40"/>
      <c r="CB455" s="40"/>
      <c r="CC455" s="40"/>
      <c r="CD455" s="40"/>
      <c r="CE455" s="40"/>
      <c r="CF455" s="40"/>
      <c r="CG455" s="40"/>
      <c r="CH455" s="40"/>
      <c r="CI455" s="40"/>
      <c r="CJ455" s="40"/>
      <c r="CK455" s="40"/>
      <c r="CL455" s="40"/>
      <c r="CM455" s="40"/>
      <c r="CN455" s="40"/>
      <c r="CO455" s="84">
        <v>0</v>
      </c>
      <c r="CP455" s="84">
        <v>0</v>
      </c>
      <c r="CQ455" s="40"/>
      <c r="CR455" s="57">
        <f t="shared" si="4323"/>
        <v>0</v>
      </c>
      <c r="CS455" s="40"/>
      <c r="CT455" s="40"/>
      <c r="CU455" s="84"/>
      <c r="CV455" s="84"/>
      <c r="CW455" s="84"/>
      <c r="CX455" s="84"/>
      <c r="CY455" s="191"/>
      <c r="CZ455" s="84"/>
      <c r="DA455" s="40"/>
      <c r="DB455" s="84">
        <v>0</v>
      </c>
      <c r="DC455" s="84"/>
      <c r="DD455" s="84"/>
      <c r="DE455" s="84">
        <f t="shared" si="4324"/>
        <v>0</v>
      </c>
      <c r="DF455" s="191"/>
      <c r="DG455" s="84"/>
      <c r="DH455" s="40"/>
      <c r="DI455" s="84">
        <v>0</v>
      </c>
      <c r="DJ455" s="84"/>
      <c r="DK455" s="84"/>
      <c r="DL455" s="84">
        <f t="shared" si="4325"/>
        <v>0</v>
      </c>
      <c r="DM455" s="191"/>
      <c r="DN455" s="84"/>
      <c r="DO455" s="40"/>
      <c r="DP455" s="84">
        <v>0</v>
      </c>
      <c r="DQ455" s="84"/>
      <c r="DR455" s="84"/>
      <c r="DS455" s="84">
        <f t="shared" si="4326"/>
        <v>0</v>
      </c>
      <c r="DT455" s="191"/>
      <c r="DU455" s="84"/>
      <c r="DV455" s="40"/>
      <c r="DW455" s="84">
        <v>0</v>
      </c>
      <c r="DX455" s="84"/>
      <c r="DY455" s="84"/>
      <c r="DZ455" s="84">
        <f t="shared" si="4327"/>
        <v>0</v>
      </c>
      <c r="EA455" s="191"/>
      <c r="EB455" s="84"/>
      <c r="EC455" s="40"/>
      <c r="ED455" s="84">
        <v>0</v>
      </c>
      <c r="EE455" s="84"/>
      <c r="EF455" s="84"/>
      <c r="EG455" s="84">
        <f t="shared" si="4328"/>
        <v>0</v>
      </c>
      <c r="EH455" s="191"/>
      <c r="EI455" s="84"/>
      <c r="EJ455" s="40"/>
      <c r="EK455" s="84">
        <v>0</v>
      </c>
      <c r="EL455" s="84"/>
      <c r="EM455" s="84"/>
      <c r="EN455" s="84">
        <f t="shared" si="4329"/>
        <v>0</v>
      </c>
      <c r="EO455" s="191"/>
      <c r="EP455" s="84"/>
      <c r="EQ455" s="40"/>
      <c r="ER455" s="84">
        <v>0</v>
      </c>
      <c r="ES455" s="84"/>
      <c r="ET455" s="84"/>
      <c r="EU455" s="84">
        <f t="shared" si="4330"/>
        <v>0</v>
      </c>
      <c r="EV455" s="191"/>
      <c r="EW455" s="84"/>
      <c r="EX455" s="40"/>
      <c r="EY455" s="84">
        <v>0</v>
      </c>
      <c r="EZ455" s="84"/>
      <c r="FA455" s="84"/>
      <c r="FB455" s="84">
        <f t="shared" si="4331"/>
        <v>0</v>
      </c>
      <c r="FC455" s="191"/>
      <c r="FD455" s="84"/>
      <c r="FE455" s="40"/>
      <c r="FF455" s="84">
        <v>0</v>
      </c>
      <c r="FG455" s="84"/>
      <c r="FH455" s="84"/>
      <c r="FI455" s="84">
        <f t="shared" si="4332"/>
        <v>0</v>
      </c>
      <c r="FJ455" s="191"/>
      <c r="FK455" s="84"/>
      <c r="FL455" s="40"/>
      <c r="FM455" s="84">
        <v>0</v>
      </c>
      <c r="FN455" s="84"/>
      <c r="FO455" s="84"/>
      <c r="FP455" s="84">
        <f t="shared" si="4333"/>
        <v>0</v>
      </c>
      <c r="FQ455" s="191"/>
      <c r="FR455" s="84"/>
      <c r="FS455" s="40"/>
      <c r="FT455" s="97">
        <f t="shared" si="4334"/>
        <v>0</v>
      </c>
      <c r="FU455" s="84">
        <v>0</v>
      </c>
      <c r="FV455" s="84">
        <v>0</v>
      </c>
      <c r="FW455" s="84">
        <v>0</v>
      </c>
      <c r="FX455" s="84">
        <f t="shared" si="4335"/>
        <v>0</v>
      </c>
      <c r="FY455" s="191" t="str">
        <f t="shared" si="4336"/>
        <v>nebija plānots</v>
      </c>
      <c r="FZ455" s="84">
        <f t="shared" si="4337"/>
        <v>0</v>
      </c>
      <c r="GA455" s="84">
        <v>0</v>
      </c>
      <c r="GB455" s="84">
        <v>0</v>
      </c>
      <c r="GC455" s="84">
        <f t="shared" si="4338"/>
        <v>0</v>
      </c>
      <c r="GD455" s="84">
        <f t="shared" si="4339"/>
        <v>0</v>
      </c>
      <c r="GE455" s="84">
        <f t="shared" si="4340"/>
        <v>0</v>
      </c>
      <c r="GF455" s="191" t="str">
        <f t="shared" si="4341"/>
        <v>nebija plānots</v>
      </c>
      <c r="GG455" s="84">
        <f t="shared" si="4342"/>
        <v>0</v>
      </c>
      <c r="GH455" s="84">
        <v>0</v>
      </c>
      <c r="GI455" s="84">
        <v>0</v>
      </c>
      <c r="GJ455" s="84">
        <f t="shared" si="4343"/>
        <v>0</v>
      </c>
      <c r="GK455" s="84">
        <f t="shared" si="4344"/>
        <v>0</v>
      </c>
      <c r="GL455" s="84">
        <f t="shared" si="4345"/>
        <v>0</v>
      </c>
      <c r="GM455" s="191" t="str">
        <f t="shared" si="4346"/>
        <v>nebija plānots</v>
      </c>
      <c r="GN455" s="84">
        <f t="shared" si="4347"/>
        <v>0</v>
      </c>
      <c r="GO455" s="84">
        <v>0</v>
      </c>
      <c r="GP455" s="84">
        <v>0</v>
      </c>
      <c r="GQ455" s="84">
        <f t="shared" si="4314"/>
        <v>0</v>
      </c>
      <c r="GR455" s="84">
        <f t="shared" si="4315"/>
        <v>0</v>
      </c>
      <c r="GS455" s="84">
        <f t="shared" si="4316"/>
        <v>0</v>
      </c>
      <c r="GT455" s="191" t="str">
        <f t="shared" si="4348"/>
        <v>nebija plānots</v>
      </c>
      <c r="GU455" s="84">
        <f t="shared" si="4317"/>
        <v>0</v>
      </c>
      <c r="GV455" s="84">
        <v>0</v>
      </c>
      <c r="GW455" s="84">
        <v>0</v>
      </c>
      <c r="GX455" s="84">
        <f t="shared" si="4318"/>
        <v>0</v>
      </c>
      <c r="GY455" s="84">
        <f t="shared" si="4319"/>
        <v>0</v>
      </c>
      <c r="GZ455" s="84">
        <f t="shared" si="4320"/>
        <v>0</v>
      </c>
      <c r="HA455" s="191" t="str">
        <f t="shared" si="4507"/>
        <v>nebija plānots</v>
      </c>
      <c r="HB455" s="84">
        <f t="shared" si="4321"/>
        <v>0</v>
      </c>
      <c r="HC455" s="40"/>
      <c r="HD455" s="40"/>
      <c r="HE455" s="116" t="s">
        <v>713</v>
      </c>
      <c r="HF455" s="99"/>
      <c r="HG455" s="100"/>
      <c r="HH455" s="100"/>
      <c r="HI455" s="100"/>
    </row>
    <row r="456" spans="1:217" ht="63" hidden="1" outlineLevel="1" x14ac:dyDescent="0.45">
      <c r="B456" s="9"/>
      <c r="C456" s="317" t="s">
        <v>157</v>
      </c>
      <c r="D456" s="1" t="s">
        <v>1471</v>
      </c>
      <c r="E456" s="35">
        <v>438</v>
      </c>
      <c r="F456" s="35">
        <v>8</v>
      </c>
      <c r="G456" s="36" t="s">
        <v>157</v>
      </c>
      <c r="H456" s="37" t="s">
        <v>293</v>
      </c>
      <c r="I456" s="37" t="s">
        <v>539</v>
      </c>
      <c r="J456" s="54">
        <v>0</v>
      </c>
      <c r="K456" s="38"/>
      <c r="L456" s="38"/>
      <c r="M456" s="39" t="s">
        <v>34</v>
      </c>
      <c r="N456" s="38"/>
      <c r="O456" s="38"/>
      <c r="P456" s="38" t="s">
        <v>457</v>
      </c>
      <c r="Q456" s="40"/>
      <c r="R456" s="40"/>
      <c r="S456" s="40"/>
      <c r="T456" s="40"/>
      <c r="U456" s="98"/>
      <c r="V456" s="40"/>
      <c r="W456" s="40"/>
      <c r="X456" s="85">
        <f t="shared" si="4322"/>
        <v>0</v>
      </c>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0"/>
      <c r="AZ456" s="40"/>
      <c r="BA456" s="40"/>
      <c r="BB456" s="40"/>
      <c r="BC456" s="40"/>
      <c r="BD456" s="40"/>
      <c r="BE456" s="40"/>
      <c r="BF456" s="40"/>
      <c r="BG456" s="40"/>
      <c r="BH456" s="40"/>
      <c r="BI456" s="40"/>
      <c r="BJ456" s="40"/>
      <c r="BK456" s="40"/>
      <c r="BL456" s="40"/>
      <c r="BM456" s="40"/>
      <c r="BN456" s="40"/>
      <c r="BO456" s="40"/>
      <c r="BP456" s="40"/>
      <c r="BQ456" s="40"/>
      <c r="BR456" s="40"/>
      <c r="BS456" s="40"/>
      <c r="BT456" s="40"/>
      <c r="BU456" s="40"/>
      <c r="BV456" s="40"/>
      <c r="BW456" s="40"/>
      <c r="BX456" s="40"/>
      <c r="BY456" s="40"/>
      <c r="BZ456" s="40"/>
      <c r="CA456" s="40"/>
      <c r="CB456" s="40"/>
      <c r="CC456" s="40"/>
      <c r="CD456" s="40"/>
      <c r="CE456" s="40"/>
      <c r="CF456" s="40"/>
      <c r="CG456" s="40"/>
      <c r="CH456" s="40"/>
      <c r="CI456" s="40"/>
      <c r="CJ456" s="40"/>
      <c r="CK456" s="40"/>
      <c r="CL456" s="40"/>
      <c r="CM456" s="40"/>
      <c r="CN456" s="40"/>
      <c r="CO456" s="84">
        <v>0</v>
      </c>
      <c r="CP456" s="84">
        <v>0</v>
      </c>
      <c r="CQ456" s="40"/>
      <c r="CR456" s="57">
        <f t="shared" si="4323"/>
        <v>0</v>
      </c>
      <c r="CS456" s="40"/>
      <c r="CT456" s="40">
        <v>0</v>
      </c>
      <c r="CU456" s="84"/>
      <c r="CV456" s="84"/>
      <c r="CW456" s="84"/>
      <c r="CX456" s="84"/>
      <c r="CY456" s="191"/>
      <c r="CZ456" s="84"/>
      <c r="DA456" s="40">
        <v>0</v>
      </c>
      <c r="DB456" s="84">
        <v>0</v>
      </c>
      <c r="DC456" s="84"/>
      <c r="DD456" s="84"/>
      <c r="DE456" s="84">
        <f t="shared" si="4324"/>
        <v>0</v>
      </c>
      <c r="DF456" s="191"/>
      <c r="DG456" s="84"/>
      <c r="DH456" s="40">
        <v>0</v>
      </c>
      <c r="DI456" s="84">
        <v>0</v>
      </c>
      <c r="DJ456" s="84"/>
      <c r="DK456" s="84"/>
      <c r="DL456" s="84">
        <f t="shared" si="4325"/>
        <v>0</v>
      </c>
      <c r="DM456" s="191"/>
      <c r="DN456" s="84"/>
      <c r="DO456" s="40">
        <v>820502.93</v>
      </c>
      <c r="DP456" s="84">
        <v>0</v>
      </c>
      <c r="DQ456" s="84"/>
      <c r="DR456" s="84"/>
      <c r="DS456" s="84">
        <f t="shared" si="4326"/>
        <v>0</v>
      </c>
      <c r="DT456" s="191"/>
      <c r="DU456" s="84"/>
      <c r="DV456" s="40">
        <v>0</v>
      </c>
      <c r="DW456" s="84">
        <v>0</v>
      </c>
      <c r="DX456" s="84"/>
      <c r="DY456" s="84"/>
      <c r="DZ456" s="84">
        <f t="shared" si="4327"/>
        <v>0</v>
      </c>
      <c r="EA456" s="191"/>
      <c r="EB456" s="84"/>
      <c r="EC456" s="40">
        <v>0</v>
      </c>
      <c r="ED456" s="84">
        <v>0</v>
      </c>
      <c r="EE456" s="84"/>
      <c r="EF456" s="84"/>
      <c r="EG456" s="84">
        <f t="shared" si="4328"/>
        <v>0</v>
      </c>
      <c r="EH456" s="191"/>
      <c r="EI456" s="84"/>
      <c r="EJ456" s="40">
        <v>0</v>
      </c>
      <c r="EK456" s="84">
        <v>0</v>
      </c>
      <c r="EL456" s="84"/>
      <c r="EM456" s="84"/>
      <c r="EN456" s="84">
        <f t="shared" si="4329"/>
        <v>0</v>
      </c>
      <c r="EO456" s="191"/>
      <c r="EP456" s="84"/>
      <c r="EQ456" s="40">
        <v>0</v>
      </c>
      <c r="ER456" s="84">
        <v>0</v>
      </c>
      <c r="ES456" s="84"/>
      <c r="ET456" s="84"/>
      <c r="EU456" s="84">
        <f t="shared" si="4330"/>
        <v>0</v>
      </c>
      <c r="EV456" s="191"/>
      <c r="EW456" s="84"/>
      <c r="EX456" s="40">
        <v>0</v>
      </c>
      <c r="EY456" s="84">
        <v>0</v>
      </c>
      <c r="EZ456" s="84"/>
      <c r="FA456" s="84"/>
      <c r="FB456" s="84">
        <f t="shared" si="4331"/>
        <v>0</v>
      </c>
      <c r="FC456" s="191"/>
      <c r="FD456" s="84"/>
      <c r="FE456" s="40">
        <v>849835.25</v>
      </c>
      <c r="FF456" s="84">
        <v>0</v>
      </c>
      <c r="FG456" s="84"/>
      <c r="FH456" s="84"/>
      <c r="FI456" s="84">
        <f t="shared" si="4332"/>
        <v>0</v>
      </c>
      <c r="FJ456" s="191"/>
      <c r="FK456" s="84"/>
      <c r="FL456" s="40">
        <v>0</v>
      </c>
      <c r="FM456" s="84">
        <v>0</v>
      </c>
      <c r="FN456" s="84"/>
      <c r="FO456" s="84"/>
      <c r="FP456" s="84">
        <f t="shared" si="4333"/>
        <v>0</v>
      </c>
      <c r="FQ456" s="191"/>
      <c r="FR456" s="84"/>
      <c r="FS456" s="40"/>
      <c r="FT456" s="97">
        <f t="shared" si="4334"/>
        <v>0</v>
      </c>
      <c r="FU456" s="84">
        <v>0</v>
      </c>
      <c r="FV456" s="84">
        <v>0</v>
      </c>
      <c r="FW456" s="84">
        <v>0</v>
      </c>
      <c r="FX456" s="84">
        <f t="shared" si="4335"/>
        <v>0</v>
      </c>
      <c r="FY456" s="191" t="str">
        <f t="shared" si="4336"/>
        <v>nebija plānots</v>
      </c>
      <c r="FZ456" s="84">
        <f t="shared" si="4337"/>
        <v>0</v>
      </c>
      <c r="GA456" s="84">
        <v>0</v>
      </c>
      <c r="GB456" s="84">
        <v>0</v>
      </c>
      <c r="GC456" s="84">
        <f t="shared" si="4338"/>
        <v>0</v>
      </c>
      <c r="GD456" s="84">
        <f t="shared" si="4339"/>
        <v>0</v>
      </c>
      <c r="GE456" s="84">
        <f t="shared" si="4340"/>
        <v>0</v>
      </c>
      <c r="GF456" s="191" t="str">
        <f t="shared" si="4341"/>
        <v>nebija plānots</v>
      </c>
      <c r="GG456" s="84">
        <f t="shared" si="4342"/>
        <v>0</v>
      </c>
      <c r="GH456" s="84">
        <v>0</v>
      </c>
      <c r="GI456" s="84">
        <v>0</v>
      </c>
      <c r="GJ456" s="84">
        <f t="shared" si="4343"/>
        <v>0</v>
      </c>
      <c r="GK456" s="84">
        <f t="shared" si="4344"/>
        <v>0</v>
      </c>
      <c r="GL456" s="84">
        <f t="shared" si="4345"/>
        <v>0</v>
      </c>
      <c r="GM456" s="191" t="str">
        <f t="shared" si="4346"/>
        <v>nebija plānots</v>
      </c>
      <c r="GN456" s="84">
        <f t="shared" si="4347"/>
        <v>0</v>
      </c>
      <c r="GO456" s="84">
        <v>0</v>
      </c>
      <c r="GP456" s="84">
        <v>0</v>
      </c>
      <c r="GQ456" s="84">
        <f t="shared" si="4314"/>
        <v>0</v>
      </c>
      <c r="GR456" s="84">
        <f t="shared" si="4315"/>
        <v>0</v>
      </c>
      <c r="GS456" s="84">
        <f t="shared" si="4316"/>
        <v>0</v>
      </c>
      <c r="GT456" s="191" t="str">
        <f t="shared" si="4348"/>
        <v>nebija plānots</v>
      </c>
      <c r="GU456" s="84">
        <f t="shared" si="4317"/>
        <v>0</v>
      </c>
      <c r="GV456" s="84">
        <v>0</v>
      </c>
      <c r="GW456" s="84">
        <v>0</v>
      </c>
      <c r="GX456" s="84">
        <f t="shared" si="4318"/>
        <v>0</v>
      </c>
      <c r="GY456" s="84">
        <f t="shared" si="4319"/>
        <v>0</v>
      </c>
      <c r="GZ456" s="84">
        <f t="shared" si="4320"/>
        <v>0</v>
      </c>
      <c r="HA456" s="191" t="str">
        <f t="shared" si="4507"/>
        <v>nebija plānots</v>
      </c>
      <c r="HB456" s="84">
        <f t="shared" si="4321"/>
        <v>0</v>
      </c>
      <c r="HC456" s="40"/>
      <c r="HD456" s="40"/>
      <c r="HE456" s="99"/>
      <c r="HF456" s="153">
        <v>0.75</v>
      </c>
      <c r="HG456" s="100" t="s">
        <v>841</v>
      </c>
      <c r="HH456" s="100" t="s">
        <v>828</v>
      </c>
      <c r="HI456" s="100" t="s">
        <v>828</v>
      </c>
    </row>
    <row r="457" spans="1:217" ht="156" collapsed="1" x14ac:dyDescent="0.45">
      <c r="A457" s="1" t="str">
        <f>G457&amp;K457</f>
        <v>8.2.4.__</v>
      </c>
      <c r="B457" s="9" t="str">
        <f>C457&amp;J457&amp;"."&amp;D457</f>
        <v>8.2.4.K0.Nē</v>
      </c>
      <c r="C457" s="317" t="s">
        <v>158</v>
      </c>
      <c r="D457" s="1" t="s">
        <v>1471</v>
      </c>
      <c r="E457" s="35">
        <v>439</v>
      </c>
      <c r="F457" s="52">
        <v>8</v>
      </c>
      <c r="G457" s="55" t="s">
        <v>158</v>
      </c>
      <c r="H457" s="54" t="s">
        <v>294</v>
      </c>
      <c r="I457" s="54" t="str">
        <f t="shared" si="4781"/>
        <v>8.2.4. Atbalsts EQAR aģentūrai</v>
      </c>
      <c r="J457" s="54" t="s">
        <v>1472</v>
      </c>
      <c r="K457" s="62" t="s">
        <v>33</v>
      </c>
      <c r="L457" s="38" t="str">
        <f t="shared" si="4782"/>
        <v>8.2.4.__</v>
      </c>
      <c r="M457" s="63" t="s">
        <v>34</v>
      </c>
      <c r="N457" s="62" t="s">
        <v>4</v>
      </c>
      <c r="O457" s="55" t="s">
        <v>222</v>
      </c>
      <c r="P457" s="55" t="s">
        <v>225</v>
      </c>
      <c r="Q457" s="57">
        <f t="shared" si="4783"/>
        <v>1048927</v>
      </c>
      <c r="R457" s="57">
        <f t="shared" si="4784"/>
        <v>1048927</v>
      </c>
      <c r="S457" s="80">
        <v>0</v>
      </c>
      <c r="T457" s="80">
        <v>0</v>
      </c>
      <c r="U457" s="81">
        <v>1048927</v>
      </c>
      <c r="V457" s="80">
        <v>0</v>
      </c>
      <c r="W457" s="80">
        <v>0</v>
      </c>
      <c r="X457" s="85" t="str">
        <f t="shared" si="4322"/>
        <v>ESF</v>
      </c>
      <c r="Y457" s="85">
        <v>0</v>
      </c>
      <c r="Z457" s="85">
        <v>170407.67999999999</v>
      </c>
      <c r="AA457" s="85">
        <v>10055.07</v>
      </c>
      <c r="AB457" s="85">
        <v>11538.7</v>
      </c>
      <c r="AC457" s="85">
        <v>0</v>
      </c>
      <c r="AD457" s="85">
        <v>0</v>
      </c>
      <c r="AE457" s="85">
        <v>122165.33000000002</v>
      </c>
      <c r="AF457" s="85">
        <v>0</v>
      </c>
      <c r="AG457" s="85">
        <v>176974.9</v>
      </c>
      <c r="AH457" s="85">
        <v>43419.91</v>
      </c>
      <c r="AI457" s="85">
        <v>0</v>
      </c>
      <c r="AJ457" s="85">
        <v>0</v>
      </c>
      <c r="AK457" s="85">
        <v>42427.59</v>
      </c>
      <c r="AL457" s="85">
        <v>67231.350000000006</v>
      </c>
      <c r="AM457" s="85">
        <v>473812.85</v>
      </c>
      <c r="AN457" s="85">
        <f t="shared" si="4193"/>
        <v>644220.53</v>
      </c>
      <c r="AO457" s="85">
        <v>160697.85</v>
      </c>
      <c r="AP457" s="57">
        <f t="shared" si="4538"/>
        <v>804918.38</v>
      </c>
      <c r="AQ457" s="85">
        <v>0</v>
      </c>
      <c r="AR457" s="85">
        <v>0</v>
      </c>
      <c r="AS457" s="85">
        <v>0</v>
      </c>
      <c r="AT457" s="85">
        <v>0</v>
      </c>
      <c r="AU457" s="85">
        <v>0</v>
      </c>
      <c r="AV457" s="85">
        <v>43158.78</v>
      </c>
      <c r="AW457" s="85">
        <v>0</v>
      </c>
      <c r="AX457" s="85">
        <v>82488.900000000009</v>
      </c>
      <c r="AY457" s="85">
        <v>0</v>
      </c>
      <c r="AZ457" s="85">
        <v>0</v>
      </c>
      <c r="BA457" s="85">
        <v>82267.02</v>
      </c>
      <c r="BB457" s="85">
        <v>0</v>
      </c>
      <c r="BC457" s="57">
        <f t="shared" si="4539"/>
        <v>207914.7</v>
      </c>
      <c r="BD457" s="57">
        <f t="shared" si="4474"/>
        <v>1012833.0800000001</v>
      </c>
      <c r="BE457" s="85">
        <v>0</v>
      </c>
      <c r="BF457" s="85">
        <v>0</v>
      </c>
      <c r="BG457" s="85">
        <v>36093.599999999999</v>
      </c>
      <c r="BH457" s="85">
        <v>0</v>
      </c>
      <c r="BI457" s="85">
        <v>0</v>
      </c>
      <c r="BJ457" s="85">
        <v>0</v>
      </c>
      <c r="BK457" s="85">
        <v>0</v>
      </c>
      <c r="BL457" s="85">
        <v>0</v>
      </c>
      <c r="BM457" s="85">
        <v>0</v>
      </c>
      <c r="BN457" s="85">
        <v>0</v>
      </c>
      <c r="BO457" s="85">
        <v>0</v>
      </c>
      <c r="BP457" s="85">
        <v>0</v>
      </c>
      <c r="BQ457" s="57">
        <f t="shared" si="4540"/>
        <v>36093.599999999999</v>
      </c>
      <c r="BR457" s="85">
        <v>0</v>
      </c>
      <c r="BS457" s="85">
        <v>0</v>
      </c>
      <c r="BT457" s="85">
        <v>0</v>
      </c>
      <c r="BU457" s="85">
        <v>0</v>
      </c>
      <c r="BV457" s="85">
        <v>0</v>
      </c>
      <c r="BW457" s="85">
        <v>0</v>
      </c>
      <c r="BX457" s="85">
        <v>0</v>
      </c>
      <c r="BY457" s="85">
        <v>0</v>
      </c>
      <c r="BZ457" s="85">
        <v>0</v>
      </c>
      <c r="CA457" s="85">
        <v>0</v>
      </c>
      <c r="CB457" s="85">
        <v>0</v>
      </c>
      <c r="CC457" s="85">
        <v>0</v>
      </c>
      <c r="CD457" s="57">
        <f t="shared" si="4475"/>
        <v>0</v>
      </c>
      <c r="CE457" s="85">
        <v>0</v>
      </c>
      <c r="CF457" s="85">
        <v>0</v>
      </c>
      <c r="CG457" s="85">
        <v>0</v>
      </c>
      <c r="CH457" s="85">
        <v>0</v>
      </c>
      <c r="CI457" s="85">
        <v>0</v>
      </c>
      <c r="CJ457" s="85">
        <v>0</v>
      </c>
      <c r="CK457" s="85">
        <v>0</v>
      </c>
      <c r="CL457" s="85">
        <v>0</v>
      </c>
      <c r="CM457" s="85">
        <v>0</v>
      </c>
      <c r="CN457" s="85">
        <v>0</v>
      </c>
      <c r="CO457" s="84">
        <v>0</v>
      </c>
      <c r="CP457" s="84">
        <v>0</v>
      </c>
      <c r="CQ457" s="57">
        <f>CE457+CF457+CG457+CH457+CI457+CJ457+CK457+CL457+CM457+CN457+CO457+CP457</f>
        <v>0</v>
      </c>
      <c r="CR457" s="57">
        <f t="shared" si="4323"/>
        <v>1048926.6800000002</v>
      </c>
      <c r="CS457" s="179">
        <v>0</v>
      </c>
      <c r="CT457" s="84">
        <v>0</v>
      </c>
      <c r="CU457" s="84">
        <v>0</v>
      </c>
      <c r="CV457" s="84">
        <f t="shared" si="4349"/>
        <v>0</v>
      </c>
      <c r="CW457" s="84">
        <v>0</v>
      </c>
      <c r="CX457" s="84">
        <f t="shared" si="4350"/>
        <v>0</v>
      </c>
      <c r="CY457" s="191" t="str">
        <f t="shared" si="4351"/>
        <v>nebija plānots</v>
      </c>
      <c r="CZ457" s="84">
        <f t="shared" si="4352"/>
        <v>0</v>
      </c>
      <c r="DA457" s="84">
        <f t="shared" ref="DA457:FL457" si="4917">DA458+DA459</f>
        <v>0</v>
      </c>
      <c r="DB457" s="84">
        <v>0</v>
      </c>
      <c r="DC457" s="84">
        <f t="shared" si="4354"/>
        <v>0</v>
      </c>
      <c r="DD457" s="84">
        <v>0</v>
      </c>
      <c r="DE457" s="84">
        <f t="shared" si="4324"/>
        <v>0</v>
      </c>
      <c r="DF457" s="191" t="str">
        <f t="shared" ref="DF457" si="4918">IFERROR(DE457/DC457,"nebija plānots")</f>
        <v>nebija plānots</v>
      </c>
      <c r="DG457" s="84">
        <f t="shared" ref="DG457" si="4919">DE457-DC457</f>
        <v>0</v>
      </c>
      <c r="DH457" s="84">
        <f t="shared" si="4917"/>
        <v>0</v>
      </c>
      <c r="DI457" s="84">
        <v>0</v>
      </c>
      <c r="DJ457" s="84">
        <f t="shared" ref="DJ457" si="4920">DC457+DH457</f>
        <v>0</v>
      </c>
      <c r="DK457" s="84">
        <v>0</v>
      </c>
      <c r="DL457" s="84">
        <f t="shared" si="4325"/>
        <v>0</v>
      </c>
      <c r="DM457" s="191" t="str">
        <f t="shared" ref="DM457" si="4921">IFERROR(DL457/DJ457,"nebija plānots")</f>
        <v>nebija plānots</v>
      </c>
      <c r="DN457" s="84">
        <f t="shared" ref="DN457" si="4922">DL457-DJ457</f>
        <v>0</v>
      </c>
      <c r="DO457" s="84">
        <f t="shared" si="4917"/>
        <v>0</v>
      </c>
      <c r="DP457" s="84">
        <v>0</v>
      </c>
      <c r="DQ457" s="84">
        <f t="shared" ref="DQ457" si="4923">DJ457+DO457</f>
        <v>0</v>
      </c>
      <c r="DR457" s="84">
        <v>0</v>
      </c>
      <c r="DS457" s="84">
        <f t="shared" si="4326"/>
        <v>0</v>
      </c>
      <c r="DT457" s="191" t="str">
        <f t="shared" ref="DT457" si="4924">IFERROR(DS457/DQ457,"nebija plānots")</f>
        <v>nebija plānots</v>
      </c>
      <c r="DU457" s="84">
        <f t="shared" ref="DU457" si="4925">DS457-DQ457</f>
        <v>0</v>
      </c>
      <c r="DV457" s="84">
        <f t="shared" si="4917"/>
        <v>0</v>
      </c>
      <c r="DW457" s="84">
        <v>0</v>
      </c>
      <c r="DX457" s="84">
        <f t="shared" ref="DX457" si="4926">DQ457+DV457</f>
        <v>0</v>
      </c>
      <c r="DY457" s="84">
        <v>0</v>
      </c>
      <c r="DZ457" s="84">
        <f t="shared" si="4327"/>
        <v>0</v>
      </c>
      <c r="EA457" s="191" t="str">
        <f t="shared" ref="EA457" si="4927">IFERROR(DZ457/DX457,"nebija plānots")</f>
        <v>nebija plānots</v>
      </c>
      <c r="EB457" s="84">
        <f t="shared" ref="EB457" si="4928">DZ457-DX457</f>
        <v>0</v>
      </c>
      <c r="EC457" s="84">
        <f t="shared" si="4917"/>
        <v>0</v>
      </c>
      <c r="ED457" s="84">
        <v>0</v>
      </c>
      <c r="EE457" s="84">
        <f t="shared" ref="EE457" si="4929">DX457+EC457</f>
        <v>0</v>
      </c>
      <c r="EF457" s="84">
        <v>0</v>
      </c>
      <c r="EG457" s="84">
        <f t="shared" si="4328"/>
        <v>0</v>
      </c>
      <c r="EH457" s="191" t="str">
        <f t="shared" ref="EH457" si="4930">IFERROR(EG457/EE457,"nebija plānots")</f>
        <v>nebija plānots</v>
      </c>
      <c r="EI457" s="84">
        <f t="shared" ref="EI457" si="4931">EG457-EE457</f>
        <v>0</v>
      </c>
      <c r="EJ457" s="84">
        <f t="shared" si="4917"/>
        <v>0</v>
      </c>
      <c r="EK457" s="84">
        <v>0</v>
      </c>
      <c r="EL457" s="84">
        <f t="shared" ref="EL457" si="4932">EE457+EJ457</f>
        <v>0</v>
      </c>
      <c r="EM457" s="84">
        <v>0</v>
      </c>
      <c r="EN457" s="84">
        <f t="shared" si="4329"/>
        <v>0</v>
      </c>
      <c r="EO457" s="191" t="str">
        <f t="shared" ref="EO457" si="4933">IFERROR(EN457/EL457,"nebija plānots")</f>
        <v>nebija plānots</v>
      </c>
      <c r="EP457" s="84">
        <f t="shared" ref="EP457" si="4934">EN457-EL457</f>
        <v>0</v>
      </c>
      <c r="EQ457" s="84">
        <f t="shared" si="4917"/>
        <v>0</v>
      </c>
      <c r="ER457" s="84">
        <v>0</v>
      </c>
      <c r="ES457" s="84">
        <f t="shared" ref="ES457" si="4935">EL457+EQ457</f>
        <v>0</v>
      </c>
      <c r="ET457" s="84">
        <v>0</v>
      </c>
      <c r="EU457" s="84">
        <f t="shared" si="4330"/>
        <v>0</v>
      </c>
      <c r="EV457" s="191" t="str">
        <f t="shared" ref="EV457" si="4936">IFERROR(EU457/ES457,"nebija plānots")</f>
        <v>nebija plānots</v>
      </c>
      <c r="EW457" s="84">
        <f t="shared" ref="EW457" si="4937">EU457-ES457</f>
        <v>0</v>
      </c>
      <c r="EX457" s="84">
        <f t="shared" si="4917"/>
        <v>0</v>
      </c>
      <c r="EY457" s="84">
        <v>0</v>
      </c>
      <c r="EZ457" s="84">
        <f t="shared" ref="EZ457" si="4938">ES457+EX457</f>
        <v>0</v>
      </c>
      <c r="FA457" s="84">
        <v>0</v>
      </c>
      <c r="FB457" s="84">
        <f t="shared" si="4331"/>
        <v>0</v>
      </c>
      <c r="FC457" s="191" t="str">
        <f t="shared" ref="FC457" si="4939">IFERROR(FB457/EZ457,"nebija plānots")</f>
        <v>nebija plānots</v>
      </c>
      <c r="FD457" s="84">
        <f t="shared" ref="FD457" si="4940">FB457-EZ457</f>
        <v>0</v>
      </c>
      <c r="FE457" s="84">
        <f t="shared" si="4917"/>
        <v>0</v>
      </c>
      <c r="FF457" s="84">
        <v>0</v>
      </c>
      <c r="FG457" s="84">
        <f t="shared" ref="FG457" si="4941">EZ457+FE457</f>
        <v>0</v>
      </c>
      <c r="FH457" s="84">
        <v>0</v>
      </c>
      <c r="FI457" s="84">
        <f t="shared" si="4332"/>
        <v>0</v>
      </c>
      <c r="FJ457" s="191" t="str">
        <f t="shared" ref="FJ457" si="4942">IFERROR(FI457/FG457,"nebija plānots")</f>
        <v>nebija plānots</v>
      </c>
      <c r="FK457" s="84">
        <f t="shared" ref="FK457" si="4943">FI457-FG457</f>
        <v>0</v>
      </c>
      <c r="FL457" s="84">
        <f t="shared" si="4917"/>
        <v>0</v>
      </c>
      <c r="FM457" s="84">
        <v>0</v>
      </c>
      <c r="FN457" s="84">
        <f t="shared" ref="FN457" si="4944">FG457+FL457</f>
        <v>0</v>
      </c>
      <c r="FO457" s="84">
        <v>0</v>
      </c>
      <c r="FP457" s="84">
        <f t="shared" si="4333"/>
        <v>0</v>
      </c>
      <c r="FQ457" s="191" t="str">
        <f t="shared" ref="FQ457" si="4945">IFERROR(FP457/FN457,"nebija plānots")</f>
        <v>nebija plānots</v>
      </c>
      <c r="FR457" s="84">
        <f t="shared" ref="FR457" si="4946">FP457-FN457</f>
        <v>0</v>
      </c>
      <c r="FS457" s="97">
        <f t="shared" si="4506"/>
        <v>0</v>
      </c>
      <c r="FT457" s="97">
        <f t="shared" si="4334"/>
        <v>1048926.6800000002</v>
      </c>
      <c r="FU457" s="84">
        <v>0</v>
      </c>
      <c r="FV457" s="84">
        <v>0</v>
      </c>
      <c r="FW457" s="84">
        <v>0</v>
      </c>
      <c r="FX457" s="84">
        <f t="shared" si="4335"/>
        <v>0</v>
      </c>
      <c r="FY457" s="191" t="str">
        <f t="shared" si="4336"/>
        <v>nebija plānots</v>
      </c>
      <c r="FZ457" s="84">
        <f t="shared" si="4337"/>
        <v>0</v>
      </c>
      <c r="GA457" s="84">
        <v>0</v>
      </c>
      <c r="GB457" s="84">
        <v>0</v>
      </c>
      <c r="GC457" s="84">
        <f t="shared" si="4338"/>
        <v>0</v>
      </c>
      <c r="GD457" s="84">
        <f t="shared" si="4339"/>
        <v>0</v>
      </c>
      <c r="GE457" s="84">
        <f t="shared" si="4340"/>
        <v>0</v>
      </c>
      <c r="GF457" s="191" t="str">
        <f t="shared" si="4341"/>
        <v>nebija plānots</v>
      </c>
      <c r="GG457" s="84">
        <f t="shared" si="4342"/>
        <v>0</v>
      </c>
      <c r="GH457" s="84">
        <v>0</v>
      </c>
      <c r="GI457" s="84">
        <v>0</v>
      </c>
      <c r="GJ457" s="84">
        <f t="shared" si="4343"/>
        <v>0</v>
      </c>
      <c r="GK457" s="84">
        <f t="shared" si="4344"/>
        <v>0</v>
      </c>
      <c r="GL457" s="84">
        <f t="shared" si="4345"/>
        <v>0</v>
      </c>
      <c r="GM457" s="191" t="str">
        <f t="shared" si="4346"/>
        <v>nebija plānots</v>
      </c>
      <c r="GN457" s="84">
        <f t="shared" si="4347"/>
        <v>0</v>
      </c>
      <c r="GO457" s="84">
        <v>0</v>
      </c>
      <c r="GP457" s="84">
        <v>0</v>
      </c>
      <c r="GQ457" s="84">
        <f t="shared" si="4314"/>
        <v>0</v>
      </c>
      <c r="GR457" s="84">
        <f t="shared" si="4315"/>
        <v>0</v>
      </c>
      <c r="GS457" s="84">
        <f t="shared" si="4316"/>
        <v>0</v>
      </c>
      <c r="GT457" s="191" t="str">
        <f t="shared" si="4348"/>
        <v>nebija plānots</v>
      </c>
      <c r="GU457" s="84">
        <f t="shared" si="4317"/>
        <v>0</v>
      </c>
      <c r="GV457" s="84">
        <v>0</v>
      </c>
      <c r="GW457" s="84">
        <v>0</v>
      </c>
      <c r="GX457" s="84">
        <f t="shared" si="4318"/>
        <v>0</v>
      </c>
      <c r="GY457" s="84">
        <f t="shared" si="4319"/>
        <v>0</v>
      </c>
      <c r="GZ457" s="84">
        <f t="shared" si="4320"/>
        <v>0</v>
      </c>
      <c r="HA457" s="191" t="str">
        <f t="shared" si="4507"/>
        <v>nebija plānots</v>
      </c>
      <c r="HB457" s="84">
        <f t="shared" si="4321"/>
        <v>0</v>
      </c>
      <c r="HC457" s="57">
        <f>FU457+FS457+CQ457+CD457+BQ457+BC457+AP457</f>
        <v>1048926.68</v>
      </c>
      <c r="HD457" s="57">
        <f>Q457-HC457</f>
        <v>0.32000000006519258</v>
      </c>
      <c r="HE457" s="58"/>
      <c r="HF457" s="58"/>
      <c r="HG457" s="59"/>
      <c r="HH457" s="59"/>
      <c r="HI457" s="59"/>
    </row>
    <row r="458" spans="1:217" ht="78" hidden="1" outlineLevel="1" x14ac:dyDescent="0.45">
      <c r="B458" s="9"/>
      <c r="C458" s="317" t="s">
        <v>158</v>
      </c>
      <c r="D458" s="1" t="s">
        <v>1471</v>
      </c>
      <c r="E458" s="35">
        <v>440</v>
      </c>
      <c r="F458" s="35">
        <v>8</v>
      </c>
      <c r="G458" s="38" t="s">
        <v>158</v>
      </c>
      <c r="H458" s="37" t="s">
        <v>294</v>
      </c>
      <c r="I458" s="37" t="s">
        <v>540</v>
      </c>
      <c r="J458" s="54">
        <v>0</v>
      </c>
      <c r="K458" s="41"/>
      <c r="L458" s="38"/>
      <c r="M458" s="42" t="s">
        <v>34</v>
      </c>
      <c r="N458" s="41"/>
      <c r="O458" s="38"/>
      <c r="P458" s="38" t="s">
        <v>456</v>
      </c>
      <c r="Q458" s="40"/>
      <c r="R458" s="40"/>
      <c r="S458" s="40"/>
      <c r="T458" s="40"/>
      <c r="U458" s="98"/>
      <c r="V458" s="40"/>
      <c r="W458" s="40"/>
      <c r="X458" s="85">
        <f t="shared" si="4322"/>
        <v>0</v>
      </c>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0"/>
      <c r="AZ458" s="40"/>
      <c r="BA458" s="40"/>
      <c r="BB458" s="40"/>
      <c r="BC458" s="40"/>
      <c r="BD458" s="40"/>
      <c r="BE458" s="40"/>
      <c r="BF458" s="40"/>
      <c r="BG458" s="40"/>
      <c r="BH458" s="40"/>
      <c r="BI458" s="40"/>
      <c r="BJ458" s="40"/>
      <c r="BK458" s="40"/>
      <c r="BL458" s="40"/>
      <c r="BM458" s="40"/>
      <c r="BN458" s="40"/>
      <c r="BO458" s="40"/>
      <c r="BP458" s="40"/>
      <c r="BQ458" s="40"/>
      <c r="BR458" s="40"/>
      <c r="BS458" s="40"/>
      <c r="BT458" s="40"/>
      <c r="BU458" s="40"/>
      <c r="BV458" s="40"/>
      <c r="BW458" s="40"/>
      <c r="BX458" s="40"/>
      <c r="BY458" s="40"/>
      <c r="BZ458" s="40"/>
      <c r="CA458" s="40"/>
      <c r="CB458" s="40"/>
      <c r="CC458" s="40"/>
      <c r="CD458" s="40"/>
      <c r="CE458" s="40"/>
      <c r="CF458" s="40"/>
      <c r="CG458" s="40"/>
      <c r="CH458" s="40"/>
      <c r="CI458" s="40"/>
      <c r="CJ458" s="40"/>
      <c r="CK458" s="40"/>
      <c r="CL458" s="40"/>
      <c r="CM458" s="40"/>
      <c r="CN458" s="40"/>
      <c r="CO458" s="84">
        <v>0</v>
      </c>
      <c r="CP458" s="84">
        <v>0</v>
      </c>
      <c r="CQ458" s="40"/>
      <c r="CR458" s="57">
        <f t="shared" si="4323"/>
        <v>0</v>
      </c>
      <c r="CS458" s="40"/>
      <c r="CT458" s="40"/>
      <c r="CU458" s="84"/>
      <c r="CV458" s="84"/>
      <c r="CW458" s="84"/>
      <c r="CX458" s="84"/>
      <c r="CY458" s="191"/>
      <c r="CZ458" s="84"/>
      <c r="DA458" s="40"/>
      <c r="DB458" s="84">
        <v>0</v>
      </c>
      <c r="DC458" s="84"/>
      <c r="DD458" s="84"/>
      <c r="DE458" s="84">
        <f t="shared" si="4324"/>
        <v>0</v>
      </c>
      <c r="DF458" s="191"/>
      <c r="DG458" s="84"/>
      <c r="DH458" s="40"/>
      <c r="DI458" s="84">
        <v>0</v>
      </c>
      <c r="DJ458" s="84"/>
      <c r="DK458" s="84"/>
      <c r="DL458" s="84">
        <f t="shared" si="4325"/>
        <v>0</v>
      </c>
      <c r="DM458" s="191"/>
      <c r="DN458" s="84"/>
      <c r="DO458" s="40"/>
      <c r="DP458" s="84">
        <v>0</v>
      </c>
      <c r="DQ458" s="84"/>
      <c r="DR458" s="84"/>
      <c r="DS458" s="84">
        <f t="shared" si="4326"/>
        <v>0</v>
      </c>
      <c r="DT458" s="191"/>
      <c r="DU458" s="84"/>
      <c r="DV458" s="40"/>
      <c r="DW458" s="84">
        <v>0</v>
      </c>
      <c r="DX458" s="84"/>
      <c r="DY458" s="84"/>
      <c r="DZ458" s="84">
        <f t="shared" si="4327"/>
        <v>0</v>
      </c>
      <c r="EA458" s="191"/>
      <c r="EB458" s="84"/>
      <c r="EC458" s="40"/>
      <c r="ED458" s="84">
        <v>0</v>
      </c>
      <c r="EE458" s="84"/>
      <c r="EF458" s="84"/>
      <c r="EG458" s="84">
        <f t="shared" si="4328"/>
        <v>0</v>
      </c>
      <c r="EH458" s="191"/>
      <c r="EI458" s="84"/>
      <c r="EJ458" s="40"/>
      <c r="EK458" s="84">
        <v>0</v>
      </c>
      <c r="EL458" s="84"/>
      <c r="EM458" s="84"/>
      <c r="EN458" s="84">
        <f t="shared" si="4329"/>
        <v>0</v>
      </c>
      <c r="EO458" s="191"/>
      <c r="EP458" s="84"/>
      <c r="EQ458" s="40"/>
      <c r="ER458" s="84">
        <v>0</v>
      </c>
      <c r="ES458" s="84"/>
      <c r="ET458" s="84"/>
      <c r="EU458" s="84">
        <f t="shared" si="4330"/>
        <v>0</v>
      </c>
      <c r="EV458" s="191"/>
      <c r="EW458" s="84"/>
      <c r="EX458" s="40"/>
      <c r="EY458" s="84">
        <v>0</v>
      </c>
      <c r="EZ458" s="84"/>
      <c r="FA458" s="84"/>
      <c r="FB458" s="84">
        <f t="shared" si="4331"/>
        <v>0</v>
      </c>
      <c r="FC458" s="191"/>
      <c r="FD458" s="84"/>
      <c r="FE458" s="40"/>
      <c r="FF458" s="84">
        <v>0</v>
      </c>
      <c r="FG458" s="84"/>
      <c r="FH458" s="84"/>
      <c r="FI458" s="84">
        <f t="shared" si="4332"/>
        <v>0</v>
      </c>
      <c r="FJ458" s="191"/>
      <c r="FK458" s="84"/>
      <c r="FL458" s="40"/>
      <c r="FM458" s="84">
        <v>0</v>
      </c>
      <c r="FN458" s="84"/>
      <c r="FO458" s="84"/>
      <c r="FP458" s="84">
        <f t="shared" si="4333"/>
        <v>0</v>
      </c>
      <c r="FQ458" s="191"/>
      <c r="FR458" s="84"/>
      <c r="FS458" s="40"/>
      <c r="FT458" s="97">
        <f t="shared" si="4334"/>
        <v>0</v>
      </c>
      <c r="FU458" s="84">
        <v>0</v>
      </c>
      <c r="FV458" s="84">
        <v>0</v>
      </c>
      <c r="FW458" s="84">
        <v>0</v>
      </c>
      <c r="FX458" s="84">
        <f t="shared" si="4335"/>
        <v>0</v>
      </c>
      <c r="FY458" s="191" t="str">
        <f t="shared" si="4336"/>
        <v>nebija plānots</v>
      </c>
      <c r="FZ458" s="84">
        <f t="shared" si="4337"/>
        <v>0</v>
      </c>
      <c r="GA458" s="84">
        <v>0</v>
      </c>
      <c r="GB458" s="84">
        <v>0</v>
      </c>
      <c r="GC458" s="84">
        <f t="shared" si="4338"/>
        <v>0</v>
      </c>
      <c r="GD458" s="84">
        <f t="shared" si="4339"/>
        <v>0</v>
      </c>
      <c r="GE458" s="84">
        <f t="shared" si="4340"/>
        <v>0</v>
      </c>
      <c r="GF458" s="191" t="str">
        <f t="shared" si="4341"/>
        <v>nebija plānots</v>
      </c>
      <c r="GG458" s="84">
        <f t="shared" si="4342"/>
        <v>0</v>
      </c>
      <c r="GH458" s="84">
        <v>0</v>
      </c>
      <c r="GI458" s="84">
        <v>0</v>
      </c>
      <c r="GJ458" s="84">
        <f t="shared" si="4343"/>
        <v>0</v>
      </c>
      <c r="GK458" s="84">
        <f t="shared" si="4344"/>
        <v>0</v>
      </c>
      <c r="GL458" s="84">
        <f t="shared" si="4345"/>
        <v>0</v>
      </c>
      <c r="GM458" s="191" t="str">
        <f t="shared" si="4346"/>
        <v>nebija plānots</v>
      </c>
      <c r="GN458" s="84">
        <f t="shared" si="4347"/>
        <v>0</v>
      </c>
      <c r="GO458" s="84">
        <v>0</v>
      </c>
      <c r="GP458" s="84">
        <v>0</v>
      </c>
      <c r="GQ458" s="84">
        <f t="shared" si="4314"/>
        <v>0</v>
      </c>
      <c r="GR458" s="84">
        <f t="shared" si="4315"/>
        <v>0</v>
      </c>
      <c r="GS458" s="84">
        <f t="shared" si="4316"/>
        <v>0</v>
      </c>
      <c r="GT458" s="191" t="str">
        <f t="shared" si="4348"/>
        <v>nebija plānots</v>
      </c>
      <c r="GU458" s="84">
        <f t="shared" si="4317"/>
        <v>0</v>
      </c>
      <c r="GV458" s="84">
        <v>0</v>
      </c>
      <c r="GW458" s="84">
        <v>0</v>
      </c>
      <c r="GX458" s="84">
        <f t="shared" si="4318"/>
        <v>0</v>
      </c>
      <c r="GY458" s="84">
        <f t="shared" si="4319"/>
        <v>0</v>
      </c>
      <c r="GZ458" s="84">
        <f t="shared" si="4320"/>
        <v>0</v>
      </c>
      <c r="HA458" s="191" t="str">
        <f t="shared" si="4507"/>
        <v>nebija plānots</v>
      </c>
      <c r="HB458" s="84">
        <f t="shared" si="4321"/>
        <v>0</v>
      </c>
      <c r="HC458" s="40"/>
      <c r="HD458" s="40"/>
      <c r="HE458" s="99"/>
      <c r="HF458" s="99"/>
      <c r="HG458" s="100"/>
      <c r="HH458" s="100"/>
      <c r="HI458" s="100"/>
    </row>
    <row r="459" spans="1:217" ht="58.5" hidden="1" outlineLevel="1" x14ac:dyDescent="0.45">
      <c r="B459" s="9"/>
      <c r="C459" s="317" t="s">
        <v>158</v>
      </c>
      <c r="D459" s="1" t="s">
        <v>1471</v>
      </c>
      <c r="E459" s="35">
        <v>441</v>
      </c>
      <c r="F459" s="35">
        <v>8</v>
      </c>
      <c r="G459" s="38" t="s">
        <v>158</v>
      </c>
      <c r="H459" s="37" t="s">
        <v>294</v>
      </c>
      <c r="I459" s="37" t="s">
        <v>540</v>
      </c>
      <c r="J459" s="54">
        <v>0</v>
      </c>
      <c r="K459" s="41"/>
      <c r="L459" s="38"/>
      <c r="M459" s="42" t="s">
        <v>34</v>
      </c>
      <c r="N459" s="41"/>
      <c r="O459" s="38"/>
      <c r="P459" s="38" t="s">
        <v>457</v>
      </c>
      <c r="Q459" s="40"/>
      <c r="R459" s="40"/>
      <c r="S459" s="40"/>
      <c r="T459" s="40"/>
      <c r="U459" s="98"/>
      <c r="V459" s="40"/>
      <c r="W459" s="40"/>
      <c r="X459" s="85">
        <f t="shared" si="4322"/>
        <v>0</v>
      </c>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0"/>
      <c r="AZ459" s="40"/>
      <c r="BA459" s="40"/>
      <c r="BB459" s="40"/>
      <c r="BC459" s="40"/>
      <c r="BD459" s="40"/>
      <c r="BE459" s="40"/>
      <c r="BF459" s="40"/>
      <c r="BG459" s="40"/>
      <c r="BH459" s="40"/>
      <c r="BI459" s="40"/>
      <c r="BJ459" s="40"/>
      <c r="BK459" s="40"/>
      <c r="BL459" s="40"/>
      <c r="BM459" s="40"/>
      <c r="BN459" s="40"/>
      <c r="BO459" s="40"/>
      <c r="BP459" s="40"/>
      <c r="BQ459" s="40"/>
      <c r="BR459" s="40"/>
      <c r="BS459" s="40"/>
      <c r="BT459" s="40"/>
      <c r="BU459" s="40"/>
      <c r="BV459" s="40"/>
      <c r="BW459" s="40"/>
      <c r="BX459" s="40"/>
      <c r="BY459" s="40"/>
      <c r="BZ459" s="40"/>
      <c r="CA459" s="40"/>
      <c r="CB459" s="40"/>
      <c r="CC459" s="40"/>
      <c r="CD459" s="40"/>
      <c r="CE459" s="40"/>
      <c r="CF459" s="40"/>
      <c r="CG459" s="40"/>
      <c r="CH459" s="40"/>
      <c r="CI459" s="40"/>
      <c r="CJ459" s="40"/>
      <c r="CK459" s="40"/>
      <c r="CL459" s="40"/>
      <c r="CM459" s="40"/>
      <c r="CN459" s="40"/>
      <c r="CO459" s="84">
        <v>0</v>
      </c>
      <c r="CP459" s="84">
        <v>0</v>
      </c>
      <c r="CQ459" s="40"/>
      <c r="CR459" s="57">
        <f t="shared" si="4323"/>
        <v>0</v>
      </c>
      <c r="CS459" s="40"/>
      <c r="CT459" s="40">
        <v>0</v>
      </c>
      <c r="CU459" s="84"/>
      <c r="CV459" s="84"/>
      <c r="CW459" s="84"/>
      <c r="CX459" s="84"/>
      <c r="CY459" s="191"/>
      <c r="CZ459" s="84"/>
      <c r="DA459" s="40">
        <v>0</v>
      </c>
      <c r="DB459" s="84">
        <v>0</v>
      </c>
      <c r="DC459" s="84"/>
      <c r="DD459" s="84"/>
      <c r="DE459" s="84">
        <f t="shared" si="4324"/>
        <v>0</v>
      </c>
      <c r="DF459" s="191"/>
      <c r="DG459" s="84"/>
      <c r="DH459" s="40">
        <v>0</v>
      </c>
      <c r="DI459" s="84">
        <v>0</v>
      </c>
      <c r="DJ459" s="84"/>
      <c r="DK459" s="84"/>
      <c r="DL459" s="84">
        <f t="shared" si="4325"/>
        <v>0</v>
      </c>
      <c r="DM459" s="191"/>
      <c r="DN459" s="84"/>
      <c r="DO459" s="40">
        <v>0</v>
      </c>
      <c r="DP459" s="84">
        <v>0</v>
      </c>
      <c r="DQ459" s="84"/>
      <c r="DR459" s="84"/>
      <c r="DS459" s="84">
        <f t="shared" si="4326"/>
        <v>0</v>
      </c>
      <c r="DT459" s="191"/>
      <c r="DU459" s="84"/>
      <c r="DV459" s="40">
        <v>0</v>
      </c>
      <c r="DW459" s="84">
        <v>0</v>
      </c>
      <c r="DX459" s="84"/>
      <c r="DY459" s="84"/>
      <c r="DZ459" s="84">
        <f t="shared" si="4327"/>
        <v>0</v>
      </c>
      <c r="EA459" s="191"/>
      <c r="EB459" s="84"/>
      <c r="EC459" s="40">
        <v>0</v>
      </c>
      <c r="ED459" s="84">
        <v>0</v>
      </c>
      <c r="EE459" s="84"/>
      <c r="EF459" s="84"/>
      <c r="EG459" s="84">
        <f t="shared" si="4328"/>
        <v>0</v>
      </c>
      <c r="EH459" s="191"/>
      <c r="EI459" s="84"/>
      <c r="EJ459" s="40">
        <v>0</v>
      </c>
      <c r="EK459" s="84">
        <v>0</v>
      </c>
      <c r="EL459" s="84"/>
      <c r="EM459" s="84"/>
      <c r="EN459" s="84">
        <f t="shared" si="4329"/>
        <v>0</v>
      </c>
      <c r="EO459" s="191"/>
      <c r="EP459" s="84"/>
      <c r="EQ459" s="40">
        <v>0</v>
      </c>
      <c r="ER459" s="84">
        <v>0</v>
      </c>
      <c r="ES459" s="84"/>
      <c r="ET459" s="84"/>
      <c r="EU459" s="84">
        <f t="shared" si="4330"/>
        <v>0</v>
      </c>
      <c r="EV459" s="191"/>
      <c r="EW459" s="84"/>
      <c r="EX459" s="40">
        <v>0</v>
      </c>
      <c r="EY459" s="84">
        <v>0</v>
      </c>
      <c r="EZ459" s="84"/>
      <c r="FA459" s="84"/>
      <c r="FB459" s="84">
        <f t="shared" si="4331"/>
        <v>0</v>
      </c>
      <c r="FC459" s="191"/>
      <c r="FD459" s="84"/>
      <c r="FE459" s="40">
        <v>0</v>
      </c>
      <c r="FF459" s="84">
        <v>0</v>
      </c>
      <c r="FG459" s="84"/>
      <c r="FH459" s="84"/>
      <c r="FI459" s="84">
        <f t="shared" si="4332"/>
        <v>0</v>
      </c>
      <c r="FJ459" s="191"/>
      <c r="FK459" s="84"/>
      <c r="FL459" s="40">
        <v>0</v>
      </c>
      <c r="FM459" s="84">
        <v>0</v>
      </c>
      <c r="FN459" s="84"/>
      <c r="FO459" s="84"/>
      <c r="FP459" s="84">
        <f t="shared" si="4333"/>
        <v>0</v>
      </c>
      <c r="FQ459" s="191"/>
      <c r="FR459" s="84"/>
      <c r="FS459" s="40"/>
      <c r="FT459" s="97">
        <f t="shared" si="4334"/>
        <v>0</v>
      </c>
      <c r="FU459" s="84">
        <v>0</v>
      </c>
      <c r="FV459" s="84">
        <v>0</v>
      </c>
      <c r="FW459" s="84">
        <v>0</v>
      </c>
      <c r="FX459" s="84">
        <f t="shared" si="4335"/>
        <v>0</v>
      </c>
      <c r="FY459" s="191" t="str">
        <f t="shared" si="4336"/>
        <v>nebija plānots</v>
      </c>
      <c r="FZ459" s="84">
        <f t="shared" si="4337"/>
        <v>0</v>
      </c>
      <c r="GA459" s="84">
        <v>0</v>
      </c>
      <c r="GB459" s="84">
        <v>0</v>
      </c>
      <c r="GC459" s="84">
        <f t="shared" si="4338"/>
        <v>0</v>
      </c>
      <c r="GD459" s="84">
        <f t="shared" si="4339"/>
        <v>0</v>
      </c>
      <c r="GE459" s="84">
        <f t="shared" si="4340"/>
        <v>0</v>
      </c>
      <c r="GF459" s="191" t="str">
        <f t="shared" si="4341"/>
        <v>nebija plānots</v>
      </c>
      <c r="GG459" s="84">
        <f t="shared" si="4342"/>
        <v>0</v>
      </c>
      <c r="GH459" s="84">
        <v>0</v>
      </c>
      <c r="GI459" s="84">
        <v>0</v>
      </c>
      <c r="GJ459" s="84">
        <f t="shared" si="4343"/>
        <v>0</v>
      </c>
      <c r="GK459" s="84">
        <f t="shared" si="4344"/>
        <v>0</v>
      </c>
      <c r="GL459" s="84">
        <f t="shared" si="4345"/>
        <v>0</v>
      </c>
      <c r="GM459" s="191" t="str">
        <f t="shared" si="4346"/>
        <v>nebija plānots</v>
      </c>
      <c r="GN459" s="84">
        <f t="shared" si="4347"/>
        <v>0</v>
      </c>
      <c r="GO459" s="84">
        <v>0</v>
      </c>
      <c r="GP459" s="84">
        <v>0</v>
      </c>
      <c r="GQ459" s="84">
        <f t="shared" si="4314"/>
        <v>0</v>
      </c>
      <c r="GR459" s="84">
        <f t="shared" si="4315"/>
        <v>0</v>
      </c>
      <c r="GS459" s="84">
        <f t="shared" si="4316"/>
        <v>0</v>
      </c>
      <c r="GT459" s="191" t="str">
        <f t="shared" si="4348"/>
        <v>nebija plānots</v>
      </c>
      <c r="GU459" s="84">
        <f t="shared" si="4317"/>
        <v>0</v>
      </c>
      <c r="GV459" s="84">
        <v>0</v>
      </c>
      <c r="GW459" s="84">
        <v>0</v>
      </c>
      <c r="GX459" s="84">
        <f t="shared" si="4318"/>
        <v>0</v>
      </c>
      <c r="GY459" s="84">
        <f t="shared" si="4319"/>
        <v>0</v>
      </c>
      <c r="GZ459" s="84">
        <f t="shared" si="4320"/>
        <v>0</v>
      </c>
      <c r="HA459" s="191" t="str">
        <f t="shared" si="4507"/>
        <v>nebija plānots</v>
      </c>
      <c r="HB459" s="84">
        <f t="shared" si="4321"/>
        <v>0</v>
      </c>
      <c r="HC459" s="40"/>
      <c r="HD459" s="40"/>
      <c r="HE459" s="99"/>
      <c r="HF459" s="99"/>
      <c r="HG459" s="100"/>
      <c r="HH459" s="100"/>
      <c r="HI459" s="100"/>
    </row>
    <row r="460" spans="1:217" ht="195" collapsed="1" x14ac:dyDescent="0.45">
      <c r="A460" s="1" t="str">
        <f>G460&amp;K460</f>
        <v>8.3.1.1.__</v>
      </c>
      <c r="B460" s="9" t="str">
        <f>C460&amp;J460&amp;"."&amp;D460</f>
        <v>8.3.1.1.K0.Nē</v>
      </c>
      <c r="C460" s="317" t="s">
        <v>93</v>
      </c>
      <c r="D460" s="1" t="s">
        <v>1471</v>
      </c>
      <c r="E460" s="35">
        <v>442</v>
      </c>
      <c r="F460" s="52">
        <v>8</v>
      </c>
      <c r="G460" s="53" t="s">
        <v>93</v>
      </c>
      <c r="H460" s="54" t="s">
        <v>295</v>
      </c>
      <c r="I460" s="54" t="str">
        <f t="shared" si="4781"/>
        <v>8.3.1.1. Kompetenču pieejas satura aprobācija</v>
      </c>
      <c r="J460" s="54" t="s">
        <v>1472</v>
      </c>
      <c r="K460" s="55" t="s">
        <v>33</v>
      </c>
      <c r="L460" s="38" t="str">
        <f t="shared" si="4782"/>
        <v>8.3.1.1.__</v>
      </c>
      <c r="M460" s="56" t="s">
        <v>34</v>
      </c>
      <c r="N460" s="55" t="s">
        <v>4</v>
      </c>
      <c r="O460" s="55" t="s">
        <v>222</v>
      </c>
      <c r="P460" s="55" t="s">
        <v>225</v>
      </c>
      <c r="Q460" s="57">
        <f t="shared" si="4783"/>
        <v>26977100</v>
      </c>
      <c r="R460" s="57">
        <f t="shared" si="4784"/>
        <v>26977100</v>
      </c>
      <c r="S460" s="80">
        <v>0</v>
      </c>
      <c r="T460" s="80">
        <v>0</v>
      </c>
      <c r="U460" s="81">
        <v>26977100</v>
      </c>
      <c r="V460" s="80">
        <v>0</v>
      </c>
      <c r="W460" s="80">
        <v>0</v>
      </c>
      <c r="X460" s="85" t="str">
        <f t="shared" si="4322"/>
        <v>ESF</v>
      </c>
      <c r="Y460" s="85">
        <v>0</v>
      </c>
      <c r="Z460" s="85">
        <v>0</v>
      </c>
      <c r="AA460" s="85">
        <v>0</v>
      </c>
      <c r="AB460" s="85">
        <v>0</v>
      </c>
      <c r="AC460" s="85">
        <v>180011.9</v>
      </c>
      <c r="AD460" s="85">
        <v>247846.13</v>
      </c>
      <c r="AE460" s="85">
        <v>14.91</v>
      </c>
      <c r="AF460" s="85">
        <v>0</v>
      </c>
      <c r="AG460" s="85">
        <v>0</v>
      </c>
      <c r="AH460" s="85">
        <v>504405.18</v>
      </c>
      <c r="AI460" s="85">
        <v>0</v>
      </c>
      <c r="AJ460" s="85">
        <v>0</v>
      </c>
      <c r="AK460" s="85">
        <v>619049.38</v>
      </c>
      <c r="AL460" s="85">
        <v>683085.02</v>
      </c>
      <c r="AM460" s="85">
        <v>2234412.52</v>
      </c>
      <c r="AN460" s="85">
        <f t="shared" si="4193"/>
        <v>2234412.52</v>
      </c>
      <c r="AO460" s="85">
        <v>3291239.5700000003</v>
      </c>
      <c r="AP460" s="57">
        <f t="shared" si="4538"/>
        <v>5525652.0899999999</v>
      </c>
      <c r="AQ460" s="85">
        <v>0</v>
      </c>
      <c r="AR460" s="85">
        <v>0</v>
      </c>
      <c r="AS460" s="85">
        <v>832330.44</v>
      </c>
      <c r="AT460" s="85">
        <v>0</v>
      </c>
      <c r="AU460" s="85">
        <v>0</v>
      </c>
      <c r="AV460" s="85">
        <v>0</v>
      </c>
      <c r="AW460" s="85">
        <v>848868.08</v>
      </c>
      <c r="AX460" s="85">
        <v>0</v>
      </c>
      <c r="AY460" s="85">
        <v>913077.12</v>
      </c>
      <c r="AZ460" s="85">
        <v>0</v>
      </c>
      <c r="BA460" s="85">
        <v>0</v>
      </c>
      <c r="BB460" s="85">
        <v>758231.53</v>
      </c>
      <c r="BC460" s="57">
        <f t="shared" si="4539"/>
        <v>3352507.17</v>
      </c>
      <c r="BD460" s="57">
        <f t="shared" si="4474"/>
        <v>8878159.2599999998</v>
      </c>
      <c r="BE460" s="85">
        <v>0</v>
      </c>
      <c r="BF460" s="85">
        <v>0</v>
      </c>
      <c r="BG460" s="85">
        <v>1199162.3400000001</v>
      </c>
      <c r="BH460" s="85">
        <v>0</v>
      </c>
      <c r="BI460" s="85">
        <v>0</v>
      </c>
      <c r="BJ460" s="85">
        <v>757631.96</v>
      </c>
      <c r="BK460" s="85">
        <v>0</v>
      </c>
      <c r="BL460" s="85">
        <v>0</v>
      </c>
      <c r="BM460" s="85">
        <v>724374.65</v>
      </c>
      <c r="BN460" s="85">
        <v>0</v>
      </c>
      <c r="BO460" s="85">
        <v>0</v>
      </c>
      <c r="BP460" s="85">
        <v>0</v>
      </c>
      <c r="BQ460" s="57">
        <f t="shared" si="4540"/>
        <v>2681168.9500000002</v>
      </c>
      <c r="BR460" s="85">
        <v>774066.84</v>
      </c>
      <c r="BS460" s="85">
        <v>0</v>
      </c>
      <c r="BT460" s="85">
        <v>0</v>
      </c>
      <c r="BU460" s="85">
        <v>1077204.0900000001</v>
      </c>
      <c r="BV460" s="85">
        <v>0</v>
      </c>
      <c r="BW460" s="85">
        <v>706110.87</v>
      </c>
      <c r="BX460" s="85">
        <v>0</v>
      </c>
      <c r="BY460" s="85">
        <v>0</v>
      </c>
      <c r="BZ460" s="85">
        <v>825714.15999999992</v>
      </c>
      <c r="CA460" s="85">
        <v>0</v>
      </c>
      <c r="CB460" s="85">
        <v>0</v>
      </c>
      <c r="CC460" s="85">
        <v>0</v>
      </c>
      <c r="CD460" s="57">
        <f t="shared" si="4475"/>
        <v>3383095.96</v>
      </c>
      <c r="CE460" s="85">
        <v>0</v>
      </c>
      <c r="CF460" s="85">
        <v>1083515.1000000001</v>
      </c>
      <c r="CG460" s="85">
        <v>0</v>
      </c>
      <c r="CH460" s="85">
        <v>1195296.04</v>
      </c>
      <c r="CI460" s="85">
        <v>212473.91</v>
      </c>
      <c r="CJ460" s="85">
        <v>0</v>
      </c>
      <c r="CK460" s="85">
        <v>1018067.01</v>
      </c>
      <c r="CL460" s="85">
        <v>0</v>
      </c>
      <c r="CM460" s="85">
        <v>0</v>
      </c>
      <c r="CN460" s="85">
        <v>1201428.21</v>
      </c>
      <c r="CO460" s="84">
        <v>0</v>
      </c>
      <c r="CP460" s="84">
        <v>1598826.0899999999</v>
      </c>
      <c r="CQ460" s="57">
        <f>CE460+CF460+CG460+CH460+CI460+CJ460+CK460+CL460+CM460+CN460+CO460+CP460</f>
        <v>6309606.3600000003</v>
      </c>
      <c r="CR460" s="57">
        <f t="shared" si="4323"/>
        <v>21252030.530000001</v>
      </c>
      <c r="CS460" s="179">
        <v>0</v>
      </c>
      <c r="CT460" s="84">
        <v>74354.759999999995</v>
      </c>
      <c r="CU460" s="84">
        <v>74354.760000000009</v>
      </c>
      <c r="CV460" s="84">
        <f t="shared" si="4349"/>
        <v>74354.759999999995</v>
      </c>
      <c r="CW460" s="84">
        <v>0</v>
      </c>
      <c r="CX460" s="84">
        <f t="shared" si="4350"/>
        <v>74354.760000000009</v>
      </c>
      <c r="CY460" s="191">
        <f t="shared" si="4351"/>
        <v>1.0000000000000002</v>
      </c>
      <c r="CZ460" s="84">
        <f t="shared" si="4352"/>
        <v>0</v>
      </c>
      <c r="DA460" s="84">
        <f t="shared" ref="DA460:FL460" si="4947">DA461+DA462</f>
        <v>0</v>
      </c>
      <c r="DB460" s="84">
        <v>0</v>
      </c>
      <c r="DC460" s="84">
        <f t="shared" si="4354"/>
        <v>74354.759999999995</v>
      </c>
      <c r="DD460" s="84">
        <v>0</v>
      </c>
      <c r="DE460" s="84">
        <f t="shared" si="4324"/>
        <v>74354.760000000009</v>
      </c>
      <c r="DF460" s="191">
        <f t="shared" ref="DF460" si="4948">IFERROR(DE460/DC460,"nebija plānots")</f>
        <v>1.0000000000000002</v>
      </c>
      <c r="DG460" s="84">
        <f t="shared" ref="DG460" si="4949">DE460-DC460</f>
        <v>0</v>
      </c>
      <c r="DH460" s="84">
        <f t="shared" si="4947"/>
        <v>1312577.73</v>
      </c>
      <c r="DI460" s="84">
        <v>1307747.9099999999</v>
      </c>
      <c r="DJ460" s="84">
        <f t="shared" ref="DJ460" si="4950">DC460+DH460</f>
        <v>1386932.49</v>
      </c>
      <c r="DK460" s="84">
        <v>0</v>
      </c>
      <c r="DL460" s="84">
        <f t="shared" si="4325"/>
        <v>1382102.67</v>
      </c>
      <c r="DM460" s="191">
        <f t="shared" ref="DM460" si="4951">IFERROR(DL460/DJ460,"nebija plānots")</f>
        <v>0.9965176243005166</v>
      </c>
      <c r="DN460" s="84">
        <f t="shared" ref="DN460" si="4952">DL460-DJ460</f>
        <v>-4829.8200000000652</v>
      </c>
      <c r="DO460" s="84">
        <f t="shared" si="4947"/>
        <v>0</v>
      </c>
      <c r="DP460" s="84">
        <v>0</v>
      </c>
      <c r="DQ460" s="84">
        <f t="shared" ref="DQ460" si="4953">DJ460+DO460</f>
        <v>1386932.49</v>
      </c>
      <c r="DR460" s="84">
        <v>0</v>
      </c>
      <c r="DS460" s="84">
        <f t="shared" si="4326"/>
        <v>1382102.67</v>
      </c>
      <c r="DT460" s="191">
        <f t="shared" ref="DT460" si="4954">IFERROR(DS460/DQ460,"nebija plānots")</f>
        <v>0.9965176243005166</v>
      </c>
      <c r="DU460" s="84">
        <f t="shared" ref="DU460" si="4955">DS460-DQ460</f>
        <v>-4829.8200000000652</v>
      </c>
      <c r="DV460" s="84">
        <f t="shared" si="4947"/>
        <v>781938.3</v>
      </c>
      <c r="DW460" s="84">
        <v>1210341.52</v>
      </c>
      <c r="DX460" s="84">
        <f t="shared" ref="DX460" si="4956">DQ460+DV460</f>
        <v>2168870.79</v>
      </c>
      <c r="DY460" s="84">
        <v>0</v>
      </c>
      <c r="DZ460" s="84">
        <f t="shared" si="4327"/>
        <v>2592444.19</v>
      </c>
      <c r="EA460" s="191">
        <f t="shared" ref="EA460" si="4957">IFERROR(DZ460/DX460,"nebija plānots")</f>
        <v>1.1952967424122116</v>
      </c>
      <c r="EB460" s="84">
        <f t="shared" ref="EB460" si="4958">DZ460-DX460</f>
        <v>423573.39999999991</v>
      </c>
      <c r="EC460" s="84">
        <f t="shared" si="4947"/>
        <v>0</v>
      </c>
      <c r="ED460" s="84">
        <v>6911.52</v>
      </c>
      <c r="EE460" s="84">
        <f t="shared" ref="EE460" si="4959">DX460+EC460</f>
        <v>2168870.79</v>
      </c>
      <c r="EF460" s="84">
        <v>0</v>
      </c>
      <c r="EG460" s="84">
        <f t="shared" si="4328"/>
        <v>2599355.71</v>
      </c>
      <c r="EH460" s="191">
        <f t="shared" ref="EH460" si="4960">IFERROR(EG460/EE460,"nebija plānots")</f>
        <v>1.1984834329388521</v>
      </c>
      <c r="EI460" s="84">
        <f t="shared" ref="EI460" si="4961">EG460-EE460</f>
        <v>430484.91999999993</v>
      </c>
      <c r="EJ460" s="84">
        <f t="shared" si="4947"/>
        <v>0</v>
      </c>
      <c r="EK460" s="84">
        <v>0</v>
      </c>
      <c r="EL460" s="84">
        <f t="shared" ref="EL460" si="4962">EE460+EJ460</f>
        <v>2168870.79</v>
      </c>
      <c r="EM460" s="84">
        <v>0</v>
      </c>
      <c r="EN460" s="84">
        <f t="shared" si="4329"/>
        <v>2599355.71</v>
      </c>
      <c r="EO460" s="191">
        <f t="shared" ref="EO460" si="4963">IFERROR(EN460/EL460,"nebija plānots")</f>
        <v>1.1984834329388521</v>
      </c>
      <c r="EP460" s="84">
        <f t="shared" ref="EP460" si="4964">EN460-EL460</f>
        <v>430484.91999999993</v>
      </c>
      <c r="EQ460" s="84">
        <f t="shared" si="4947"/>
        <v>1041682.59</v>
      </c>
      <c r="ER460" s="84">
        <v>983805.3899999999</v>
      </c>
      <c r="ES460" s="84">
        <f t="shared" ref="ES460" si="4965">EL460+EQ460</f>
        <v>3210553.38</v>
      </c>
      <c r="ET460" s="84">
        <v>0</v>
      </c>
      <c r="EU460" s="84">
        <f t="shared" si="4330"/>
        <v>3583161.0999999996</v>
      </c>
      <c r="EV460" s="191">
        <f t="shared" ref="EV460" si="4966">IFERROR(EU460/ES460,"nebija plānots")</f>
        <v>1.1160571639522154</v>
      </c>
      <c r="EW460" s="84">
        <f t="shared" ref="EW460" si="4967">EU460-ES460</f>
        <v>372607.71999999974</v>
      </c>
      <c r="EX460" s="84">
        <f t="shared" si="4947"/>
        <v>0</v>
      </c>
      <c r="EY460" s="84">
        <v>0</v>
      </c>
      <c r="EZ460" s="84">
        <f t="shared" ref="EZ460" si="4968">ES460+EX460</f>
        <v>3210553.38</v>
      </c>
      <c r="FA460" s="84">
        <v>0</v>
      </c>
      <c r="FB460" s="84">
        <f t="shared" si="4331"/>
        <v>3583161.0999999996</v>
      </c>
      <c r="FC460" s="191">
        <f t="shared" ref="FC460" si="4969">IFERROR(FB460/EZ460,"nebija plānots")</f>
        <v>1.1160571639522154</v>
      </c>
      <c r="FD460" s="84">
        <f t="shared" ref="FD460" si="4970">FB460-EZ460</f>
        <v>372607.71999999974</v>
      </c>
      <c r="FE460" s="84">
        <f t="shared" si="4947"/>
        <v>0</v>
      </c>
      <c r="FF460" s="84">
        <v>0</v>
      </c>
      <c r="FG460" s="84">
        <f t="shared" ref="FG460" si="4971">EZ460+FE460</f>
        <v>3210553.38</v>
      </c>
      <c r="FH460" s="84">
        <v>0</v>
      </c>
      <c r="FI460" s="84">
        <f t="shared" si="4332"/>
        <v>3583161.0999999996</v>
      </c>
      <c r="FJ460" s="191">
        <f t="shared" ref="FJ460" si="4972">IFERROR(FI460/FG460,"nebija plānots")</f>
        <v>1.1160571639522154</v>
      </c>
      <c r="FK460" s="84">
        <f t="shared" ref="FK460" si="4973">FI460-FG460</f>
        <v>372607.71999999974</v>
      </c>
      <c r="FL460" s="84">
        <f t="shared" si="4947"/>
        <v>753653.64</v>
      </c>
      <c r="FM460" s="84">
        <v>696223.5</v>
      </c>
      <c r="FN460" s="84">
        <f t="shared" ref="FN460" si="4974">FG460+FL460</f>
        <v>3964207.02</v>
      </c>
      <c r="FO460" s="84">
        <v>0</v>
      </c>
      <c r="FP460" s="84">
        <f t="shared" si="4333"/>
        <v>4279384.5999999996</v>
      </c>
      <c r="FQ460" s="191">
        <f t="shared" ref="FQ460" si="4975">IFERROR(FP460/FN460,"nebija plānots")</f>
        <v>1.0795058326696569</v>
      </c>
      <c r="FR460" s="84">
        <f t="shared" ref="FR460" si="4976">FP460-FN460</f>
        <v>315177.57999999961</v>
      </c>
      <c r="FS460" s="97">
        <f t="shared" si="4506"/>
        <v>3964207.02</v>
      </c>
      <c r="FT460" s="97">
        <f t="shared" si="4334"/>
        <v>25531415.130000003</v>
      </c>
      <c r="FU460" s="84">
        <v>1090844.73</v>
      </c>
      <c r="FV460" s="84">
        <v>49481.14</v>
      </c>
      <c r="FW460" s="84">
        <v>0</v>
      </c>
      <c r="FX460" s="84">
        <f t="shared" si="4335"/>
        <v>49481.14</v>
      </c>
      <c r="FY460" s="191">
        <f t="shared" si="4336"/>
        <v>4.5360387816146847E-2</v>
      </c>
      <c r="FZ460" s="84">
        <f t="shared" si="4337"/>
        <v>1041363.59</v>
      </c>
      <c r="GA460" s="84">
        <v>0</v>
      </c>
      <c r="GB460" s="84">
        <v>0</v>
      </c>
      <c r="GC460" s="84">
        <f t="shared" si="4338"/>
        <v>0</v>
      </c>
      <c r="GD460" s="84">
        <f t="shared" si="4339"/>
        <v>0</v>
      </c>
      <c r="GE460" s="84">
        <f t="shared" si="4340"/>
        <v>49481.14</v>
      </c>
      <c r="GF460" s="191">
        <f t="shared" si="4341"/>
        <v>4.5360387816146847E-2</v>
      </c>
      <c r="GG460" s="84">
        <f t="shared" si="4342"/>
        <v>1041363.59</v>
      </c>
      <c r="GH460" s="84">
        <v>0</v>
      </c>
      <c r="GI460" s="84">
        <v>0</v>
      </c>
      <c r="GJ460" s="84">
        <f t="shared" si="4343"/>
        <v>0</v>
      </c>
      <c r="GK460" s="84">
        <f t="shared" si="4344"/>
        <v>0</v>
      </c>
      <c r="GL460" s="84">
        <f t="shared" si="4345"/>
        <v>49481.14</v>
      </c>
      <c r="GM460" s="191">
        <f t="shared" si="4346"/>
        <v>4.5360387816146847E-2</v>
      </c>
      <c r="GN460" s="84">
        <f t="shared" si="4347"/>
        <v>1041363.59</v>
      </c>
      <c r="GO460" s="84">
        <v>1034164.08</v>
      </c>
      <c r="GP460" s="84">
        <v>0</v>
      </c>
      <c r="GQ460" s="84">
        <f t="shared" si="4314"/>
        <v>1034164.08</v>
      </c>
      <c r="GR460" s="84">
        <f t="shared" si="4315"/>
        <v>0</v>
      </c>
      <c r="GS460" s="84">
        <f t="shared" si="4316"/>
        <v>1083645.22</v>
      </c>
      <c r="GT460" s="191">
        <f t="shared" si="4348"/>
        <v>0.99340005978669388</v>
      </c>
      <c r="GU460" s="84">
        <f t="shared" si="4317"/>
        <v>7199.5100000000093</v>
      </c>
      <c r="GV460" s="84">
        <v>0</v>
      </c>
      <c r="GW460" s="84">
        <v>0</v>
      </c>
      <c r="GX460" s="84">
        <f t="shared" si="4318"/>
        <v>0</v>
      </c>
      <c r="GY460" s="84">
        <f t="shared" si="4319"/>
        <v>0</v>
      </c>
      <c r="GZ460" s="84">
        <f t="shared" si="4320"/>
        <v>1083645.22</v>
      </c>
      <c r="HA460" s="191">
        <f t="shared" si="4507"/>
        <v>0.99340005978669388</v>
      </c>
      <c r="HB460" s="84">
        <f t="shared" si="4321"/>
        <v>7199.5100000000093</v>
      </c>
      <c r="HC460" s="57">
        <f>FU460+FS460+CQ460+CD460+BQ460+BC460+AP460</f>
        <v>26307082.279999997</v>
      </c>
      <c r="HD460" s="57">
        <f>Q460-HC460</f>
        <v>670017.72000000253</v>
      </c>
      <c r="HE460" s="58"/>
      <c r="HF460" s="58"/>
      <c r="HG460" s="59"/>
      <c r="HH460" s="59"/>
      <c r="HI460" s="59"/>
    </row>
    <row r="461" spans="1:217" ht="78" hidden="1" outlineLevel="1" x14ac:dyDescent="0.45">
      <c r="B461" s="9"/>
      <c r="C461" s="317" t="s">
        <v>93</v>
      </c>
      <c r="D461" s="1" t="s">
        <v>1471</v>
      </c>
      <c r="E461" s="35">
        <v>443</v>
      </c>
      <c r="F461" s="35">
        <v>8</v>
      </c>
      <c r="G461" s="36" t="s">
        <v>93</v>
      </c>
      <c r="H461" s="37" t="s">
        <v>295</v>
      </c>
      <c r="I461" s="37" t="s">
        <v>541</v>
      </c>
      <c r="J461" s="54">
        <v>0</v>
      </c>
      <c r="K461" s="38"/>
      <c r="L461" s="38"/>
      <c r="M461" s="39" t="s">
        <v>34</v>
      </c>
      <c r="N461" s="38"/>
      <c r="O461" s="38"/>
      <c r="P461" s="38" t="s">
        <v>456</v>
      </c>
      <c r="Q461" s="40"/>
      <c r="R461" s="40"/>
      <c r="S461" s="40"/>
      <c r="T461" s="40"/>
      <c r="U461" s="98"/>
      <c r="V461" s="40"/>
      <c r="W461" s="40"/>
      <c r="X461" s="85">
        <f t="shared" si="4322"/>
        <v>0</v>
      </c>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0"/>
      <c r="AZ461" s="40"/>
      <c r="BA461" s="40"/>
      <c r="BB461" s="40"/>
      <c r="BC461" s="40"/>
      <c r="BD461" s="40"/>
      <c r="BE461" s="40"/>
      <c r="BF461" s="40"/>
      <c r="BG461" s="40"/>
      <c r="BH461" s="40"/>
      <c r="BI461" s="40"/>
      <c r="BJ461" s="40"/>
      <c r="BK461" s="40"/>
      <c r="BL461" s="40"/>
      <c r="BM461" s="40"/>
      <c r="BN461" s="40"/>
      <c r="BO461" s="40"/>
      <c r="BP461" s="40"/>
      <c r="BQ461" s="40"/>
      <c r="BR461" s="40"/>
      <c r="BS461" s="40"/>
      <c r="BT461" s="40"/>
      <c r="BU461" s="40"/>
      <c r="BV461" s="40"/>
      <c r="BW461" s="40"/>
      <c r="BX461" s="40"/>
      <c r="BY461" s="40"/>
      <c r="BZ461" s="40"/>
      <c r="CA461" s="40"/>
      <c r="CB461" s="40"/>
      <c r="CC461" s="40"/>
      <c r="CD461" s="40"/>
      <c r="CE461" s="40"/>
      <c r="CF461" s="40"/>
      <c r="CG461" s="40"/>
      <c r="CH461" s="40"/>
      <c r="CI461" s="40"/>
      <c r="CJ461" s="40"/>
      <c r="CK461" s="40"/>
      <c r="CL461" s="40"/>
      <c r="CM461" s="40"/>
      <c r="CN461" s="40"/>
      <c r="CO461" s="84">
        <v>0</v>
      </c>
      <c r="CP461" s="84">
        <v>0</v>
      </c>
      <c r="CQ461" s="40"/>
      <c r="CR461" s="57">
        <f t="shared" si="4323"/>
        <v>0</v>
      </c>
      <c r="CS461" s="40"/>
      <c r="CT461" s="40"/>
      <c r="CU461" s="84"/>
      <c r="CV461" s="84"/>
      <c r="CW461" s="84"/>
      <c r="CX461" s="84"/>
      <c r="CY461" s="191"/>
      <c r="CZ461" s="84"/>
      <c r="DA461" s="40"/>
      <c r="DB461" s="84">
        <v>0</v>
      </c>
      <c r="DC461" s="84"/>
      <c r="DD461" s="84"/>
      <c r="DE461" s="84">
        <f t="shared" si="4324"/>
        <v>0</v>
      </c>
      <c r="DF461" s="191"/>
      <c r="DG461" s="84"/>
      <c r="DH461" s="40"/>
      <c r="DI461" s="84">
        <v>0</v>
      </c>
      <c r="DJ461" s="84"/>
      <c r="DK461" s="84"/>
      <c r="DL461" s="84">
        <f t="shared" si="4325"/>
        <v>0</v>
      </c>
      <c r="DM461" s="191"/>
      <c r="DN461" s="84"/>
      <c r="DO461" s="40"/>
      <c r="DP461" s="84">
        <v>0</v>
      </c>
      <c r="DQ461" s="84"/>
      <c r="DR461" s="84"/>
      <c r="DS461" s="84">
        <f t="shared" si="4326"/>
        <v>0</v>
      </c>
      <c r="DT461" s="191"/>
      <c r="DU461" s="84"/>
      <c r="DV461" s="40"/>
      <c r="DW461" s="84">
        <v>0</v>
      </c>
      <c r="DX461" s="84"/>
      <c r="DY461" s="84"/>
      <c r="DZ461" s="84">
        <f t="shared" si="4327"/>
        <v>0</v>
      </c>
      <c r="EA461" s="191"/>
      <c r="EB461" s="84"/>
      <c r="EC461" s="40"/>
      <c r="ED461" s="84">
        <v>0</v>
      </c>
      <c r="EE461" s="84"/>
      <c r="EF461" s="84"/>
      <c r="EG461" s="84">
        <f t="shared" si="4328"/>
        <v>0</v>
      </c>
      <c r="EH461" s="191"/>
      <c r="EI461" s="84"/>
      <c r="EJ461" s="40"/>
      <c r="EK461" s="84">
        <v>0</v>
      </c>
      <c r="EL461" s="84"/>
      <c r="EM461" s="84"/>
      <c r="EN461" s="84">
        <f t="shared" si="4329"/>
        <v>0</v>
      </c>
      <c r="EO461" s="191"/>
      <c r="EP461" s="84"/>
      <c r="EQ461" s="40"/>
      <c r="ER461" s="84">
        <v>0</v>
      </c>
      <c r="ES461" s="84"/>
      <c r="ET461" s="84"/>
      <c r="EU461" s="84">
        <f t="shared" si="4330"/>
        <v>0</v>
      </c>
      <c r="EV461" s="191"/>
      <c r="EW461" s="84"/>
      <c r="EX461" s="40"/>
      <c r="EY461" s="84">
        <v>0</v>
      </c>
      <c r="EZ461" s="84"/>
      <c r="FA461" s="84"/>
      <c r="FB461" s="84">
        <f t="shared" si="4331"/>
        <v>0</v>
      </c>
      <c r="FC461" s="191"/>
      <c r="FD461" s="84"/>
      <c r="FE461" s="40"/>
      <c r="FF461" s="84">
        <v>0</v>
      </c>
      <c r="FG461" s="84"/>
      <c r="FH461" s="84"/>
      <c r="FI461" s="84">
        <f t="shared" si="4332"/>
        <v>0</v>
      </c>
      <c r="FJ461" s="191"/>
      <c r="FK461" s="84"/>
      <c r="FL461" s="40"/>
      <c r="FM461" s="84">
        <v>0</v>
      </c>
      <c r="FN461" s="84"/>
      <c r="FO461" s="84"/>
      <c r="FP461" s="84">
        <f t="shared" si="4333"/>
        <v>0</v>
      </c>
      <c r="FQ461" s="191"/>
      <c r="FR461" s="84"/>
      <c r="FS461" s="40"/>
      <c r="FT461" s="97">
        <f t="shared" si="4334"/>
        <v>0</v>
      </c>
      <c r="FU461" s="84">
        <v>0</v>
      </c>
      <c r="FV461" s="84">
        <v>0</v>
      </c>
      <c r="FW461" s="84">
        <v>0</v>
      </c>
      <c r="FX461" s="84">
        <f t="shared" si="4335"/>
        <v>0</v>
      </c>
      <c r="FY461" s="191" t="str">
        <f t="shared" si="4336"/>
        <v>nebija plānots</v>
      </c>
      <c r="FZ461" s="84">
        <f t="shared" si="4337"/>
        <v>0</v>
      </c>
      <c r="GA461" s="84">
        <v>0</v>
      </c>
      <c r="GB461" s="84">
        <v>0</v>
      </c>
      <c r="GC461" s="84">
        <f t="shared" si="4338"/>
        <v>0</v>
      </c>
      <c r="GD461" s="84">
        <f t="shared" si="4339"/>
        <v>0</v>
      </c>
      <c r="GE461" s="84">
        <f t="shared" si="4340"/>
        <v>0</v>
      </c>
      <c r="GF461" s="191" t="str">
        <f t="shared" si="4341"/>
        <v>nebija plānots</v>
      </c>
      <c r="GG461" s="84">
        <f t="shared" si="4342"/>
        <v>0</v>
      </c>
      <c r="GH461" s="84">
        <v>0</v>
      </c>
      <c r="GI461" s="84">
        <v>0</v>
      </c>
      <c r="GJ461" s="84">
        <f t="shared" si="4343"/>
        <v>0</v>
      </c>
      <c r="GK461" s="84">
        <f t="shared" si="4344"/>
        <v>0</v>
      </c>
      <c r="GL461" s="84">
        <f t="shared" si="4345"/>
        <v>0</v>
      </c>
      <c r="GM461" s="191" t="str">
        <f t="shared" si="4346"/>
        <v>nebija plānots</v>
      </c>
      <c r="GN461" s="84">
        <f t="shared" si="4347"/>
        <v>0</v>
      </c>
      <c r="GO461" s="84">
        <v>0</v>
      </c>
      <c r="GP461" s="84">
        <v>0</v>
      </c>
      <c r="GQ461" s="84">
        <f t="shared" si="4314"/>
        <v>0</v>
      </c>
      <c r="GR461" s="84">
        <f t="shared" si="4315"/>
        <v>0</v>
      </c>
      <c r="GS461" s="84">
        <f t="shared" si="4316"/>
        <v>0</v>
      </c>
      <c r="GT461" s="191" t="str">
        <f t="shared" si="4348"/>
        <v>nebija plānots</v>
      </c>
      <c r="GU461" s="84">
        <f t="shared" si="4317"/>
        <v>0</v>
      </c>
      <c r="GV461" s="84">
        <v>0</v>
      </c>
      <c r="GW461" s="84">
        <v>0</v>
      </c>
      <c r="GX461" s="84">
        <f t="shared" si="4318"/>
        <v>0</v>
      </c>
      <c r="GY461" s="84">
        <f t="shared" si="4319"/>
        <v>0</v>
      </c>
      <c r="GZ461" s="84">
        <f t="shared" si="4320"/>
        <v>0</v>
      </c>
      <c r="HA461" s="191" t="str">
        <f t="shared" si="4507"/>
        <v>nebija plānots</v>
      </c>
      <c r="HB461" s="84">
        <f t="shared" si="4321"/>
        <v>0</v>
      </c>
      <c r="HC461" s="40"/>
      <c r="HD461" s="40"/>
      <c r="HE461" s="99"/>
      <c r="HF461" s="99"/>
      <c r="HG461" s="100"/>
      <c r="HH461" s="100"/>
      <c r="HI461" s="100"/>
    </row>
    <row r="462" spans="1:217" ht="84" hidden="1" outlineLevel="1" x14ac:dyDescent="0.45">
      <c r="B462" s="9"/>
      <c r="C462" s="317" t="s">
        <v>93</v>
      </c>
      <c r="D462" s="1" t="s">
        <v>1471</v>
      </c>
      <c r="E462" s="35">
        <v>444</v>
      </c>
      <c r="F462" s="35">
        <v>8</v>
      </c>
      <c r="G462" s="36" t="s">
        <v>93</v>
      </c>
      <c r="H462" s="37" t="s">
        <v>295</v>
      </c>
      <c r="I462" s="37" t="s">
        <v>541</v>
      </c>
      <c r="J462" s="54">
        <v>0</v>
      </c>
      <c r="K462" s="38"/>
      <c r="L462" s="38"/>
      <c r="M462" s="39" t="s">
        <v>34</v>
      </c>
      <c r="N462" s="38"/>
      <c r="O462" s="38"/>
      <c r="P462" s="38" t="s">
        <v>457</v>
      </c>
      <c r="Q462" s="40"/>
      <c r="R462" s="40"/>
      <c r="S462" s="40"/>
      <c r="T462" s="40"/>
      <c r="U462" s="98"/>
      <c r="V462" s="40"/>
      <c r="W462" s="40"/>
      <c r="X462" s="85">
        <f t="shared" si="4322"/>
        <v>0</v>
      </c>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0"/>
      <c r="AZ462" s="40"/>
      <c r="BA462" s="40"/>
      <c r="BB462" s="40"/>
      <c r="BC462" s="40"/>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40"/>
      <c r="CH462" s="40"/>
      <c r="CI462" s="40"/>
      <c r="CJ462" s="40"/>
      <c r="CK462" s="40"/>
      <c r="CL462" s="40"/>
      <c r="CM462" s="40"/>
      <c r="CN462" s="40"/>
      <c r="CO462" s="84">
        <v>0</v>
      </c>
      <c r="CP462" s="84">
        <v>0</v>
      </c>
      <c r="CQ462" s="40"/>
      <c r="CR462" s="57">
        <f t="shared" si="4323"/>
        <v>0</v>
      </c>
      <c r="CS462" s="40"/>
      <c r="CT462" s="40">
        <v>74354.759999999995</v>
      </c>
      <c r="CU462" s="84"/>
      <c r="CV462" s="84"/>
      <c r="CW462" s="84"/>
      <c r="CX462" s="84"/>
      <c r="CY462" s="191"/>
      <c r="CZ462" s="84"/>
      <c r="DA462" s="40">
        <v>0</v>
      </c>
      <c r="DB462" s="84">
        <v>0</v>
      </c>
      <c r="DC462" s="84"/>
      <c r="DD462" s="84"/>
      <c r="DE462" s="84">
        <f t="shared" si="4324"/>
        <v>0</v>
      </c>
      <c r="DF462" s="191"/>
      <c r="DG462" s="84"/>
      <c r="DH462" s="40">
        <v>1312577.73</v>
      </c>
      <c r="DI462" s="84">
        <v>0</v>
      </c>
      <c r="DJ462" s="84"/>
      <c r="DK462" s="84"/>
      <c r="DL462" s="84">
        <f t="shared" si="4325"/>
        <v>0</v>
      </c>
      <c r="DM462" s="191"/>
      <c r="DN462" s="84"/>
      <c r="DO462" s="40">
        <v>0</v>
      </c>
      <c r="DP462" s="84">
        <v>0</v>
      </c>
      <c r="DQ462" s="84"/>
      <c r="DR462" s="84"/>
      <c r="DS462" s="84">
        <f t="shared" si="4326"/>
        <v>0</v>
      </c>
      <c r="DT462" s="191"/>
      <c r="DU462" s="84"/>
      <c r="DV462" s="40">
        <v>781938.3</v>
      </c>
      <c r="DW462" s="84">
        <v>0</v>
      </c>
      <c r="DX462" s="84"/>
      <c r="DY462" s="84"/>
      <c r="DZ462" s="84">
        <f t="shared" si="4327"/>
        <v>0</v>
      </c>
      <c r="EA462" s="191"/>
      <c r="EB462" s="84"/>
      <c r="EC462" s="40">
        <v>0</v>
      </c>
      <c r="ED462" s="84">
        <v>0</v>
      </c>
      <c r="EE462" s="84"/>
      <c r="EF462" s="84"/>
      <c r="EG462" s="84">
        <f t="shared" si="4328"/>
        <v>0</v>
      </c>
      <c r="EH462" s="191"/>
      <c r="EI462" s="84"/>
      <c r="EJ462" s="40">
        <v>0</v>
      </c>
      <c r="EK462" s="84">
        <v>0</v>
      </c>
      <c r="EL462" s="84"/>
      <c r="EM462" s="84"/>
      <c r="EN462" s="84">
        <f t="shared" si="4329"/>
        <v>0</v>
      </c>
      <c r="EO462" s="191"/>
      <c r="EP462" s="84"/>
      <c r="EQ462" s="40">
        <v>1041682.59</v>
      </c>
      <c r="ER462" s="84">
        <v>0</v>
      </c>
      <c r="ES462" s="84"/>
      <c r="ET462" s="84"/>
      <c r="EU462" s="84">
        <f t="shared" si="4330"/>
        <v>0</v>
      </c>
      <c r="EV462" s="191"/>
      <c r="EW462" s="84"/>
      <c r="EX462" s="40">
        <v>0</v>
      </c>
      <c r="EY462" s="84">
        <v>0</v>
      </c>
      <c r="EZ462" s="84"/>
      <c r="FA462" s="84"/>
      <c r="FB462" s="84">
        <f t="shared" si="4331"/>
        <v>0</v>
      </c>
      <c r="FC462" s="191"/>
      <c r="FD462" s="84"/>
      <c r="FE462" s="40">
        <v>0</v>
      </c>
      <c r="FF462" s="84">
        <v>0</v>
      </c>
      <c r="FG462" s="84"/>
      <c r="FH462" s="84"/>
      <c r="FI462" s="84">
        <f t="shared" si="4332"/>
        <v>0</v>
      </c>
      <c r="FJ462" s="191"/>
      <c r="FK462" s="84"/>
      <c r="FL462" s="40">
        <v>753653.64</v>
      </c>
      <c r="FM462" s="84">
        <v>0</v>
      </c>
      <c r="FN462" s="84"/>
      <c r="FO462" s="84"/>
      <c r="FP462" s="84">
        <f t="shared" si="4333"/>
        <v>0</v>
      </c>
      <c r="FQ462" s="191"/>
      <c r="FR462" s="84"/>
      <c r="FS462" s="40"/>
      <c r="FT462" s="97">
        <f t="shared" si="4334"/>
        <v>0</v>
      </c>
      <c r="FU462" s="84">
        <v>0</v>
      </c>
      <c r="FV462" s="84">
        <v>0</v>
      </c>
      <c r="FW462" s="84">
        <v>0</v>
      </c>
      <c r="FX462" s="84">
        <f t="shared" si="4335"/>
        <v>0</v>
      </c>
      <c r="FY462" s="191" t="str">
        <f t="shared" si="4336"/>
        <v>nebija plānots</v>
      </c>
      <c r="FZ462" s="84">
        <f t="shared" si="4337"/>
        <v>0</v>
      </c>
      <c r="GA462" s="84">
        <v>0</v>
      </c>
      <c r="GB462" s="84">
        <v>0</v>
      </c>
      <c r="GC462" s="84">
        <f t="shared" si="4338"/>
        <v>0</v>
      </c>
      <c r="GD462" s="84">
        <f t="shared" si="4339"/>
        <v>0</v>
      </c>
      <c r="GE462" s="84">
        <f t="shared" si="4340"/>
        <v>0</v>
      </c>
      <c r="GF462" s="191" t="str">
        <f t="shared" si="4341"/>
        <v>nebija plānots</v>
      </c>
      <c r="GG462" s="84">
        <f t="shared" si="4342"/>
        <v>0</v>
      </c>
      <c r="GH462" s="84">
        <v>0</v>
      </c>
      <c r="GI462" s="84">
        <v>0</v>
      </c>
      <c r="GJ462" s="84">
        <f t="shared" si="4343"/>
        <v>0</v>
      </c>
      <c r="GK462" s="84">
        <f t="shared" si="4344"/>
        <v>0</v>
      </c>
      <c r="GL462" s="84">
        <f t="shared" si="4345"/>
        <v>0</v>
      </c>
      <c r="GM462" s="191" t="str">
        <f t="shared" si="4346"/>
        <v>nebija plānots</v>
      </c>
      <c r="GN462" s="84">
        <f t="shared" si="4347"/>
        <v>0</v>
      </c>
      <c r="GO462" s="84">
        <v>0</v>
      </c>
      <c r="GP462" s="84">
        <v>0</v>
      </c>
      <c r="GQ462" s="84">
        <f t="shared" si="4314"/>
        <v>0</v>
      </c>
      <c r="GR462" s="84">
        <f t="shared" si="4315"/>
        <v>0</v>
      </c>
      <c r="GS462" s="84">
        <f t="shared" si="4316"/>
        <v>0</v>
      </c>
      <c r="GT462" s="191" t="str">
        <f t="shared" si="4348"/>
        <v>nebija plānots</v>
      </c>
      <c r="GU462" s="84">
        <f t="shared" si="4317"/>
        <v>0</v>
      </c>
      <c r="GV462" s="84">
        <v>0</v>
      </c>
      <c r="GW462" s="84">
        <v>0</v>
      </c>
      <c r="GX462" s="84">
        <f t="shared" si="4318"/>
        <v>0</v>
      </c>
      <c r="GY462" s="84">
        <f t="shared" si="4319"/>
        <v>0</v>
      </c>
      <c r="GZ462" s="84">
        <f t="shared" si="4320"/>
        <v>0</v>
      </c>
      <c r="HA462" s="191" t="str">
        <f t="shared" si="4507"/>
        <v>nebija plānots</v>
      </c>
      <c r="HB462" s="84">
        <f t="shared" si="4321"/>
        <v>0</v>
      </c>
      <c r="HC462" s="40"/>
      <c r="HD462" s="40"/>
      <c r="HE462" s="99"/>
      <c r="HF462" s="158">
        <v>0.8</v>
      </c>
      <c r="HG462" s="100" t="s">
        <v>690</v>
      </c>
      <c r="HH462" s="100"/>
      <c r="HI462" s="100"/>
    </row>
    <row r="463" spans="1:217" ht="175.5" collapsed="1" x14ac:dyDescent="0.45">
      <c r="A463" s="1" t="str">
        <f>G463&amp;K463</f>
        <v>8.3.1.2.1</v>
      </c>
      <c r="B463" s="9" t="str">
        <f>C463&amp;J463&amp;"."&amp;D463</f>
        <v>8.3.1.2.1.Nē</v>
      </c>
      <c r="C463" s="317" t="s">
        <v>94</v>
      </c>
      <c r="D463" s="1" t="s">
        <v>1471</v>
      </c>
      <c r="E463" s="35">
        <v>445</v>
      </c>
      <c r="F463" s="52">
        <v>8</v>
      </c>
      <c r="G463" s="53" t="s">
        <v>94</v>
      </c>
      <c r="H463" s="54" t="s">
        <v>296</v>
      </c>
      <c r="I463" s="54" t="str">
        <f t="shared" si="4781"/>
        <v>8.3.1.2. Digitālo, metodisko līdzekļu izstrāde</v>
      </c>
      <c r="J463" s="54">
        <v>1</v>
      </c>
      <c r="K463" s="55">
        <v>1</v>
      </c>
      <c r="L463" s="38" t="str">
        <f t="shared" si="4782"/>
        <v>8.3.1.2.1</v>
      </c>
      <c r="M463" s="56" t="s">
        <v>34</v>
      </c>
      <c r="N463" s="55" t="s">
        <v>4</v>
      </c>
      <c r="O463" s="55" t="s">
        <v>221</v>
      </c>
      <c r="P463" s="55" t="s">
        <v>225</v>
      </c>
      <c r="Q463" s="57">
        <f t="shared" si="4783"/>
        <v>1105911</v>
      </c>
      <c r="R463" s="57">
        <f t="shared" si="4784"/>
        <v>1105911</v>
      </c>
      <c r="S463" s="80">
        <v>0</v>
      </c>
      <c r="T463" s="80">
        <v>0</v>
      </c>
      <c r="U463" s="81">
        <v>1105911</v>
      </c>
      <c r="V463" s="80">
        <v>0</v>
      </c>
      <c r="W463" s="80">
        <v>0</v>
      </c>
      <c r="X463" s="85" t="str">
        <f t="shared" si="4322"/>
        <v>ESF</v>
      </c>
      <c r="Y463" s="85">
        <v>0</v>
      </c>
      <c r="Z463" s="85">
        <v>0</v>
      </c>
      <c r="AA463" s="85">
        <v>0</v>
      </c>
      <c r="AB463" s="85">
        <v>0</v>
      </c>
      <c r="AC463" s="85">
        <v>0</v>
      </c>
      <c r="AD463" s="85">
        <v>0</v>
      </c>
      <c r="AE463" s="85">
        <v>0</v>
      </c>
      <c r="AF463" s="85">
        <v>0</v>
      </c>
      <c r="AG463" s="85">
        <v>0</v>
      </c>
      <c r="AH463" s="85">
        <v>0</v>
      </c>
      <c r="AI463" s="85">
        <v>0</v>
      </c>
      <c r="AJ463" s="85">
        <v>0</v>
      </c>
      <c r="AK463" s="85">
        <v>0</v>
      </c>
      <c r="AL463" s="85">
        <v>0</v>
      </c>
      <c r="AM463" s="85">
        <v>0</v>
      </c>
      <c r="AN463" s="85">
        <f t="shared" si="4193"/>
        <v>0</v>
      </c>
      <c r="AO463" s="85">
        <v>0</v>
      </c>
      <c r="AP463" s="57">
        <f t="shared" si="4538"/>
        <v>0</v>
      </c>
      <c r="AQ463" s="85">
        <v>0</v>
      </c>
      <c r="AR463" s="85">
        <v>0</v>
      </c>
      <c r="AS463" s="85">
        <v>0</v>
      </c>
      <c r="AT463" s="85">
        <v>0</v>
      </c>
      <c r="AU463" s="85">
        <v>0</v>
      </c>
      <c r="AV463" s="85">
        <v>0</v>
      </c>
      <c r="AW463" s="85">
        <v>0</v>
      </c>
      <c r="AX463" s="85">
        <v>0</v>
      </c>
      <c r="AY463" s="85">
        <v>0</v>
      </c>
      <c r="AZ463" s="85">
        <v>0</v>
      </c>
      <c r="BA463" s="85">
        <v>32487</v>
      </c>
      <c r="BB463" s="85">
        <v>129326.79000000001</v>
      </c>
      <c r="BC463" s="57">
        <f t="shared" si="4539"/>
        <v>161813.79</v>
      </c>
      <c r="BD463" s="57">
        <f t="shared" si="4474"/>
        <v>161813.79</v>
      </c>
      <c r="BE463" s="85">
        <v>83741.45</v>
      </c>
      <c r="BF463" s="85">
        <v>13916.7</v>
      </c>
      <c r="BG463" s="85">
        <v>47557.56</v>
      </c>
      <c r="BH463" s="85">
        <v>-12539.54</v>
      </c>
      <c r="BI463" s="85">
        <v>95002.25</v>
      </c>
      <c r="BJ463" s="85">
        <v>27820.6</v>
      </c>
      <c r="BK463" s="85">
        <v>33120.009999999995</v>
      </c>
      <c r="BL463" s="85">
        <v>72430.100000000006</v>
      </c>
      <c r="BM463" s="85">
        <v>62880.02</v>
      </c>
      <c r="BN463" s="85">
        <v>78925.31</v>
      </c>
      <c r="BO463" s="85">
        <v>73735.789999999994</v>
      </c>
      <c r="BP463" s="85">
        <v>80122.679999999993</v>
      </c>
      <c r="BQ463" s="57">
        <f t="shared" si="4540"/>
        <v>656712.92999999993</v>
      </c>
      <c r="BR463" s="85">
        <v>11054.64</v>
      </c>
      <c r="BS463" s="85">
        <v>8188.76</v>
      </c>
      <c r="BT463" s="85">
        <v>37252.76</v>
      </c>
      <c r="BU463" s="85">
        <v>13045.080000000002</v>
      </c>
      <c r="BV463" s="85">
        <v>17362.189999999999</v>
      </c>
      <c r="BW463" s="85">
        <v>11220.9</v>
      </c>
      <c r="BX463" s="85">
        <v>13198.19</v>
      </c>
      <c r="BY463" s="85">
        <v>0</v>
      </c>
      <c r="BZ463" s="85">
        <v>1203.45</v>
      </c>
      <c r="CA463" s="85">
        <v>0</v>
      </c>
      <c r="CB463" s="85">
        <v>47406.95</v>
      </c>
      <c r="CC463" s="85">
        <v>17035.879999999997</v>
      </c>
      <c r="CD463" s="57">
        <f t="shared" si="4475"/>
        <v>176968.8</v>
      </c>
      <c r="CE463" s="85">
        <v>0</v>
      </c>
      <c r="CF463" s="85">
        <v>40758.65</v>
      </c>
      <c r="CG463" s="85">
        <v>10055.32</v>
      </c>
      <c r="CH463" s="85">
        <v>0</v>
      </c>
      <c r="CI463" s="85">
        <v>0</v>
      </c>
      <c r="CJ463" s="85">
        <v>0</v>
      </c>
      <c r="CK463" s="85">
        <v>0</v>
      </c>
      <c r="CL463" s="85">
        <v>0</v>
      </c>
      <c r="CM463" s="85">
        <v>14086.3</v>
      </c>
      <c r="CN463" s="85">
        <v>0</v>
      </c>
      <c r="CO463" s="84">
        <v>0</v>
      </c>
      <c r="CP463" s="84">
        <v>0</v>
      </c>
      <c r="CQ463" s="57">
        <f>CE463+CF463+CG463+CH463+CI463+CJ463+CK463+CL463+CM463+CN463+CO463+CP463</f>
        <v>64900.270000000004</v>
      </c>
      <c r="CR463" s="57">
        <f t="shared" si="4323"/>
        <v>1060395.79</v>
      </c>
      <c r="CS463" s="179">
        <v>0</v>
      </c>
      <c r="CT463" s="84">
        <v>0</v>
      </c>
      <c r="CU463" s="84">
        <v>0</v>
      </c>
      <c r="CV463" s="84">
        <f t="shared" si="4349"/>
        <v>0</v>
      </c>
      <c r="CW463" s="84">
        <v>0</v>
      </c>
      <c r="CX463" s="84">
        <f t="shared" si="4350"/>
        <v>0</v>
      </c>
      <c r="CY463" s="191" t="str">
        <f t="shared" si="4351"/>
        <v>nebija plānots</v>
      </c>
      <c r="CZ463" s="84">
        <f t="shared" si="4352"/>
        <v>0</v>
      </c>
      <c r="DA463" s="84">
        <f t="shared" ref="DA463:FL463" si="4977">DA464+DA465</f>
        <v>0</v>
      </c>
      <c r="DB463" s="84">
        <v>0</v>
      </c>
      <c r="DC463" s="84">
        <f t="shared" si="4354"/>
        <v>0</v>
      </c>
      <c r="DD463" s="84">
        <v>0</v>
      </c>
      <c r="DE463" s="84">
        <f t="shared" si="4324"/>
        <v>0</v>
      </c>
      <c r="DF463" s="191" t="str">
        <f t="shared" ref="DF463" si="4978">IFERROR(DE463/DC463,"nebija plānots")</f>
        <v>nebija plānots</v>
      </c>
      <c r="DG463" s="84">
        <f t="shared" ref="DG463" si="4979">DE463-DC463</f>
        <v>0</v>
      </c>
      <c r="DH463" s="84">
        <f t="shared" si="4977"/>
        <v>0</v>
      </c>
      <c r="DI463" s="84">
        <v>0</v>
      </c>
      <c r="DJ463" s="84">
        <f t="shared" ref="DJ463" si="4980">DC463+DH463</f>
        <v>0</v>
      </c>
      <c r="DK463" s="84">
        <v>0</v>
      </c>
      <c r="DL463" s="84">
        <f t="shared" si="4325"/>
        <v>0</v>
      </c>
      <c r="DM463" s="191" t="str">
        <f t="shared" ref="DM463" si="4981">IFERROR(DL463/DJ463,"nebija plānots")</f>
        <v>nebija plānots</v>
      </c>
      <c r="DN463" s="84">
        <f t="shared" ref="DN463" si="4982">DL463-DJ463</f>
        <v>0</v>
      </c>
      <c r="DO463" s="84">
        <f t="shared" si="4977"/>
        <v>0</v>
      </c>
      <c r="DP463" s="84">
        <v>0</v>
      </c>
      <c r="DQ463" s="84">
        <f t="shared" ref="DQ463" si="4983">DJ463+DO463</f>
        <v>0</v>
      </c>
      <c r="DR463" s="84">
        <v>0</v>
      </c>
      <c r="DS463" s="84">
        <f t="shared" si="4326"/>
        <v>0</v>
      </c>
      <c r="DT463" s="191" t="str">
        <f t="shared" ref="DT463" si="4984">IFERROR(DS463/DQ463,"nebija plānots")</f>
        <v>nebija plānots</v>
      </c>
      <c r="DU463" s="84">
        <f t="shared" ref="DU463" si="4985">DS463-DQ463</f>
        <v>0</v>
      </c>
      <c r="DV463" s="84">
        <f t="shared" si="4977"/>
        <v>0</v>
      </c>
      <c r="DW463" s="84">
        <v>0</v>
      </c>
      <c r="DX463" s="84">
        <f t="shared" ref="DX463" si="4986">DQ463+DV463</f>
        <v>0</v>
      </c>
      <c r="DY463" s="84">
        <v>0</v>
      </c>
      <c r="DZ463" s="84">
        <f t="shared" si="4327"/>
        <v>0</v>
      </c>
      <c r="EA463" s="191" t="str">
        <f t="shared" ref="EA463" si="4987">IFERROR(DZ463/DX463,"nebija plānots")</f>
        <v>nebija plānots</v>
      </c>
      <c r="EB463" s="84">
        <f t="shared" ref="EB463" si="4988">DZ463-DX463</f>
        <v>0</v>
      </c>
      <c r="EC463" s="84">
        <f t="shared" si="4977"/>
        <v>0</v>
      </c>
      <c r="ED463" s="84">
        <v>0</v>
      </c>
      <c r="EE463" s="84">
        <f t="shared" ref="EE463" si="4989">DX463+EC463</f>
        <v>0</v>
      </c>
      <c r="EF463" s="84">
        <v>0</v>
      </c>
      <c r="EG463" s="84">
        <f t="shared" si="4328"/>
        <v>0</v>
      </c>
      <c r="EH463" s="191" t="str">
        <f t="shared" ref="EH463" si="4990">IFERROR(EG463/EE463,"nebija plānots")</f>
        <v>nebija plānots</v>
      </c>
      <c r="EI463" s="84">
        <f t="shared" ref="EI463" si="4991">EG463-EE463</f>
        <v>0</v>
      </c>
      <c r="EJ463" s="84">
        <f t="shared" si="4977"/>
        <v>0</v>
      </c>
      <c r="EK463" s="84">
        <v>0</v>
      </c>
      <c r="EL463" s="84">
        <f t="shared" ref="EL463" si="4992">EE463+EJ463</f>
        <v>0</v>
      </c>
      <c r="EM463" s="84">
        <v>0</v>
      </c>
      <c r="EN463" s="84">
        <f t="shared" si="4329"/>
        <v>0</v>
      </c>
      <c r="EO463" s="191" t="str">
        <f t="shared" ref="EO463" si="4993">IFERROR(EN463/EL463,"nebija plānots")</f>
        <v>nebija plānots</v>
      </c>
      <c r="EP463" s="84">
        <f t="shared" ref="EP463" si="4994">EN463-EL463</f>
        <v>0</v>
      </c>
      <c r="EQ463" s="84">
        <f t="shared" si="4977"/>
        <v>0</v>
      </c>
      <c r="ER463" s="84">
        <v>0</v>
      </c>
      <c r="ES463" s="84">
        <f t="shared" ref="ES463" si="4995">EL463+EQ463</f>
        <v>0</v>
      </c>
      <c r="ET463" s="84">
        <v>0</v>
      </c>
      <c r="EU463" s="84">
        <f t="shared" si="4330"/>
        <v>0</v>
      </c>
      <c r="EV463" s="191" t="str">
        <f t="shared" ref="EV463" si="4996">IFERROR(EU463/ES463,"nebija plānots")</f>
        <v>nebija plānots</v>
      </c>
      <c r="EW463" s="84">
        <f t="shared" ref="EW463" si="4997">EU463-ES463</f>
        <v>0</v>
      </c>
      <c r="EX463" s="84">
        <f t="shared" si="4977"/>
        <v>0</v>
      </c>
      <c r="EY463" s="84">
        <v>0</v>
      </c>
      <c r="EZ463" s="84">
        <f t="shared" ref="EZ463" si="4998">ES463+EX463</f>
        <v>0</v>
      </c>
      <c r="FA463" s="84">
        <v>0</v>
      </c>
      <c r="FB463" s="84">
        <f t="shared" si="4331"/>
        <v>0</v>
      </c>
      <c r="FC463" s="191" t="str">
        <f t="shared" ref="FC463" si="4999">IFERROR(FB463/EZ463,"nebija plānots")</f>
        <v>nebija plānots</v>
      </c>
      <c r="FD463" s="84">
        <f t="shared" ref="FD463" si="5000">FB463-EZ463</f>
        <v>0</v>
      </c>
      <c r="FE463" s="84">
        <f t="shared" si="4977"/>
        <v>0</v>
      </c>
      <c r="FF463" s="84">
        <v>0</v>
      </c>
      <c r="FG463" s="84">
        <f t="shared" ref="FG463" si="5001">EZ463+FE463</f>
        <v>0</v>
      </c>
      <c r="FH463" s="84">
        <v>0</v>
      </c>
      <c r="FI463" s="84">
        <f t="shared" si="4332"/>
        <v>0</v>
      </c>
      <c r="FJ463" s="191" t="str">
        <f t="shared" ref="FJ463" si="5002">IFERROR(FI463/FG463,"nebija plānots")</f>
        <v>nebija plānots</v>
      </c>
      <c r="FK463" s="84">
        <f t="shared" ref="FK463" si="5003">FI463-FG463</f>
        <v>0</v>
      </c>
      <c r="FL463" s="84">
        <f t="shared" si="4977"/>
        <v>0</v>
      </c>
      <c r="FM463" s="84">
        <v>0</v>
      </c>
      <c r="FN463" s="84">
        <f t="shared" ref="FN463" si="5004">FG463+FL463</f>
        <v>0</v>
      </c>
      <c r="FO463" s="84">
        <v>0</v>
      </c>
      <c r="FP463" s="84">
        <f t="shared" si="4333"/>
        <v>0</v>
      </c>
      <c r="FQ463" s="191" t="str">
        <f t="shared" ref="FQ463" si="5005">IFERROR(FP463/FN463,"nebija plānots")</f>
        <v>nebija plānots</v>
      </c>
      <c r="FR463" s="84">
        <f t="shared" ref="FR463" si="5006">FP463-FN463</f>
        <v>0</v>
      </c>
      <c r="FS463" s="97">
        <f t="shared" si="4506"/>
        <v>0</v>
      </c>
      <c r="FT463" s="97">
        <f t="shared" si="4334"/>
        <v>1060395.79</v>
      </c>
      <c r="FU463" s="84">
        <v>0</v>
      </c>
      <c r="FV463" s="84">
        <v>0</v>
      </c>
      <c r="FW463" s="84">
        <v>0</v>
      </c>
      <c r="FX463" s="84">
        <f t="shared" si="4335"/>
        <v>0</v>
      </c>
      <c r="FY463" s="191" t="str">
        <f t="shared" si="4336"/>
        <v>nebija plānots</v>
      </c>
      <c r="FZ463" s="84">
        <f t="shared" si="4337"/>
        <v>0</v>
      </c>
      <c r="GA463" s="84">
        <v>0</v>
      </c>
      <c r="GB463" s="84">
        <v>0</v>
      </c>
      <c r="GC463" s="84">
        <f t="shared" si="4338"/>
        <v>0</v>
      </c>
      <c r="GD463" s="84">
        <f t="shared" si="4339"/>
        <v>0</v>
      </c>
      <c r="GE463" s="84">
        <f t="shared" si="4340"/>
        <v>0</v>
      </c>
      <c r="GF463" s="191" t="str">
        <f t="shared" si="4341"/>
        <v>nebija plānots</v>
      </c>
      <c r="GG463" s="84">
        <f t="shared" si="4342"/>
        <v>0</v>
      </c>
      <c r="GH463" s="84">
        <v>0</v>
      </c>
      <c r="GI463" s="84">
        <v>0</v>
      </c>
      <c r="GJ463" s="84">
        <f t="shared" si="4343"/>
        <v>0</v>
      </c>
      <c r="GK463" s="84">
        <f t="shared" si="4344"/>
        <v>0</v>
      </c>
      <c r="GL463" s="84">
        <f t="shared" si="4345"/>
        <v>0</v>
      </c>
      <c r="GM463" s="191" t="str">
        <f t="shared" si="4346"/>
        <v>nebija plānots</v>
      </c>
      <c r="GN463" s="84">
        <f t="shared" si="4347"/>
        <v>0</v>
      </c>
      <c r="GO463" s="84">
        <v>0</v>
      </c>
      <c r="GP463" s="84">
        <v>0</v>
      </c>
      <c r="GQ463" s="84">
        <f t="shared" si="4314"/>
        <v>0</v>
      </c>
      <c r="GR463" s="84">
        <f t="shared" si="4315"/>
        <v>0</v>
      </c>
      <c r="GS463" s="84">
        <f t="shared" si="4316"/>
        <v>0</v>
      </c>
      <c r="GT463" s="191" t="str">
        <f t="shared" si="4348"/>
        <v>nebija plānots</v>
      </c>
      <c r="GU463" s="84">
        <f t="shared" si="4317"/>
        <v>0</v>
      </c>
      <c r="GV463" s="84">
        <v>0</v>
      </c>
      <c r="GW463" s="84">
        <v>0</v>
      </c>
      <c r="GX463" s="84">
        <f t="shared" si="4318"/>
        <v>0</v>
      </c>
      <c r="GY463" s="84">
        <f t="shared" si="4319"/>
        <v>0</v>
      </c>
      <c r="GZ463" s="84">
        <f t="shared" si="4320"/>
        <v>0</v>
      </c>
      <c r="HA463" s="191" t="str">
        <f t="shared" si="4507"/>
        <v>nebija plānots</v>
      </c>
      <c r="HB463" s="84">
        <f t="shared" si="4321"/>
        <v>0</v>
      </c>
      <c r="HC463" s="57">
        <f>FU463+FS463+CQ463+CD463+BQ463+BC463+AP463</f>
        <v>1060395.79</v>
      </c>
      <c r="HD463" s="57">
        <f>Q463-HC463</f>
        <v>45515.209999999963</v>
      </c>
      <c r="HE463" s="58" t="s">
        <v>842</v>
      </c>
      <c r="HF463" s="58"/>
      <c r="HG463" s="59"/>
      <c r="HH463" s="59"/>
      <c r="HI463" s="59"/>
    </row>
    <row r="464" spans="1:217" ht="78" hidden="1" outlineLevel="1" x14ac:dyDescent="0.45">
      <c r="B464" s="9"/>
      <c r="C464" s="317" t="s">
        <v>94</v>
      </c>
      <c r="D464" s="1" t="s">
        <v>1471</v>
      </c>
      <c r="E464" s="35">
        <v>446</v>
      </c>
      <c r="F464" s="35">
        <v>8</v>
      </c>
      <c r="G464" s="36" t="s">
        <v>94</v>
      </c>
      <c r="H464" s="37" t="s">
        <v>296</v>
      </c>
      <c r="I464" s="37" t="s">
        <v>542</v>
      </c>
      <c r="J464" s="54">
        <v>0</v>
      </c>
      <c r="K464" s="38"/>
      <c r="L464" s="38"/>
      <c r="M464" s="39" t="s">
        <v>34</v>
      </c>
      <c r="N464" s="38"/>
      <c r="O464" s="38"/>
      <c r="P464" s="38" t="s">
        <v>456</v>
      </c>
      <c r="Q464" s="40"/>
      <c r="R464" s="40"/>
      <c r="S464" s="40"/>
      <c r="T464" s="40"/>
      <c r="U464" s="98"/>
      <c r="V464" s="40"/>
      <c r="W464" s="40"/>
      <c r="X464" s="85">
        <f t="shared" si="4322"/>
        <v>0</v>
      </c>
      <c r="Y464" s="40"/>
      <c r="Z464" s="40"/>
      <c r="AA464" s="40"/>
      <c r="AB464" s="40"/>
      <c r="AC464" s="40"/>
      <c r="AD464" s="40"/>
      <c r="AE464" s="40"/>
      <c r="AF464" s="40"/>
      <c r="AG464" s="40"/>
      <c r="AH464" s="40"/>
      <c r="AI464" s="40"/>
      <c r="AJ464" s="40"/>
      <c r="AK464" s="40"/>
      <c r="AL464" s="40"/>
      <c r="AM464" s="40"/>
      <c r="AN464" s="40"/>
      <c r="AO464" s="40"/>
      <c r="AP464" s="40"/>
      <c r="AQ464" s="40"/>
      <c r="AR464" s="40"/>
      <c r="AS464" s="40"/>
      <c r="AT464" s="40"/>
      <c r="AU464" s="40"/>
      <c r="AV464" s="40"/>
      <c r="AW464" s="40"/>
      <c r="AX464" s="40"/>
      <c r="AY464" s="40"/>
      <c r="AZ464" s="40"/>
      <c r="BA464" s="40"/>
      <c r="BB464" s="40"/>
      <c r="BC464" s="40"/>
      <c r="BD464" s="40"/>
      <c r="BE464" s="40"/>
      <c r="BF464" s="40"/>
      <c r="BG464" s="40"/>
      <c r="BH464" s="40"/>
      <c r="BI464" s="40"/>
      <c r="BJ464" s="40"/>
      <c r="BK464" s="40"/>
      <c r="BL464" s="40"/>
      <c r="BM464" s="40"/>
      <c r="BN464" s="40"/>
      <c r="BO464" s="40"/>
      <c r="BP464" s="40"/>
      <c r="BQ464" s="40"/>
      <c r="BR464" s="40"/>
      <c r="BS464" s="40"/>
      <c r="BT464" s="40"/>
      <c r="BU464" s="40"/>
      <c r="BV464" s="40"/>
      <c r="BW464" s="40"/>
      <c r="BX464" s="40"/>
      <c r="BY464" s="40"/>
      <c r="BZ464" s="40"/>
      <c r="CA464" s="40"/>
      <c r="CB464" s="40"/>
      <c r="CC464" s="40"/>
      <c r="CD464" s="40"/>
      <c r="CE464" s="40"/>
      <c r="CF464" s="40"/>
      <c r="CG464" s="40"/>
      <c r="CH464" s="40"/>
      <c r="CI464" s="40"/>
      <c r="CJ464" s="40"/>
      <c r="CK464" s="40"/>
      <c r="CL464" s="40"/>
      <c r="CM464" s="40"/>
      <c r="CN464" s="40"/>
      <c r="CO464" s="84">
        <v>0</v>
      </c>
      <c r="CP464" s="84">
        <v>0</v>
      </c>
      <c r="CQ464" s="40"/>
      <c r="CR464" s="57">
        <f t="shared" si="4323"/>
        <v>0</v>
      </c>
      <c r="CS464" s="40"/>
      <c r="CT464" s="40"/>
      <c r="CU464" s="84"/>
      <c r="CV464" s="84"/>
      <c r="CW464" s="84"/>
      <c r="CX464" s="84"/>
      <c r="CY464" s="191"/>
      <c r="CZ464" s="84"/>
      <c r="DA464" s="40"/>
      <c r="DB464" s="84">
        <v>0</v>
      </c>
      <c r="DC464" s="84"/>
      <c r="DD464" s="84"/>
      <c r="DE464" s="84">
        <f t="shared" si="4324"/>
        <v>0</v>
      </c>
      <c r="DF464" s="191"/>
      <c r="DG464" s="84"/>
      <c r="DH464" s="40"/>
      <c r="DI464" s="84">
        <v>0</v>
      </c>
      <c r="DJ464" s="84"/>
      <c r="DK464" s="84"/>
      <c r="DL464" s="84">
        <f t="shared" si="4325"/>
        <v>0</v>
      </c>
      <c r="DM464" s="191"/>
      <c r="DN464" s="84"/>
      <c r="DO464" s="40"/>
      <c r="DP464" s="84">
        <v>0</v>
      </c>
      <c r="DQ464" s="84"/>
      <c r="DR464" s="84"/>
      <c r="DS464" s="84">
        <f t="shared" si="4326"/>
        <v>0</v>
      </c>
      <c r="DT464" s="191"/>
      <c r="DU464" s="84"/>
      <c r="DV464" s="40"/>
      <c r="DW464" s="84">
        <v>0</v>
      </c>
      <c r="DX464" s="84"/>
      <c r="DY464" s="84"/>
      <c r="DZ464" s="84">
        <f t="shared" si="4327"/>
        <v>0</v>
      </c>
      <c r="EA464" s="191"/>
      <c r="EB464" s="84"/>
      <c r="EC464" s="40"/>
      <c r="ED464" s="84">
        <v>0</v>
      </c>
      <c r="EE464" s="84"/>
      <c r="EF464" s="84"/>
      <c r="EG464" s="84">
        <f t="shared" si="4328"/>
        <v>0</v>
      </c>
      <c r="EH464" s="191"/>
      <c r="EI464" s="84"/>
      <c r="EJ464" s="40"/>
      <c r="EK464" s="84">
        <v>0</v>
      </c>
      <c r="EL464" s="84"/>
      <c r="EM464" s="84"/>
      <c r="EN464" s="84">
        <f t="shared" si="4329"/>
        <v>0</v>
      </c>
      <c r="EO464" s="191"/>
      <c r="EP464" s="84"/>
      <c r="EQ464" s="40"/>
      <c r="ER464" s="84">
        <v>0</v>
      </c>
      <c r="ES464" s="84"/>
      <c r="ET464" s="84"/>
      <c r="EU464" s="84">
        <f t="shared" si="4330"/>
        <v>0</v>
      </c>
      <c r="EV464" s="191"/>
      <c r="EW464" s="84"/>
      <c r="EX464" s="40"/>
      <c r="EY464" s="84">
        <v>0</v>
      </c>
      <c r="EZ464" s="84"/>
      <c r="FA464" s="84"/>
      <c r="FB464" s="84">
        <f t="shared" si="4331"/>
        <v>0</v>
      </c>
      <c r="FC464" s="191"/>
      <c r="FD464" s="84"/>
      <c r="FE464" s="40"/>
      <c r="FF464" s="84">
        <v>0</v>
      </c>
      <c r="FG464" s="84"/>
      <c r="FH464" s="84"/>
      <c r="FI464" s="84">
        <f t="shared" si="4332"/>
        <v>0</v>
      </c>
      <c r="FJ464" s="191"/>
      <c r="FK464" s="84"/>
      <c r="FL464" s="40"/>
      <c r="FM464" s="84">
        <v>0</v>
      </c>
      <c r="FN464" s="84"/>
      <c r="FO464" s="84"/>
      <c r="FP464" s="84">
        <f t="shared" si="4333"/>
        <v>0</v>
      </c>
      <c r="FQ464" s="191"/>
      <c r="FR464" s="84"/>
      <c r="FS464" s="40"/>
      <c r="FT464" s="97">
        <f t="shared" si="4334"/>
        <v>0</v>
      </c>
      <c r="FU464" s="84">
        <v>0</v>
      </c>
      <c r="FV464" s="84">
        <v>0</v>
      </c>
      <c r="FW464" s="84">
        <v>0</v>
      </c>
      <c r="FX464" s="84">
        <f t="shared" si="4335"/>
        <v>0</v>
      </c>
      <c r="FY464" s="191" t="str">
        <f t="shared" si="4336"/>
        <v>nebija plānots</v>
      </c>
      <c r="FZ464" s="84">
        <f t="shared" si="4337"/>
        <v>0</v>
      </c>
      <c r="GA464" s="84">
        <v>0</v>
      </c>
      <c r="GB464" s="84">
        <v>0</v>
      </c>
      <c r="GC464" s="84">
        <f t="shared" si="4338"/>
        <v>0</v>
      </c>
      <c r="GD464" s="84">
        <f t="shared" si="4339"/>
        <v>0</v>
      </c>
      <c r="GE464" s="84">
        <f t="shared" si="4340"/>
        <v>0</v>
      </c>
      <c r="GF464" s="191" t="str">
        <f t="shared" si="4341"/>
        <v>nebija plānots</v>
      </c>
      <c r="GG464" s="84">
        <f t="shared" si="4342"/>
        <v>0</v>
      </c>
      <c r="GH464" s="84">
        <v>0</v>
      </c>
      <c r="GI464" s="84">
        <v>0</v>
      </c>
      <c r="GJ464" s="84">
        <f t="shared" si="4343"/>
        <v>0</v>
      </c>
      <c r="GK464" s="84">
        <f t="shared" si="4344"/>
        <v>0</v>
      </c>
      <c r="GL464" s="84">
        <f t="shared" si="4345"/>
        <v>0</v>
      </c>
      <c r="GM464" s="191" t="str">
        <f t="shared" si="4346"/>
        <v>nebija plānots</v>
      </c>
      <c r="GN464" s="84">
        <f t="shared" si="4347"/>
        <v>0</v>
      </c>
      <c r="GO464" s="84">
        <v>0</v>
      </c>
      <c r="GP464" s="84">
        <v>0</v>
      </c>
      <c r="GQ464" s="84">
        <f t="shared" ref="GQ464:GQ527" si="5007">GO464-GP464</f>
        <v>0</v>
      </c>
      <c r="GR464" s="84">
        <f t="shared" ref="GR464:GR527" si="5008">GK464+GP464</f>
        <v>0</v>
      </c>
      <c r="GS464" s="84">
        <f t="shared" ref="GS464:GS527" si="5009">GL464+GQ464</f>
        <v>0</v>
      </c>
      <c r="GT464" s="191" t="str">
        <f t="shared" si="4348"/>
        <v>nebija plānots</v>
      </c>
      <c r="GU464" s="84">
        <f t="shared" ref="GU464:GU527" si="5010">GN464-GQ464</f>
        <v>0</v>
      </c>
      <c r="GV464" s="84">
        <v>0</v>
      </c>
      <c r="GW464" s="84">
        <v>0</v>
      </c>
      <c r="GX464" s="84">
        <f t="shared" ref="GX464:GX527" si="5011">GV464-GW464</f>
        <v>0</v>
      </c>
      <c r="GY464" s="84">
        <f t="shared" ref="GY464:GY527" si="5012">GR464+GW464</f>
        <v>0</v>
      </c>
      <c r="GZ464" s="84">
        <f t="shared" ref="GZ464:GZ527" si="5013">GS464+GX464</f>
        <v>0</v>
      </c>
      <c r="HA464" s="191" t="str">
        <f t="shared" si="4507"/>
        <v>nebija plānots</v>
      </c>
      <c r="HB464" s="84">
        <f t="shared" ref="HB464:HB527" si="5014">GU464-GX464</f>
        <v>0</v>
      </c>
      <c r="HC464" s="40"/>
      <c r="HD464" s="40"/>
      <c r="HE464" s="99"/>
      <c r="HF464" s="99"/>
      <c r="HG464" s="100"/>
      <c r="HH464" s="100"/>
      <c r="HI464" s="100"/>
    </row>
    <row r="465" spans="1:217" ht="58.5" hidden="1" outlineLevel="1" x14ac:dyDescent="0.45">
      <c r="B465" s="9"/>
      <c r="C465" s="317" t="s">
        <v>94</v>
      </c>
      <c r="D465" s="1" t="s">
        <v>1471</v>
      </c>
      <c r="E465" s="35">
        <v>447</v>
      </c>
      <c r="F465" s="35">
        <v>8</v>
      </c>
      <c r="G465" s="36" t="s">
        <v>94</v>
      </c>
      <c r="H465" s="37" t="s">
        <v>296</v>
      </c>
      <c r="I465" s="37" t="s">
        <v>542</v>
      </c>
      <c r="J465" s="54">
        <v>0</v>
      </c>
      <c r="K465" s="38"/>
      <c r="L465" s="38"/>
      <c r="M465" s="39" t="s">
        <v>34</v>
      </c>
      <c r="N465" s="38"/>
      <c r="O465" s="38"/>
      <c r="P465" s="38" t="s">
        <v>457</v>
      </c>
      <c r="Q465" s="40"/>
      <c r="R465" s="40"/>
      <c r="S465" s="40"/>
      <c r="T465" s="40"/>
      <c r="U465" s="98"/>
      <c r="V465" s="40"/>
      <c r="W465" s="40"/>
      <c r="X465" s="85">
        <f t="shared" si="4322"/>
        <v>0</v>
      </c>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0"/>
      <c r="AZ465" s="40"/>
      <c r="BA465" s="40"/>
      <c r="BB465" s="40"/>
      <c r="BC465" s="40"/>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F465" s="40"/>
      <c r="CG465" s="40"/>
      <c r="CH465" s="40"/>
      <c r="CI465" s="40"/>
      <c r="CJ465" s="40"/>
      <c r="CK465" s="40"/>
      <c r="CL465" s="40"/>
      <c r="CM465" s="40"/>
      <c r="CN465" s="40"/>
      <c r="CO465" s="84">
        <v>0</v>
      </c>
      <c r="CP465" s="84">
        <v>0</v>
      </c>
      <c r="CQ465" s="40"/>
      <c r="CR465" s="57">
        <f t="shared" si="4323"/>
        <v>0</v>
      </c>
      <c r="CS465" s="40"/>
      <c r="CT465" s="40">
        <v>0</v>
      </c>
      <c r="CU465" s="84"/>
      <c r="CV465" s="84"/>
      <c r="CW465" s="84"/>
      <c r="CX465" s="84"/>
      <c r="CY465" s="191"/>
      <c r="CZ465" s="84"/>
      <c r="DA465" s="40">
        <v>0</v>
      </c>
      <c r="DB465" s="84">
        <v>0</v>
      </c>
      <c r="DC465" s="84"/>
      <c r="DD465" s="84"/>
      <c r="DE465" s="84">
        <f t="shared" ref="DE465:DE528" si="5015">CX465+DB465</f>
        <v>0</v>
      </c>
      <c r="DF465" s="191"/>
      <c r="DG465" s="84"/>
      <c r="DH465" s="40">
        <v>0</v>
      </c>
      <c r="DI465" s="84">
        <v>0</v>
      </c>
      <c r="DJ465" s="84"/>
      <c r="DK465" s="84"/>
      <c r="DL465" s="84">
        <f t="shared" ref="DL465:DL528" si="5016">DE465+DI465</f>
        <v>0</v>
      </c>
      <c r="DM465" s="191"/>
      <c r="DN465" s="84"/>
      <c r="DO465" s="40">
        <v>0</v>
      </c>
      <c r="DP465" s="84">
        <v>0</v>
      </c>
      <c r="DQ465" s="84"/>
      <c r="DR465" s="84"/>
      <c r="DS465" s="84">
        <f t="shared" ref="DS465:DS528" si="5017">DL465+DP465</f>
        <v>0</v>
      </c>
      <c r="DT465" s="191"/>
      <c r="DU465" s="84"/>
      <c r="DV465" s="40">
        <v>0</v>
      </c>
      <c r="DW465" s="84">
        <v>0</v>
      </c>
      <c r="DX465" s="84"/>
      <c r="DY465" s="84"/>
      <c r="DZ465" s="84">
        <f t="shared" ref="DZ465:DZ528" si="5018">DS465+DW465</f>
        <v>0</v>
      </c>
      <c r="EA465" s="191"/>
      <c r="EB465" s="84"/>
      <c r="EC465" s="40">
        <v>0</v>
      </c>
      <c r="ED465" s="84">
        <v>0</v>
      </c>
      <c r="EE465" s="84"/>
      <c r="EF465" s="84"/>
      <c r="EG465" s="84">
        <f t="shared" ref="EG465:EG528" si="5019">DZ465+ED465</f>
        <v>0</v>
      </c>
      <c r="EH465" s="191"/>
      <c r="EI465" s="84"/>
      <c r="EJ465" s="40">
        <v>0</v>
      </c>
      <c r="EK465" s="84">
        <v>0</v>
      </c>
      <c r="EL465" s="84"/>
      <c r="EM465" s="84"/>
      <c r="EN465" s="84">
        <f t="shared" ref="EN465:EN528" si="5020">EG465+EK465</f>
        <v>0</v>
      </c>
      <c r="EO465" s="191"/>
      <c r="EP465" s="84"/>
      <c r="EQ465" s="40">
        <v>0</v>
      </c>
      <c r="ER465" s="84">
        <v>0</v>
      </c>
      <c r="ES465" s="84"/>
      <c r="ET465" s="84"/>
      <c r="EU465" s="84">
        <f t="shared" ref="EU465:EU528" si="5021">EN465+ER465</f>
        <v>0</v>
      </c>
      <c r="EV465" s="191"/>
      <c r="EW465" s="84"/>
      <c r="EX465" s="40">
        <v>0</v>
      </c>
      <c r="EY465" s="84">
        <v>0</v>
      </c>
      <c r="EZ465" s="84"/>
      <c r="FA465" s="84"/>
      <c r="FB465" s="84">
        <f t="shared" ref="FB465:FB528" si="5022">EU465+EY465</f>
        <v>0</v>
      </c>
      <c r="FC465" s="191"/>
      <c r="FD465" s="84"/>
      <c r="FE465" s="40">
        <v>0</v>
      </c>
      <c r="FF465" s="84">
        <v>0</v>
      </c>
      <c r="FG465" s="84"/>
      <c r="FH465" s="84"/>
      <c r="FI465" s="84">
        <f t="shared" ref="FI465:FI528" si="5023">FB465+FF465</f>
        <v>0</v>
      </c>
      <c r="FJ465" s="191"/>
      <c r="FK465" s="84"/>
      <c r="FL465" s="40">
        <v>0</v>
      </c>
      <c r="FM465" s="84">
        <v>0</v>
      </c>
      <c r="FN465" s="84"/>
      <c r="FO465" s="84"/>
      <c r="FP465" s="84">
        <f t="shared" ref="FP465:FP528" si="5024">FI465+FM465</f>
        <v>0</v>
      </c>
      <c r="FQ465" s="191"/>
      <c r="FR465" s="84"/>
      <c r="FS465" s="40"/>
      <c r="FT465" s="97">
        <f t="shared" ref="FT465:FT528" si="5025">FP465+CR465</f>
        <v>0</v>
      </c>
      <c r="FU465" s="84">
        <v>0</v>
      </c>
      <c r="FV465" s="84">
        <v>0</v>
      </c>
      <c r="FW465" s="84">
        <v>0</v>
      </c>
      <c r="FX465" s="84">
        <f t="shared" ref="FX465:FX528" si="5026">FV465-FW465</f>
        <v>0</v>
      </c>
      <c r="FY465" s="191" t="str">
        <f t="shared" ref="FY465:FY528" si="5027">IFERROR(FX465/FU465,"nebija plānots")</f>
        <v>nebija plānots</v>
      </c>
      <c r="FZ465" s="84">
        <f t="shared" ref="FZ465:FZ528" si="5028">FU465-FX465</f>
        <v>0</v>
      </c>
      <c r="GA465" s="84">
        <v>0</v>
      </c>
      <c r="GB465" s="84">
        <v>0</v>
      </c>
      <c r="GC465" s="84">
        <f t="shared" ref="GC465:GC528" si="5029">GA465-GB465</f>
        <v>0</v>
      </c>
      <c r="GD465" s="84">
        <f t="shared" ref="GD465:GD528" si="5030">FW465+GB465</f>
        <v>0</v>
      </c>
      <c r="GE465" s="84">
        <f t="shared" ref="GE465:GE528" si="5031">FX465+GC465</f>
        <v>0</v>
      </c>
      <c r="GF465" s="191" t="str">
        <f t="shared" ref="GF465:GF528" si="5032">IFERROR(GE465/FU465,"nebija plānots")</f>
        <v>nebija plānots</v>
      </c>
      <c r="GG465" s="84">
        <f t="shared" ref="GG465:GG528" si="5033">FZ465-GC465</f>
        <v>0</v>
      </c>
      <c r="GH465" s="84">
        <v>0</v>
      </c>
      <c r="GI465" s="84">
        <v>0</v>
      </c>
      <c r="GJ465" s="84">
        <f t="shared" ref="GJ465:GJ528" si="5034">GH465-GI465</f>
        <v>0</v>
      </c>
      <c r="GK465" s="84">
        <f t="shared" ref="GK465:GK528" si="5035">GD465+GI465</f>
        <v>0</v>
      </c>
      <c r="GL465" s="84">
        <f t="shared" ref="GL465:GL528" si="5036">GE465+GJ465</f>
        <v>0</v>
      </c>
      <c r="GM465" s="191" t="str">
        <f t="shared" ref="GM465:GM528" si="5037">IFERROR(GL465/FU465,"nebija plānots")</f>
        <v>nebija plānots</v>
      </c>
      <c r="GN465" s="84">
        <f t="shared" ref="GN465:GN528" si="5038">GG465-GJ465</f>
        <v>0</v>
      </c>
      <c r="GO465" s="84">
        <v>0</v>
      </c>
      <c r="GP465" s="84">
        <v>0</v>
      </c>
      <c r="GQ465" s="84">
        <f t="shared" si="5007"/>
        <v>0</v>
      </c>
      <c r="GR465" s="84">
        <f t="shared" si="5008"/>
        <v>0</v>
      </c>
      <c r="GS465" s="84">
        <f t="shared" si="5009"/>
        <v>0</v>
      </c>
      <c r="GT465" s="191" t="str">
        <f t="shared" ref="GT465:GT528" si="5039">IFERROR(GS465/$FU465,"nebija plānots")</f>
        <v>nebija plānots</v>
      </c>
      <c r="GU465" s="84">
        <f t="shared" si="5010"/>
        <v>0</v>
      </c>
      <c r="GV465" s="84">
        <v>0</v>
      </c>
      <c r="GW465" s="84">
        <v>0</v>
      </c>
      <c r="GX465" s="84">
        <f t="shared" si="5011"/>
        <v>0</v>
      </c>
      <c r="GY465" s="84">
        <f t="shared" si="5012"/>
        <v>0</v>
      </c>
      <c r="GZ465" s="84">
        <f t="shared" si="5013"/>
        <v>0</v>
      </c>
      <c r="HA465" s="191" t="str">
        <f t="shared" si="4507"/>
        <v>nebija plānots</v>
      </c>
      <c r="HB465" s="84">
        <f t="shared" si="5014"/>
        <v>0</v>
      </c>
      <c r="HC465" s="40"/>
      <c r="HD465" s="40"/>
      <c r="HE465" s="99"/>
      <c r="HF465" s="99"/>
      <c r="HG465" s="100"/>
      <c r="HH465" s="100"/>
      <c r="HI465" s="100"/>
    </row>
    <row r="466" spans="1:217" ht="175.5" collapsed="1" x14ac:dyDescent="0.45">
      <c r="A466" s="1" t="str">
        <f>G466&amp;K466</f>
        <v>8.3.1.2.2</v>
      </c>
      <c r="B466" s="9" t="str">
        <f>C466&amp;J466&amp;"."&amp;D466</f>
        <v>8.3.1.2.2.Nē</v>
      </c>
      <c r="C466" s="317" t="s">
        <v>94</v>
      </c>
      <c r="D466" s="1" t="s">
        <v>1471</v>
      </c>
      <c r="E466" s="35">
        <v>448</v>
      </c>
      <c r="F466" s="52">
        <v>8</v>
      </c>
      <c r="G466" s="53" t="s">
        <v>94</v>
      </c>
      <c r="H466" s="54" t="s">
        <v>296</v>
      </c>
      <c r="I466" s="54" t="str">
        <f t="shared" si="4781"/>
        <v>8.3.1.2. Digitālo, metodisko līdzekļu izstrāde</v>
      </c>
      <c r="J466" s="54">
        <v>2</v>
      </c>
      <c r="K466" s="55">
        <v>2</v>
      </c>
      <c r="L466" s="38" t="str">
        <f t="shared" si="4782"/>
        <v>8.3.1.2.2</v>
      </c>
      <c r="M466" s="56" t="s">
        <v>34</v>
      </c>
      <c r="N466" s="55" t="s">
        <v>4</v>
      </c>
      <c r="O466" s="55" t="s">
        <v>221</v>
      </c>
      <c r="P466" s="55" t="s">
        <v>225</v>
      </c>
      <c r="Q466" s="57">
        <f t="shared" si="4783"/>
        <v>0</v>
      </c>
      <c r="R466" s="57">
        <f t="shared" si="4784"/>
        <v>0</v>
      </c>
      <c r="S466" s="80">
        <v>0</v>
      </c>
      <c r="T466" s="80">
        <v>0</v>
      </c>
      <c r="U466" s="81">
        <v>0</v>
      </c>
      <c r="V466" s="80">
        <v>0</v>
      </c>
      <c r="W466" s="80">
        <v>0</v>
      </c>
      <c r="X466" s="85" t="str">
        <f t="shared" si="4322"/>
        <v>ESF</v>
      </c>
      <c r="Y466" s="85">
        <v>0</v>
      </c>
      <c r="Z466" s="85">
        <v>0</v>
      </c>
      <c r="AA466" s="85">
        <v>0</v>
      </c>
      <c r="AB466" s="85">
        <v>0</v>
      </c>
      <c r="AC466" s="85">
        <v>0</v>
      </c>
      <c r="AD466" s="85">
        <v>0</v>
      </c>
      <c r="AE466" s="85">
        <v>0</v>
      </c>
      <c r="AF466" s="85">
        <v>0</v>
      </c>
      <c r="AG466" s="85">
        <v>0</v>
      </c>
      <c r="AH466" s="85">
        <v>0</v>
      </c>
      <c r="AI466" s="85">
        <v>0</v>
      </c>
      <c r="AJ466" s="85">
        <v>0</v>
      </c>
      <c r="AK466" s="85">
        <v>0</v>
      </c>
      <c r="AL466" s="85">
        <v>0</v>
      </c>
      <c r="AM466" s="85">
        <v>0</v>
      </c>
      <c r="AN466" s="85">
        <f t="shared" si="4193"/>
        <v>0</v>
      </c>
      <c r="AO466" s="85">
        <v>0</v>
      </c>
      <c r="AP466" s="57">
        <f t="shared" si="4538"/>
        <v>0</v>
      </c>
      <c r="AQ466" s="85">
        <v>0</v>
      </c>
      <c r="AR466" s="85">
        <v>0</v>
      </c>
      <c r="AS466" s="85">
        <v>0</v>
      </c>
      <c r="AT466" s="85">
        <v>0</v>
      </c>
      <c r="AU466" s="85">
        <v>0</v>
      </c>
      <c r="AV466" s="85">
        <v>0</v>
      </c>
      <c r="AW466" s="85">
        <v>0</v>
      </c>
      <c r="AX466" s="85">
        <v>0</v>
      </c>
      <c r="AY466" s="85">
        <v>0</v>
      </c>
      <c r="AZ466" s="85">
        <v>0</v>
      </c>
      <c r="BA466" s="85">
        <v>0</v>
      </c>
      <c r="BB466" s="85">
        <v>0</v>
      </c>
      <c r="BC466" s="57">
        <f t="shared" si="4539"/>
        <v>0</v>
      </c>
      <c r="BD466" s="57">
        <f t="shared" si="4474"/>
        <v>0</v>
      </c>
      <c r="BE466" s="85">
        <v>0</v>
      </c>
      <c r="BF466" s="85">
        <v>0</v>
      </c>
      <c r="BG466" s="85">
        <v>0</v>
      </c>
      <c r="BH466" s="85">
        <v>0</v>
      </c>
      <c r="BI466" s="85">
        <v>0</v>
      </c>
      <c r="BJ466" s="85">
        <v>0</v>
      </c>
      <c r="BK466" s="85">
        <v>0</v>
      </c>
      <c r="BL466" s="85">
        <v>0</v>
      </c>
      <c r="BM466" s="85">
        <v>0</v>
      </c>
      <c r="BN466" s="85">
        <v>0</v>
      </c>
      <c r="BO466" s="85">
        <v>0</v>
      </c>
      <c r="BP466" s="85">
        <v>0</v>
      </c>
      <c r="BQ466" s="57">
        <f t="shared" si="4540"/>
        <v>0</v>
      </c>
      <c r="BR466" s="85">
        <v>0</v>
      </c>
      <c r="BS466" s="85">
        <v>0</v>
      </c>
      <c r="BT466" s="85">
        <v>0</v>
      </c>
      <c r="BU466" s="85">
        <v>0</v>
      </c>
      <c r="BV466" s="85">
        <v>0</v>
      </c>
      <c r="BW466" s="85">
        <v>0</v>
      </c>
      <c r="BX466" s="85">
        <v>0</v>
      </c>
      <c r="BY466" s="85">
        <v>0</v>
      </c>
      <c r="BZ466" s="85">
        <v>0</v>
      </c>
      <c r="CA466" s="85">
        <v>0</v>
      </c>
      <c r="CB466" s="85">
        <v>0</v>
      </c>
      <c r="CC466" s="85">
        <v>0</v>
      </c>
      <c r="CD466" s="57">
        <f t="shared" si="4475"/>
        <v>0</v>
      </c>
      <c r="CE466" s="85">
        <v>0</v>
      </c>
      <c r="CF466" s="85">
        <v>0</v>
      </c>
      <c r="CG466" s="85">
        <v>0</v>
      </c>
      <c r="CH466" s="85">
        <v>0</v>
      </c>
      <c r="CI466" s="85">
        <v>0</v>
      </c>
      <c r="CJ466" s="85">
        <v>0</v>
      </c>
      <c r="CK466" s="85">
        <v>0</v>
      </c>
      <c r="CL466" s="85">
        <v>0</v>
      </c>
      <c r="CM466" s="85">
        <v>0</v>
      </c>
      <c r="CN466" s="85">
        <v>0</v>
      </c>
      <c r="CO466" s="84">
        <v>0</v>
      </c>
      <c r="CP466" s="84">
        <v>0</v>
      </c>
      <c r="CQ466" s="57">
        <f>CE466+CF466+CG466+CH466+CI466+CJ466+CK466+CL466+CM466+CN466+CO466+CP466</f>
        <v>0</v>
      </c>
      <c r="CR466" s="57">
        <f t="shared" si="4323"/>
        <v>0</v>
      </c>
      <c r="CS466" s="179">
        <v>0</v>
      </c>
      <c r="CT466" s="84">
        <v>0</v>
      </c>
      <c r="CU466" s="84">
        <v>0</v>
      </c>
      <c r="CV466" s="84">
        <f t="shared" ref="CV466:CV526" si="5040">CS466+CT466</f>
        <v>0</v>
      </c>
      <c r="CW466" s="84">
        <v>0</v>
      </c>
      <c r="CX466" s="84">
        <f t="shared" ref="CX466:CX526" si="5041">CS466+CU466</f>
        <v>0</v>
      </c>
      <c r="CY466" s="191" t="str">
        <f t="shared" ref="CY466:CY526" si="5042">IFERROR(CX466/CV466,"nebija plānots")</f>
        <v>nebija plānots</v>
      </c>
      <c r="CZ466" s="84">
        <f t="shared" ref="CZ466:CZ526" si="5043">CX466-CV466</f>
        <v>0</v>
      </c>
      <c r="DA466" s="84">
        <f t="shared" ref="DA466:FL466" si="5044">DA467+DA468</f>
        <v>0</v>
      </c>
      <c r="DB466" s="84">
        <v>0</v>
      </c>
      <c r="DC466" s="84">
        <f t="shared" ref="DC466:DC526" si="5045">CV466+DA466</f>
        <v>0</v>
      </c>
      <c r="DD466" s="84">
        <v>0</v>
      </c>
      <c r="DE466" s="84">
        <f t="shared" si="5015"/>
        <v>0</v>
      </c>
      <c r="DF466" s="191" t="str">
        <f t="shared" ref="DF466" si="5046">IFERROR(DE466/DC466,"nebija plānots")</f>
        <v>nebija plānots</v>
      </c>
      <c r="DG466" s="84">
        <f t="shared" ref="DG466" si="5047">DE466-DC466</f>
        <v>0</v>
      </c>
      <c r="DH466" s="84">
        <f t="shared" si="5044"/>
        <v>0</v>
      </c>
      <c r="DI466" s="84">
        <v>0</v>
      </c>
      <c r="DJ466" s="84">
        <f t="shared" ref="DJ466" si="5048">DC466+DH466</f>
        <v>0</v>
      </c>
      <c r="DK466" s="84">
        <v>0</v>
      </c>
      <c r="DL466" s="84">
        <f t="shared" si="5016"/>
        <v>0</v>
      </c>
      <c r="DM466" s="191" t="str">
        <f t="shared" ref="DM466" si="5049">IFERROR(DL466/DJ466,"nebija plānots")</f>
        <v>nebija plānots</v>
      </c>
      <c r="DN466" s="84">
        <f t="shared" ref="DN466" si="5050">DL466-DJ466</f>
        <v>0</v>
      </c>
      <c r="DO466" s="84">
        <f t="shared" si="5044"/>
        <v>0</v>
      </c>
      <c r="DP466" s="84">
        <v>0</v>
      </c>
      <c r="DQ466" s="84">
        <f t="shared" ref="DQ466" si="5051">DJ466+DO466</f>
        <v>0</v>
      </c>
      <c r="DR466" s="84">
        <v>0</v>
      </c>
      <c r="DS466" s="84">
        <f t="shared" si="5017"/>
        <v>0</v>
      </c>
      <c r="DT466" s="191" t="str">
        <f t="shared" ref="DT466" si="5052">IFERROR(DS466/DQ466,"nebija plānots")</f>
        <v>nebija plānots</v>
      </c>
      <c r="DU466" s="84">
        <f t="shared" ref="DU466" si="5053">DS466-DQ466</f>
        <v>0</v>
      </c>
      <c r="DV466" s="84">
        <f t="shared" si="5044"/>
        <v>0</v>
      </c>
      <c r="DW466" s="84">
        <v>0</v>
      </c>
      <c r="DX466" s="84">
        <f t="shared" ref="DX466" si="5054">DQ466+DV466</f>
        <v>0</v>
      </c>
      <c r="DY466" s="84">
        <v>0</v>
      </c>
      <c r="DZ466" s="84">
        <f t="shared" si="5018"/>
        <v>0</v>
      </c>
      <c r="EA466" s="191" t="str">
        <f t="shared" ref="EA466" si="5055">IFERROR(DZ466/DX466,"nebija plānots")</f>
        <v>nebija plānots</v>
      </c>
      <c r="EB466" s="84">
        <f t="shared" ref="EB466" si="5056">DZ466-DX466</f>
        <v>0</v>
      </c>
      <c r="EC466" s="84">
        <f t="shared" si="5044"/>
        <v>0</v>
      </c>
      <c r="ED466" s="84">
        <v>0</v>
      </c>
      <c r="EE466" s="84">
        <f t="shared" ref="EE466" si="5057">DX466+EC466</f>
        <v>0</v>
      </c>
      <c r="EF466" s="84">
        <v>0</v>
      </c>
      <c r="EG466" s="84">
        <f t="shared" si="5019"/>
        <v>0</v>
      </c>
      <c r="EH466" s="191" t="str">
        <f t="shared" ref="EH466" si="5058">IFERROR(EG466/EE466,"nebija plānots")</f>
        <v>nebija plānots</v>
      </c>
      <c r="EI466" s="84">
        <f t="shared" ref="EI466" si="5059">EG466-EE466</f>
        <v>0</v>
      </c>
      <c r="EJ466" s="84">
        <f t="shared" si="5044"/>
        <v>0</v>
      </c>
      <c r="EK466" s="84">
        <v>0</v>
      </c>
      <c r="EL466" s="84">
        <f t="shared" ref="EL466" si="5060">EE466+EJ466</f>
        <v>0</v>
      </c>
      <c r="EM466" s="84">
        <v>0</v>
      </c>
      <c r="EN466" s="84">
        <f t="shared" si="5020"/>
        <v>0</v>
      </c>
      <c r="EO466" s="191" t="str">
        <f t="shared" ref="EO466" si="5061">IFERROR(EN466/EL466,"nebija plānots")</f>
        <v>nebija plānots</v>
      </c>
      <c r="EP466" s="84">
        <f t="shared" ref="EP466" si="5062">EN466-EL466</f>
        <v>0</v>
      </c>
      <c r="EQ466" s="84">
        <f t="shared" si="5044"/>
        <v>0</v>
      </c>
      <c r="ER466" s="84">
        <v>0</v>
      </c>
      <c r="ES466" s="84">
        <f t="shared" ref="ES466" si="5063">EL466+EQ466</f>
        <v>0</v>
      </c>
      <c r="ET466" s="84">
        <v>0</v>
      </c>
      <c r="EU466" s="84">
        <f t="shared" si="5021"/>
        <v>0</v>
      </c>
      <c r="EV466" s="191" t="str">
        <f t="shared" ref="EV466" si="5064">IFERROR(EU466/ES466,"nebija plānots")</f>
        <v>nebija plānots</v>
      </c>
      <c r="EW466" s="84">
        <f t="shared" ref="EW466" si="5065">EU466-ES466</f>
        <v>0</v>
      </c>
      <c r="EX466" s="84">
        <f t="shared" si="5044"/>
        <v>0</v>
      </c>
      <c r="EY466" s="84">
        <v>0</v>
      </c>
      <c r="EZ466" s="84">
        <f t="shared" ref="EZ466" si="5066">ES466+EX466</f>
        <v>0</v>
      </c>
      <c r="FA466" s="84">
        <v>0</v>
      </c>
      <c r="FB466" s="84">
        <f t="shared" si="5022"/>
        <v>0</v>
      </c>
      <c r="FC466" s="191" t="str">
        <f t="shared" ref="FC466" si="5067">IFERROR(FB466/EZ466,"nebija plānots")</f>
        <v>nebija plānots</v>
      </c>
      <c r="FD466" s="84">
        <f t="shared" ref="FD466" si="5068">FB466-EZ466</f>
        <v>0</v>
      </c>
      <c r="FE466" s="84">
        <f t="shared" si="5044"/>
        <v>0</v>
      </c>
      <c r="FF466" s="84">
        <v>0</v>
      </c>
      <c r="FG466" s="84">
        <f t="shared" ref="FG466" si="5069">EZ466+FE466</f>
        <v>0</v>
      </c>
      <c r="FH466" s="84">
        <v>0</v>
      </c>
      <c r="FI466" s="84">
        <f t="shared" si="5023"/>
        <v>0</v>
      </c>
      <c r="FJ466" s="191" t="str">
        <f t="shared" ref="FJ466" si="5070">IFERROR(FI466/FG466,"nebija plānots")</f>
        <v>nebija plānots</v>
      </c>
      <c r="FK466" s="84">
        <f t="shared" ref="FK466" si="5071">FI466-FG466</f>
        <v>0</v>
      </c>
      <c r="FL466" s="84">
        <f t="shared" si="5044"/>
        <v>0</v>
      </c>
      <c r="FM466" s="84">
        <v>0</v>
      </c>
      <c r="FN466" s="84">
        <f t="shared" ref="FN466" si="5072">FG466+FL466</f>
        <v>0</v>
      </c>
      <c r="FO466" s="84">
        <v>0</v>
      </c>
      <c r="FP466" s="84">
        <f t="shared" si="5024"/>
        <v>0</v>
      </c>
      <c r="FQ466" s="191" t="str">
        <f t="shared" ref="FQ466" si="5073">IFERROR(FP466/FN466,"nebija plānots")</f>
        <v>nebija plānots</v>
      </c>
      <c r="FR466" s="84">
        <f t="shared" ref="FR466" si="5074">FP466-FN466</f>
        <v>0</v>
      </c>
      <c r="FS466" s="97">
        <f t="shared" si="4506"/>
        <v>0</v>
      </c>
      <c r="FT466" s="97">
        <f t="shared" si="5025"/>
        <v>0</v>
      </c>
      <c r="FU466" s="84">
        <v>0</v>
      </c>
      <c r="FV466" s="84">
        <v>0</v>
      </c>
      <c r="FW466" s="84">
        <v>0</v>
      </c>
      <c r="FX466" s="84">
        <f t="shared" si="5026"/>
        <v>0</v>
      </c>
      <c r="FY466" s="191" t="str">
        <f t="shared" si="5027"/>
        <v>nebija plānots</v>
      </c>
      <c r="FZ466" s="84">
        <f t="shared" si="5028"/>
        <v>0</v>
      </c>
      <c r="GA466" s="84">
        <v>0</v>
      </c>
      <c r="GB466" s="84">
        <v>0</v>
      </c>
      <c r="GC466" s="84">
        <f t="shared" si="5029"/>
        <v>0</v>
      </c>
      <c r="GD466" s="84">
        <f t="shared" si="5030"/>
        <v>0</v>
      </c>
      <c r="GE466" s="84">
        <f t="shared" si="5031"/>
        <v>0</v>
      </c>
      <c r="GF466" s="191" t="str">
        <f t="shared" si="5032"/>
        <v>nebija plānots</v>
      </c>
      <c r="GG466" s="84">
        <f t="shared" si="5033"/>
        <v>0</v>
      </c>
      <c r="GH466" s="84">
        <v>0</v>
      </c>
      <c r="GI466" s="84">
        <v>0</v>
      </c>
      <c r="GJ466" s="84">
        <f t="shared" si="5034"/>
        <v>0</v>
      </c>
      <c r="GK466" s="84">
        <f t="shared" si="5035"/>
        <v>0</v>
      </c>
      <c r="GL466" s="84">
        <f t="shared" si="5036"/>
        <v>0</v>
      </c>
      <c r="GM466" s="191" t="str">
        <f t="shared" si="5037"/>
        <v>nebija plānots</v>
      </c>
      <c r="GN466" s="84">
        <f t="shared" si="5038"/>
        <v>0</v>
      </c>
      <c r="GO466" s="84">
        <v>0</v>
      </c>
      <c r="GP466" s="84">
        <v>0</v>
      </c>
      <c r="GQ466" s="84">
        <f t="shared" si="5007"/>
        <v>0</v>
      </c>
      <c r="GR466" s="84">
        <f t="shared" si="5008"/>
        <v>0</v>
      </c>
      <c r="GS466" s="84">
        <f t="shared" si="5009"/>
        <v>0</v>
      </c>
      <c r="GT466" s="191" t="str">
        <f t="shared" si="5039"/>
        <v>nebija plānots</v>
      </c>
      <c r="GU466" s="84">
        <f t="shared" si="5010"/>
        <v>0</v>
      </c>
      <c r="GV466" s="84">
        <v>0</v>
      </c>
      <c r="GW466" s="84">
        <v>0</v>
      </c>
      <c r="GX466" s="84">
        <f t="shared" si="5011"/>
        <v>0</v>
      </c>
      <c r="GY466" s="84">
        <f t="shared" si="5012"/>
        <v>0</v>
      </c>
      <c r="GZ466" s="84">
        <f t="shared" si="5013"/>
        <v>0</v>
      </c>
      <c r="HA466" s="191" t="str">
        <f t="shared" si="4507"/>
        <v>nebija plānots</v>
      </c>
      <c r="HB466" s="84">
        <f t="shared" si="5014"/>
        <v>0</v>
      </c>
      <c r="HC466" s="57">
        <f>FU466+FS466+CQ466+CD466+BQ466+BC466+AP466</f>
        <v>0</v>
      </c>
      <c r="HD466" s="57">
        <f>Q466-HC466</f>
        <v>0</v>
      </c>
      <c r="HE466" s="58"/>
      <c r="HF466" s="58"/>
      <c r="HG466" s="59"/>
      <c r="HH466" s="59"/>
      <c r="HI466" s="59"/>
    </row>
    <row r="467" spans="1:217" ht="78" hidden="1" outlineLevel="1" x14ac:dyDescent="0.45">
      <c r="B467" s="9"/>
      <c r="C467" s="317" t="s">
        <v>94</v>
      </c>
      <c r="D467" s="1" t="s">
        <v>1471</v>
      </c>
      <c r="E467" s="35">
        <v>449</v>
      </c>
      <c r="F467" s="35">
        <v>8</v>
      </c>
      <c r="G467" s="36" t="s">
        <v>94</v>
      </c>
      <c r="H467" s="37" t="s">
        <v>296</v>
      </c>
      <c r="I467" s="37" t="s">
        <v>542</v>
      </c>
      <c r="J467" s="54">
        <v>0</v>
      </c>
      <c r="K467" s="38"/>
      <c r="L467" s="38"/>
      <c r="M467" s="39" t="s">
        <v>34</v>
      </c>
      <c r="N467" s="38"/>
      <c r="O467" s="38"/>
      <c r="P467" s="38" t="s">
        <v>456</v>
      </c>
      <c r="Q467" s="40"/>
      <c r="R467" s="40"/>
      <c r="S467" s="40"/>
      <c r="T467" s="40"/>
      <c r="U467" s="98"/>
      <c r="V467" s="40"/>
      <c r="W467" s="40"/>
      <c r="X467" s="85">
        <f t="shared" si="4322"/>
        <v>0</v>
      </c>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0"/>
      <c r="AZ467" s="40"/>
      <c r="BA467" s="40"/>
      <c r="BB467" s="40"/>
      <c r="BC467" s="40"/>
      <c r="BD467" s="40"/>
      <c r="BE467" s="40"/>
      <c r="BF467" s="40"/>
      <c r="BG467" s="40"/>
      <c r="BH467" s="40"/>
      <c r="BI467" s="40"/>
      <c r="BJ467" s="40"/>
      <c r="BK467" s="40"/>
      <c r="BL467" s="40"/>
      <c r="BM467" s="40"/>
      <c r="BN467" s="40"/>
      <c r="BO467" s="40"/>
      <c r="BP467" s="40"/>
      <c r="BQ467" s="40"/>
      <c r="BR467" s="40"/>
      <c r="BS467" s="40"/>
      <c r="BT467" s="40"/>
      <c r="BU467" s="40"/>
      <c r="BV467" s="40"/>
      <c r="BW467" s="40"/>
      <c r="BX467" s="40"/>
      <c r="BY467" s="40"/>
      <c r="BZ467" s="40"/>
      <c r="CA467" s="40"/>
      <c r="CB467" s="40"/>
      <c r="CC467" s="40"/>
      <c r="CD467" s="40"/>
      <c r="CE467" s="40"/>
      <c r="CF467" s="40"/>
      <c r="CG467" s="40"/>
      <c r="CH467" s="40"/>
      <c r="CI467" s="40"/>
      <c r="CJ467" s="40"/>
      <c r="CK467" s="40"/>
      <c r="CL467" s="40"/>
      <c r="CM467" s="40"/>
      <c r="CN467" s="40"/>
      <c r="CO467" s="84">
        <v>0</v>
      </c>
      <c r="CP467" s="84">
        <v>0</v>
      </c>
      <c r="CQ467" s="40"/>
      <c r="CR467" s="57">
        <f t="shared" si="4323"/>
        <v>0</v>
      </c>
      <c r="CS467" s="40"/>
      <c r="CT467" s="40"/>
      <c r="CU467" s="84"/>
      <c r="CV467" s="84"/>
      <c r="CW467" s="84"/>
      <c r="CX467" s="84"/>
      <c r="CY467" s="191"/>
      <c r="CZ467" s="84"/>
      <c r="DA467" s="40"/>
      <c r="DB467" s="84">
        <v>0</v>
      </c>
      <c r="DC467" s="84"/>
      <c r="DD467" s="84"/>
      <c r="DE467" s="84">
        <f t="shared" si="5015"/>
        <v>0</v>
      </c>
      <c r="DF467" s="191"/>
      <c r="DG467" s="84"/>
      <c r="DH467" s="40"/>
      <c r="DI467" s="84">
        <v>0</v>
      </c>
      <c r="DJ467" s="84"/>
      <c r="DK467" s="84"/>
      <c r="DL467" s="84">
        <f t="shared" si="5016"/>
        <v>0</v>
      </c>
      <c r="DM467" s="191"/>
      <c r="DN467" s="84"/>
      <c r="DO467" s="40"/>
      <c r="DP467" s="84">
        <v>0</v>
      </c>
      <c r="DQ467" s="84"/>
      <c r="DR467" s="84"/>
      <c r="DS467" s="84">
        <f t="shared" si="5017"/>
        <v>0</v>
      </c>
      <c r="DT467" s="191"/>
      <c r="DU467" s="84"/>
      <c r="DV467" s="40"/>
      <c r="DW467" s="84">
        <v>0</v>
      </c>
      <c r="DX467" s="84"/>
      <c r="DY467" s="84"/>
      <c r="DZ467" s="84">
        <f t="shared" si="5018"/>
        <v>0</v>
      </c>
      <c r="EA467" s="191"/>
      <c r="EB467" s="84"/>
      <c r="EC467" s="40"/>
      <c r="ED467" s="84">
        <v>0</v>
      </c>
      <c r="EE467" s="84"/>
      <c r="EF467" s="84"/>
      <c r="EG467" s="84">
        <f t="shared" si="5019"/>
        <v>0</v>
      </c>
      <c r="EH467" s="191"/>
      <c r="EI467" s="84"/>
      <c r="EJ467" s="40"/>
      <c r="EK467" s="84">
        <v>0</v>
      </c>
      <c r="EL467" s="84"/>
      <c r="EM467" s="84"/>
      <c r="EN467" s="84">
        <f t="shared" si="5020"/>
        <v>0</v>
      </c>
      <c r="EO467" s="191"/>
      <c r="EP467" s="84"/>
      <c r="EQ467" s="40"/>
      <c r="ER467" s="84">
        <v>0</v>
      </c>
      <c r="ES467" s="84"/>
      <c r="ET467" s="84"/>
      <c r="EU467" s="84">
        <f t="shared" si="5021"/>
        <v>0</v>
      </c>
      <c r="EV467" s="191"/>
      <c r="EW467" s="84"/>
      <c r="EX467" s="40"/>
      <c r="EY467" s="84">
        <v>0</v>
      </c>
      <c r="EZ467" s="84"/>
      <c r="FA467" s="84"/>
      <c r="FB467" s="84">
        <f t="shared" si="5022"/>
        <v>0</v>
      </c>
      <c r="FC467" s="191"/>
      <c r="FD467" s="84"/>
      <c r="FE467" s="40"/>
      <c r="FF467" s="84">
        <v>0</v>
      </c>
      <c r="FG467" s="84"/>
      <c r="FH467" s="84"/>
      <c r="FI467" s="84">
        <f t="shared" si="5023"/>
        <v>0</v>
      </c>
      <c r="FJ467" s="191"/>
      <c r="FK467" s="84"/>
      <c r="FL467" s="40"/>
      <c r="FM467" s="84">
        <v>0</v>
      </c>
      <c r="FN467" s="84"/>
      <c r="FO467" s="84"/>
      <c r="FP467" s="84">
        <f t="shared" si="5024"/>
        <v>0</v>
      </c>
      <c r="FQ467" s="191"/>
      <c r="FR467" s="84"/>
      <c r="FS467" s="40"/>
      <c r="FT467" s="97">
        <f t="shared" si="5025"/>
        <v>0</v>
      </c>
      <c r="FU467" s="84">
        <v>0</v>
      </c>
      <c r="FV467" s="84">
        <v>0</v>
      </c>
      <c r="FW467" s="84">
        <v>0</v>
      </c>
      <c r="FX467" s="84">
        <f t="shared" si="5026"/>
        <v>0</v>
      </c>
      <c r="FY467" s="191" t="str">
        <f t="shared" si="5027"/>
        <v>nebija plānots</v>
      </c>
      <c r="FZ467" s="84">
        <f t="shared" si="5028"/>
        <v>0</v>
      </c>
      <c r="GA467" s="84">
        <v>0</v>
      </c>
      <c r="GB467" s="84">
        <v>0</v>
      </c>
      <c r="GC467" s="84">
        <f t="shared" si="5029"/>
        <v>0</v>
      </c>
      <c r="GD467" s="84">
        <f t="shared" si="5030"/>
        <v>0</v>
      </c>
      <c r="GE467" s="84">
        <f t="shared" si="5031"/>
        <v>0</v>
      </c>
      <c r="GF467" s="191" t="str">
        <f t="shared" si="5032"/>
        <v>nebija plānots</v>
      </c>
      <c r="GG467" s="84">
        <f t="shared" si="5033"/>
        <v>0</v>
      </c>
      <c r="GH467" s="84">
        <v>0</v>
      </c>
      <c r="GI467" s="84">
        <v>0</v>
      </c>
      <c r="GJ467" s="84">
        <f t="shared" si="5034"/>
        <v>0</v>
      </c>
      <c r="GK467" s="84">
        <f t="shared" si="5035"/>
        <v>0</v>
      </c>
      <c r="GL467" s="84">
        <f t="shared" si="5036"/>
        <v>0</v>
      </c>
      <c r="GM467" s="191" t="str">
        <f t="shared" si="5037"/>
        <v>nebija plānots</v>
      </c>
      <c r="GN467" s="84">
        <f t="shared" si="5038"/>
        <v>0</v>
      </c>
      <c r="GO467" s="84">
        <v>0</v>
      </c>
      <c r="GP467" s="84">
        <v>0</v>
      </c>
      <c r="GQ467" s="84">
        <f t="shared" si="5007"/>
        <v>0</v>
      </c>
      <c r="GR467" s="84">
        <f t="shared" si="5008"/>
        <v>0</v>
      </c>
      <c r="GS467" s="84">
        <f t="shared" si="5009"/>
        <v>0</v>
      </c>
      <c r="GT467" s="191" t="str">
        <f t="shared" si="5039"/>
        <v>nebija plānots</v>
      </c>
      <c r="GU467" s="84">
        <f t="shared" si="5010"/>
        <v>0</v>
      </c>
      <c r="GV467" s="84">
        <v>0</v>
      </c>
      <c r="GW467" s="84">
        <v>0</v>
      </c>
      <c r="GX467" s="84">
        <f t="shared" si="5011"/>
        <v>0</v>
      </c>
      <c r="GY467" s="84">
        <f t="shared" si="5012"/>
        <v>0</v>
      </c>
      <c r="GZ467" s="84">
        <f t="shared" si="5013"/>
        <v>0</v>
      </c>
      <c r="HA467" s="191" t="str">
        <f t="shared" si="4507"/>
        <v>nebija plānots</v>
      </c>
      <c r="HB467" s="84">
        <f t="shared" si="5014"/>
        <v>0</v>
      </c>
      <c r="HC467" s="40"/>
      <c r="HD467" s="40"/>
      <c r="HE467" s="99"/>
      <c r="HF467" s="99"/>
      <c r="HG467" s="100"/>
      <c r="HH467" s="100"/>
      <c r="HI467" s="100"/>
    </row>
    <row r="468" spans="1:217" ht="58.5" hidden="1" outlineLevel="1" x14ac:dyDescent="0.45">
      <c r="B468" s="9"/>
      <c r="C468" s="317" t="s">
        <v>94</v>
      </c>
      <c r="D468" s="1" t="s">
        <v>1471</v>
      </c>
      <c r="E468" s="35">
        <v>450</v>
      </c>
      <c r="F468" s="35">
        <v>8</v>
      </c>
      <c r="G468" s="36" t="s">
        <v>94</v>
      </c>
      <c r="H468" s="37" t="s">
        <v>296</v>
      </c>
      <c r="I468" s="37" t="s">
        <v>542</v>
      </c>
      <c r="J468" s="54">
        <v>0</v>
      </c>
      <c r="K468" s="38"/>
      <c r="L468" s="38"/>
      <c r="M468" s="39" t="s">
        <v>34</v>
      </c>
      <c r="N468" s="38"/>
      <c r="O468" s="38"/>
      <c r="P468" s="38" t="s">
        <v>457</v>
      </c>
      <c r="Q468" s="40"/>
      <c r="R468" s="40"/>
      <c r="S468" s="40"/>
      <c r="T468" s="40"/>
      <c r="U468" s="98"/>
      <c r="V468" s="40"/>
      <c r="W468" s="40"/>
      <c r="X468" s="85">
        <f t="shared" ref="X468:X531" si="5075">N468</f>
        <v>0</v>
      </c>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0"/>
      <c r="AZ468" s="40"/>
      <c r="BA468" s="40"/>
      <c r="BB468" s="40"/>
      <c r="BC468" s="40"/>
      <c r="BD468" s="40"/>
      <c r="BE468" s="40"/>
      <c r="BF468" s="40"/>
      <c r="BG468" s="40"/>
      <c r="BH468" s="40"/>
      <c r="BI468" s="40"/>
      <c r="BJ468" s="40"/>
      <c r="BK468" s="40"/>
      <c r="BL468" s="40"/>
      <c r="BM468" s="40"/>
      <c r="BN468" s="40"/>
      <c r="BO468" s="40"/>
      <c r="BP468" s="40"/>
      <c r="BQ468" s="40"/>
      <c r="BR468" s="40"/>
      <c r="BS468" s="40"/>
      <c r="BT468" s="40"/>
      <c r="BU468" s="40"/>
      <c r="BV468" s="40"/>
      <c r="BW468" s="40"/>
      <c r="BX468" s="40"/>
      <c r="BY468" s="40"/>
      <c r="BZ468" s="40"/>
      <c r="CA468" s="40"/>
      <c r="CB468" s="40"/>
      <c r="CC468" s="40"/>
      <c r="CD468" s="40"/>
      <c r="CE468" s="40"/>
      <c r="CF468" s="40"/>
      <c r="CG468" s="40"/>
      <c r="CH468" s="40"/>
      <c r="CI468" s="40"/>
      <c r="CJ468" s="40"/>
      <c r="CK468" s="40"/>
      <c r="CL468" s="40"/>
      <c r="CM468" s="40"/>
      <c r="CN468" s="40"/>
      <c r="CO468" s="84">
        <v>0</v>
      </c>
      <c r="CP468" s="84">
        <v>0</v>
      </c>
      <c r="CQ468" s="40"/>
      <c r="CR468" s="57">
        <f t="shared" ref="CR468:CR531" si="5076">BD468+BQ468+CD468+CQ468</f>
        <v>0</v>
      </c>
      <c r="CS468" s="40"/>
      <c r="CT468" s="40"/>
      <c r="CU468" s="84"/>
      <c r="CV468" s="84"/>
      <c r="CW468" s="84"/>
      <c r="CX468" s="84"/>
      <c r="CY468" s="191"/>
      <c r="CZ468" s="84"/>
      <c r="DA468" s="40"/>
      <c r="DB468" s="84">
        <v>0</v>
      </c>
      <c r="DC468" s="84"/>
      <c r="DD468" s="84"/>
      <c r="DE468" s="84">
        <f t="shared" si="5015"/>
        <v>0</v>
      </c>
      <c r="DF468" s="191"/>
      <c r="DG468" s="84"/>
      <c r="DH468" s="40"/>
      <c r="DI468" s="84">
        <v>0</v>
      </c>
      <c r="DJ468" s="84"/>
      <c r="DK468" s="84"/>
      <c r="DL468" s="84">
        <f t="shared" si="5016"/>
        <v>0</v>
      </c>
      <c r="DM468" s="191"/>
      <c r="DN468" s="84"/>
      <c r="DO468" s="40"/>
      <c r="DP468" s="84">
        <v>0</v>
      </c>
      <c r="DQ468" s="84"/>
      <c r="DR468" s="84"/>
      <c r="DS468" s="84">
        <f t="shared" si="5017"/>
        <v>0</v>
      </c>
      <c r="DT468" s="191"/>
      <c r="DU468" s="84"/>
      <c r="DV468" s="40"/>
      <c r="DW468" s="84">
        <v>0</v>
      </c>
      <c r="DX468" s="84"/>
      <c r="DY468" s="84"/>
      <c r="DZ468" s="84">
        <f t="shared" si="5018"/>
        <v>0</v>
      </c>
      <c r="EA468" s="191"/>
      <c r="EB468" s="84"/>
      <c r="EC468" s="40"/>
      <c r="ED468" s="84">
        <v>0</v>
      </c>
      <c r="EE468" s="84"/>
      <c r="EF468" s="84"/>
      <c r="EG468" s="84">
        <f t="shared" si="5019"/>
        <v>0</v>
      </c>
      <c r="EH468" s="191"/>
      <c r="EI468" s="84"/>
      <c r="EJ468" s="40"/>
      <c r="EK468" s="84">
        <v>0</v>
      </c>
      <c r="EL468" s="84"/>
      <c r="EM468" s="84"/>
      <c r="EN468" s="84">
        <f t="shared" si="5020"/>
        <v>0</v>
      </c>
      <c r="EO468" s="191"/>
      <c r="EP468" s="84"/>
      <c r="EQ468" s="40"/>
      <c r="ER468" s="84">
        <v>0</v>
      </c>
      <c r="ES468" s="84"/>
      <c r="ET468" s="84"/>
      <c r="EU468" s="84">
        <f t="shared" si="5021"/>
        <v>0</v>
      </c>
      <c r="EV468" s="191"/>
      <c r="EW468" s="84"/>
      <c r="EX468" s="40"/>
      <c r="EY468" s="84">
        <v>0</v>
      </c>
      <c r="EZ468" s="84"/>
      <c r="FA468" s="84"/>
      <c r="FB468" s="84">
        <f t="shared" si="5022"/>
        <v>0</v>
      </c>
      <c r="FC468" s="191"/>
      <c r="FD468" s="84"/>
      <c r="FE468" s="40"/>
      <c r="FF468" s="84">
        <v>0</v>
      </c>
      <c r="FG468" s="84"/>
      <c r="FH468" s="84"/>
      <c r="FI468" s="84">
        <f t="shared" si="5023"/>
        <v>0</v>
      </c>
      <c r="FJ468" s="191"/>
      <c r="FK468" s="84"/>
      <c r="FL468" s="40"/>
      <c r="FM468" s="84">
        <v>0</v>
      </c>
      <c r="FN468" s="84"/>
      <c r="FO468" s="84"/>
      <c r="FP468" s="84">
        <f t="shared" si="5024"/>
        <v>0</v>
      </c>
      <c r="FQ468" s="191"/>
      <c r="FR468" s="84"/>
      <c r="FS468" s="40"/>
      <c r="FT468" s="97">
        <f t="shared" si="5025"/>
        <v>0</v>
      </c>
      <c r="FU468" s="84">
        <v>0</v>
      </c>
      <c r="FV468" s="84">
        <v>0</v>
      </c>
      <c r="FW468" s="84">
        <v>0</v>
      </c>
      <c r="FX468" s="84">
        <f t="shared" si="5026"/>
        <v>0</v>
      </c>
      <c r="FY468" s="191" t="str">
        <f t="shared" si="5027"/>
        <v>nebija plānots</v>
      </c>
      <c r="FZ468" s="84">
        <f t="shared" si="5028"/>
        <v>0</v>
      </c>
      <c r="GA468" s="84">
        <v>0</v>
      </c>
      <c r="GB468" s="84">
        <v>0</v>
      </c>
      <c r="GC468" s="84">
        <f t="shared" si="5029"/>
        <v>0</v>
      </c>
      <c r="GD468" s="84">
        <f t="shared" si="5030"/>
        <v>0</v>
      </c>
      <c r="GE468" s="84">
        <f t="shared" si="5031"/>
        <v>0</v>
      </c>
      <c r="GF468" s="191" t="str">
        <f t="shared" si="5032"/>
        <v>nebija plānots</v>
      </c>
      <c r="GG468" s="84">
        <f t="shared" si="5033"/>
        <v>0</v>
      </c>
      <c r="GH468" s="84">
        <v>0</v>
      </c>
      <c r="GI468" s="84">
        <v>0</v>
      </c>
      <c r="GJ468" s="84">
        <f t="shared" si="5034"/>
        <v>0</v>
      </c>
      <c r="GK468" s="84">
        <f t="shared" si="5035"/>
        <v>0</v>
      </c>
      <c r="GL468" s="84">
        <f t="shared" si="5036"/>
        <v>0</v>
      </c>
      <c r="GM468" s="191" t="str">
        <f t="shared" si="5037"/>
        <v>nebija plānots</v>
      </c>
      <c r="GN468" s="84">
        <f t="shared" si="5038"/>
        <v>0</v>
      </c>
      <c r="GO468" s="84">
        <v>0</v>
      </c>
      <c r="GP468" s="84">
        <v>0</v>
      </c>
      <c r="GQ468" s="84">
        <f t="shared" si="5007"/>
        <v>0</v>
      </c>
      <c r="GR468" s="84">
        <f t="shared" si="5008"/>
        <v>0</v>
      </c>
      <c r="GS468" s="84">
        <f t="shared" si="5009"/>
        <v>0</v>
      </c>
      <c r="GT468" s="191" t="str">
        <f t="shared" si="5039"/>
        <v>nebija plānots</v>
      </c>
      <c r="GU468" s="84">
        <f t="shared" si="5010"/>
        <v>0</v>
      </c>
      <c r="GV468" s="84">
        <v>0</v>
      </c>
      <c r="GW468" s="84">
        <v>0</v>
      </c>
      <c r="GX468" s="84">
        <f t="shared" si="5011"/>
        <v>0</v>
      </c>
      <c r="GY468" s="84">
        <f t="shared" si="5012"/>
        <v>0</v>
      </c>
      <c r="GZ468" s="84">
        <f t="shared" si="5013"/>
        <v>0</v>
      </c>
      <c r="HA468" s="191" t="str">
        <f t="shared" si="4507"/>
        <v>nebija plānots</v>
      </c>
      <c r="HB468" s="84">
        <f t="shared" si="5014"/>
        <v>0</v>
      </c>
      <c r="HC468" s="40"/>
      <c r="HD468" s="40"/>
      <c r="HE468" s="99"/>
      <c r="HF468" s="99"/>
      <c r="HG468" s="100"/>
      <c r="HH468" s="100"/>
      <c r="HI468" s="100"/>
    </row>
    <row r="469" spans="1:217" s="21" customFormat="1" ht="195" collapsed="1" x14ac:dyDescent="0.45">
      <c r="A469" s="1" t="str">
        <f>G469&amp;K469</f>
        <v>8.3.2.1.__</v>
      </c>
      <c r="B469" s="9" t="str">
        <f>C469&amp;J469&amp;"."&amp;D469</f>
        <v>8.3.2.1.K0.Nē</v>
      </c>
      <c r="C469" s="317" t="s">
        <v>95</v>
      </c>
      <c r="D469" s="1" t="s">
        <v>1471</v>
      </c>
      <c r="E469" s="35">
        <v>451</v>
      </c>
      <c r="F469" s="52">
        <v>8</v>
      </c>
      <c r="G469" s="55" t="s">
        <v>95</v>
      </c>
      <c r="H469" s="54" t="s">
        <v>297</v>
      </c>
      <c r="I469" s="54" t="str">
        <f t="shared" si="4781"/>
        <v>8.3.2.1. Izglītojamo talantu attīstība</v>
      </c>
      <c r="J469" s="54" t="s">
        <v>1472</v>
      </c>
      <c r="K469" s="62" t="s">
        <v>33</v>
      </c>
      <c r="L469" s="38" t="str">
        <f t="shared" si="4782"/>
        <v>8.3.2.1.__</v>
      </c>
      <c r="M469" s="63" t="s">
        <v>34</v>
      </c>
      <c r="N469" s="62" t="s">
        <v>4</v>
      </c>
      <c r="O469" s="55" t="s">
        <v>222</v>
      </c>
      <c r="P469" s="55" t="s">
        <v>225</v>
      </c>
      <c r="Q469" s="57">
        <f t="shared" si="4783"/>
        <v>3515047</v>
      </c>
      <c r="R469" s="57">
        <f t="shared" si="4784"/>
        <v>3515047</v>
      </c>
      <c r="S469" s="80">
        <v>0</v>
      </c>
      <c r="T469" s="80">
        <v>0</v>
      </c>
      <c r="U469" s="81">
        <v>3515047</v>
      </c>
      <c r="V469" s="80">
        <v>0</v>
      </c>
      <c r="W469" s="80">
        <v>0</v>
      </c>
      <c r="X469" s="85" t="str">
        <f t="shared" si="5075"/>
        <v>ESF</v>
      </c>
      <c r="Y469" s="85">
        <v>0</v>
      </c>
      <c r="Z469" s="85">
        <v>14168.29</v>
      </c>
      <c r="AA469" s="85">
        <v>0</v>
      </c>
      <c r="AB469" s="85">
        <v>12387.36</v>
      </c>
      <c r="AC469" s="85">
        <v>0</v>
      </c>
      <c r="AD469" s="85">
        <v>0</v>
      </c>
      <c r="AE469" s="85">
        <v>0</v>
      </c>
      <c r="AF469" s="85">
        <v>101337.96</v>
      </c>
      <c r="AG469" s="85">
        <v>0</v>
      </c>
      <c r="AH469" s="85">
        <v>175031.79</v>
      </c>
      <c r="AI469" s="85">
        <v>0</v>
      </c>
      <c r="AJ469" s="85">
        <v>0</v>
      </c>
      <c r="AK469" s="85">
        <v>78415.929999999993</v>
      </c>
      <c r="AL469" s="85">
        <v>0</v>
      </c>
      <c r="AM469" s="85">
        <v>367173.04</v>
      </c>
      <c r="AN469" s="85">
        <f t="shared" si="4193"/>
        <v>381341.32999999996</v>
      </c>
      <c r="AO469" s="85">
        <v>547307.97</v>
      </c>
      <c r="AP469" s="57">
        <f t="shared" si="4538"/>
        <v>928649.29999999993</v>
      </c>
      <c r="AQ469" s="85">
        <v>0</v>
      </c>
      <c r="AR469" s="85">
        <v>0</v>
      </c>
      <c r="AS469" s="85">
        <v>59668.12</v>
      </c>
      <c r="AT469" s="85">
        <v>0</v>
      </c>
      <c r="AU469" s="85">
        <v>0</v>
      </c>
      <c r="AV469" s="85">
        <v>163289.60999999999</v>
      </c>
      <c r="AW469" s="85">
        <v>0</v>
      </c>
      <c r="AX469" s="85">
        <v>0</v>
      </c>
      <c r="AY469" s="85">
        <v>184156.44</v>
      </c>
      <c r="AZ469" s="85">
        <v>0</v>
      </c>
      <c r="BA469" s="85">
        <v>0</v>
      </c>
      <c r="BB469" s="85">
        <v>127393</v>
      </c>
      <c r="BC469" s="57">
        <f t="shared" si="4539"/>
        <v>534507.16999999993</v>
      </c>
      <c r="BD469" s="57">
        <f t="shared" si="4474"/>
        <v>1463156.4699999997</v>
      </c>
      <c r="BE469" s="85">
        <v>0</v>
      </c>
      <c r="BF469" s="85">
        <v>0</v>
      </c>
      <c r="BG469" s="85">
        <v>93465.02</v>
      </c>
      <c r="BH469" s="85">
        <v>0</v>
      </c>
      <c r="BI469" s="85">
        <v>0</v>
      </c>
      <c r="BJ469" s="85">
        <v>175167.27</v>
      </c>
      <c r="BK469" s="85">
        <v>0</v>
      </c>
      <c r="BL469" s="85">
        <v>131602.32</v>
      </c>
      <c r="BM469" s="85">
        <v>0</v>
      </c>
      <c r="BN469" s="85">
        <v>0</v>
      </c>
      <c r="BO469" s="85">
        <v>0</v>
      </c>
      <c r="BP469" s="85">
        <v>104012.93</v>
      </c>
      <c r="BQ469" s="57">
        <f t="shared" si="4540"/>
        <v>504247.54</v>
      </c>
      <c r="BR469" s="85">
        <v>0</v>
      </c>
      <c r="BS469" s="85">
        <v>0</v>
      </c>
      <c r="BT469" s="85">
        <v>96146.5</v>
      </c>
      <c r="BU469" s="85">
        <v>0</v>
      </c>
      <c r="BV469" s="85">
        <v>0</v>
      </c>
      <c r="BW469" s="85">
        <v>154390.82999999999</v>
      </c>
      <c r="BX469" s="85">
        <v>0</v>
      </c>
      <c r="BY469" s="85">
        <v>0</v>
      </c>
      <c r="BZ469" s="85">
        <v>0</v>
      </c>
      <c r="CA469" s="85">
        <v>88095.17</v>
      </c>
      <c r="CB469" s="85">
        <v>0</v>
      </c>
      <c r="CC469" s="85">
        <v>0</v>
      </c>
      <c r="CD469" s="57">
        <f t="shared" si="4475"/>
        <v>338632.5</v>
      </c>
      <c r="CE469" s="85">
        <v>117527.47</v>
      </c>
      <c r="CF469" s="85">
        <v>0</v>
      </c>
      <c r="CG469" s="85">
        <v>118284.33</v>
      </c>
      <c r="CH469" s="85">
        <v>0</v>
      </c>
      <c r="CI469" s="85">
        <v>0</v>
      </c>
      <c r="CJ469" s="85">
        <v>0</v>
      </c>
      <c r="CK469" s="85">
        <v>189487.17</v>
      </c>
      <c r="CL469" s="85">
        <v>0</v>
      </c>
      <c r="CM469" s="85">
        <v>0</v>
      </c>
      <c r="CN469" s="85">
        <v>0</v>
      </c>
      <c r="CO469" s="84">
        <v>0</v>
      </c>
      <c r="CP469" s="84">
        <v>152554.15</v>
      </c>
      <c r="CQ469" s="57">
        <f>CE469+CF469+CG469+CH469+CI469+CJ469+CK469+CL469+CM469+CN469+CO469+CP469</f>
        <v>577853.12</v>
      </c>
      <c r="CR469" s="57">
        <f t="shared" si="5076"/>
        <v>2883889.63</v>
      </c>
      <c r="CS469" s="179">
        <v>0</v>
      </c>
      <c r="CT469" s="84">
        <v>0</v>
      </c>
      <c r="CU469" s="84">
        <v>0</v>
      </c>
      <c r="CV469" s="84">
        <f t="shared" si="5040"/>
        <v>0</v>
      </c>
      <c r="CW469" s="84">
        <v>0</v>
      </c>
      <c r="CX469" s="84">
        <f t="shared" si="5041"/>
        <v>0</v>
      </c>
      <c r="CY469" s="191" t="str">
        <f t="shared" si="5042"/>
        <v>nebija plānots</v>
      </c>
      <c r="CZ469" s="84">
        <f t="shared" si="5043"/>
        <v>0</v>
      </c>
      <c r="DA469" s="84">
        <f t="shared" ref="DA469:FL469" si="5077">DA470+DA471</f>
        <v>86982.23</v>
      </c>
      <c r="DB469" s="84">
        <v>86982.23</v>
      </c>
      <c r="DC469" s="84">
        <f t="shared" si="5045"/>
        <v>86982.23</v>
      </c>
      <c r="DD469" s="84">
        <v>0</v>
      </c>
      <c r="DE469" s="84">
        <f t="shared" si="5015"/>
        <v>86982.23</v>
      </c>
      <c r="DF469" s="191">
        <f t="shared" ref="DF469" si="5078">IFERROR(DE469/DC469,"nebija plānots")</f>
        <v>1</v>
      </c>
      <c r="DG469" s="84">
        <f t="shared" ref="DG469" si="5079">DE469-DC469</f>
        <v>0</v>
      </c>
      <c r="DH469" s="84">
        <f t="shared" si="5077"/>
        <v>0</v>
      </c>
      <c r="DI469" s="84">
        <v>0</v>
      </c>
      <c r="DJ469" s="84">
        <f t="shared" ref="DJ469" si="5080">DC469+DH469</f>
        <v>86982.23</v>
      </c>
      <c r="DK469" s="84">
        <v>0</v>
      </c>
      <c r="DL469" s="84">
        <f t="shared" si="5016"/>
        <v>86982.23</v>
      </c>
      <c r="DM469" s="191">
        <f t="shared" ref="DM469" si="5081">IFERROR(DL469/DJ469,"nebija plānots")</f>
        <v>1</v>
      </c>
      <c r="DN469" s="84">
        <f t="shared" ref="DN469" si="5082">DL469-DJ469</f>
        <v>0</v>
      </c>
      <c r="DO469" s="84">
        <f t="shared" si="5077"/>
        <v>0</v>
      </c>
      <c r="DP469" s="84">
        <v>0</v>
      </c>
      <c r="DQ469" s="84">
        <f t="shared" ref="DQ469" si="5083">DJ469+DO469</f>
        <v>86982.23</v>
      </c>
      <c r="DR469" s="84">
        <v>0</v>
      </c>
      <c r="DS469" s="84">
        <f t="shared" si="5017"/>
        <v>86982.23</v>
      </c>
      <c r="DT469" s="191">
        <f t="shared" ref="DT469" si="5084">IFERROR(DS469/DQ469,"nebija plānots")</f>
        <v>1</v>
      </c>
      <c r="DU469" s="84">
        <f t="shared" ref="DU469" si="5085">DS469-DQ469</f>
        <v>0</v>
      </c>
      <c r="DV469" s="84">
        <f t="shared" si="5077"/>
        <v>0</v>
      </c>
      <c r="DW469" s="84">
        <v>0</v>
      </c>
      <c r="DX469" s="84">
        <f t="shared" ref="DX469" si="5086">DQ469+DV469</f>
        <v>86982.23</v>
      </c>
      <c r="DY469" s="84">
        <v>0</v>
      </c>
      <c r="DZ469" s="84">
        <f t="shared" si="5018"/>
        <v>86982.23</v>
      </c>
      <c r="EA469" s="191">
        <f t="shared" ref="EA469" si="5087">IFERROR(DZ469/DX469,"nebija plānots")</f>
        <v>1</v>
      </c>
      <c r="EB469" s="84">
        <f t="shared" ref="EB469" si="5088">DZ469-DX469</f>
        <v>0</v>
      </c>
      <c r="EC469" s="84">
        <f t="shared" si="5077"/>
        <v>166175</v>
      </c>
      <c r="ED469" s="84">
        <v>193364.45</v>
      </c>
      <c r="EE469" s="84">
        <f t="shared" ref="EE469" si="5089">DX469+EC469</f>
        <v>253157.22999999998</v>
      </c>
      <c r="EF469" s="84">
        <v>0</v>
      </c>
      <c r="EG469" s="84">
        <f t="shared" si="5019"/>
        <v>280346.68</v>
      </c>
      <c r="EH469" s="191">
        <f t="shared" ref="EH469" si="5090">IFERROR(EG469/EE469,"nebija plānots")</f>
        <v>1.1074014358586559</v>
      </c>
      <c r="EI469" s="84">
        <f t="shared" ref="EI469" si="5091">EG469-EE469</f>
        <v>27189.450000000012</v>
      </c>
      <c r="EJ469" s="84">
        <f t="shared" si="5077"/>
        <v>0</v>
      </c>
      <c r="EK469" s="84">
        <v>0</v>
      </c>
      <c r="EL469" s="84">
        <f t="shared" ref="EL469" si="5092">EE469+EJ469</f>
        <v>253157.22999999998</v>
      </c>
      <c r="EM469" s="84">
        <v>0</v>
      </c>
      <c r="EN469" s="84">
        <f t="shared" si="5020"/>
        <v>280346.68</v>
      </c>
      <c r="EO469" s="191">
        <f t="shared" ref="EO469" si="5093">IFERROR(EN469/EL469,"nebija plānots")</f>
        <v>1.1074014358586559</v>
      </c>
      <c r="EP469" s="84">
        <f t="shared" ref="EP469" si="5094">EN469-EL469</f>
        <v>27189.450000000012</v>
      </c>
      <c r="EQ469" s="84">
        <f t="shared" si="5077"/>
        <v>0</v>
      </c>
      <c r="ER469" s="84">
        <v>0</v>
      </c>
      <c r="ES469" s="84">
        <f t="shared" ref="ES469" si="5095">EL469+EQ469</f>
        <v>253157.22999999998</v>
      </c>
      <c r="ET469" s="84">
        <v>0</v>
      </c>
      <c r="EU469" s="84">
        <f t="shared" si="5021"/>
        <v>280346.68</v>
      </c>
      <c r="EV469" s="191">
        <f t="shared" ref="EV469" si="5096">IFERROR(EU469/ES469,"nebija plānots")</f>
        <v>1.1074014358586559</v>
      </c>
      <c r="EW469" s="84">
        <f t="shared" ref="EW469" si="5097">EU469-ES469</f>
        <v>27189.450000000012</v>
      </c>
      <c r="EX469" s="84">
        <f t="shared" si="5077"/>
        <v>108375</v>
      </c>
      <c r="EY469" s="84">
        <v>0</v>
      </c>
      <c r="EZ469" s="84">
        <f t="shared" ref="EZ469" si="5098">ES469+EX469</f>
        <v>361532.23</v>
      </c>
      <c r="FA469" s="84">
        <v>0</v>
      </c>
      <c r="FB469" s="84">
        <f t="shared" si="5022"/>
        <v>280346.68</v>
      </c>
      <c r="FC469" s="191">
        <f t="shared" ref="FC469" si="5099">IFERROR(FB469/EZ469,"nebija plānots")</f>
        <v>0.77544035285595425</v>
      </c>
      <c r="FD469" s="84">
        <f t="shared" ref="FD469" si="5100">FB469-EZ469</f>
        <v>-81185.549999999988</v>
      </c>
      <c r="FE469" s="84">
        <f t="shared" si="5077"/>
        <v>0</v>
      </c>
      <c r="FF469" s="84">
        <v>192699.37</v>
      </c>
      <c r="FG469" s="84">
        <f t="shared" ref="FG469" si="5101">EZ469+FE469</f>
        <v>361532.23</v>
      </c>
      <c r="FH469" s="84">
        <v>0</v>
      </c>
      <c r="FI469" s="84">
        <f t="shared" si="5023"/>
        <v>473046.05</v>
      </c>
      <c r="FJ469" s="191">
        <f t="shared" ref="FJ469" si="5102">IFERROR(FI469/FG469,"nebija plānots")</f>
        <v>1.3084477973098001</v>
      </c>
      <c r="FK469" s="84">
        <f t="shared" ref="FK469" si="5103">FI469-FG469</f>
        <v>111513.82</v>
      </c>
      <c r="FL469" s="84">
        <f t="shared" si="5077"/>
        <v>98145</v>
      </c>
      <c r="FM469" s="84">
        <v>59604.85</v>
      </c>
      <c r="FN469" s="84">
        <f t="shared" ref="FN469" si="5104">FG469+FL469</f>
        <v>459677.23</v>
      </c>
      <c r="FO469" s="84">
        <v>0</v>
      </c>
      <c r="FP469" s="84">
        <f t="shared" si="5024"/>
        <v>532650.9</v>
      </c>
      <c r="FQ469" s="191">
        <f t="shared" ref="FQ469" si="5105">IFERROR(FP469/FN469,"nebija plānots")</f>
        <v>1.1587498036393928</v>
      </c>
      <c r="FR469" s="84">
        <f t="shared" ref="FR469" si="5106">FP469-FN469</f>
        <v>72973.670000000042</v>
      </c>
      <c r="FS469" s="97">
        <f t="shared" si="4506"/>
        <v>459677.23</v>
      </c>
      <c r="FT469" s="97">
        <f t="shared" si="5025"/>
        <v>3416540.53</v>
      </c>
      <c r="FU469" s="84">
        <v>138829.63</v>
      </c>
      <c r="FV469" s="84">
        <v>0</v>
      </c>
      <c r="FW469" s="84">
        <v>0</v>
      </c>
      <c r="FX469" s="84">
        <f t="shared" si="5026"/>
        <v>0</v>
      </c>
      <c r="FY469" s="191">
        <f t="shared" si="5027"/>
        <v>0</v>
      </c>
      <c r="FZ469" s="84">
        <f t="shared" si="5028"/>
        <v>138829.63</v>
      </c>
      <c r="GA469" s="84">
        <v>0</v>
      </c>
      <c r="GB469" s="84">
        <v>0</v>
      </c>
      <c r="GC469" s="84">
        <f t="shared" si="5029"/>
        <v>0</v>
      </c>
      <c r="GD469" s="84">
        <f t="shared" si="5030"/>
        <v>0</v>
      </c>
      <c r="GE469" s="84">
        <f t="shared" si="5031"/>
        <v>0</v>
      </c>
      <c r="GF469" s="191">
        <f t="shared" si="5032"/>
        <v>0</v>
      </c>
      <c r="GG469" s="84">
        <f t="shared" si="5033"/>
        <v>138829.63</v>
      </c>
      <c r="GH469" s="84">
        <v>138828.09</v>
      </c>
      <c r="GI469" s="84">
        <v>0</v>
      </c>
      <c r="GJ469" s="84">
        <f t="shared" si="5034"/>
        <v>138828.09</v>
      </c>
      <c r="GK469" s="84">
        <f t="shared" si="5035"/>
        <v>0</v>
      </c>
      <c r="GL469" s="84">
        <f t="shared" si="5036"/>
        <v>138828.09</v>
      </c>
      <c r="GM469" s="191">
        <f t="shared" si="5037"/>
        <v>0.99998890726713019</v>
      </c>
      <c r="GN469" s="84">
        <f t="shared" si="5038"/>
        <v>1.5400000000081491</v>
      </c>
      <c r="GO469" s="84">
        <v>0</v>
      </c>
      <c r="GP469" s="84">
        <v>0</v>
      </c>
      <c r="GQ469" s="84">
        <f t="shared" si="5007"/>
        <v>0</v>
      </c>
      <c r="GR469" s="84">
        <f t="shared" si="5008"/>
        <v>0</v>
      </c>
      <c r="GS469" s="84">
        <f t="shared" si="5009"/>
        <v>138828.09</v>
      </c>
      <c r="GT469" s="191">
        <f t="shared" si="5039"/>
        <v>0.99998890726713019</v>
      </c>
      <c r="GU469" s="84">
        <f t="shared" si="5010"/>
        <v>1.5400000000081491</v>
      </c>
      <c r="GV469" s="84">
        <v>0</v>
      </c>
      <c r="GW469" s="84">
        <v>0</v>
      </c>
      <c r="GX469" s="84">
        <f t="shared" si="5011"/>
        <v>0</v>
      </c>
      <c r="GY469" s="84">
        <f t="shared" si="5012"/>
        <v>0</v>
      </c>
      <c r="GZ469" s="84">
        <f t="shared" si="5013"/>
        <v>138828.09</v>
      </c>
      <c r="HA469" s="191">
        <f t="shared" si="4507"/>
        <v>0.99998890726713019</v>
      </c>
      <c r="HB469" s="84">
        <f t="shared" si="5014"/>
        <v>1.5400000000081491</v>
      </c>
      <c r="HC469" s="57">
        <f>FU469+FS469+CQ469+CD469+BQ469+BC469+AP469</f>
        <v>3482396.4899999998</v>
      </c>
      <c r="HD469" s="57">
        <f>Q469-HC469</f>
        <v>32650.510000000242</v>
      </c>
      <c r="HE469" s="58"/>
      <c r="HF469" s="58"/>
      <c r="HG469" s="59"/>
      <c r="HH469" s="59"/>
      <c r="HI469" s="59"/>
    </row>
    <row r="470" spans="1:217" s="21" customFormat="1" ht="78" hidden="1" outlineLevel="1" x14ac:dyDescent="0.45">
      <c r="A470" s="1"/>
      <c r="B470" s="9"/>
      <c r="C470" s="317" t="s">
        <v>95</v>
      </c>
      <c r="D470" s="1" t="s">
        <v>1471</v>
      </c>
      <c r="E470" s="35">
        <v>452</v>
      </c>
      <c r="F470" s="35">
        <v>8</v>
      </c>
      <c r="G470" s="38" t="s">
        <v>95</v>
      </c>
      <c r="H470" s="37" t="s">
        <v>297</v>
      </c>
      <c r="I470" s="37" t="s">
        <v>543</v>
      </c>
      <c r="J470" s="54">
        <v>0</v>
      </c>
      <c r="K470" s="41"/>
      <c r="L470" s="38"/>
      <c r="M470" s="42" t="s">
        <v>34</v>
      </c>
      <c r="N470" s="41"/>
      <c r="O470" s="38"/>
      <c r="P470" s="38" t="s">
        <v>456</v>
      </c>
      <c r="Q470" s="40"/>
      <c r="R470" s="40"/>
      <c r="S470" s="40"/>
      <c r="T470" s="40"/>
      <c r="U470" s="98"/>
      <c r="V470" s="40"/>
      <c r="W470" s="40"/>
      <c r="X470" s="85">
        <f t="shared" si="5075"/>
        <v>0</v>
      </c>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0"/>
      <c r="AZ470" s="40"/>
      <c r="BA470" s="40"/>
      <c r="BB470" s="40"/>
      <c r="BC470" s="40"/>
      <c r="BD470" s="40"/>
      <c r="BE470" s="40"/>
      <c r="BF470" s="40"/>
      <c r="BG470" s="40"/>
      <c r="BH470" s="40"/>
      <c r="BI470" s="40"/>
      <c r="BJ470" s="40"/>
      <c r="BK470" s="40"/>
      <c r="BL470" s="40"/>
      <c r="BM470" s="40"/>
      <c r="BN470" s="40"/>
      <c r="BO470" s="40"/>
      <c r="BP470" s="40"/>
      <c r="BQ470" s="40"/>
      <c r="BR470" s="40"/>
      <c r="BS470" s="40"/>
      <c r="BT470" s="40"/>
      <c r="BU470" s="40"/>
      <c r="BV470" s="40"/>
      <c r="BW470" s="40"/>
      <c r="BX470" s="40"/>
      <c r="BY470" s="40"/>
      <c r="BZ470" s="40"/>
      <c r="CA470" s="40"/>
      <c r="CB470" s="40"/>
      <c r="CC470" s="40"/>
      <c r="CD470" s="40"/>
      <c r="CE470" s="40"/>
      <c r="CF470" s="40"/>
      <c r="CG470" s="40"/>
      <c r="CH470" s="40"/>
      <c r="CI470" s="40"/>
      <c r="CJ470" s="40"/>
      <c r="CK470" s="40"/>
      <c r="CL470" s="40"/>
      <c r="CM470" s="40"/>
      <c r="CN470" s="40"/>
      <c r="CO470" s="84">
        <v>0</v>
      </c>
      <c r="CP470" s="84">
        <v>0</v>
      </c>
      <c r="CQ470" s="40"/>
      <c r="CR470" s="57">
        <f t="shared" si="5076"/>
        <v>0</v>
      </c>
      <c r="CS470" s="40"/>
      <c r="CT470" s="40"/>
      <c r="CU470" s="84"/>
      <c r="CV470" s="84"/>
      <c r="CW470" s="84"/>
      <c r="CX470" s="84"/>
      <c r="CY470" s="191"/>
      <c r="CZ470" s="84"/>
      <c r="DA470" s="40"/>
      <c r="DB470" s="84">
        <v>0</v>
      </c>
      <c r="DC470" s="84"/>
      <c r="DD470" s="84"/>
      <c r="DE470" s="84">
        <f t="shared" si="5015"/>
        <v>0</v>
      </c>
      <c r="DF470" s="191"/>
      <c r="DG470" s="84"/>
      <c r="DH470" s="40"/>
      <c r="DI470" s="84">
        <v>0</v>
      </c>
      <c r="DJ470" s="84"/>
      <c r="DK470" s="84"/>
      <c r="DL470" s="84">
        <f t="shared" si="5016"/>
        <v>0</v>
      </c>
      <c r="DM470" s="191"/>
      <c r="DN470" s="84"/>
      <c r="DO470" s="40"/>
      <c r="DP470" s="84">
        <v>0</v>
      </c>
      <c r="DQ470" s="84"/>
      <c r="DR470" s="84"/>
      <c r="DS470" s="84">
        <f t="shared" si="5017"/>
        <v>0</v>
      </c>
      <c r="DT470" s="191"/>
      <c r="DU470" s="84"/>
      <c r="DV470" s="40"/>
      <c r="DW470" s="84">
        <v>0</v>
      </c>
      <c r="DX470" s="84"/>
      <c r="DY470" s="84"/>
      <c r="DZ470" s="84">
        <f t="shared" si="5018"/>
        <v>0</v>
      </c>
      <c r="EA470" s="191"/>
      <c r="EB470" s="84"/>
      <c r="EC470" s="40"/>
      <c r="ED470" s="84">
        <v>0</v>
      </c>
      <c r="EE470" s="84"/>
      <c r="EF470" s="84"/>
      <c r="EG470" s="84">
        <f t="shared" si="5019"/>
        <v>0</v>
      </c>
      <c r="EH470" s="191"/>
      <c r="EI470" s="84"/>
      <c r="EJ470" s="40"/>
      <c r="EK470" s="84">
        <v>0</v>
      </c>
      <c r="EL470" s="84"/>
      <c r="EM470" s="84"/>
      <c r="EN470" s="84">
        <f t="shared" si="5020"/>
        <v>0</v>
      </c>
      <c r="EO470" s="191"/>
      <c r="EP470" s="84"/>
      <c r="EQ470" s="40"/>
      <c r="ER470" s="84">
        <v>0</v>
      </c>
      <c r="ES470" s="84"/>
      <c r="ET470" s="84"/>
      <c r="EU470" s="84">
        <f t="shared" si="5021"/>
        <v>0</v>
      </c>
      <c r="EV470" s="191"/>
      <c r="EW470" s="84"/>
      <c r="EX470" s="40"/>
      <c r="EY470" s="84">
        <v>0</v>
      </c>
      <c r="EZ470" s="84"/>
      <c r="FA470" s="84"/>
      <c r="FB470" s="84">
        <f t="shared" si="5022"/>
        <v>0</v>
      </c>
      <c r="FC470" s="191"/>
      <c r="FD470" s="84"/>
      <c r="FE470" s="40"/>
      <c r="FF470" s="84">
        <v>0</v>
      </c>
      <c r="FG470" s="84"/>
      <c r="FH470" s="84"/>
      <c r="FI470" s="84">
        <f t="shared" si="5023"/>
        <v>0</v>
      </c>
      <c r="FJ470" s="191"/>
      <c r="FK470" s="84"/>
      <c r="FL470" s="40"/>
      <c r="FM470" s="84">
        <v>0</v>
      </c>
      <c r="FN470" s="84"/>
      <c r="FO470" s="84"/>
      <c r="FP470" s="84">
        <f t="shared" si="5024"/>
        <v>0</v>
      </c>
      <c r="FQ470" s="191"/>
      <c r="FR470" s="84"/>
      <c r="FS470" s="40"/>
      <c r="FT470" s="97">
        <f t="shared" si="5025"/>
        <v>0</v>
      </c>
      <c r="FU470" s="84">
        <v>0</v>
      </c>
      <c r="FV470" s="84">
        <v>0</v>
      </c>
      <c r="FW470" s="84">
        <v>0</v>
      </c>
      <c r="FX470" s="84">
        <f t="shared" si="5026"/>
        <v>0</v>
      </c>
      <c r="FY470" s="191" t="str">
        <f t="shared" si="5027"/>
        <v>nebija plānots</v>
      </c>
      <c r="FZ470" s="84">
        <f t="shared" si="5028"/>
        <v>0</v>
      </c>
      <c r="GA470" s="84">
        <v>0</v>
      </c>
      <c r="GB470" s="84">
        <v>0</v>
      </c>
      <c r="GC470" s="84">
        <f t="shared" si="5029"/>
        <v>0</v>
      </c>
      <c r="GD470" s="84">
        <f t="shared" si="5030"/>
        <v>0</v>
      </c>
      <c r="GE470" s="84">
        <f t="shared" si="5031"/>
        <v>0</v>
      </c>
      <c r="GF470" s="191" t="str">
        <f t="shared" si="5032"/>
        <v>nebija plānots</v>
      </c>
      <c r="GG470" s="84">
        <f t="shared" si="5033"/>
        <v>0</v>
      </c>
      <c r="GH470" s="84">
        <v>0</v>
      </c>
      <c r="GI470" s="84">
        <v>0</v>
      </c>
      <c r="GJ470" s="84">
        <f t="shared" si="5034"/>
        <v>0</v>
      </c>
      <c r="GK470" s="84">
        <f t="shared" si="5035"/>
        <v>0</v>
      </c>
      <c r="GL470" s="84">
        <f t="shared" si="5036"/>
        <v>0</v>
      </c>
      <c r="GM470" s="191" t="str">
        <f t="shared" si="5037"/>
        <v>nebija plānots</v>
      </c>
      <c r="GN470" s="84">
        <f t="shared" si="5038"/>
        <v>0</v>
      </c>
      <c r="GO470" s="84">
        <v>0</v>
      </c>
      <c r="GP470" s="84">
        <v>0</v>
      </c>
      <c r="GQ470" s="84">
        <f t="shared" si="5007"/>
        <v>0</v>
      </c>
      <c r="GR470" s="84">
        <f t="shared" si="5008"/>
        <v>0</v>
      </c>
      <c r="GS470" s="84">
        <f t="shared" si="5009"/>
        <v>0</v>
      </c>
      <c r="GT470" s="191" t="str">
        <f t="shared" si="5039"/>
        <v>nebija plānots</v>
      </c>
      <c r="GU470" s="84">
        <f t="shared" si="5010"/>
        <v>0</v>
      </c>
      <c r="GV470" s="84">
        <v>0</v>
      </c>
      <c r="GW470" s="84">
        <v>0</v>
      </c>
      <c r="GX470" s="84">
        <f t="shared" si="5011"/>
        <v>0</v>
      </c>
      <c r="GY470" s="84">
        <f t="shared" si="5012"/>
        <v>0</v>
      </c>
      <c r="GZ470" s="84">
        <f t="shared" si="5013"/>
        <v>0</v>
      </c>
      <c r="HA470" s="191" t="str">
        <f t="shared" si="4507"/>
        <v>nebija plānots</v>
      </c>
      <c r="HB470" s="84">
        <f t="shared" si="5014"/>
        <v>0</v>
      </c>
      <c r="HC470" s="40"/>
      <c r="HD470" s="40"/>
      <c r="HE470" s="99"/>
      <c r="HF470" s="99"/>
      <c r="HG470" s="100"/>
      <c r="HH470" s="100"/>
      <c r="HI470" s="100"/>
    </row>
    <row r="471" spans="1:217" s="21" customFormat="1" ht="84" hidden="1" outlineLevel="1" x14ac:dyDescent="0.45">
      <c r="A471" s="1"/>
      <c r="B471" s="9"/>
      <c r="C471" s="317" t="s">
        <v>95</v>
      </c>
      <c r="D471" s="1" t="s">
        <v>1471</v>
      </c>
      <c r="E471" s="35">
        <v>453</v>
      </c>
      <c r="F471" s="35">
        <v>8</v>
      </c>
      <c r="G471" s="38" t="s">
        <v>95</v>
      </c>
      <c r="H471" s="37" t="s">
        <v>297</v>
      </c>
      <c r="I471" s="37" t="s">
        <v>543</v>
      </c>
      <c r="J471" s="54">
        <v>0</v>
      </c>
      <c r="K471" s="41"/>
      <c r="L471" s="38"/>
      <c r="M471" s="42" t="s">
        <v>34</v>
      </c>
      <c r="N471" s="41"/>
      <c r="O471" s="38"/>
      <c r="P471" s="38" t="s">
        <v>457</v>
      </c>
      <c r="Q471" s="40"/>
      <c r="R471" s="40"/>
      <c r="S471" s="40"/>
      <c r="T471" s="40"/>
      <c r="U471" s="98"/>
      <c r="V471" s="40"/>
      <c r="W471" s="40"/>
      <c r="X471" s="85">
        <f t="shared" si="5075"/>
        <v>0</v>
      </c>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0"/>
      <c r="AY471" s="40"/>
      <c r="AZ471" s="40"/>
      <c r="BA471" s="40"/>
      <c r="BB471" s="40"/>
      <c r="BC471" s="40"/>
      <c r="BD471" s="40"/>
      <c r="BE471" s="40"/>
      <c r="BF471" s="40"/>
      <c r="BG471" s="40"/>
      <c r="BH471" s="40"/>
      <c r="BI471" s="40"/>
      <c r="BJ471" s="40"/>
      <c r="BK471" s="40"/>
      <c r="BL471" s="40"/>
      <c r="BM471" s="40"/>
      <c r="BN471" s="40"/>
      <c r="BO471" s="40"/>
      <c r="BP471" s="40"/>
      <c r="BQ471" s="40"/>
      <c r="BR471" s="40"/>
      <c r="BS471" s="40"/>
      <c r="BT471" s="40"/>
      <c r="BU471" s="40"/>
      <c r="BV471" s="40"/>
      <c r="BW471" s="40"/>
      <c r="BX471" s="40"/>
      <c r="BY471" s="40"/>
      <c r="BZ471" s="40"/>
      <c r="CA471" s="40"/>
      <c r="CB471" s="40"/>
      <c r="CC471" s="40"/>
      <c r="CD471" s="40"/>
      <c r="CE471" s="40"/>
      <c r="CF471" s="40"/>
      <c r="CG471" s="40"/>
      <c r="CH471" s="40"/>
      <c r="CI471" s="40"/>
      <c r="CJ471" s="40"/>
      <c r="CK471" s="40"/>
      <c r="CL471" s="40"/>
      <c r="CM471" s="40"/>
      <c r="CN471" s="40"/>
      <c r="CO471" s="84">
        <v>0</v>
      </c>
      <c r="CP471" s="84">
        <v>0</v>
      </c>
      <c r="CQ471" s="40"/>
      <c r="CR471" s="57">
        <f t="shared" si="5076"/>
        <v>0</v>
      </c>
      <c r="CS471" s="40"/>
      <c r="CT471" s="40">
        <v>0</v>
      </c>
      <c r="CU471" s="84"/>
      <c r="CV471" s="84"/>
      <c r="CW471" s="84"/>
      <c r="CX471" s="84"/>
      <c r="CY471" s="191"/>
      <c r="CZ471" s="84"/>
      <c r="DA471" s="40">
        <v>86982.23</v>
      </c>
      <c r="DB471" s="84">
        <v>0</v>
      </c>
      <c r="DC471" s="84"/>
      <c r="DD471" s="84"/>
      <c r="DE471" s="84">
        <f t="shared" si="5015"/>
        <v>0</v>
      </c>
      <c r="DF471" s="191"/>
      <c r="DG471" s="84"/>
      <c r="DH471" s="40">
        <v>0</v>
      </c>
      <c r="DI471" s="84">
        <v>0</v>
      </c>
      <c r="DJ471" s="84"/>
      <c r="DK471" s="84"/>
      <c r="DL471" s="84">
        <f t="shared" si="5016"/>
        <v>0</v>
      </c>
      <c r="DM471" s="191"/>
      <c r="DN471" s="84"/>
      <c r="DO471" s="40">
        <v>0</v>
      </c>
      <c r="DP471" s="84">
        <v>0</v>
      </c>
      <c r="DQ471" s="84"/>
      <c r="DR471" s="84"/>
      <c r="DS471" s="84">
        <f t="shared" si="5017"/>
        <v>0</v>
      </c>
      <c r="DT471" s="191"/>
      <c r="DU471" s="84"/>
      <c r="DV471" s="40">
        <v>0</v>
      </c>
      <c r="DW471" s="84">
        <v>0</v>
      </c>
      <c r="DX471" s="84"/>
      <c r="DY471" s="84"/>
      <c r="DZ471" s="84">
        <f t="shared" si="5018"/>
        <v>0</v>
      </c>
      <c r="EA471" s="191"/>
      <c r="EB471" s="84"/>
      <c r="EC471" s="40">
        <v>166175</v>
      </c>
      <c r="ED471" s="84">
        <v>0</v>
      </c>
      <c r="EE471" s="84"/>
      <c r="EF471" s="84"/>
      <c r="EG471" s="84">
        <f t="shared" si="5019"/>
        <v>0</v>
      </c>
      <c r="EH471" s="191"/>
      <c r="EI471" s="84"/>
      <c r="EJ471" s="40">
        <v>0</v>
      </c>
      <c r="EK471" s="84">
        <v>0</v>
      </c>
      <c r="EL471" s="84"/>
      <c r="EM471" s="84"/>
      <c r="EN471" s="84">
        <f t="shared" si="5020"/>
        <v>0</v>
      </c>
      <c r="EO471" s="191"/>
      <c r="EP471" s="84"/>
      <c r="EQ471" s="40">
        <v>0</v>
      </c>
      <c r="ER471" s="84">
        <v>0</v>
      </c>
      <c r="ES471" s="84"/>
      <c r="ET471" s="84"/>
      <c r="EU471" s="84">
        <f t="shared" si="5021"/>
        <v>0</v>
      </c>
      <c r="EV471" s="191"/>
      <c r="EW471" s="84"/>
      <c r="EX471" s="40">
        <v>108375</v>
      </c>
      <c r="EY471" s="84">
        <v>0</v>
      </c>
      <c r="EZ471" s="84"/>
      <c r="FA471" s="84"/>
      <c r="FB471" s="84">
        <f t="shared" si="5022"/>
        <v>0</v>
      </c>
      <c r="FC471" s="191"/>
      <c r="FD471" s="84"/>
      <c r="FE471" s="40">
        <v>0</v>
      </c>
      <c r="FF471" s="84">
        <v>0</v>
      </c>
      <c r="FG471" s="84"/>
      <c r="FH471" s="84"/>
      <c r="FI471" s="84">
        <f t="shared" si="5023"/>
        <v>0</v>
      </c>
      <c r="FJ471" s="191"/>
      <c r="FK471" s="84"/>
      <c r="FL471" s="40">
        <v>98145</v>
      </c>
      <c r="FM471" s="84">
        <v>0</v>
      </c>
      <c r="FN471" s="84"/>
      <c r="FO471" s="84"/>
      <c r="FP471" s="84">
        <f t="shared" si="5024"/>
        <v>0</v>
      </c>
      <c r="FQ471" s="191"/>
      <c r="FR471" s="84"/>
      <c r="FS471" s="40"/>
      <c r="FT471" s="97">
        <f t="shared" si="5025"/>
        <v>0</v>
      </c>
      <c r="FU471" s="84">
        <v>0</v>
      </c>
      <c r="FV471" s="84">
        <v>0</v>
      </c>
      <c r="FW471" s="84">
        <v>0</v>
      </c>
      <c r="FX471" s="84">
        <f t="shared" si="5026"/>
        <v>0</v>
      </c>
      <c r="FY471" s="191" t="str">
        <f t="shared" si="5027"/>
        <v>nebija plānots</v>
      </c>
      <c r="FZ471" s="84">
        <f t="shared" si="5028"/>
        <v>0</v>
      </c>
      <c r="GA471" s="84">
        <v>0</v>
      </c>
      <c r="GB471" s="84">
        <v>0</v>
      </c>
      <c r="GC471" s="84">
        <f t="shared" si="5029"/>
        <v>0</v>
      </c>
      <c r="GD471" s="84">
        <f t="shared" si="5030"/>
        <v>0</v>
      </c>
      <c r="GE471" s="84">
        <f t="shared" si="5031"/>
        <v>0</v>
      </c>
      <c r="GF471" s="191" t="str">
        <f t="shared" si="5032"/>
        <v>nebija plānots</v>
      </c>
      <c r="GG471" s="84">
        <f t="shared" si="5033"/>
        <v>0</v>
      </c>
      <c r="GH471" s="84">
        <v>0</v>
      </c>
      <c r="GI471" s="84">
        <v>0</v>
      </c>
      <c r="GJ471" s="84">
        <f t="shared" si="5034"/>
        <v>0</v>
      </c>
      <c r="GK471" s="84">
        <f t="shared" si="5035"/>
        <v>0</v>
      </c>
      <c r="GL471" s="84">
        <f t="shared" si="5036"/>
        <v>0</v>
      </c>
      <c r="GM471" s="191" t="str">
        <f t="shared" si="5037"/>
        <v>nebija plānots</v>
      </c>
      <c r="GN471" s="84">
        <f t="shared" si="5038"/>
        <v>0</v>
      </c>
      <c r="GO471" s="84">
        <v>0</v>
      </c>
      <c r="GP471" s="84">
        <v>0</v>
      </c>
      <c r="GQ471" s="84">
        <f t="shared" si="5007"/>
        <v>0</v>
      </c>
      <c r="GR471" s="84">
        <f t="shared" si="5008"/>
        <v>0</v>
      </c>
      <c r="GS471" s="84">
        <f t="shared" si="5009"/>
        <v>0</v>
      </c>
      <c r="GT471" s="191" t="str">
        <f t="shared" si="5039"/>
        <v>nebija plānots</v>
      </c>
      <c r="GU471" s="84">
        <f t="shared" si="5010"/>
        <v>0</v>
      </c>
      <c r="GV471" s="84">
        <v>0</v>
      </c>
      <c r="GW471" s="84">
        <v>0</v>
      </c>
      <c r="GX471" s="84">
        <f t="shared" si="5011"/>
        <v>0</v>
      </c>
      <c r="GY471" s="84">
        <f t="shared" si="5012"/>
        <v>0</v>
      </c>
      <c r="GZ471" s="84">
        <f t="shared" si="5013"/>
        <v>0</v>
      </c>
      <c r="HA471" s="191" t="str">
        <f t="shared" si="4507"/>
        <v>nebija plānots</v>
      </c>
      <c r="HB471" s="84">
        <f t="shared" si="5014"/>
        <v>0</v>
      </c>
      <c r="HC471" s="40"/>
      <c r="HD471" s="40"/>
      <c r="HE471" s="99"/>
      <c r="HF471" s="158">
        <v>0.85</v>
      </c>
      <c r="HG471" s="100" t="s">
        <v>691</v>
      </c>
      <c r="HH471" s="100"/>
      <c r="HI471" s="100"/>
    </row>
    <row r="472" spans="1:217" ht="195" collapsed="1" x14ac:dyDescent="0.45">
      <c r="A472" s="1" t="str">
        <f>G472&amp;K472</f>
        <v>8.3.2.2.__</v>
      </c>
      <c r="B472" s="9" t="str">
        <f>C472&amp;J472&amp;"."&amp;D472</f>
        <v>8.3.2.2.K0.Nē</v>
      </c>
      <c r="C472" s="317" t="s">
        <v>96</v>
      </c>
      <c r="D472" s="1" t="s">
        <v>1471</v>
      </c>
      <c r="E472" s="35">
        <v>454</v>
      </c>
      <c r="F472" s="52">
        <v>8</v>
      </c>
      <c r="G472" s="55" t="s">
        <v>96</v>
      </c>
      <c r="H472" s="54" t="s">
        <v>298</v>
      </c>
      <c r="I472" s="54" t="str">
        <f t="shared" si="4781"/>
        <v xml:space="preserve">8.3.2.2. Individuālo kompetenču attīstība </v>
      </c>
      <c r="J472" s="54" t="s">
        <v>1472</v>
      </c>
      <c r="K472" s="62" t="s">
        <v>33</v>
      </c>
      <c r="L472" s="38" t="str">
        <f t="shared" si="4782"/>
        <v>8.3.2.2.__</v>
      </c>
      <c r="M472" s="63" t="s">
        <v>34</v>
      </c>
      <c r="N472" s="62" t="s">
        <v>4</v>
      </c>
      <c r="O472" s="55" t="s">
        <v>222</v>
      </c>
      <c r="P472" s="55" t="s">
        <v>225</v>
      </c>
      <c r="Q472" s="57">
        <f t="shared" si="4783"/>
        <v>29023581</v>
      </c>
      <c r="R472" s="57">
        <f t="shared" si="4784"/>
        <v>29023581</v>
      </c>
      <c r="S472" s="80">
        <v>0</v>
      </c>
      <c r="T472" s="80">
        <v>0</v>
      </c>
      <c r="U472" s="81">
        <v>29023581</v>
      </c>
      <c r="V472" s="80">
        <v>0</v>
      </c>
      <c r="W472" s="80">
        <v>0</v>
      </c>
      <c r="X472" s="85" t="str">
        <f t="shared" si="5075"/>
        <v>ESF</v>
      </c>
      <c r="Y472" s="85">
        <v>0</v>
      </c>
      <c r="Z472" s="85">
        <v>0</v>
      </c>
      <c r="AA472" s="85">
        <v>0</v>
      </c>
      <c r="AB472" s="85">
        <v>0</v>
      </c>
      <c r="AC472" s="85">
        <v>0</v>
      </c>
      <c r="AD472" s="85">
        <v>0</v>
      </c>
      <c r="AE472" s="85">
        <v>32215.77</v>
      </c>
      <c r="AF472" s="85">
        <v>0</v>
      </c>
      <c r="AG472" s="85">
        <v>48692.98</v>
      </c>
      <c r="AH472" s="85">
        <v>0</v>
      </c>
      <c r="AI472" s="85">
        <v>0</v>
      </c>
      <c r="AJ472" s="85">
        <v>32562.15</v>
      </c>
      <c r="AK472" s="85">
        <v>0</v>
      </c>
      <c r="AL472" s="85">
        <v>165163.03</v>
      </c>
      <c r="AM472" s="85">
        <v>278633.93</v>
      </c>
      <c r="AN472" s="85">
        <f t="shared" si="4193"/>
        <v>278633.93</v>
      </c>
      <c r="AO472" s="85">
        <v>4006909.53</v>
      </c>
      <c r="AP472" s="57">
        <f t="shared" si="4538"/>
        <v>4285543.46</v>
      </c>
      <c r="AQ472" s="85">
        <v>0</v>
      </c>
      <c r="AR472" s="85">
        <v>0</v>
      </c>
      <c r="AS472" s="85">
        <v>1638967.46</v>
      </c>
      <c r="AT472" s="85">
        <v>0</v>
      </c>
      <c r="AU472" s="85">
        <v>0</v>
      </c>
      <c r="AV472" s="85">
        <v>0</v>
      </c>
      <c r="AW472" s="85">
        <v>0</v>
      </c>
      <c r="AX472" s="85">
        <v>2548656.91</v>
      </c>
      <c r="AY472" s="85">
        <v>0</v>
      </c>
      <c r="AZ472" s="85">
        <v>0</v>
      </c>
      <c r="BA472" s="85">
        <v>1001368.07</v>
      </c>
      <c r="BB472" s="85">
        <v>457209.02</v>
      </c>
      <c r="BC472" s="57">
        <f t="shared" si="4539"/>
        <v>5646201.4600000009</v>
      </c>
      <c r="BD472" s="57">
        <f t="shared" si="4474"/>
        <v>9931744.9200000018</v>
      </c>
      <c r="BE472" s="85">
        <v>0</v>
      </c>
      <c r="BF472" s="85">
        <v>0</v>
      </c>
      <c r="BG472" s="85">
        <v>0</v>
      </c>
      <c r="BH472" s="85">
        <v>1737741.49</v>
      </c>
      <c r="BI472" s="85">
        <v>0</v>
      </c>
      <c r="BJ472" s="85">
        <v>0</v>
      </c>
      <c r="BK472" s="85">
        <v>0</v>
      </c>
      <c r="BL472" s="85">
        <v>2319959.65</v>
      </c>
      <c r="BM472" s="85">
        <v>0</v>
      </c>
      <c r="BN472" s="85">
        <v>0</v>
      </c>
      <c r="BO472" s="85">
        <v>0</v>
      </c>
      <c r="BP472" s="85">
        <v>756237.92</v>
      </c>
      <c r="BQ472" s="57">
        <f t="shared" si="4540"/>
        <v>4813939.0599999996</v>
      </c>
      <c r="BR472" s="85">
        <v>0</v>
      </c>
      <c r="BS472" s="85">
        <v>0</v>
      </c>
      <c r="BT472" s="85">
        <v>0</v>
      </c>
      <c r="BU472" s="85">
        <v>2369654.35</v>
      </c>
      <c r="BV472" s="85">
        <v>0</v>
      </c>
      <c r="BW472" s="85">
        <v>0</v>
      </c>
      <c r="BX472" s="85">
        <v>0</v>
      </c>
      <c r="BY472" s="85">
        <v>0</v>
      </c>
      <c r="BZ472" s="85">
        <v>2801131.34</v>
      </c>
      <c r="CA472" s="85">
        <v>0</v>
      </c>
      <c r="CB472" s="85">
        <v>0</v>
      </c>
      <c r="CC472" s="85">
        <v>0</v>
      </c>
      <c r="CD472" s="57">
        <f t="shared" si="4475"/>
        <v>5170785.6899999995</v>
      </c>
      <c r="CE472" s="85">
        <v>143384.26</v>
      </c>
      <c r="CF472" s="85">
        <v>0</v>
      </c>
      <c r="CG472" s="85">
        <v>847396.2</v>
      </c>
      <c r="CH472" s="85">
        <v>0</v>
      </c>
      <c r="CI472" s="85">
        <v>0</v>
      </c>
      <c r="CJ472" s="85">
        <v>1360027.67</v>
      </c>
      <c r="CK472" s="85">
        <v>0</v>
      </c>
      <c r="CL472" s="85">
        <v>0</v>
      </c>
      <c r="CM472" s="85">
        <v>1222286.6399999999</v>
      </c>
      <c r="CN472" s="85">
        <v>0</v>
      </c>
      <c r="CO472" s="84">
        <v>0</v>
      </c>
      <c r="CP472" s="84">
        <v>323399.75</v>
      </c>
      <c r="CQ472" s="57">
        <f>CE472+CF472+CG472+CH472+CI472+CJ472+CK472+CL472+CM472+CN472+CO472+CP472</f>
        <v>3896494.5199999996</v>
      </c>
      <c r="CR472" s="57">
        <f t="shared" si="5076"/>
        <v>23812964.190000001</v>
      </c>
      <c r="CS472" s="179">
        <v>0</v>
      </c>
      <c r="CT472" s="84">
        <v>0</v>
      </c>
      <c r="CU472" s="84">
        <v>0</v>
      </c>
      <c r="CV472" s="84">
        <f t="shared" si="5040"/>
        <v>0</v>
      </c>
      <c r="CW472" s="84">
        <v>0</v>
      </c>
      <c r="CX472" s="84">
        <f t="shared" si="5041"/>
        <v>0</v>
      </c>
      <c r="CY472" s="191" t="str">
        <f t="shared" si="5042"/>
        <v>nebija plānots</v>
      </c>
      <c r="CZ472" s="84">
        <f t="shared" si="5043"/>
        <v>0</v>
      </c>
      <c r="DA472" s="84">
        <f t="shared" ref="DA472:FL472" si="5107">DA473+DA474</f>
        <v>1469481.26</v>
      </c>
      <c r="DB472" s="84">
        <v>1469481.26</v>
      </c>
      <c r="DC472" s="84">
        <f t="shared" si="5045"/>
        <v>1469481.26</v>
      </c>
      <c r="DD472" s="84">
        <v>0</v>
      </c>
      <c r="DE472" s="84">
        <f t="shared" si="5015"/>
        <v>1469481.26</v>
      </c>
      <c r="DF472" s="191">
        <f t="shared" ref="DF472" si="5108">IFERROR(DE472/DC472,"nebija plānots")</f>
        <v>1</v>
      </c>
      <c r="DG472" s="84">
        <f t="shared" ref="DG472" si="5109">DE472-DC472</f>
        <v>0</v>
      </c>
      <c r="DH472" s="84">
        <f t="shared" si="5107"/>
        <v>0</v>
      </c>
      <c r="DI472" s="84">
        <v>0</v>
      </c>
      <c r="DJ472" s="84">
        <f t="shared" ref="DJ472" si="5110">DC472+DH472</f>
        <v>1469481.26</v>
      </c>
      <c r="DK472" s="84">
        <v>0</v>
      </c>
      <c r="DL472" s="84">
        <f t="shared" si="5016"/>
        <v>1469481.26</v>
      </c>
      <c r="DM472" s="191">
        <f t="shared" ref="DM472" si="5111">IFERROR(DL472/DJ472,"nebija plānots")</f>
        <v>1</v>
      </c>
      <c r="DN472" s="84">
        <f t="shared" ref="DN472" si="5112">DL472-DJ472</f>
        <v>0</v>
      </c>
      <c r="DO472" s="84">
        <f t="shared" si="5107"/>
        <v>0</v>
      </c>
      <c r="DP472" s="84">
        <v>1474536.57</v>
      </c>
      <c r="DQ472" s="84">
        <f t="shared" ref="DQ472" si="5113">DJ472+DO472</f>
        <v>1469481.26</v>
      </c>
      <c r="DR472" s="84">
        <v>0</v>
      </c>
      <c r="DS472" s="84">
        <f t="shared" si="5017"/>
        <v>2944017.83</v>
      </c>
      <c r="DT472" s="191">
        <f t="shared" ref="DT472" si="5114">IFERROR(DS472/DQ472,"nebija plānots")</f>
        <v>2.0034402003874483</v>
      </c>
      <c r="DU472" s="84">
        <f t="shared" ref="DU472" si="5115">DS472-DQ472</f>
        <v>1474536.57</v>
      </c>
      <c r="DV472" s="84">
        <f t="shared" si="5107"/>
        <v>1395153.18</v>
      </c>
      <c r="DW472" s="84">
        <v>0</v>
      </c>
      <c r="DX472" s="84">
        <f t="shared" ref="DX472" si="5116">DQ472+DV472</f>
        <v>2864634.44</v>
      </c>
      <c r="DY472" s="84">
        <v>0</v>
      </c>
      <c r="DZ472" s="84">
        <f t="shared" si="5018"/>
        <v>2944017.83</v>
      </c>
      <c r="EA472" s="191">
        <f t="shared" ref="EA472" si="5117">IFERROR(DZ472/DX472,"nebija plānots")</f>
        <v>1.0277115253840208</v>
      </c>
      <c r="EB472" s="84">
        <f t="shared" ref="EB472" si="5118">DZ472-DX472</f>
        <v>79383.39000000013</v>
      </c>
      <c r="EC472" s="84">
        <f t="shared" si="5107"/>
        <v>0</v>
      </c>
      <c r="ED472" s="84">
        <v>0</v>
      </c>
      <c r="EE472" s="84">
        <f t="shared" ref="EE472" si="5119">DX472+EC472</f>
        <v>2864634.44</v>
      </c>
      <c r="EF472" s="84">
        <v>0</v>
      </c>
      <c r="EG472" s="84">
        <f t="shared" si="5019"/>
        <v>2944017.83</v>
      </c>
      <c r="EH472" s="191">
        <f t="shared" ref="EH472" si="5120">IFERROR(EG472/EE472,"nebija plānots")</f>
        <v>1.0277115253840208</v>
      </c>
      <c r="EI472" s="84">
        <f t="shared" ref="EI472" si="5121">EG472-EE472</f>
        <v>79383.39000000013</v>
      </c>
      <c r="EJ472" s="84">
        <f t="shared" si="5107"/>
        <v>939727</v>
      </c>
      <c r="EK472" s="84">
        <v>986403.28</v>
      </c>
      <c r="EL472" s="84">
        <f t="shared" ref="EL472" si="5122">EE472+EJ472</f>
        <v>3804361.44</v>
      </c>
      <c r="EM472" s="84">
        <v>0</v>
      </c>
      <c r="EN472" s="84">
        <f t="shared" si="5020"/>
        <v>3930421.1100000003</v>
      </c>
      <c r="EO472" s="191">
        <f t="shared" ref="EO472" si="5123">IFERROR(EN472/EL472,"nebija plānots")</f>
        <v>1.0331355661096178</v>
      </c>
      <c r="EP472" s="84">
        <f t="shared" ref="EP472" si="5124">EN472-EL472</f>
        <v>126059.67000000039</v>
      </c>
      <c r="EQ472" s="84">
        <f t="shared" si="5107"/>
        <v>0</v>
      </c>
      <c r="ER472" s="84">
        <v>0</v>
      </c>
      <c r="ES472" s="84">
        <f t="shared" ref="ES472" si="5125">EL472+EQ472</f>
        <v>3804361.44</v>
      </c>
      <c r="ET472" s="84">
        <v>0</v>
      </c>
      <c r="EU472" s="84">
        <f t="shared" si="5021"/>
        <v>3930421.1100000003</v>
      </c>
      <c r="EV472" s="191">
        <f t="shared" ref="EV472" si="5126">IFERROR(EU472/ES472,"nebija plānots")</f>
        <v>1.0331355661096178</v>
      </c>
      <c r="EW472" s="84">
        <f t="shared" ref="EW472" si="5127">EU472-ES472</f>
        <v>126059.67000000039</v>
      </c>
      <c r="EX472" s="84">
        <f t="shared" si="5107"/>
        <v>0</v>
      </c>
      <c r="EY472" s="84">
        <v>0</v>
      </c>
      <c r="EZ472" s="84">
        <f t="shared" ref="EZ472" si="5128">ES472+EX472</f>
        <v>3804361.44</v>
      </c>
      <c r="FA472" s="84">
        <v>0</v>
      </c>
      <c r="FB472" s="84">
        <f t="shared" si="5022"/>
        <v>3930421.1100000003</v>
      </c>
      <c r="FC472" s="191">
        <f t="shared" ref="FC472" si="5129">IFERROR(FB472/EZ472,"nebija plānots")</f>
        <v>1.0331355661096178</v>
      </c>
      <c r="FD472" s="84">
        <f t="shared" ref="FD472" si="5130">FB472-EZ472</f>
        <v>126059.67000000039</v>
      </c>
      <c r="FE472" s="84">
        <f t="shared" si="5107"/>
        <v>579712.71</v>
      </c>
      <c r="FF472" s="84">
        <v>714316.74</v>
      </c>
      <c r="FG472" s="84">
        <f t="shared" ref="FG472" si="5131">EZ472+FE472</f>
        <v>4384074.1500000004</v>
      </c>
      <c r="FH472" s="84">
        <v>0</v>
      </c>
      <c r="FI472" s="84">
        <f t="shared" si="5023"/>
        <v>4644737.8500000006</v>
      </c>
      <c r="FJ472" s="191">
        <f t="shared" ref="FJ472" si="5132">IFERROR(FI472/FG472,"nebija plānots")</f>
        <v>1.0594569551247213</v>
      </c>
      <c r="FK472" s="84">
        <f t="shared" ref="FK472" si="5133">FI472-FG472</f>
        <v>260663.70000000019</v>
      </c>
      <c r="FL472" s="84">
        <f t="shared" si="5107"/>
        <v>0</v>
      </c>
      <c r="FM472" s="84">
        <v>0</v>
      </c>
      <c r="FN472" s="84">
        <f t="shared" ref="FN472" si="5134">FG472+FL472</f>
        <v>4384074.1500000004</v>
      </c>
      <c r="FO472" s="84">
        <v>0</v>
      </c>
      <c r="FP472" s="84">
        <f t="shared" si="5024"/>
        <v>4644737.8500000006</v>
      </c>
      <c r="FQ472" s="191">
        <f t="shared" ref="FQ472" si="5135">IFERROR(FP472/FN472,"nebija plānots")</f>
        <v>1.0594569551247213</v>
      </c>
      <c r="FR472" s="84">
        <f t="shared" ref="FR472" si="5136">FP472-FN472</f>
        <v>260663.70000000019</v>
      </c>
      <c r="FS472" s="97">
        <f t="shared" si="4506"/>
        <v>4384074.1500000004</v>
      </c>
      <c r="FT472" s="97">
        <f t="shared" si="5025"/>
        <v>28457702.040000003</v>
      </c>
      <c r="FU472" s="84">
        <v>1833477.98</v>
      </c>
      <c r="FV472" s="84">
        <v>0</v>
      </c>
      <c r="FW472" s="84">
        <v>0</v>
      </c>
      <c r="FX472" s="84">
        <f t="shared" si="5026"/>
        <v>0</v>
      </c>
      <c r="FY472" s="191">
        <f t="shared" si="5027"/>
        <v>0</v>
      </c>
      <c r="FZ472" s="84">
        <f t="shared" si="5028"/>
        <v>1833477.98</v>
      </c>
      <c r="GA472" s="84">
        <v>1176406.0999999999</v>
      </c>
      <c r="GB472" s="84">
        <v>0</v>
      </c>
      <c r="GC472" s="84">
        <f t="shared" si="5029"/>
        <v>1176406.0999999999</v>
      </c>
      <c r="GD472" s="84">
        <f t="shared" si="5030"/>
        <v>0</v>
      </c>
      <c r="GE472" s="84">
        <f t="shared" si="5031"/>
        <v>1176406.0999999999</v>
      </c>
      <c r="GF472" s="191">
        <f t="shared" si="5032"/>
        <v>0.64162543146550355</v>
      </c>
      <c r="GG472" s="84">
        <f t="shared" si="5033"/>
        <v>657071.88000000012</v>
      </c>
      <c r="GH472" s="84">
        <v>796467.67</v>
      </c>
      <c r="GI472" s="84">
        <v>0</v>
      </c>
      <c r="GJ472" s="84">
        <f t="shared" si="5034"/>
        <v>796467.67</v>
      </c>
      <c r="GK472" s="84">
        <f t="shared" si="5035"/>
        <v>0</v>
      </c>
      <c r="GL472" s="84">
        <f t="shared" si="5036"/>
        <v>1972873.77</v>
      </c>
      <c r="GM472" s="191">
        <f t="shared" si="5037"/>
        <v>1.0760280687963322</v>
      </c>
      <c r="GN472" s="84">
        <f t="shared" si="5038"/>
        <v>-139395.78999999992</v>
      </c>
      <c r="GO472" s="84">
        <v>0</v>
      </c>
      <c r="GP472" s="84">
        <v>0</v>
      </c>
      <c r="GQ472" s="84">
        <f t="shared" si="5007"/>
        <v>0</v>
      </c>
      <c r="GR472" s="84">
        <f t="shared" si="5008"/>
        <v>0</v>
      </c>
      <c r="GS472" s="84">
        <f t="shared" si="5009"/>
        <v>1972873.77</v>
      </c>
      <c r="GT472" s="191">
        <f t="shared" si="5039"/>
        <v>1.0760280687963322</v>
      </c>
      <c r="GU472" s="84">
        <f t="shared" si="5010"/>
        <v>-139395.78999999992</v>
      </c>
      <c r="GV472" s="84">
        <v>0</v>
      </c>
      <c r="GW472" s="84">
        <v>0</v>
      </c>
      <c r="GX472" s="84">
        <f t="shared" si="5011"/>
        <v>0</v>
      </c>
      <c r="GY472" s="84">
        <f t="shared" si="5012"/>
        <v>0</v>
      </c>
      <c r="GZ472" s="84">
        <f t="shared" si="5013"/>
        <v>1972873.77</v>
      </c>
      <c r="HA472" s="191">
        <f t="shared" si="4507"/>
        <v>1.0760280687963322</v>
      </c>
      <c r="HB472" s="84">
        <f t="shared" si="5014"/>
        <v>-139395.78999999992</v>
      </c>
      <c r="HC472" s="57">
        <f>FU472+FS472+CQ472+CD472+BQ472+BC472+AP472</f>
        <v>30030516.32</v>
      </c>
      <c r="HD472" s="57">
        <f>Q472-HC472</f>
        <v>-1006935.3200000003</v>
      </c>
      <c r="HE472" s="58"/>
      <c r="HF472" s="58"/>
      <c r="HG472" s="59"/>
      <c r="HH472" s="59"/>
      <c r="HI472" s="59"/>
    </row>
    <row r="473" spans="1:217" ht="78" hidden="1" outlineLevel="1" x14ac:dyDescent="0.45">
      <c r="B473" s="9"/>
      <c r="C473" s="317" t="s">
        <v>96</v>
      </c>
      <c r="D473" s="1" t="s">
        <v>1471</v>
      </c>
      <c r="E473" s="35">
        <v>455</v>
      </c>
      <c r="F473" s="35">
        <v>8</v>
      </c>
      <c r="G473" s="38" t="s">
        <v>96</v>
      </c>
      <c r="H473" s="37" t="s">
        <v>298</v>
      </c>
      <c r="I473" s="37" t="s">
        <v>544</v>
      </c>
      <c r="J473" s="54">
        <v>0</v>
      </c>
      <c r="K473" s="41"/>
      <c r="L473" s="38"/>
      <c r="M473" s="42" t="s">
        <v>34</v>
      </c>
      <c r="N473" s="41"/>
      <c r="O473" s="38"/>
      <c r="P473" s="38" t="s">
        <v>456</v>
      </c>
      <c r="Q473" s="40"/>
      <c r="R473" s="40"/>
      <c r="S473" s="40"/>
      <c r="T473" s="40"/>
      <c r="U473" s="98"/>
      <c r="V473" s="40"/>
      <c r="W473" s="40"/>
      <c r="X473" s="85">
        <f t="shared" si="5075"/>
        <v>0</v>
      </c>
      <c r="Y473" s="40"/>
      <c r="Z473" s="40"/>
      <c r="AA473" s="40"/>
      <c r="AB473" s="40"/>
      <c r="AC473" s="40"/>
      <c r="AD473" s="40"/>
      <c r="AE473" s="40"/>
      <c r="AF473" s="40"/>
      <c r="AG473" s="40"/>
      <c r="AH473" s="40"/>
      <c r="AI473" s="40"/>
      <c r="AJ473" s="40"/>
      <c r="AK473" s="40"/>
      <c r="AL473" s="40"/>
      <c r="AM473" s="40"/>
      <c r="AN473" s="40"/>
      <c r="AO473" s="40"/>
      <c r="AP473" s="40"/>
      <c r="AQ473" s="40"/>
      <c r="AR473" s="40"/>
      <c r="AS473" s="40"/>
      <c r="AT473" s="40"/>
      <c r="AU473" s="40"/>
      <c r="AV473" s="40"/>
      <c r="AW473" s="40"/>
      <c r="AX473" s="40"/>
      <c r="AY473" s="40"/>
      <c r="AZ473" s="40"/>
      <c r="BA473" s="40"/>
      <c r="BB473" s="40"/>
      <c r="BC473" s="40"/>
      <c r="BD473" s="40"/>
      <c r="BE473" s="40"/>
      <c r="BF473" s="40"/>
      <c r="BG473" s="40"/>
      <c r="BH473" s="40"/>
      <c r="BI473" s="40"/>
      <c r="BJ473" s="40"/>
      <c r="BK473" s="40"/>
      <c r="BL473" s="40"/>
      <c r="BM473" s="40"/>
      <c r="BN473" s="40"/>
      <c r="BO473" s="40"/>
      <c r="BP473" s="40"/>
      <c r="BQ473" s="40"/>
      <c r="BR473" s="40"/>
      <c r="BS473" s="40"/>
      <c r="BT473" s="40"/>
      <c r="BU473" s="40"/>
      <c r="BV473" s="40"/>
      <c r="BW473" s="40"/>
      <c r="BX473" s="40"/>
      <c r="BY473" s="40"/>
      <c r="BZ473" s="40"/>
      <c r="CA473" s="40"/>
      <c r="CB473" s="40"/>
      <c r="CC473" s="40"/>
      <c r="CD473" s="40"/>
      <c r="CE473" s="40"/>
      <c r="CF473" s="40"/>
      <c r="CG473" s="40"/>
      <c r="CH473" s="40"/>
      <c r="CI473" s="40"/>
      <c r="CJ473" s="40"/>
      <c r="CK473" s="40"/>
      <c r="CL473" s="40"/>
      <c r="CM473" s="40"/>
      <c r="CN473" s="40"/>
      <c r="CO473" s="84">
        <v>0</v>
      </c>
      <c r="CP473" s="84">
        <v>0</v>
      </c>
      <c r="CQ473" s="40"/>
      <c r="CR473" s="57">
        <f t="shared" si="5076"/>
        <v>0</v>
      </c>
      <c r="CS473" s="40"/>
      <c r="CT473" s="40"/>
      <c r="CU473" s="84"/>
      <c r="CV473" s="84"/>
      <c r="CW473" s="84"/>
      <c r="CX473" s="84"/>
      <c r="CY473" s="191"/>
      <c r="CZ473" s="84"/>
      <c r="DA473" s="40"/>
      <c r="DB473" s="84">
        <v>0</v>
      </c>
      <c r="DC473" s="84"/>
      <c r="DD473" s="84"/>
      <c r="DE473" s="84">
        <f t="shared" si="5015"/>
        <v>0</v>
      </c>
      <c r="DF473" s="191"/>
      <c r="DG473" s="84"/>
      <c r="DH473" s="40"/>
      <c r="DI473" s="84">
        <v>0</v>
      </c>
      <c r="DJ473" s="84"/>
      <c r="DK473" s="84"/>
      <c r="DL473" s="84">
        <f t="shared" si="5016"/>
        <v>0</v>
      </c>
      <c r="DM473" s="191"/>
      <c r="DN473" s="84"/>
      <c r="DO473" s="40"/>
      <c r="DP473" s="84">
        <v>0</v>
      </c>
      <c r="DQ473" s="84"/>
      <c r="DR473" s="84"/>
      <c r="DS473" s="84">
        <f t="shared" si="5017"/>
        <v>0</v>
      </c>
      <c r="DT473" s="191"/>
      <c r="DU473" s="84"/>
      <c r="DV473" s="40"/>
      <c r="DW473" s="84">
        <v>0</v>
      </c>
      <c r="DX473" s="84"/>
      <c r="DY473" s="84"/>
      <c r="DZ473" s="84">
        <f t="shared" si="5018"/>
        <v>0</v>
      </c>
      <c r="EA473" s="191"/>
      <c r="EB473" s="84"/>
      <c r="EC473" s="40"/>
      <c r="ED473" s="84">
        <v>0</v>
      </c>
      <c r="EE473" s="84"/>
      <c r="EF473" s="84"/>
      <c r="EG473" s="84">
        <f t="shared" si="5019"/>
        <v>0</v>
      </c>
      <c r="EH473" s="191"/>
      <c r="EI473" s="84"/>
      <c r="EJ473" s="40"/>
      <c r="EK473" s="84">
        <v>0</v>
      </c>
      <c r="EL473" s="84"/>
      <c r="EM473" s="84"/>
      <c r="EN473" s="84">
        <f t="shared" si="5020"/>
        <v>0</v>
      </c>
      <c r="EO473" s="191"/>
      <c r="EP473" s="84"/>
      <c r="EQ473" s="40"/>
      <c r="ER473" s="84">
        <v>0</v>
      </c>
      <c r="ES473" s="84"/>
      <c r="ET473" s="84"/>
      <c r="EU473" s="84">
        <f t="shared" si="5021"/>
        <v>0</v>
      </c>
      <c r="EV473" s="191"/>
      <c r="EW473" s="84"/>
      <c r="EX473" s="40"/>
      <c r="EY473" s="84">
        <v>0</v>
      </c>
      <c r="EZ473" s="84"/>
      <c r="FA473" s="84"/>
      <c r="FB473" s="84">
        <f t="shared" si="5022"/>
        <v>0</v>
      </c>
      <c r="FC473" s="191"/>
      <c r="FD473" s="84"/>
      <c r="FE473" s="40"/>
      <c r="FF473" s="84">
        <v>0</v>
      </c>
      <c r="FG473" s="84"/>
      <c r="FH473" s="84"/>
      <c r="FI473" s="84">
        <f t="shared" si="5023"/>
        <v>0</v>
      </c>
      <c r="FJ473" s="191"/>
      <c r="FK473" s="84"/>
      <c r="FL473" s="40"/>
      <c r="FM473" s="84">
        <v>0</v>
      </c>
      <c r="FN473" s="84"/>
      <c r="FO473" s="84"/>
      <c r="FP473" s="84">
        <f t="shared" si="5024"/>
        <v>0</v>
      </c>
      <c r="FQ473" s="191"/>
      <c r="FR473" s="84"/>
      <c r="FS473" s="40"/>
      <c r="FT473" s="97">
        <f t="shared" si="5025"/>
        <v>0</v>
      </c>
      <c r="FU473" s="84">
        <v>0</v>
      </c>
      <c r="FV473" s="84">
        <v>0</v>
      </c>
      <c r="FW473" s="84">
        <v>0</v>
      </c>
      <c r="FX473" s="84">
        <f t="shared" si="5026"/>
        <v>0</v>
      </c>
      <c r="FY473" s="191" t="str">
        <f t="shared" si="5027"/>
        <v>nebija plānots</v>
      </c>
      <c r="FZ473" s="84">
        <f t="shared" si="5028"/>
        <v>0</v>
      </c>
      <c r="GA473" s="84">
        <v>0</v>
      </c>
      <c r="GB473" s="84">
        <v>0</v>
      </c>
      <c r="GC473" s="84">
        <f t="shared" si="5029"/>
        <v>0</v>
      </c>
      <c r="GD473" s="84">
        <f t="shared" si="5030"/>
        <v>0</v>
      </c>
      <c r="GE473" s="84">
        <f t="shared" si="5031"/>
        <v>0</v>
      </c>
      <c r="GF473" s="191" t="str">
        <f t="shared" si="5032"/>
        <v>nebija plānots</v>
      </c>
      <c r="GG473" s="84">
        <f t="shared" si="5033"/>
        <v>0</v>
      </c>
      <c r="GH473" s="84">
        <v>0</v>
      </c>
      <c r="GI473" s="84">
        <v>0</v>
      </c>
      <c r="GJ473" s="84">
        <f t="shared" si="5034"/>
        <v>0</v>
      </c>
      <c r="GK473" s="84">
        <f t="shared" si="5035"/>
        <v>0</v>
      </c>
      <c r="GL473" s="84">
        <f t="shared" si="5036"/>
        <v>0</v>
      </c>
      <c r="GM473" s="191" t="str">
        <f t="shared" si="5037"/>
        <v>nebija plānots</v>
      </c>
      <c r="GN473" s="84">
        <f t="shared" si="5038"/>
        <v>0</v>
      </c>
      <c r="GO473" s="84">
        <v>0</v>
      </c>
      <c r="GP473" s="84">
        <v>0</v>
      </c>
      <c r="GQ473" s="84">
        <f t="shared" si="5007"/>
        <v>0</v>
      </c>
      <c r="GR473" s="84">
        <f t="shared" si="5008"/>
        <v>0</v>
      </c>
      <c r="GS473" s="84">
        <f t="shared" si="5009"/>
        <v>0</v>
      </c>
      <c r="GT473" s="191" t="str">
        <f t="shared" si="5039"/>
        <v>nebija plānots</v>
      </c>
      <c r="GU473" s="84">
        <f t="shared" si="5010"/>
        <v>0</v>
      </c>
      <c r="GV473" s="84">
        <v>0</v>
      </c>
      <c r="GW473" s="84">
        <v>0</v>
      </c>
      <c r="GX473" s="84">
        <f t="shared" si="5011"/>
        <v>0</v>
      </c>
      <c r="GY473" s="84">
        <f t="shared" si="5012"/>
        <v>0</v>
      </c>
      <c r="GZ473" s="84">
        <f t="shared" si="5013"/>
        <v>0</v>
      </c>
      <c r="HA473" s="191" t="str">
        <f t="shared" si="4507"/>
        <v>nebija plānots</v>
      </c>
      <c r="HB473" s="84">
        <f t="shared" si="5014"/>
        <v>0</v>
      </c>
      <c r="HC473" s="40"/>
      <c r="HD473" s="40"/>
      <c r="HE473" s="99"/>
      <c r="HF473" s="99"/>
      <c r="HG473" s="100"/>
      <c r="HH473" s="100"/>
      <c r="HI473" s="100"/>
    </row>
    <row r="474" spans="1:217" ht="84" hidden="1" outlineLevel="1" x14ac:dyDescent="0.45">
      <c r="B474" s="9"/>
      <c r="C474" s="317" t="s">
        <v>96</v>
      </c>
      <c r="D474" s="1" t="s">
        <v>1471</v>
      </c>
      <c r="E474" s="35">
        <v>456</v>
      </c>
      <c r="F474" s="35">
        <v>8</v>
      </c>
      <c r="G474" s="38" t="s">
        <v>96</v>
      </c>
      <c r="H474" s="37" t="s">
        <v>298</v>
      </c>
      <c r="I474" s="37" t="s">
        <v>544</v>
      </c>
      <c r="J474" s="54">
        <v>0</v>
      </c>
      <c r="K474" s="41"/>
      <c r="L474" s="38"/>
      <c r="M474" s="42" t="s">
        <v>34</v>
      </c>
      <c r="N474" s="41"/>
      <c r="O474" s="38"/>
      <c r="P474" s="38" t="s">
        <v>457</v>
      </c>
      <c r="Q474" s="40"/>
      <c r="R474" s="40"/>
      <c r="S474" s="40"/>
      <c r="T474" s="40"/>
      <c r="U474" s="98"/>
      <c r="V474" s="40"/>
      <c r="W474" s="40"/>
      <c r="X474" s="85">
        <f t="shared" si="5075"/>
        <v>0</v>
      </c>
      <c r="Y474" s="40"/>
      <c r="Z474" s="40"/>
      <c r="AA474" s="40"/>
      <c r="AB474" s="40"/>
      <c r="AC474" s="40"/>
      <c r="AD474" s="40"/>
      <c r="AE474" s="40"/>
      <c r="AF474" s="40"/>
      <c r="AG474" s="40"/>
      <c r="AH474" s="40"/>
      <c r="AI474" s="40"/>
      <c r="AJ474" s="40"/>
      <c r="AK474" s="40"/>
      <c r="AL474" s="40"/>
      <c r="AM474" s="40"/>
      <c r="AN474" s="40"/>
      <c r="AO474" s="40"/>
      <c r="AP474" s="40"/>
      <c r="AQ474" s="40"/>
      <c r="AR474" s="40"/>
      <c r="AS474" s="40"/>
      <c r="AT474" s="40"/>
      <c r="AU474" s="40"/>
      <c r="AV474" s="40"/>
      <c r="AW474" s="40"/>
      <c r="AX474" s="40"/>
      <c r="AY474" s="40"/>
      <c r="AZ474" s="40"/>
      <c r="BA474" s="40"/>
      <c r="BB474" s="40"/>
      <c r="BC474" s="40"/>
      <c r="BD474" s="40"/>
      <c r="BE474" s="40"/>
      <c r="BF474" s="40"/>
      <c r="BG474" s="40"/>
      <c r="BH474" s="40"/>
      <c r="BI474" s="40"/>
      <c r="BJ474" s="40"/>
      <c r="BK474" s="40"/>
      <c r="BL474" s="40"/>
      <c r="BM474" s="40"/>
      <c r="BN474" s="40"/>
      <c r="BO474" s="40"/>
      <c r="BP474" s="40"/>
      <c r="BQ474" s="40"/>
      <c r="BR474" s="40"/>
      <c r="BS474" s="40"/>
      <c r="BT474" s="40"/>
      <c r="BU474" s="40"/>
      <c r="BV474" s="40"/>
      <c r="BW474" s="40"/>
      <c r="BX474" s="40"/>
      <c r="BY474" s="40"/>
      <c r="BZ474" s="40"/>
      <c r="CA474" s="40"/>
      <c r="CB474" s="40"/>
      <c r="CC474" s="40"/>
      <c r="CD474" s="40"/>
      <c r="CE474" s="40"/>
      <c r="CF474" s="40"/>
      <c r="CG474" s="40"/>
      <c r="CH474" s="40"/>
      <c r="CI474" s="40"/>
      <c r="CJ474" s="40"/>
      <c r="CK474" s="40"/>
      <c r="CL474" s="40"/>
      <c r="CM474" s="40"/>
      <c r="CN474" s="40"/>
      <c r="CO474" s="84">
        <v>0</v>
      </c>
      <c r="CP474" s="84">
        <v>0</v>
      </c>
      <c r="CQ474" s="40"/>
      <c r="CR474" s="57">
        <f t="shared" si="5076"/>
        <v>0</v>
      </c>
      <c r="CS474" s="40"/>
      <c r="CT474" s="40">
        <v>0</v>
      </c>
      <c r="CU474" s="84"/>
      <c r="CV474" s="84"/>
      <c r="CW474" s="84"/>
      <c r="CX474" s="84"/>
      <c r="CY474" s="191"/>
      <c r="CZ474" s="84"/>
      <c r="DA474" s="40">
        <v>1469481.26</v>
      </c>
      <c r="DB474" s="84">
        <v>0</v>
      </c>
      <c r="DC474" s="84"/>
      <c r="DD474" s="84"/>
      <c r="DE474" s="84">
        <f t="shared" si="5015"/>
        <v>0</v>
      </c>
      <c r="DF474" s="191"/>
      <c r="DG474" s="84"/>
      <c r="DH474" s="40">
        <v>0</v>
      </c>
      <c r="DI474" s="84">
        <v>0</v>
      </c>
      <c r="DJ474" s="84"/>
      <c r="DK474" s="84"/>
      <c r="DL474" s="84">
        <f t="shared" si="5016"/>
        <v>0</v>
      </c>
      <c r="DM474" s="191"/>
      <c r="DN474" s="84"/>
      <c r="DO474" s="40">
        <v>0</v>
      </c>
      <c r="DP474" s="84">
        <v>0</v>
      </c>
      <c r="DQ474" s="84"/>
      <c r="DR474" s="84"/>
      <c r="DS474" s="84">
        <f t="shared" si="5017"/>
        <v>0</v>
      </c>
      <c r="DT474" s="191"/>
      <c r="DU474" s="84"/>
      <c r="DV474" s="40">
        <v>1395153.18</v>
      </c>
      <c r="DW474" s="84">
        <v>0</v>
      </c>
      <c r="DX474" s="84"/>
      <c r="DY474" s="84"/>
      <c r="DZ474" s="84">
        <f t="shared" si="5018"/>
        <v>0</v>
      </c>
      <c r="EA474" s="191"/>
      <c r="EB474" s="84"/>
      <c r="EC474" s="40">
        <v>0</v>
      </c>
      <c r="ED474" s="84">
        <v>0</v>
      </c>
      <c r="EE474" s="84"/>
      <c r="EF474" s="84"/>
      <c r="EG474" s="84">
        <f t="shared" si="5019"/>
        <v>0</v>
      </c>
      <c r="EH474" s="191"/>
      <c r="EI474" s="84"/>
      <c r="EJ474" s="40">
        <v>939727</v>
      </c>
      <c r="EK474" s="84">
        <v>0</v>
      </c>
      <c r="EL474" s="84"/>
      <c r="EM474" s="84"/>
      <c r="EN474" s="84">
        <f t="shared" si="5020"/>
        <v>0</v>
      </c>
      <c r="EO474" s="191"/>
      <c r="EP474" s="84"/>
      <c r="EQ474" s="40">
        <v>0</v>
      </c>
      <c r="ER474" s="84">
        <v>0</v>
      </c>
      <c r="ES474" s="84"/>
      <c r="ET474" s="84"/>
      <c r="EU474" s="84">
        <f t="shared" si="5021"/>
        <v>0</v>
      </c>
      <c r="EV474" s="191"/>
      <c r="EW474" s="84"/>
      <c r="EX474" s="40">
        <v>0</v>
      </c>
      <c r="EY474" s="84">
        <v>0</v>
      </c>
      <c r="EZ474" s="84"/>
      <c r="FA474" s="84"/>
      <c r="FB474" s="84">
        <f t="shared" si="5022"/>
        <v>0</v>
      </c>
      <c r="FC474" s="191"/>
      <c r="FD474" s="84"/>
      <c r="FE474" s="40">
        <v>579712.71</v>
      </c>
      <c r="FF474" s="84">
        <v>0</v>
      </c>
      <c r="FG474" s="84"/>
      <c r="FH474" s="84"/>
      <c r="FI474" s="84">
        <f t="shared" si="5023"/>
        <v>0</v>
      </c>
      <c r="FJ474" s="191"/>
      <c r="FK474" s="84"/>
      <c r="FL474" s="40">
        <v>0</v>
      </c>
      <c r="FM474" s="84">
        <v>0</v>
      </c>
      <c r="FN474" s="84"/>
      <c r="FO474" s="84"/>
      <c r="FP474" s="84">
        <f t="shared" si="5024"/>
        <v>0</v>
      </c>
      <c r="FQ474" s="191"/>
      <c r="FR474" s="84"/>
      <c r="FS474" s="40"/>
      <c r="FT474" s="97">
        <f t="shared" si="5025"/>
        <v>0</v>
      </c>
      <c r="FU474" s="84">
        <v>0</v>
      </c>
      <c r="FV474" s="84">
        <v>0</v>
      </c>
      <c r="FW474" s="84">
        <v>0</v>
      </c>
      <c r="FX474" s="84">
        <f t="shared" si="5026"/>
        <v>0</v>
      </c>
      <c r="FY474" s="191" t="str">
        <f t="shared" si="5027"/>
        <v>nebija plānots</v>
      </c>
      <c r="FZ474" s="84">
        <f t="shared" si="5028"/>
        <v>0</v>
      </c>
      <c r="GA474" s="84">
        <v>0</v>
      </c>
      <c r="GB474" s="84">
        <v>0</v>
      </c>
      <c r="GC474" s="84">
        <f t="shared" si="5029"/>
        <v>0</v>
      </c>
      <c r="GD474" s="84">
        <f t="shared" si="5030"/>
        <v>0</v>
      </c>
      <c r="GE474" s="84">
        <f t="shared" si="5031"/>
        <v>0</v>
      </c>
      <c r="GF474" s="191" t="str">
        <f t="shared" si="5032"/>
        <v>nebija plānots</v>
      </c>
      <c r="GG474" s="84">
        <f t="shared" si="5033"/>
        <v>0</v>
      </c>
      <c r="GH474" s="84">
        <v>0</v>
      </c>
      <c r="GI474" s="84">
        <v>0</v>
      </c>
      <c r="GJ474" s="84">
        <f t="shared" si="5034"/>
        <v>0</v>
      </c>
      <c r="GK474" s="84">
        <f t="shared" si="5035"/>
        <v>0</v>
      </c>
      <c r="GL474" s="84">
        <f t="shared" si="5036"/>
        <v>0</v>
      </c>
      <c r="GM474" s="191" t="str">
        <f t="shared" si="5037"/>
        <v>nebija plānots</v>
      </c>
      <c r="GN474" s="84">
        <f t="shared" si="5038"/>
        <v>0</v>
      </c>
      <c r="GO474" s="84">
        <v>0</v>
      </c>
      <c r="GP474" s="84">
        <v>0</v>
      </c>
      <c r="GQ474" s="84">
        <f t="shared" si="5007"/>
        <v>0</v>
      </c>
      <c r="GR474" s="84">
        <f t="shared" si="5008"/>
        <v>0</v>
      </c>
      <c r="GS474" s="84">
        <f t="shared" si="5009"/>
        <v>0</v>
      </c>
      <c r="GT474" s="191" t="str">
        <f t="shared" si="5039"/>
        <v>nebija plānots</v>
      </c>
      <c r="GU474" s="84">
        <f t="shared" si="5010"/>
        <v>0</v>
      </c>
      <c r="GV474" s="84">
        <v>0</v>
      </c>
      <c r="GW474" s="84">
        <v>0</v>
      </c>
      <c r="GX474" s="84">
        <f t="shared" si="5011"/>
        <v>0</v>
      </c>
      <c r="GY474" s="84">
        <f t="shared" si="5012"/>
        <v>0</v>
      </c>
      <c r="GZ474" s="84">
        <f t="shared" si="5013"/>
        <v>0</v>
      </c>
      <c r="HA474" s="191" t="str">
        <f t="shared" si="4507"/>
        <v>nebija plānots</v>
      </c>
      <c r="HB474" s="84">
        <f t="shared" si="5014"/>
        <v>0</v>
      </c>
      <c r="HC474" s="40"/>
      <c r="HD474" s="40"/>
      <c r="HE474" s="99"/>
      <c r="HF474" s="158">
        <v>0.85</v>
      </c>
      <c r="HG474" s="100" t="s">
        <v>692</v>
      </c>
      <c r="HH474" s="100"/>
      <c r="HI474" s="100"/>
    </row>
    <row r="475" spans="1:217" ht="156" collapsed="1" x14ac:dyDescent="0.45">
      <c r="A475" s="1" t="str">
        <f>G475&amp;K475</f>
        <v>8.3.3.__</v>
      </c>
      <c r="B475" s="9" t="str">
        <f>C475&amp;J475&amp;"."&amp;D475</f>
        <v>8.3.3.K0.Nē</v>
      </c>
      <c r="C475" s="317" t="s">
        <v>159</v>
      </c>
      <c r="D475" s="1" t="s">
        <v>1471</v>
      </c>
      <c r="E475" s="35">
        <v>457</v>
      </c>
      <c r="F475" s="52">
        <v>8</v>
      </c>
      <c r="G475" s="53" t="s">
        <v>159</v>
      </c>
      <c r="H475" s="54" t="s">
        <v>299</v>
      </c>
      <c r="I475" s="54" t="str">
        <f t="shared" si="4781"/>
        <v>8.3.3. NVA nereģistrēto NEET jauniešu prasmju attīstīšana</v>
      </c>
      <c r="J475" s="54" t="s">
        <v>1472</v>
      </c>
      <c r="K475" s="55" t="s">
        <v>33</v>
      </c>
      <c r="L475" s="38" t="str">
        <f t="shared" si="4782"/>
        <v>8.3.3.__</v>
      </c>
      <c r="M475" s="56" t="s">
        <v>34</v>
      </c>
      <c r="N475" s="55" t="s">
        <v>4</v>
      </c>
      <c r="O475" s="55" t="s">
        <v>222</v>
      </c>
      <c r="P475" s="55" t="s">
        <v>225</v>
      </c>
      <c r="Q475" s="57">
        <f t="shared" si="4783"/>
        <v>7191280</v>
      </c>
      <c r="R475" s="57">
        <f t="shared" si="4784"/>
        <v>7191280</v>
      </c>
      <c r="S475" s="80">
        <v>0</v>
      </c>
      <c r="T475" s="80">
        <v>0</v>
      </c>
      <c r="U475" s="81">
        <v>7191280</v>
      </c>
      <c r="V475" s="80">
        <v>0</v>
      </c>
      <c r="W475" s="80">
        <v>0</v>
      </c>
      <c r="X475" s="85" t="str">
        <f t="shared" si="5075"/>
        <v>ESF</v>
      </c>
      <c r="Y475" s="85">
        <v>0</v>
      </c>
      <c r="Z475" s="85">
        <v>234516.74000000002</v>
      </c>
      <c r="AA475" s="85">
        <v>0</v>
      </c>
      <c r="AB475" s="85">
        <v>0</v>
      </c>
      <c r="AC475" s="85">
        <v>0</v>
      </c>
      <c r="AD475" s="85">
        <v>61726</v>
      </c>
      <c r="AE475" s="85">
        <v>0</v>
      </c>
      <c r="AF475" s="85">
        <v>0</v>
      </c>
      <c r="AG475" s="85">
        <v>121115.38</v>
      </c>
      <c r="AH475" s="85">
        <v>0</v>
      </c>
      <c r="AI475" s="85">
        <v>0</v>
      </c>
      <c r="AJ475" s="85">
        <v>0</v>
      </c>
      <c r="AK475" s="85">
        <v>210925.15</v>
      </c>
      <c r="AL475" s="85">
        <v>0</v>
      </c>
      <c r="AM475" s="85">
        <v>393766.53</v>
      </c>
      <c r="AN475" s="85">
        <f t="shared" si="4193"/>
        <v>628283.27</v>
      </c>
      <c r="AO475" s="85">
        <v>1322835.28</v>
      </c>
      <c r="AP475" s="57">
        <f t="shared" si="4538"/>
        <v>1951118.55</v>
      </c>
      <c r="AQ475" s="85">
        <v>436467.67</v>
      </c>
      <c r="AR475" s="85">
        <v>0</v>
      </c>
      <c r="AS475" s="85">
        <v>355109.76</v>
      </c>
      <c r="AT475" s="85">
        <v>0</v>
      </c>
      <c r="AU475" s="85">
        <v>415342.07</v>
      </c>
      <c r="AV475" s="85">
        <v>0</v>
      </c>
      <c r="AW475" s="85">
        <v>0</v>
      </c>
      <c r="AX475" s="85">
        <v>0</v>
      </c>
      <c r="AY475" s="85">
        <v>396073.53</v>
      </c>
      <c r="AZ475" s="85">
        <v>0</v>
      </c>
      <c r="BA475" s="85">
        <v>0</v>
      </c>
      <c r="BB475" s="85">
        <v>456242.99</v>
      </c>
      <c r="BC475" s="57">
        <f t="shared" si="4539"/>
        <v>2059236.02</v>
      </c>
      <c r="BD475" s="57">
        <f t="shared" si="4474"/>
        <v>4010354.5700000003</v>
      </c>
      <c r="BE475" s="85">
        <v>0</v>
      </c>
      <c r="BF475" s="85">
        <v>443309.08</v>
      </c>
      <c r="BG475" s="85">
        <v>0</v>
      </c>
      <c r="BH475" s="85">
        <v>0</v>
      </c>
      <c r="BI475" s="85">
        <v>0</v>
      </c>
      <c r="BJ475" s="85">
        <v>244560.48</v>
      </c>
      <c r="BK475" s="85">
        <v>0</v>
      </c>
      <c r="BL475" s="85">
        <v>216068.75</v>
      </c>
      <c r="BM475" s="85">
        <v>0</v>
      </c>
      <c r="BN475" s="85">
        <v>0</v>
      </c>
      <c r="BO475" s="85">
        <v>0</v>
      </c>
      <c r="BP475" s="85">
        <v>280908.63</v>
      </c>
      <c r="BQ475" s="57">
        <f t="shared" si="4540"/>
        <v>1184846.94</v>
      </c>
      <c r="BR475" s="85">
        <v>0</v>
      </c>
      <c r="BS475" s="85">
        <v>0</v>
      </c>
      <c r="BT475" s="85">
        <v>287466.34999999998</v>
      </c>
      <c r="BU475" s="85">
        <v>0</v>
      </c>
      <c r="BV475" s="85">
        <v>0</v>
      </c>
      <c r="BW475" s="85">
        <v>151080.95999999999</v>
      </c>
      <c r="BX475" s="85">
        <v>0</v>
      </c>
      <c r="BY475" s="85">
        <v>0</v>
      </c>
      <c r="BZ475" s="85">
        <v>163510.28</v>
      </c>
      <c r="CA475" s="85">
        <v>0</v>
      </c>
      <c r="CB475" s="85">
        <v>0</v>
      </c>
      <c r="CC475" s="85">
        <v>0</v>
      </c>
      <c r="CD475" s="57">
        <f t="shared" si="4475"/>
        <v>602057.59</v>
      </c>
      <c r="CE475" s="85">
        <v>214992.93</v>
      </c>
      <c r="CF475" s="85">
        <v>0</v>
      </c>
      <c r="CG475" s="85">
        <v>0</v>
      </c>
      <c r="CH475" s="85">
        <v>0</v>
      </c>
      <c r="CI475" s="85">
        <v>214219.2</v>
      </c>
      <c r="CJ475" s="85">
        <v>0</v>
      </c>
      <c r="CK475" s="85">
        <v>250399.85</v>
      </c>
      <c r="CL475" s="85">
        <v>0</v>
      </c>
      <c r="CM475" s="85">
        <v>202270.34</v>
      </c>
      <c r="CN475" s="85">
        <v>0</v>
      </c>
      <c r="CO475" s="84">
        <v>0</v>
      </c>
      <c r="CP475" s="84">
        <v>105848.49</v>
      </c>
      <c r="CQ475" s="57">
        <f>CE475+CF475+CG475+CH475+CI475+CJ475+CK475+CL475+CM475+CN475+CO475+CP475</f>
        <v>987730.80999999994</v>
      </c>
      <c r="CR475" s="57">
        <f t="shared" si="5076"/>
        <v>6784989.9099999992</v>
      </c>
      <c r="CS475" s="179">
        <v>0</v>
      </c>
      <c r="CT475" s="84">
        <v>0</v>
      </c>
      <c r="CU475" s="84">
        <v>0</v>
      </c>
      <c r="CV475" s="84">
        <f t="shared" si="5040"/>
        <v>0</v>
      </c>
      <c r="CW475" s="84">
        <v>0</v>
      </c>
      <c r="CX475" s="84">
        <f t="shared" si="5041"/>
        <v>0</v>
      </c>
      <c r="CY475" s="191" t="str">
        <f t="shared" si="5042"/>
        <v>nebija plānots</v>
      </c>
      <c r="CZ475" s="84">
        <f t="shared" si="5043"/>
        <v>0</v>
      </c>
      <c r="DA475" s="84">
        <f t="shared" ref="DA475:FL475" si="5137">DA476+DA477</f>
        <v>0</v>
      </c>
      <c r="DB475" s="84">
        <v>63370.109999999986</v>
      </c>
      <c r="DC475" s="84">
        <f t="shared" si="5045"/>
        <v>0</v>
      </c>
      <c r="DD475" s="84">
        <v>0</v>
      </c>
      <c r="DE475" s="84">
        <f t="shared" si="5015"/>
        <v>63370.109999999986</v>
      </c>
      <c r="DF475" s="191" t="str">
        <f t="shared" ref="DF475" si="5138">IFERROR(DE475/DC475,"nebija plānots")</f>
        <v>nebija plānots</v>
      </c>
      <c r="DG475" s="84">
        <f t="shared" ref="DG475" si="5139">DE475-DC475</f>
        <v>63370.109999999986</v>
      </c>
      <c r="DH475" s="84">
        <f t="shared" si="5137"/>
        <v>63370.11</v>
      </c>
      <c r="DI475" s="84">
        <v>0</v>
      </c>
      <c r="DJ475" s="84">
        <f t="shared" ref="DJ475" si="5140">DC475+DH475</f>
        <v>63370.11</v>
      </c>
      <c r="DK475" s="84">
        <v>0</v>
      </c>
      <c r="DL475" s="84">
        <f t="shared" si="5016"/>
        <v>63370.109999999986</v>
      </c>
      <c r="DM475" s="191">
        <f t="shared" ref="DM475" si="5141">IFERROR(DL475/DJ475,"nebija plānots")</f>
        <v>0.99999999999999978</v>
      </c>
      <c r="DN475" s="84">
        <f t="shared" ref="DN475" si="5142">DL475-DJ475</f>
        <v>0</v>
      </c>
      <c r="DO475" s="84">
        <f t="shared" si="5137"/>
        <v>0</v>
      </c>
      <c r="DP475" s="84">
        <v>54719.75</v>
      </c>
      <c r="DQ475" s="84">
        <f t="shared" ref="DQ475" si="5143">DJ475+DO475</f>
        <v>63370.11</v>
      </c>
      <c r="DR475" s="84">
        <v>0</v>
      </c>
      <c r="DS475" s="84">
        <f t="shared" si="5017"/>
        <v>118089.85999999999</v>
      </c>
      <c r="DT475" s="191">
        <f t="shared" ref="DT475" si="5144">IFERROR(DS475/DQ475,"nebija plānots")</f>
        <v>1.8634946349312</v>
      </c>
      <c r="DU475" s="84">
        <f t="shared" ref="DU475" si="5145">DS475-DQ475</f>
        <v>54719.749999999985</v>
      </c>
      <c r="DV475" s="84">
        <f t="shared" si="5137"/>
        <v>36125</v>
      </c>
      <c r="DW475" s="84">
        <v>0</v>
      </c>
      <c r="DX475" s="84">
        <f t="shared" ref="DX475" si="5146">DQ475+DV475</f>
        <v>99495.11</v>
      </c>
      <c r="DY475" s="84">
        <v>0</v>
      </c>
      <c r="DZ475" s="84">
        <f t="shared" si="5018"/>
        <v>118089.85999999999</v>
      </c>
      <c r="EA475" s="191">
        <f t="shared" ref="EA475" si="5147">IFERROR(DZ475/DX475,"nebija plānots")</f>
        <v>1.1868910944467521</v>
      </c>
      <c r="EB475" s="84">
        <f t="shared" ref="EB475" si="5148">DZ475-DX475</f>
        <v>18594.749999999985</v>
      </c>
      <c r="EC475" s="84">
        <f t="shared" si="5137"/>
        <v>0</v>
      </c>
      <c r="ED475" s="84">
        <v>0</v>
      </c>
      <c r="EE475" s="84">
        <f t="shared" ref="EE475" si="5149">DX475+EC475</f>
        <v>99495.11</v>
      </c>
      <c r="EF475" s="84">
        <v>0</v>
      </c>
      <c r="EG475" s="84">
        <f t="shared" si="5019"/>
        <v>118089.85999999999</v>
      </c>
      <c r="EH475" s="191">
        <f t="shared" ref="EH475" si="5150">IFERROR(EG475/EE475,"nebija plānots")</f>
        <v>1.1868910944467521</v>
      </c>
      <c r="EI475" s="84">
        <f t="shared" ref="EI475" si="5151">EG475-EE475</f>
        <v>18594.749999999985</v>
      </c>
      <c r="EJ475" s="84">
        <f t="shared" si="5137"/>
        <v>0</v>
      </c>
      <c r="EK475" s="84">
        <v>59443.960000000021</v>
      </c>
      <c r="EL475" s="84">
        <f t="shared" ref="EL475" si="5152">EE475+EJ475</f>
        <v>99495.11</v>
      </c>
      <c r="EM475" s="84">
        <v>0</v>
      </c>
      <c r="EN475" s="84">
        <f t="shared" si="5020"/>
        <v>177533.82</v>
      </c>
      <c r="EO475" s="191">
        <f t="shared" ref="EO475" si="5153">IFERROR(EN475/EL475,"nebija plānots")</f>
        <v>1.7843471905302684</v>
      </c>
      <c r="EP475" s="84">
        <f t="shared" ref="EP475" si="5154">EN475-EL475</f>
        <v>78038.710000000006</v>
      </c>
      <c r="EQ475" s="84">
        <f t="shared" si="5137"/>
        <v>36125</v>
      </c>
      <c r="ER475" s="84">
        <v>0</v>
      </c>
      <c r="ES475" s="84">
        <f t="shared" ref="ES475" si="5155">EL475+EQ475</f>
        <v>135620.10999999999</v>
      </c>
      <c r="ET475" s="84">
        <v>0</v>
      </c>
      <c r="EU475" s="84">
        <f t="shared" si="5021"/>
        <v>177533.82</v>
      </c>
      <c r="EV475" s="191">
        <f t="shared" ref="EV475" si="5156">IFERROR(EU475/ES475,"nebija plānots")</f>
        <v>1.3090523226975705</v>
      </c>
      <c r="EW475" s="84">
        <f t="shared" ref="EW475" si="5157">EU475-ES475</f>
        <v>41913.710000000021</v>
      </c>
      <c r="EX475" s="84">
        <f t="shared" si="5137"/>
        <v>0</v>
      </c>
      <c r="EY475" s="84">
        <v>0</v>
      </c>
      <c r="EZ475" s="84">
        <f t="shared" ref="EZ475" si="5158">ES475+EX475</f>
        <v>135620.10999999999</v>
      </c>
      <c r="FA475" s="84">
        <v>0</v>
      </c>
      <c r="FB475" s="84">
        <f t="shared" si="5022"/>
        <v>177533.82</v>
      </c>
      <c r="FC475" s="191">
        <f t="shared" ref="FC475" si="5159">IFERROR(FB475/EZ475,"nebija plānots")</f>
        <v>1.3090523226975705</v>
      </c>
      <c r="FD475" s="84">
        <f t="shared" ref="FD475" si="5160">FB475-EZ475</f>
        <v>41913.710000000021</v>
      </c>
      <c r="FE475" s="84">
        <f t="shared" si="5137"/>
        <v>0</v>
      </c>
      <c r="FF475" s="84">
        <v>71218.899999999994</v>
      </c>
      <c r="FG475" s="84">
        <f t="shared" ref="FG475" si="5161">EZ475+FE475</f>
        <v>135620.10999999999</v>
      </c>
      <c r="FH475" s="84">
        <v>0</v>
      </c>
      <c r="FI475" s="84">
        <f t="shared" si="5023"/>
        <v>248752.72</v>
      </c>
      <c r="FJ475" s="191">
        <f t="shared" ref="FJ475" si="5162">IFERROR(FI475/FG475,"nebija plānots")</f>
        <v>1.834187569970265</v>
      </c>
      <c r="FK475" s="84">
        <f t="shared" ref="FK475" si="5163">FI475-FG475</f>
        <v>113132.61000000002</v>
      </c>
      <c r="FL475" s="84">
        <f t="shared" si="5137"/>
        <v>36125</v>
      </c>
      <c r="FM475" s="84">
        <v>0</v>
      </c>
      <c r="FN475" s="84">
        <f t="shared" ref="FN475" si="5164">FG475+FL475</f>
        <v>171745.11</v>
      </c>
      <c r="FO475" s="84">
        <v>0</v>
      </c>
      <c r="FP475" s="84">
        <f t="shared" si="5024"/>
        <v>248752.72</v>
      </c>
      <c r="FQ475" s="191">
        <f t="shared" ref="FQ475" si="5165">IFERROR(FP475/FN475,"nebija plānots")</f>
        <v>1.4483831300931946</v>
      </c>
      <c r="FR475" s="84">
        <f t="shared" ref="FR475" si="5166">FP475-FN475</f>
        <v>77007.610000000015</v>
      </c>
      <c r="FS475" s="97">
        <f t="shared" si="4506"/>
        <v>171745.11</v>
      </c>
      <c r="FT475" s="97">
        <f t="shared" si="5025"/>
        <v>7033742.629999999</v>
      </c>
      <c r="FU475" s="84">
        <v>131426.9</v>
      </c>
      <c r="FV475" s="84">
        <v>0</v>
      </c>
      <c r="FW475" s="84">
        <v>0</v>
      </c>
      <c r="FX475" s="84">
        <f t="shared" si="5026"/>
        <v>0</v>
      </c>
      <c r="FY475" s="191">
        <f t="shared" si="5027"/>
        <v>0</v>
      </c>
      <c r="FZ475" s="84">
        <f t="shared" si="5028"/>
        <v>131426.9</v>
      </c>
      <c r="GA475" s="84">
        <v>0</v>
      </c>
      <c r="GB475" s="84">
        <v>0</v>
      </c>
      <c r="GC475" s="84">
        <f t="shared" si="5029"/>
        <v>0</v>
      </c>
      <c r="GD475" s="84">
        <f t="shared" si="5030"/>
        <v>0</v>
      </c>
      <c r="GE475" s="84">
        <f t="shared" si="5031"/>
        <v>0</v>
      </c>
      <c r="GF475" s="191">
        <f t="shared" si="5032"/>
        <v>0</v>
      </c>
      <c r="GG475" s="84">
        <f t="shared" si="5033"/>
        <v>131426.9</v>
      </c>
      <c r="GH475" s="84">
        <v>0</v>
      </c>
      <c r="GI475" s="84">
        <v>0</v>
      </c>
      <c r="GJ475" s="84">
        <f t="shared" si="5034"/>
        <v>0</v>
      </c>
      <c r="GK475" s="84">
        <f t="shared" si="5035"/>
        <v>0</v>
      </c>
      <c r="GL475" s="84">
        <f t="shared" si="5036"/>
        <v>0</v>
      </c>
      <c r="GM475" s="191">
        <f t="shared" si="5037"/>
        <v>0</v>
      </c>
      <c r="GN475" s="84">
        <f t="shared" si="5038"/>
        <v>131426.9</v>
      </c>
      <c r="GO475" s="84">
        <v>138343.79</v>
      </c>
      <c r="GP475" s="84">
        <v>0</v>
      </c>
      <c r="GQ475" s="84">
        <f t="shared" si="5007"/>
        <v>138343.79</v>
      </c>
      <c r="GR475" s="84">
        <f t="shared" si="5008"/>
        <v>0</v>
      </c>
      <c r="GS475" s="84">
        <f t="shared" si="5009"/>
        <v>138343.79</v>
      </c>
      <c r="GT475" s="191">
        <f t="shared" si="5039"/>
        <v>1.0526291801754437</v>
      </c>
      <c r="GU475" s="84">
        <f t="shared" si="5010"/>
        <v>-6916.890000000014</v>
      </c>
      <c r="GV475" s="84">
        <v>0</v>
      </c>
      <c r="GW475" s="84">
        <v>0</v>
      </c>
      <c r="GX475" s="84">
        <f t="shared" si="5011"/>
        <v>0</v>
      </c>
      <c r="GY475" s="84">
        <f t="shared" si="5012"/>
        <v>0</v>
      </c>
      <c r="GZ475" s="84">
        <f t="shared" si="5013"/>
        <v>138343.79</v>
      </c>
      <c r="HA475" s="191">
        <f t="shared" si="4507"/>
        <v>1.0526291801754437</v>
      </c>
      <c r="HB475" s="84">
        <f t="shared" si="5014"/>
        <v>-6916.890000000014</v>
      </c>
      <c r="HC475" s="57">
        <f>FU475+FS475+CQ475+CD475+BQ475+BC475+AP475</f>
        <v>7088161.919999999</v>
      </c>
      <c r="HD475" s="57">
        <f>Q475-HC475</f>
        <v>103118.08000000101</v>
      </c>
      <c r="HE475" s="58" t="s">
        <v>843</v>
      </c>
      <c r="HF475" s="58"/>
      <c r="HG475" s="59"/>
      <c r="HH475" s="59"/>
      <c r="HI475" s="59"/>
    </row>
    <row r="476" spans="1:217" ht="78" hidden="1" outlineLevel="1" x14ac:dyDescent="0.45">
      <c r="B476" s="9"/>
      <c r="C476" s="317" t="s">
        <v>159</v>
      </c>
      <c r="D476" s="1" t="s">
        <v>1471</v>
      </c>
      <c r="E476" s="35">
        <v>458</v>
      </c>
      <c r="F476" s="35">
        <v>8</v>
      </c>
      <c r="G476" s="36" t="s">
        <v>159</v>
      </c>
      <c r="H476" s="37" t="s">
        <v>299</v>
      </c>
      <c r="I476" s="37" t="s">
        <v>545</v>
      </c>
      <c r="J476" s="54">
        <v>0</v>
      </c>
      <c r="K476" s="38"/>
      <c r="L476" s="38"/>
      <c r="M476" s="39" t="s">
        <v>34</v>
      </c>
      <c r="N476" s="38"/>
      <c r="O476" s="38"/>
      <c r="P476" s="38" t="s">
        <v>456</v>
      </c>
      <c r="Q476" s="40"/>
      <c r="R476" s="40"/>
      <c r="S476" s="40"/>
      <c r="T476" s="40"/>
      <c r="U476" s="98"/>
      <c r="V476" s="40"/>
      <c r="W476" s="40"/>
      <c r="X476" s="85">
        <f t="shared" si="5075"/>
        <v>0</v>
      </c>
      <c r="Y476" s="40"/>
      <c r="Z476" s="40"/>
      <c r="AA476" s="40"/>
      <c r="AB476" s="40"/>
      <c r="AC476" s="40"/>
      <c r="AD476" s="40"/>
      <c r="AE476" s="40"/>
      <c r="AF476" s="40"/>
      <c r="AG476" s="40"/>
      <c r="AH476" s="40"/>
      <c r="AI476" s="40"/>
      <c r="AJ476" s="40"/>
      <c r="AK476" s="40"/>
      <c r="AL476" s="40"/>
      <c r="AM476" s="40"/>
      <c r="AN476" s="40"/>
      <c r="AO476" s="40"/>
      <c r="AP476" s="40"/>
      <c r="AQ476" s="40"/>
      <c r="AR476" s="40"/>
      <c r="AS476" s="40"/>
      <c r="AT476" s="40"/>
      <c r="AU476" s="40"/>
      <c r="AV476" s="40"/>
      <c r="AW476" s="40"/>
      <c r="AX476" s="40"/>
      <c r="AY476" s="40"/>
      <c r="AZ476" s="40"/>
      <c r="BA476" s="40"/>
      <c r="BB476" s="40"/>
      <c r="BC476" s="40"/>
      <c r="BD476" s="40"/>
      <c r="BE476" s="40"/>
      <c r="BF476" s="40"/>
      <c r="BG476" s="40"/>
      <c r="BH476" s="40"/>
      <c r="BI476" s="40"/>
      <c r="BJ476" s="40"/>
      <c r="BK476" s="40"/>
      <c r="BL476" s="40"/>
      <c r="BM476" s="40"/>
      <c r="BN476" s="40"/>
      <c r="BO476" s="40"/>
      <c r="BP476" s="40"/>
      <c r="BQ476" s="40"/>
      <c r="BR476" s="40"/>
      <c r="BS476" s="40"/>
      <c r="BT476" s="40"/>
      <c r="BU476" s="40"/>
      <c r="BV476" s="40"/>
      <c r="BW476" s="40"/>
      <c r="BX476" s="40"/>
      <c r="BY476" s="40"/>
      <c r="BZ476" s="40"/>
      <c r="CA476" s="40"/>
      <c r="CB476" s="40"/>
      <c r="CC476" s="40"/>
      <c r="CD476" s="40"/>
      <c r="CE476" s="40"/>
      <c r="CF476" s="40"/>
      <c r="CG476" s="40"/>
      <c r="CH476" s="40"/>
      <c r="CI476" s="40"/>
      <c r="CJ476" s="40"/>
      <c r="CK476" s="40"/>
      <c r="CL476" s="40"/>
      <c r="CM476" s="40"/>
      <c r="CN476" s="40"/>
      <c r="CO476" s="84">
        <v>0</v>
      </c>
      <c r="CP476" s="84">
        <v>0</v>
      </c>
      <c r="CQ476" s="40"/>
      <c r="CR476" s="57">
        <f t="shared" si="5076"/>
        <v>0</v>
      </c>
      <c r="CS476" s="40"/>
      <c r="CT476" s="40"/>
      <c r="CU476" s="84"/>
      <c r="CV476" s="84"/>
      <c r="CW476" s="84"/>
      <c r="CX476" s="84"/>
      <c r="CY476" s="191"/>
      <c r="CZ476" s="84"/>
      <c r="DA476" s="40"/>
      <c r="DB476" s="84">
        <v>0</v>
      </c>
      <c r="DC476" s="84"/>
      <c r="DD476" s="84"/>
      <c r="DE476" s="84">
        <f t="shared" si="5015"/>
        <v>0</v>
      </c>
      <c r="DF476" s="191"/>
      <c r="DG476" s="84"/>
      <c r="DH476" s="40"/>
      <c r="DI476" s="84">
        <v>0</v>
      </c>
      <c r="DJ476" s="84"/>
      <c r="DK476" s="84"/>
      <c r="DL476" s="84">
        <f t="shared" si="5016"/>
        <v>0</v>
      </c>
      <c r="DM476" s="191"/>
      <c r="DN476" s="84"/>
      <c r="DO476" s="40"/>
      <c r="DP476" s="84">
        <v>0</v>
      </c>
      <c r="DQ476" s="84"/>
      <c r="DR476" s="84"/>
      <c r="DS476" s="84">
        <f t="shared" si="5017"/>
        <v>0</v>
      </c>
      <c r="DT476" s="191"/>
      <c r="DU476" s="84"/>
      <c r="DV476" s="40"/>
      <c r="DW476" s="84">
        <v>0</v>
      </c>
      <c r="DX476" s="84"/>
      <c r="DY476" s="84"/>
      <c r="DZ476" s="84">
        <f t="shared" si="5018"/>
        <v>0</v>
      </c>
      <c r="EA476" s="191"/>
      <c r="EB476" s="84"/>
      <c r="EC476" s="40"/>
      <c r="ED476" s="84">
        <v>0</v>
      </c>
      <c r="EE476" s="84"/>
      <c r="EF476" s="84"/>
      <c r="EG476" s="84">
        <f t="shared" si="5019"/>
        <v>0</v>
      </c>
      <c r="EH476" s="191"/>
      <c r="EI476" s="84"/>
      <c r="EJ476" s="40"/>
      <c r="EK476" s="84">
        <v>0</v>
      </c>
      <c r="EL476" s="84"/>
      <c r="EM476" s="84"/>
      <c r="EN476" s="84">
        <f t="shared" si="5020"/>
        <v>0</v>
      </c>
      <c r="EO476" s="191"/>
      <c r="EP476" s="84"/>
      <c r="EQ476" s="40"/>
      <c r="ER476" s="84">
        <v>0</v>
      </c>
      <c r="ES476" s="84"/>
      <c r="ET476" s="84"/>
      <c r="EU476" s="84">
        <f t="shared" si="5021"/>
        <v>0</v>
      </c>
      <c r="EV476" s="191"/>
      <c r="EW476" s="84"/>
      <c r="EX476" s="40"/>
      <c r="EY476" s="84">
        <v>0</v>
      </c>
      <c r="EZ476" s="84"/>
      <c r="FA476" s="84"/>
      <c r="FB476" s="84">
        <f t="shared" si="5022"/>
        <v>0</v>
      </c>
      <c r="FC476" s="191"/>
      <c r="FD476" s="84"/>
      <c r="FE476" s="40"/>
      <c r="FF476" s="84">
        <v>0</v>
      </c>
      <c r="FG476" s="84"/>
      <c r="FH476" s="84"/>
      <c r="FI476" s="84">
        <f t="shared" si="5023"/>
        <v>0</v>
      </c>
      <c r="FJ476" s="191"/>
      <c r="FK476" s="84"/>
      <c r="FL476" s="40"/>
      <c r="FM476" s="84">
        <v>0</v>
      </c>
      <c r="FN476" s="84"/>
      <c r="FO476" s="84"/>
      <c r="FP476" s="84">
        <f t="shared" si="5024"/>
        <v>0</v>
      </c>
      <c r="FQ476" s="191"/>
      <c r="FR476" s="84"/>
      <c r="FS476" s="40"/>
      <c r="FT476" s="97">
        <f t="shared" si="5025"/>
        <v>0</v>
      </c>
      <c r="FU476" s="84">
        <v>0</v>
      </c>
      <c r="FV476" s="84">
        <v>0</v>
      </c>
      <c r="FW476" s="84">
        <v>0</v>
      </c>
      <c r="FX476" s="84">
        <f t="shared" si="5026"/>
        <v>0</v>
      </c>
      <c r="FY476" s="191" t="str">
        <f t="shared" si="5027"/>
        <v>nebija plānots</v>
      </c>
      <c r="FZ476" s="84">
        <f t="shared" si="5028"/>
        <v>0</v>
      </c>
      <c r="GA476" s="84">
        <v>0</v>
      </c>
      <c r="GB476" s="84">
        <v>0</v>
      </c>
      <c r="GC476" s="84">
        <f t="shared" si="5029"/>
        <v>0</v>
      </c>
      <c r="GD476" s="84">
        <f t="shared" si="5030"/>
        <v>0</v>
      </c>
      <c r="GE476" s="84">
        <f t="shared" si="5031"/>
        <v>0</v>
      </c>
      <c r="GF476" s="191" t="str">
        <f t="shared" si="5032"/>
        <v>nebija plānots</v>
      </c>
      <c r="GG476" s="84">
        <f t="shared" si="5033"/>
        <v>0</v>
      </c>
      <c r="GH476" s="84">
        <v>0</v>
      </c>
      <c r="GI476" s="84">
        <v>0</v>
      </c>
      <c r="GJ476" s="84">
        <f t="shared" si="5034"/>
        <v>0</v>
      </c>
      <c r="GK476" s="84">
        <f t="shared" si="5035"/>
        <v>0</v>
      </c>
      <c r="GL476" s="84">
        <f t="shared" si="5036"/>
        <v>0</v>
      </c>
      <c r="GM476" s="191" t="str">
        <f t="shared" si="5037"/>
        <v>nebija plānots</v>
      </c>
      <c r="GN476" s="84">
        <f t="shared" si="5038"/>
        <v>0</v>
      </c>
      <c r="GO476" s="84">
        <v>0</v>
      </c>
      <c r="GP476" s="84">
        <v>0</v>
      </c>
      <c r="GQ476" s="84">
        <f t="shared" si="5007"/>
        <v>0</v>
      </c>
      <c r="GR476" s="84">
        <f t="shared" si="5008"/>
        <v>0</v>
      </c>
      <c r="GS476" s="84">
        <f t="shared" si="5009"/>
        <v>0</v>
      </c>
      <c r="GT476" s="191" t="str">
        <f t="shared" si="5039"/>
        <v>nebija plānots</v>
      </c>
      <c r="GU476" s="84">
        <f t="shared" si="5010"/>
        <v>0</v>
      </c>
      <c r="GV476" s="84">
        <v>0</v>
      </c>
      <c r="GW476" s="84">
        <v>0</v>
      </c>
      <c r="GX476" s="84">
        <f t="shared" si="5011"/>
        <v>0</v>
      </c>
      <c r="GY476" s="84">
        <f t="shared" si="5012"/>
        <v>0</v>
      </c>
      <c r="GZ476" s="84">
        <f t="shared" si="5013"/>
        <v>0</v>
      </c>
      <c r="HA476" s="191" t="str">
        <f t="shared" si="4507"/>
        <v>nebija plānots</v>
      </c>
      <c r="HB476" s="84">
        <f t="shared" si="5014"/>
        <v>0</v>
      </c>
      <c r="HC476" s="40"/>
      <c r="HD476" s="40"/>
      <c r="HE476" s="99"/>
      <c r="HF476" s="99"/>
      <c r="HG476" s="100"/>
      <c r="HH476" s="100"/>
      <c r="HI476" s="100"/>
    </row>
    <row r="477" spans="1:217" ht="126" hidden="1" outlineLevel="1" x14ac:dyDescent="0.45">
      <c r="B477" s="9"/>
      <c r="C477" s="317" t="s">
        <v>159</v>
      </c>
      <c r="D477" s="1" t="s">
        <v>1471</v>
      </c>
      <c r="E477" s="35">
        <v>459</v>
      </c>
      <c r="F477" s="35">
        <v>8</v>
      </c>
      <c r="G477" s="36" t="s">
        <v>159</v>
      </c>
      <c r="H477" s="37" t="s">
        <v>299</v>
      </c>
      <c r="I477" s="37" t="s">
        <v>545</v>
      </c>
      <c r="J477" s="54">
        <v>0</v>
      </c>
      <c r="K477" s="38"/>
      <c r="L477" s="38"/>
      <c r="M477" s="39" t="s">
        <v>34</v>
      </c>
      <c r="N477" s="38"/>
      <c r="O477" s="38"/>
      <c r="P477" s="38" t="s">
        <v>457</v>
      </c>
      <c r="Q477" s="40"/>
      <c r="R477" s="40"/>
      <c r="S477" s="40"/>
      <c r="T477" s="40"/>
      <c r="U477" s="98"/>
      <c r="V477" s="40"/>
      <c r="W477" s="40"/>
      <c r="X477" s="85">
        <f t="shared" si="5075"/>
        <v>0</v>
      </c>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0"/>
      <c r="AZ477" s="40"/>
      <c r="BA477" s="40"/>
      <c r="BB477" s="40"/>
      <c r="BC477" s="40"/>
      <c r="BD477" s="40"/>
      <c r="BE477" s="40"/>
      <c r="BF477" s="40"/>
      <c r="BG477" s="40"/>
      <c r="BH477" s="40"/>
      <c r="BI477" s="40"/>
      <c r="BJ477" s="40"/>
      <c r="BK477" s="40"/>
      <c r="BL477" s="40"/>
      <c r="BM477" s="40"/>
      <c r="BN477" s="40"/>
      <c r="BO477" s="40"/>
      <c r="BP477" s="40"/>
      <c r="BQ477" s="40"/>
      <c r="BR477" s="40"/>
      <c r="BS477" s="40"/>
      <c r="BT477" s="40"/>
      <c r="BU477" s="40"/>
      <c r="BV477" s="40"/>
      <c r="BW477" s="40"/>
      <c r="BX477" s="40"/>
      <c r="BY477" s="40"/>
      <c r="BZ477" s="40"/>
      <c r="CA477" s="40"/>
      <c r="CB477" s="40"/>
      <c r="CC477" s="40"/>
      <c r="CD477" s="40"/>
      <c r="CE477" s="40"/>
      <c r="CF477" s="40"/>
      <c r="CG477" s="40"/>
      <c r="CH477" s="40"/>
      <c r="CI477" s="40"/>
      <c r="CJ477" s="40"/>
      <c r="CK477" s="40"/>
      <c r="CL477" s="40"/>
      <c r="CM477" s="40"/>
      <c r="CN477" s="40"/>
      <c r="CO477" s="84">
        <v>0</v>
      </c>
      <c r="CP477" s="84">
        <v>0</v>
      </c>
      <c r="CQ477" s="40"/>
      <c r="CR477" s="57">
        <f t="shared" si="5076"/>
        <v>0</v>
      </c>
      <c r="CS477" s="40"/>
      <c r="CT477" s="40">
        <v>0</v>
      </c>
      <c r="CU477" s="84"/>
      <c r="CV477" s="84"/>
      <c r="CW477" s="84"/>
      <c r="CX477" s="84"/>
      <c r="CY477" s="191"/>
      <c r="CZ477" s="84"/>
      <c r="DA477" s="40">
        <v>0</v>
      </c>
      <c r="DB477" s="84">
        <v>0</v>
      </c>
      <c r="DC477" s="84"/>
      <c r="DD477" s="84"/>
      <c r="DE477" s="84">
        <f t="shared" si="5015"/>
        <v>0</v>
      </c>
      <c r="DF477" s="191"/>
      <c r="DG477" s="84"/>
      <c r="DH477" s="40">
        <v>63370.11</v>
      </c>
      <c r="DI477" s="84">
        <v>0</v>
      </c>
      <c r="DJ477" s="84"/>
      <c r="DK477" s="84"/>
      <c r="DL477" s="84">
        <f t="shared" si="5016"/>
        <v>0</v>
      </c>
      <c r="DM477" s="191"/>
      <c r="DN477" s="84"/>
      <c r="DO477" s="40">
        <v>0</v>
      </c>
      <c r="DP477" s="84">
        <v>0</v>
      </c>
      <c r="DQ477" s="84"/>
      <c r="DR477" s="84"/>
      <c r="DS477" s="84">
        <f t="shared" si="5017"/>
        <v>0</v>
      </c>
      <c r="DT477" s="191"/>
      <c r="DU477" s="84"/>
      <c r="DV477" s="40">
        <v>36125</v>
      </c>
      <c r="DW477" s="84">
        <v>0</v>
      </c>
      <c r="DX477" s="84"/>
      <c r="DY477" s="84"/>
      <c r="DZ477" s="84">
        <f t="shared" si="5018"/>
        <v>0</v>
      </c>
      <c r="EA477" s="191"/>
      <c r="EB477" s="84"/>
      <c r="EC477" s="40">
        <v>0</v>
      </c>
      <c r="ED477" s="84">
        <v>0</v>
      </c>
      <c r="EE477" s="84"/>
      <c r="EF477" s="84"/>
      <c r="EG477" s="84">
        <f t="shared" si="5019"/>
        <v>0</v>
      </c>
      <c r="EH477" s="191"/>
      <c r="EI477" s="84"/>
      <c r="EJ477" s="40">
        <v>0</v>
      </c>
      <c r="EK477" s="84">
        <v>0</v>
      </c>
      <c r="EL477" s="84"/>
      <c r="EM477" s="84"/>
      <c r="EN477" s="84">
        <f t="shared" si="5020"/>
        <v>0</v>
      </c>
      <c r="EO477" s="191"/>
      <c r="EP477" s="84"/>
      <c r="EQ477" s="40">
        <v>36125</v>
      </c>
      <c r="ER477" s="84">
        <v>0</v>
      </c>
      <c r="ES477" s="84"/>
      <c r="ET477" s="84"/>
      <c r="EU477" s="84">
        <f t="shared" si="5021"/>
        <v>0</v>
      </c>
      <c r="EV477" s="191"/>
      <c r="EW477" s="84"/>
      <c r="EX477" s="40">
        <v>0</v>
      </c>
      <c r="EY477" s="84">
        <v>0</v>
      </c>
      <c r="EZ477" s="84"/>
      <c r="FA477" s="84"/>
      <c r="FB477" s="84">
        <f t="shared" si="5022"/>
        <v>0</v>
      </c>
      <c r="FC477" s="191"/>
      <c r="FD477" s="84"/>
      <c r="FE477" s="40">
        <v>0</v>
      </c>
      <c r="FF477" s="84">
        <v>0</v>
      </c>
      <c r="FG477" s="84"/>
      <c r="FH477" s="84"/>
      <c r="FI477" s="84">
        <f t="shared" si="5023"/>
        <v>0</v>
      </c>
      <c r="FJ477" s="191"/>
      <c r="FK477" s="84"/>
      <c r="FL477" s="40">
        <v>36125</v>
      </c>
      <c r="FM477" s="84">
        <v>0</v>
      </c>
      <c r="FN477" s="84"/>
      <c r="FO477" s="84"/>
      <c r="FP477" s="84">
        <f t="shared" si="5024"/>
        <v>0</v>
      </c>
      <c r="FQ477" s="191"/>
      <c r="FR477" s="84"/>
      <c r="FS477" s="40"/>
      <c r="FT477" s="97">
        <f t="shared" si="5025"/>
        <v>0</v>
      </c>
      <c r="FU477" s="84">
        <v>0</v>
      </c>
      <c r="FV477" s="84">
        <v>0</v>
      </c>
      <c r="FW477" s="84">
        <v>0</v>
      </c>
      <c r="FX477" s="84">
        <f t="shared" si="5026"/>
        <v>0</v>
      </c>
      <c r="FY477" s="191" t="str">
        <f t="shared" si="5027"/>
        <v>nebija plānots</v>
      </c>
      <c r="FZ477" s="84">
        <f t="shared" si="5028"/>
        <v>0</v>
      </c>
      <c r="GA477" s="84">
        <v>0</v>
      </c>
      <c r="GB477" s="84">
        <v>0</v>
      </c>
      <c r="GC477" s="84">
        <f t="shared" si="5029"/>
        <v>0</v>
      </c>
      <c r="GD477" s="84">
        <f t="shared" si="5030"/>
        <v>0</v>
      </c>
      <c r="GE477" s="84">
        <f t="shared" si="5031"/>
        <v>0</v>
      </c>
      <c r="GF477" s="191" t="str">
        <f t="shared" si="5032"/>
        <v>nebija plānots</v>
      </c>
      <c r="GG477" s="84">
        <f t="shared" si="5033"/>
        <v>0</v>
      </c>
      <c r="GH477" s="84">
        <v>0</v>
      </c>
      <c r="GI477" s="84">
        <v>0</v>
      </c>
      <c r="GJ477" s="84">
        <f t="shared" si="5034"/>
        <v>0</v>
      </c>
      <c r="GK477" s="84">
        <f t="shared" si="5035"/>
        <v>0</v>
      </c>
      <c r="GL477" s="84">
        <f t="shared" si="5036"/>
        <v>0</v>
      </c>
      <c r="GM477" s="191" t="str">
        <f t="shared" si="5037"/>
        <v>nebija plānots</v>
      </c>
      <c r="GN477" s="84">
        <f t="shared" si="5038"/>
        <v>0</v>
      </c>
      <c r="GO477" s="84">
        <v>0</v>
      </c>
      <c r="GP477" s="84">
        <v>0</v>
      </c>
      <c r="GQ477" s="84">
        <f t="shared" si="5007"/>
        <v>0</v>
      </c>
      <c r="GR477" s="84">
        <f t="shared" si="5008"/>
        <v>0</v>
      </c>
      <c r="GS477" s="84">
        <f t="shared" si="5009"/>
        <v>0</v>
      </c>
      <c r="GT477" s="191" t="str">
        <f t="shared" si="5039"/>
        <v>nebija plānots</v>
      </c>
      <c r="GU477" s="84">
        <f t="shared" si="5010"/>
        <v>0</v>
      </c>
      <c r="GV477" s="84">
        <v>0</v>
      </c>
      <c r="GW477" s="84">
        <v>0</v>
      </c>
      <c r="GX477" s="84">
        <f t="shared" si="5011"/>
        <v>0</v>
      </c>
      <c r="GY477" s="84">
        <f t="shared" si="5012"/>
        <v>0</v>
      </c>
      <c r="GZ477" s="84">
        <f t="shared" si="5013"/>
        <v>0</v>
      </c>
      <c r="HA477" s="191" t="str">
        <f t="shared" si="4507"/>
        <v>nebija plānots</v>
      </c>
      <c r="HB477" s="84">
        <f t="shared" si="5014"/>
        <v>0</v>
      </c>
      <c r="HC477" s="40"/>
      <c r="HD477" s="40"/>
      <c r="HE477" s="99"/>
      <c r="HF477" s="153">
        <v>0.85</v>
      </c>
      <c r="HG477" s="100" t="s">
        <v>992</v>
      </c>
      <c r="HH477" s="100" t="s">
        <v>828</v>
      </c>
      <c r="HI477" s="100" t="s">
        <v>828</v>
      </c>
    </row>
    <row r="478" spans="1:217" ht="156" collapsed="1" x14ac:dyDescent="0.45">
      <c r="A478" s="1" t="str">
        <f>G478&amp;K478</f>
        <v>8.3.4.__</v>
      </c>
      <c r="B478" s="9" t="str">
        <f>C478&amp;J478&amp;"."&amp;D478</f>
        <v>8.3.4.K0.Nē</v>
      </c>
      <c r="C478" s="317" t="s">
        <v>160</v>
      </c>
      <c r="D478" s="1" t="s">
        <v>1471</v>
      </c>
      <c r="E478" s="35">
        <v>460</v>
      </c>
      <c r="F478" s="52">
        <v>8</v>
      </c>
      <c r="G478" s="55" t="s">
        <v>160</v>
      </c>
      <c r="H478" s="54" t="s">
        <v>300</v>
      </c>
      <c r="I478" s="54" t="str">
        <f t="shared" si="4781"/>
        <v>8.3.4. Priekšlaicīgas mācību pārtraukšanas samazināšana</v>
      </c>
      <c r="J478" s="54" t="s">
        <v>1472</v>
      </c>
      <c r="K478" s="55" t="s">
        <v>33</v>
      </c>
      <c r="L478" s="38" t="str">
        <f t="shared" si="4782"/>
        <v>8.3.4.__</v>
      </c>
      <c r="M478" s="63" t="s">
        <v>34</v>
      </c>
      <c r="N478" s="62" t="s">
        <v>4</v>
      </c>
      <c r="O478" s="55" t="s">
        <v>222</v>
      </c>
      <c r="P478" s="55" t="s">
        <v>225</v>
      </c>
      <c r="Q478" s="57">
        <f t="shared" si="4783"/>
        <v>30727948</v>
      </c>
      <c r="R478" s="57">
        <f t="shared" si="4784"/>
        <v>30727948</v>
      </c>
      <c r="S478" s="80">
        <v>0</v>
      </c>
      <c r="T478" s="80">
        <v>0</v>
      </c>
      <c r="U478" s="81">
        <v>30727948</v>
      </c>
      <c r="V478" s="80">
        <v>0</v>
      </c>
      <c r="W478" s="80">
        <v>0</v>
      </c>
      <c r="X478" s="85" t="str">
        <f t="shared" si="5075"/>
        <v>ESF</v>
      </c>
      <c r="Y478" s="85">
        <v>0</v>
      </c>
      <c r="Z478" s="85">
        <v>0</v>
      </c>
      <c r="AA478" s="85">
        <v>0</v>
      </c>
      <c r="AB478" s="85">
        <v>0</v>
      </c>
      <c r="AC478" s="85">
        <v>0</v>
      </c>
      <c r="AD478" s="85">
        <v>0</v>
      </c>
      <c r="AE478" s="85">
        <v>0</v>
      </c>
      <c r="AF478" s="85">
        <v>0</v>
      </c>
      <c r="AG478" s="85">
        <v>0</v>
      </c>
      <c r="AH478" s="85">
        <v>0</v>
      </c>
      <c r="AI478" s="85">
        <v>0</v>
      </c>
      <c r="AJ478" s="85">
        <v>0</v>
      </c>
      <c r="AK478" s="85">
        <v>29413.07</v>
      </c>
      <c r="AL478" s="85">
        <v>22643.97</v>
      </c>
      <c r="AM478" s="85">
        <v>52057.04</v>
      </c>
      <c r="AN478" s="85">
        <f t="shared" si="4193"/>
        <v>52057.04</v>
      </c>
      <c r="AO478" s="85">
        <v>1808503.4</v>
      </c>
      <c r="AP478" s="57">
        <f t="shared" si="4538"/>
        <v>1860560.44</v>
      </c>
      <c r="AQ478" s="85">
        <v>0</v>
      </c>
      <c r="AR478" s="85">
        <v>289549.01999999996</v>
      </c>
      <c r="AS478" s="85">
        <v>0</v>
      </c>
      <c r="AT478" s="85">
        <v>504642.78</v>
      </c>
      <c r="AU478" s="85">
        <v>0</v>
      </c>
      <c r="AV478" s="85">
        <v>0</v>
      </c>
      <c r="AW478" s="85">
        <v>1143080.51</v>
      </c>
      <c r="AX478" s="85">
        <v>1062437.74</v>
      </c>
      <c r="AY478" s="85">
        <v>0</v>
      </c>
      <c r="AZ478" s="85">
        <v>22843.439999999999</v>
      </c>
      <c r="BA478" s="85">
        <v>1699080.73</v>
      </c>
      <c r="BB478" s="85">
        <v>0</v>
      </c>
      <c r="BC478" s="57">
        <f t="shared" si="4539"/>
        <v>4721634.22</v>
      </c>
      <c r="BD478" s="57">
        <f t="shared" si="4474"/>
        <v>6582194.6600000001</v>
      </c>
      <c r="BE478" s="85">
        <v>418680.97</v>
      </c>
      <c r="BF478" s="85">
        <v>0</v>
      </c>
      <c r="BG478" s="85">
        <v>4378.71</v>
      </c>
      <c r="BH478" s="85">
        <v>2366085.2000000002</v>
      </c>
      <c r="BI478" s="85">
        <v>0</v>
      </c>
      <c r="BJ478" s="85">
        <v>0</v>
      </c>
      <c r="BK478" s="85">
        <v>1857379.1700000002</v>
      </c>
      <c r="BL478" s="85">
        <v>0</v>
      </c>
      <c r="BM478" s="85">
        <v>9710.76</v>
      </c>
      <c r="BN478" s="85">
        <v>1430171.04</v>
      </c>
      <c r="BO478" s="85">
        <v>0</v>
      </c>
      <c r="BP478" s="85">
        <v>0</v>
      </c>
      <c r="BQ478" s="57">
        <f t="shared" si="4540"/>
        <v>6086405.8500000006</v>
      </c>
      <c r="BR478" s="85">
        <v>0</v>
      </c>
      <c r="BS478" s="85">
        <v>398318.42</v>
      </c>
      <c r="BT478" s="85">
        <v>0</v>
      </c>
      <c r="BU478" s="85">
        <v>1776683.52</v>
      </c>
      <c r="BV478" s="85">
        <v>0</v>
      </c>
      <c r="BW478" s="85">
        <v>1946974.93</v>
      </c>
      <c r="BX478" s="85">
        <v>0</v>
      </c>
      <c r="BY478" s="85">
        <v>0</v>
      </c>
      <c r="BZ478" s="85">
        <v>0</v>
      </c>
      <c r="CA478" s="85">
        <v>2424521.1800000002</v>
      </c>
      <c r="CB478" s="85">
        <v>0</v>
      </c>
      <c r="CC478" s="85">
        <v>0</v>
      </c>
      <c r="CD478" s="57">
        <f t="shared" si="4475"/>
        <v>6546498.0500000007</v>
      </c>
      <c r="CE478" s="85">
        <v>276072.53000000003</v>
      </c>
      <c r="CF478" s="85">
        <v>0</v>
      </c>
      <c r="CG478" s="85">
        <v>0</v>
      </c>
      <c r="CH478" s="85">
        <v>1162.8000000000002</v>
      </c>
      <c r="CI478" s="85">
        <v>1308750</v>
      </c>
      <c r="CJ478" s="85">
        <v>0</v>
      </c>
      <c r="CK478" s="85">
        <v>0</v>
      </c>
      <c r="CL478" s="85">
        <v>0</v>
      </c>
      <c r="CM478" s="85">
        <v>0</v>
      </c>
      <c r="CN478" s="85">
        <v>1504206.05</v>
      </c>
      <c r="CO478" s="84">
        <v>2959459.92</v>
      </c>
      <c r="CP478" s="84">
        <v>467613.27</v>
      </c>
      <c r="CQ478" s="57">
        <f>CE478+CF478+CG478+CH478+CI478+CJ478+CK478+CL478+CM478+CN478+CO478+CP478</f>
        <v>6517264.5700000003</v>
      </c>
      <c r="CR478" s="57">
        <f t="shared" si="5076"/>
        <v>25732363.130000003</v>
      </c>
      <c r="CS478" s="179">
        <v>0</v>
      </c>
      <c r="CT478" s="84">
        <v>22349</v>
      </c>
      <c r="CU478" s="84">
        <v>20121.580000000002</v>
      </c>
      <c r="CV478" s="84">
        <f t="shared" si="5040"/>
        <v>22349</v>
      </c>
      <c r="CW478" s="84">
        <v>0</v>
      </c>
      <c r="CX478" s="84">
        <f t="shared" si="5041"/>
        <v>20121.580000000002</v>
      </c>
      <c r="CY478" s="191">
        <f t="shared" si="5042"/>
        <v>0.90033469059018312</v>
      </c>
      <c r="CZ478" s="84">
        <f t="shared" si="5043"/>
        <v>-2227.4199999999983</v>
      </c>
      <c r="DA478" s="84">
        <f t="shared" ref="DA478:FL478" si="5167">DA479+DA480</f>
        <v>0</v>
      </c>
      <c r="DB478" s="84">
        <v>0</v>
      </c>
      <c r="DC478" s="84">
        <f t="shared" si="5045"/>
        <v>22349</v>
      </c>
      <c r="DD478" s="84">
        <v>0</v>
      </c>
      <c r="DE478" s="84">
        <f t="shared" si="5015"/>
        <v>20121.580000000002</v>
      </c>
      <c r="DF478" s="191">
        <f t="shared" ref="DF478" si="5168">IFERROR(DE478/DC478,"nebija plānots")</f>
        <v>0.90033469059018312</v>
      </c>
      <c r="DG478" s="84">
        <f t="shared" ref="DG478" si="5169">DE478-DC478</f>
        <v>-2227.4199999999983</v>
      </c>
      <c r="DH478" s="84">
        <f t="shared" si="5167"/>
        <v>1946685.7</v>
      </c>
      <c r="DI478" s="84">
        <v>1919370.11</v>
      </c>
      <c r="DJ478" s="84">
        <f t="shared" ref="DJ478" si="5170">DC478+DH478</f>
        <v>1969034.7</v>
      </c>
      <c r="DK478" s="84">
        <v>0</v>
      </c>
      <c r="DL478" s="84">
        <f t="shared" si="5016"/>
        <v>1939491.6900000002</v>
      </c>
      <c r="DM478" s="191">
        <f t="shared" ref="DM478" si="5171">IFERROR(DL478/DJ478,"nebija plānots")</f>
        <v>0.98499619635956659</v>
      </c>
      <c r="DN478" s="84">
        <f t="shared" ref="DN478" si="5172">DL478-DJ478</f>
        <v>-29543.009999999776</v>
      </c>
      <c r="DO478" s="84">
        <f t="shared" si="5167"/>
        <v>0</v>
      </c>
      <c r="DP478" s="84">
        <v>31056.03</v>
      </c>
      <c r="DQ478" s="84">
        <f t="shared" ref="DQ478" si="5173">DJ478+DO478</f>
        <v>1969034.7</v>
      </c>
      <c r="DR478" s="84">
        <v>0</v>
      </c>
      <c r="DS478" s="84">
        <f t="shared" si="5017"/>
        <v>1970547.7200000002</v>
      </c>
      <c r="DT478" s="191">
        <f t="shared" ref="DT478" si="5174">IFERROR(DS478/DQ478,"nebija plānots")</f>
        <v>1.0007684069762712</v>
      </c>
      <c r="DU478" s="84">
        <f t="shared" ref="DU478" si="5175">DS478-DQ478</f>
        <v>1513.0200000002515</v>
      </c>
      <c r="DV478" s="84">
        <f t="shared" si="5167"/>
        <v>0</v>
      </c>
      <c r="DW478" s="84">
        <v>547562.79</v>
      </c>
      <c r="DX478" s="84">
        <f t="shared" ref="DX478" si="5176">DQ478+DV478</f>
        <v>1969034.7</v>
      </c>
      <c r="DY478" s="84">
        <v>0</v>
      </c>
      <c r="DZ478" s="84">
        <f t="shared" si="5018"/>
        <v>2518110.5100000002</v>
      </c>
      <c r="EA478" s="191">
        <f t="shared" ref="EA478" si="5177">IFERROR(DZ478/DX478,"nebija plānots")</f>
        <v>1.2788553243881382</v>
      </c>
      <c r="EB478" s="84">
        <f t="shared" ref="EB478" si="5178">DZ478-DX478</f>
        <v>549075.81000000029</v>
      </c>
      <c r="EC478" s="84">
        <f t="shared" si="5167"/>
        <v>751522.15</v>
      </c>
      <c r="ED478" s="84">
        <v>0</v>
      </c>
      <c r="EE478" s="84">
        <f t="shared" ref="EE478" si="5179">DX478+EC478</f>
        <v>2720556.85</v>
      </c>
      <c r="EF478" s="84">
        <v>0</v>
      </c>
      <c r="EG478" s="84">
        <f t="shared" si="5019"/>
        <v>2518110.5100000002</v>
      </c>
      <c r="EH478" s="191">
        <f t="shared" ref="EH478" si="5180">IFERROR(EG478/EE478,"nebija plānots")</f>
        <v>0.92558643279224262</v>
      </c>
      <c r="EI478" s="84">
        <f t="shared" ref="EI478" si="5181">EG478-EE478</f>
        <v>-202446.33999999985</v>
      </c>
      <c r="EJ478" s="84">
        <f t="shared" si="5167"/>
        <v>0</v>
      </c>
      <c r="EK478" s="84">
        <v>886237.64</v>
      </c>
      <c r="EL478" s="84">
        <f t="shared" ref="EL478" si="5182">EE478+EJ478</f>
        <v>2720556.85</v>
      </c>
      <c r="EM478" s="84">
        <v>0</v>
      </c>
      <c r="EN478" s="84">
        <f t="shared" si="5020"/>
        <v>3404348.1500000004</v>
      </c>
      <c r="EO478" s="191">
        <f t="shared" ref="EO478" si="5183">IFERROR(EN478/EL478,"nebija plānots")</f>
        <v>1.2513424044051864</v>
      </c>
      <c r="EP478" s="84">
        <f t="shared" ref="EP478" si="5184">EN478-EL478</f>
        <v>683791.30000000028</v>
      </c>
      <c r="EQ478" s="84">
        <f t="shared" si="5167"/>
        <v>0</v>
      </c>
      <c r="ER478" s="84">
        <v>2547.8200000000002</v>
      </c>
      <c r="ES478" s="84">
        <f t="shared" ref="ES478" si="5185">EL478+EQ478</f>
        <v>2720556.85</v>
      </c>
      <c r="ET478" s="84">
        <v>0</v>
      </c>
      <c r="EU478" s="84">
        <f t="shared" si="5021"/>
        <v>3406895.97</v>
      </c>
      <c r="EV478" s="191">
        <f t="shared" ref="EV478" si="5186">IFERROR(EU478/ES478,"nebija plānots")</f>
        <v>1.2522789112089314</v>
      </c>
      <c r="EW478" s="84">
        <f t="shared" ref="EW478" si="5187">EU478-ES478</f>
        <v>686339.12000000011</v>
      </c>
      <c r="EX478" s="84">
        <f t="shared" si="5167"/>
        <v>559977.96</v>
      </c>
      <c r="EY478" s="84">
        <v>0</v>
      </c>
      <c r="EZ478" s="84">
        <f t="shared" ref="EZ478" si="5188">ES478+EX478</f>
        <v>3280534.81</v>
      </c>
      <c r="FA478" s="84">
        <v>0</v>
      </c>
      <c r="FB478" s="84">
        <f t="shared" si="5022"/>
        <v>3406895.97</v>
      </c>
      <c r="FC478" s="191">
        <f t="shared" ref="FC478" si="5189">IFERROR(FB478/EZ478,"nebija plānots")</f>
        <v>1.0385184633965217</v>
      </c>
      <c r="FD478" s="84">
        <f t="shared" ref="FD478" si="5190">FB478-EZ478</f>
        <v>126361.16000000015</v>
      </c>
      <c r="FE478" s="84">
        <f t="shared" si="5167"/>
        <v>0</v>
      </c>
      <c r="FF478" s="84">
        <v>0</v>
      </c>
      <c r="FG478" s="84">
        <f t="shared" ref="FG478" si="5191">EZ478+FE478</f>
        <v>3280534.81</v>
      </c>
      <c r="FH478" s="84">
        <v>0</v>
      </c>
      <c r="FI478" s="84">
        <f t="shared" si="5023"/>
        <v>3406895.97</v>
      </c>
      <c r="FJ478" s="191">
        <f t="shared" ref="FJ478" si="5192">IFERROR(FI478/FG478,"nebija plānots")</f>
        <v>1.0385184633965217</v>
      </c>
      <c r="FK478" s="84">
        <f t="shared" ref="FK478" si="5193">FI478-FG478</f>
        <v>126361.16000000015</v>
      </c>
      <c r="FL478" s="84">
        <f t="shared" si="5167"/>
        <v>0</v>
      </c>
      <c r="FM478" s="84">
        <v>433004.83</v>
      </c>
      <c r="FN478" s="84">
        <f t="shared" ref="FN478" si="5194">FG478+FL478</f>
        <v>3280534.81</v>
      </c>
      <c r="FO478" s="84">
        <v>0</v>
      </c>
      <c r="FP478" s="84">
        <f t="shared" si="5024"/>
        <v>3839900.8000000003</v>
      </c>
      <c r="FQ478" s="191">
        <f t="shared" ref="FQ478" si="5195">IFERROR(FP478/FN478,"nebija plānots")</f>
        <v>1.1705106095185742</v>
      </c>
      <c r="FR478" s="84">
        <f t="shared" ref="FR478" si="5196">FP478-FN478</f>
        <v>559365.99000000022</v>
      </c>
      <c r="FS478" s="97">
        <f t="shared" si="4506"/>
        <v>3280534.81</v>
      </c>
      <c r="FT478" s="97">
        <f t="shared" si="5025"/>
        <v>29572263.930000003</v>
      </c>
      <c r="FU478" s="84">
        <v>594862.82999999996</v>
      </c>
      <c r="FV478" s="84">
        <v>0</v>
      </c>
      <c r="FW478" s="84">
        <v>0</v>
      </c>
      <c r="FX478" s="84">
        <f t="shared" si="5026"/>
        <v>0</v>
      </c>
      <c r="FY478" s="191">
        <f t="shared" si="5027"/>
        <v>0</v>
      </c>
      <c r="FZ478" s="84">
        <f t="shared" si="5028"/>
        <v>594862.82999999996</v>
      </c>
      <c r="GA478" s="84">
        <v>0</v>
      </c>
      <c r="GB478" s="84">
        <v>0</v>
      </c>
      <c r="GC478" s="84">
        <f t="shared" si="5029"/>
        <v>0</v>
      </c>
      <c r="GD478" s="84">
        <f t="shared" si="5030"/>
        <v>0</v>
      </c>
      <c r="GE478" s="84">
        <f t="shared" si="5031"/>
        <v>0</v>
      </c>
      <c r="GF478" s="191">
        <f t="shared" si="5032"/>
        <v>0</v>
      </c>
      <c r="GG478" s="84">
        <f t="shared" si="5033"/>
        <v>594862.82999999996</v>
      </c>
      <c r="GH478" s="84">
        <v>594222.30000000005</v>
      </c>
      <c r="GI478" s="84">
        <v>0</v>
      </c>
      <c r="GJ478" s="84">
        <f t="shared" si="5034"/>
        <v>594222.30000000005</v>
      </c>
      <c r="GK478" s="84">
        <f t="shared" si="5035"/>
        <v>0</v>
      </c>
      <c r="GL478" s="84">
        <f t="shared" si="5036"/>
        <v>594222.30000000005</v>
      </c>
      <c r="GM478" s="191">
        <f t="shared" si="5037"/>
        <v>0.99892323075556777</v>
      </c>
      <c r="GN478" s="84">
        <f t="shared" si="5038"/>
        <v>640.52999999991152</v>
      </c>
      <c r="GO478" s="84">
        <v>0</v>
      </c>
      <c r="GP478" s="84">
        <v>0</v>
      </c>
      <c r="GQ478" s="84">
        <f t="shared" si="5007"/>
        <v>0</v>
      </c>
      <c r="GR478" s="84">
        <f t="shared" si="5008"/>
        <v>0</v>
      </c>
      <c r="GS478" s="84">
        <f t="shared" si="5009"/>
        <v>594222.30000000005</v>
      </c>
      <c r="GT478" s="191">
        <f t="shared" si="5039"/>
        <v>0.99892323075556777</v>
      </c>
      <c r="GU478" s="84">
        <f t="shared" si="5010"/>
        <v>640.52999999991152</v>
      </c>
      <c r="GV478" s="84">
        <v>0</v>
      </c>
      <c r="GW478" s="84">
        <v>0</v>
      </c>
      <c r="GX478" s="84">
        <f t="shared" si="5011"/>
        <v>0</v>
      </c>
      <c r="GY478" s="84">
        <f t="shared" si="5012"/>
        <v>0</v>
      </c>
      <c r="GZ478" s="84">
        <f t="shared" si="5013"/>
        <v>594222.30000000005</v>
      </c>
      <c r="HA478" s="191">
        <f t="shared" si="4507"/>
        <v>0.99892323075556777</v>
      </c>
      <c r="HB478" s="84">
        <f t="shared" si="5014"/>
        <v>640.52999999991152</v>
      </c>
      <c r="HC478" s="57">
        <f>FU478+FS478+CQ478+CD478+BQ478+BC478+AP478</f>
        <v>29607760.770000003</v>
      </c>
      <c r="HD478" s="57">
        <f>Q478-HC478</f>
        <v>1120187.2299999967</v>
      </c>
      <c r="HE478" s="58" t="s">
        <v>693</v>
      </c>
      <c r="HF478" s="58"/>
      <c r="HG478" s="59"/>
      <c r="HH478" s="59"/>
      <c r="HI478" s="59"/>
    </row>
    <row r="479" spans="1:217" ht="78" hidden="1" outlineLevel="1" x14ac:dyDescent="0.45">
      <c r="B479" s="9"/>
      <c r="C479" s="317" t="s">
        <v>160</v>
      </c>
      <c r="D479" s="1" t="s">
        <v>1471</v>
      </c>
      <c r="E479" s="35">
        <v>461</v>
      </c>
      <c r="F479" s="35">
        <v>8</v>
      </c>
      <c r="G479" s="38" t="s">
        <v>160</v>
      </c>
      <c r="H479" s="37" t="s">
        <v>300</v>
      </c>
      <c r="I479" s="37" t="s">
        <v>546</v>
      </c>
      <c r="J479" s="54">
        <v>0</v>
      </c>
      <c r="K479" s="38"/>
      <c r="L479" s="38"/>
      <c r="M479" s="42" t="s">
        <v>34</v>
      </c>
      <c r="N479" s="41"/>
      <c r="O479" s="38"/>
      <c r="P479" s="38" t="s">
        <v>456</v>
      </c>
      <c r="Q479" s="40"/>
      <c r="R479" s="40"/>
      <c r="S479" s="40"/>
      <c r="T479" s="40"/>
      <c r="U479" s="98"/>
      <c r="V479" s="40"/>
      <c r="W479" s="40"/>
      <c r="X479" s="85">
        <f t="shared" si="5075"/>
        <v>0</v>
      </c>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0"/>
      <c r="AZ479" s="40"/>
      <c r="BA479" s="40"/>
      <c r="BB479" s="40"/>
      <c r="BC479" s="40"/>
      <c r="BD479" s="40"/>
      <c r="BE479" s="40"/>
      <c r="BF479" s="40"/>
      <c r="BG479" s="40"/>
      <c r="BH479" s="40"/>
      <c r="BI479" s="40"/>
      <c r="BJ479" s="40"/>
      <c r="BK479" s="40"/>
      <c r="BL479" s="40"/>
      <c r="BM479" s="40"/>
      <c r="BN479" s="40"/>
      <c r="BO479" s="40"/>
      <c r="BP479" s="40"/>
      <c r="BQ479" s="40"/>
      <c r="BR479" s="40"/>
      <c r="BS479" s="40"/>
      <c r="BT479" s="40"/>
      <c r="BU479" s="40"/>
      <c r="BV479" s="40"/>
      <c r="BW479" s="40"/>
      <c r="BX479" s="40"/>
      <c r="BY479" s="40"/>
      <c r="BZ479" s="40"/>
      <c r="CA479" s="40"/>
      <c r="CB479" s="40"/>
      <c r="CC479" s="40"/>
      <c r="CD479" s="40"/>
      <c r="CE479" s="40"/>
      <c r="CF479" s="40"/>
      <c r="CG479" s="40"/>
      <c r="CH479" s="40"/>
      <c r="CI479" s="40"/>
      <c r="CJ479" s="40"/>
      <c r="CK479" s="40"/>
      <c r="CL479" s="40"/>
      <c r="CM479" s="40"/>
      <c r="CN479" s="40"/>
      <c r="CO479" s="84">
        <v>0</v>
      </c>
      <c r="CP479" s="84">
        <v>0</v>
      </c>
      <c r="CQ479" s="40"/>
      <c r="CR479" s="57">
        <f t="shared" si="5076"/>
        <v>0</v>
      </c>
      <c r="CS479" s="40"/>
      <c r="CT479" s="40"/>
      <c r="CU479" s="84"/>
      <c r="CV479" s="84"/>
      <c r="CW479" s="84"/>
      <c r="CX479" s="84"/>
      <c r="CY479" s="191"/>
      <c r="CZ479" s="84"/>
      <c r="DA479" s="40"/>
      <c r="DB479" s="84">
        <v>0</v>
      </c>
      <c r="DC479" s="84"/>
      <c r="DD479" s="84"/>
      <c r="DE479" s="84">
        <f t="shared" si="5015"/>
        <v>0</v>
      </c>
      <c r="DF479" s="191"/>
      <c r="DG479" s="84"/>
      <c r="DH479" s="40"/>
      <c r="DI479" s="84">
        <v>0</v>
      </c>
      <c r="DJ479" s="84"/>
      <c r="DK479" s="84"/>
      <c r="DL479" s="84">
        <f t="shared" si="5016"/>
        <v>0</v>
      </c>
      <c r="DM479" s="191"/>
      <c r="DN479" s="84"/>
      <c r="DO479" s="40"/>
      <c r="DP479" s="84">
        <v>0</v>
      </c>
      <c r="DQ479" s="84"/>
      <c r="DR479" s="84"/>
      <c r="DS479" s="84">
        <f t="shared" si="5017"/>
        <v>0</v>
      </c>
      <c r="DT479" s="191"/>
      <c r="DU479" s="84"/>
      <c r="DV479" s="40"/>
      <c r="DW479" s="84">
        <v>0</v>
      </c>
      <c r="DX479" s="84"/>
      <c r="DY479" s="84"/>
      <c r="DZ479" s="84">
        <f t="shared" si="5018"/>
        <v>0</v>
      </c>
      <c r="EA479" s="191"/>
      <c r="EB479" s="84"/>
      <c r="EC479" s="40"/>
      <c r="ED479" s="84">
        <v>0</v>
      </c>
      <c r="EE479" s="84"/>
      <c r="EF479" s="84"/>
      <c r="EG479" s="84">
        <f t="shared" si="5019"/>
        <v>0</v>
      </c>
      <c r="EH479" s="191"/>
      <c r="EI479" s="84"/>
      <c r="EJ479" s="40"/>
      <c r="EK479" s="84">
        <v>0</v>
      </c>
      <c r="EL479" s="84"/>
      <c r="EM479" s="84"/>
      <c r="EN479" s="84">
        <f t="shared" si="5020"/>
        <v>0</v>
      </c>
      <c r="EO479" s="191"/>
      <c r="EP479" s="84"/>
      <c r="EQ479" s="40"/>
      <c r="ER479" s="84">
        <v>0</v>
      </c>
      <c r="ES479" s="84"/>
      <c r="ET479" s="84"/>
      <c r="EU479" s="84">
        <f t="shared" si="5021"/>
        <v>0</v>
      </c>
      <c r="EV479" s="191"/>
      <c r="EW479" s="84"/>
      <c r="EX479" s="40"/>
      <c r="EY479" s="84">
        <v>0</v>
      </c>
      <c r="EZ479" s="84"/>
      <c r="FA479" s="84"/>
      <c r="FB479" s="84">
        <f t="shared" si="5022"/>
        <v>0</v>
      </c>
      <c r="FC479" s="191"/>
      <c r="FD479" s="84"/>
      <c r="FE479" s="40"/>
      <c r="FF479" s="84">
        <v>0</v>
      </c>
      <c r="FG479" s="84"/>
      <c r="FH479" s="84"/>
      <c r="FI479" s="84">
        <f t="shared" si="5023"/>
        <v>0</v>
      </c>
      <c r="FJ479" s="191"/>
      <c r="FK479" s="84"/>
      <c r="FL479" s="40"/>
      <c r="FM479" s="84">
        <v>0</v>
      </c>
      <c r="FN479" s="84"/>
      <c r="FO479" s="84"/>
      <c r="FP479" s="84">
        <f t="shared" si="5024"/>
        <v>0</v>
      </c>
      <c r="FQ479" s="191"/>
      <c r="FR479" s="84"/>
      <c r="FS479" s="40"/>
      <c r="FT479" s="97">
        <f t="shared" si="5025"/>
        <v>0</v>
      </c>
      <c r="FU479" s="84">
        <v>0</v>
      </c>
      <c r="FV479" s="84">
        <v>0</v>
      </c>
      <c r="FW479" s="84">
        <v>0</v>
      </c>
      <c r="FX479" s="84">
        <f t="shared" si="5026"/>
        <v>0</v>
      </c>
      <c r="FY479" s="191" t="str">
        <f t="shared" si="5027"/>
        <v>nebija plānots</v>
      </c>
      <c r="FZ479" s="84">
        <f t="shared" si="5028"/>
        <v>0</v>
      </c>
      <c r="GA479" s="84">
        <v>0</v>
      </c>
      <c r="GB479" s="84">
        <v>0</v>
      </c>
      <c r="GC479" s="84">
        <f t="shared" si="5029"/>
        <v>0</v>
      </c>
      <c r="GD479" s="84">
        <f t="shared" si="5030"/>
        <v>0</v>
      </c>
      <c r="GE479" s="84">
        <f t="shared" si="5031"/>
        <v>0</v>
      </c>
      <c r="GF479" s="191" t="str">
        <f t="shared" si="5032"/>
        <v>nebija plānots</v>
      </c>
      <c r="GG479" s="84">
        <f t="shared" si="5033"/>
        <v>0</v>
      </c>
      <c r="GH479" s="84">
        <v>0</v>
      </c>
      <c r="GI479" s="84">
        <v>0</v>
      </c>
      <c r="GJ479" s="84">
        <f t="shared" si="5034"/>
        <v>0</v>
      </c>
      <c r="GK479" s="84">
        <f t="shared" si="5035"/>
        <v>0</v>
      </c>
      <c r="GL479" s="84">
        <f t="shared" si="5036"/>
        <v>0</v>
      </c>
      <c r="GM479" s="191" t="str">
        <f t="shared" si="5037"/>
        <v>nebija plānots</v>
      </c>
      <c r="GN479" s="84">
        <f t="shared" si="5038"/>
        <v>0</v>
      </c>
      <c r="GO479" s="84">
        <v>0</v>
      </c>
      <c r="GP479" s="84">
        <v>0</v>
      </c>
      <c r="GQ479" s="84">
        <f t="shared" si="5007"/>
        <v>0</v>
      </c>
      <c r="GR479" s="84">
        <f t="shared" si="5008"/>
        <v>0</v>
      </c>
      <c r="GS479" s="84">
        <f t="shared" si="5009"/>
        <v>0</v>
      </c>
      <c r="GT479" s="191" t="str">
        <f t="shared" si="5039"/>
        <v>nebija plānots</v>
      </c>
      <c r="GU479" s="84">
        <f t="shared" si="5010"/>
        <v>0</v>
      </c>
      <c r="GV479" s="84">
        <v>0</v>
      </c>
      <c r="GW479" s="84">
        <v>0</v>
      </c>
      <c r="GX479" s="84">
        <f t="shared" si="5011"/>
        <v>0</v>
      </c>
      <c r="GY479" s="84">
        <f t="shared" si="5012"/>
        <v>0</v>
      </c>
      <c r="GZ479" s="84">
        <f t="shared" si="5013"/>
        <v>0</v>
      </c>
      <c r="HA479" s="191" t="str">
        <f t="shared" ref="HA479:HA542" si="5197">IFERROR(GZ479/$FU479,"nebija plānots")</f>
        <v>nebija plānots</v>
      </c>
      <c r="HB479" s="84">
        <f t="shared" si="5014"/>
        <v>0</v>
      </c>
      <c r="HC479" s="40"/>
      <c r="HD479" s="40"/>
      <c r="HE479" s="99"/>
      <c r="HF479" s="99"/>
      <c r="HG479" s="100"/>
      <c r="HH479" s="100"/>
      <c r="HI479" s="100"/>
    </row>
    <row r="480" spans="1:217" ht="84" hidden="1" outlineLevel="1" x14ac:dyDescent="0.45">
      <c r="B480" s="9"/>
      <c r="C480" s="317" t="s">
        <v>160</v>
      </c>
      <c r="D480" s="1" t="s">
        <v>1471</v>
      </c>
      <c r="E480" s="35">
        <v>462</v>
      </c>
      <c r="F480" s="35">
        <v>8</v>
      </c>
      <c r="G480" s="38" t="s">
        <v>160</v>
      </c>
      <c r="H480" s="37" t="s">
        <v>300</v>
      </c>
      <c r="I480" s="37" t="s">
        <v>546</v>
      </c>
      <c r="J480" s="54">
        <v>0</v>
      </c>
      <c r="K480" s="38"/>
      <c r="L480" s="38"/>
      <c r="M480" s="42" t="s">
        <v>34</v>
      </c>
      <c r="N480" s="41"/>
      <c r="O480" s="38"/>
      <c r="P480" s="38" t="s">
        <v>457</v>
      </c>
      <c r="Q480" s="40"/>
      <c r="R480" s="40"/>
      <c r="S480" s="40"/>
      <c r="T480" s="40"/>
      <c r="U480" s="98"/>
      <c r="V480" s="40"/>
      <c r="W480" s="40"/>
      <c r="X480" s="85">
        <f t="shared" si="5075"/>
        <v>0</v>
      </c>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c r="CA480" s="40"/>
      <c r="CB480" s="40"/>
      <c r="CC480" s="40"/>
      <c r="CD480" s="40"/>
      <c r="CE480" s="40"/>
      <c r="CF480" s="40"/>
      <c r="CG480" s="40"/>
      <c r="CH480" s="40"/>
      <c r="CI480" s="40"/>
      <c r="CJ480" s="40"/>
      <c r="CK480" s="40"/>
      <c r="CL480" s="40"/>
      <c r="CM480" s="40"/>
      <c r="CN480" s="40"/>
      <c r="CO480" s="84">
        <v>0</v>
      </c>
      <c r="CP480" s="84">
        <v>0</v>
      </c>
      <c r="CQ480" s="40"/>
      <c r="CR480" s="57">
        <f t="shared" si="5076"/>
        <v>0</v>
      </c>
      <c r="CS480" s="40"/>
      <c r="CT480" s="40">
        <v>22349</v>
      </c>
      <c r="CU480" s="84"/>
      <c r="CV480" s="84"/>
      <c r="CW480" s="84"/>
      <c r="CX480" s="84"/>
      <c r="CY480" s="191"/>
      <c r="CZ480" s="84"/>
      <c r="DA480" s="40">
        <v>0</v>
      </c>
      <c r="DB480" s="84">
        <v>0</v>
      </c>
      <c r="DC480" s="84"/>
      <c r="DD480" s="84"/>
      <c r="DE480" s="84">
        <f t="shared" si="5015"/>
        <v>0</v>
      </c>
      <c r="DF480" s="191"/>
      <c r="DG480" s="84"/>
      <c r="DH480" s="40">
        <v>1946685.7</v>
      </c>
      <c r="DI480" s="84">
        <v>0</v>
      </c>
      <c r="DJ480" s="84"/>
      <c r="DK480" s="84"/>
      <c r="DL480" s="84">
        <f t="shared" si="5016"/>
        <v>0</v>
      </c>
      <c r="DM480" s="191"/>
      <c r="DN480" s="84"/>
      <c r="DO480" s="40">
        <v>0</v>
      </c>
      <c r="DP480" s="84">
        <v>0</v>
      </c>
      <c r="DQ480" s="84"/>
      <c r="DR480" s="84"/>
      <c r="DS480" s="84">
        <f t="shared" si="5017"/>
        <v>0</v>
      </c>
      <c r="DT480" s="191"/>
      <c r="DU480" s="84"/>
      <c r="DV480" s="40">
        <v>0</v>
      </c>
      <c r="DW480" s="84">
        <v>0</v>
      </c>
      <c r="DX480" s="84"/>
      <c r="DY480" s="84"/>
      <c r="DZ480" s="84">
        <f t="shared" si="5018"/>
        <v>0</v>
      </c>
      <c r="EA480" s="191"/>
      <c r="EB480" s="84"/>
      <c r="EC480" s="40">
        <v>751522.15</v>
      </c>
      <c r="ED480" s="84">
        <v>0</v>
      </c>
      <c r="EE480" s="84"/>
      <c r="EF480" s="84"/>
      <c r="EG480" s="84">
        <f t="shared" si="5019"/>
        <v>0</v>
      </c>
      <c r="EH480" s="191"/>
      <c r="EI480" s="84"/>
      <c r="EJ480" s="40">
        <v>0</v>
      </c>
      <c r="EK480" s="84">
        <v>0</v>
      </c>
      <c r="EL480" s="84"/>
      <c r="EM480" s="84"/>
      <c r="EN480" s="84">
        <f t="shared" si="5020"/>
        <v>0</v>
      </c>
      <c r="EO480" s="191"/>
      <c r="EP480" s="84"/>
      <c r="EQ480" s="40">
        <v>0</v>
      </c>
      <c r="ER480" s="84">
        <v>0</v>
      </c>
      <c r="ES480" s="84"/>
      <c r="ET480" s="84"/>
      <c r="EU480" s="84">
        <f t="shared" si="5021"/>
        <v>0</v>
      </c>
      <c r="EV480" s="191"/>
      <c r="EW480" s="84"/>
      <c r="EX480" s="40">
        <v>559977.96</v>
      </c>
      <c r="EY480" s="84">
        <v>0</v>
      </c>
      <c r="EZ480" s="84"/>
      <c r="FA480" s="84"/>
      <c r="FB480" s="84">
        <f t="shared" si="5022"/>
        <v>0</v>
      </c>
      <c r="FC480" s="191"/>
      <c r="FD480" s="84"/>
      <c r="FE480" s="40">
        <v>0</v>
      </c>
      <c r="FF480" s="84">
        <v>0</v>
      </c>
      <c r="FG480" s="84"/>
      <c r="FH480" s="84"/>
      <c r="FI480" s="84">
        <f t="shared" si="5023"/>
        <v>0</v>
      </c>
      <c r="FJ480" s="191"/>
      <c r="FK480" s="84"/>
      <c r="FL480" s="40">
        <v>0</v>
      </c>
      <c r="FM480" s="84">
        <v>0</v>
      </c>
      <c r="FN480" s="84"/>
      <c r="FO480" s="84"/>
      <c r="FP480" s="84">
        <f t="shared" si="5024"/>
        <v>0</v>
      </c>
      <c r="FQ480" s="191"/>
      <c r="FR480" s="84"/>
      <c r="FS480" s="40"/>
      <c r="FT480" s="97">
        <f t="shared" si="5025"/>
        <v>0</v>
      </c>
      <c r="FU480" s="84">
        <v>0</v>
      </c>
      <c r="FV480" s="84">
        <v>0</v>
      </c>
      <c r="FW480" s="84">
        <v>0</v>
      </c>
      <c r="FX480" s="84">
        <f t="shared" si="5026"/>
        <v>0</v>
      </c>
      <c r="FY480" s="191" t="str">
        <f t="shared" si="5027"/>
        <v>nebija plānots</v>
      </c>
      <c r="FZ480" s="84">
        <f t="shared" si="5028"/>
        <v>0</v>
      </c>
      <c r="GA480" s="84">
        <v>0</v>
      </c>
      <c r="GB480" s="84">
        <v>0</v>
      </c>
      <c r="GC480" s="84">
        <f t="shared" si="5029"/>
        <v>0</v>
      </c>
      <c r="GD480" s="84">
        <f t="shared" si="5030"/>
        <v>0</v>
      </c>
      <c r="GE480" s="84">
        <f t="shared" si="5031"/>
        <v>0</v>
      </c>
      <c r="GF480" s="191" t="str">
        <f t="shared" si="5032"/>
        <v>nebija plānots</v>
      </c>
      <c r="GG480" s="84">
        <f t="shared" si="5033"/>
        <v>0</v>
      </c>
      <c r="GH480" s="84">
        <v>0</v>
      </c>
      <c r="GI480" s="84">
        <v>0</v>
      </c>
      <c r="GJ480" s="84">
        <f t="shared" si="5034"/>
        <v>0</v>
      </c>
      <c r="GK480" s="84">
        <f t="shared" si="5035"/>
        <v>0</v>
      </c>
      <c r="GL480" s="84">
        <f t="shared" si="5036"/>
        <v>0</v>
      </c>
      <c r="GM480" s="191" t="str">
        <f t="shared" si="5037"/>
        <v>nebija plānots</v>
      </c>
      <c r="GN480" s="84">
        <f t="shared" si="5038"/>
        <v>0</v>
      </c>
      <c r="GO480" s="84">
        <v>0</v>
      </c>
      <c r="GP480" s="84">
        <v>0</v>
      </c>
      <c r="GQ480" s="84">
        <f t="shared" si="5007"/>
        <v>0</v>
      </c>
      <c r="GR480" s="84">
        <f t="shared" si="5008"/>
        <v>0</v>
      </c>
      <c r="GS480" s="84">
        <f t="shared" si="5009"/>
        <v>0</v>
      </c>
      <c r="GT480" s="191" t="str">
        <f t="shared" si="5039"/>
        <v>nebija plānots</v>
      </c>
      <c r="GU480" s="84">
        <f t="shared" si="5010"/>
        <v>0</v>
      </c>
      <c r="GV480" s="84">
        <v>0</v>
      </c>
      <c r="GW480" s="84">
        <v>0</v>
      </c>
      <c r="GX480" s="84">
        <f t="shared" si="5011"/>
        <v>0</v>
      </c>
      <c r="GY480" s="84">
        <f t="shared" si="5012"/>
        <v>0</v>
      </c>
      <c r="GZ480" s="84">
        <f t="shared" si="5013"/>
        <v>0</v>
      </c>
      <c r="HA480" s="191" t="str">
        <f t="shared" si="5197"/>
        <v>nebija plānots</v>
      </c>
      <c r="HB480" s="84">
        <f t="shared" si="5014"/>
        <v>0</v>
      </c>
      <c r="HC480" s="40"/>
      <c r="HD480" s="40"/>
      <c r="HE480" s="99"/>
      <c r="HF480" s="158">
        <v>0.85</v>
      </c>
      <c r="HG480" s="100" t="s">
        <v>694</v>
      </c>
      <c r="HH480" s="100"/>
      <c r="HI480" s="100"/>
    </row>
    <row r="481" spans="1:217" ht="156" collapsed="1" x14ac:dyDescent="0.45">
      <c r="A481" s="1" t="str">
        <f>G481&amp;K481</f>
        <v>8.3.5.__</v>
      </c>
      <c r="B481" s="9" t="str">
        <f>C481&amp;J481&amp;"."&amp;D481</f>
        <v>8.3.5.K0.Nē</v>
      </c>
      <c r="C481" s="317" t="s">
        <v>161</v>
      </c>
      <c r="D481" s="1" t="s">
        <v>1471</v>
      </c>
      <c r="E481" s="35">
        <v>463</v>
      </c>
      <c r="F481" s="52">
        <v>8</v>
      </c>
      <c r="G481" s="53" t="s">
        <v>161</v>
      </c>
      <c r="H481" s="54" t="s">
        <v>301</v>
      </c>
      <c r="I481" s="54" t="str">
        <f t="shared" si="4781"/>
        <v>8.3.5. Karjeras pieejas uzlabošana</v>
      </c>
      <c r="J481" s="54" t="s">
        <v>1472</v>
      </c>
      <c r="K481" s="55" t="s">
        <v>33</v>
      </c>
      <c r="L481" s="38" t="str">
        <f t="shared" si="4782"/>
        <v>8.3.5.__</v>
      </c>
      <c r="M481" s="56" t="s">
        <v>34</v>
      </c>
      <c r="N481" s="55" t="s">
        <v>4</v>
      </c>
      <c r="O481" s="55" t="s">
        <v>222</v>
      </c>
      <c r="P481" s="55" t="s">
        <v>225</v>
      </c>
      <c r="Q481" s="57">
        <f t="shared" si="4783"/>
        <v>20075865</v>
      </c>
      <c r="R481" s="57">
        <f t="shared" si="4784"/>
        <v>20075865</v>
      </c>
      <c r="S481" s="80">
        <v>0</v>
      </c>
      <c r="T481" s="80">
        <v>0</v>
      </c>
      <c r="U481" s="81">
        <v>20075865</v>
      </c>
      <c r="V481" s="80">
        <v>0</v>
      </c>
      <c r="W481" s="80">
        <v>0</v>
      </c>
      <c r="X481" s="85" t="str">
        <f t="shared" si="5075"/>
        <v>ESF</v>
      </c>
      <c r="Y481" s="85">
        <v>0</v>
      </c>
      <c r="Z481" s="85">
        <v>0</v>
      </c>
      <c r="AA481" s="85">
        <v>0</v>
      </c>
      <c r="AB481" s="85">
        <v>114482.35</v>
      </c>
      <c r="AC481" s="85">
        <v>0</v>
      </c>
      <c r="AD481" s="85">
        <v>0</v>
      </c>
      <c r="AE481" s="85">
        <v>94929.43</v>
      </c>
      <c r="AF481" s="85">
        <v>0</v>
      </c>
      <c r="AG481" s="85">
        <v>0</v>
      </c>
      <c r="AH481" s="85">
        <v>527548.48</v>
      </c>
      <c r="AI481" s="85">
        <v>0</v>
      </c>
      <c r="AJ481" s="85">
        <v>0</v>
      </c>
      <c r="AK481" s="85">
        <v>660513.87</v>
      </c>
      <c r="AL481" s="85">
        <v>385749.19</v>
      </c>
      <c r="AM481" s="85">
        <v>1783223.3199999998</v>
      </c>
      <c r="AN481" s="85">
        <f t="shared" si="4193"/>
        <v>1783223.3199999998</v>
      </c>
      <c r="AO481" s="85">
        <v>3824083.66</v>
      </c>
      <c r="AP481" s="57">
        <f t="shared" si="4538"/>
        <v>5607306.9800000004</v>
      </c>
      <c r="AQ481" s="85">
        <v>0</v>
      </c>
      <c r="AR481" s="85">
        <v>658930.81000000006</v>
      </c>
      <c r="AS481" s="85">
        <v>790825.49</v>
      </c>
      <c r="AT481" s="85">
        <v>0</v>
      </c>
      <c r="AU481" s="85">
        <v>0</v>
      </c>
      <c r="AV481" s="85">
        <v>0</v>
      </c>
      <c r="AW481" s="85">
        <v>1203875.43</v>
      </c>
      <c r="AX481" s="85">
        <v>0</v>
      </c>
      <c r="AY481" s="85">
        <v>0</v>
      </c>
      <c r="AZ481" s="85">
        <v>0</v>
      </c>
      <c r="BA481" s="85">
        <v>2278463.17</v>
      </c>
      <c r="BB481" s="85">
        <v>0</v>
      </c>
      <c r="BC481" s="57">
        <f t="shared" si="4539"/>
        <v>4932094.9000000004</v>
      </c>
      <c r="BD481" s="57">
        <f t="shared" si="4474"/>
        <v>10539401.880000001</v>
      </c>
      <c r="BE481" s="85">
        <v>0</v>
      </c>
      <c r="BF481" s="85">
        <v>0</v>
      </c>
      <c r="BG481" s="85">
        <v>0</v>
      </c>
      <c r="BH481" s="85">
        <v>933962.97</v>
      </c>
      <c r="BI481" s="85">
        <v>0</v>
      </c>
      <c r="BJ481" s="85">
        <v>0</v>
      </c>
      <c r="BK481" s="85">
        <v>0</v>
      </c>
      <c r="BL481" s="85">
        <v>0</v>
      </c>
      <c r="BM481" s="85">
        <v>1474944.89</v>
      </c>
      <c r="BN481" s="85">
        <v>0</v>
      </c>
      <c r="BO481" s="85">
        <v>0</v>
      </c>
      <c r="BP481" s="85">
        <v>1440551.6</v>
      </c>
      <c r="BQ481" s="57">
        <f t="shared" si="4540"/>
        <v>3849459.46</v>
      </c>
      <c r="BR481" s="85">
        <v>0</v>
      </c>
      <c r="BS481" s="85">
        <v>0</v>
      </c>
      <c r="BT481" s="85">
        <v>0</v>
      </c>
      <c r="BU481" s="85">
        <v>587712.24</v>
      </c>
      <c r="BV481" s="85">
        <v>0</v>
      </c>
      <c r="BW481" s="85">
        <v>0</v>
      </c>
      <c r="BX481" s="85">
        <v>0</v>
      </c>
      <c r="BY481" s="85">
        <v>687296.55</v>
      </c>
      <c r="BZ481" s="85">
        <v>0</v>
      </c>
      <c r="CA481" s="85">
        <v>0</v>
      </c>
      <c r="CB481" s="85">
        <v>0</v>
      </c>
      <c r="CC481" s="85">
        <v>926255.73</v>
      </c>
      <c r="CD481" s="57">
        <f t="shared" si="4475"/>
        <v>2201264.52</v>
      </c>
      <c r="CE481" s="85">
        <v>0</v>
      </c>
      <c r="CF481" s="85">
        <v>0</v>
      </c>
      <c r="CG481" s="85">
        <v>0</v>
      </c>
      <c r="CH481" s="85">
        <v>564136.05000000005</v>
      </c>
      <c r="CI481" s="85">
        <v>0</v>
      </c>
      <c r="CJ481" s="85">
        <v>0</v>
      </c>
      <c r="CK481" s="85">
        <v>0</v>
      </c>
      <c r="CL481" s="85">
        <v>848421.03</v>
      </c>
      <c r="CM481" s="85">
        <v>0</v>
      </c>
      <c r="CN481" s="85">
        <v>0</v>
      </c>
      <c r="CO481" s="84">
        <v>1018606.19</v>
      </c>
      <c r="CP481" s="84">
        <v>0</v>
      </c>
      <c r="CQ481" s="57">
        <f>CE481+CF481+CG481+CH481+CI481+CJ481+CK481+CL481+CM481+CN481+CO481+CP481</f>
        <v>2431163.27</v>
      </c>
      <c r="CR481" s="57">
        <f t="shared" si="5076"/>
        <v>19021289.129999999</v>
      </c>
      <c r="CS481" s="179">
        <v>0</v>
      </c>
      <c r="CT481" s="84">
        <v>0</v>
      </c>
      <c r="CU481" s="84">
        <v>355869.38</v>
      </c>
      <c r="CV481" s="84">
        <f t="shared" si="5040"/>
        <v>0</v>
      </c>
      <c r="CW481" s="84">
        <v>0</v>
      </c>
      <c r="CX481" s="84">
        <f t="shared" si="5041"/>
        <v>355869.38</v>
      </c>
      <c r="CY481" s="191" t="str">
        <f t="shared" si="5042"/>
        <v>nebija plānots</v>
      </c>
      <c r="CZ481" s="84">
        <f t="shared" si="5043"/>
        <v>355869.38</v>
      </c>
      <c r="DA481" s="84">
        <f t="shared" ref="DA481:FL481" si="5198">DA482+DA483</f>
        <v>355869.38</v>
      </c>
      <c r="DB481" s="84">
        <v>0</v>
      </c>
      <c r="DC481" s="84">
        <f t="shared" si="5045"/>
        <v>355869.38</v>
      </c>
      <c r="DD481" s="84">
        <v>0</v>
      </c>
      <c r="DE481" s="84">
        <f t="shared" si="5015"/>
        <v>355869.38</v>
      </c>
      <c r="DF481" s="191">
        <f t="shared" ref="DF481" si="5199">IFERROR(DE481/DC481,"nebija plānots")</f>
        <v>1</v>
      </c>
      <c r="DG481" s="84">
        <f t="shared" ref="DG481" si="5200">DE481-DC481</f>
        <v>0</v>
      </c>
      <c r="DH481" s="84">
        <f t="shared" si="5198"/>
        <v>0</v>
      </c>
      <c r="DI481" s="84">
        <v>0</v>
      </c>
      <c r="DJ481" s="84">
        <f t="shared" ref="DJ481" si="5201">DC481+DH481</f>
        <v>355869.38</v>
      </c>
      <c r="DK481" s="84">
        <v>0</v>
      </c>
      <c r="DL481" s="84">
        <f t="shared" si="5016"/>
        <v>355869.38</v>
      </c>
      <c r="DM481" s="191">
        <f t="shared" ref="DM481" si="5202">IFERROR(DL481/DJ481,"nebija plānots")</f>
        <v>1</v>
      </c>
      <c r="DN481" s="84">
        <f t="shared" ref="DN481" si="5203">DL481-DJ481</f>
        <v>0</v>
      </c>
      <c r="DO481" s="84">
        <f t="shared" si="5198"/>
        <v>0</v>
      </c>
      <c r="DP481" s="84">
        <v>0</v>
      </c>
      <c r="DQ481" s="84">
        <f t="shared" ref="DQ481" si="5204">DJ481+DO481</f>
        <v>355869.38</v>
      </c>
      <c r="DR481" s="84">
        <v>0</v>
      </c>
      <c r="DS481" s="84">
        <f t="shared" si="5017"/>
        <v>355869.38</v>
      </c>
      <c r="DT481" s="191">
        <f t="shared" ref="DT481" si="5205">IFERROR(DS481/DQ481,"nebija plānots")</f>
        <v>1</v>
      </c>
      <c r="DU481" s="84">
        <f t="shared" ref="DU481" si="5206">DS481-DQ481</f>
        <v>0</v>
      </c>
      <c r="DV481" s="84">
        <f t="shared" si="5198"/>
        <v>0</v>
      </c>
      <c r="DW481" s="84">
        <v>0</v>
      </c>
      <c r="DX481" s="84">
        <f t="shared" ref="DX481" si="5207">DQ481+DV481</f>
        <v>355869.38</v>
      </c>
      <c r="DY481" s="84">
        <v>0</v>
      </c>
      <c r="DZ481" s="84">
        <f t="shared" si="5018"/>
        <v>355869.38</v>
      </c>
      <c r="EA481" s="191">
        <f t="shared" ref="EA481" si="5208">IFERROR(DZ481/DX481,"nebija plānots")</f>
        <v>1</v>
      </c>
      <c r="EB481" s="84">
        <f t="shared" ref="EB481" si="5209">DZ481-DX481</f>
        <v>0</v>
      </c>
      <c r="EC481" s="84">
        <f t="shared" si="5198"/>
        <v>0</v>
      </c>
      <c r="ED481" s="84">
        <v>0</v>
      </c>
      <c r="EE481" s="84">
        <f t="shared" ref="EE481" si="5210">DX481+EC481</f>
        <v>355869.38</v>
      </c>
      <c r="EF481" s="84">
        <v>0</v>
      </c>
      <c r="EG481" s="84">
        <f t="shared" si="5019"/>
        <v>355869.38</v>
      </c>
      <c r="EH481" s="191">
        <f t="shared" ref="EH481" si="5211">IFERROR(EG481/EE481,"nebija plānots")</f>
        <v>1</v>
      </c>
      <c r="EI481" s="84">
        <f t="shared" ref="EI481" si="5212">EG481-EE481</f>
        <v>0</v>
      </c>
      <c r="EJ481" s="84">
        <f t="shared" si="5198"/>
        <v>0</v>
      </c>
      <c r="EK481" s="84">
        <v>0</v>
      </c>
      <c r="EL481" s="84">
        <f t="shared" ref="EL481" si="5213">EE481+EJ481</f>
        <v>355869.38</v>
      </c>
      <c r="EM481" s="84">
        <v>0</v>
      </c>
      <c r="EN481" s="84">
        <f t="shared" si="5020"/>
        <v>355869.38</v>
      </c>
      <c r="EO481" s="191">
        <f t="shared" ref="EO481" si="5214">IFERROR(EN481/EL481,"nebija plānots")</f>
        <v>1</v>
      </c>
      <c r="EP481" s="84">
        <f t="shared" ref="EP481" si="5215">EN481-EL481</f>
        <v>0</v>
      </c>
      <c r="EQ481" s="84">
        <f t="shared" si="5198"/>
        <v>628825.29</v>
      </c>
      <c r="ER481" s="84">
        <v>565237.91</v>
      </c>
      <c r="ES481" s="84">
        <f t="shared" ref="ES481" si="5216">EL481+EQ481</f>
        <v>984694.67</v>
      </c>
      <c r="ET481" s="84">
        <v>0</v>
      </c>
      <c r="EU481" s="84">
        <f t="shared" si="5021"/>
        <v>921107.29</v>
      </c>
      <c r="EV481" s="191">
        <f t="shared" ref="EV481" si="5217">IFERROR(EU481/ES481,"nebija plānots")</f>
        <v>0.93542426709794213</v>
      </c>
      <c r="EW481" s="84">
        <f t="shared" ref="EW481" si="5218">EU481-ES481</f>
        <v>-63587.380000000005</v>
      </c>
      <c r="EX481" s="84">
        <f t="shared" si="5198"/>
        <v>0</v>
      </c>
      <c r="EY481" s="84">
        <v>0</v>
      </c>
      <c r="EZ481" s="84">
        <f t="shared" ref="EZ481" si="5219">ES481+EX481</f>
        <v>984694.67</v>
      </c>
      <c r="FA481" s="84">
        <v>0</v>
      </c>
      <c r="FB481" s="84">
        <f t="shared" si="5022"/>
        <v>921107.29</v>
      </c>
      <c r="FC481" s="191">
        <f t="shared" ref="FC481" si="5220">IFERROR(FB481/EZ481,"nebija plānots")</f>
        <v>0.93542426709794213</v>
      </c>
      <c r="FD481" s="84">
        <f t="shared" ref="FD481" si="5221">FB481-EZ481</f>
        <v>-63587.380000000005</v>
      </c>
      <c r="FE481" s="84">
        <f t="shared" si="5198"/>
        <v>0</v>
      </c>
      <c r="FF481" s="84">
        <v>0</v>
      </c>
      <c r="FG481" s="84">
        <f t="shared" ref="FG481" si="5222">EZ481+FE481</f>
        <v>984694.67</v>
      </c>
      <c r="FH481" s="84">
        <v>0</v>
      </c>
      <c r="FI481" s="84">
        <f t="shared" si="5023"/>
        <v>921107.29</v>
      </c>
      <c r="FJ481" s="191">
        <f t="shared" ref="FJ481" si="5223">IFERROR(FI481/FG481,"nebija plānots")</f>
        <v>0.93542426709794213</v>
      </c>
      <c r="FK481" s="84">
        <f t="shared" ref="FK481" si="5224">FI481-FG481</f>
        <v>-63587.380000000005</v>
      </c>
      <c r="FL481" s="84">
        <f t="shared" si="5198"/>
        <v>69869.48</v>
      </c>
      <c r="FM481" s="84">
        <v>0</v>
      </c>
      <c r="FN481" s="84">
        <f t="shared" ref="FN481" si="5225">FG481+FL481</f>
        <v>1054564.1500000001</v>
      </c>
      <c r="FO481" s="84">
        <v>0</v>
      </c>
      <c r="FP481" s="84">
        <f t="shared" si="5024"/>
        <v>921107.29</v>
      </c>
      <c r="FQ481" s="191">
        <f t="shared" ref="FQ481" si="5226">IFERROR(FP481/FN481,"nebija plānots")</f>
        <v>0.87344832459931421</v>
      </c>
      <c r="FR481" s="84">
        <f t="shared" ref="FR481" si="5227">FP481-FN481</f>
        <v>-133456.8600000001</v>
      </c>
      <c r="FS481" s="97">
        <f t="shared" si="4506"/>
        <v>1054564.1500000001</v>
      </c>
      <c r="FT481" s="97">
        <f t="shared" si="5025"/>
        <v>19942396.419999998</v>
      </c>
      <c r="FU481" s="84">
        <v>0</v>
      </c>
      <c r="FV481" s="84">
        <v>0</v>
      </c>
      <c r="FW481" s="84">
        <v>0</v>
      </c>
      <c r="FX481" s="84">
        <f t="shared" si="5026"/>
        <v>0</v>
      </c>
      <c r="FY481" s="191" t="str">
        <f t="shared" si="5027"/>
        <v>nebija plānots</v>
      </c>
      <c r="FZ481" s="84">
        <f t="shared" si="5028"/>
        <v>0</v>
      </c>
      <c r="GA481" s="84">
        <v>0</v>
      </c>
      <c r="GB481" s="84">
        <v>0</v>
      </c>
      <c r="GC481" s="84">
        <f t="shared" si="5029"/>
        <v>0</v>
      </c>
      <c r="GD481" s="84">
        <f t="shared" si="5030"/>
        <v>0</v>
      </c>
      <c r="GE481" s="84">
        <f t="shared" si="5031"/>
        <v>0</v>
      </c>
      <c r="GF481" s="191" t="str">
        <f t="shared" si="5032"/>
        <v>nebija plānots</v>
      </c>
      <c r="GG481" s="84">
        <f t="shared" si="5033"/>
        <v>0</v>
      </c>
      <c r="GH481" s="84">
        <v>0</v>
      </c>
      <c r="GI481" s="84">
        <v>0</v>
      </c>
      <c r="GJ481" s="84">
        <f t="shared" si="5034"/>
        <v>0</v>
      </c>
      <c r="GK481" s="84">
        <f t="shared" si="5035"/>
        <v>0</v>
      </c>
      <c r="GL481" s="84">
        <f t="shared" si="5036"/>
        <v>0</v>
      </c>
      <c r="GM481" s="191" t="str">
        <f t="shared" si="5037"/>
        <v>nebija plānots</v>
      </c>
      <c r="GN481" s="84">
        <f t="shared" si="5038"/>
        <v>0</v>
      </c>
      <c r="GO481" s="84">
        <v>0</v>
      </c>
      <c r="GP481" s="84">
        <v>0</v>
      </c>
      <c r="GQ481" s="84">
        <f t="shared" si="5007"/>
        <v>0</v>
      </c>
      <c r="GR481" s="84">
        <f t="shared" si="5008"/>
        <v>0</v>
      </c>
      <c r="GS481" s="84">
        <f t="shared" si="5009"/>
        <v>0</v>
      </c>
      <c r="GT481" s="191" t="str">
        <f t="shared" si="5039"/>
        <v>nebija plānots</v>
      </c>
      <c r="GU481" s="84">
        <f t="shared" si="5010"/>
        <v>0</v>
      </c>
      <c r="GV481" s="84">
        <v>0</v>
      </c>
      <c r="GW481" s="84">
        <v>0</v>
      </c>
      <c r="GX481" s="84">
        <f t="shared" si="5011"/>
        <v>0</v>
      </c>
      <c r="GY481" s="84">
        <f t="shared" si="5012"/>
        <v>0</v>
      </c>
      <c r="GZ481" s="84">
        <f t="shared" si="5013"/>
        <v>0</v>
      </c>
      <c r="HA481" s="191" t="str">
        <f t="shared" si="5197"/>
        <v>nebija plānots</v>
      </c>
      <c r="HB481" s="84">
        <f t="shared" si="5014"/>
        <v>0</v>
      </c>
      <c r="HC481" s="57">
        <f>FU481+FS481+CQ481+CD481+BQ481+BC481+AP481</f>
        <v>20075853.280000001</v>
      </c>
      <c r="HD481" s="57">
        <f>Q481-HC481</f>
        <v>11.719999998807907</v>
      </c>
      <c r="HE481" s="58" t="s">
        <v>683</v>
      </c>
      <c r="HF481" s="58"/>
      <c r="HG481" s="59"/>
      <c r="HH481" s="59"/>
      <c r="HI481" s="59"/>
    </row>
    <row r="482" spans="1:217" ht="78" hidden="1" outlineLevel="1" x14ac:dyDescent="0.45">
      <c r="B482" s="9"/>
      <c r="C482" s="317" t="s">
        <v>161</v>
      </c>
      <c r="D482" s="1" t="s">
        <v>1471</v>
      </c>
      <c r="E482" s="35">
        <v>464</v>
      </c>
      <c r="F482" s="35">
        <v>8</v>
      </c>
      <c r="G482" s="36" t="s">
        <v>161</v>
      </c>
      <c r="H482" s="37" t="s">
        <v>301</v>
      </c>
      <c r="I482" s="37" t="s">
        <v>547</v>
      </c>
      <c r="J482" s="54">
        <v>0</v>
      </c>
      <c r="K482" s="38"/>
      <c r="L482" s="38"/>
      <c r="M482" s="39" t="s">
        <v>34</v>
      </c>
      <c r="N482" s="38"/>
      <c r="O482" s="38"/>
      <c r="P482" s="38" t="s">
        <v>456</v>
      </c>
      <c r="Q482" s="40"/>
      <c r="R482" s="40"/>
      <c r="S482" s="40"/>
      <c r="T482" s="40"/>
      <c r="U482" s="98"/>
      <c r="V482" s="40"/>
      <c r="W482" s="40"/>
      <c r="X482" s="85">
        <f t="shared" si="5075"/>
        <v>0</v>
      </c>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0"/>
      <c r="AZ482" s="40"/>
      <c r="BA482" s="40"/>
      <c r="BB482" s="40"/>
      <c r="BC482" s="40"/>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40"/>
      <c r="CG482" s="40"/>
      <c r="CH482" s="40"/>
      <c r="CI482" s="40"/>
      <c r="CJ482" s="40"/>
      <c r="CK482" s="40"/>
      <c r="CL482" s="40"/>
      <c r="CM482" s="40"/>
      <c r="CN482" s="40"/>
      <c r="CO482" s="84">
        <v>0</v>
      </c>
      <c r="CP482" s="84">
        <v>0</v>
      </c>
      <c r="CQ482" s="40"/>
      <c r="CR482" s="57">
        <f t="shared" si="5076"/>
        <v>0</v>
      </c>
      <c r="CS482" s="40"/>
      <c r="CT482" s="40"/>
      <c r="CU482" s="84"/>
      <c r="CV482" s="84"/>
      <c r="CW482" s="84"/>
      <c r="CX482" s="84"/>
      <c r="CY482" s="191"/>
      <c r="CZ482" s="84"/>
      <c r="DA482" s="40"/>
      <c r="DB482" s="84">
        <v>0</v>
      </c>
      <c r="DC482" s="84"/>
      <c r="DD482" s="84"/>
      <c r="DE482" s="84">
        <f t="shared" si="5015"/>
        <v>0</v>
      </c>
      <c r="DF482" s="191"/>
      <c r="DG482" s="84"/>
      <c r="DH482" s="40"/>
      <c r="DI482" s="84">
        <v>0</v>
      </c>
      <c r="DJ482" s="84"/>
      <c r="DK482" s="84"/>
      <c r="DL482" s="84">
        <f t="shared" si="5016"/>
        <v>0</v>
      </c>
      <c r="DM482" s="191"/>
      <c r="DN482" s="84"/>
      <c r="DO482" s="40"/>
      <c r="DP482" s="84">
        <v>0</v>
      </c>
      <c r="DQ482" s="84"/>
      <c r="DR482" s="84"/>
      <c r="DS482" s="84">
        <f t="shared" si="5017"/>
        <v>0</v>
      </c>
      <c r="DT482" s="191"/>
      <c r="DU482" s="84"/>
      <c r="DV482" s="40"/>
      <c r="DW482" s="84">
        <v>0</v>
      </c>
      <c r="DX482" s="84"/>
      <c r="DY482" s="84"/>
      <c r="DZ482" s="84">
        <f t="shared" si="5018"/>
        <v>0</v>
      </c>
      <c r="EA482" s="191"/>
      <c r="EB482" s="84"/>
      <c r="EC482" s="40"/>
      <c r="ED482" s="84">
        <v>0</v>
      </c>
      <c r="EE482" s="84"/>
      <c r="EF482" s="84"/>
      <c r="EG482" s="84">
        <f t="shared" si="5019"/>
        <v>0</v>
      </c>
      <c r="EH482" s="191"/>
      <c r="EI482" s="84"/>
      <c r="EJ482" s="40"/>
      <c r="EK482" s="84">
        <v>0</v>
      </c>
      <c r="EL482" s="84"/>
      <c r="EM482" s="84"/>
      <c r="EN482" s="84">
        <f t="shared" si="5020"/>
        <v>0</v>
      </c>
      <c r="EO482" s="191"/>
      <c r="EP482" s="84"/>
      <c r="EQ482" s="40"/>
      <c r="ER482" s="84">
        <v>0</v>
      </c>
      <c r="ES482" s="84"/>
      <c r="ET482" s="84"/>
      <c r="EU482" s="84">
        <f t="shared" si="5021"/>
        <v>0</v>
      </c>
      <c r="EV482" s="191"/>
      <c r="EW482" s="84"/>
      <c r="EX482" s="40"/>
      <c r="EY482" s="84">
        <v>0</v>
      </c>
      <c r="EZ482" s="84"/>
      <c r="FA482" s="84"/>
      <c r="FB482" s="84">
        <f t="shared" si="5022"/>
        <v>0</v>
      </c>
      <c r="FC482" s="191"/>
      <c r="FD482" s="84"/>
      <c r="FE482" s="40"/>
      <c r="FF482" s="84">
        <v>0</v>
      </c>
      <c r="FG482" s="84"/>
      <c r="FH482" s="84"/>
      <c r="FI482" s="84">
        <f t="shared" si="5023"/>
        <v>0</v>
      </c>
      <c r="FJ482" s="191"/>
      <c r="FK482" s="84"/>
      <c r="FL482" s="40"/>
      <c r="FM482" s="84">
        <v>0</v>
      </c>
      <c r="FN482" s="84"/>
      <c r="FO482" s="84"/>
      <c r="FP482" s="84">
        <f t="shared" si="5024"/>
        <v>0</v>
      </c>
      <c r="FQ482" s="191"/>
      <c r="FR482" s="84"/>
      <c r="FS482" s="40"/>
      <c r="FT482" s="97">
        <f t="shared" si="5025"/>
        <v>0</v>
      </c>
      <c r="FU482" s="84">
        <v>0</v>
      </c>
      <c r="FV482" s="84">
        <v>0</v>
      </c>
      <c r="FW482" s="84">
        <v>0</v>
      </c>
      <c r="FX482" s="84">
        <f t="shared" si="5026"/>
        <v>0</v>
      </c>
      <c r="FY482" s="191" t="str">
        <f t="shared" si="5027"/>
        <v>nebija plānots</v>
      </c>
      <c r="FZ482" s="84">
        <f t="shared" si="5028"/>
        <v>0</v>
      </c>
      <c r="GA482" s="84">
        <v>0</v>
      </c>
      <c r="GB482" s="84">
        <v>0</v>
      </c>
      <c r="GC482" s="84">
        <f t="shared" si="5029"/>
        <v>0</v>
      </c>
      <c r="GD482" s="84">
        <f t="shared" si="5030"/>
        <v>0</v>
      </c>
      <c r="GE482" s="84">
        <f t="shared" si="5031"/>
        <v>0</v>
      </c>
      <c r="GF482" s="191" t="str">
        <f t="shared" si="5032"/>
        <v>nebija plānots</v>
      </c>
      <c r="GG482" s="84">
        <f t="shared" si="5033"/>
        <v>0</v>
      </c>
      <c r="GH482" s="84">
        <v>0</v>
      </c>
      <c r="GI482" s="84">
        <v>0</v>
      </c>
      <c r="GJ482" s="84">
        <f t="shared" si="5034"/>
        <v>0</v>
      </c>
      <c r="GK482" s="84">
        <f t="shared" si="5035"/>
        <v>0</v>
      </c>
      <c r="GL482" s="84">
        <f t="shared" si="5036"/>
        <v>0</v>
      </c>
      <c r="GM482" s="191" t="str">
        <f t="shared" si="5037"/>
        <v>nebija plānots</v>
      </c>
      <c r="GN482" s="84">
        <f t="shared" si="5038"/>
        <v>0</v>
      </c>
      <c r="GO482" s="84">
        <v>0</v>
      </c>
      <c r="GP482" s="84">
        <v>0</v>
      </c>
      <c r="GQ482" s="84">
        <f t="shared" si="5007"/>
        <v>0</v>
      </c>
      <c r="GR482" s="84">
        <f t="shared" si="5008"/>
        <v>0</v>
      </c>
      <c r="GS482" s="84">
        <f t="shared" si="5009"/>
        <v>0</v>
      </c>
      <c r="GT482" s="191" t="str">
        <f t="shared" si="5039"/>
        <v>nebija plānots</v>
      </c>
      <c r="GU482" s="84">
        <f t="shared" si="5010"/>
        <v>0</v>
      </c>
      <c r="GV482" s="84">
        <v>0</v>
      </c>
      <c r="GW482" s="84">
        <v>0</v>
      </c>
      <c r="GX482" s="84">
        <f t="shared" si="5011"/>
        <v>0</v>
      </c>
      <c r="GY482" s="84">
        <f t="shared" si="5012"/>
        <v>0</v>
      </c>
      <c r="GZ482" s="84">
        <f t="shared" si="5013"/>
        <v>0</v>
      </c>
      <c r="HA482" s="191" t="str">
        <f t="shared" si="5197"/>
        <v>nebija plānots</v>
      </c>
      <c r="HB482" s="84">
        <f t="shared" si="5014"/>
        <v>0</v>
      </c>
      <c r="HC482" s="40"/>
      <c r="HD482" s="40"/>
      <c r="HE482" s="99"/>
      <c r="HF482" s="99"/>
      <c r="HG482" s="100"/>
      <c r="HH482" s="100"/>
      <c r="HI482" s="100"/>
    </row>
    <row r="483" spans="1:217" ht="63" hidden="1" outlineLevel="1" x14ac:dyDescent="0.45">
      <c r="B483" s="9"/>
      <c r="C483" s="317" t="s">
        <v>161</v>
      </c>
      <c r="D483" s="1" t="s">
        <v>1471</v>
      </c>
      <c r="E483" s="35">
        <v>465</v>
      </c>
      <c r="F483" s="35">
        <v>8</v>
      </c>
      <c r="G483" s="36" t="s">
        <v>161</v>
      </c>
      <c r="H483" s="37" t="s">
        <v>301</v>
      </c>
      <c r="I483" s="37" t="s">
        <v>547</v>
      </c>
      <c r="J483" s="54">
        <v>0</v>
      </c>
      <c r="K483" s="38"/>
      <c r="L483" s="38"/>
      <c r="M483" s="39" t="s">
        <v>34</v>
      </c>
      <c r="N483" s="38"/>
      <c r="O483" s="38"/>
      <c r="P483" s="38" t="s">
        <v>457</v>
      </c>
      <c r="Q483" s="40"/>
      <c r="R483" s="40"/>
      <c r="S483" s="40"/>
      <c r="T483" s="40"/>
      <c r="U483" s="98"/>
      <c r="V483" s="40"/>
      <c r="W483" s="40"/>
      <c r="X483" s="85">
        <f t="shared" si="5075"/>
        <v>0</v>
      </c>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0"/>
      <c r="AZ483" s="40"/>
      <c r="BA483" s="40"/>
      <c r="BB483" s="40"/>
      <c r="BC483" s="40"/>
      <c r="BD483" s="40"/>
      <c r="BE483" s="40"/>
      <c r="BF483" s="40"/>
      <c r="BG483" s="40"/>
      <c r="BH483" s="40"/>
      <c r="BI483" s="40"/>
      <c r="BJ483" s="40"/>
      <c r="BK483" s="40"/>
      <c r="BL483" s="40"/>
      <c r="BM483" s="40"/>
      <c r="BN483" s="40"/>
      <c r="BO483" s="40"/>
      <c r="BP483" s="40"/>
      <c r="BQ483" s="40"/>
      <c r="BR483" s="40"/>
      <c r="BS483" s="40"/>
      <c r="BT483" s="40"/>
      <c r="BU483" s="40"/>
      <c r="BV483" s="40"/>
      <c r="BW483" s="40"/>
      <c r="BX483" s="40"/>
      <c r="BY483" s="40"/>
      <c r="BZ483" s="40"/>
      <c r="CA483" s="40"/>
      <c r="CB483" s="40"/>
      <c r="CC483" s="40"/>
      <c r="CD483" s="40"/>
      <c r="CE483" s="40"/>
      <c r="CF483" s="40"/>
      <c r="CG483" s="40"/>
      <c r="CH483" s="40"/>
      <c r="CI483" s="40"/>
      <c r="CJ483" s="40"/>
      <c r="CK483" s="40"/>
      <c r="CL483" s="40"/>
      <c r="CM483" s="40"/>
      <c r="CN483" s="40"/>
      <c r="CO483" s="84">
        <v>0</v>
      </c>
      <c r="CP483" s="84">
        <v>0</v>
      </c>
      <c r="CQ483" s="40"/>
      <c r="CR483" s="57">
        <f t="shared" si="5076"/>
        <v>0</v>
      </c>
      <c r="CS483" s="40"/>
      <c r="CT483" s="40">
        <v>0</v>
      </c>
      <c r="CU483" s="84"/>
      <c r="CV483" s="84"/>
      <c r="CW483" s="84"/>
      <c r="CX483" s="84"/>
      <c r="CY483" s="191"/>
      <c r="CZ483" s="84"/>
      <c r="DA483" s="40">
        <v>355869.38</v>
      </c>
      <c r="DB483" s="84">
        <v>0</v>
      </c>
      <c r="DC483" s="84"/>
      <c r="DD483" s="84"/>
      <c r="DE483" s="84">
        <f t="shared" si="5015"/>
        <v>0</v>
      </c>
      <c r="DF483" s="191"/>
      <c r="DG483" s="84"/>
      <c r="DH483" s="40">
        <v>0</v>
      </c>
      <c r="DI483" s="84">
        <v>0</v>
      </c>
      <c r="DJ483" s="84"/>
      <c r="DK483" s="84"/>
      <c r="DL483" s="84">
        <f t="shared" si="5016"/>
        <v>0</v>
      </c>
      <c r="DM483" s="191"/>
      <c r="DN483" s="84"/>
      <c r="DO483" s="40">
        <v>0</v>
      </c>
      <c r="DP483" s="84">
        <v>0</v>
      </c>
      <c r="DQ483" s="84"/>
      <c r="DR483" s="84"/>
      <c r="DS483" s="84">
        <f t="shared" si="5017"/>
        <v>0</v>
      </c>
      <c r="DT483" s="191"/>
      <c r="DU483" s="84"/>
      <c r="DV483" s="40">
        <v>0</v>
      </c>
      <c r="DW483" s="84">
        <v>0</v>
      </c>
      <c r="DX483" s="84"/>
      <c r="DY483" s="84"/>
      <c r="DZ483" s="84">
        <f t="shared" si="5018"/>
        <v>0</v>
      </c>
      <c r="EA483" s="191"/>
      <c r="EB483" s="84"/>
      <c r="EC483" s="40">
        <v>0</v>
      </c>
      <c r="ED483" s="84">
        <v>0</v>
      </c>
      <c r="EE483" s="84"/>
      <c r="EF483" s="84"/>
      <c r="EG483" s="84">
        <f t="shared" si="5019"/>
        <v>0</v>
      </c>
      <c r="EH483" s="191"/>
      <c r="EI483" s="84"/>
      <c r="EJ483" s="40">
        <v>0</v>
      </c>
      <c r="EK483" s="84">
        <v>0</v>
      </c>
      <c r="EL483" s="84"/>
      <c r="EM483" s="84"/>
      <c r="EN483" s="84">
        <f t="shared" si="5020"/>
        <v>0</v>
      </c>
      <c r="EO483" s="191"/>
      <c r="EP483" s="84"/>
      <c r="EQ483" s="40">
        <v>628825.29</v>
      </c>
      <c r="ER483" s="84">
        <v>0</v>
      </c>
      <c r="ES483" s="84"/>
      <c r="ET483" s="84"/>
      <c r="EU483" s="84">
        <f t="shared" si="5021"/>
        <v>0</v>
      </c>
      <c r="EV483" s="191"/>
      <c r="EW483" s="84"/>
      <c r="EX483" s="40">
        <v>0</v>
      </c>
      <c r="EY483" s="84">
        <v>0</v>
      </c>
      <c r="EZ483" s="84"/>
      <c r="FA483" s="84"/>
      <c r="FB483" s="84">
        <f t="shared" si="5022"/>
        <v>0</v>
      </c>
      <c r="FC483" s="191"/>
      <c r="FD483" s="84"/>
      <c r="FE483" s="40">
        <v>0</v>
      </c>
      <c r="FF483" s="84">
        <v>0</v>
      </c>
      <c r="FG483" s="84"/>
      <c r="FH483" s="84"/>
      <c r="FI483" s="84">
        <f t="shared" si="5023"/>
        <v>0</v>
      </c>
      <c r="FJ483" s="191"/>
      <c r="FK483" s="84"/>
      <c r="FL483" s="40">
        <v>69869.48</v>
      </c>
      <c r="FM483" s="84">
        <v>0</v>
      </c>
      <c r="FN483" s="84"/>
      <c r="FO483" s="84"/>
      <c r="FP483" s="84">
        <f t="shared" si="5024"/>
        <v>0</v>
      </c>
      <c r="FQ483" s="191"/>
      <c r="FR483" s="84"/>
      <c r="FS483" s="40"/>
      <c r="FT483" s="97">
        <f t="shared" si="5025"/>
        <v>0</v>
      </c>
      <c r="FU483" s="84">
        <v>0</v>
      </c>
      <c r="FV483" s="84">
        <v>0</v>
      </c>
      <c r="FW483" s="84">
        <v>0</v>
      </c>
      <c r="FX483" s="84">
        <f t="shared" si="5026"/>
        <v>0</v>
      </c>
      <c r="FY483" s="191" t="str">
        <f t="shared" si="5027"/>
        <v>nebija plānots</v>
      </c>
      <c r="FZ483" s="84">
        <f t="shared" si="5028"/>
        <v>0</v>
      </c>
      <c r="GA483" s="84">
        <v>0</v>
      </c>
      <c r="GB483" s="84">
        <v>0</v>
      </c>
      <c r="GC483" s="84">
        <f t="shared" si="5029"/>
        <v>0</v>
      </c>
      <c r="GD483" s="84">
        <f t="shared" si="5030"/>
        <v>0</v>
      </c>
      <c r="GE483" s="84">
        <f t="shared" si="5031"/>
        <v>0</v>
      </c>
      <c r="GF483" s="191" t="str">
        <f t="shared" si="5032"/>
        <v>nebija plānots</v>
      </c>
      <c r="GG483" s="84">
        <f t="shared" si="5033"/>
        <v>0</v>
      </c>
      <c r="GH483" s="84">
        <v>0</v>
      </c>
      <c r="GI483" s="84">
        <v>0</v>
      </c>
      <c r="GJ483" s="84">
        <f t="shared" si="5034"/>
        <v>0</v>
      </c>
      <c r="GK483" s="84">
        <f t="shared" si="5035"/>
        <v>0</v>
      </c>
      <c r="GL483" s="84">
        <f t="shared" si="5036"/>
        <v>0</v>
      </c>
      <c r="GM483" s="191" t="str">
        <f t="shared" si="5037"/>
        <v>nebija plānots</v>
      </c>
      <c r="GN483" s="84">
        <f t="shared" si="5038"/>
        <v>0</v>
      </c>
      <c r="GO483" s="84">
        <v>0</v>
      </c>
      <c r="GP483" s="84">
        <v>0</v>
      </c>
      <c r="GQ483" s="84">
        <f t="shared" si="5007"/>
        <v>0</v>
      </c>
      <c r="GR483" s="84">
        <f t="shared" si="5008"/>
        <v>0</v>
      </c>
      <c r="GS483" s="84">
        <f t="shared" si="5009"/>
        <v>0</v>
      </c>
      <c r="GT483" s="191" t="str">
        <f t="shared" si="5039"/>
        <v>nebija plānots</v>
      </c>
      <c r="GU483" s="84">
        <f t="shared" si="5010"/>
        <v>0</v>
      </c>
      <c r="GV483" s="84">
        <v>0</v>
      </c>
      <c r="GW483" s="84">
        <v>0</v>
      </c>
      <c r="GX483" s="84">
        <f t="shared" si="5011"/>
        <v>0</v>
      </c>
      <c r="GY483" s="84">
        <f t="shared" si="5012"/>
        <v>0</v>
      </c>
      <c r="GZ483" s="84">
        <f t="shared" si="5013"/>
        <v>0</v>
      </c>
      <c r="HA483" s="191" t="str">
        <f t="shared" si="5197"/>
        <v>nebija plānots</v>
      </c>
      <c r="HB483" s="84">
        <f t="shared" si="5014"/>
        <v>0</v>
      </c>
      <c r="HC483" s="40"/>
      <c r="HD483" s="40"/>
      <c r="HE483" s="99"/>
      <c r="HF483" s="158">
        <v>0.9</v>
      </c>
      <c r="HG483" s="100" t="s">
        <v>695</v>
      </c>
      <c r="HH483" s="100"/>
      <c r="HI483" s="100"/>
    </row>
    <row r="484" spans="1:217" ht="195" collapsed="1" x14ac:dyDescent="0.45">
      <c r="A484" s="1" t="str">
        <f>G484&amp;K484</f>
        <v>8.3.6.1.__</v>
      </c>
      <c r="B484" s="9" t="str">
        <f>C484&amp;J484&amp;"."&amp;D484</f>
        <v>8.3.6.1.K0.Nē</v>
      </c>
      <c r="C484" s="317" t="s">
        <v>97</v>
      </c>
      <c r="D484" s="1" t="s">
        <v>1471</v>
      </c>
      <c r="E484" s="35">
        <v>466</v>
      </c>
      <c r="F484" s="52">
        <v>8</v>
      </c>
      <c r="G484" s="55" t="s">
        <v>97</v>
      </c>
      <c r="H484" s="54" t="s">
        <v>302</v>
      </c>
      <c r="I484" s="54" t="str">
        <f t="shared" si="4781"/>
        <v>8.3.6.1. Starptautiskie un nacionālie pētījumi</v>
      </c>
      <c r="J484" s="54" t="s">
        <v>1472</v>
      </c>
      <c r="K484" s="62" t="s">
        <v>33</v>
      </c>
      <c r="L484" s="38" t="str">
        <f t="shared" si="4782"/>
        <v>8.3.6.1.__</v>
      </c>
      <c r="M484" s="63" t="s">
        <v>34</v>
      </c>
      <c r="N484" s="62" t="s">
        <v>4</v>
      </c>
      <c r="O484" s="55" t="s">
        <v>222</v>
      </c>
      <c r="P484" s="55" t="s">
        <v>225</v>
      </c>
      <c r="Q484" s="57">
        <f t="shared" si="4783"/>
        <v>5662265</v>
      </c>
      <c r="R484" s="57">
        <f t="shared" si="4784"/>
        <v>5662265</v>
      </c>
      <c r="S484" s="80">
        <v>0</v>
      </c>
      <c r="T484" s="80">
        <v>0</v>
      </c>
      <c r="U484" s="81">
        <v>5662265</v>
      </c>
      <c r="V484" s="80">
        <v>0</v>
      </c>
      <c r="W484" s="80">
        <v>0</v>
      </c>
      <c r="X484" s="85" t="str">
        <f t="shared" si="5075"/>
        <v>ESF</v>
      </c>
      <c r="Y484" s="85">
        <v>0</v>
      </c>
      <c r="Z484" s="85">
        <v>0</v>
      </c>
      <c r="AA484" s="85">
        <v>113840.36</v>
      </c>
      <c r="AB484" s="85">
        <v>0</v>
      </c>
      <c r="AC484" s="85">
        <v>281502.83</v>
      </c>
      <c r="AD484" s="85">
        <v>0</v>
      </c>
      <c r="AE484" s="85">
        <v>165573.89000000001</v>
      </c>
      <c r="AF484" s="85">
        <v>0</v>
      </c>
      <c r="AG484" s="85">
        <v>0</v>
      </c>
      <c r="AH484" s="85">
        <v>0</v>
      </c>
      <c r="AI484" s="85">
        <v>0</v>
      </c>
      <c r="AJ484" s="85">
        <v>101733.92</v>
      </c>
      <c r="AK484" s="85">
        <v>0</v>
      </c>
      <c r="AL484" s="85">
        <v>63907.22</v>
      </c>
      <c r="AM484" s="85">
        <v>726558.22000000009</v>
      </c>
      <c r="AN484" s="85">
        <f t="shared" si="4193"/>
        <v>726558.22000000009</v>
      </c>
      <c r="AO484" s="85">
        <v>671347.6</v>
      </c>
      <c r="AP484" s="57">
        <f t="shared" si="4538"/>
        <v>1397905.82</v>
      </c>
      <c r="AQ484" s="85">
        <v>182302.59</v>
      </c>
      <c r="AR484" s="85">
        <v>0</v>
      </c>
      <c r="AS484" s="85">
        <v>0</v>
      </c>
      <c r="AT484" s="85">
        <v>238188.61</v>
      </c>
      <c r="AU484" s="85">
        <v>0</v>
      </c>
      <c r="AV484" s="85">
        <v>0</v>
      </c>
      <c r="AW484" s="85">
        <v>96727.54</v>
      </c>
      <c r="AX484" s="85">
        <v>0</v>
      </c>
      <c r="AY484" s="85">
        <v>0</v>
      </c>
      <c r="AZ484" s="85">
        <v>122365.52</v>
      </c>
      <c r="BA484" s="85">
        <v>0</v>
      </c>
      <c r="BB484" s="85">
        <v>0</v>
      </c>
      <c r="BC484" s="57">
        <f t="shared" si="4539"/>
        <v>639584.25999999989</v>
      </c>
      <c r="BD484" s="57">
        <f t="shared" si="4474"/>
        <v>2037490.08</v>
      </c>
      <c r="BE484" s="85">
        <v>144403.76</v>
      </c>
      <c r="BF484" s="85">
        <v>0</v>
      </c>
      <c r="BG484" s="85">
        <v>0</v>
      </c>
      <c r="BH484" s="85">
        <v>0</v>
      </c>
      <c r="BI484" s="85">
        <v>0</v>
      </c>
      <c r="BJ484" s="85">
        <v>279227.86</v>
      </c>
      <c r="BK484" s="85">
        <v>0</v>
      </c>
      <c r="BL484" s="85">
        <v>0</v>
      </c>
      <c r="BM484" s="85">
        <v>1474.61</v>
      </c>
      <c r="BN484" s="85">
        <v>0</v>
      </c>
      <c r="BO484" s="85">
        <v>0</v>
      </c>
      <c r="BP484" s="85">
        <v>138331.6</v>
      </c>
      <c r="BQ484" s="57">
        <f t="shared" si="4540"/>
        <v>563437.82999999996</v>
      </c>
      <c r="BR484" s="85">
        <v>116495.97</v>
      </c>
      <c r="BS484" s="85">
        <v>0</v>
      </c>
      <c r="BT484" s="85">
        <v>106204.61</v>
      </c>
      <c r="BU484" s="85">
        <v>96556.85</v>
      </c>
      <c r="BV484" s="85">
        <v>0</v>
      </c>
      <c r="BW484" s="85">
        <v>0</v>
      </c>
      <c r="BX484" s="85">
        <v>0</v>
      </c>
      <c r="BY484" s="85">
        <v>113436.7</v>
      </c>
      <c r="BZ484" s="85">
        <v>0</v>
      </c>
      <c r="CA484" s="85">
        <v>0</v>
      </c>
      <c r="CB484" s="85">
        <v>173243.23</v>
      </c>
      <c r="CC484" s="85">
        <v>122.39</v>
      </c>
      <c r="CD484" s="57">
        <f t="shared" si="4475"/>
        <v>606059.75000000012</v>
      </c>
      <c r="CE484" s="85">
        <v>0</v>
      </c>
      <c r="CF484" s="85">
        <v>99809.16</v>
      </c>
      <c r="CG484" s="85">
        <v>0</v>
      </c>
      <c r="CH484" s="85">
        <v>146855.20000000001</v>
      </c>
      <c r="CI484" s="85">
        <v>0</v>
      </c>
      <c r="CJ484" s="85">
        <v>0</v>
      </c>
      <c r="CK484" s="85">
        <v>242742.71</v>
      </c>
      <c r="CL484" s="85">
        <v>0</v>
      </c>
      <c r="CM484" s="85">
        <v>0</v>
      </c>
      <c r="CN484" s="85">
        <v>0</v>
      </c>
      <c r="CO484" s="84">
        <v>148096.24</v>
      </c>
      <c r="CP484" s="84">
        <v>123357.64</v>
      </c>
      <c r="CQ484" s="57">
        <f>CE484+CF484+CG484+CH484+CI484+CJ484+CK484+CL484+CM484+CN484+CO484+CP484</f>
        <v>760860.95000000007</v>
      </c>
      <c r="CR484" s="57">
        <f t="shared" si="5076"/>
        <v>3967848.6100000003</v>
      </c>
      <c r="CS484" s="179">
        <v>2938.77</v>
      </c>
      <c r="CT484" s="84">
        <v>342701.84</v>
      </c>
      <c r="CU484" s="84">
        <v>342701.84</v>
      </c>
      <c r="CV484" s="84">
        <f t="shared" si="5040"/>
        <v>345640.61000000004</v>
      </c>
      <c r="CW484" s="84">
        <v>0</v>
      </c>
      <c r="CX484" s="84">
        <f t="shared" si="5041"/>
        <v>345640.61000000004</v>
      </c>
      <c r="CY484" s="191">
        <f t="shared" si="5042"/>
        <v>1</v>
      </c>
      <c r="CZ484" s="84">
        <f t="shared" si="5043"/>
        <v>0</v>
      </c>
      <c r="DA484" s="84">
        <f t="shared" ref="DA484:FL484" si="5228">DA485+DA486</f>
        <v>0</v>
      </c>
      <c r="DB484" s="84">
        <v>0</v>
      </c>
      <c r="DC484" s="84">
        <f t="shared" si="5045"/>
        <v>345640.61000000004</v>
      </c>
      <c r="DD484" s="84">
        <v>0</v>
      </c>
      <c r="DE484" s="84">
        <f t="shared" si="5015"/>
        <v>345640.61000000004</v>
      </c>
      <c r="DF484" s="191">
        <f t="shared" ref="DF484" si="5229">IFERROR(DE484/DC484,"nebija plānots")</f>
        <v>1</v>
      </c>
      <c r="DG484" s="84">
        <f t="shared" ref="DG484" si="5230">DE484-DC484</f>
        <v>0</v>
      </c>
      <c r="DH484" s="84">
        <f t="shared" si="5228"/>
        <v>0</v>
      </c>
      <c r="DI484" s="84">
        <v>0</v>
      </c>
      <c r="DJ484" s="84">
        <f t="shared" ref="DJ484" si="5231">DC484+DH484</f>
        <v>345640.61000000004</v>
      </c>
      <c r="DK484" s="84">
        <v>0</v>
      </c>
      <c r="DL484" s="84">
        <f t="shared" si="5016"/>
        <v>345640.61000000004</v>
      </c>
      <c r="DM484" s="191">
        <f t="shared" ref="DM484" si="5232">IFERROR(DL484/DJ484,"nebija plānots")</f>
        <v>1</v>
      </c>
      <c r="DN484" s="84">
        <f t="shared" ref="DN484" si="5233">DL484-DJ484</f>
        <v>0</v>
      </c>
      <c r="DO484" s="84">
        <f t="shared" si="5228"/>
        <v>0</v>
      </c>
      <c r="DP484" s="84">
        <v>0</v>
      </c>
      <c r="DQ484" s="84">
        <f t="shared" ref="DQ484" si="5234">DJ484+DO484</f>
        <v>345640.61000000004</v>
      </c>
      <c r="DR484" s="84">
        <v>0</v>
      </c>
      <c r="DS484" s="84">
        <f t="shared" si="5017"/>
        <v>345640.61000000004</v>
      </c>
      <c r="DT484" s="191">
        <f t="shared" ref="DT484" si="5235">IFERROR(DS484/DQ484,"nebija plānots")</f>
        <v>1</v>
      </c>
      <c r="DU484" s="84">
        <f t="shared" ref="DU484" si="5236">DS484-DQ484</f>
        <v>0</v>
      </c>
      <c r="DV484" s="84">
        <f t="shared" si="5228"/>
        <v>419417.79</v>
      </c>
      <c r="DW484" s="84">
        <v>0</v>
      </c>
      <c r="DX484" s="84">
        <f t="shared" ref="DX484" si="5237">DQ484+DV484</f>
        <v>765058.4</v>
      </c>
      <c r="DY484" s="84">
        <v>0</v>
      </c>
      <c r="DZ484" s="84">
        <f t="shared" si="5018"/>
        <v>345640.61000000004</v>
      </c>
      <c r="EA484" s="191">
        <f t="shared" ref="EA484" si="5238">IFERROR(DZ484/DX484,"nebija plānots")</f>
        <v>0.45178330177147263</v>
      </c>
      <c r="EB484" s="84">
        <f t="shared" ref="EB484" si="5239">DZ484-DX484</f>
        <v>-419417.79</v>
      </c>
      <c r="EC484" s="84">
        <f t="shared" si="5228"/>
        <v>0</v>
      </c>
      <c r="ED484" s="84">
        <v>374186.97</v>
      </c>
      <c r="EE484" s="84">
        <f t="shared" ref="EE484" si="5240">DX484+EC484</f>
        <v>765058.4</v>
      </c>
      <c r="EF484" s="84">
        <v>0</v>
      </c>
      <c r="EG484" s="84">
        <f t="shared" si="5019"/>
        <v>719827.58000000007</v>
      </c>
      <c r="EH484" s="191">
        <f t="shared" ref="EH484" si="5241">IFERROR(EG484/EE484,"nebija plānots")</f>
        <v>0.94087925836772734</v>
      </c>
      <c r="EI484" s="84">
        <f t="shared" ref="EI484" si="5242">EG484-EE484</f>
        <v>-45230.819999999949</v>
      </c>
      <c r="EJ484" s="84">
        <f t="shared" si="5228"/>
        <v>0</v>
      </c>
      <c r="EK484" s="84">
        <v>0</v>
      </c>
      <c r="EL484" s="84">
        <f t="shared" ref="EL484" si="5243">EE484+EJ484</f>
        <v>765058.4</v>
      </c>
      <c r="EM484" s="84">
        <v>0</v>
      </c>
      <c r="EN484" s="84">
        <f t="shared" si="5020"/>
        <v>719827.58000000007</v>
      </c>
      <c r="EO484" s="191">
        <f t="shared" ref="EO484" si="5244">IFERROR(EN484/EL484,"nebija plānots")</f>
        <v>0.94087925836772734</v>
      </c>
      <c r="EP484" s="84">
        <f t="shared" ref="EP484" si="5245">EN484-EL484</f>
        <v>-45230.819999999949</v>
      </c>
      <c r="EQ484" s="84">
        <f t="shared" si="5228"/>
        <v>346714.03</v>
      </c>
      <c r="ER484" s="84">
        <v>479139.25</v>
      </c>
      <c r="ES484" s="84">
        <f t="shared" ref="ES484" si="5246">EL484+EQ484</f>
        <v>1111772.4300000002</v>
      </c>
      <c r="ET484" s="84">
        <v>0</v>
      </c>
      <c r="EU484" s="84">
        <f t="shared" si="5021"/>
        <v>1198966.83</v>
      </c>
      <c r="EV484" s="191">
        <f t="shared" ref="EV484" si="5247">IFERROR(EU484/ES484,"nebija plānots")</f>
        <v>1.0784282805070098</v>
      </c>
      <c r="EW484" s="84">
        <f t="shared" ref="EW484" si="5248">EU484-ES484</f>
        <v>87194.399999999907</v>
      </c>
      <c r="EX484" s="84">
        <f t="shared" si="5228"/>
        <v>0</v>
      </c>
      <c r="EY484" s="84">
        <v>0</v>
      </c>
      <c r="EZ484" s="84">
        <f t="shared" ref="EZ484" si="5249">ES484+EX484</f>
        <v>1111772.4300000002</v>
      </c>
      <c r="FA484" s="84">
        <v>0</v>
      </c>
      <c r="FB484" s="84">
        <f t="shared" si="5022"/>
        <v>1198966.83</v>
      </c>
      <c r="FC484" s="191">
        <f t="shared" ref="FC484" si="5250">IFERROR(FB484/EZ484,"nebija plānots")</f>
        <v>1.0784282805070098</v>
      </c>
      <c r="FD484" s="84">
        <f t="shared" ref="FD484" si="5251">FB484-EZ484</f>
        <v>87194.399999999907</v>
      </c>
      <c r="FE484" s="84">
        <f t="shared" si="5228"/>
        <v>0</v>
      </c>
      <c r="FF484" s="84">
        <v>410071.03</v>
      </c>
      <c r="FG484" s="84">
        <f t="shared" ref="FG484" si="5252">EZ484+FE484</f>
        <v>1111772.4300000002</v>
      </c>
      <c r="FH484" s="84">
        <v>0</v>
      </c>
      <c r="FI484" s="84">
        <f t="shared" si="5023"/>
        <v>1609037.86</v>
      </c>
      <c r="FJ484" s="191">
        <f t="shared" ref="FJ484" si="5253">IFERROR(FI484/FG484,"nebija plānots")</f>
        <v>1.4472726761177195</v>
      </c>
      <c r="FK484" s="84">
        <f t="shared" ref="FK484" si="5254">FI484-FG484</f>
        <v>497265.42999999993</v>
      </c>
      <c r="FL484" s="84">
        <f t="shared" si="5228"/>
        <v>193370.72</v>
      </c>
      <c r="FM484" s="84">
        <v>0</v>
      </c>
      <c r="FN484" s="84">
        <f t="shared" ref="FN484" si="5255">FG484+FL484</f>
        <v>1305143.1500000001</v>
      </c>
      <c r="FO484" s="84">
        <v>0</v>
      </c>
      <c r="FP484" s="84">
        <f t="shared" si="5024"/>
        <v>1609037.86</v>
      </c>
      <c r="FQ484" s="191">
        <f t="shared" ref="FQ484" si="5256">IFERROR(FP484/FN484,"nebija plānots")</f>
        <v>1.2328439681118504</v>
      </c>
      <c r="FR484" s="84">
        <f t="shared" ref="FR484" si="5257">FP484-FN484</f>
        <v>303894.70999999996</v>
      </c>
      <c r="FS484" s="97">
        <f t="shared" ref="FS484:FS544" si="5258">CS484+CT484+DA484+DH484+DO484+DV484+EC484+EJ484+EQ484+EX484+FE484+FL484</f>
        <v>1305143.1500000001</v>
      </c>
      <c r="FT484" s="97">
        <f t="shared" si="5025"/>
        <v>5576886.4700000007</v>
      </c>
      <c r="FU484" s="84">
        <v>156051.59</v>
      </c>
      <c r="FV484" s="84">
        <v>0</v>
      </c>
      <c r="FW484" s="84">
        <v>0</v>
      </c>
      <c r="FX484" s="84">
        <f t="shared" si="5026"/>
        <v>0</v>
      </c>
      <c r="FY484" s="191">
        <f t="shared" si="5027"/>
        <v>0</v>
      </c>
      <c r="FZ484" s="84">
        <f t="shared" si="5028"/>
        <v>156051.59</v>
      </c>
      <c r="GA484" s="84">
        <v>0</v>
      </c>
      <c r="GB484" s="84">
        <v>0</v>
      </c>
      <c r="GC484" s="84">
        <f t="shared" si="5029"/>
        <v>0</v>
      </c>
      <c r="GD484" s="84">
        <f t="shared" si="5030"/>
        <v>0</v>
      </c>
      <c r="GE484" s="84">
        <f t="shared" si="5031"/>
        <v>0</v>
      </c>
      <c r="GF484" s="191">
        <f t="shared" si="5032"/>
        <v>0</v>
      </c>
      <c r="GG484" s="84">
        <f t="shared" si="5033"/>
        <v>156051.59</v>
      </c>
      <c r="GH484" s="84">
        <v>155120.63</v>
      </c>
      <c r="GI484" s="84">
        <v>0</v>
      </c>
      <c r="GJ484" s="84">
        <f t="shared" si="5034"/>
        <v>155120.63</v>
      </c>
      <c r="GK484" s="84">
        <f t="shared" si="5035"/>
        <v>0</v>
      </c>
      <c r="GL484" s="84">
        <f t="shared" si="5036"/>
        <v>155120.63</v>
      </c>
      <c r="GM484" s="191">
        <f t="shared" si="5037"/>
        <v>0.99403428058631127</v>
      </c>
      <c r="GN484" s="84">
        <f t="shared" si="5038"/>
        <v>930.95999999999185</v>
      </c>
      <c r="GO484" s="84">
        <v>0</v>
      </c>
      <c r="GP484" s="84">
        <v>0</v>
      </c>
      <c r="GQ484" s="84">
        <f t="shared" si="5007"/>
        <v>0</v>
      </c>
      <c r="GR484" s="84">
        <f t="shared" si="5008"/>
        <v>0</v>
      </c>
      <c r="GS484" s="84">
        <f t="shared" si="5009"/>
        <v>155120.63</v>
      </c>
      <c r="GT484" s="191">
        <f t="shared" si="5039"/>
        <v>0.99403428058631127</v>
      </c>
      <c r="GU484" s="84">
        <f t="shared" si="5010"/>
        <v>930.95999999999185</v>
      </c>
      <c r="GV484" s="84">
        <v>0</v>
      </c>
      <c r="GW484" s="84">
        <v>0</v>
      </c>
      <c r="GX484" s="84">
        <f t="shared" si="5011"/>
        <v>0</v>
      </c>
      <c r="GY484" s="84">
        <f t="shared" si="5012"/>
        <v>0</v>
      </c>
      <c r="GZ484" s="84">
        <f t="shared" si="5013"/>
        <v>155120.63</v>
      </c>
      <c r="HA484" s="191">
        <f t="shared" si="5197"/>
        <v>0.99403428058631127</v>
      </c>
      <c r="HB484" s="84">
        <f t="shared" si="5014"/>
        <v>930.95999999999185</v>
      </c>
      <c r="HC484" s="57">
        <f>FU484+FS484+CQ484+CD484+BQ484+BC484+AP484</f>
        <v>5429043.3500000006</v>
      </c>
      <c r="HD484" s="57">
        <f>Q484-HC484</f>
        <v>233221.64999999944</v>
      </c>
      <c r="HE484" s="58" t="s">
        <v>1018</v>
      </c>
      <c r="HF484" s="58"/>
      <c r="HG484" s="59"/>
      <c r="HH484" s="59"/>
      <c r="HI484" s="59"/>
    </row>
    <row r="485" spans="1:217" ht="78" hidden="1" outlineLevel="1" x14ac:dyDescent="0.45">
      <c r="B485" s="9"/>
      <c r="C485" s="317" t="s">
        <v>97</v>
      </c>
      <c r="D485" s="1" t="s">
        <v>1471</v>
      </c>
      <c r="E485" s="35">
        <v>467</v>
      </c>
      <c r="F485" s="35">
        <v>8</v>
      </c>
      <c r="G485" s="38" t="s">
        <v>97</v>
      </c>
      <c r="H485" s="37" t="s">
        <v>302</v>
      </c>
      <c r="I485" s="37" t="s">
        <v>548</v>
      </c>
      <c r="J485" s="54">
        <v>0</v>
      </c>
      <c r="K485" s="41"/>
      <c r="L485" s="38"/>
      <c r="M485" s="42" t="s">
        <v>34</v>
      </c>
      <c r="N485" s="41"/>
      <c r="O485" s="38"/>
      <c r="P485" s="38" t="s">
        <v>456</v>
      </c>
      <c r="Q485" s="40"/>
      <c r="R485" s="40"/>
      <c r="S485" s="40"/>
      <c r="T485" s="40"/>
      <c r="U485" s="98"/>
      <c r="V485" s="40"/>
      <c r="W485" s="40"/>
      <c r="X485" s="85">
        <f t="shared" si="5075"/>
        <v>0</v>
      </c>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0"/>
      <c r="AZ485" s="40"/>
      <c r="BA485" s="40"/>
      <c r="BB485" s="40"/>
      <c r="BC485" s="40"/>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40"/>
      <c r="CG485" s="40"/>
      <c r="CH485" s="40"/>
      <c r="CI485" s="40"/>
      <c r="CJ485" s="40"/>
      <c r="CK485" s="40"/>
      <c r="CL485" s="40"/>
      <c r="CM485" s="40"/>
      <c r="CN485" s="40"/>
      <c r="CO485" s="84">
        <v>0</v>
      </c>
      <c r="CP485" s="84">
        <v>0</v>
      </c>
      <c r="CQ485" s="40"/>
      <c r="CR485" s="57">
        <f t="shared" si="5076"/>
        <v>0</v>
      </c>
      <c r="CS485" s="40"/>
      <c r="CT485" s="40"/>
      <c r="CU485" s="84"/>
      <c r="CV485" s="84"/>
      <c r="CW485" s="84"/>
      <c r="CX485" s="84"/>
      <c r="CY485" s="191"/>
      <c r="CZ485" s="84"/>
      <c r="DA485" s="40"/>
      <c r="DB485" s="84">
        <v>0</v>
      </c>
      <c r="DC485" s="84"/>
      <c r="DD485" s="84"/>
      <c r="DE485" s="84">
        <f t="shared" si="5015"/>
        <v>0</v>
      </c>
      <c r="DF485" s="191"/>
      <c r="DG485" s="84"/>
      <c r="DH485" s="40"/>
      <c r="DI485" s="84">
        <v>0</v>
      </c>
      <c r="DJ485" s="84"/>
      <c r="DK485" s="84"/>
      <c r="DL485" s="84">
        <f t="shared" si="5016"/>
        <v>0</v>
      </c>
      <c r="DM485" s="191"/>
      <c r="DN485" s="84"/>
      <c r="DO485" s="40"/>
      <c r="DP485" s="84">
        <v>0</v>
      </c>
      <c r="DQ485" s="84"/>
      <c r="DR485" s="84"/>
      <c r="DS485" s="84">
        <f t="shared" si="5017"/>
        <v>0</v>
      </c>
      <c r="DT485" s="191"/>
      <c r="DU485" s="84"/>
      <c r="DV485" s="40"/>
      <c r="DW485" s="84">
        <v>0</v>
      </c>
      <c r="DX485" s="84"/>
      <c r="DY485" s="84"/>
      <c r="DZ485" s="84">
        <f t="shared" si="5018"/>
        <v>0</v>
      </c>
      <c r="EA485" s="191"/>
      <c r="EB485" s="84"/>
      <c r="EC485" s="40"/>
      <c r="ED485" s="84">
        <v>0</v>
      </c>
      <c r="EE485" s="84"/>
      <c r="EF485" s="84"/>
      <c r="EG485" s="84">
        <f t="shared" si="5019"/>
        <v>0</v>
      </c>
      <c r="EH485" s="191"/>
      <c r="EI485" s="84"/>
      <c r="EJ485" s="40"/>
      <c r="EK485" s="84">
        <v>0</v>
      </c>
      <c r="EL485" s="84"/>
      <c r="EM485" s="84"/>
      <c r="EN485" s="84">
        <f t="shared" si="5020"/>
        <v>0</v>
      </c>
      <c r="EO485" s="191"/>
      <c r="EP485" s="84"/>
      <c r="EQ485" s="40"/>
      <c r="ER485" s="84">
        <v>0</v>
      </c>
      <c r="ES485" s="84"/>
      <c r="ET485" s="84"/>
      <c r="EU485" s="84">
        <f t="shared" si="5021"/>
        <v>0</v>
      </c>
      <c r="EV485" s="191"/>
      <c r="EW485" s="84"/>
      <c r="EX485" s="40"/>
      <c r="EY485" s="84">
        <v>0</v>
      </c>
      <c r="EZ485" s="84"/>
      <c r="FA485" s="84"/>
      <c r="FB485" s="84">
        <f t="shared" si="5022"/>
        <v>0</v>
      </c>
      <c r="FC485" s="191"/>
      <c r="FD485" s="84"/>
      <c r="FE485" s="40"/>
      <c r="FF485" s="84">
        <v>0</v>
      </c>
      <c r="FG485" s="84"/>
      <c r="FH485" s="84"/>
      <c r="FI485" s="84">
        <f t="shared" si="5023"/>
        <v>0</v>
      </c>
      <c r="FJ485" s="191"/>
      <c r="FK485" s="84"/>
      <c r="FL485" s="40"/>
      <c r="FM485" s="84">
        <v>0</v>
      </c>
      <c r="FN485" s="84"/>
      <c r="FO485" s="84"/>
      <c r="FP485" s="84">
        <f t="shared" si="5024"/>
        <v>0</v>
      </c>
      <c r="FQ485" s="191"/>
      <c r="FR485" s="84"/>
      <c r="FS485" s="40"/>
      <c r="FT485" s="97">
        <f t="shared" si="5025"/>
        <v>0</v>
      </c>
      <c r="FU485" s="84">
        <v>0</v>
      </c>
      <c r="FV485" s="84">
        <v>0</v>
      </c>
      <c r="FW485" s="84">
        <v>0</v>
      </c>
      <c r="FX485" s="84">
        <f t="shared" si="5026"/>
        <v>0</v>
      </c>
      <c r="FY485" s="191" t="str">
        <f t="shared" si="5027"/>
        <v>nebija plānots</v>
      </c>
      <c r="FZ485" s="84">
        <f t="shared" si="5028"/>
        <v>0</v>
      </c>
      <c r="GA485" s="84">
        <v>0</v>
      </c>
      <c r="GB485" s="84">
        <v>0</v>
      </c>
      <c r="GC485" s="84">
        <f t="shared" si="5029"/>
        <v>0</v>
      </c>
      <c r="GD485" s="84">
        <f t="shared" si="5030"/>
        <v>0</v>
      </c>
      <c r="GE485" s="84">
        <f t="shared" si="5031"/>
        <v>0</v>
      </c>
      <c r="GF485" s="191" t="str">
        <f t="shared" si="5032"/>
        <v>nebija plānots</v>
      </c>
      <c r="GG485" s="84">
        <f t="shared" si="5033"/>
        <v>0</v>
      </c>
      <c r="GH485" s="84">
        <v>0</v>
      </c>
      <c r="GI485" s="84">
        <v>0</v>
      </c>
      <c r="GJ485" s="84">
        <f t="shared" si="5034"/>
        <v>0</v>
      </c>
      <c r="GK485" s="84">
        <f t="shared" si="5035"/>
        <v>0</v>
      </c>
      <c r="GL485" s="84">
        <f t="shared" si="5036"/>
        <v>0</v>
      </c>
      <c r="GM485" s="191" t="str">
        <f t="shared" si="5037"/>
        <v>nebija plānots</v>
      </c>
      <c r="GN485" s="84">
        <f t="shared" si="5038"/>
        <v>0</v>
      </c>
      <c r="GO485" s="84">
        <v>0</v>
      </c>
      <c r="GP485" s="84">
        <v>0</v>
      </c>
      <c r="GQ485" s="84">
        <f t="shared" si="5007"/>
        <v>0</v>
      </c>
      <c r="GR485" s="84">
        <f t="shared" si="5008"/>
        <v>0</v>
      </c>
      <c r="GS485" s="84">
        <f t="shared" si="5009"/>
        <v>0</v>
      </c>
      <c r="GT485" s="191" t="str">
        <f t="shared" si="5039"/>
        <v>nebija plānots</v>
      </c>
      <c r="GU485" s="84">
        <f t="shared" si="5010"/>
        <v>0</v>
      </c>
      <c r="GV485" s="84">
        <v>0</v>
      </c>
      <c r="GW485" s="84">
        <v>0</v>
      </c>
      <c r="GX485" s="84">
        <f t="shared" si="5011"/>
        <v>0</v>
      </c>
      <c r="GY485" s="84">
        <f t="shared" si="5012"/>
        <v>0</v>
      </c>
      <c r="GZ485" s="84">
        <f t="shared" si="5013"/>
        <v>0</v>
      </c>
      <c r="HA485" s="191" t="str">
        <f t="shared" si="5197"/>
        <v>nebija plānots</v>
      </c>
      <c r="HB485" s="84">
        <f t="shared" si="5014"/>
        <v>0</v>
      </c>
      <c r="HC485" s="40"/>
      <c r="HD485" s="40"/>
      <c r="HE485" s="99"/>
      <c r="HF485" s="99"/>
      <c r="HG485" s="100"/>
      <c r="HH485" s="100"/>
      <c r="HI485" s="100"/>
    </row>
    <row r="486" spans="1:217" ht="126" hidden="1" outlineLevel="1" x14ac:dyDescent="0.45">
      <c r="B486" s="9"/>
      <c r="C486" s="317" t="s">
        <v>97</v>
      </c>
      <c r="D486" s="1" t="s">
        <v>1471</v>
      </c>
      <c r="E486" s="35">
        <v>468</v>
      </c>
      <c r="F486" s="35">
        <v>8</v>
      </c>
      <c r="G486" s="38" t="s">
        <v>97</v>
      </c>
      <c r="H486" s="37" t="s">
        <v>302</v>
      </c>
      <c r="I486" s="37" t="s">
        <v>548</v>
      </c>
      <c r="J486" s="54">
        <v>0</v>
      </c>
      <c r="K486" s="41"/>
      <c r="L486" s="38"/>
      <c r="M486" s="42" t="s">
        <v>34</v>
      </c>
      <c r="N486" s="41"/>
      <c r="O486" s="38"/>
      <c r="P486" s="38" t="s">
        <v>457</v>
      </c>
      <c r="Q486" s="40"/>
      <c r="R486" s="40"/>
      <c r="S486" s="40"/>
      <c r="T486" s="40"/>
      <c r="U486" s="98"/>
      <c r="V486" s="40"/>
      <c r="W486" s="40"/>
      <c r="X486" s="85">
        <f t="shared" si="5075"/>
        <v>0</v>
      </c>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0"/>
      <c r="AZ486" s="40"/>
      <c r="BA486" s="40"/>
      <c r="BB486" s="40"/>
      <c r="BC486" s="40"/>
      <c r="BD486" s="40"/>
      <c r="BE486" s="40"/>
      <c r="BF486" s="40"/>
      <c r="BG486" s="40"/>
      <c r="BH486" s="40"/>
      <c r="BI486" s="40"/>
      <c r="BJ486" s="40"/>
      <c r="BK486" s="40"/>
      <c r="BL486" s="40"/>
      <c r="BM486" s="40"/>
      <c r="BN486" s="40"/>
      <c r="BO486" s="40"/>
      <c r="BP486" s="40"/>
      <c r="BQ486" s="40"/>
      <c r="BR486" s="40"/>
      <c r="BS486" s="40"/>
      <c r="BT486" s="40"/>
      <c r="BU486" s="40"/>
      <c r="BV486" s="40"/>
      <c r="BW486" s="40"/>
      <c r="BX486" s="40"/>
      <c r="BY486" s="40"/>
      <c r="BZ486" s="40"/>
      <c r="CA486" s="40"/>
      <c r="CB486" s="40"/>
      <c r="CC486" s="40"/>
      <c r="CD486" s="40"/>
      <c r="CE486" s="40"/>
      <c r="CF486" s="40"/>
      <c r="CG486" s="40"/>
      <c r="CH486" s="40"/>
      <c r="CI486" s="40"/>
      <c r="CJ486" s="40"/>
      <c r="CK486" s="40"/>
      <c r="CL486" s="40"/>
      <c r="CM486" s="40"/>
      <c r="CN486" s="40"/>
      <c r="CO486" s="84">
        <v>0</v>
      </c>
      <c r="CP486" s="84">
        <v>0</v>
      </c>
      <c r="CQ486" s="40"/>
      <c r="CR486" s="57">
        <f t="shared" si="5076"/>
        <v>0</v>
      </c>
      <c r="CS486" s="40"/>
      <c r="CT486" s="40">
        <v>342701.84</v>
      </c>
      <c r="CU486" s="84"/>
      <c r="CV486" s="84"/>
      <c r="CW486" s="84"/>
      <c r="CX486" s="84"/>
      <c r="CY486" s="191"/>
      <c r="CZ486" s="84"/>
      <c r="DA486" s="40">
        <v>0</v>
      </c>
      <c r="DB486" s="84">
        <v>0</v>
      </c>
      <c r="DC486" s="84"/>
      <c r="DD486" s="84"/>
      <c r="DE486" s="84">
        <f t="shared" si="5015"/>
        <v>0</v>
      </c>
      <c r="DF486" s="191"/>
      <c r="DG486" s="84"/>
      <c r="DH486" s="40">
        <v>0</v>
      </c>
      <c r="DI486" s="84">
        <v>0</v>
      </c>
      <c r="DJ486" s="84"/>
      <c r="DK486" s="84"/>
      <c r="DL486" s="84">
        <f t="shared" si="5016"/>
        <v>0</v>
      </c>
      <c r="DM486" s="191"/>
      <c r="DN486" s="84"/>
      <c r="DO486" s="40">
        <v>0</v>
      </c>
      <c r="DP486" s="84">
        <v>0</v>
      </c>
      <c r="DQ486" s="84"/>
      <c r="DR486" s="84"/>
      <c r="DS486" s="84">
        <f t="shared" si="5017"/>
        <v>0</v>
      </c>
      <c r="DT486" s="191"/>
      <c r="DU486" s="84"/>
      <c r="DV486" s="40">
        <v>419417.79</v>
      </c>
      <c r="DW486" s="84">
        <v>0</v>
      </c>
      <c r="DX486" s="84"/>
      <c r="DY486" s="84"/>
      <c r="DZ486" s="84">
        <f t="shared" si="5018"/>
        <v>0</v>
      </c>
      <c r="EA486" s="191"/>
      <c r="EB486" s="84"/>
      <c r="EC486" s="40">
        <v>0</v>
      </c>
      <c r="ED486" s="84">
        <v>0</v>
      </c>
      <c r="EE486" s="84"/>
      <c r="EF486" s="84"/>
      <c r="EG486" s="84">
        <f t="shared" si="5019"/>
        <v>0</v>
      </c>
      <c r="EH486" s="191"/>
      <c r="EI486" s="84"/>
      <c r="EJ486" s="40">
        <v>0</v>
      </c>
      <c r="EK486" s="84">
        <v>0</v>
      </c>
      <c r="EL486" s="84"/>
      <c r="EM486" s="84"/>
      <c r="EN486" s="84">
        <f t="shared" si="5020"/>
        <v>0</v>
      </c>
      <c r="EO486" s="191"/>
      <c r="EP486" s="84"/>
      <c r="EQ486" s="40">
        <v>346714.03</v>
      </c>
      <c r="ER486" s="84">
        <v>0</v>
      </c>
      <c r="ES486" s="84"/>
      <c r="ET486" s="84"/>
      <c r="EU486" s="84">
        <f t="shared" si="5021"/>
        <v>0</v>
      </c>
      <c r="EV486" s="191"/>
      <c r="EW486" s="84"/>
      <c r="EX486" s="40">
        <v>0</v>
      </c>
      <c r="EY486" s="84">
        <v>0</v>
      </c>
      <c r="EZ486" s="84"/>
      <c r="FA486" s="84"/>
      <c r="FB486" s="84">
        <f t="shared" si="5022"/>
        <v>0</v>
      </c>
      <c r="FC486" s="191"/>
      <c r="FD486" s="84"/>
      <c r="FE486" s="40">
        <v>0</v>
      </c>
      <c r="FF486" s="84">
        <v>0</v>
      </c>
      <c r="FG486" s="84"/>
      <c r="FH486" s="84"/>
      <c r="FI486" s="84">
        <f t="shared" si="5023"/>
        <v>0</v>
      </c>
      <c r="FJ486" s="191"/>
      <c r="FK486" s="84"/>
      <c r="FL486" s="40">
        <v>193370.72</v>
      </c>
      <c r="FM486" s="84">
        <v>0</v>
      </c>
      <c r="FN486" s="84"/>
      <c r="FO486" s="84"/>
      <c r="FP486" s="84">
        <f t="shared" si="5024"/>
        <v>0</v>
      </c>
      <c r="FQ486" s="191"/>
      <c r="FR486" s="84"/>
      <c r="FS486" s="40"/>
      <c r="FT486" s="97">
        <f t="shared" si="5025"/>
        <v>0</v>
      </c>
      <c r="FU486" s="84">
        <v>0</v>
      </c>
      <c r="FV486" s="84">
        <v>0</v>
      </c>
      <c r="FW486" s="84">
        <v>0</v>
      </c>
      <c r="FX486" s="84">
        <f t="shared" si="5026"/>
        <v>0</v>
      </c>
      <c r="FY486" s="191" t="str">
        <f t="shared" si="5027"/>
        <v>nebija plānots</v>
      </c>
      <c r="FZ486" s="84">
        <f t="shared" si="5028"/>
        <v>0</v>
      </c>
      <c r="GA486" s="84">
        <v>0</v>
      </c>
      <c r="GB486" s="84">
        <v>0</v>
      </c>
      <c r="GC486" s="84">
        <f t="shared" si="5029"/>
        <v>0</v>
      </c>
      <c r="GD486" s="84">
        <f t="shared" si="5030"/>
        <v>0</v>
      </c>
      <c r="GE486" s="84">
        <f t="shared" si="5031"/>
        <v>0</v>
      </c>
      <c r="GF486" s="191" t="str">
        <f t="shared" si="5032"/>
        <v>nebija plānots</v>
      </c>
      <c r="GG486" s="84">
        <f t="shared" si="5033"/>
        <v>0</v>
      </c>
      <c r="GH486" s="84">
        <v>0</v>
      </c>
      <c r="GI486" s="84">
        <v>0</v>
      </c>
      <c r="GJ486" s="84">
        <f t="shared" si="5034"/>
        <v>0</v>
      </c>
      <c r="GK486" s="84">
        <f t="shared" si="5035"/>
        <v>0</v>
      </c>
      <c r="GL486" s="84">
        <f t="shared" si="5036"/>
        <v>0</v>
      </c>
      <c r="GM486" s="191" t="str">
        <f t="shared" si="5037"/>
        <v>nebija plānots</v>
      </c>
      <c r="GN486" s="84">
        <f t="shared" si="5038"/>
        <v>0</v>
      </c>
      <c r="GO486" s="84">
        <v>0</v>
      </c>
      <c r="GP486" s="84">
        <v>0</v>
      </c>
      <c r="GQ486" s="84">
        <f t="shared" si="5007"/>
        <v>0</v>
      </c>
      <c r="GR486" s="84">
        <f t="shared" si="5008"/>
        <v>0</v>
      </c>
      <c r="GS486" s="84">
        <f t="shared" si="5009"/>
        <v>0</v>
      </c>
      <c r="GT486" s="191" t="str">
        <f t="shared" si="5039"/>
        <v>nebija plānots</v>
      </c>
      <c r="GU486" s="84">
        <f t="shared" si="5010"/>
        <v>0</v>
      </c>
      <c r="GV486" s="84">
        <v>0</v>
      </c>
      <c r="GW486" s="84">
        <v>0</v>
      </c>
      <c r="GX486" s="84">
        <f t="shared" si="5011"/>
        <v>0</v>
      </c>
      <c r="GY486" s="84">
        <f t="shared" si="5012"/>
        <v>0</v>
      </c>
      <c r="GZ486" s="84">
        <f t="shared" si="5013"/>
        <v>0</v>
      </c>
      <c r="HA486" s="191" t="str">
        <f t="shared" si="5197"/>
        <v>nebija plānots</v>
      </c>
      <c r="HB486" s="84">
        <f t="shared" si="5014"/>
        <v>0</v>
      </c>
      <c r="HC486" s="40"/>
      <c r="HD486" s="40"/>
      <c r="HE486" s="99"/>
      <c r="HF486" s="158">
        <v>0.85</v>
      </c>
      <c r="HG486" s="100" t="s">
        <v>684</v>
      </c>
      <c r="HH486" s="100"/>
      <c r="HI486" s="100"/>
    </row>
    <row r="487" spans="1:217" ht="195" collapsed="1" x14ac:dyDescent="0.45">
      <c r="A487" s="1" t="str">
        <f>G487&amp;K487</f>
        <v>8.3.6.2.__</v>
      </c>
      <c r="B487" s="9" t="str">
        <f>C487&amp;J487&amp;"."&amp;D487</f>
        <v>8.3.6.2.K0.Nē</v>
      </c>
      <c r="C487" s="317" t="s">
        <v>98</v>
      </c>
      <c r="D487" s="1" t="s">
        <v>1471</v>
      </c>
      <c r="E487" s="35">
        <v>469</v>
      </c>
      <c r="F487" s="52">
        <v>8</v>
      </c>
      <c r="G487" s="55" t="s">
        <v>98</v>
      </c>
      <c r="H487" s="54" t="s">
        <v>303</v>
      </c>
      <c r="I487" s="54" t="str">
        <f t="shared" si="4781"/>
        <v>8.3.6.2. Izglītības kvalitātes monitoringa sistēma</v>
      </c>
      <c r="J487" s="54" t="s">
        <v>1472</v>
      </c>
      <c r="K487" s="62" t="s">
        <v>33</v>
      </c>
      <c r="L487" s="38" t="str">
        <f t="shared" si="4782"/>
        <v>8.3.6.2.__</v>
      </c>
      <c r="M487" s="63" t="s">
        <v>34</v>
      </c>
      <c r="N487" s="62" t="s">
        <v>4</v>
      </c>
      <c r="O487" s="55" t="s">
        <v>222</v>
      </c>
      <c r="P487" s="55" t="s">
        <v>225</v>
      </c>
      <c r="Q487" s="57">
        <f t="shared" si="4783"/>
        <v>3794705</v>
      </c>
      <c r="R487" s="57">
        <f t="shared" si="4784"/>
        <v>3794705</v>
      </c>
      <c r="S487" s="80">
        <v>0</v>
      </c>
      <c r="T487" s="80">
        <v>0</v>
      </c>
      <c r="U487" s="81">
        <v>3794705</v>
      </c>
      <c r="V487" s="80">
        <v>0</v>
      </c>
      <c r="W487" s="80">
        <v>0</v>
      </c>
      <c r="X487" s="85" t="str">
        <f t="shared" si="5075"/>
        <v>ESF</v>
      </c>
      <c r="Y487" s="85">
        <v>0</v>
      </c>
      <c r="Z487" s="85">
        <v>0</v>
      </c>
      <c r="AA487" s="85">
        <v>0</v>
      </c>
      <c r="AB487" s="85">
        <v>0</v>
      </c>
      <c r="AC487" s="85">
        <v>0</v>
      </c>
      <c r="AD487" s="85">
        <v>0</v>
      </c>
      <c r="AE487" s="85">
        <v>0</v>
      </c>
      <c r="AF487" s="85">
        <v>0</v>
      </c>
      <c r="AG487" s="85">
        <v>0</v>
      </c>
      <c r="AH487" s="85">
        <v>0</v>
      </c>
      <c r="AI487" s="85">
        <v>0</v>
      </c>
      <c r="AJ487" s="85">
        <v>0</v>
      </c>
      <c r="AK487" s="85">
        <v>0</v>
      </c>
      <c r="AL487" s="85">
        <v>0</v>
      </c>
      <c r="AM487" s="85">
        <v>0</v>
      </c>
      <c r="AN487" s="85">
        <f t="shared" si="4193"/>
        <v>0</v>
      </c>
      <c r="AO487" s="85">
        <v>22863.759999999998</v>
      </c>
      <c r="AP487" s="57">
        <f t="shared" si="4538"/>
        <v>22863.759999999998</v>
      </c>
      <c r="AQ487" s="85">
        <v>0</v>
      </c>
      <c r="AR487" s="85">
        <v>23541.65</v>
      </c>
      <c r="AS487" s="85">
        <v>42139.69</v>
      </c>
      <c r="AT487" s="85">
        <v>0</v>
      </c>
      <c r="AU487" s="85">
        <v>0</v>
      </c>
      <c r="AV487" s="85">
        <v>0</v>
      </c>
      <c r="AW487" s="85">
        <v>78863.72</v>
      </c>
      <c r="AX487" s="85">
        <v>0</v>
      </c>
      <c r="AY487" s="85">
        <v>0</v>
      </c>
      <c r="AZ487" s="85">
        <v>53054.09</v>
      </c>
      <c r="BA487" s="85">
        <v>0</v>
      </c>
      <c r="BB487" s="85">
        <v>0</v>
      </c>
      <c r="BC487" s="57">
        <f t="shared" si="4539"/>
        <v>197599.15</v>
      </c>
      <c r="BD487" s="57">
        <f t="shared" si="4474"/>
        <v>220462.91</v>
      </c>
      <c r="BE487" s="85">
        <v>52419.85</v>
      </c>
      <c r="BF487" s="85">
        <v>0</v>
      </c>
      <c r="BG487" s="85">
        <v>0</v>
      </c>
      <c r="BH487" s="85">
        <v>86480.11</v>
      </c>
      <c r="BI487" s="85">
        <v>0</v>
      </c>
      <c r="BJ487" s="85">
        <v>0</v>
      </c>
      <c r="BK487" s="85">
        <v>0</v>
      </c>
      <c r="BL487" s="85">
        <v>53092.63</v>
      </c>
      <c r="BM487" s="85">
        <v>0</v>
      </c>
      <c r="BN487" s="85">
        <v>85207.84</v>
      </c>
      <c r="BO487" s="85">
        <v>0</v>
      </c>
      <c r="BP487" s="85">
        <v>0</v>
      </c>
      <c r="BQ487" s="57">
        <f t="shared" si="4540"/>
        <v>277200.43</v>
      </c>
      <c r="BR487" s="85">
        <v>0</v>
      </c>
      <c r="BS487" s="85">
        <v>0</v>
      </c>
      <c r="BT487" s="85">
        <v>0</v>
      </c>
      <c r="BU487" s="85">
        <v>183159.59</v>
      </c>
      <c r="BV487" s="85">
        <v>238702.89</v>
      </c>
      <c r="BW487" s="85">
        <v>66822.11</v>
      </c>
      <c r="BX487" s="85">
        <v>0</v>
      </c>
      <c r="BY487" s="85">
        <v>0</v>
      </c>
      <c r="BZ487" s="85">
        <v>0</v>
      </c>
      <c r="CA487" s="85">
        <v>129421.99</v>
      </c>
      <c r="CB487" s="85">
        <v>0</v>
      </c>
      <c r="CC487" s="85">
        <v>0</v>
      </c>
      <c r="CD487" s="57">
        <f t="shared" si="4475"/>
        <v>618106.57999999996</v>
      </c>
      <c r="CE487" s="85">
        <v>154024.54</v>
      </c>
      <c r="CF487" s="85">
        <v>0</v>
      </c>
      <c r="CG487" s="85">
        <v>0</v>
      </c>
      <c r="CH487" s="85">
        <v>78072</v>
      </c>
      <c r="CI487" s="85">
        <v>0</v>
      </c>
      <c r="CJ487" s="85">
        <v>67265.179999999964</v>
      </c>
      <c r="CK487" s="85">
        <v>0</v>
      </c>
      <c r="CL487" s="85">
        <v>0</v>
      </c>
      <c r="CM487" s="85">
        <v>147805.1</v>
      </c>
      <c r="CN487" s="85">
        <v>0</v>
      </c>
      <c r="CO487" s="84">
        <v>0</v>
      </c>
      <c r="CP487" s="84">
        <v>0</v>
      </c>
      <c r="CQ487" s="57">
        <f>CE487+CF487+CG487+CH487+CI487+CJ487+CK487+CL487+CM487+CN487+CO487+CP487</f>
        <v>447166.81999999995</v>
      </c>
      <c r="CR487" s="57">
        <f t="shared" si="5076"/>
        <v>1562936.7399999998</v>
      </c>
      <c r="CS487" s="179">
        <v>0</v>
      </c>
      <c r="CT487" s="84">
        <v>339344.88</v>
      </c>
      <c r="CU487" s="84">
        <v>339317.85</v>
      </c>
      <c r="CV487" s="84">
        <f t="shared" si="5040"/>
        <v>339344.88</v>
      </c>
      <c r="CW487" s="84">
        <v>0</v>
      </c>
      <c r="CX487" s="84">
        <f t="shared" si="5041"/>
        <v>339317.85</v>
      </c>
      <c r="CY487" s="191">
        <f t="shared" si="5042"/>
        <v>0.99992034652180395</v>
      </c>
      <c r="CZ487" s="84">
        <f t="shared" si="5043"/>
        <v>-27.03000000002794</v>
      </c>
      <c r="DA487" s="84">
        <f t="shared" ref="DA487:FL487" si="5259">DA488+DA489</f>
        <v>188083.46</v>
      </c>
      <c r="DB487" s="84">
        <v>188006.96</v>
      </c>
      <c r="DC487" s="84">
        <f t="shared" si="5045"/>
        <v>527428.34</v>
      </c>
      <c r="DD487" s="84">
        <v>0</v>
      </c>
      <c r="DE487" s="84">
        <f t="shared" si="5015"/>
        <v>527324.80999999994</v>
      </c>
      <c r="DF487" s="191">
        <f t="shared" ref="DF487" si="5260">IFERROR(DE487/DC487,"nebija plānots")</f>
        <v>0.99980370793120443</v>
      </c>
      <c r="DG487" s="84">
        <f t="shared" ref="DG487" si="5261">DE487-DC487</f>
        <v>-103.53000000002794</v>
      </c>
      <c r="DH487" s="84">
        <f t="shared" si="5259"/>
        <v>0</v>
      </c>
      <c r="DI487" s="84">
        <v>0</v>
      </c>
      <c r="DJ487" s="84">
        <f t="shared" ref="DJ487" si="5262">DC487+DH487</f>
        <v>527428.34</v>
      </c>
      <c r="DK487" s="84">
        <v>0</v>
      </c>
      <c r="DL487" s="84">
        <f t="shared" si="5016"/>
        <v>527324.80999999994</v>
      </c>
      <c r="DM487" s="191">
        <f t="shared" ref="DM487" si="5263">IFERROR(DL487/DJ487,"nebija plānots")</f>
        <v>0.99980370793120443</v>
      </c>
      <c r="DN487" s="84">
        <f t="shared" ref="DN487" si="5264">DL487-DJ487</f>
        <v>-103.53000000002794</v>
      </c>
      <c r="DO487" s="84">
        <f t="shared" si="5259"/>
        <v>0</v>
      </c>
      <c r="DP487" s="84">
        <v>0</v>
      </c>
      <c r="DQ487" s="84">
        <f t="shared" ref="DQ487" si="5265">DJ487+DO487</f>
        <v>527428.34</v>
      </c>
      <c r="DR487" s="84">
        <v>0</v>
      </c>
      <c r="DS487" s="84">
        <f t="shared" si="5017"/>
        <v>527324.80999999994</v>
      </c>
      <c r="DT487" s="191">
        <f t="shared" ref="DT487" si="5266">IFERROR(DS487/DQ487,"nebija plānots")</f>
        <v>0.99980370793120443</v>
      </c>
      <c r="DU487" s="84">
        <f t="shared" ref="DU487" si="5267">DS487-DQ487</f>
        <v>-103.53000000002794</v>
      </c>
      <c r="DV487" s="84">
        <f t="shared" si="5259"/>
        <v>343634.67</v>
      </c>
      <c r="DW487" s="84">
        <v>173746.55</v>
      </c>
      <c r="DX487" s="84">
        <f t="shared" ref="DX487" si="5268">DQ487+DV487</f>
        <v>871063.01</v>
      </c>
      <c r="DY487" s="84">
        <v>0</v>
      </c>
      <c r="DZ487" s="84">
        <f t="shared" si="5018"/>
        <v>701071.35999999987</v>
      </c>
      <c r="EA487" s="191">
        <f t="shared" ref="EA487" si="5269">IFERROR(DZ487/DX487,"nebija plānots")</f>
        <v>0.80484574818531196</v>
      </c>
      <c r="EB487" s="84">
        <f t="shared" ref="EB487" si="5270">DZ487-DX487</f>
        <v>-169991.65000000014</v>
      </c>
      <c r="EC487" s="84">
        <f t="shared" si="5259"/>
        <v>0</v>
      </c>
      <c r="ED487" s="84">
        <v>0</v>
      </c>
      <c r="EE487" s="84">
        <f t="shared" ref="EE487" si="5271">DX487+EC487</f>
        <v>871063.01</v>
      </c>
      <c r="EF487" s="84">
        <v>0</v>
      </c>
      <c r="EG487" s="84">
        <f t="shared" si="5019"/>
        <v>701071.35999999987</v>
      </c>
      <c r="EH487" s="191">
        <f t="shared" ref="EH487" si="5272">IFERROR(EG487/EE487,"nebija plānots")</f>
        <v>0.80484574818531196</v>
      </c>
      <c r="EI487" s="84">
        <f t="shared" ref="EI487" si="5273">EG487-EE487</f>
        <v>-169991.65000000014</v>
      </c>
      <c r="EJ487" s="84">
        <f t="shared" si="5259"/>
        <v>0</v>
      </c>
      <c r="EK487" s="84">
        <v>0</v>
      </c>
      <c r="EL487" s="84">
        <f t="shared" ref="EL487" si="5274">EE487+EJ487</f>
        <v>871063.01</v>
      </c>
      <c r="EM487" s="84">
        <v>0</v>
      </c>
      <c r="EN487" s="84">
        <f t="shared" si="5020"/>
        <v>701071.35999999987</v>
      </c>
      <c r="EO487" s="191">
        <f t="shared" ref="EO487" si="5275">IFERROR(EN487/EL487,"nebija plānots")</f>
        <v>0.80484574818531196</v>
      </c>
      <c r="EP487" s="84">
        <f t="shared" ref="EP487" si="5276">EN487-EL487</f>
        <v>-169991.65000000014</v>
      </c>
      <c r="EQ487" s="84">
        <f t="shared" si="5259"/>
        <v>327778.65999999997</v>
      </c>
      <c r="ER487" s="84">
        <v>223181.07</v>
      </c>
      <c r="ES487" s="84">
        <f t="shared" ref="ES487" si="5277">EL487+EQ487</f>
        <v>1198841.67</v>
      </c>
      <c r="ET487" s="84">
        <v>0</v>
      </c>
      <c r="EU487" s="84">
        <f t="shared" si="5021"/>
        <v>924252.42999999993</v>
      </c>
      <c r="EV487" s="191">
        <f t="shared" ref="EV487" si="5278">IFERROR(EU487/ES487,"nebija plānots")</f>
        <v>0.77095454147835885</v>
      </c>
      <c r="EW487" s="84">
        <f t="shared" ref="EW487" si="5279">EU487-ES487</f>
        <v>-274589.24</v>
      </c>
      <c r="EX487" s="84">
        <f t="shared" si="5259"/>
        <v>0</v>
      </c>
      <c r="EY487" s="84">
        <v>0</v>
      </c>
      <c r="EZ487" s="84">
        <f t="shared" ref="EZ487" si="5280">ES487+EX487</f>
        <v>1198841.67</v>
      </c>
      <c r="FA487" s="84">
        <v>0</v>
      </c>
      <c r="FB487" s="84">
        <f t="shared" si="5022"/>
        <v>924252.42999999993</v>
      </c>
      <c r="FC487" s="191">
        <f t="shared" ref="FC487" si="5281">IFERROR(FB487/EZ487,"nebija plānots")</f>
        <v>0.77095454147835885</v>
      </c>
      <c r="FD487" s="84">
        <f t="shared" ref="FD487" si="5282">FB487-EZ487</f>
        <v>-274589.24</v>
      </c>
      <c r="FE487" s="84">
        <f t="shared" si="5259"/>
        <v>0</v>
      </c>
      <c r="FF487" s="84">
        <v>0</v>
      </c>
      <c r="FG487" s="84">
        <f t="shared" ref="FG487" si="5283">EZ487+FE487</f>
        <v>1198841.67</v>
      </c>
      <c r="FH487" s="84">
        <v>0</v>
      </c>
      <c r="FI487" s="84">
        <f t="shared" si="5023"/>
        <v>924252.42999999993</v>
      </c>
      <c r="FJ487" s="191">
        <f t="shared" ref="FJ487" si="5284">IFERROR(FI487/FG487,"nebija plānots")</f>
        <v>0.77095454147835885</v>
      </c>
      <c r="FK487" s="84">
        <f t="shared" ref="FK487" si="5285">FI487-FG487</f>
        <v>-274589.24</v>
      </c>
      <c r="FL487" s="84">
        <f t="shared" si="5259"/>
        <v>355870.73</v>
      </c>
      <c r="FM487" s="84">
        <v>462789.81</v>
      </c>
      <c r="FN487" s="84">
        <f t="shared" ref="FN487" si="5286">FG487+FL487</f>
        <v>1554712.4</v>
      </c>
      <c r="FO487" s="84">
        <v>0</v>
      </c>
      <c r="FP487" s="84">
        <f t="shared" si="5024"/>
        <v>1387042.24</v>
      </c>
      <c r="FQ487" s="191">
        <f t="shared" ref="FQ487" si="5287">IFERROR(FP487/FN487,"nebija plānots")</f>
        <v>0.89215358416128931</v>
      </c>
      <c r="FR487" s="84">
        <f t="shared" ref="FR487" si="5288">FP487-FN487</f>
        <v>-167670.15999999992</v>
      </c>
      <c r="FS487" s="97">
        <f t="shared" si="5258"/>
        <v>1554712.4</v>
      </c>
      <c r="FT487" s="97">
        <f t="shared" si="5025"/>
        <v>2949978.9799999995</v>
      </c>
      <c r="FU487" s="84">
        <v>758423.87</v>
      </c>
      <c r="FV487" s="84">
        <v>0</v>
      </c>
      <c r="FW487" s="84">
        <v>0</v>
      </c>
      <c r="FX487" s="84">
        <f t="shared" si="5026"/>
        <v>0</v>
      </c>
      <c r="FY487" s="191">
        <f t="shared" si="5027"/>
        <v>0</v>
      </c>
      <c r="FZ487" s="84">
        <f t="shared" si="5028"/>
        <v>758423.87</v>
      </c>
      <c r="GA487" s="84">
        <v>0</v>
      </c>
      <c r="GB487" s="84">
        <v>0</v>
      </c>
      <c r="GC487" s="84">
        <f t="shared" si="5029"/>
        <v>0</v>
      </c>
      <c r="GD487" s="84">
        <f t="shared" si="5030"/>
        <v>0</v>
      </c>
      <c r="GE487" s="84">
        <f t="shared" si="5031"/>
        <v>0</v>
      </c>
      <c r="GF487" s="191">
        <f t="shared" si="5032"/>
        <v>0</v>
      </c>
      <c r="GG487" s="84">
        <f t="shared" si="5033"/>
        <v>758423.87</v>
      </c>
      <c r="GH487" s="84">
        <v>0</v>
      </c>
      <c r="GI487" s="84">
        <v>0</v>
      </c>
      <c r="GJ487" s="84">
        <f t="shared" si="5034"/>
        <v>0</v>
      </c>
      <c r="GK487" s="84">
        <f t="shared" si="5035"/>
        <v>0</v>
      </c>
      <c r="GL487" s="84">
        <f t="shared" si="5036"/>
        <v>0</v>
      </c>
      <c r="GM487" s="191">
        <f t="shared" si="5037"/>
        <v>0</v>
      </c>
      <c r="GN487" s="84">
        <f t="shared" si="5038"/>
        <v>758423.87</v>
      </c>
      <c r="GO487" s="84">
        <v>651367.63</v>
      </c>
      <c r="GP487" s="84">
        <v>0</v>
      </c>
      <c r="GQ487" s="84">
        <f t="shared" si="5007"/>
        <v>651367.63</v>
      </c>
      <c r="GR487" s="84">
        <f t="shared" si="5008"/>
        <v>0</v>
      </c>
      <c r="GS487" s="84">
        <f t="shared" si="5009"/>
        <v>651367.63</v>
      </c>
      <c r="GT487" s="191">
        <f t="shared" si="5039"/>
        <v>0.85884378876419065</v>
      </c>
      <c r="GU487" s="84">
        <f t="shared" si="5010"/>
        <v>107056.23999999999</v>
      </c>
      <c r="GV487" s="84">
        <v>2851.89</v>
      </c>
      <c r="GW487" s="84">
        <v>0</v>
      </c>
      <c r="GX487" s="84">
        <f t="shared" si="5011"/>
        <v>2851.89</v>
      </c>
      <c r="GY487" s="84">
        <f t="shared" si="5012"/>
        <v>0</v>
      </c>
      <c r="GZ487" s="84">
        <f t="shared" si="5013"/>
        <v>654219.52000000002</v>
      </c>
      <c r="HA487" s="191">
        <f t="shared" si="5197"/>
        <v>0.8626040738934021</v>
      </c>
      <c r="HB487" s="84">
        <f t="shared" si="5014"/>
        <v>104204.34999999999</v>
      </c>
      <c r="HC487" s="57">
        <f>FU487+FS487+CQ487+CD487+BQ487+BC487+AP487</f>
        <v>3876073.01</v>
      </c>
      <c r="HD487" s="57">
        <f>Q487-HC487</f>
        <v>-81368.009999999776</v>
      </c>
      <c r="HE487" s="58" t="s">
        <v>686</v>
      </c>
      <c r="HF487" s="58"/>
      <c r="HG487" s="59"/>
      <c r="HH487" s="59"/>
      <c r="HI487" s="59"/>
    </row>
    <row r="488" spans="1:217" ht="78" hidden="1" outlineLevel="1" x14ac:dyDescent="0.45">
      <c r="B488" s="9"/>
      <c r="C488" s="317" t="s">
        <v>98</v>
      </c>
      <c r="D488" s="1" t="s">
        <v>1471</v>
      </c>
      <c r="E488" s="35">
        <v>470</v>
      </c>
      <c r="F488" s="35">
        <v>8</v>
      </c>
      <c r="G488" s="38" t="s">
        <v>98</v>
      </c>
      <c r="H488" s="37" t="s">
        <v>303</v>
      </c>
      <c r="I488" s="37" t="s">
        <v>549</v>
      </c>
      <c r="J488" s="54">
        <v>0</v>
      </c>
      <c r="K488" s="41"/>
      <c r="L488" s="38"/>
      <c r="M488" s="42" t="s">
        <v>34</v>
      </c>
      <c r="N488" s="41"/>
      <c r="O488" s="38"/>
      <c r="P488" s="38" t="s">
        <v>456</v>
      </c>
      <c r="Q488" s="40"/>
      <c r="R488" s="40"/>
      <c r="S488" s="40"/>
      <c r="T488" s="40"/>
      <c r="U488" s="98"/>
      <c r="V488" s="40"/>
      <c r="W488" s="40"/>
      <c r="X488" s="85">
        <f t="shared" si="5075"/>
        <v>0</v>
      </c>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0"/>
      <c r="AZ488" s="40"/>
      <c r="BA488" s="40"/>
      <c r="BB488" s="40"/>
      <c r="BC488" s="40"/>
      <c r="BD488" s="40"/>
      <c r="BE488" s="40"/>
      <c r="BF488" s="40"/>
      <c r="BG488" s="40"/>
      <c r="BH488" s="40"/>
      <c r="BI488" s="40"/>
      <c r="BJ488" s="40"/>
      <c r="BK488" s="40"/>
      <c r="BL488" s="40"/>
      <c r="BM488" s="40"/>
      <c r="BN488" s="40"/>
      <c r="BO488" s="40"/>
      <c r="BP488" s="40"/>
      <c r="BQ488" s="40"/>
      <c r="BR488" s="40"/>
      <c r="BS488" s="40"/>
      <c r="BT488" s="40"/>
      <c r="BU488" s="40"/>
      <c r="BV488" s="40"/>
      <c r="BW488" s="40"/>
      <c r="BX488" s="40"/>
      <c r="BY488" s="40"/>
      <c r="BZ488" s="40"/>
      <c r="CA488" s="40"/>
      <c r="CB488" s="40"/>
      <c r="CC488" s="40"/>
      <c r="CD488" s="40"/>
      <c r="CE488" s="40"/>
      <c r="CF488" s="40"/>
      <c r="CG488" s="40"/>
      <c r="CH488" s="40"/>
      <c r="CI488" s="40"/>
      <c r="CJ488" s="40"/>
      <c r="CK488" s="40"/>
      <c r="CL488" s="40"/>
      <c r="CM488" s="40"/>
      <c r="CN488" s="40"/>
      <c r="CO488" s="84">
        <v>0</v>
      </c>
      <c r="CP488" s="84">
        <v>0</v>
      </c>
      <c r="CQ488" s="40"/>
      <c r="CR488" s="57">
        <f t="shared" si="5076"/>
        <v>0</v>
      </c>
      <c r="CS488" s="40"/>
      <c r="CT488" s="40"/>
      <c r="CU488" s="84"/>
      <c r="CV488" s="84"/>
      <c r="CW488" s="84"/>
      <c r="CX488" s="84"/>
      <c r="CY488" s="191"/>
      <c r="CZ488" s="84"/>
      <c r="DA488" s="40"/>
      <c r="DB488" s="84">
        <v>0</v>
      </c>
      <c r="DC488" s="84"/>
      <c r="DD488" s="84"/>
      <c r="DE488" s="84">
        <f t="shared" si="5015"/>
        <v>0</v>
      </c>
      <c r="DF488" s="191"/>
      <c r="DG488" s="84"/>
      <c r="DH488" s="40"/>
      <c r="DI488" s="84">
        <v>0</v>
      </c>
      <c r="DJ488" s="84"/>
      <c r="DK488" s="84"/>
      <c r="DL488" s="84">
        <f t="shared" si="5016"/>
        <v>0</v>
      </c>
      <c r="DM488" s="191"/>
      <c r="DN488" s="84"/>
      <c r="DO488" s="40"/>
      <c r="DP488" s="84">
        <v>0</v>
      </c>
      <c r="DQ488" s="84"/>
      <c r="DR488" s="84"/>
      <c r="DS488" s="84">
        <f t="shared" si="5017"/>
        <v>0</v>
      </c>
      <c r="DT488" s="191"/>
      <c r="DU488" s="84"/>
      <c r="DV488" s="40"/>
      <c r="DW488" s="84">
        <v>0</v>
      </c>
      <c r="DX488" s="84"/>
      <c r="DY488" s="84"/>
      <c r="DZ488" s="84">
        <f t="shared" si="5018"/>
        <v>0</v>
      </c>
      <c r="EA488" s="191"/>
      <c r="EB488" s="84"/>
      <c r="EC488" s="40"/>
      <c r="ED488" s="84">
        <v>0</v>
      </c>
      <c r="EE488" s="84"/>
      <c r="EF488" s="84"/>
      <c r="EG488" s="84">
        <f t="shared" si="5019"/>
        <v>0</v>
      </c>
      <c r="EH488" s="191"/>
      <c r="EI488" s="84"/>
      <c r="EJ488" s="40"/>
      <c r="EK488" s="84">
        <v>0</v>
      </c>
      <c r="EL488" s="84"/>
      <c r="EM488" s="84"/>
      <c r="EN488" s="84">
        <f t="shared" si="5020"/>
        <v>0</v>
      </c>
      <c r="EO488" s="191"/>
      <c r="EP488" s="84"/>
      <c r="EQ488" s="40"/>
      <c r="ER488" s="84">
        <v>0</v>
      </c>
      <c r="ES488" s="84"/>
      <c r="ET488" s="84"/>
      <c r="EU488" s="84">
        <f t="shared" si="5021"/>
        <v>0</v>
      </c>
      <c r="EV488" s="191"/>
      <c r="EW488" s="84"/>
      <c r="EX488" s="40"/>
      <c r="EY488" s="84">
        <v>0</v>
      </c>
      <c r="EZ488" s="84"/>
      <c r="FA488" s="84"/>
      <c r="FB488" s="84">
        <f t="shared" si="5022"/>
        <v>0</v>
      </c>
      <c r="FC488" s="191"/>
      <c r="FD488" s="84"/>
      <c r="FE488" s="40"/>
      <c r="FF488" s="84">
        <v>0</v>
      </c>
      <c r="FG488" s="84"/>
      <c r="FH488" s="84"/>
      <c r="FI488" s="84">
        <f t="shared" si="5023"/>
        <v>0</v>
      </c>
      <c r="FJ488" s="191"/>
      <c r="FK488" s="84"/>
      <c r="FL488" s="40"/>
      <c r="FM488" s="84">
        <v>0</v>
      </c>
      <c r="FN488" s="84"/>
      <c r="FO488" s="84"/>
      <c r="FP488" s="84">
        <f t="shared" si="5024"/>
        <v>0</v>
      </c>
      <c r="FQ488" s="191"/>
      <c r="FR488" s="84"/>
      <c r="FS488" s="40"/>
      <c r="FT488" s="97">
        <f t="shared" si="5025"/>
        <v>0</v>
      </c>
      <c r="FU488" s="84">
        <v>0</v>
      </c>
      <c r="FV488" s="84">
        <v>0</v>
      </c>
      <c r="FW488" s="84">
        <v>0</v>
      </c>
      <c r="FX488" s="84">
        <f t="shared" si="5026"/>
        <v>0</v>
      </c>
      <c r="FY488" s="191" t="str">
        <f t="shared" si="5027"/>
        <v>nebija plānots</v>
      </c>
      <c r="FZ488" s="84">
        <f t="shared" si="5028"/>
        <v>0</v>
      </c>
      <c r="GA488" s="84">
        <v>0</v>
      </c>
      <c r="GB488" s="84">
        <v>0</v>
      </c>
      <c r="GC488" s="84">
        <f t="shared" si="5029"/>
        <v>0</v>
      </c>
      <c r="GD488" s="84">
        <f t="shared" si="5030"/>
        <v>0</v>
      </c>
      <c r="GE488" s="84">
        <f t="shared" si="5031"/>
        <v>0</v>
      </c>
      <c r="GF488" s="191" t="str">
        <f t="shared" si="5032"/>
        <v>nebija plānots</v>
      </c>
      <c r="GG488" s="84">
        <f t="shared" si="5033"/>
        <v>0</v>
      </c>
      <c r="GH488" s="84">
        <v>0</v>
      </c>
      <c r="GI488" s="84">
        <v>0</v>
      </c>
      <c r="GJ488" s="84">
        <f t="shared" si="5034"/>
        <v>0</v>
      </c>
      <c r="GK488" s="84">
        <f t="shared" si="5035"/>
        <v>0</v>
      </c>
      <c r="GL488" s="84">
        <f t="shared" si="5036"/>
        <v>0</v>
      </c>
      <c r="GM488" s="191" t="str">
        <f t="shared" si="5037"/>
        <v>nebija plānots</v>
      </c>
      <c r="GN488" s="84">
        <f t="shared" si="5038"/>
        <v>0</v>
      </c>
      <c r="GO488" s="84">
        <v>0</v>
      </c>
      <c r="GP488" s="84">
        <v>0</v>
      </c>
      <c r="GQ488" s="84">
        <f t="shared" si="5007"/>
        <v>0</v>
      </c>
      <c r="GR488" s="84">
        <f t="shared" si="5008"/>
        <v>0</v>
      </c>
      <c r="GS488" s="84">
        <f t="shared" si="5009"/>
        <v>0</v>
      </c>
      <c r="GT488" s="191" t="str">
        <f t="shared" si="5039"/>
        <v>nebija plānots</v>
      </c>
      <c r="GU488" s="84">
        <f t="shared" si="5010"/>
        <v>0</v>
      </c>
      <c r="GV488" s="84">
        <v>0</v>
      </c>
      <c r="GW488" s="84">
        <v>0</v>
      </c>
      <c r="GX488" s="84">
        <f t="shared" si="5011"/>
        <v>0</v>
      </c>
      <c r="GY488" s="84">
        <f t="shared" si="5012"/>
        <v>0</v>
      </c>
      <c r="GZ488" s="84">
        <f t="shared" si="5013"/>
        <v>0</v>
      </c>
      <c r="HA488" s="191" t="str">
        <f t="shared" si="5197"/>
        <v>nebija plānots</v>
      </c>
      <c r="HB488" s="84">
        <f t="shared" si="5014"/>
        <v>0</v>
      </c>
      <c r="HC488" s="40"/>
      <c r="HD488" s="40"/>
      <c r="HE488" s="99"/>
      <c r="HF488" s="99"/>
      <c r="HG488" s="100"/>
      <c r="HH488" s="100"/>
      <c r="HI488" s="100"/>
    </row>
    <row r="489" spans="1:217" ht="105" hidden="1" outlineLevel="1" x14ac:dyDescent="0.45">
      <c r="B489" s="9"/>
      <c r="C489" s="317" t="s">
        <v>98</v>
      </c>
      <c r="D489" s="1" t="s">
        <v>1471</v>
      </c>
      <c r="E489" s="35">
        <v>471</v>
      </c>
      <c r="F489" s="35">
        <v>8</v>
      </c>
      <c r="G489" s="38" t="s">
        <v>98</v>
      </c>
      <c r="H489" s="37" t="s">
        <v>303</v>
      </c>
      <c r="I489" s="37" t="s">
        <v>549</v>
      </c>
      <c r="J489" s="54">
        <v>0</v>
      </c>
      <c r="K489" s="41"/>
      <c r="L489" s="38"/>
      <c r="M489" s="42" t="s">
        <v>34</v>
      </c>
      <c r="N489" s="41"/>
      <c r="O489" s="38"/>
      <c r="P489" s="38" t="s">
        <v>457</v>
      </c>
      <c r="Q489" s="40"/>
      <c r="R489" s="40"/>
      <c r="S489" s="40"/>
      <c r="T489" s="40"/>
      <c r="U489" s="98"/>
      <c r="V489" s="40"/>
      <c r="W489" s="40"/>
      <c r="X489" s="85">
        <f t="shared" si="5075"/>
        <v>0</v>
      </c>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0"/>
      <c r="AZ489" s="40"/>
      <c r="BA489" s="40"/>
      <c r="BB489" s="40"/>
      <c r="BC489" s="40"/>
      <c r="BD489" s="40"/>
      <c r="BE489" s="40"/>
      <c r="BF489" s="40"/>
      <c r="BG489" s="40"/>
      <c r="BH489" s="40"/>
      <c r="BI489" s="40"/>
      <c r="BJ489" s="40"/>
      <c r="BK489" s="40"/>
      <c r="BL489" s="40"/>
      <c r="BM489" s="40"/>
      <c r="BN489" s="40"/>
      <c r="BO489" s="40"/>
      <c r="BP489" s="40"/>
      <c r="BQ489" s="40"/>
      <c r="BR489" s="40"/>
      <c r="BS489" s="40"/>
      <c r="BT489" s="40"/>
      <c r="BU489" s="40"/>
      <c r="BV489" s="40"/>
      <c r="BW489" s="40"/>
      <c r="BX489" s="40"/>
      <c r="BY489" s="40"/>
      <c r="BZ489" s="40"/>
      <c r="CA489" s="40"/>
      <c r="CB489" s="40"/>
      <c r="CC489" s="40"/>
      <c r="CD489" s="40"/>
      <c r="CE489" s="40"/>
      <c r="CF489" s="40"/>
      <c r="CG489" s="40"/>
      <c r="CH489" s="40"/>
      <c r="CI489" s="40"/>
      <c r="CJ489" s="40"/>
      <c r="CK489" s="40"/>
      <c r="CL489" s="40"/>
      <c r="CM489" s="40"/>
      <c r="CN489" s="40"/>
      <c r="CO489" s="84">
        <v>0</v>
      </c>
      <c r="CP489" s="84">
        <v>0</v>
      </c>
      <c r="CQ489" s="40"/>
      <c r="CR489" s="57">
        <f t="shared" si="5076"/>
        <v>0</v>
      </c>
      <c r="CS489" s="40"/>
      <c r="CT489" s="40">
        <v>339344.88</v>
      </c>
      <c r="CU489" s="84"/>
      <c r="CV489" s="84"/>
      <c r="CW489" s="84"/>
      <c r="CX489" s="84"/>
      <c r="CY489" s="191"/>
      <c r="CZ489" s="84"/>
      <c r="DA489" s="40">
        <v>188083.46</v>
      </c>
      <c r="DB489" s="84">
        <v>0</v>
      </c>
      <c r="DC489" s="84"/>
      <c r="DD489" s="84"/>
      <c r="DE489" s="84">
        <f t="shared" si="5015"/>
        <v>0</v>
      </c>
      <c r="DF489" s="191"/>
      <c r="DG489" s="84"/>
      <c r="DH489" s="40">
        <v>0</v>
      </c>
      <c r="DI489" s="84">
        <v>0</v>
      </c>
      <c r="DJ489" s="84"/>
      <c r="DK489" s="84"/>
      <c r="DL489" s="84">
        <f t="shared" si="5016"/>
        <v>0</v>
      </c>
      <c r="DM489" s="191"/>
      <c r="DN489" s="84"/>
      <c r="DO489" s="40">
        <v>0</v>
      </c>
      <c r="DP489" s="84">
        <v>0</v>
      </c>
      <c r="DQ489" s="84"/>
      <c r="DR489" s="84"/>
      <c r="DS489" s="84">
        <f t="shared" si="5017"/>
        <v>0</v>
      </c>
      <c r="DT489" s="191"/>
      <c r="DU489" s="84"/>
      <c r="DV489" s="40">
        <v>343634.67</v>
      </c>
      <c r="DW489" s="84">
        <v>0</v>
      </c>
      <c r="DX489" s="84"/>
      <c r="DY489" s="84"/>
      <c r="DZ489" s="84">
        <f t="shared" si="5018"/>
        <v>0</v>
      </c>
      <c r="EA489" s="191"/>
      <c r="EB489" s="84"/>
      <c r="EC489" s="40">
        <v>0</v>
      </c>
      <c r="ED489" s="84">
        <v>0</v>
      </c>
      <c r="EE489" s="84"/>
      <c r="EF489" s="84"/>
      <c r="EG489" s="84">
        <f t="shared" si="5019"/>
        <v>0</v>
      </c>
      <c r="EH489" s="191"/>
      <c r="EI489" s="84"/>
      <c r="EJ489" s="40">
        <v>0</v>
      </c>
      <c r="EK489" s="84">
        <v>0</v>
      </c>
      <c r="EL489" s="84"/>
      <c r="EM489" s="84"/>
      <c r="EN489" s="84">
        <f t="shared" si="5020"/>
        <v>0</v>
      </c>
      <c r="EO489" s="191"/>
      <c r="EP489" s="84"/>
      <c r="EQ489" s="40">
        <v>327778.65999999997</v>
      </c>
      <c r="ER489" s="84">
        <v>0</v>
      </c>
      <c r="ES489" s="84"/>
      <c r="ET489" s="84"/>
      <c r="EU489" s="84">
        <f t="shared" si="5021"/>
        <v>0</v>
      </c>
      <c r="EV489" s="191"/>
      <c r="EW489" s="84"/>
      <c r="EX489" s="40">
        <v>0</v>
      </c>
      <c r="EY489" s="84">
        <v>0</v>
      </c>
      <c r="EZ489" s="84"/>
      <c r="FA489" s="84"/>
      <c r="FB489" s="84">
        <f t="shared" si="5022"/>
        <v>0</v>
      </c>
      <c r="FC489" s="191"/>
      <c r="FD489" s="84"/>
      <c r="FE489" s="40">
        <v>0</v>
      </c>
      <c r="FF489" s="84">
        <v>0</v>
      </c>
      <c r="FG489" s="84"/>
      <c r="FH489" s="84"/>
      <c r="FI489" s="84">
        <f t="shared" si="5023"/>
        <v>0</v>
      </c>
      <c r="FJ489" s="191"/>
      <c r="FK489" s="84"/>
      <c r="FL489" s="40">
        <v>355870.73</v>
      </c>
      <c r="FM489" s="84">
        <v>0</v>
      </c>
      <c r="FN489" s="84"/>
      <c r="FO489" s="84"/>
      <c r="FP489" s="84">
        <f t="shared" si="5024"/>
        <v>0</v>
      </c>
      <c r="FQ489" s="191"/>
      <c r="FR489" s="84"/>
      <c r="FS489" s="40"/>
      <c r="FT489" s="97">
        <f t="shared" si="5025"/>
        <v>0</v>
      </c>
      <c r="FU489" s="84">
        <v>0</v>
      </c>
      <c r="FV489" s="84">
        <v>0</v>
      </c>
      <c r="FW489" s="84">
        <v>0</v>
      </c>
      <c r="FX489" s="84">
        <f t="shared" si="5026"/>
        <v>0</v>
      </c>
      <c r="FY489" s="191" t="str">
        <f t="shared" si="5027"/>
        <v>nebija plānots</v>
      </c>
      <c r="FZ489" s="84">
        <f t="shared" si="5028"/>
        <v>0</v>
      </c>
      <c r="GA489" s="84">
        <v>0</v>
      </c>
      <c r="GB489" s="84">
        <v>0</v>
      </c>
      <c r="GC489" s="84">
        <f t="shared" si="5029"/>
        <v>0</v>
      </c>
      <c r="GD489" s="84">
        <f t="shared" si="5030"/>
        <v>0</v>
      </c>
      <c r="GE489" s="84">
        <f t="shared" si="5031"/>
        <v>0</v>
      </c>
      <c r="GF489" s="191" t="str">
        <f t="shared" si="5032"/>
        <v>nebija plānots</v>
      </c>
      <c r="GG489" s="84">
        <f t="shared" si="5033"/>
        <v>0</v>
      </c>
      <c r="GH489" s="84">
        <v>0</v>
      </c>
      <c r="GI489" s="84">
        <v>0</v>
      </c>
      <c r="GJ489" s="84">
        <f t="shared" si="5034"/>
        <v>0</v>
      </c>
      <c r="GK489" s="84">
        <f t="shared" si="5035"/>
        <v>0</v>
      </c>
      <c r="GL489" s="84">
        <f t="shared" si="5036"/>
        <v>0</v>
      </c>
      <c r="GM489" s="191" t="str">
        <f t="shared" si="5037"/>
        <v>nebija plānots</v>
      </c>
      <c r="GN489" s="84">
        <f t="shared" si="5038"/>
        <v>0</v>
      </c>
      <c r="GO489" s="84">
        <v>0</v>
      </c>
      <c r="GP489" s="84">
        <v>0</v>
      </c>
      <c r="GQ489" s="84">
        <f t="shared" si="5007"/>
        <v>0</v>
      </c>
      <c r="GR489" s="84">
        <f t="shared" si="5008"/>
        <v>0</v>
      </c>
      <c r="GS489" s="84">
        <f t="shared" si="5009"/>
        <v>0</v>
      </c>
      <c r="GT489" s="191" t="str">
        <f t="shared" si="5039"/>
        <v>nebija plānots</v>
      </c>
      <c r="GU489" s="84">
        <f t="shared" si="5010"/>
        <v>0</v>
      </c>
      <c r="GV489" s="84">
        <v>0</v>
      </c>
      <c r="GW489" s="84">
        <v>0</v>
      </c>
      <c r="GX489" s="84">
        <f t="shared" si="5011"/>
        <v>0</v>
      </c>
      <c r="GY489" s="84">
        <f t="shared" si="5012"/>
        <v>0</v>
      </c>
      <c r="GZ489" s="84">
        <f t="shared" si="5013"/>
        <v>0</v>
      </c>
      <c r="HA489" s="191" t="str">
        <f t="shared" si="5197"/>
        <v>nebija plānots</v>
      </c>
      <c r="HB489" s="84">
        <f t="shared" si="5014"/>
        <v>0</v>
      </c>
      <c r="HC489" s="40"/>
      <c r="HD489" s="40"/>
      <c r="HE489" s="99"/>
      <c r="HF489" s="158">
        <v>0.8</v>
      </c>
      <c r="HG489" s="100" t="s">
        <v>685</v>
      </c>
      <c r="HH489" s="100"/>
      <c r="HI489" s="100"/>
    </row>
    <row r="490" spans="1:217" ht="156" collapsed="1" x14ac:dyDescent="0.45">
      <c r="A490" s="1" t="str">
        <f>G490&amp;K490</f>
        <v>8.4.1.__</v>
      </c>
      <c r="B490" s="9" t="str">
        <f>C490&amp;J490&amp;"."&amp;D490</f>
        <v>8.4.1.K0.Nē</v>
      </c>
      <c r="C490" s="317" t="s">
        <v>162</v>
      </c>
      <c r="D490" s="1" t="s">
        <v>1471</v>
      </c>
      <c r="E490" s="35">
        <v>472</v>
      </c>
      <c r="F490" s="52">
        <v>8</v>
      </c>
      <c r="G490" s="53" t="s">
        <v>162</v>
      </c>
      <c r="H490" s="54" t="s">
        <v>304</v>
      </c>
      <c r="I490" s="54" t="str">
        <f t="shared" si="4781"/>
        <v xml:space="preserve">8.4.1. Mūžizglītība </v>
      </c>
      <c r="J490" s="54" t="s">
        <v>1472</v>
      </c>
      <c r="K490" s="55" t="s">
        <v>33</v>
      </c>
      <c r="L490" s="38" t="str">
        <f t="shared" si="4782"/>
        <v>8.4.1.__</v>
      </c>
      <c r="M490" s="56" t="s">
        <v>34</v>
      </c>
      <c r="N490" s="55" t="s">
        <v>4</v>
      </c>
      <c r="O490" s="55" t="s">
        <v>222</v>
      </c>
      <c r="P490" s="55" t="s">
        <v>225</v>
      </c>
      <c r="Q490" s="57">
        <f t="shared" si="4783"/>
        <v>38681058</v>
      </c>
      <c r="R490" s="57">
        <f t="shared" si="4784"/>
        <v>38681058</v>
      </c>
      <c r="S490" s="80">
        <v>0</v>
      </c>
      <c r="T490" s="80">
        <v>0</v>
      </c>
      <c r="U490" s="81">
        <v>38681058</v>
      </c>
      <c r="V490" s="80">
        <v>0</v>
      </c>
      <c r="W490" s="80">
        <v>0</v>
      </c>
      <c r="X490" s="85" t="str">
        <f t="shared" si="5075"/>
        <v>ESF</v>
      </c>
      <c r="Y490" s="85">
        <v>0</v>
      </c>
      <c r="Z490" s="85">
        <v>0</v>
      </c>
      <c r="AA490" s="85">
        <v>0</v>
      </c>
      <c r="AB490" s="85">
        <v>10391.51</v>
      </c>
      <c r="AC490" s="85">
        <v>0</v>
      </c>
      <c r="AD490" s="85">
        <v>0</v>
      </c>
      <c r="AE490" s="85">
        <v>0</v>
      </c>
      <c r="AF490" s="85">
        <v>32724.28</v>
      </c>
      <c r="AG490" s="85">
        <v>0</v>
      </c>
      <c r="AH490" s="85">
        <v>47443.07</v>
      </c>
      <c r="AI490" s="85">
        <v>0</v>
      </c>
      <c r="AJ490" s="85">
        <v>0</v>
      </c>
      <c r="AK490" s="85">
        <v>0</v>
      </c>
      <c r="AL490" s="85">
        <v>52436.43</v>
      </c>
      <c r="AM490" s="85">
        <v>142995.29</v>
      </c>
      <c r="AN490" s="85">
        <f t="shared" si="4193"/>
        <v>142995.29</v>
      </c>
      <c r="AO490" s="85">
        <v>1456525.54</v>
      </c>
      <c r="AP490" s="57">
        <f t="shared" si="4538"/>
        <v>1599520.83</v>
      </c>
      <c r="AQ490" s="85">
        <v>0</v>
      </c>
      <c r="AR490" s="85">
        <v>0</v>
      </c>
      <c r="AS490" s="85">
        <v>1884329.81</v>
      </c>
      <c r="AT490" s="85">
        <v>0</v>
      </c>
      <c r="AU490" s="85">
        <v>0</v>
      </c>
      <c r="AV490" s="85">
        <v>0</v>
      </c>
      <c r="AW490" s="85">
        <v>0</v>
      </c>
      <c r="AX490" s="85">
        <v>0</v>
      </c>
      <c r="AY490" s="85">
        <v>0</v>
      </c>
      <c r="AZ490" s="85">
        <v>2016379.39</v>
      </c>
      <c r="BA490" s="85">
        <v>0</v>
      </c>
      <c r="BB490" s="85">
        <v>0</v>
      </c>
      <c r="BC490" s="57">
        <f t="shared" si="4539"/>
        <v>3900709.2</v>
      </c>
      <c r="BD490" s="57">
        <f t="shared" si="4474"/>
        <v>5500230.0300000003</v>
      </c>
      <c r="BE490" s="85">
        <v>0</v>
      </c>
      <c r="BF490" s="85">
        <v>0</v>
      </c>
      <c r="BG490" s="85">
        <v>0</v>
      </c>
      <c r="BH490" s="85">
        <v>1846340.62</v>
      </c>
      <c r="BI490" s="85">
        <v>0</v>
      </c>
      <c r="BJ490" s="85">
        <v>0</v>
      </c>
      <c r="BK490" s="85">
        <v>0</v>
      </c>
      <c r="BL490" s="85">
        <v>0</v>
      </c>
      <c r="BM490" s="85">
        <v>1323447.71</v>
      </c>
      <c r="BN490" s="85">
        <v>0</v>
      </c>
      <c r="BO490" s="85">
        <v>0</v>
      </c>
      <c r="BP490" s="85">
        <v>0</v>
      </c>
      <c r="BQ490" s="57">
        <f t="shared" si="4540"/>
        <v>3169788.33</v>
      </c>
      <c r="BR490" s="85">
        <v>0</v>
      </c>
      <c r="BS490" s="85">
        <v>0</v>
      </c>
      <c r="BT490" s="85">
        <v>0</v>
      </c>
      <c r="BU490" s="85">
        <v>0</v>
      </c>
      <c r="BV490" s="85">
        <v>0</v>
      </c>
      <c r="BW490" s="85">
        <v>2677147.0499999998</v>
      </c>
      <c r="BX490" s="85">
        <v>0</v>
      </c>
      <c r="BY490" s="85">
        <v>0</v>
      </c>
      <c r="BZ490" s="85">
        <v>0</v>
      </c>
      <c r="CA490" s="85">
        <v>3632235.73</v>
      </c>
      <c r="CB490" s="85">
        <v>0</v>
      </c>
      <c r="CC490" s="85">
        <v>0</v>
      </c>
      <c r="CD490" s="57">
        <f t="shared" si="4475"/>
        <v>6309382.7799999993</v>
      </c>
      <c r="CE490" s="85">
        <v>319628.79999999999</v>
      </c>
      <c r="CF490" s="85">
        <v>0</v>
      </c>
      <c r="CG490" s="85">
        <v>0</v>
      </c>
      <c r="CH490" s="85">
        <v>0</v>
      </c>
      <c r="CI490" s="85">
        <v>2959420.66</v>
      </c>
      <c r="CJ490" s="85">
        <v>2489752.2599999998</v>
      </c>
      <c r="CK490" s="85">
        <v>0</v>
      </c>
      <c r="CL490" s="85">
        <v>2079197.06</v>
      </c>
      <c r="CM490" s="85">
        <v>0</v>
      </c>
      <c r="CN490" s="85">
        <v>0</v>
      </c>
      <c r="CO490" s="84">
        <v>0</v>
      </c>
      <c r="CP490" s="84">
        <v>5292603.72</v>
      </c>
      <c r="CQ490" s="57">
        <f>CE490+CF490+CG490+CH490+CI490+CJ490+CK490+CL490+CM490+CN490+CO490+CP490</f>
        <v>13140602.5</v>
      </c>
      <c r="CR490" s="57">
        <f t="shared" si="5076"/>
        <v>28120003.640000001</v>
      </c>
      <c r="CS490" s="179">
        <v>0</v>
      </c>
      <c r="CT490" s="84">
        <v>0</v>
      </c>
      <c r="CU490" s="84">
        <v>0</v>
      </c>
      <c r="CV490" s="84">
        <f t="shared" si="5040"/>
        <v>0</v>
      </c>
      <c r="CW490" s="84">
        <v>0</v>
      </c>
      <c r="CX490" s="84">
        <f t="shared" si="5041"/>
        <v>0</v>
      </c>
      <c r="CY490" s="191" t="str">
        <f t="shared" si="5042"/>
        <v>nebija plānots</v>
      </c>
      <c r="CZ490" s="84">
        <f t="shared" si="5043"/>
        <v>0</v>
      </c>
      <c r="DA490" s="84">
        <f t="shared" ref="DA490:FL490" si="5289">DA491+DA492</f>
        <v>0</v>
      </c>
      <c r="DB490" s="84">
        <v>0</v>
      </c>
      <c r="DC490" s="84">
        <f t="shared" si="5045"/>
        <v>0</v>
      </c>
      <c r="DD490" s="84">
        <v>0</v>
      </c>
      <c r="DE490" s="84">
        <f t="shared" si="5015"/>
        <v>0</v>
      </c>
      <c r="DF490" s="191" t="str">
        <f t="shared" ref="DF490" si="5290">IFERROR(DE490/DC490,"nebija plānots")</f>
        <v>nebija plānots</v>
      </c>
      <c r="DG490" s="84">
        <f t="shared" ref="DG490" si="5291">DE490-DC490</f>
        <v>0</v>
      </c>
      <c r="DH490" s="84">
        <f t="shared" si="5289"/>
        <v>2644568.61</v>
      </c>
      <c r="DI490" s="84">
        <v>2644568.61</v>
      </c>
      <c r="DJ490" s="84">
        <f t="shared" ref="DJ490" si="5292">DC490+DH490</f>
        <v>2644568.61</v>
      </c>
      <c r="DK490" s="84">
        <v>0</v>
      </c>
      <c r="DL490" s="84">
        <f t="shared" si="5016"/>
        <v>2644568.61</v>
      </c>
      <c r="DM490" s="191">
        <f t="shared" ref="DM490" si="5293">IFERROR(DL490/DJ490,"nebija plānots")</f>
        <v>1</v>
      </c>
      <c r="DN490" s="84">
        <f t="shared" ref="DN490" si="5294">DL490-DJ490</f>
        <v>0</v>
      </c>
      <c r="DO490" s="84">
        <f t="shared" si="5289"/>
        <v>0</v>
      </c>
      <c r="DP490" s="84">
        <v>0</v>
      </c>
      <c r="DQ490" s="84">
        <f t="shared" ref="DQ490" si="5295">DJ490+DO490</f>
        <v>2644568.61</v>
      </c>
      <c r="DR490" s="84">
        <v>0</v>
      </c>
      <c r="DS490" s="84">
        <f t="shared" si="5017"/>
        <v>2644568.61</v>
      </c>
      <c r="DT490" s="191">
        <f t="shared" ref="DT490" si="5296">IFERROR(DS490/DQ490,"nebija plānots")</f>
        <v>1</v>
      </c>
      <c r="DU490" s="84">
        <f t="shared" ref="DU490" si="5297">DS490-DQ490</f>
        <v>0</v>
      </c>
      <c r="DV490" s="84">
        <f t="shared" si="5289"/>
        <v>0</v>
      </c>
      <c r="DW490" s="84">
        <v>0</v>
      </c>
      <c r="DX490" s="84">
        <f t="shared" ref="DX490" si="5298">DQ490+DV490</f>
        <v>2644568.61</v>
      </c>
      <c r="DY490" s="84">
        <v>0</v>
      </c>
      <c r="DZ490" s="84">
        <f t="shared" si="5018"/>
        <v>2644568.61</v>
      </c>
      <c r="EA490" s="191">
        <f t="shared" ref="EA490" si="5299">IFERROR(DZ490/DX490,"nebija plānots")</f>
        <v>1</v>
      </c>
      <c r="EB490" s="84">
        <f t="shared" ref="EB490" si="5300">DZ490-DX490</f>
        <v>0</v>
      </c>
      <c r="EC490" s="84">
        <f t="shared" si="5289"/>
        <v>830875</v>
      </c>
      <c r="ED490" s="84">
        <v>1531607.46</v>
      </c>
      <c r="EE490" s="84">
        <f t="shared" ref="EE490" si="5301">DX490+EC490</f>
        <v>3475443.61</v>
      </c>
      <c r="EF490" s="84">
        <v>0</v>
      </c>
      <c r="EG490" s="84">
        <f t="shared" si="5019"/>
        <v>4176176.07</v>
      </c>
      <c r="EH490" s="191">
        <f t="shared" ref="EH490" si="5302">IFERROR(EG490/EE490,"nebija plānots")</f>
        <v>1.2016238899643663</v>
      </c>
      <c r="EI490" s="84">
        <f t="shared" ref="EI490" si="5303">EG490-EE490</f>
        <v>700732.46</v>
      </c>
      <c r="EJ490" s="84">
        <f t="shared" si="5289"/>
        <v>0</v>
      </c>
      <c r="EK490" s="84">
        <v>0</v>
      </c>
      <c r="EL490" s="84">
        <f t="shared" ref="EL490" si="5304">EE490+EJ490</f>
        <v>3475443.61</v>
      </c>
      <c r="EM490" s="84">
        <v>0</v>
      </c>
      <c r="EN490" s="84">
        <f t="shared" si="5020"/>
        <v>4176176.07</v>
      </c>
      <c r="EO490" s="191">
        <f t="shared" ref="EO490" si="5305">IFERROR(EN490/EL490,"nebija plānots")</f>
        <v>1.2016238899643663</v>
      </c>
      <c r="EP490" s="84">
        <f t="shared" ref="EP490" si="5306">EN490-EL490</f>
        <v>700732.46</v>
      </c>
      <c r="EQ490" s="84">
        <f t="shared" si="5289"/>
        <v>0</v>
      </c>
      <c r="ER490" s="84">
        <v>0</v>
      </c>
      <c r="ES490" s="84">
        <f t="shared" ref="ES490" si="5307">EL490+EQ490</f>
        <v>3475443.61</v>
      </c>
      <c r="ET490" s="84">
        <v>0</v>
      </c>
      <c r="EU490" s="84">
        <f t="shared" si="5021"/>
        <v>4176176.07</v>
      </c>
      <c r="EV490" s="191">
        <f t="shared" ref="EV490" si="5308">IFERROR(EU490/ES490,"nebija plānots")</f>
        <v>1.2016238899643663</v>
      </c>
      <c r="EW490" s="84">
        <f t="shared" ref="EW490" si="5309">EU490-ES490</f>
        <v>700732.46</v>
      </c>
      <c r="EX490" s="84">
        <f t="shared" si="5289"/>
        <v>0</v>
      </c>
      <c r="EY490" s="84">
        <v>0</v>
      </c>
      <c r="EZ490" s="84">
        <f t="shared" ref="EZ490" si="5310">ES490+EX490</f>
        <v>3475443.61</v>
      </c>
      <c r="FA490" s="84">
        <v>0</v>
      </c>
      <c r="FB490" s="84">
        <f t="shared" si="5022"/>
        <v>4176176.07</v>
      </c>
      <c r="FC490" s="191">
        <f t="shared" ref="FC490" si="5311">IFERROR(FB490/EZ490,"nebija plānots")</f>
        <v>1.2016238899643663</v>
      </c>
      <c r="FD490" s="84">
        <f t="shared" ref="FD490" si="5312">FB490-EZ490</f>
        <v>700732.46</v>
      </c>
      <c r="FE490" s="84">
        <f t="shared" si="5289"/>
        <v>2962250</v>
      </c>
      <c r="FF490" s="84">
        <v>1883163.5899999999</v>
      </c>
      <c r="FG490" s="84">
        <f t="shared" ref="FG490" si="5313">EZ490+FE490</f>
        <v>6437693.6099999994</v>
      </c>
      <c r="FH490" s="84">
        <v>0</v>
      </c>
      <c r="FI490" s="84">
        <f t="shared" si="5023"/>
        <v>6059339.6600000001</v>
      </c>
      <c r="FJ490" s="191">
        <f t="shared" ref="FJ490" si="5314">IFERROR(FI490/FG490,"nebija plānots")</f>
        <v>0.94122833845147857</v>
      </c>
      <c r="FK490" s="84">
        <f t="shared" ref="FK490" si="5315">FI490-FG490</f>
        <v>-378353.94999999925</v>
      </c>
      <c r="FL490" s="84">
        <f t="shared" si="5289"/>
        <v>0</v>
      </c>
      <c r="FM490" s="84">
        <v>0</v>
      </c>
      <c r="FN490" s="84">
        <f t="shared" ref="FN490" si="5316">FG490+FL490</f>
        <v>6437693.6099999994</v>
      </c>
      <c r="FO490" s="84">
        <v>0</v>
      </c>
      <c r="FP490" s="84">
        <f t="shared" si="5024"/>
        <v>6059339.6600000001</v>
      </c>
      <c r="FQ490" s="191">
        <f t="shared" ref="FQ490" si="5317">IFERROR(FP490/FN490,"nebija plānots")</f>
        <v>0.94122833845147857</v>
      </c>
      <c r="FR490" s="84">
        <f t="shared" ref="FR490" si="5318">FP490-FN490</f>
        <v>-378353.94999999925</v>
      </c>
      <c r="FS490" s="97">
        <f t="shared" si="5258"/>
        <v>6437693.6099999994</v>
      </c>
      <c r="FT490" s="97">
        <f t="shared" si="5025"/>
        <v>34179343.299999997</v>
      </c>
      <c r="FU490" s="84">
        <v>2746773.5</v>
      </c>
      <c r="FV490" s="84">
        <v>0</v>
      </c>
      <c r="FW490" s="84">
        <v>0</v>
      </c>
      <c r="FX490" s="84">
        <f t="shared" si="5026"/>
        <v>0</v>
      </c>
      <c r="FY490" s="191">
        <f t="shared" si="5027"/>
        <v>0</v>
      </c>
      <c r="FZ490" s="84">
        <f t="shared" si="5028"/>
        <v>2746773.5</v>
      </c>
      <c r="GA490" s="84">
        <v>0</v>
      </c>
      <c r="GB490" s="84">
        <v>0</v>
      </c>
      <c r="GC490" s="84">
        <f t="shared" si="5029"/>
        <v>0</v>
      </c>
      <c r="GD490" s="84">
        <f t="shared" si="5030"/>
        <v>0</v>
      </c>
      <c r="GE490" s="84">
        <f t="shared" si="5031"/>
        <v>0</v>
      </c>
      <c r="GF490" s="191">
        <f t="shared" si="5032"/>
        <v>0</v>
      </c>
      <c r="GG490" s="84">
        <f t="shared" si="5033"/>
        <v>2746773.5</v>
      </c>
      <c r="GH490" s="84">
        <v>2746711.89</v>
      </c>
      <c r="GI490" s="84">
        <v>0</v>
      </c>
      <c r="GJ490" s="84">
        <f t="shared" si="5034"/>
        <v>2746711.89</v>
      </c>
      <c r="GK490" s="84">
        <f t="shared" si="5035"/>
        <v>0</v>
      </c>
      <c r="GL490" s="84">
        <f t="shared" si="5036"/>
        <v>2746711.89</v>
      </c>
      <c r="GM490" s="191">
        <f t="shared" si="5037"/>
        <v>0.99997757004718446</v>
      </c>
      <c r="GN490" s="84">
        <f t="shared" si="5038"/>
        <v>61.609999999869615</v>
      </c>
      <c r="GO490" s="84">
        <v>0</v>
      </c>
      <c r="GP490" s="84">
        <v>0</v>
      </c>
      <c r="GQ490" s="84">
        <f t="shared" si="5007"/>
        <v>0</v>
      </c>
      <c r="GR490" s="84">
        <f t="shared" si="5008"/>
        <v>0</v>
      </c>
      <c r="GS490" s="84">
        <f t="shared" si="5009"/>
        <v>2746711.89</v>
      </c>
      <c r="GT490" s="191">
        <f t="shared" si="5039"/>
        <v>0.99997757004718446</v>
      </c>
      <c r="GU490" s="84">
        <f t="shared" si="5010"/>
        <v>61.609999999869615</v>
      </c>
      <c r="GV490" s="84">
        <v>0</v>
      </c>
      <c r="GW490" s="84">
        <v>0</v>
      </c>
      <c r="GX490" s="84">
        <f t="shared" si="5011"/>
        <v>0</v>
      </c>
      <c r="GY490" s="84">
        <f t="shared" si="5012"/>
        <v>0</v>
      </c>
      <c r="GZ490" s="84">
        <f t="shared" si="5013"/>
        <v>2746711.89</v>
      </c>
      <c r="HA490" s="191">
        <f t="shared" si="5197"/>
        <v>0.99997757004718446</v>
      </c>
      <c r="HB490" s="84">
        <f t="shared" si="5014"/>
        <v>61.609999999869615</v>
      </c>
      <c r="HC490" s="57">
        <f>FU490+FS490+CQ490+CD490+BQ490+BC490+AP490</f>
        <v>37304470.75</v>
      </c>
      <c r="HD490" s="57">
        <f>Q490-HC490</f>
        <v>1376587.25</v>
      </c>
      <c r="HE490" s="58"/>
      <c r="HF490" s="58"/>
      <c r="HG490" s="59"/>
      <c r="HH490" s="59"/>
      <c r="HI490" s="59"/>
    </row>
    <row r="491" spans="1:217" ht="78" hidden="1" outlineLevel="1" x14ac:dyDescent="0.45">
      <c r="B491" s="9"/>
      <c r="C491" s="317" t="s">
        <v>162</v>
      </c>
      <c r="D491" s="1" t="s">
        <v>1471</v>
      </c>
      <c r="E491" s="35">
        <v>473</v>
      </c>
      <c r="F491" s="35">
        <v>8</v>
      </c>
      <c r="G491" s="36" t="s">
        <v>162</v>
      </c>
      <c r="H491" s="37" t="s">
        <v>304</v>
      </c>
      <c r="I491" s="37" t="s">
        <v>550</v>
      </c>
      <c r="J491" s="54">
        <v>0</v>
      </c>
      <c r="K491" s="38"/>
      <c r="L491" s="38"/>
      <c r="M491" s="39" t="s">
        <v>34</v>
      </c>
      <c r="N491" s="38"/>
      <c r="O491" s="38"/>
      <c r="P491" s="38" t="s">
        <v>456</v>
      </c>
      <c r="Q491" s="40"/>
      <c r="R491" s="40"/>
      <c r="S491" s="40"/>
      <c r="T491" s="40"/>
      <c r="U491" s="98"/>
      <c r="V491" s="40"/>
      <c r="W491" s="40"/>
      <c r="X491" s="85">
        <f t="shared" si="5075"/>
        <v>0</v>
      </c>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0"/>
      <c r="AZ491" s="40"/>
      <c r="BA491" s="40"/>
      <c r="BB491" s="40"/>
      <c r="BC491" s="40"/>
      <c r="BD491" s="40"/>
      <c r="BE491" s="40"/>
      <c r="BF491" s="40"/>
      <c r="BG491" s="40"/>
      <c r="BH491" s="40"/>
      <c r="BI491" s="40"/>
      <c r="BJ491" s="40"/>
      <c r="BK491" s="40"/>
      <c r="BL491" s="40"/>
      <c r="BM491" s="40"/>
      <c r="BN491" s="40"/>
      <c r="BO491" s="40"/>
      <c r="BP491" s="40"/>
      <c r="BQ491" s="40"/>
      <c r="BR491" s="40"/>
      <c r="BS491" s="40"/>
      <c r="BT491" s="40"/>
      <c r="BU491" s="40"/>
      <c r="BV491" s="40"/>
      <c r="BW491" s="40"/>
      <c r="BX491" s="40"/>
      <c r="BY491" s="40"/>
      <c r="BZ491" s="40"/>
      <c r="CA491" s="40"/>
      <c r="CB491" s="40"/>
      <c r="CC491" s="40"/>
      <c r="CD491" s="40"/>
      <c r="CE491" s="40"/>
      <c r="CF491" s="40"/>
      <c r="CG491" s="40"/>
      <c r="CH491" s="40"/>
      <c r="CI491" s="40"/>
      <c r="CJ491" s="40"/>
      <c r="CK491" s="40"/>
      <c r="CL491" s="40"/>
      <c r="CM491" s="40"/>
      <c r="CN491" s="40"/>
      <c r="CO491" s="84">
        <v>0</v>
      </c>
      <c r="CP491" s="84">
        <v>0</v>
      </c>
      <c r="CQ491" s="40"/>
      <c r="CR491" s="57">
        <f t="shared" si="5076"/>
        <v>0</v>
      </c>
      <c r="CS491" s="40"/>
      <c r="CT491" s="40"/>
      <c r="CU491" s="84"/>
      <c r="CV491" s="84"/>
      <c r="CW491" s="84"/>
      <c r="CX491" s="84"/>
      <c r="CY491" s="191"/>
      <c r="CZ491" s="84"/>
      <c r="DA491" s="40"/>
      <c r="DB491" s="84">
        <v>0</v>
      </c>
      <c r="DC491" s="84"/>
      <c r="DD491" s="84"/>
      <c r="DE491" s="84">
        <f t="shared" si="5015"/>
        <v>0</v>
      </c>
      <c r="DF491" s="191"/>
      <c r="DG491" s="84"/>
      <c r="DH491" s="40"/>
      <c r="DI491" s="84">
        <v>0</v>
      </c>
      <c r="DJ491" s="84"/>
      <c r="DK491" s="84"/>
      <c r="DL491" s="84">
        <f t="shared" si="5016"/>
        <v>0</v>
      </c>
      <c r="DM491" s="191"/>
      <c r="DN491" s="84"/>
      <c r="DO491" s="40"/>
      <c r="DP491" s="84">
        <v>0</v>
      </c>
      <c r="DQ491" s="84"/>
      <c r="DR491" s="84"/>
      <c r="DS491" s="84">
        <f t="shared" si="5017"/>
        <v>0</v>
      </c>
      <c r="DT491" s="191"/>
      <c r="DU491" s="84"/>
      <c r="DV491" s="40"/>
      <c r="DW491" s="84">
        <v>0</v>
      </c>
      <c r="DX491" s="84"/>
      <c r="DY491" s="84"/>
      <c r="DZ491" s="84">
        <f t="shared" si="5018"/>
        <v>0</v>
      </c>
      <c r="EA491" s="191"/>
      <c r="EB491" s="84"/>
      <c r="EC491" s="40"/>
      <c r="ED491" s="84">
        <v>0</v>
      </c>
      <c r="EE491" s="84"/>
      <c r="EF491" s="84"/>
      <c r="EG491" s="84">
        <f t="shared" si="5019"/>
        <v>0</v>
      </c>
      <c r="EH491" s="191"/>
      <c r="EI491" s="84"/>
      <c r="EJ491" s="40"/>
      <c r="EK491" s="84">
        <v>0</v>
      </c>
      <c r="EL491" s="84"/>
      <c r="EM491" s="84"/>
      <c r="EN491" s="84">
        <f t="shared" si="5020"/>
        <v>0</v>
      </c>
      <c r="EO491" s="191"/>
      <c r="EP491" s="84"/>
      <c r="EQ491" s="40"/>
      <c r="ER491" s="84">
        <v>0</v>
      </c>
      <c r="ES491" s="84"/>
      <c r="ET491" s="84"/>
      <c r="EU491" s="84">
        <f t="shared" si="5021"/>
        <v>0</v>
      </c>
      <c r="EV491" s="191"/>
      <c r="EW491" s="84"/>
      <c r="EX491" s="40"/>
      <c r="EY491" s="84">
        <v>0</v>
      </c>
      <c r="EZ491" s="84"/>
      <c r="FA491" s="84"/>
      <c r="FB491" s="84">
        <f t="shared" si="5022"/>
        <v>0</v>
      </c>
      <c r="FC491" s="191"/>
      <c r="FD491" s="84"/>
      <c r="FE491" s="40"/>
      <c r="FF491" s="84">
        <v>0</v>
      </c>
      <c r="FG491" s="84"/>
      <c r="FH491" s="84"/>
      <c r="FI491" s="84">
        <f t="shared" si="5023"/>
        <v>0</v>
      </c>
      <c r="FJ491" s="191"/>
      <c r="FK491" s="84"/>
      <c r="FL491" s="40"/>
      <c r="FM491" s="84">
        <v>0</v>
      </c>
      <c r="FN491" s="84"/>
      <c r="FO491" s="84"/>
      <c r="FP491" s="84">
        <f t="shared" si="5024"/>
        <v>0</v>
      </c>
      <c r="FQ491" s="191"/>
      <c r="FR491" s="84"/>
      <c r="FS491" s="40"/>
      <c r="FT491" s="97">
        <f t="shared" si="5025"/>
        <v>0</v>
      </c>
      <c r="FU491" s="84">
        <v>0</v>
      </c>
      <c r="FV491" s="84">
        <v>0</v>
      </c>
      <c r="FW491" s="84">
        <v>0</v>
      </c>
      <c r="FX491" s="84">
        <f t="shared" si="5026"/>
        <v>0</v>
      </c>
      <c r="FY491" s="191" t="str">
        <f t="shared" si="5027"/>
        <v>nebija plānots</v>
      </c>
      <c r="FZ491" s="84">
        <f t="shared" si="5028"/>
        <v>0</v>
      </c>
      <c r="GA491" s="84">
        <v>0</v>
      </c>
      <c r="GB491" s="84">
        <v>0</v>
      </c>
      <c r="GC491" s="84">
        <f t="shared" si="5029"/>
        <v>0</v>
      </c>
      <c r="GD491" s="84">
        <f t="shared" si="5030"/>
        <v>0</v>
      </c>
      <c r="GE491" s="84">
        <f t="shared" si="5031"/>
        <v>0</v>
      </c>
      <c r="GF491" s="191" t="str">
        <f t="shared" si="5032"/>
        <v>nebija plānots</v>
      </c>
      <c r="GG491" s="84">
        <f t="shared" si="5033"/>
        <v>0</v>
      </c>
      <c r="GH491" s="84">
        <v>0</v>
      </c>
      <c r="GI491" s="84">
        <v>0</v>
      </c>
      <c r="GJ491" s="84">
        <f t="shared" si="5034"/>
        <v>0</v>
      </c>
      <c r="GK491" s="84">
        <f t="shared" si="5035"/>
        <v>0</v>
      </c>
      <c r="GL491" s="84">
        <f t="shared" si="5036"/>
        <v>0</v>
      </c>
      <c r="GM491" s="191" t="str">
        <f t="shared" si="5037"/>
        <v>nebija plānots</v>
      </c>
      <c r="GN491" s="84">
        <f t="shared" si="5038"/>
        <v>0</v>
      </c>
      <c r="GO491" s="84">
        <v>0</v>
      </c>
      <c r="GP491" s="84">
        <v>0</v>
      </c>
      <c r="GQ491" s="84">
        <f t="shared" si="5007"/>
        <v>0</v>
      </c>
      <c r="GR491" s="84">
        <f t="shared" si="5008"/>
        <v>0</v>
      </c>
      <c r="GS491" s="84">
        <f t="shared" si="5009"/>
        <v>0</v>
      </c>
      <c r="GT491" s="191" t="str">
        <f t="shared" si="5039"/>
        <v>nebija plānots</v>
      </c>
      <c r="GU491" s="84">
        <f t="shared" si="5010"/>
        <v>0</v>
      </c>
      <c r="GV491" s="84">
        <v>0</v>
      </c>
      <c r="GW491" s="84">
        <v>0</v>
      </c>
      <c r="GX491" s="84">
        <f t="shared" si="5011"/>
        <v>0</v>
      </c>
      <c r="GY491" s="84">
        <f t="shared" si="5012"/>
        <v>0</v>
      </c>
      <c r="GZ491" s="84">
        <f t="shared" si="5013"/>
        <v>0</v>
      </c>
      <c r="HA491" s="191" t="str">
        <f t="shared" si="5197"/>
        <v>nebija plānots</v>
      </c>
      <c r="HB491" s="84">
        <f t="shared" si="5014"/>
        <v>0</v>
      </c>
      <c r="HC491" s="40"/>
      <c r="HD491" s="40"/>
      <c r="HE491" s="99"/>
      <c r="HF491" s="99"/>
      <c r="HG491" s="100"/>
      <c r="HH491" s="100"/>
      <c r="HI491" s="100"/>
    </row>
    <row r="492" spans="1:217" ht="105" hidden="1" outlineLevel="1" x14ac:dyDescent="0.45">
      <c r="B492" s="9"/>
      <c r="C492" s="317" t="s">
        <v>162</v>
      </c>
      <c r="D492" s="1" t="s">
        <v>1471</v>
      </c>
      <c r="E492" s="35">
        <v>474</v>
      </c>
      <c r="F492" s="35">
        <v>8</v>
      </c>
      <c r="G492" s="36" t="s">
        <v>162</v>
      </c>
      <c r="H492" s="37" t="s">
        <v>304</v>
      </c>
      <c r="I492" s="37" t="s">
        <v>550</v>
      </c>
      <c r="J492" s="54">
        <v>0</v>
      </c>
      <c r="K492" s="38"/>
      <c r="L492" s="38"/>
      <c r="M492" s="39" t="s">
        <v>34</v>
      </c>
      <c r="N492" s="38"/>
      <c r="O492" s="38"/>
      <c r="P492" s="38" t="s">
        <v>457</v>
      </c>
      <c r="Q492" s="40"/>
      <c r="R492" s="40"/>
      <c r="S492" s="40"/>
      <c r="T492" s="40"/>
      <c r="U492" s="98"/>
      <c r="V492" s="40"/>
      <c r="W492" s="40"/>
      <c r="X492" s="85">
        <f t="shared" si="5075"/>
        <v>0</v>
      </c>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0"/>
      <c r="AZ492" s="40"/>
      <c r="BA492" s="40"/>
      <c r="BB492" s="40"/>
      <c r="BC492" s="40"/>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40"/>
      <c r="CG492" s="40"/>
      <c r="CH492" s="40"/>
      <c r="CI492" s="40"/>
      <c r="CJ492" s="40"/>
      <c r="CK492" s="40"/>
      <c r="CL492" s="40"/>
      <c r="CM492" s="40"/>
      <c r="CN492" s="40"/>
      <c r="CO492" s="84">
        <v>0</v>
      </c>
      <c r="CP492" s="84">
        <v>0</v>
      </c>
      <c r="CQ492" s="40"/>
      <c r="CR492" s="57">
        <f t="shared" si="5076"/>
        <v>0</v>
      </c>
      <c r="CS492" s="40"/>
      <c r="CT492" s="40">
        <v>0</v>
      </c>
      <c r="CU492" s="84"/>
      <c r="CV492" s="84"/>
      <c r="CW492" s="84"/>
      <c r="CX492" s="84"/>
      <c r="CY492" s="191"/>
      <c r="CZ492" s="84"/>
      <c r="DA492" s="40">
        <v>0</v>
      </c>
      <c r="DB492" s="84">
        <v>0</v>
      </c>
      <c r="DC492" s="84"/>
      <c r="DD492" s="84"/>
      <c r="DE492" s="84">
        <f t="shared" si="5015"/>
        <v>0</v>
      </c>
      <c r="DF492" s="191"/>
      <c r="DG492" s="84"/>
      <c r="DH492" s="40">
        <v>2644568.61</v>
      </c>
      <c r="DI492" s="84">
        <v>0</v>
      </c>
      <c r="DJ492" s="84"/>
      <c r="DK492" s="84"/>
      <c r="DL492" s="84">
        <f t="shared" si="5016"/>
        <v>0</v>
      </c>
      <c r="DM492" s="191"/>
      <c r="DN492" s="84"/>
      <c r="DO492" s="40">
        <v>0</v>
      </c>
      <c r="DP492" s="84">
        <v>0</v>
      </c>
      <c r="DQ492" s="84"/>
      <c r="DR492" s="84"/>
      <c r="DS492" s="84">
        <f t="shared" si="5017"/>
        <v>0</v>
      </c>
      <c r="DT492" s="191"/>
      <c r="DU492" s="84"/>
      <c r="DV492" s="40">
        <v>0</v>
      </c>
      <c r="DW492" s="84">
        <v>0</v>
      </c>
      <c r="DX492" s="84"/>
      <c r="DY492" s="84"/>
      <c r="DZ492" s="84">
        <f t="shared" si="5018"/>
        <v>0</v>
      </c>
      <c r="EA492" s="191"/>
      <c r="EB492" s="84"/>
      <c r="EC492" s="40">
        <v>830875</v>
      </c>
      <c r="ED492" s="84">
        <v>0</v>
      </c>
      <c r="EE492" s="84"/>
      <c r="EF492" s="84"/>
      <c r="EG492" s="84">
        <f t="shared" si="5019"/>
        <v>0</v>
      </c>
      <c r="EH492" s="191"/>
      <c r="EI492" s="84"/>
      <c r="EJ492" s="40">
        <v>0</v>
      </c>
      <c r="EK492" s="84">
        <v>0</v>
      </c>
      <c r="EL492" s="84"/>
      <c r="EM492" s="84"/>
      <c r="EN492" s="84">
        <f t="shared" si="5020"/>
        <v>0</v>
      </c>
      <c r="EO492" s="191"/>
      <c r="EP492" s="84"/>
      <c r="EQ492" s="40">
        <v>0</v>
      </c>
      <c r="ER492" s="84">
        <v>0</v>
      </c>
      <c r="ES492" s="84"/>
      <c r="ET492" s="84"/>
      <c r="EU492" s="84">
        <f t="shared" si="5021"/>
        <v>0</v>
      </c>
      <c r="EV492" s="191"/>
      <c r="EW492" s="84"/>
      <c r="EX492" s="40">
        <v>0</v>
      </c>
      <c r="EY492" s="84">
        <v>0</v>
      </c>
      <c r="EZ492" s="84"/>
      <c r="FA492" s="84"/>
      <c r="FB492" s="84">
        <f t="shared" si="5022"/>
        <v>0</v>
      </c>
      <c r="FC492" s="191"/>
      <c r="FD492" s="84"/>
      <c r="FE492" s="40">
        <v>2962250</v>
      </c>
      <c r="FF492" s="84">
        <v>0</v>
      </c>
      <c r="FG492" s="84"/>
      <c r="FH492" s="84"/>
      <c r="FI492" s="84">
        <f t="shared" si="5023"/>
        <v>0</v>
      </c>
      <c r="FJ492" s="191"/>
      <c r="FK492" s="84"/>
      <c r="FL492" s="40">
        <v>0</v>
      </c>
      <c r="FM492" s="84">
        <v>0</v>
      </c>
      <c r="FN492" s="84"/>
      <c r="FO492" s="84"/>
      <c r="FP492" s="84">
        <f t="shared" si="5024"/>
        <v>0</v>
      </c>
      <c r="FQ492" s="191"/>
      <c r="FR492" s="84"/>
      <c r="FS492" s="40"/>
      <c r="FT492" s="97">
        <f t="shared" si="5025"/>
        <v>0</v>
      </c>
      <c r="FU492" s="84">
        <v>0</v>
      </c>
      <c r="FV492" s="84">
        <v>0</v>
      </c>
      <c r="FW492" s="84">
        <v>0</v>
      </c>
      <c r="FX492" s="84">
        <f t="shared" si="5026"/>
        <v>0</v>
      </c>
      <c r="FY492" s="191" t="str">
        <f t="shared" si="5027"/>
        <v>nebija plānots</v>
      </c>
      <c r="FZ492" s="84">
        <f t="shared" si="5028"/>
        <v>0</v>
      </c>
      <c r="GA492" s="84">
        <v>0</v>
      </c>
      <c r="GB492" s="84">
        <v>0</v>
      </c>
      <c r="GC492" s="84">
        <f t="shared" si="5029"/>
        <v>0</v>
      </c>
      <c r="GD492" s="84">
        <f t="shared" si="5030"/>
        <v>0</v>
      </c>
      <c r="GE492" s="84">
        <f t="shared" si="5031"/>
        <v>0</v>
      </c>
      <c r="GF492" s="191" t="str">
        <f t="shared" si="5032"/>
        <v>nebija plānots</v>
      </c>
      <c r="GG492" s="84">
        <f t="shared" si="5033"/>
        <v>0</v>
      </c>
      <c r="GH492" s="84">
        <v>0</v>
      </c>
      <c r="GI492" s="84">
        <v>0</v>
      </c>
      <c r="GJ492" s="84">
        <f t="shared" si="5034"/>
        <v>0</v>
      </c>
      <c r="GK492" s="84">
        <f t="shared" si="5035"/>
        <v>0</v>
      </c>
      <c r="GL492" s="84">
        <f t="shared" si="5036"/>
        <v>0</v>
      </c>
      <c r="GM492" s="191" t="str">
        <f t="shared" si="5037"/>
        <v>nebija plānots</v>
      </c>
      <c r="GN492" s="84">
        <f t="shared" si="5038"/>
        <v>0</v>
      </c>
      <c r="GO492" s="84">
        <v>0</v>
      </c>
      <c r="GP492" s="84">
        <v>0</v>
      </c>
      <c r="GQ492" s="84">
        <f t="shared" si="5007"/>
        <v>0</v>
      </c>
      <c r="GR492" s="84">
        <f t="shared" si="5008"/>
        <v>0</v>
      </c>
      <c r="GS492" s="84">
        <f t="shared" si="5009"/>
        <v>0</v>
      </c>
      <c r="GT492" s="191" t="str">
        <f t="shared" si="5039"/>
        <v>nebija plānots</v>
      </c>
      <c r="GU492" s="84">
        <f t="shared" si="5010"/>
        <v>0</v>
      </c>
      <c r="GV492" s="84">
        <v>0</v>
      </c>
      <c r="GW492" s="84">
        <v>0</v>
      </c>
      <c r="GX492" s="84">
        <f t="shared" si="5011"/>
        <v>0</v>
      </c>
      <c r="GY492" s="84">
        <f t="shared" si="5012"/>
        <v>0</v>
      </c>
      <c r="GZ492" s="84">
        <f t="shared" si="5013"/>
        <v>0</v>
      </c>
      <c r="HA492" s="191" t="str">
        <f t="shared" si="5197"/>
        <v>nebija plānots</v>
      </c>
      <c r="HB492" s="84">
        <f t="shared" si="5014"/>
        <v>0</v>
      </c>
      <c r="HC492" s="40"/>
      <c r="HD492" s="40"/>
      <c r="HE492" s="99"/>
      <c r="HF492" s="158">
        <v>0.85</v>
      </c>
      <c r="HG492" s="100" t="s">
        <v>687</v>
      </c>
      <c r="HH492" s="100"/>
      <c r="HI492" s="100"/>
    </row>
    <row r="493" spans="1:217" ht="156" collapsed="1" x14ac:dyDescent="0.45">
      <c r="A493" s="1" t="str">
        <f>G493&amp;K493</f>
        <v>8.5.1.__</v>
      </c>
      <c r="B493" s="9" t="str">
        <f>C493&amp;J493&amp;"."&amp;D493</f>
        <v>8.5.1.K0.Nē</v>
      </c>
      <c r="C493" s="317" t="s">
        <v>163</v>
      </c>
      <c r="D493" s="1" t="s">
        <v>1471</v>
      </c>
      <c r="E493" s="35">
        <v>475</v>
      </c>
      <c r="F493" s="52">
        <v>8</v>
      </c>
      <c r="G493" s="55" t="s">
        <v>163</v>
      </c>
      <c r="H493" s="54" t="s">
        <v>305</v>
      </c>
      <c r="I493" s="54" t="str">
        <f t="shared" si="4781"/>
        <v>8.5.1. Darba vidē balstītās mācības un mācību prakses</v>
      </c>
      <c r="J493" s="54" t="s">
        <v>1472</v>
      </c>
      <c r="K493" s="62" t="s">
        <v>33</v>
      </c>
      <c r="L493" s="38" t="str">
        <f t="shared" si="4782"/>
        <v>8.5.1.__</v>
      </c>
      <c r="M493" s="63" t="s">
        <v>34</v>
      </c>
      <c r="N493" s="62" t="s">
        <v>4</v>
      </c>
      <c r="O493" s="55" t="s">
        <v>222</v>
      </c>
      <c r="P493" s="55" t="s">
        <v>225</v>
      </c>
      <c r="Q493" s="57">
        <f t="shared" si="4783"/>
        <v>13258352</v>
      </c>
      <c r="R493" s="57">
        <f t="shared" si="4784"/>
        <v>13258352</v>
      </c>
      <c r="S493" s="80">
        <v>0</v>
      </c>
      <c r="T493" s="80">
        <v>0</v>
      </c>
      <c r="U493" s="81">
        <v>13258352</v>
      </c>
      <c r="V493" s="80">
        <v>0</v>
      </c>
      <c r="W493" s="80">
        <v>0</v>
      </c>
      <c r="X493" s="85" t="str">
        <f t="shared" si="5075"/>
        <v>ESF</v>
      </c>
      <c r="Y493" s="85">
        <v>0</v>
      </c>
      <c r="Z493" s="85">
        <v>0</v>
      </c>
      <c r="AA493" s="85">
        <v>0</v>
      </c>
      <c r="AB493" s="85">
        <v>190426.79</v>
      </c>
      <c r="AC493" s="85">
        <v>0</v>
      </c>
      <c r="AD493" s="85">
        <v>0</v>
      </c>
      <c r="AE493" s="85">
        <v>210310.57</v>
      </c>
      <c r="AF493" s="85">
        <v>0</v>
      </c>
      <c r="AG493" s="85">
        <v>104201.70000000001</v>
      </c>
      <c r="AH493" s="85">
        <v>0</v>
      </c>
      <c r="AI493" s="85">
        <v>0</v>
      </c>
      <c r="AJ493" s="85">
        <v>112937.52</v>
      </c>
      <c r="AK493" s="85">
        <v>0</v>
      </c>
      <c r="AL493" s="85">
        <v>71181.510000000009</v>
      </c>
      <c r="AM493" s="85">
        <v>689058.09</v>
      </c>
      <c r="AN493" s="85">
        <f t="shared" ref="AN493:AN544" si="5319">AM493+Z493+Y493</f>
        <v>689058.09</v>
      </c>
      <c r="AO493" s="85">
        <v>724560.46</v>
      </c>
      <c r="AP493" s="57">
        <f t="shared" si="4538"/>
        <v>1413618.5499999998</v>
      </c>
      <c r="AQ493" s="85">
        <v>158397.71</v>
      </c>
      <c r="AR493" s="85">
        <v>162539.10999999999</v>
      </c>
      <c r="AS493" s="85">
        <v>253756.80000000002</v>
      </c>
      <c r="AT493" s="85">
        <v>1610.38</v>
      </c>
      <c r="AU493" s="85">
        <v>39439.919999999998</v>
      </c>
      <c r="AV493" s="85">
        <v>95493.55</v>
      </c>
      <c r="AW493" s="85">
        <v>188218.43</v>
      </c>
      <c r="AX493" s="85">
        <v>366376.51</v>
      </c>
      <c r="AY493" s="85">
        <v>0</v>
      </c>
      <c r="AZ493" s="85">
        <v>101760.36</v>
      </c>
      <c r="BA493" s="85">
        <v>305043.20000000001</v>
      </c>
      <c r="BB493" s="85">
        <v>0</v>
      </c>
      <c r="BC493" s="57">
        <f t="shared" si="4539"/>
        <v>1672635.9700000002</v>
      </c>
      <c r="BD493" s="57">
        <f t="shared" si="4474"/>
        <v>3086254.52</v>
      </c>
      <c r="BE493" s="85">
        <v>168782.83000000002</v>
      </c>
      <c r="BF493" s="85">
        <v>413648.29</v>
      </c>
      <c r="BG493" s="85">
        <v>529.38</v>
      </c>
      <c r="BH493" s="85">
        <v>62265.08</v>
      </c>
      <c r="BI493" s="85">
        <v>307442.5</v>
      </c>
      <c r="BJ493" s="85">
        <v>104636.51</v>
      </c>
      <c r="BK493" s="85">
        <v>482271.94999999995</v>
      </c>
      <c r="BL493" s="85">
        <v>86856.31</v>
      </c>
      <c r="BM493" s="85">
        <v>0</v>
      </c>
      <c r="BN493" s="85">
        <v>392113.51</v>
      </c>
      <c r="BO493" s="85">
        <v>84248.49</v>
      </c>
      <c r="BP493" s="85">
        <v>0</v>
      </c>
      <c r="BQ493" s="57">
        <f t="shared" si="4540"/>
        <v>2102794.85</v>
      </c>
      <c r="BR493" s="85">
        <v>420862.57</v>
      </c>
      <c r="BS493" s="85">
        <v>102080.31</v>
      </c>
      <c r="BT493" s="85">
        <v>0</v>
      </c>
      <c r="BU493" s="85">
        <v>319783.38999999996</v>
      </c>
      <c r="BV493" s="85">
        <v>65680.11</v>
      </c>
      <c r="BW493" s="85">
        <v>374511.75</v>
      </c>
      <c r="BX493" s="85">
        <v>0</v>
      </c>
      <c r="BY493" s="85">
        <v>78583.81</v>
      </c>
      <c r="BZ493" s="85">
        <v>0</v>
      </c>
      <c r="CA493" s="85">
        <v>348056.44</v>
      </c>
      <c r="CB493" s="85">
        <v>0</v>
      </c>
      <c r="CC493" s="85">
        <v>69769.460000000006</v>
      </c>
      <c r="CD493" s="57">
        <f t="shared" si="4475"/>
        <v>1779327.8399999999</v>
      </c>
      <c r="CE493" s="85">
        <v>0</v>
      </c>
      <c r="CF493" s="85">
        <v>171028.67</v>
      </c>
      <c r="CG493" s="85">
        <v>231768.06</v>
      </c>
      <c r="CH493" s="85">
        <v>205221.6</v>
      </c>
      <c r="CI493" s="85">
        <v>93188.98</v>
      </c>
      <c r="CJ493" s="85">
        <v>152876.5</v>
      </c>
      <c r="CK493" s="85">
        <v>433773.87</v>
      </c>
      <c r="CL493" s="85">
        <v>0</v>
      </c>
      <c r="CM493" s="85">
        <v>451934</v>
      </c>
      <c r="CN493" s="85">
        <v>0</v>
      </c>
      <c r="CO493" s="84">
        <v>149522.04999999999</v>
      </c>
      <c r="CP493" s="84">
        <v>880971.05</v>
      </c>
      <c r="CQ493" s="57">
        <f>CE493+CF493+CG493+CH493+CI493+CJ493+CK493+CL493+CM493+CN493+CO493+CP493</f>
        <v>2770284.7800000003</v>
      </c>
      <c r="CR493" s="57">
        <f t="shared" si="5076"/>
        <v>9738661.9900000002</v>
      </c>
      <c r="CS493" s="179">
        <v>0</v>
      </c>
      <c r="CT493" s="84">
        <v>59500</v>
      </c>
      <c r="CU493" s="84">
        <v>154393.79999999999</v>
      </c>
      <c r="CV493" s="84">
        <f t="shared" si="5040"/>
        <v>59500</v>
      </c>
      <c r="CW493" s="84">
        <v>0</v>
      </c>
      <c r="CX493" s="84">
        <f t="shared" si="5041"/>
        <v>154393.79999999999</v>
      </c>
      <c r="CY493" s="191">
        <f t="shared" si="5042"/>
        <v>2.5948537815126049</v>
      </c>
      <c r="CZ493" s="84">
        <f t="shared" si="5043"/>
        <v>94893.799999999988</v>
      </c>
      <c r="DA493" s="84">
        <f t="shared" ref="DA493:FL493" si="5320">DA494+DA495</f>
        <v>154393.79999999999</v>
      </c>
      <c r="DB493" s="84">
        <v>449646.43</v>
      </c>
      <c r="DC493" s="84">
        <f t="shared" si="5045"/>
        <v>213893.8</v>
      </c>
      <c r="DD493" s="84">
        <v>0</v>
      </c>
      <c r="DE493" s="84">
        <f t="shared" si="5015"/>
        <v>604040.23</v>
      </c>
      <c r="DF493" s="191">
        <f t="shared" ref="DF493" si="5321">IFERROR(DE493/DC493,"nebija plānots")</f>
        <v>2.824019349789475</v>
      </c>
      <c r="DG493" s="84">
        <f t="shared" ref="DG493" si="5322">DE493-DC493</f>
        <v>390146.43</v>
      </c>
      <c r="DH493" s="84">
        <f t="shared" si="5320"/>
        <v>362023.3</v>
      </c>
      <c r="DI493" s="84">
        <v>0</v>
      </c>
      <c r="DJ493" s="84">
        <f t="shared" ref="DJ493" si="5323">DC493+DH493</f>
        <v>575917.1</v>
      </c>
      <c r="DK493" s="84">
        <v>0</v>
      </c>
      <c r="DL493" s="84">
        <f t="shared" si="5016"/>
        <v>604040.23</v>
      </c>
      <c r="DM493" s="191">
        <f t="shared" ref="DM493" si="5324">IFERROR(DL493/DJ493,"nebija plānots")</f>
        <v>1.0488319065365483</v>
      </c>
      <c r="DN493" s="84">
        <f t="shared" ref="DN493" si="5325">DL493-DJ493</f>
        <v>28123.130000000005</v>
      </c>
      <c r="DO493" s="84">
        <f t="shared" si="5320"/>
        <v>0</v>
      </c>
      <c r="DP493" s="84">
        <v>636304.37</v>
      </c>
      <c r="DQ493" s="84">
        <f t="shared" ref="DQ493" si="5326">DJ493+DO493</f>
        <v>575917.1</v>
      </c>
      <c r="DR493" s="84">
        <v>0</v>
      </c>
      <c r="DS493" s="84">
        <f t="shared" si="5017"/>
        <v>1240344.6000000001</v>
      </c>
      <c r="DT493" s="191">
        <f t="shared" ref="DT493" si="5327">IFERROR(DS493/DQ493,"nebija plānots")</f>
        <v>2.1536860079341285</v>
      </c>
      <c r="DU493" s="84">
        <f t="shared" ref="DU493" si="5328">DS493-DQ493</f>
        <v>664427.50000000012</v>
      </c>
      <c r="DV493" s="84">
        <f t="shared" si="5320"/>
        <v>210808.8</v>
      </c>
      <c r="DW493" s="84">
        <v>182709.62</v>
      </c>
      <c r="DX493" s="84">
        <f t="shared" ref="DX493" si="5329">DQ493+DV493</f>
        <v>786725.89999999991</v>
      </c>
      <c r="DY493" s="84">
        <v>0</v>
      </c>
      <c r="DZ493" s="84">
        <f t="shared" si="5018"/>
        <v>1423054.2200000002</v>
      </c>
      <c r="EA493" s="191">
        <f t="shared" ref="EA493" si="5330">IFERROR(DZ493/DX493,"nebija plānots")</f>
        <v>1.8088310299686339</v>
      </c>
      <c r="EB493" s="84">
        <f t="shared" ref="EB493" si="5331">DZ493-DX493</f>
        <v>636328.3200000003</v>
      </c>
      <c r="EC493" s="84">
        <f t="shared" si="5320"/>
        <v>454256.92</v>
      </c>
      <c r="ED493" s="84">
        <v>622431.73</v>
      </c>
      <c r="EE493" s="84">
        <f t="shared" ref="EE493" si="5332">DX493+EC493</f>
        <v>1240982.8199999998</v>
      </c>
      <c r="EF493" s="84">
        <v>0</v>
      </c>
      <c r="EG493" s="84">
        <f t="shared" si="5019"/>
        <v>2045485.9500000002</v>
      </c>
      <c r="EH493" s="191">
        <f t="shared" ref="EH493" si="5333">IFERROR(EG493/EE493,"nebija plānots")</f>
        <v>1.6482790229118567</v>
      </c>
      <c r="EI493" s="84">
        <f t="shared" ref="EI493" si="5334">EG493-EE493</f>
        <v>804503.13000000035</v>
      </c>
      <c r="EJ493" s="84">
        <f t="shared" si="5320"/>
        <v>0</v>
      </c>
      <c r="EK493" s="84">
        <v>665001.76</v>
      </c>
      <c r="EL493" s="84">
        <f t="shared" ref="EL493" si="5335">EE493+EJ493</f>
        <v>1240982.8199999998</v>
      </c>
      <c r="EM493" s="84">
        <v>0</v>
      </c>
      <c r="EN493" s="84">
        <f t="shared" si="5020"/>
        <v>2710487.71</v>
      </c>
      <c r="EO493" s="191">
        <f t="shared" ref="EO493" si="5336">IFERROR(EN493/EL493,"nebija plānots")</f>
        <v>2.1841460383794842</v>
      </c>
      <c r="EP493" s="84">
        <f t="shared" ref="EP493" si="5337">EN493-EL493</f>
        <v>1469504.8900000001</v>
      </c>
      <c r="EQ493" s="84">
        <f t="shared" si="5320"/>
        <v>344014.62</v>
      </c>
      <c r="ER493" s="84">
        <v>384830.07</v>
      </c>
      <c r="ES493" s="84">
        <f t="shared" ref="ES493" si="5338">EL493+EQ493</f>
        <v>1584997.44</v>
      </c>
      <c r="ET493" s="84">
        <v>0</v>
      </c>
      <c r="EU493" s="84">
        <f t="shared" si="5021"/>
        <v>3095317.78</v>
      </c>
      <c r="EV493" s="191">
        <f t="shared" ref="EV493" si="5339">IFERROR(EU493/ES493,"nebija plānots")</f>
        <v>1.9528850343127369</v>
      </c>
      <c r="EW493" s="84">
        <f t="shared" ref="EW493" si="5340">EU493-ES493</f>
        <v>1510320.3399999999</v>
      </c>
      <c r="EX493" s="84">
        <f t="shared" si="5320"/>
        <v>412267.38</v>
      </c>
      <c r="EY493" s="84">
        <v>143765.76999999999</v>
      </c>
      <c r="EZ493" s="84">
        <f t="shared" ref="EZ493" si="5341">ES493+EX493</f>
        <v>1997264.8199999998</v>
      </c>
      <c r="FA493" s="84">
        <v>0</v>
      </c>
      <c r="FB493" s="84">
        <f t="shared" si="5022"/>
        <v>3239083.55</v>
      </c>
      <c r="FC493" s="191">
        <f t="shared" ref="FC493" si="5342">IFERROR(FB493/EZ493,"nebija plānots")</f>
        <v>1.6217596773171021</v>
      </c>
      <c r="FD493" s="84">
        <f t="shared" ref="FD493" si="5343">FB493-EZ493</f>
        <v>1241818.73</v>
      </c>
      <c r="FE493" s="84">
        <f t="shared" si="5320"/>
        <v>0</v>
      </c>
      <c r="FF493" s="84">
        <v>449910.05999999994</v>
      </c>
      <c r="FG493" s="84">
        <f t="shared" ref="FG493" si="5344">EZ493+FE493</f>
        <v>1997264.8199999998</v>
      </c>
      <c r="FH493" s="84">
        <v>0</v>
      </c>
      <c r="FI493" s="84">
        <f t="shared" si="5023"/>
        <v>3688993.61</v>
      </c>
      <c r="FJ493" s="191">
        <f t="shared" ref="FJ493" si="5345">IFERROR(FI493/FG493,"nebija plānots")</f>
        <v>1.8470227748766936</v>
      </c>
      <c r="FK493" s="84">
        <f t="shared" ref="FK493" si="5346">FI493-FG493</f>
        <v>1691728.79</v>
      </c>
      <c r="FL493" s="84">
        <f t="shared" si="5320"/>
        <v>608841.23</v>
      </c>
      <c r="FM493" s="84">
        <v>61161.86</v>
      </c>
      <c r="FN493" s="84">
        <f t="shared" ref="FN493" si="5347">FG493+FL493</f>
        <v>2606106.0499999998</v>
      </c>
      <c r="FO493" s="84">
        <v>0</v>
      </c>
      <c r="FP493" s="84">
        <f t="shared" si="5024"/>
        <v>3750155.4699999997</v>
      </c>
      <c r="FQ493" s="191">
        <f t="shared" ref="FQ493" si="5348">IFERROR(FP493/FN493,"nebija plānots")</f>
        <v>1.4389880526926371</v>
      </c>
      <c r="FR493" s="84">
        <f t="shared" ref="FR493" si="5349">FP493-FN493</f>
        <v>1144049.42</v>
      </c>
      <c r="FS493" s="97">
        <f t="shared" si="5258"/>
        <v>2606106.0499999998</v>
      </c>
      <c r="FT493" s="97">
        <f t="shared" si="5025"/>
        <v>13488817.460000001</v>
      </c>
      <c r="FU493" s="84">
        <v>132710.35999999999</v>
      </c>
      <c r="FV493" s="84">
        <v>0</v>
      </c>
      <c r="FW493" s="84">
        <v>2880.16</v>
      </c>
      <c r="FX493" s="84">
        <f t="shared" si="5026"/>
        <v>-2880.16</v>
      </c>
      <c r="FY493" s="191">
        <f t="shared" si="5027"/>
        <v>-2.1702601062946407E-2</v>
      </c>
      <c r="FZ493" s="84">
        <f t="shared" si="5028"/>
        <v>135590.51999999999</v>
      </c>
      <c r="GA493" s="84">
        <v>0</v>
      </c>
      <c r="GB493" s="84">
        <v>0</v>
      </c>
      <c r="GC493" s="84">
        <f t="shared" si="5029"/>
        <v>0</v>
      </c>
      <c r="GD493" s="84">
        <f t="shared" si="5030"/>
        <v>2880.16</v>
      </c>
      <c r="GE493" s="84">
        <f t="shared" si="5031"/>
        <v>-2880.16</v>
      </c>
      <c r="GF493" s="191">
        <f t="shared" si="5032"/>
        <v>-2.1702601062946407E-2</v>
      </c>
      <c r="GG493" s="84">
        <f t="shared" si="5033"/>
        <v>135590.51999999999</v>
      </c>
      <c r="GH493" s="84">
        <v>0</v>
      </c>
      <c r="GI493" s="84">
        <v>0</v>
      </c>
      <c r="GJ493" s="84">
        <f t="shared" si="5034"/>
        <v>0</v>
      </c>
      <c r="GK493" s="84">
        <f t="shared" si="5035"/>
        <v>2880.16</v>
      </c>
      <c r="GL493" s="84">
        <f t="shared" si="5036"/>
        <v>-2880.16</v>
      </c>
      <c r="GM493" s="191">
        <f t="shared" si="5037"/>
        <v>-2.1702601062946407E-2</v>
      </c>
      <c r="GN493" s="84">
        <f t="shared" si="5038"/>
        <v>135590.51999999999</v>
      </c>
      <c r="GO493" s="84">
        <v>135474.01</v>
      </c>
      <c r="GP493" s="84">
        <v>1682.65</v>
      </c>
      <c r="GQ493" s="84">
        <f t="shared" si="5007"/>
        <v>133791.36000000002</v>
      </c>
      <c r="GR493" s="84">
        <f t="shared" si="5008"/>
        <v>4562.8099999999995</v>
      </c>
      <c r="GS493" s="84">
        <f t="shared" si="5009"/>
        <v>130911.20000000001</v>
      </c>
      <c r="GT493" s="191">
        <f t="shared" si="5039"/>
        <v>0.98644295743000043</v>
      </c>
      <c r="GU493" s="84">
        <f t="shared" si="5010"/>
        <v>1799.1599999999744</v>
      </c>
      <c r="GV493" s="84">
        <v>0</v>
      </c>
      <c r="GW493" s="84">
        <v>0</v>
      </c>
      <c r="GX493" s="84">
        <f t="shared" si="5011"/>
        <v>0</v>
      </c>
      <c r="GY493" s="84">
        <f t="shared" si="5012"/>
        <v>4562.8099999999995</v>
      </c>
      <c r="GZ493" s="84">
        <f t="shared" si="5013"/>
        <v>130911.20000000001</v>
      </c>
      <c r="HA493" s="191">
        <f t="shared" si="5197"/>
        <v>0.98644295743000043</v>
      </c>
      <c r="HB493" s="84">
        <f t="shared" si="5014"/>
        <v>1799.1599999999744</v>
      </c>
      <c r="HC493" s="57">
        <f>FU493+FS493+CQ493+CD493+BQ493+BC493+AP493</f>
        <v>12477478.399999999</v>
      </c>
      <c r="HD493" s="57">
        <f>Q493-HC493</f>
        <v>780873.60000000149</v>
      </c>
      <c r="HE493" s="58" t="s">
        <v>832</v>
      </c>
      <c r="HF493" s="58"/>
      <c r="HG493" s="59"/>
      <c r="HH493" s="59"/>
      <c r="HI493" s="59"/>
    </row>
    <row r="494" spans="1:217" ht="78" hidden="1" outlineLevel="1" x14ac:dyDescent="0.45">
      <c r="B494" s="9"/>
      <c r="C494" s="317" t="s">
        <v>163</v>
      </c>
      <c r="D494" s="1" t="s">
        <v>1471</v>
      </c>
      <c r="E494" s="35">
        <v>476</v>
      </c>
      <c r="F494" s="35">
        <v>8</v>
      </c>
      <c r="G494" s="38" t="s">
        <v>163</v>
      </c>
      <c r="H494" s="37" t="s">
        <v>305</v>
      </c>
      <c r="I494" s="37" t="s">
        <v>551</v>
      </c>
      <c r="J494" s="54">
        <v>0</v>
      </c>
      <c r="K494" s="41"/>
      <c r="L494" s="38"/>
      <c r="M494" s="42" t="s">
        <v>34</v>
      </c>
      <c r="N494" s="41"/>
      <c r="O494" s="38"/>
      <c r="P494" s="38" t="s">
        <v>456</v>
      </c>
      <c r="Q494" s="40"/>
      <c r="R494" s="40"/>
      <c r="S494" s="40"/>
      <c r="T494" s="40"/>
      <c r="U494" s="98"/>
      <c r="V494" s="40"/>
      <c r="W494" s="40"/>
      <c r="X494" s="85">
        <f t="shared" si="5075"/>
        <v>0</v>
      </c>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0"/>
      <c r="AZ494" s="40"/>
      <c r="BA494" s="40"/>
      <c r="BB494" s="40"/>
      <c r="BC494" s="40"/>
      <c r="BD494" s="40"/>
      <c r="BE494" s="40"/>
      <c r="BF494" s="40"/>
      <c r="BG494" s="40"/>
      <c r="BH494" s="40"/>
      <c r="BI494" s="40"/>
      <c r="BJ494" s="40"/>
      <c r="BK494" s="40"/>
      <c r="BL494" s="40"/>
      <c r="BM494" s="40"/>
      <c r="BN494" s="40"/>
      <c r="BO494" s="40"/>
      <c r="BP494" s="40"/>
      <c r="BQ494" s="40"/>
      <c r="BR494" s="40"/>
      <c r="BS494" s="40"/>
      <c r="BT494" s="40"/>
      <c r="BU494" s="40"/>
      <c r="BV494" s="40"/>
      <c r="BW494" s="40"/>
      <c r="BX494" s="40"/>
      <c r="BY494" s="40"/>
      <c r="BZ494" s="40"/>
      <c r="CA494" s="40"/>
      <c r="CB494" s="40"/>
      <c r="CC494" s="40"/>
      <c r="CD494" s="40"/>
      <c r="CE494" s="40"/>
      <c r="CF494" s="40"/>
      <c r="CG494" s="40"/>
      <c r="CH494" s="40"/>
      <c r="CI494" s="40"/>
      <c r="CJ494" s="40"/>
      <c r="CK494" s="40"/>
      <c r="CL494" s="40"/>
      <c r="CM494" s="40"/>
      <c r="CN494" s="40"/>
      <c r="CO494" s="84">
        <v>0</v>
      </c>
      <c r="CP494" s="84">
        <v>0</v>
      </c>
      <c r="CQ494" s="40"/>
      <c r="CR494" s="57">
        <f t="shared" si="5076"/>
        <v>0</v>
      </c>
      <c r="CS494" s="40"/>
      <c r="CT494" s="40"/>
      <c r="CU494" s="84"/>
      <c r="CV494" s="84"/>
      <c r="CW494" s="84"/>
      <c r="CX494" s="84"/>
      <c r="CY494" s="191"/>
      <c r="CZ494" s="84"/>
      <c r="DA494" s="40"/>
      <c r="DB494" s="84">
        <v>0</v>
      </c>
      <c r="DC494" s="84"/>
      <c r="DD494" s="84"/>
      <c r="DE494" s="84">
        <f t="shared" si="5015"/>
        <v>0</v>
      </c>
      <c r="DF494" s="191"/>
      <c r="DG494" s="84"/>
      <c r="DH494" s="40"/>
      <c r="DI494" s="84">
        <v>0</v>
      </c>
      <c r="DJ494" s="84"/>
      <c r="DK494" s="84"/>
      <c r="DL494" s="84">
        <f t="shared" si="5016"/>
        <v>0</v>
      </c>
      <c r="DM494" s="191"/>
      <c r="DN494" s="84"/>
      <c r="DO494" s="40"/>
      <c r="DP494" s="84">
        <v>0</v>
      </c>
      <c r="DQ494" s="84"/>
      <c r="DR494" s="84"/>
      <c r="DS494" s="84">
        <f t="shared" si="5017"/>
        <v>0</v>
      </c>
      <c r="DT494" s="191"/>
      <c r="DU494" s="84"/>
      <c r="DV494" s="40"/>
      <c r="DW494" s="84">
        <v>0</v>
      </c>
      <c r="DX494" s="84"/>
      <c r="DY494" s="84"/>
      <c r="DZ494" s="84">
        <f t="shared" si="5018"/>
        <v>0</v>
      </c>
      <c r="EA494" s="191"/>
      <c r="EB494" s="84"/>
      <c r="EC494" s="40"/>
      <c r="ED494" s="84">
        <v>0</v>
      </c>
      <c r="EE494" s="84"/>
      <c r="EF494" s="84"/>
      <c r="EG494" s="84">
        <f t="shared" si="5019"/>
        <v>0</v>
      </c>
      <c r="EH494" s="191"/>
      <c r="EI494" s="84"/>
      <c r="EJ494" s="40"/>
      <c r="EK494" s="84">
        <v>0</v>
      </c>
      <c r="EL494" s="84"/>
      <c r="EM494" s="84"/>
      <c r="EN494" s="84">
        <f t="shared" si="5020"/>
        <v>0</v>
      </c>
      <c r="EO494" s="191"/>
      <c r="EP494" s="84"/>
      <c r="EQ494" s="40"/>
      <c r="ER494" s="84">
        <v>0</v>
      </c>
      <c r="ES494" s="84"/>
      <c r="ET494" s="84"/>
      <c r="EU494" s="84">
        <f t="shared" si="5021"/>
        <v>0</v>
      </c>
      <c r="EV494" s="191"/>
      <c r="EW494" s="84"/>
      <c r="EX494" s="40"/>
      <c r="EY494" s="84">
        <v>0</v>
      </c>
      <c r="EZ494" s="84"/>
      <c r="FA494" s="84"/>
      <c r="FB494" s="84">
        <f t="shared" si="5022"/>
        <v>0</v>
      </c>
      <c r="FC494" s="191"/>
      <c r="FD494" s="84"/>
      <c r="FE494" s="40"/>
      <c r="FF494" s="84">
        <v>0</v>
      </c>
      <c r="FG494" s="84"/>
      <c r="FH494" s="84"/>
      <c r="FI494" s="84">
        <f t="shared" si="5023"/>
        <v>0</v>
      </c>
      <c r="FJ494" s="191"/>
      <c r="FK494" s="84"/>
      <c r="FL494" s="40"/>
      <c r="FM494" s="84">
        <v>0</v>
      </c>
      <c r="FN494" s="84"/>
      <c r="FO494" s="84"/>
      <c r="FP494" s="84">
        <f t="shared" si="5024"/>
        <v>0</v>
      </c>
      <c r="FQ494" s="191"/>
      <c r="FR494" s="84"/>
      <c r="FS494" s="40"/>
      <c r="FT494" s="97">
        <f t="shared" si="5025"/>
        <v>0</v>
      </c>
      <c r="FU494" s="84">
        <v>0</v>
      </c>
      <c r="FV494" s="84">
        <v>0</v>
      </c>
      <c r="FW494" s="84">
        <v>0</v>
      </c>
      <c r="FX494" s="84">
        <f t="shared" si="5026"/>
        <v>0</v>
      </c>
      <c r="FY494" s="191" t="str">
        <f t="shared" si="5027"/>
        <v>nebija plānots</v>
      </c>
      <c r="FZ494" s="84">
        <f t="shared" si="5028"/>
        <v>0</v>
      </c>
      <c r="GA494" s="84">
        <v>0</v>
      </c>
      <c r="GB494" s="84">
        <v>0</v>
      </c>
      <c r="GC494" s="84">
        <f t="shared" si="5029"/>
        <v>0</v>
      </c>
      <c r="GD494" s="84">
        <f t="shared" si="5030"/>
        <v>0</v>
      </c>
      <c r="GE494" s="84">
        <f t="shared" si="5031"/>
        <v>0</v>
      </c>
      <c r="GF494" s="191" t="str">
        <f t="shared" si="5032"/>
        <v>nebija plānots</v>
      </c>
      <c r="GG494" s="84">
        <f t="shared" si="5033"/>
        <v>0</v>
      </c>
      <c r="GH494" s="84">
        <v>0</v>
      </c>
      <c r="GI494" s="84">
        <v>0</v>
      </c>
      <c r="GJ494" s="84">
        <f t="shared" si="5034"/>
        <v>0</v>
      </c>
      <c r="GK494" s="84">
        <f t="shared" si="5035"/>
        <v>0</v>
      </c>
      <c r="GL494" s="84">
        <f t="shared" si="5036"/>
        <v>0</v>
      </c>
      <c r="GM494" s="191" t="str">
        <f t="shared" si="5037"/>
        <v>nebija plānots</v>
      </c>
      <c r="GN494" s="84">
        <f t="shared" si="5038"/>
        <v>0</v>
      </c>
      <c r="GO494" s="84">
        <v>0</v>
      </c>
      <c r="GP494" s="84">
        <v>0</v>
      </c>
      <c r="GQ494" s="84">
        <f t="shared" si="5007"/>
        <v>0</v>
      </c>
      <c r="GR494" s="84">
        <f t="shared" si="5008"/>
        <v>0</v>
      </c>
      <c r="GS494" s="84">
        <f t="shared" si="5009"/>
        <v>0</v>
      </c>
      <c r="GT494" s="191" t="str">
        <f t="shared" si="5039"/>
        <v>nebija plānots</v>
      </c>
      <c r="GU494" s="84">
        <f t="shared" si="5010"/>
        <v>0</v>
      </c>
      <c r="GV494" s="84">
        <v>0</v>
      </c>
      <c r="GW494" s="84">
        <v>0</v>
      </c>
      <c r="GX494" s="84">
        <f t="shared" si="5011"/>
        <v>0</v>
      </c>
      <c r="GY494" s="84">
        <f t="shared" si="5012"/>
        <v>0</v>
      </c>
      <c r="GZ494" s="84">
        <f t="shared" si="5013"/>
        <v>0</v>
      </c>
      <c r="HA494" s="191" t="str">
        <f t="shared" si="5197"/>
        <v>nebija plānots</v>
      </c>
      <c r="HB494" s="84">
        <f t="shared" si="5014"/>
        <v>0</v>
      </c>
      <c r="HC494" s="40"/>
      <c r="HD494" s="40"/>
      <c r="HE494" s="99"/>
      <c r="HF494" s="99"/>
      <c r="HG494" s="108"/>
      <c r="HH494" s="100"/>
      <c r="HI494" s="100"/>
    </row>
    <row r="495" spans="1:217" ht="126" hidden="1" outlineLevel="1" x14ac:dyDescent="0.45">
      <c r="B495" s="9"/>
      <c r="C495" s="317" t="s">
        <v>163</v>
      </c>
      <c r="D495" s="1" t="s">
        <v>1471</v>
      </c>
      <c r="E495" s="35">
        <v>477</v>
      </c>
      <c r="F495" s="35">
        <v>8</v>
      </c>
      <c r="G495" s="38" t="s">
        <v>163</v>
      </c>
      <c r="H495" s="37" t="s">
        <v>305</v>
      </c>
      <c r="I495" s="37" t="s">
        <v>551</v>
      </c>
      <c r="J495" s="54">
        <v>0</v>
      </c>
      <c r="K495" s="41"/>
      <c r="L495" s="38"/>
      <c r="M495" s="42" t="s">
        <v>34</v>
      </c>
      <c r="N495" s="41"/>
      <c r="O495" s="38"/>
      <c r="P495" s="38" t="s">
        <v>457</v>
      </c>
      <c r="Q495" s="40"/>
      <c r="R495" s="40"/>
      <c r="S495" s="40"/>
      <c r="T495" s="40"/>
      <c r="U495" s="98"/>
      <c r="V495" s="40"/>
      <c r="W495" s="40"/>
      <c r="X495" s="85">
        <f t="shared" si="5075"/>
        <v>0</v>
      </c>
      <c r="Y495" s="40"/>
      <c r="Z495" s="40"/>
      <c r="AA495" s="40"/>
      <c r="AB495" s="40"/>
      <c r="AC495" s="40"/>
      <c r="AD495" s="40"/>
      <c r="AE495" s="40"/>
      <c r="AF495" s="40"/>
      <c r="AG495" s="40"/>
      <c r="AH495" s="40"/>
      <c r="AI495" s="40"/>
      <c r="AJ495" s="40"/>
      <c r="AK495" s="40"/>
      <c r="AL495" s="40"/>
      <c r="AM495" s="40"/>
      <c r="AN495" s="40"/>
      <c r="AO495" s="40"/>
      <c r="AP495" s="40"/>
      <c r="AQ495" s="40"/>
      <c r="AR495" s="40"/>
      <c r="AS495" s="40"/>
      <c r="AT495" s="40"/>
      <c r="AU495" s="40"/>
      <c r="AV495" s="40"/>
      <c r="AW495" s="40"/>
      <c r="AX495" s="40"/>
      <c r="AY495" s="40"/>
      <c r="AZ495" s="40"/>
      <c r="BA495" s="40"/>
      <c r="BB495" s="40"/>
      <c r="BC495" s="40"/>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40"/>
      <c r="CG495" s="40"/>
      <c r="CH495" s="40"/>
      <c r="CI495" s="40"/>
      <c r="CJ495" s="40"/>
      <c r="CK495" s="40"/>
      <c r="CL495" s="40"/>
      <c r="CM495" s="40"/>
      <c r="CN495" s="40"/>
      <c r="CO495" s="84">
        <v>0</v>
      </c>
      <c r="CP495" s="84">
        <v>0</v>
      </c>
      <c r="CQ495" s="40"/>
      <c r="CR495" s="57">
        <f t="shared" si="5076"/>
        <v>0</v>
      </c>
      <c r="CS495" s="40"/>
      <c r="CT495" s="40">
        <v>59500</v>
      </c>
      <c r="CU495" s="84"/>
      <c r="CV495" s="84"/>
      <c r="CW495" s="84"/>
      <c r="CX495" s="84"/>
      <c r="CY495" s="191"/>
      <c r="CZ495" s="84"/>
      <c r="DA495" s="40">
        <v>154393.79999999999</v>
      </c>
      <c r="DB495" s="84">
        <v>0</v>
      </c>
      <c r="DC495" s="84"/>
      <c r="DD495" s="84"/>
      <c r="DE495" s="84">
        <f t="shared" si="5015"/>
        <v>0</v>
      </c>
      <c r="DF495" s="191"/>
      <c r="DG495" s="84"/>
      <c r="DH495" s="40">
        <v>362023.3</v>
      </c>
      <c r="DI495" s="84">
        <v>0</v>
      </c>
      <c r="DJ495" s="84"/>
      <c r="DK495" s="84"/>
      <c r="DL495" s="84">
        <f t="shared" si="5016"/>
        <v>0</v>
      </c>
      <c r="DM495" s="191"/>
      <c r="DN495" s="84"/>
      <c r="DO495" s="40">
        <v>0</v>
      </c>
      <c r="DP495" s="84">
        <v>0</v>
      </c>
      <c r="DQ495" s="84"/>
      <c r="DR495" s="84"/>
      <c r="DS495" s="84">
        <f t="shared" si="5017"/>
        <v>0</v>
      </c>
      <c r="DT495" s="191"/>
      <c r="DU495" s="84"/>
      <c r="DV495" s="40">
        <v>210808.8</v>
      </c>
      <c r="DW495" s="84">
        <v>0</v>
      </c>
      <c r="DX495" s="84"/>
      <c r="DY495" s="84"/>
      <c r="DZ495" s="84">
        <f t="shared" si="5018"/>
        <v>0</v>
      </c>
      <c r="EA495" s="191"/>
      <c r="EB495" s="84"/>
      <c r="EC495" s="40">
        <v>454256.92</v>
      </c>
      <c r="ED495" s="84">
        <v>0</v>
      </c>
      <c r="EE495" s="84"/>
      <c r="EF495" s="84"/>
      <c r="EG495" s="84">
        <f t="shared" si="5019"/>
        <v>0</v>
      </c>
      <c r="EH495" s="191"/>
      <c r="EI495" s="84"/>
      <c r="EJ495" s="40">
        <v>0</v>
      </c>
      <c r="EK495" s="84">
        <v>0</v>
      </c>
      <c r="EL495" s="84"/>
      <c r="EM495" s="84"/>
      <c r="EN495" s="84">
        <f t="shared" si="5020"/>
        <v>0</v>
      </c>
      <c r="EO495" s="191"/>
      <c r="EP495" s="84"/>
      <c r="EQ495" s="40">
        <v>344014.62</v>
      </c>
      <c r="ER495" s="84">
        <v>0</v>
      </c>
      <c r="ES495" s="84"/>
      <c r="ET495" s="84"/>
      <c r="EU495" s="84">
        <f t="shared" si="5021"/>
        <v>0</v>
      </c>
      <c r="EV495" s="191"/>
      <c r="EW495" s="84"/>
      <c r="EX495" s="40">
        <v>412267.38</v>
      </c>
      <c r="EY495" s="84">
        <v>0</v>
      </c>
      <c r="EZ495" s="84"/>
      <c r="FA495" s="84"/>
      <c r="FB495" s="84">
        <f t="shared" si="5022"/>
        <v>0</v>
      </c>
      <c r="FC495" s="191"/>
      <c r="FD495" s="84"/>
      <c r="FE495" s="40">
        <v>0</v>
      </c>
      <c r="FF495" s="84">
        <v>0</v>
      </c>
      <c r="FG495" s="84"/>
      <c r="FH495" s="84"/>
      <c r="FI495" s="84">
        <f t="shared" si="5023"/>
        <v>0</v>
      </c>
      <c r="FJ495" s="191"/>
      <c r="FK495" s="84"/>
      <c r="FL495" s="40">
        <v>608841.23</v>
      </c>
      <c r="FM495" s="84">
        <v>0</v>
      </c>
      <c r="FN495" s="84"/>
      <c r="FO495" s="84"/>
      <c r="FP495" s="84">
        <f t="shared" si="5024"/>
        <v>0</v>
      </c>
      <c r="FQ495" s="191"/>
      <c r="FR495" s="84"/>
      <c r="FS495" s="40"/>
      <c r="FT495" s="97">
        <f t="shared" si="5025"/>
        <v>0</v>
      </c>
      <c r="FU495" s="84">
        <v>0</v>
      </c>
      <c r="FV495" s="84">
        <v>0</v>
      </c>
      <c r="FW495" s="84">
        <v>0</v>
      </c>
      <c r="FX495" s="84">
        <f t="shared" si="5026"/>
        <v>0</v>
      </c>
      <c r="FY495" s="191" t="str">
        <f t="shared" si="5027"/>
        <v>nebija plānots</v>
      </c>
      <c r="FZ495" s="84">
        <f t="shared" si="5028"/>
        <v>0</v>
      </c>
      <c r="GA495" s="84">
        <v>0</v>
      </c>
      <c r="GB495" s="84">
        <v>0</v>
      </c>
      <c r="GC495" s="84">
        <f t="shared" si="5029"/>
        <v>0</v>
      </c>
      <c r="GD495" s="84">
        <f t="shared" si="5030"/>
        <v>0</v>
      </c>
      <c r="GE495" s="84">
        <f t="shared" si="5031"/>
        <v>0</v>
      </c>
      <c r="GF495" s="191" t="str">
        <f t="shared" si="5032"/>
        <v>nebija plānots</v>
      </c>
      <c r="GG495" s="84">
        <f t="shared" si="5033"/>
        <v>0</v>
      </c>
      <c r="GH495" s="84">
        <v>0</v>
      </c>
      <c r="GI495" s="84">
        <v>0</v>
      </c>
      <c r="GJ495" s="84">
        <f t="shared" si="5034"/>
        <v>0</v>
      </c>
      <c r="GK495" s="84">
        <f t="shared" si="5035"/>
        <v>0</v>
      </c>
      <c r="GL495" s="84">
        <f t="shared" si="5036"/>
        <v>0</v>
      </c>
      <c r="GM495" s="191" t="str">
        <f t="shared" si="5037"/>
        <v>nebija plānots</v>
      </c>
      <c r="GN495" s="84">
        <f t="shared" si="5038"/>
        <v>0</v>
      </c>
      <c r="GO495" s="84">
        <v>0</v>
      </c>
      <c r="GP495" s="84">
        <v>0</v>
      </c>
      <c r="GQ495" s="84">
        <f t="shared" si="5007"/>
        <v>0</v>
      </c>
      <c r="GR495" s="84">
        <f t="shared" si="5008"/>
        <v>0</v>
      </c>
      <c r="GS495" s="84">
        <f t="shared" si="5009"/>
        <v>0</v>
      </c>
      <c r="GT495" s="191" t="str">
        <f t="shared" si="5039"/>
        <v>nebija plānots</v>
      </c>
      <c r="GU495" s="84">
        <f t="shared" si="5010"/>
        <v>0</v>
      </c>
      <c r="GV495" s="84">
        <v>0</v>
      </c>
      <c r="GW495" s="84">
        <v>0</v>
      </c>
      <c r="GX495" s="84">
        <f t="shared" si="5011"/>
        <v>0</v>
      </c>
      <c r="GY495" s="84">
        <f t="shared" si="5012"/>
        <v>0</v>
      </c>
      <c r="GZ495" s="84">
        <f t="shared" si="5013"/>
        <v>0</v>
      </c>
      <c r="HA495" s="191" t="str">
        <f t="shared" si="5197"/>
        <v>nebija plānots</v>
      </c>
      <c r="HB495" s="84">
        <f t="shared" si="5014"/>
        <v>0</v>
      </c>
      <c r="HC495" s="40"/>
      <c r="HD495" s="40"/>
      <c r="HE495" s="99"/>
      <c r="HF495" s="170">
        <v>0.7</v>
      </c>
      <c r="HG495" s="108" t="s">
        <v>993</v>
      </c>
      <c r="HH495" s="100" t="s">
        <v>828</v>
      </c>
      <c r="HI495" s="100" t="s">
        <v>828</v>
      </c>
    </row>
    <row r="496" spans="1:217" ht="156" collapsed="1" x14ac:dyDescent="0.45">
      <c r="A496" s="1" t="str">
        <f>G496&amp;K496</f>
        <v>8.5.2.__</v>
      </c>
      <c r="B496" s="9" t="str">
        <f>C496&amp;J496&amp;"."&amp;D496</f>
        <v>8.5.2.K0.Nē</v>
      </c>
      <c r="C496" s="317" t="s">
        <v>164</v>
      </c>
      <c r="D496" s="1" t="s">
        <v>1471</v>
      </c>
      <c r="E496" s="35">
        <v>478</v>
      </c>
      <c r="F496" s="52">
        <v>8</v>
      </c>
      <c r="G496" s="53" t="s">
        <v>164</v>
      </c>
      <c r="H496" s="54" t="s">
        <v>306</v>
      </c>
      <c r="I496" s="54" t="str">
        <f t="shared" si="4781"/>
        <v>8.5.2. Profesionālās izglītības kvalifikācijas atbilstība Eiropas prasībām</v>
      </c>
      <c r="J496" s="54" t="s">
        <v>1472</v>
      </c>
      <c r="K496" s="55" t="s">
        <v>33</v>
      </c>
      <c r="L496" s="38" t="str">
        <f t="shared" si="4782"/>
        <v>8.5.2.__</v>
      </c>
      <c r="M496" s="56" t="s">
        <v>34</v>
      </c>
      <c r="N496" s="55" t="s">
        <v>4</v>
      </c>
      <c r="O496" s="55" t="s">
        <v>222</v>
      </c>
      <c r="P496" s="55" t="s">
        <v>225</v>
      </c>
      <c r="Q496" s="57">
        <f t="shared" si="4783"/>
        <v>10686696</v>
      </c>
      <c r="R496" s="57">
        <f t="shared" si="4784"/>
        <v>10686696</v>
      </c>
      <c r="S496" s="80">
        <v>0</v>
      </c>
      <c r="T496" s="80">
        <v>0</v>
      </c>
      <c r="U496" s="81">
        <v>10686696</v>
      </c>
      <c r="V496" s="80">
        <v>0</v>
      </c>
      <c r="W496" s="80">
        <v>0</v>
      </c>
      <c r="X496" s="85" t="str">
        <f t="shared" si="5075"/>
        <v>ESF</v>
      </c>
      <c r="Y496" s="85">
        <v>0</v>
      </c>
      <c r="Z496" s="85">
        <v>0</v>
      </c>
      <c r="AA496" s="85">
        <v>0</v>
      </c>
      <c r="AB496" s="85">
        <v>0</v>
      </c>
      <c r="AC496" s="85">
        <v>37292.230000000003</v>
      </c>
      <c r="AD496" s="85">
        <v>0</v>
      </c>
      <c r="AE496" s="85">
        <v>52037.61</v>
      </c>
      <c r="AF496" s="85">
        <v>0</v>
      </c>
      <c r="AG496" s="85">
        <v>0</v>
      </c>
      <c r="AH496" s="85">
        <v>87657.279999999999</v>
      </c>
      <c r="AI496" s="85">
        <v>0</v>
      </c>
      <c r="AJ496" s="85">
        <v>0</v>
      </c>
      <c r="AK496" s="85">
        <v>0</v>
      </c>
      <c r="AL496" s="85">
        <v>471288.29</v>
      </c>
      <c r="AM496" s="85">
        <v>648275.40999999992</v>
      </c>
      <c r="AN496" s="85">
        <f t="shared" si="5319"/>
        <v>648275.40999999992</v>
      </c>
      <c r="AO496" s="85">
        <v>1696867.92</v>
      </c>
      <c r="AP496" s="57">
        <f t="shared" si="4538"/>
        <v>2345143.33</v>
      </c>
      <c r="AQ496" s="85">
        <v>0</v>
      </c>
      <c r="AR496" s="85">
        <v>998640.4</v>
      </c>
      <c r="AS496" s="85">
        <v>0</v>
      </c>
      <c r="AT496" s="85">
        <v>0</v>
      </c>
      <c r="AU496" s="85">
        <v>0</v>
      </c>
      <c r="AV496" s="85">
        <v>0</v>
      </c>
      <c r="AW496" s="85">
        <v>0</v>
      </c>
      <c r="AX496" s="85">
        <v>967233.52</v>
      </c>
      <c r="AY496" s="85">
        <v>0</v>
      </c>
      <c r="AZ496" s="85">
        <v>0</v>
      </c>
      <c r="BA496" s="85">
        <v>803004.57</v>
      </c>
      <c r="BB496" s="85">
        <v>0</v>
      </c>
      <c r="BC496" s="57">
        <f t="shared" si="4539"/>
        <v>2768878.4899999998</v>
      </c>
      <c r="BD496" s="57">
        <f t="shared" si="4474"/>
        <v>5114021.82</v>
      </c>
      <c r="BE496" s="85">
        <v>0</v>
      </c>
      <c r="BF496" s="85">
        <v>674332.47</v>
      </c>
      <c r="BG496" s="85">
        <v>0</v>
      </c>
      <c r="BH496" s="85">
        <v>0</v>
      </c>
      <c r="BI496" s="85">
        <v>0</v>
      </c>
      <c r="BJ496" s="85">
        <v>0</v>
      </c>
      <c r="BK496" s="85">
        <v>465076.62</v>
      </c>
      <c r="BL496" s="85">
        <v>0</v>
      </c>
      <c r="BM496" s="85">
        <v>0</v>
      </c>
      <c r="BN496" s="85">
        <v>782943.59</v>
      </c>
      <c r="BO496" s="85">
        <v>0</v>
      </c>
      <c r="BP496" s="85">
        <v>0</v>
      </c>
      <c r="BQ496" s="57">
        <f t="shared" si="4540"/>
        <v>1922352.6799999997</v>
      </c>
      <c r="BR496" s="85">
        <v>0</v>
      </c>
      <c r="BS496" s="85">
        <v>0</v>
      </c>
      <c r="BT496" s="85">
        <v>620567.18000000005</v>
      </c>
      <c r="BU496" s="85">
        <v>0</v>
      </c>
      <c r="BV496" s="85">
        <v>0</v>
      </c>
      <c r="BW496" s="85">
        <v>624895.89</v>
      </c>
      <c r="BX496" s="85">
        <v>0</v>
      </c>
      <c r="BY496" s="85">
        <v>0</v>
      </c>
      <c r="BZ496" s="85">
        <v>0</v>
      </c>
      <c r="CA496" s="85">
        <v>496924.78</v>
      </c>
      <c r="CB496" s="85">
        <v>0</v>
      </c>
      <c r="CC496" s="85">
        <v>0</v>
      </c>
      <c r="CD496" s="57">
        <f t="shared" si="4475"/>
        <v>1742387.85</v>
      </c>
      <c r="CE496" s="85">
        <v>0</v>
      </c>
      <c r="CF496" s="85">
        <v>625074.46</v>
      </c>
      <c r="CG496" s="85">
        <v>0</v>
      </c>
      <c r="CH496" s="85">
        <v>0</v>
      </c>
      <c r="CI496" s="85">
        <v>0</v>
      </c>
      <c r="CJ496" s="85">
        <v>370245.53</v>
      </c>
      <c r="CK496" s="85">
        <v>0</v>
      </c>
      <c r="CL496" s="85">
        <v>0</v>
      </c>
      <c r="CM496" s="85">
        <v>0</v>
      </c>
      <c r="CN496" s="85">
        <v>486705.31</v>
      </c>
      <c r="CO496" s="84">
        <v>0</v>
      </c>
      <c r="CP496" s="84">
        <v>0</v>
      </c>
      <c r="CQ496" s="57">
        <f>CE496+CF496+CG496+CH496+CI496+CJ496+CK496+CL496+CM496+CN496+CO496+CP496</f>
        <v>1482025.3</v>
      </c>
      <c r="CR496" s="57">
        <f t="shared" si="5076"/>
        <v>10260787.65</v>
      </c>
      <c r="CS496" s="179">
        <v>213202.71</v>
      </c>
      <c r="CT496" s="84">
        <v>0</v>
      </c>
      <c r="CU496" s="84">
        <v>0</v>
      </c>
      <c r="CV496" s="84">
        <f t="shared" si="5040"/>
        <v>213202.71</v>
      </c>
      <c r="CW496" s="84">
        <v>0</v>
      </c>
      <c r="CX496" s="84">
        <f t="shared" si="5041"/>
        <v>213202.71</v>
      </c>
      <c r="CY496" s="191">
        <f t="shared" si="5042"/>
        <v>1</v>
      </c>
      <c r="CZ496" s="84">
        <f t="shared" si="5043"/>
        <v>0</v>
      </c>
      <c r="DA496" s="84">
        <f t="shared" ref="DA496:FL496" si="5350">DA497+DA498</f>
        <v>0</v>
      </c>
      <c r="DB496" s="84">
        <v>141923.4</v>
      </c>
      <c r="DC496" s="84">
        <f t="shared" si="5045"/>
        <v>213202.71</v>
      </c>
      <c r="DD496" s="84">
        <v>0</v>
      </c>
      <c r="DE496" s="84">
        <f t="shared" si="5015"/>
        <v>355126.11</v>
      </c>
      <c r="DF496" s="191">
        <f t="shared" ref="DF496" si="5351">IFERROR(DE496/DC496,"nebija plānots")</f>
        <v>1.6656735273205485</v>
      </c>
      <c r="DG496" s="84">
        <f t="shared" ref="DG496" si="5352">DE496-DC496</f>
        <v>141923.4</v>
      </c>
      <c r="DH496" s="84">
        <f t="shared" si="5350"/>
        <v>141878.64000000001</v>
      </c>
      <c r="DI496" s="84">
        <v>0</v>
      </c>
      <c r="DJ496" s="84">
        <f t="shared" ref="DJ496" si="5353">DC496+DH496</f>
        <v>355081.35</v>
      </c>
      <c r="DK496" s="84">
        <v>0</v>
      </c>
      <c r="DL496" s="84">
        <f t="shared" si="5016"/>
        <v>355126.11</v>
      </c>
      <c r="DM496" s="191">
        <f t="shared" ref="DM496" si="5354">IFERROR(DL496/DJ496,"nebija plānots")</f>
        <v>1.0001260556207754</v>
      </c>
      <c r="DN496" s="84">
        <f t="shared" ref="DN496" si="5355">DL496-DJ496</f>
        <v>44.760000000009313</v>
      </c>
      <c r="DO496" s="84">
        <f t="shared" si="5350"/>
        <v>0</v>
      </c>
      <c r="DP496" s="84">
        <v>0</v>
      </c>
      <c r="DQ496" s="84">
        <f t="shared" ref="DQ496" si="5356">DJ496+DO496</f>
        <v>355081.35</v>
      </c>
      <c r="DR496" s="84">
        <v>0</v>
      </c>
      <c r="DS496" s="84">
        <f t="shared" si="5017"/>
        <v>355126.11</v>
      </c>
      <c r="DT496" s="191">
        <f t="shared" ref="DT496" si="5357">IFERROR(DS496/DQ496,"nebija plānots")</f>
        <v>1.0001260556207754</v>
      </c>
      <c r="DU496" s="84">
        <f t="shared" ref="DU496" si="5358">DS496-DQ496</f>
        <v>44.760000000009313</v>
      </c>
      <c r="DV496" s="84">
        <f t="shared" si="5350"/>
        <v>0</v>
      </c>
      <c r="DW496" s="84">
        <v>0</v>
      </c>
      <c r="DX496" s="84">
        <f t="shared" ref="DX496" si="5359">DQ496+DV496</f>
        <v>355081.35</v>
      </c>
      <c r="DY496" s="84">
        <v>0</v>
      </c>
      <c r="DZ496" s="84">
        <f t="shared" si="5018"/>
        <v>355126.11</v>
      </c>
      <c r="EA496" s="191">
        <f t="shared" ref="EA496" si="5360">IFERROR(DZ496/DX496,"nebija plānots")</f>
        <v>1.0001260556207754</v>
      </c>
      <c r="EB496" s="84">
        <f t="shared" ref="EB496" si="5361">DZ496-DX496</f>
        <v>44.760000000009313</v>
      </c>
      <c r="EC496" s="84">
        <f t="shared" si="5350"/>
        <v>0</v>
      </c>
      <c r="ED496" s="84">
        <v>0</v>
      </c>
      <c r="EE496" s="84">
        <f t="shared" ref="EE496" si="5362">DX496+EC496</f>
        <v>355081.35</v>
      </c>
      <c r="EF496" s="84">
        <v>0</v>
      </c>
      <c r="EG496" s="84">
        <f t="shared" si="5019"/>
        <v>355126.11</v>
      </c>
      <c r="EH496" s="191">
        <f t="shared" ref="EH496" si="5363">IFERROR(EG496/EE496,"nebija plānots")</f>
        <v>1.0001260556207754</v>
      </c>
      <c r="EI496" s="84">
        <f t="shared" ref="EI496" si="5364">EG496-EE496</f>
        <v>44.760000000009313</v>
      </c>
      <c r="EJ496" s="84">
        <f t="shared" si="5350"/>
        <v>0</v>
      </c>
      <c r="EK496" s="84">
        <v>0</v>
      </c>
      <c r="EL496" s="84">
        <f t="shared" ref="EL496" si="5365">EE496+EJ496</f>
        <v>355081.35</v>
      </c>
      <c r="EM496" s="84">
        <v>0</v>
      </c>
      <c r="EN496" s="84">
        <f t="shared" si="5020"/>
        <v>355126.11</v>
      </c>
      <c r="EO496" s="191">
        <f t="shared" ref="EO496" si="5366">IFERROR(EN496/EL496,"nebija plānots")</f>
        <v>1.0001260556207754</v>
      </c>
      <c r="EP496" s="84">
        <f t="shared" ref="EP496" si="5367">EN496-EL496</f>
        <v>44.760000000009313</v>
      </c>
      <c r="EQ496" s="84">
        <f t="shared" si="5350"/>
        <v>0</v>
      </c>
      <c r="ER496" s="84">
        <v>0</v>
      </c>
      <c r="ES496" s="84">
        <f t="shared" ref="ES496" si="5368">EL496+EQ496</f>
        <v>355081.35</v>
      </c>
      <c r="ET496" s="84">
        <v>0</v>
      </c>
      <c r="EU496" s="84">
        <f t="shared" si="5021"/>
        <v>355126.11</v>
      </c>
      <c r="EV496" s="191">
        <f t="shared" ref="EV496" si="5369">IFERROR(EU496/ES496,"nebija plānots")</f>
        <v>1.0001260556207754</v>
      </c>
      <c r="EW496" s="84">
        <f t="shared" ref="EW496" si="5370">EU496-ES496</f>
        <v>44.760000000009313</v>
      </c>
      <c r="EX496" s="84">
        <f t="shared" si="5350"/>
        <v>0</v>
      </c>
      <c r="EY496" s="84">
        <v>0</v>
      </c>
      <c r="EZ496" s="84">
        <f t="shared" ref="EZ496" si="5371">ES496+EX496</f>
        <v>355081.35</v>
      </c>
      <c r="FA496" s="84">
        <v>0</v>
      </c>
      <c r="FB496" s="84">
        <f t="shared" si="5022"/>
        <v>355126.11</v>
      </c>
      <c r="FC496" s="191">
        <f t="shared" ref="FC496" si="5372">IFERROR(FB496/EZ496,"nebija plānots")</f>
        <v>1.0001260556207754</v>
      </c>
      <c r="FD496" s="84">
        <f t="shared" ref="FD496" si="5373">FB496-EZ496</f>
        <v>44.760000000009313</v>
      </c>
      <c r="FE496" s="84">
        <f t="shared" si="5350"/>
        <v>0</v>
      </c>
      <c r="FF496" s="84">
        <v>0</v>
      </c>
      <c r="FG496" s="84">
        <f t="shared" ref="FG496" si="5374">EZ496+FE496</f>
        <v>355081.35</v>
      </c>
      <c r="FH496" s="84">
        <v>0</v>
      </c>
      <c r="FI496" s="84">
        <f t="shared" si="5023"/>
        <v>355126.11</v>
      </c>
      <c r="FJ496" s="191">
        <f t="shared" ref="FJ496" si="5375">IFERROR(FI496/FG496,"nebija plānots")</f>
        <v>1.0001260556207754</v>
      </c>
      <c r="FK496" s="84">
        <f t="shared" ref="FK496" si="5376">FI496-FG496</f>
        <v>44.760000000009313</v>
      </c>
      <c r="FL496" s="84">
        <f t="shared" si="5350"/>
        <v>0</v>
      </c>
      <c r="FM496" s="84">
        <v>0</v>
      </c>
      <c r="FN496" s="84">
        <f t="shared" ref="FN496" si="5377">FG496+FL496</f>
        <v>355081.35</v>
      </c>
      <c r="FO496" s="84">
        <v>0</v>
      </c>
      <c r="FP496" s="84">
        <f t="shared" si="5024"/>
        <v>355126.11</v>
      </c>
      <c r="FQ496" s="191">
        <f t="shared" ref="FQ496" si="5378">IFERROR(FP496/FN496,"nebija plānots")</f>
        <v>1.0001260556207754</v>
      </c>
      <c r="FR496" s="84">
        <f t="shared" ref="FR496" si="5379">FP496-FN496</f>
        <v>44.760000000009313</v>
      </c>
      <c r="FS496" s="97">
        <f t="shared" si="5258"/>
        <v>355081.35</v>
      </c>
      <c r="FT496" s="97">
        <f t="shared" si="5025"/>
        <v>10615913.76</v>
      </c>
      <c r="FU496" s="84">
        <v>0</v>
      </c>
      <c r="FV496" s="84">
        <v>0</v>
      </c>
      <c r="FW496" s="84">
        <v>0</v>
      </c>
      <c r="FX496" s="84">
        <f t="shared" si="5026"/>
        <v>0</v>
      </c>
      <c r="FY496" s="191" t="str">
        <f t="shared" si="5027"/>
        <v>nebija plānots</v>
      </c>
      <c r="FZ496" s="84">
        <f t="shared" si="5028"/>
        <v>0</v>
      </c>
      <c r="GA496" s="84">
        <v>0</v>
      </c>
      <c r="GB496" s="84">
        <v>0</v>
      </c>
      <c r="GC496" s="84">
        <f t="shared" si="5029"/>
        <v>0</v>
      </c>
      <c r="GD496" s="84">
        <f t="shared" si="5030"/>
        <v>0</v>
      </c>
      <c r="GE496" s="84">
        <f t="shared" si="5031"/>
        <v>0</v>
      </c>
      <c r="GF496" s="191" t="str">
        <f t="shared" si="5032"/>
        <v>nebija plānots</v>
      </c>
      <c r="GG496" s="84">
        <f t="shared" si="5033"/>
        <v>0</v>
      </c>
      <c r="GH496" s="84">
        <v>0</v>
      </c>
      <c r="GI496" s="84">
        <v>0</v>
      </c>
      <c r="GJ496" s="84">
        <f t="shared" si="5034"/>
        <v>0</v>
      </c>
      <c r="GK496" s="84">
        <f t="shared" si="5035"/>
        <v>0</v>
      </c>
      <c r="GL496" s="84">
        <f t="shared" si="5036"/>
        <v>0</v>
      </c>
      <c r="GM496" s="191" t="str">
        <f t="shared" si="5037"/>
        <v>nebija plānots</v>
      </c>
      <c r="GN496" s="84">
        <f t="shared" si="5038"/>
        <v>0</v>
      </c>
      <c r="GO496" s="84">
        <v>0</v>
      </c>
      <c r="GP496" s="84">
        <v>0</v>
      </c>
      <c r="GQ496" s="84">
        <f t="shared" si="5007"/>
        <v>0</v>
      </c>
      <c r="GR496" s="84">
        <f t="shared" si="5008"/>
        <v>0</v>
      </c>
      <c r="GS496" s="84">
        <f t="shared" si="5009"/>
        <v>0</v>
      </c>
      <c r="GT496" s="191" t="str">
        <f t="shared" si="5039"/>
        <v>nebija plānots</v>
      </c>
      <c r="GU496" s="84">
        <f t="shared" si="5010"/>
        <v>0</v>
      </c>
      <c r="GV496" s="84">
        <v>0</v>
      </c>
      <c r="GW496" s="84">
        <v>0</v>
      </c>
      <c r="GX496" s="84">
        <f t="shared" si="5011"/>
        <v>0</v>
      </c>
      <c r="GY496" s="84">
        <f t="shared" si="5012"/>
        <v>0</v>
      </c>
      <c r="GZ496" s="84">
        <f t="shared" si="5013"/>
        <v>0</v>
      </c>
      <c r="HA496" s="191" t="str">
        <f t="shared" si="5197"/>
        <v>nebija plānots</v>
      </c>
      <c r="HB496" s="84">
        <f t="shared" si="5014"/>
        <v>0</v>
      </c>
      <c r="HC496" s="57">
        <f>FU496+FS496+CQ496+CD496+BQ496+BC496+AP496</f>
        <v>10615869</v>
      </c>
      <c r="HD496" s="57">
        <f>Q496-HC496</f>
        <v>70827</v>
      </c>
      <c r="HE496" s="58" t="s">
        <v>686</v>
      </c>
      <c r="HF496" s="58"/>
      <c r="HG496" s="67"/>
      <c r="HH496" s="59"/>
      <c r="HI496" s="59"/>
    </row>
    <row r="497" spans="1:217" ht="78" hidden="1" outlineLevel="1" x14ac:dyDescent="0.45">
      <c r="B497" s="9"/>
      <c r="C497" s="317" t="s">
        <v>164</v>
      </c>
      <c r="D497" s="1" t="s">
        <v>1471</v>
      </c>
      <c r="E497" s="35">
        <v>479</v>
      </c>
      <c r="F497" s="35">
        <v>8</v>
      </c>
      <c r="G497" s="36" t="s">
        <v>164</v>
      </c>
      <c r="H497" s="37" t="s">
        <v>306</v>
      </c>
      <c r="I497" s="37" t="s">
        <v>552</v>
      </c>
      <c r="J497" s="54">
        <v>0</v>
      </c>
      <c r="K497" s="38"/>
      <c r="L497" s="38"/>
      <c r="M497" s="39" t="s">
        <v>34</v>
      </c>
      <c r="N497" s="38"/>
      <c r="O497" s="38"/>
      <c r="P497" s="38" t="s">
        <v>456</v>
      </c>
      <c r="Q497" s="40"/>
      <c r="R497" s="40"/>
      <c r="S497" s="40"/>
      <c r="T497" s="40"/>
      <c r="U497" s="98"/>
      <c r="V497" s="40"/>
      <c r="W497" s="40"/>
      <c r="X497" s="85">
        <f t="shared" si="5075"/>
        <v>0</v>
      </c>
      <c r="Y497" s="40"/>
      <c r="Z497" s="40"/>
      <c r="AA497" s="40"/>
      <c r="AB497" s="40"/>
      <c r="AC497" s="40"/>
      <c r="AD497" s="40"/>
      <c r="AE497" s="40"/>
      <c r="AF497" s="40"/>
      <c r="AG497" s="40"/>
      <c r="AH497" s="40"/>
      <c r="AI497" s="40"/>
      <c r="AJ497" s="40"/>
      <c r="AK497" s="40"/>
      <c r="AL497" s="40"/>
      <c r="AM497" s="40"/>
      <c r="AN497" s="40"/>
      <c r="AO497" s="40"/>
      <c r="AP497" s="40"/>
      <c r="AQ497" s="40"/>
      <c r="AR497" s="40"/>
      <c r="AS497" s="40"/>
      <c r="AT497" s="40"/>
      <c r="AU497" s="40"/>
      <c r="AV497" s="40"/>
      <c r="AW497" s="40"/>
      <c r="AX497" s="40"/>
      <c r="AY497" s="40"/>
      <c r="AZ497" s="40"/>
      <c r="BA497" s="40"/>
      <c r="BB497" s="40"/>
      <c r="BC497" s="40"/>
      <c r="BD497" s="40"/>
      <c r="BE497" s="40"/>
      <c r="BF497" s="40"/>
      <c r="BG497" s="40"/>
      <c r="BH497" s="40"/>
      <c r="BI497" s="40"/>
      <c r="BJ497" s="40"/>
      <c r="BK497" s="40"/>
      <c r="BL497" s="40"/>
      <c r="BM497" s="40"/>
      <c r="BN497" s="40"/>
      <c r="BO497" s="40"/>
      <c r="BP497" s="40"/>
      <c r="BQ497" s="40"/>
      <c r="BR497" s="40"/>
      <c r="BS497" s="40"/>
      <c r="BT497" s="40"/>
      <c r="BU497" s="40"/>
      <c r="BV497" s="40"/>
      <c r="BW497" s="40"/>
      <c r="BX497" s="40"/>
      <c r="BY497" s="40"/>
      <c r="BZ497" s="40"/>
      <c r="CA497" s="40"/>
      <c r="CB497" s="40"/>
      <c r="CC497" s="40"/>
      <c r="CD497" s="40"/>
      <c r="CE497" s="40"/>
      <c r="CF497" s="40"/>
      <c r="CG497" s="40"/>
      <c r="CH497" s="40"/>
      <c r="CI497" s="40"/>
      <c r="CJ497" s="40"/>
      <c r="CK497" s="40"/>
      <c r="CL497" s="40"/>
      <c r="CM497" s="40"/>
      <c r="CN497" s="40"/>
      <c r="CO497" s="84">
        <v>0</v>
      </c>
      <c r="CP497" s="84">
        <v>0</v>
      </c>
      <c r="CQ497" s="40"/>
      <c r="CR497" s="57">
        <f t="shared" si="5076"/>
        <v>0</v>
      </c>
      <c r="CS497" s="40"/>
      <c r="CT497" s="40"/>
      <c r="CU497" s="84"/>
      <c r="CV497" s="84"/>
      <c r="CW497" s="84"/>
      <c r="CX497" s="84"/>
      <c r="CY497" s="191"/>
      <c r="CZ497" s="84"/>
      <c r="DA497" s="40"/>
      <c r="DB497" s="84">
        <v>0</v>
      </c>
      <c r="DC497" s="84"/>
      <c r="DD497" s="84"/>
      <c r="DE497" s="84">
        <f t="shared" si="5015"/>
        <v>0</v>
      </c>
      <c r="DF497" s="191"/>
      <c r="DG497" s="84"/>
      <c r="DH497" s="40"/>
      <c r="DI497" s="84">
        <v>0</v>
      </c>
      <c r="DJ497" s="84"/>
      <c r="DK497" s="84"/>
      <c r="DL497" s="84">
        <f t="shared" si="5016"/>
        <v>0</v>
      </c>
      <c r="DM497" s="191"/>
      <c r="DN497" s="84"/>
      <c r="DO497" s="40"/>
      <c r="DP497" s="84">
        <v>0</v>
      </c>
      <c r="DQ497" s="84"/>
      <c r="DR497" s="84"/>
      <c r="DS497" s="84">
        <f t="shared" si="5017"/>
        <v>0</v>
      </c>
      <c r="DT497" s="191"/>
      <c r="DU497" s="84"/>
      <c r="DV497" s="40"/>
      <c r="DW497" s="84">
        <v>0</v>
      </c>
      <c r="DX497" s="84"/>
      <c r="DY497" s="84"/>
      <c r="DZ497" s="84">
        <f t="shared" si="5018"/>
        <v>0</v>
      </c>
      <c r="EA497" s="191"/>
      <c r="EB497" s="84"/>
      <c r="EC497" s="40"/>
      <c r="ED497" s="84">
        <v>0</v>
      </c>
      <c r="EE497" s="84"/>
      <c r="EF497" s="84"/>
      <c r="EG497" s="84">
        <f t="shared" si="5019"/>
        <v>0</v>
      </c>
      <c r="EH497" s="191"/>
      <c r="EI497" s="84"/>
      <c r="EJ497" s="40"/>
      <c r="EK497" s="84">
        <v>0</v>
      </c>
      <c r="EL497" s="84"/>
      <c r="EM497" s="84"/>
      <c r="EN497" s="84">
        <f t="shared" si="5020"/>
        <v>0</v>
      </c>
      <c r="EO497" s="191"/>
      <c r="EP497" s="84"/>
      <c r="EQ497" s="40"/>
      <c r="ER497" s="84">
        <v>0</v>
      </c>
      <c r="ES497" s="84"/>
      <c r="ET497" s="84"/>
      <c r="EU497" s="84">
        <f t="shared" si="5021"/>
        <v>0</v>
      </c>
      <c r="EV497" s="191"/>
      <c r="EW497" s="84"/>
      <c r="EX497" s="40"/>
      <c r="EY497" s="84">
        <v>0</v>
      </c>
      <c r="EZ497" s="84"/>
      <c r="FA497" s="84"/>
      <c r="FB497" s="84">
        <f t="shared" si="5022"/>
        <v>0</v>
      </c>
      <c r="FC497" s="191"/>
      <c r="FD497" s="84"/>
      <c r="FE497" s="40"/>
      <c r="FF497" s="84">
        <v>0</v>
      </c>
      <c r="FG497" s="84"/>
      <c r="FH497" s="84"/>
      <c r="FI497" s="84">
        <f t="shared" si="5023"/>
        <v>0</v>
      </c>
      <c r="FJ497" s="191"/>
      <c r="FK497" s="84"/>
      <c r="FL497" s="40"/>
      <c r="FM497" s="84">
        <v>0</v>
      </c>
      <c r="FN497" s="84"/>
      <c r="FO497" s="84"/>
      <c r="FP497" s="84">
        <f t="shared" si="5024"/>
        <v>0</v>
      </c>
      <c r="FQ497" s="191"/>
      <c r="FR497" s="84"/>
      <c r="FS497" s="40"/>
      <c r="FT497" s="97">
        <f t="shared" si="5025"/>
        <v>0</v>
      </c>
      <c r="FU497" s="84">
        <v>0</v>
      </c>
      <c r="FV497" s="84">
        <v>0</v>
      </c>
      <c r="FW497" s="84">
        <v>0</v>
      </c>
      <c r="FX497" s="84">
        <f t="shared" si="5026"/>
        <v>0</v>
      </c>
      <c r="FY497" s="191" t="str">
        <f t="shared" si="5027"/>
        <v>nebija plānots</v>
      </c>
      <c r="FZ497" s="84">
        <f t="shared" si="5028"/>
        <v>0</v>
      </c>
      <c r="GA497" s="84">
        <v>0</v>
      </c>
      <c r="GB497" s="84">
        <v>0</v>
      </c>
      <c r="GC497" s="84">
        <f t="shared" si="5029"/>
        <v>0</v>
      </c>
      <c r="GD497" s="84">
        <f t="shared" si="5030"/>
        <v>0</v>
      </c>
      <c r="GE497" s="84">
        <f t="shared" si="5031"/>
        <v>0</v>
      </c>
      <c r="GF497" s="191" t="str">
        <f t="shared" si="5032"/>
        <v>nebija plānots</v>
      </c>
      <c r="GG497" s="84">
        <f t="shared" si="5033"/>
        <v>0</v>
      </c>
      <c r="GH497" s="84">
        <v>0</v>
      </c>
      <c r="GI497" s="84">
        <v>0</v>
      </c>
      <c r="GJ497" s="84">
        <f t="shared" si="5034"/>
        <v>0</v>
      </c>
      <c r="GK497" s="84">
        <f t="shared" si="5035"/>
        <v>0</v>
      </c>
      <c r="GL497" s="84">
        <f t="shared" si="5036"/>
        <v>0</v>
      </c>
      <c r="GM497" s="191" t="str">
        <f t="shared" si="5037"/>
        <v>nebija plānots</v>
      </c>
      <c r="GN497" s="84">
        <f t="shared" si="5038"/>
        <v>0</v>
      </c>
      <c r="GO497" s="84">
        <v>0</v>
      </c>
      <c r="GP497" s="84">
        <v>0</v>
      </c>
      <c r="GQ497" s="84">
        <f t="shared" si="5007"/>
        <v>0</v>
      </c>
      <c r="GR497" s="84">
        <f t="shared" si="5008"/>
        <v>0</v>
      </c>
      <c r="GS497" s="84">
        <f t="shared" si="5009"/>
        <v>0</v>
      </c>
      <c r="GT497" s="191" t="str">
        <f t="shared" si="5039"/>
        <v>nebija plānots</v>
      </c>
      <c r="GU497" s="84">
        <f t="shared" si="5010"/>
        <v>0</v>
      </c>
      <c r="GV497" s="84">
        <v>0</v>
      </c>
      <c r="GW497" s="84">
        <v>0</v>
      </c>
      <c r="GX497" s="84">
        <f t="shared" si="5011"/>
        <v>0</v>
      </c>
      <c r="GY497" s="84">
        <f t="shared" si="5012"/>
        <v>0</v>
      </c>
      <c r="GZ497" s="84">
        <f t="shared" si="5013"/>
        <v>0</v>
      </c>
      <c r="HA497" s="191" t="str">
        <f t="shared" si="5197"/>
        <v>nebija plānots</v>
      </c>
      <c r="HB497" s="84">
        <f t="shared" si="5014"/>
        <v>0</v>
      </c>
      <c r="HC497" s="40"/>
      <c r="HD497" s="40"/>
      <c r="HE497" s="99"/>
      <c r="HF497" s="99"/>
      <c r="HG497" s="108"/>
      <c r="HH497" s="100"/>
      <c r="HI497" s="100"/>
    </row>
    <row r="498" spans="1:217" ht="58.5" hidden="1" outlineLevel="1" x14ac:dyDescent="0.45">
      <c r="B498" s="9"/>
      <c r="C498" s="317" t="s">
        <v>164</v>
      </c>
      <c r="D498" s="1" t="s">
        <v>1471</v>
      </c>
      <c r="E498" s="35">
        <v>480</v>
      </c>
      <c r="F498" s="35">
        <v>8</v>
      </c>
      <c r="G498" s="36" t="s">
        <v>164</v>
      </c>
      <c r="H498" s="37" t="s">
        <v>306</v>
      </c>
      <c r="I498" s="37" t="s">
        <v>552</v>
      </c>
      <c r="J498" s="54">
        <v>0</v>
      </c>
      <c r="K498" s="38"/>
      <c r="L498" s="38"/>
      <c r="M498" s="39" t="s">
        <v>34</v>
      </c>
      <c r="N498" s="38"/>
      <c r="O498" s="38"/>
      <c r="P498" s="38" t="s">
        <v>457</v>
      </c>
      <c r="Q498" s="40"/>
      <c r="R498" s="40"/>
      <c r="S498" s="40"/>
      <c r="T498" s="40"/>
      <c r="U498" s="98"/>
      <c r="V498" s="40"/>
      <c r="W498" s="40"/>
      <c r="X498" s="85">
        <f t="shared" si="5075"/>
        <v>0</v>
      </c>
      <c r="Y498" s="40"/>
      <c r="Z498" s="40"/>
      <c r="AA498" s="40"/>
      <c r="AB498" s="40"/>
      <c r="AC498" s="40"/>
      <c r="AD498" s="40"/>
      <c r="AE498" s="40"/>
      <c r="AF498" s="40"/>
      <c r="AG498" s="40"/>
      <c r="AH498" s="40"/>
      <c r="AI498" s="40"/>
      <c r="AJ498" s="40"/>
      <c r="AK498" s="40"/>
      <c r="AL498" s="40"/>
      <c r="AM498" s="40"/>
      <c r="AN498" s="40"/>
      <c r="AO498" s="40"/>
      <c r="AP498" s="40"/>
      <c r="AQ498" s="40"/>
      <c r="AR498" s="40"/>
      <c r="AS498" s="40"/>
      <c r="AT498" s="40"/>
      <c r="AU498" s="40"/>
      <c r="AV498" s="40"/>
      <c r="AW498" s="40"/>
      <c r="AX498" s="40"/>
      <c r="AY498" s="40"/>
      <c r="AZ498" s="40"/>
      <c r="BA498" s="40"/>
      <c r="BB498" s="40"/>
      <c r="BC498" s="40"/>
      <c r="BD498" s="40"/>
      <c r="BE498" s="40"/>
      <c r="BF498" s="40"/>
      <c r="BG498" s="40"/>
      <c r="BH498" s="40"/>
      <c r="BI498" s="40"/>
      <c r="BJ498" s="40"/>
      <c r="BK498" s="40"/>
      <c r="BL498" s="40"/>
      <c r="BM498" s="40"/>
      <c r="BN498" s="40"/>
      <c r="BO498" s="40"/>
      <c r="BP498" s="40"/>
      <c r="BQ498" s="40"/>
      <c r="BR498" s="40"/>
      <c r="BS498" s="40"/>
      <c r="BT498" s="40"/>
      <c r="BU498" s="40"/>
      <c r="BV498" s="40"/>
      <c r="BW498" s="40"/>
      <c r="BX498" s="40"/>
      <c r="BY498" s="40"/>
      <c r="BZ498" s="40"/>
      <c r="CA498" s="40"/>
      <c r="CB498" s="40"/>
      <c r="CC498" s="40"/>
      <c r="CD498" s="40"/>
      <c r="CE498" s="40"/>
      <c r="CF498" s="40"/>
      <c r="CG498" s="40"/>
      <c r="CH498" s="40"/>
      <c r="CI498" s="40"/>
      <c r="CJ498" s="40"/>
      <c r="CK498" s="40"/>
      <c r="CL498" s="40"/>
      <c r="CM498" s="40"/>
      <c r="CN498" s="40"/>
      <c r="CO498" s="84">
        <v>0</v>
      </c>
      <c r="CP498" s="84">
        <v>0</v>
      </c>
      <c r="CQ498" s="40"/>
      <c r="CR498" s="57">
        <f t="shared" si="5076"/>
        <v>0</v>
      </c>
      <c r="CS498" s="40"/>
      <c r="CT498" s="40">
        <v>0</v>
      </c>
      <c r="CU498" s="84"/>
      <c r="CV498" s="84"/>
      <c r="CW498" s="84"/>
      <c r="CX498" s="84"/>
      <c r="CY498" s="191"/>
      <c r="CZ498" s="84"/>
      <c r="DA498" s="40">
        <v>0</v>
      </c>
      <c r="DB498" s="84">
        <v>0</v>
      </c>
      <c r="DC498" s="84"/>
      <c r="DD498" s="84"/>
      <c r="DE498" s="84">
        <f t="shared" si="5015"/>
        <v>0</v>
      </c>
      <c r="DF498" s="191"/>
      <c r="DG498" s="84"/>
      <c r="DH498" s="40">
        <v>141878.64000000001</v>
      </c>
      <c r="DI498" s="84">
        <v>0</v>
      </c>
      <c r="DJ498" s="84"/>
      <c r="DK498" s="84"/>
      <c r="DL498" s="84">
        <f t="shared" si="5016"/>
        <v>0</v>
      </c>
      <c r="DM498" s="191"/>
      <c r="DN498" s="84"/>
      <c r="DO498" s="40">
        <v>0</v>
      </c>
      <c r="DP498" s="84">
        <v>0</v>
      </c>
      <c r="DQ498" s="84"/>
      <c r="DR498" s="84"/>
      <c r="DS498" s="84">
        <f t="shared" si="5017"/>
        <v>0</v>
      </c>
      <c r="DT498" s="191"/>
      <c r="DU498" s="84"/>
      <c r="DV498" s="40">
        <v>0</v>
      </c>
      <c r="DW498" s="84">
        <v>0</v>
      </c>
      <c r="DX498" s="84"/>
      <c r="DY498" s="84"/>
      <c r="DZ498" s="84">
        <f t="shared" si="5018"/>
        <v>0</v>
      </c>
      <c r="EA498" s="191"/>
      <c r="EB498" s="84"/>
      <c r="EC498" s="40">
        <v>0</v>
      </c>
      <c r="ED498" s="84">
        <v>0</v>
      </c>
      <c r="EE498" s="84"/>
      <c r="EF498" s="84"/>
      <c r="EG498" s="84">
        <f t="shared" si="5019"/>
        <v>0</v>
      </c>
      <c r="EH498" s="191"/>
      <c r="EI498" s="84"/>
      <c r="EJ498" s="40">
        <v>0</v>
      </c>
      <c r="EK498" s="84">
        <v>0</v>
      </c>
      <c r="EL498" s="84"/>
      <c r="EM498" s="84"/>
      <c r="EN498" s="84">
        <f t="shared" si="5020"/>
        <v>0</v>
      </c>
      <c r="EO498" s="191"/>
      <c r="EP498" s="84"/>
      <c r="EQ498" s="40">
        <v>0</v>
      </c>
      <c r="ER498" s="84">
        <v>0</v>
      </c>
      <c r="ES498" s="84"/>
      <c r="ET498" s="84"/>
      <c r="EU498" s="84">
        <f t="shared" si="5021"/>
        <v>0</v>
      </c>
      <c r="EV498" s="191"/>
      <c r="EW498" s="84"/>
      <c r="EX498" s="40">
        <v>0</v>
      </c>
      <c r="EY498" s="84">
        <v>0</v>
      </c>
      <c r="EZ498" s="84"/>
      <c r="FA498" s="84"/>
      <c r="FB498" s="84">
        <f t="shared" si="5022"/>
        <v>0</v>
      </c>
      <c r="FC498" s="191"/>
      <c r="FD498" s="84"/>
      <c r="FE498" s="40">
        <v>0</v>
      </c>
      <c r="FF498" s="84">
        <v>0</v>
      </c>
      <c r="FG498" s="84"/>
      <c r="FH498" s="84"/>
      <c r="FI498" s="84">
        <f t="shared" si="5023"/>
        <v>0</v>
      </c>
      <c r="FJ498" s="191"/>
      <c r="FK498" s="84"/>
      <c r="FL498" s="40">
        <v>0</v>
      </c>
      <c r="FM498" s="84">
        <v>0</v>
      </c>
      <c r="FN498" s="84"/>
      <c r="FO498" s="84"/>
      <c r="FP498" s="84">
        <f t="shared" si="5024"/>
        <v>0</v>
      </c>
      <c r="FQ498" s="191"/>
      <c r="FR498" s="84"/>
      <c r="FS498" s="40"/>
      <c r="FT498" s="97">
        <f t="shared" si="5025"/>
        <v>0</v>
      </c>
      <c r="FU498" s="84">
        <v>0</v>
      </c>
      <c r="FV498" s="84">
        <v>0</v>
      </c>
      <c r="FW498" s="84">
        <v>0</v>
      </c>
      <c r="FX498" s="84">
        <f t="shared" si="5026"/>
        <v>0</v>
      </c>
      <c r="FY498" s="191" t="str">
        <f t="shared" si="5027"/>
        <v>nebija plānots</v>
      </c>
      <c r="FZ498" s="84">
        <f t="shared" si="5028"/>
        <v>0</v>
      </c>
      <c r="GA498" s="84">
        <v>0</v>
      </c>
      <c r="GB498" s="84">
        <v>0</v>
      </c>
      <c r="GC498" s="84">
        <f t="shared" si="5029"/>
        <v>0</v>
      </c>
      <c r="GD498" s="84">
        <f t="shared" si="5030"/>
        <v>0</v>
      </c>
      <c r="GE498" s="84">
        <f t="shared" si="5031"/>
        <v>0</v>
      </c>
      <c r="GF498" s="191" t="str">
        <f t="shared" si="5032"/>
        <v>nebija plānots</v>
      </c>
      <c r="GG498" s="84">
        <f t="shared" si="5033"/>
        <v>0</v>
      </c>
      <c r="GH498" s="84">
        <v>0</v>
      </c>
      <c r="GI498" s="84">
        <v>0</v>
      </c>
      <c r="GJ498" s="84">
        <f t="shared" si="5034"/>
        <v>0</v>
      </c>
      <c r="GK498" s="84">
        <f t="shared" si="5035"/>
        <v>0</v>
      </c>
      <c r="GL498" s="84">
        <f t="shared" si="5036"/>
        <v>0</v>
      </c>
      <c r="GM498" s="191" t="str">
        <f t="shared" si="5037"/>
        <v>nebija plānots</v>
      </c>
      <c r="GN498" s="84">
        <f t="shared" si="5038"/>
        <v>0</v>
      </c>
      <c r="GO498" s="84">
        <v>0</v>
      </c>
      <c r="GP498" s="84">
        <v>0</v>
      </c>
      <c r="GQ498" s="84">
        <f t="shared" si="5007"/>
        <v>0</v>
      </c>
      <c r="GR498" s="84">
        <f t="shared" si="5008"/>
        <v>0</v>
      </c>
      <c r="GS498" s="84">
        <f t="shared" si="5009"/>
        <v>0</v>
      </c>
      <c r="GT498" s="191" t="str">
        <f t="shared" si="5039"/>
        <v>nebija plānots</v>
      </c>
      <c r="GU498" s="84">
        <f t="shared" si="5010"/>
        <v>0</v>
      </c>
      <c r="GV498" s="84">
        <v>0</v>
      </c>
      <c r="GW498" s="84">
        <v>0</v>
      </c>
      <c r="GX498" s="84">
        <f t="shared" si="5011"/>
        <v>0</v>
      </c>
      <c r="GY498" s="84">
        <f t="shared" si="5012"/>
        <v>0</v>
      </c>
      <c r="GZ498" s="84">
        <f t="shared" si="5013"/>
        <v>0</v>
      </c>
      <c r="HA498" s="191" t="str">
        <f t="shared" si="5197"/>
        <v>nebija plānots</v>
      </c>
      <c r="HB498" s="84">
        <f t="shared" si="5014"/>
        <v>0</v>
      </c>
      <c r="HC498" s="40"/>
      <c r="HD498" s="40"/>
      <c r="HE498" s="99"/>
      <c r="HF498" s="99">
        <v>1</v>
      </c>
      <c r="HG498" s="108" t="s">
        <v>688</v>
      </c>
      <c r="HH498" s="100"/>
      <c r="HI498" s="100"/>
    </row>
    <row r="499" spans="1:217" ht="156" collapsed="1" x14ac:dyDescent="0.45">
      <c r="A499" s="1" t="str">
        <f>G499&amp;K499</f>
        <v>8.5.3.__</v>
      </c>
      <c r="B499" s="9" t="str">
        <f>C499&amp;J499&amp;"."&amp;D499</f>
        <v>8.5.3.K0.Nē</v>
      </c>
      <c r="C499" s="317" t="s">
        <v>165</v>
      </c>
      <c r="D499" s="1" t="s">
        <v>1471</v>
      </c>
      <c r="E499" s="35">
        <v>481</v>
      </c>
      <c r="F499" s="52">
        <v>8</v>
      </c>
      <c r="G499" s="55" t="s">
        <v>165</v>
      </c>
      <c r="H499" s="54" t="s">
        <v>307</v>
      </c>
      <c r="I499" s="54" t="str">
        <f t="shared" si="4781"/>
        <v xml:space="preserve">8.5.3. Profesionālās izglītības pārvaldība </v>
      </c>
      <c r="J499" s="54" t="s">
        <v>1472</v>
      </c>
      <c r="K499" s="55" t="s">
        <v>33</v>
      </c>
      <c r="L499" s="38" t="str">
        <f t="shared" si="4782"/>
        <v>8.5.3.__</v>
      </c>
      <c r="M499" s="63" t="s">
        <v>34</v>
      </c>
      <c r="N499" s="62" t="s">
        <v>4</v>
      </c>
      <c r="O499" s="55" t="s">
        <v>222</v>
      </c>
      <c r="P499" s="55" t="s">
        <v>225</v>
      </c>
      <c r="Q499" s="57">
        <f t="shared" si="4783"/>
        <v>5516580</v>
      </c>
      <c r="R499" s="57">
        <f t="shared" si="4784"/>
        <v>5516580</v>
      </c>
      <c r="S499" s="80">
        <v>0</v>
      </c>
      <c r="T499" s="80">
        <v>0</v>
      </c>
      <c r="U499" s="81">
        <v>5516580</v>
      </c>
      <c r="V499" s="80">
        <v>0</v>
      </c>
      <c r="W499" s="80">
        <v>0</v>
      </c>
      <c r="X499" s="85" t="str">
        <f t="shared" si="5075"/>
        <v>ESF</v>
      </c>
      <c r="Y499" s="85">
        <v>0</v>
      </c>
      <c r="Z499" s="85">
        <v>0</v>
      </c>
      <c r="AA499" s="85">
        <v>0</v>
      </c>
      <c r="AB499" s="85">
        <v>32952.879999999997</v>
      </c>
      <c r="AC499" s="85">
        <v>0</v>
      </c>
      <c r="AD499" s="85">
        <v>0</v>
      </c>
      <c r="AE499" s="85">
        <v>0</v>
      </c>
      <c r="AF499" s="85">
        <v>115962.45</v>
      </c>
      <c r="AG499" s="85">
        <v>0</v>
      </c>
      <c r="AH499" s="85">
        <v>0</v>
      </c>
      <c r="AI499" s="85">
        <v>101518.07</v>
      </c>
      <c r="AJ499" s="85">
        <v>0</v>
      </c>
      <c r="AK499" s="85">
        <v>0</v>
      </c>
      <c r="AL499" s="85">
        <v>120371.44</v>
      </c>
      <c r="AM499" s="85">
        <v>370804.83999999997</v>
      </c>
      <c r="AN499" s="85">
        <f t="shared" si="5319"/>
        <v>370804.83999999997</v>
      </c>
      <c r="AO499" s="85">
        <v>1028619.11</v>
      </c>
      <c r="AP499" s="57">
        <f t="shared" si="4538"/>
        <v>1399423.95</v>
      </c>
      <c r="AQ499" s="85">
        <v>0</v>
      </c>
      <c r="AR499" s="85">
        <v>0</v>
      </c>
      <c r="AS499" s="85">
        <v>503965.05</v>
      </c>
      <c r="AT499" s="85">
        <v>0</v>
      </c>
      <c r="AU499" s="85">
        <v>0</v>
      </c>
      <c r="AV499" s="85">
        <v>265203.01</v>
      </c>
      <c r="AW499" s="85">
        <v>0</v>
      </c>
      <c r="AX499" s="85">
        <v>0</v>
      </c>
      <c r="AY499" s="85">
        <v>265558.93</v>
      </c>
      <c r="AZ499" s="85">
        <v>0</v>
      </c>
      <c r="BA499" s="85">
        <v>0</v>
      </c>
      <c r="BB499" s="85">
        <v>170797.56</v>
      </c>
      <c r="BC499" s="57">
        <f t="shared" si="4539"/>
        <v>1205524.55</v>
      </c>
      <c r="BD499" s="57">
        <f t="shared" si="4474"/>
        <v>2604948.5</v>
      </c>
      <c r="BE499" s="85">
        <v>0</v>
      </c>
      <c r="BF499" s="85">
        <v>0</v>
      </c>
      <c r="BG499" s="85">
        <v>360848.89</v>
      </c>
      <c r="BH499" s="85">
        <v>0</v>
      </c>
      <c r="BI499" s="85">
        <v>0</v>
      </c>
      <c r="BJ499" s="85">
        <v>132491.32</v>
      </c>
      <c r="BK499" s="85">
        <v>0</v>
      </c>
      <c r="BL499" s="85">
        <v>134969</v>
      </c>
      <c r="BM499" s="85">
        <v>0</v>
      </c>
      <c r="BN499" s="85">
        <v>0</v>
      </c>
      <c r="BO499" s="85">
        <v>145898.20000000001</v>
      </c>
      <c r="BP499" s="85">
        <v>0</v>
      </c>
      <c r="BQ499" s="57">
        <f t="shared" si="4540"/>
        <v>774207.40999999992</v>
      </c>
      <c r="BR499" s="85">
        <v>0</v>
      </c>
      <c r="BS499" s="85">
        <v>0</v>
      </c>
      <c r="BT499" s="85">
        <v>267831.86</v>
      </c>
      <c r="BU499" s="85">
        <v>0</v>
      </c>
      <c r="BV499" s="85">
        <v>0</v>
      </c>
      <c r="BW499" s="85">
        <v>163431.04999999999</v>
      </c>
      <c r="BX499" s="85">
        <v>0</v>
      </c>
      <c r="BY499" s="85">
        <v>213173.29</v>
      </c>
      <c r="BZ499" s="85">
        <v>0</v>
      </c>
      <c r="CA499" s="85">
        <v>0</v>
      </c>
      <c r="CB499" s="85">
        <v>184802.66</v>
      </c>
      <c r="CC499" s="85">
        <v>0</v>
      </c>
      <c r="CD499" s="57">
        <f t="shared" si="4475"/>
        <v>829238.86</v>
      </c>
      <c r="CE499" s="85">
        <v>0</v>
      </c>
      <c r="CF499" s="85">
        <v>0</v>
      </c>
      <c r="CG499" s="85">
        <v>197094.64</v>
      </c>
      <c r="CH499" s="85">
        <v>0</v>
      </c>
      <c r="CI499" s="85">
        <v>0</v>
      </c>
      <c r="CJ499" s="85">
        <v>0</v>
      </c>
      <c r="CK499" s="85">
        <v>149977.15</v>
      </c>
      <c r="CL499" s="85">
        <v>0</v>
      </c>
      <c r="CM499" s="85">
        <v>298785.89</v>
      </c>
      <c r="CN499" s="85">
        <v>0</v>
      </c>
      <c r="CO499" s="84">
        <v>0</v>
      </c>
      <c r="CP499" s="84">
        <v>188402.23</v>
      </c>
      <c r="CQ499" s="57">
        <f>CE499+CF499+CG499+CH499+CI499+CJ499+CK499+CL499+CM499+CN499+CO499+CP499</f>
        <v>834259.91</v>
      </c>
      <c r="CR499" s="57">
        <f t="shared" si="5076"/>
        <v>5042654.6800000006</v>
      </c>
      <c r="CS499" s="179">
        <v>0</v>
      </c>
      <c r="CT499" s="84">
        <v>193491.14</v>
      </c>
      <c r="CU499" s="84">
        <v>193491.14</v>
      </c>
      <c r="CV499" s="84">
        <f t="shared" si="5040"/>
        <v>193491.14</v>
      </c>
      <c r="CW499" s="84">
        <v>0</v>
      </c>
      <c r="CX499" s="84">
        <f t="shared" si="5041"/>
        <v>193491.14</v>
      </c>
      <c r="CY499" s="191">
        <f t="shared" si="5042"/>
        <v>1</v>
      </c>
      <c r="CZ499" s="84">
        <f t="shared" si="5043"/>
        <v>0</v>
      </c>
      <c r="DA499" s="84">
        <f t="shared" ref="DA499:FL499" si="5380">DA500+DA501</f>
        <v>0</v>
      </c>
      <c r="DB499" s="84">
        <v>0</v>
      </c>
      <c r="DC499" s="84">
        <f t="shared" si="5045"/>
        <v>193491.14</v>
      </c>
      <c r="DD499" s="84">
        <v>0</v>
      </c>
      <c r="DE499" s="84">
        <f t="shared" si="5015"/>
        <v>193491.14</v>
      </c>
      <c r="DF499" s="191">
        <f t="shared" ref="DF499" si="5381">IFERROR(DE499/DC499,"nebija plānots")</f>
        <v>1</v>
      </c>
      <c r="DG499" s="84">
        <f t="shared" ref="DG499" si="5382">DE499-DC499</f>
        <v>0</v>
      </c>
      <c r="DH499" s="84">
        <f t="shared" si="5380"/>
        <v>85734.97</v>
      </c>
      <c r="DI499" s="84">
        <v>0</v>
      </c>
      <c r="DJ499" s="84">
        <f t="shared" ref="DJ499" si="5383">DC499+DH499</f>
        <v>279226.11</v>
      </c>
      <c r="DK499" s="84">
        <v>0</v>
      </c>
      <c r="DL499" s="84">
        <f t="shared" si="5016"/>
        <v>193491.14</v>
      </c>
      <c r="DM499" s="191">
        <f t="shared" ref="DM499" si="5384">IFERROR(DL499/DJ499,"nebija plānots")</f>
        <v>0.69295503919744472</v>
      </c>
      <c r="DN499" s="84">
        <f t="shared" ref="DN499" si="5385">DL499-DJ499</f>
        <v>-85734.969999999972</v>
      </c>
      <c r="DO499" s="84">
        <f t="shared" si="5380"/>
        <v>0</v>
      </c>
      <c r="DP499" s="84">
        <v>0</v>
      </c>
      <c r="DQ499" s="84">
        <f t="shared" ref="DQ499" si="5386">DJ499+DO499</f>
        <v>279226.11</v>
      </c>
      <c r="DR499" s="84">
        <v>0</v>
      </c>
      <c r="DS499" s="84">
        <f t="shared" si="5017"/>
        <v>193491.14</v>
      </c>
      <c r="DT499" s="191">
        <f t="shared" ref="DT499" si="5387">IFERROR(DS499/DQ499,"nebija plānots")</f>
        <v>0.69295503919744472</v>
      </c>
      <c r="DU499" s="84">
        <f t="shared" ref="DU499" si="5388">DS499-DQ499</f>
        <v>-85734.969999999972</v>
      </c>
      <c r="DV499" s="84">
        <f t="shared" si="5380"/>
        <v>0</v>
      </c>
      <c r="DW499" s="84">
        <v>0</v>
      </c>
      <c r="DX499" s="84">
        <f t="shared" ref="DX499" si="5389">DQ499+DV499</f>
        <v>279226.11</v>
      </c>
      <c r="DY499" s="84">
        <v>0</v>
      </c>
      <c r="DZ499" s="84">
        <f t="shared" si="5018"/>
        <v>193491.14</v>
      </c>
      <c r="EA499" s="191">
        <f t="shared" ref="EA499" si="5390">IFERROR(DZ499/DX499,"nebija plānots")</f>
        <v>0.69295503919744472</v>
      </c>
      <c r="EB499" s="84">
        <f t="shared" ref="EB499" si="5391">DZ499-DX499</f>
        <v>-85734.969999999972</v>
      </c>
      <c r="EC499" s="84">
        <f t="shared" si="5380"/>
        <v>0</v>
      </c>
      <c r="ED499" s="84">
        <v>0</v>
      </c>
      <c r="EE499" s="84">
        <f t="shared" ref="EE499" si="5392">DX499+EC499</f>
        <v>279226.11</v>
      </c>
      <c r="EF499" s="84">
        <v>0</v>
      </c>
      <c r="EG499" s="84">
        <f t="shared" si="5019"/>
        <v>193491.14</v>
      </c>
      <c r="EH499" s="191">
        <f t="shared" ref="EH499" si="5393">IFERROR(EG499/EE499,"nebija plānots")</f>
        <v>0.69295503919744472</v>
      </c>
      <c r="EI499" s="84">
        <f t="shared" ref="EI499" si="5394">EG499-EE499</f>
        <v>-85734.969999999972</v>
      </c>
      <c r="EJ499" s="84">
        <f t="shared" si="5380"/>
        <v>0</v>
      </c>
      <c r="EK499" s="84">
        <v>85733.99</v>
      </c>
      <c r="EL499" s="84">
        <f t="shared" ref="EL499" si="5395">EE499+EJ499</f>
        <v>279226.11</v>
      </c>
      <c r="EM499" s="84">
        <v>0</v>
      </c>
      <c r="EN499" s="84">
        <f t="shared" si="5020"/>
        <v>279225.13</v>
      </c>
      <c r="EO499" s="191">
        <f t="shared" ref="EO499" si="5396">IFERROR(EN499/EL499,"nebija plānots")</f>
        <v>0.99999649029956406</v>
      </c>
      <c r="EP499" s="84">
        <f t="shared" ref="EP499" si="5397">EN499-EL499</f>
        <v>-0.97999999998137355</v>
      </c>
      <c r="EQ499" s="84">
        <f t="shared" si="5380"/>
        <v>0</v>
      </c>
      <c r="ER499" s="84">
        <v>0</v>
      </c>
      <c r="ES499" s="84">
        <f t="shared" ref="ES499" si="5398">EL499+EQ499</f>
        <v>279226.11</v>
      </c>
      <c r="ET499" s="84">
        <v>0</v>
      </c>
      <c r="EU499" s="84">
        <f t="shared" si="5021"/>
        <v>279225.13</v>
      </c>
      <c r="EV499" s="191">
        <f t="shared" ref="EV499" si="5399">IFERROR(EU499/ES499,"nebija plānots")</f>
        <v>0.99999649029956406</v>
      </c>
      <c r="EW499" s="84">
        <f t="shared" ref="EW499" si="5400">EU499-ES499</f>
        <v>-0.97999999998137355</v>
      </c>
      <c r="EX499" s="84">
        <f t="shared" si="5380"/>
        <v>0</v>
      </c>
      <c r="EY499" s="84">
        <v>0</v>
      </c>
      <c r="EZ499" s="84">
        <f t="shared" ref="EZ499" si="5401">ES499+EX499</f>
        <v>279226.11</v>
      </c>
      <c r="FA499" s="84">
        <v>0</v>
      </c>
      <c r="FB499" s="84">
        <f t="shared" si="5022"/>
        <v>279225.13</v>
      </c>
      <c r="FC499" s="191">
        <f t="shared" ref="FC499" si="5402">IFERROR(FB499/EZ499,"nebija plānots")</f>
        <v>0.99999649029956406</v>
      </c>
      <c r="FD499" s="84">
        <f t="shared" ref="FD499" si="5403">FB499-EZ499</f>
        <v>-0.97999999998137355</v>
      </c>
      <c r="FE499" s="84">
        <f t="shared" si="5380"/>
        <v>0</v>
      </c>
      <c r="FF499" s="84">
        <v>0</v>
      </c>
      <c r="FG499" s="84">
        <f t="shared" ref="FG499" si="5404">EZ499+FE499</f>
        <v>279226.11</v>
      </c>
      <c r="FH499" s="84">
        <v>0</v>
      </c>
      <c r="FI499" s="84">
        <f t="shared" si="5023"/>
        <v>279225.13</v>
      </c>
      <c r="FJ499" s="191">
        <f t="shared" ref="FJ499" si="5405">IFERROR(FI499/FG499,"nebija plānots")</f>
        <v>0.99999649029956406</v>
      </c>
      <c r="FK499" s="84">
        <f t="shared" ref="FK499" si="5406">FI499-FG499</f>
        <v>-0.97999999998137355</v>
      </c>
      <c r="FL499" s="84">
        <f t="shared" si="5380"/>
        <v>0</v>
      </c>
      <c r="FM499" s="84">
        <v>0</v>
      </c>
      <c r="FN499" s="84">
        <f t="shared" ref="FN499" si="5407">FG499+FL499</f>
        <v>279226.11</v>
      </c>
      <c r="FO499" s="84">
        <v>0</v>
      </c>
      <c r="FP499" s="84">
        <f t="shared" si="5024"/>
        <v>279225.13</v>
      </c>
      <c r="FQ499" s="191">
        <f t="shared" ref="FQ499" si="5408">IFERROR(FP499/FN499,"nebija plānots")</f>
        <v>0.99999649029956406</v>
      </c>
      <c r="FR499" s="84">
        <f t="shared" ref="FR499" si="5409">FP499-FN499</f>
        <v>-0.97999999998137355</v>
      </c>
      <c r="FS499" s="97">
        <f t="shared" si="5258"/>
        <v>279226.11</v>
      </c>
      <c r="FT499" s="97">
        <f t="shared" si="5025"/>
        <v>5321879.8100000005</v>
      </c>
      <c r="FU499" s="84">
        <v>0</v>
      </c>
      <c r="FV499" s="84">
        <v>0</v>
      </c>
      <c r="FW499" s="84">
        <v>0</v>
      </c>
      <c r="FX499" s="84">
        <f t="shared" si="5026"/>
        <v>0</v>
      </c>
      <c r="FY499" s="191" t="str">
        <f t="shared" si="5027"/>
        <v>nebija plānots</v>
      </c>
      <c r="FZ499" s="84">
        <f t="shared" si="5028"/>
        <v>0</v>
      </c>
      <c r="GA499" s="84">
        <v>0</v>
      </c>
      <c r="GB499" s="84">
        <v>0</v>
      </c>
      <c r="GC499" s="84">
        <f t="shared" si="5029"/>
        <v>0</v>
      </c>
      <c r="GD499" s="84">
        <f t="shared" si="5030"/>
        <v>0</v>
      </c>
      <c r="GE499" s="84">
        <f t="shared" si="5031"/>
        <v>0</v>
      </c>
      <c r="GF499" s="191" t="str">
        <f t="shared" si="5032"/>
        <v>nebija plānots</v>
      </c>
      <c r="GG499" s="84">
        <f t="shared" si="5033"/>
        <v>0</v>
      </c>
      <c r="GH499" s="84">
        <v>0</v>
      </c>
      <c r="GI499" s="84">
        <v>0</v>
      </c>
      <c r="GJ499" s="84">
        <f t="shared" si="5034"/>
        <v>0</v>
      </c>
      <c r="GK499" s="84">
        <f t="shared" si="5035"/>
        <v>0</v>
      </c>
      <c r="GL499" s="84">
        <f t="shared" si="5036"/>
        <v>0</v>
      </c>
      <c r="GM499" s="191" t="str">
        <f t="shared" si="5037"/>
        <v>nebija plānots</v>
      </c>
      <c r="GN499" s="84">
        <f t="shared" si="5038"/>
        <v>0</v>
      </c>
      <c r="GO499" s="84">
        <v>0</v>
      </c>
      <c r="GP499" s="84">
        <v>0</v>
      </c>
      <c r="GQ499" s="84">
        <f t="shared" si="5007"/>
        <v>0</v>
      </c>
      <c r="GR499" s="84">
        <f t="shared" si="5008"/>
        <v>0</v>
      </c>
      <c r="GS499" s="84">
        <f t="shared" si="5009"/>
        <v>0</v>
      </c>
      <c r="GT499" s="191" t="str">
        <f t="shared" si="5039"/>
        <v>nebija plānots</v>
      </c>
      <c r="GU499" s="84">
        <f t="shared" si="5010"/>
        <v>0</v>
      </c>
      <c r="GV499" s="84">
        <v>0</v>
      </c>
      <c r="GW499" s="84">
        <v>0</v>
      </c>
      <c r="GX499" s="84">
        <f t="shared" si="5011"/>
        <v>0</v>
      </c>
      <c r="GY499" s="84">
        <f t="shared" si="5012"/>
        <v>0</v>
      </c>
      <c r="GZ499" s="84">
        <f t="shared" si="5013"/>
        <v>0</v>
      </c>
      <c r="HA499" s="191" t="str">
        <f t="shared" si="5197"/>
        <v>nebija plānots</v>
      </c>
      <c r="HB499" s="84">
        <f t="shared" si="5014"/>
        <v>0</v>
      </c>
      <c r="HC499" s="57">
        <f>FU499+FS499+CQ499+CD499+BQ499+BC499+AP499</f>
        <v>5321880.79</v>
      </c>
      <c r="HD499" s="57">
        <f>Q499-HC499</f>
        <v>194699.20999999996</v>
      </c>
      <c r="HE499" s="58" t="s">
        <v>689</v>
      </c>
      <c r="HF499" s="58"/>
      <c r="HG499" s="59"/>
      <c r="HH499" s="59"/>
      <c r="HI499" s="59"/>
    </row>
    <row r="500" spans="1:217" ht="78" hidden="1" outlineLevel="1" x14ac:dyDescent="0.45">
      <c r="B500" s="9"/>
      <c r="C500" s="317" t="s">
        <v>165</v>
      </c>
      <c r="D500" s="1" t="s">
        <v>1471</v>
      </c>
      <c r="E500" s="35">
        <v>482</v>
      </c>
      <c r="F500" s="35">
        <v>8</v>
      </c>
      <c r="G500" s="38" t="s">
        <v>165</v>
      </c>
      <c r="H500" s="37" t="s">
        <v>307</v>
      </c>
      <c r="I500" s="37" t="s">
        <v>553</v>
      </c>
      <c r="J500" s="54">
        <v>0</v>
      </c>
      <c r="K500" s="38"/>
      <c r="L500" s="38"/>
      <c r="M500" s="42" t="s">
        <v>34</v>
      </c>
      <c r="N500" s="41"/>
      <c r="O500" s="38"/>
      <c r="P500" s="38" t="s">
        <v>456</v>
      </c>
      <c r="Q500" s="40"/>
      <c r="R500" s="40"/>
      <c r="S500" s="40"/>
      <c r="T500" s="40"/>
      <c r="U500" s="98"/>
      <c r="V500" s="40"/>
      <c r="W500" s="40"/>
      <c r="X500" s="85">
        <f t="shared" si="5075"/>
        <v>0</v>
      </c>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0"/>
      <c r="AW500" s="40"/>
      <c r="AX500" s="40"/>
      <c r="AY500" s="40"/>
      <c r="AZ500" s="40"/>
      <c r="BA500" s="40"/>
      <c r="BB500" s="40"/>
      <c r="BC500" s="40"/>
      <c r="BD500" s="40"/>
      <c r="BE500" s="40"/>
      <c r="BF500" s="40"/>
      <c r="BG500" s="40"/>
      <c r="BH500" s="40"/>
      <c r="BI500" s="40"/>
      <c r="BJ500" s="40"/>
      <c r="BK500" s="40"/>
      <c r="BL500" s="40"/>
      <c r="BM500" s="40"/>
      <c r="BN500" s="40"/>
      <c r="BO500" s="40"/>
      <c r="BP500" s="40"/>
      <c r="BQ500" s="40"/>
      <c r="BR500" s="40"/>
      <c r="BS500" s="40"/>
      <c r="BT500" s="40"/>
      <c r="BU500" s="40"/>
      <c r="BV500" s="40"/>
      <c r="BW500" s="40"/>
      <c r="BX500" s="40"/>
      <c r="BY500" s="40"/>
      <c r="BZ500" s="40"/>
      <c r="CA500" s="40"/>
      <c r="CB500" s="40"/>
      <c r="CC500" s="40"/>
      <c r="CD500" s="40"/>
      <c r="CE500" s="40"/>
      <c r="CF500" s="40"/>
      <c r="CG500" s="40"/>
      <c r="CH500" s="40"/>
      <c r="CI500" s="40"/>
      <c r="CJ500" s="40"/>
      <c r="CK500" s="40"/>
      <c r="CL500" s="40"/>
      <c r="CM500" s="40"/>
      <c r="CN500" s="40"/>
      <c r="CO500" s="84">
        <v>0</v>
      </c>
      <c r="CP500" s="84">
        <v>0</v>
      </c>
      <c r="CQ500" s="40"/>
      <c r="CR500" s="57">
        <f t="shared" si="5076"/>
        <v>0</v>
      </c>
      <c r="CS500" s="40"/>
      <c r="CT500" s="40"/>
      <c r="CU500" s="84"/>
      <c r="CV500" s="84"/>
      <c r="CW500" s="84"/>
      <c r="CX500" s="84"/>
      <c r="CY500" s="191"/>
      <c r="CZ500" s="84"/>
      <c r="DA500" s="40"/>
      <c r="DB500" s="84">
        <v>0</v>
      </c>
      <c r="DC500" s="84"/>
      <c r="DD500" s="84"/>
      <c r="DE500" s="84">
        <f t="shared" si="5015"/>
        <v>0</v>
      </c>
      <c r="DF500" s="191"/>
      <c r="DG500" s="84"/>
      <c r="DH500" s="40"/>
      <c r="DI500" s="84">
        <v>0</v>
      </c>
      <c r="DJ500" s="84"/>
      <c r="DK500" s="84"/>
      <c r="DL500" s="84">
        <f t="shared" si="5016"/>
        <v>0</v>
      </c>
      <c r="DM500" s="191"/>
      <c r="DN500" s="84"/>
      <c r="DO500" s="40"/>
      <c r="DP500" s="84">
        <v>0</v>
      </c>
      <c r="DQ500" s="84"/>
      <c r="DR500" s="84"/>
      <c r="DS500" s="84">
        <f t="shared" si="5017"/>
        <v>0</v>
      </c>
      <c r="DT500" s="191"/>
      <c r="DU500" s="84"/>
      <c r="DV500" s="40"/>
      <c r="DW500" s="84">
        <v>0</v>
      </c>
      <c r="DX500" s="84"/>
      <c r="DY500" s="84"/>
      <c r="DZ500" s="84">
        <f t="shared" si="5018"/>
        <v>0</v>
      </c>
      <c r="EA500" s="191"/>
      <c r="EB500" s="84"/>
      <c r="EC500" s="40"/>
      <c r="ED500" s="84">
        <v>0</v>
      </c>
      <c r="EE500" s="84"/>
      <c r="EF500" s="84"/>
      <c r="EG500" s="84">
        <f t="shared" si="5019"/>
        <v>0</v>
      </c>
      <c r="EH500" s="191"/>
      <c r="EI500" s="84"/>
      <c r="EJ500" s="40"/>
      <c r="EK500" s="84">
        <v>0</v>
      </c>
      <c r="EL500" s="84"/>
      <c r="EM500" s="84"/>
      <c r="EN500" s="84">
        <f t="shared" si="5020"/>
        <v>0</v>
      </c>
      <c r="EO500" s="191"/>
      <c r="EP500" s="84"/>
      <c r="EQ500" s="40"/>
      <c r="ER500" s="84">
        <v>0</v>
      </c>
      <c r="ES500" s="84"/>
      <c r="ET500" s="84"/>
      <c r="EU500" s="84">
        <f t="shared" si="5021"/>
        <v>0</v>
      </c>
      <c r="EV500" s="191"/>
      <c r="EW500" s="84"/>
      <c r="EX500" s="40"/>
      <c r="EY500" s="84">
        <v>0</v>
      </c>
      <c r="EZ500" s="84"/>
      <c r="FA500" s="84"/>
      <c r="FB500" s="84">
        <f t="shared" si="5022"/>
        <v>0</v>
      </c>
      <c r="FC500" s="191"/>
      <c r="FD500" s="84"/>
      <c r="FE500" s="40"/>
      <c r="FF500" s="84">
        <v>0</v>
      </c>
      <c r="FG500" s="84"/>
      <c r="FH500" s="84"/>
      <c r="FI500" s="84">
        <f t="shared" si="5023"/>
        <v>0</v>
      </c>
      <c r="FJ500" s="191"/>
      <c r="FK500" s="84"/>
      <c r="FL500" s="40"/>
      <c r="FM500" s="84">
        <v>0</v>
      </c>
      <c r="FN500" s="84"/>
      <c r="FO500" s="84"/>
      <c r="FP500" s="84">
        <f t="shared" si="5024"/>
        <v>0</v>
      </c>
      <c r="FQ500" s="191"/>
      <c r="FR500" s="84"/>
      <c r="FS500" s="40"/>
      <c r="FT500" s="97">
        <f t="shared" si="5025"/>
        <v>0</v>
      </c>
      <c r="FU500" s="84">
        <v>0</v>
      </c>
      <c r="FV500" s="84">
        <v>0</v>
      </c>
      <c r="FW500" s="84">
        <v>0</v>
      </c>
      <c r="FX500" s="84">
        <f t="shared" si="5026"/>
        <v>0</v>
      </c>
      <c r="FY500" s="191" t="str">
        <f t="shared" si="5027"/>
        <v>nebija plānots</v>
      </c>
      <c r="FZ500" s="84">
        <f t="shared" si="5028"/>
        <v>0</v>
      </c>
      <c r="GA500" s="84">
        <v>0</v>
      </c>
      <c r="GB500" s="84">
        <v>0</v>
      </c>
      <c r="GC500" s="84">
        <f t="shared" si="5029"/>
        <v>0</v>
      </c>
      <c r="GD500" s="84">
        <f t="shared" si="5030"/>
        <v>0</v>
      </c>
      <c r="GE500" s="84">
        <f t="shared" si="5031"/>
        <v>0</v>
      </c>
      <c r="GF500" s="191" t="str">
        <f t="shared" si="5032"/>
        <v>nebija plānots</v>
      </c>
      <c r="GG500" s="84">
        <f t="shared" si="5033"/>
        <v>0</v>
      </c>
      <c r="GH500" s="84">
        <v>0</v>
      </c>
      <c r="GI500" s="84">
        <v>0</v>
      </c>
      <c r="GJ500" s="84">
        <f t="shared" si="5034"/>
        <v>0</v>
      </c>
      <c r="GK500" s="84">
        <f t="shared" si="5035"/>
        <v>0</v>
      </c>
      <c r="GL500" s="84">
        <f t="shared" si="5036"/>
        <v>0</v>
      </c>
      <c r="GM500" s="191" t="str">
        <f t="shared" si="5037"/>
        <v>nebija plānots</v>
      </c>
      <c r="GN500" s="84">
        <f t="shared" si="5038"/>
        <v>0</v>
      </c>
      <c r="GO500" s="84">
        <v>0</v>
      </c>
      <c r="GP500" s="84">
        <v>0</v>
      </c>
      <c r="GQ500" s="84">
        <f t="shared" si="5007"/>
        <v>0</v>
      </c>
      <c r="GR500" s="84">
        <f t="shared" si="5008"/>
        <v>0</v>
      </c>
      <c r="GS500" s="84">
        <f t="shared" si="5009"/>
        <v>0</v>
      </c>
      <c r="GT500" s="191" t="str">
        <f t="shared" si="5039"/>
        <v>nebija plānots</v>
      </c>
      <c r="GU500" s="84">
        <f t="shared" si="5010"/>
        <v>0</v>
      </c>
      <c r="GV500" s="84">
        <v>0</v>
      </c>
      <c r="GW500" s="84">
        <v>0</v>
      </c>
      <c r="GX500" s="84">
        <f t="shared" si="5011"/>
        <v>0</v>
      </c>
      <c r="GY500" s="84">
        <f t="shared" si="5012"/>
        <v>0</v>
      </c>
      <c r="GZ500" s="84">
        <f t="shared" si="5013"/>
        <v>0</v>
      </c>
      <c r="HA500" s="191" t="str">
        <f t="shared" si="5197"/>
        <v>nebija plānots</v>
      </c>
      <c r="HB500" s="84">
        <f t="shared" si="5014"/>
        <v>0</v>
      </c>
      <c r="HC500" s="40"/>
      <c r="HD500" s="40"/>
      <c r="HE500" s="99"/>
      <c r="HF500" s="99"/>
      <c r="HG500" s="100"/>
      <c r="HH500" s="100"/>
      <c r="HI500" s="100"/>
    </row>
    <row r="501" spans="1:217" ht="58.5" hidden="1" outlineLevel="1" x14ac:dyDescent="0.45">
      <c r="B501" s="9"/>
      <c r="C501" s="317" t="s">
        <v>165</v>
      </c>
      <c r="D501" s="1" t="s">
        <v>1471</v>
      </c>
      <c r="E501" s="35">
        <v>483</v>
      </c>
      <c r="F501" s="35">
        <v>8</v>
      </c>
      <c r="G501" s="38" t="s">
        <v>165</v>
      </c>
      <c r="H501" s="37" t="s">
        <v>307</v>
      </c>
      <c r="I501" s="37" t="s">
        <v>553</v>
      </c>
      <c r="J501" s="54">
        <v>0</v>
      </c>
      <c r="K501" s="38"/>
      <c r="L501" s="38"/>
      <c r="M501" s="42" t="s">
        <v>34</v>
      </c>
      <c r="N501" s="41"/>
      <c r="O501" s="38"/>
      <c r="P501" s="38" t="s">
        <v>457</v>
      </c>
      <c r="Q501" s="40"/>
      <c r="R501" s="40"/>
      <c r="S501" s="40"/>
      <c r="T501" s="40"/>
      <c r="U501" s="98"/>
      <c r="V501" s="40"/>
      <c r="W501" s="40"/>
      <c r="X501" s="85">
        <f t="shared" si="5075"/>
        <v>0</v>
      </c>
      <c r="Y501" s="40"/>
      <c r="Z501" s="40"/>
      <c r="AA501" s="40"/>
      <c r="AB501" s="40"/>
      <c r="AC501" s="40"/>
      <c r="AD501" s="40"/>
      <c r="AE501" s="40"/>
      <c r="AF501" s="40"/>
      <c r="AG501" s="40"/>
      <c r="AH501" s="40"/>
      <c r="AI501" s="40"/>
      <c r="AJ501" s="40"/>
      <c r="AK501" s="40"/>
      <c r="AL501" s="40"/>
      <c r="AM501" s="40"/>
      <c r="AN501" s="40"/>
      <c r="AO501" s="40"/>
      <c r="AP501" s="40"/>
      <c r="AQ501" s="40"/>
      <c r="AR501" s="40"/>
      <c r="AS501" s="40"/>
      <c r="AT501" s="40"/>
      <c r="AU501" s="40"/>
      <c r="AV501" s="40"/>
      <c r="AW501" s="40"/>
      <c r="AX501" s="40"/>
      <c r="AY501" s="40"/>
      <c r="AZ501" s="40"/>
      <c r="BA501" s="40"/>
      <c r="BB501" s="40"/>
      <c r="BC501" s="40"/>
      <c r="BD501" s="40"/>
      <c r="BE501" s="40"/>
      <c r="BF501" s="40"/>
      <c r="BG501" s="40"/>
      <c r="BH501" s="40"/>
      <c r="BI501" s="40"/>
      <c r="BJ501" s="40"/>
      <c r="BK501" s="40"/>
      <c r="BL501" s="40"/>
      <c r="BM501" s="40"/>
      <c r="BN501" s="40"/>
      <c r="BO501" s="40"/>
      <c r="BP501" s="40"/>
      <c r="BQ501" s="40"/>
      <c r="BR501" s="40"/>
      <c r="BS501" s="40"/>
      <c r="BT501" s="40"/>
      <c r="BU501" s="40"/>
      <c r="BV501" s="40"/>
      <c r="BW501" s="40"/>
      <c r="BX501" s="40"/>
      <c r="BY501" s="40"/>
      <c r="BZ501" s="40"/>
      <c r="CA501" s="40"/>
      <c r="CB501" s="40"/>
      <c r="CC501" s="40"/>
      <c r="CD501" s="40"/>
      <c r="CE501" s="40"/>
      <c r="CF501" s="40"/>
      <c r="CG501" s="40"/>
      <c r="CH501" s="40"/>
      <c r="CI501" s="40"/>
      <c r="CJ501" s="40"/>
      <c r="CK501" s="40"/>
      <c r="CL501" s="40"/>
      <c r="CM501" s="40"/>
      <c r="CN501" s="40"/>
      <c r="CO501" s="84">
        <v>0</v>
      </c>
      <c r="CP501" s="84">
        <v>0</v>
      </c>
      <c r="CQ501" s="40"/>
      <c r="CR501" s="57">
        <f t="shared" si="5076"/>
        <v>0</v>
      </c>
      <c r="CS501" s="40"/>
      <c r="CT501" s="40">
        <v>193491.14</v>
      </c>
      <c r="CU501" s="84"/>
      <c r="CV501" s="84"/>
      <c r="CW501" s="84"/>
      <c r="CX501" s="84"/>
      <c r="CY501" s="191"/>
      <c r="CZ501" s="84"/>
      <c r="DA501" s="40">
        <v>0</v>
      </c>
      <c r="DB501" s="84">
        <v>0</v>
      </c>
      <c r="DC501" s="84"/>
      <c r="DD501" s="84"/>
      <c r="DE501" s="84">
        <f t="shared" si="5015"/>
        <v>0</v>
      </c>
      <c r="DF501" s="191"/>
      <c r="DG501" s="84"/>
      <c r="DH501" s="40">
        <v>85734.97</v>
      </c>
      <c r="DI501" s="84">
        <v>0</v>
      </c>
      <c r="DJ501" s="84"/>
      <c r="DK501" s="84"/>
      <c r="DL501" s="84">
        <f t="shared" si="5016"/>
        <v>0</v>
      </c>
      <c r="DM501" s="191"/>
      <c r="DN501" s="84"/>
      <c r="DO501" s="40">
        <v>0</v>
      </c>
      <c r="DP501" s="84">
        <v>0</v>
      </c>
      <c r="DQ501" s="84"/>
      <c r="DR501" s="84"/>
      <c r="DS501" s="84">
        <f t="shared" si="5017"/>
        <v>0</v>
      </c>
      <c r="DT501" s="191"/>
      <c r="DU501" s="84"/>
      <c r="DV501" s="40">
        <v>0</v>
      </c>
      <c r="DW501" s="84">
        <v>0</v>
      </c>
      <c r="DX501" s="84"/>
      <c r="DY501" s="84"/>
      <c r="DZ501" s="84">
        <f t="shared" si="5018"/>
        <v>0</v>
      </c>
      <c r="EA501" s="191"/>
      <c r="EB501" s="84"/>
      <c r="EC501" s="40">
        <v>0</v>
      </c>
      <c r="ED501" s="84">
        <v>0</v>
      </c>
      <c r="EE501" s="84"/>
      <c r="EF501" s="84"/>
      <c r="EG501" s="84">
        <f t="shared" si="5019"/>
        <v>0</v>
      </c>
      <c r="EH501" s="191"/>
      <c r="EI501" s="84"/>
      <c r="EJ501" s="40">
        <v>0</v>
      </c>
      <c r="EK501" s="84">
        <v>0</v>
      </c>
      <c r="EL501" s="84"/>
      <c r="EM501" s="84"/>
      <c r="EN501" s="84">
        <f t="shared" si="5020"/>
        <v>0</v>
      </c>
      <c r="EO501" s="191"/>
      <c r="EP501" s="84"/>
      <c r="EQ501" s="40">
        <v>0</v>
      </c>
      <c r="ER501" s="84">
        <v>0</v>
      </c>
      <c r="ES501" s="84"/>
      <c r="ET501" s="84"/>
      <c r="EU501" s="84">
        <f t="shared" si="5021"/>
        <v>0</v>
      </c>
      <c r="EV501" s="191"/>
      <c r="EW501" s="84"/>
      <c r="EX501" s="40">
        <v>0</v>
      </c>
      <c r="EY501" s="84">
        <v>0</v>
      </c>
      <c r="EZ501" s="84"/>
      <c r="FA501" s="84"/>
      <c r="FB501" s="84">
        <f t="shared" si="5022"/>
        <v>0</v>
      </c>
      <c r="FC501" s="191"/>
      <c r="FD501" s="84"/>
      <c r="FE501" s="40">
        <v>0</v>
      </c>
      <c r="FF501" s="84">
        <v>0</v>
      </c>
      <c r="FG501" s="84"/>
      <c r="FH501" s="84"/>
      <c r="FI501" s="84">
        <f t="shared" si="5023"/>
        <v>0</v>
      </c>
      <c r="FJ501" s="191"/>
      <c r="FK501" s="84"/>
      <c r="FL501" s="40">
        <v>0</v>
      </c>
      <c r="FM501" s="84">
        <v>0</v>
      </c>
      <c r="FN501" s="84"/>
      <c r="FO501" s="84"/>
      <c r="FP501" s="84">
        <f t="shared" si="5024"/>
        <v>0</v>
      </c>
      <c r="FQ501" s="191"/>
      <c r="FR501" s="84"/>
      <c r="FS501" s="40"/>
      <c r="FT501" s="97">
        <f t="shared" si="5025"/>
        <v>0</v>
      </c>
      <c r="FU501" s="84">
        <v>0</v>
      </c>
      <c r="FV501" s="84">
        <v>0</v>
      </c>
      <c r="FW501" s="84">
        <v>0</v>
      </c>
      <c r="FX501" s="84">
        <f t="shared" si="5026"/>
        <v>0</v>
      </c>
      <c r="FY501" s="191" t="str">
        <f t="shared" si="5027"/>
        <v>nebija plānots</v>
      </c>
      <c r="FZ501" s="84">
        <f t="shared" si="5028"/>
        <v>0</v>
      </c>
      <c r="GA501" s="84">
        <v>0</v>
      </c>
      <c r="GB501" s="84">
        <v>0</v>
      </c>
      <c r="GC501" s="84">
        <f t="shared" si="5029"/>
        <v>0</v>
      </c>
      <c r="GD501" s="84">
        <f t="shared" si="5030"/>
        <v>0</v>
      </c>
      <c r="GE501" s="84">
        <f t="shared" si="5031"/>
        <v>0</v>
      </c>
      <c r="GF501" s="191" t="str">
        <f t="shared" si="5032"/>
        <v>nebija plānots</v>
      </c>
      <c r="GG501" s="84">
        <f t="shared" si="5033"/>
        <v>0</v>
      </c>
      <c r="GH501" s="84">
        <v>0</v>
      </c>
      <c r="GI501" s="84">
        <v>0</v>
      </c>
      <c r="GJ501" s="84">
        <f t="shared" si="5034"/>
        <v>0</v>
      </c>
      <c r="GK501" s="84">
        <f t="shared" si="5035"/>
        <v>0</v>
      </c>
      <c r="GL501" s="84">
        <f t="shared" si="5036"/>
        <v>0</v>
      </c>
      <c r="GM501" s="191" t="str">
        <f t="shared" si="5037"/>
        <v>nebija plānots</v>
      </c>
      <c r="GN501" s="84">
        <f t="shared" si="5038"/>
        <v>0</v>
      </c>
      <c r="GO501" s="84">
        <v>0</v>
      </c>
      <c r="GP501" s="84">
        <v>0</v>
      </c>
      <c r="GQ501" s="84">
        <f t="shared" si="5007"/>
        <v>0</v>
      </c>
      <c r="GR501" s="84">
        <f t="shared" si="5008"/>
        <v>0</v>
      </c>
      <c r="GS501" s="84">
        <f t="shared" si="5009"/>
        <v>0</v>
      </c>
      <c r="GT501" s="191" t="str">
        <f t="shared" si="5039"/>
        <v>nebija plānots</v>
      </c>
      <c r="GU501" s="84">
        <f t="shared" si="5010"/>
        <v>0</v>
      </c>
      <c r="GV501" s="84">
        <v>0</v>
      </c>
      <c r="GW501" s="84">
        <v>0</v>
      </c>
      <c r="GX501" s="84">
        <f t="shared" si="5011"/>
        <v>0</v>
      </c>
      <c r="GY501" s="84">
        <f t="shared" si="5012"/>
        <v>0</v>
      </c>
      <c r="GZ501" s="84">
        <f t="shared" si="5013"/>
        <v>0</v>
      </c>
      <c r="HA501" s="191" t="str">
        <f t="shared" si="5197"/>
        <v>nebija plānots</v>
      </c>
      <c r="HB501" s="84">
        <f t="shared" si="5014"/>
        <v>0</v>
      </c>
      <c r="HC501" s="40"/>
      <c r="HD501" s="40"/>
      <c r="HE501" s="99"/>
      <c r="HF501" s="99">
        <v>1</v>
      </c>
      <c r="HG501" s="100" t="s">
        <v>688</v>
      </c>
      <c r="HH501" s="100"/>
      <c r="HI501" s="100"/>
    </row>
    <row r="502" spans="1:217" ht="195" collapsed="1" x14ac:dyDescent="0.45">
      <c r="A502" s="1" t="str">
        <f>G502&amp;K502</f>
        <v>9.1.1.1.__</v>
      </c>
      <c r="B502" s="9" t="str">
        <f>C502&amp;J502&amp;"."&amp;D502</f>
        <v>9.1.1.1.K0.Nē</v>
      </c>
      <c r="C502" s="317" t="s">
        <v>99</v>
      </c>
      <c r="D502" s="1" t="s">
        <v>1471</v>
      </c>
      <c r="E502" s="35">
        <v>484</v>
      </c>
      <c r="F502" s="52">
        <v>9</v>
      </c>
      <c r="G502" s="53" t="s">
        <v>99</v>
      </c>
      <c r="H502" s="54" t="s">
        <v>308</v>
      </c>
      <c r="I502" s="54" t="str">
        <f t="shared" si="4781"/>
        <v>9.1.1.1. Subsidētās darbavietas bezdarbniekiem</v>
      </c>
      <c r="J502" s="54" t="s">
        <v>1472</v>
      </c>
      <c r="K502" s="55" t="s">
        <v>33</v>
      </c>
      <c r="L502" s="38" t="str">
        <f t="shared" si="4782"/>
        <v>9.1.1.1.__</v>
      </c>
      <c r="M502" s="56" t="s">
        <v>89</v>
      </c>
      <c r="N502" s="55" t="s">
        <v>4</v>
      </c>
      <c r="O502" s="55" t="s">
        <v>222</v>
      </c>
      <c r="P502" s="55" t="s">
        <v>225</v>
      </c>
      <c r="Q502" s="57">
        <f t="shared" si="4783"/>
        <v>68087520</v>
      </c>
      <c r="R502" s="57">
        <f t="shared" si="4784"/>
        <v>68087520</v>
      </c>
      <c r="S502" s="80">
        <v>0</v>
      </c>
      <c r="T502" s="80">
        <v>0</v>
      </c>
      <c r="U502" s="81">
        <v>68087520</v>
      </c>
      <c r="V502" s="80">
        <v>0</v>
      </c>
      <c r="W502" s="80">
        <v>0</v>
      </c>
      <c r="X502" s="85" t="str">
        <f t="shared" si="5075"/>
        <v>ESF</v>
      </c>
      <c r="Y502" s="85">
        <v>0</v>
      </c>
      <c r="Z502" s="85">
        <v>3122147.01</v>
      </c>
      <c r="AA502" s="85">
        <v>0</v>
      </c>
      <c r="AB502" s="85">
        <v>0</v>
      </c>
      <c r="AC502" s="85">
        <v>7923.9</v>
      </c>
      <c r="AD502" s="85">
        <v>0</v>
      </c>
      <c r="AE502" s="85">
        <v>1116651.8799999999</v>
      </c>
      <c r="AF502" s="85">
        <v>0</v>
      </c>
      <c r="AG502" s="85">
        <v>999220.74</v>
      </c>
      <c r="AH502" s="85">
        <v>0</v>
      </c>
      <c r="AI502" s="85">
        <v>0</v>
      </c>
      <c r="AJ502" s="85">
        <v>0</v>
      </c>
      <c r="AK502" s="85">
        <v>0</v>
      </c>
      <c r="AL502" s="85">
        <v>2353413.5099999998</v>
      </c>
      <c r="AM502" s="85">
        <v>4477210.0299999993</v>
      </c>
      <c r="AN502" s="85">
        <f t="shared" si="5319"/>
        <v>7599357.0399999991</v>
      </c>
      <c r="AO502" s="85">
        <v>5101922.95</v>
      </c>
      <c r="AP502" s="57">
        <f t="shared" si="4538"/>
        <v>12701279.989999998</v>
      </c>
      <c r="AQ502" s="85">
        <v>11046.93</v>
      </c>
      <c r="AR502" s="85">
        <v>0</v>
      </c>
      <c r="AS502" s="85">
        <v>0</v>
      </c>
      <c r="AT502" s="85">
        <v>1227600.6499999999</v>
      </c>
      <c r="AU502" s="85">
        <v>0</v>
      </c>
      <c r="AV502" s="85">
        <v>1056026.3</v>
      </c>
      <c r="AW502" s="85">
        <v>0</v>
      </c>
      <c r="AX502" s="85">
        <v>0</v>
      </c>
      <c r="AY502" s="85">
        <v>0</v>
      </c>
      <c r="AZ502" s="85">
        <v>1428704.01</v>
      </c>
      <c r="BA502" s="85">
        <v>0</v>
      </c>
      <c r="BB502" s="85">
        <v>0</v>
      </c>
      <c r="BC502" s="57">
        <f t="shared" si="4539"/>
        <v>3723377.8899999997</v>
      </c>
      <c r="BD502" s="57">
        <f t="shared" si="4474"/>
        <v>16424657.879999999</v>
      </c>
      <c r="BE502" s="85">
        <v>0</v>
      </c>
      <c r="BF502" s="85">
        <v>1200000.6399999999</v>
      </c>
      <c r="BG502" s="85">
        <v>1293291.31</v>
      </c>
      <c r="BH502" s="85">
        <v>0</v>
      </c>
      <c r="BI502" s="85">
        <v>288783.25</v>
      </c>
      <c r="BJ502" s="85">
        <v>0</v>
      </c>
      <c r="BK502" s="85">
        <v>1352030.59</v>
      </c>
      <c r="BL502" s="85">
        <v>0</v>
      </c>
      <c r="BM502" s="85">
        <v>0</v>
      </c>
      <c r="BN502" s="85">
        <v>1503856.54</v>
      </c>
      <c r="BO502" s="85">
        <v>0</v>
      </c>
      <c r="BP502" s="85">
        <v>0</v>
      </c>
      <c r="BQ502" s="57">
        <f t="shared" si="4540"/>
        <v>5637962.3300000001</v>
      </c>
      <c r="BR502" s="85">
        <v>3033563.96</v>
      </c>
      <c r="BS502" s="85">
        <v>0</v>
      </c>
      <c r="BT502" s="85">
        <v>0</v>
      </c>
      <c r="BU502" s="85">
        <v>2267819.52</v>
      </c>
      <c r="BV502" s="85">
        <v>0</v>
      </c>
      <c r="BW502" s="85">
        <v>2198432.58</v>
      </c>
      <c r="BX502" s="85">
        <v>0</v>
      </c>
      <c r="BY502" s="85">
        <v>0</v>
      </c>
      <c r="BZ502" s="85">
        <v>0</v>
      </c>
      <c r="CA502" s="85">
        <v>2644789.6800000002</v>
      </c>
      <c r="CB502" s="85">
        <v>0</v>
      </c>
      <c r="CC502" s="85">
        <v>0</v>
      </c>
      <c r="CD502" s="57">
        <f t="shared" si="4475"/>
        <v>10144605.74</v>
      </c>
      <c r="CE502" s="85">
        <v>4185332.67</v>
      </c>
      <c r="CF502" s="85">
        <v>0</v>
      </c>
      <c r="CG502" s="85">
        <v>0</v>
      </c>
      <c r="CH502" s="85">
        <v>5016751.0999999996</v>
      </c>
      <c r="CI502" s="85">
        <v>0</v>
      </c>
      <c r="CJ502" s="85">
        <v>7921.480000000447</v>
      </c>
      <c r="CK502" s="85">
        <v>1699707.29</v>
      </c>
      <c r="CL502" s="85">
        <v>6741.5599999999995</v>
      </c>
      <c r="CM502" s="85">
        <v>0</v>
      </c>
      <c r="CN502" s="85">
        <v>2187191.9700000002</v>
      </c>
      <c r="CO502" s="84">
        <v>0</v>
      </c>
      <c r="CP502" s="84">
        <v>3170039.23</v>
      </c>
      <c r="CQ502" s="57">
        <f>CE502+CF502+CG502+CH502+CI502+CJ502+CK502+CL502+CM502+CN502+CO502+CP502</f>
        <v>16273685.300000001</v>
      </c>
      <c r="CR502" s="57">
        <f t="shared" si="5076"/>
        <v>48480911.25</v>
      </c>
      <c r="CS502" s="179">
        <v>0</v>
      </c>
      <c r="CT502" s="84">
        <v>0</v>
      </c>
      <c r="CU502" s="84">
        <v>109.98</v>
      </c>
      <c r="CV502" s="84">
        <f t="shared" si="5040"/>
        <v>0</v>
      </c>
      <c r="CW502" s="84">
        <v>0</v>
      </c>
      <c r="CX502" s="84">
        <f t="shared" si="5041"/>
        <v>109.98</v>
      </c>
      <c r="CY502" s="191" t="str">
        <f t="shared" si="5042"/>
        <v>nebija plānots</v>
      </c>
      <c r="CZ502" s="84">
        <f t="shared" si="5043"/>
        <v>109.98</v>
      </c>
      <c r="DA502" s="84">
        <f t="shared" ref="DA502:FL502" si="5410">DA503+DA504</f>
        <v>109.98</v>
      </c>
      <c r="DB502" s="84">
        <v>0</v>
      </c>
      <c r="DC502" s="84">
        <f t="shared" si="5045"/>
        <v>109.98</v>
      </c>
      <c r="DD502" s="84">
        <v>0</v>
      </c>
      <c r="DE502" s="84">
        <f t="shared" si="5015"/>
        <v>109.98</v>
      </c>
      <c r="DF502" s="191">
        <f t="shared" ref="DF502" si="5411">IFERROR(DE502/DC502,"nebija plānots")</f>
        <v>1</v>
      </c>
      <c r="DG502" s="84">
        <f t="shared" ref="DG502" si="5412">DE502-DC502</f>
        <v>0</v>
      </c>
      <c r="DH502" s="84">
        <f t="shared" si="5410"/>
        <v>0</v>
      </c>
      <c r="DI502" s="84">
        <v>3768758.39</v>
      </c>
      <c r="DJ502" s="84">
        <f t="shared" ref="DJ502" si="5413">DC502+DH502</f>
        <v>109.98</v>
      </c>
      <c r="DK502" s="84">
        <v>0</v>
      </c>
      <c r="DL502" s="84">
        <f t="shared" si="5016"/>
        <v>3768868.37</v>
      </c>
      <c r="DM502" s="191">
        <f t="shared" ref="DM502" si="5414">IFERROR(DL502/DJ502,"nebija plānots")</f>
        <v>34268.670394617206</v>
      </c>
      <c r="DN502" s="84">
        <f t="shared" ref="DN502" si="5415">DL502-DJ502</f>
        <v>3768758.39</v>
      </c>
      <c r="DO502" s="84">
        <f t="shared" si="5410"/>
        <v>3768758.63</v>
      </c>
      <c r="DP502" s="84">
        <v>0</v>
      </c>
      <c r="DQ502" s="84">
        <f t="shared" ref="DQ502" si="5416">DJ502+DO502</f>
        <v>3768868.61</v>
      </c>
      <c r="DR502" s="84">
        <v>0</v>
      </c>
      <c r="DS502" s="84">
        <f t="shared" si="5017"/>
        <v>3768868.37</v>
      </c>
      <c r="DT502" s="191">
        <f t="shared" ref="DT502" si="5417">IFERROR(DS502/DQ502,"nebija plānots")</f>
        <v>0.99999993632041217</v>
      </c>
      <c r="DU502" s="84">
        <f t="shared" ref="DU502" si="5418">DS502-DQ502</f>
        <v>-0.23999999975785613</v>
      </c>
      <c r="DV502" s="84">
        <f t="shared" si="5410"/>
        <v>0</v>
      </c>
      <c r="DW502" s="84">
        <v>3872358.41</v>
      </c>
      <c r="DX502" s="84">
        <f t="shared" ref="DX502" si="5419">DQ502+DV502</f>
        <v>3768868.61</v>
      </c>
      <c r="DY502" s="84">
        <v>0</v>
      </c>
      <c r="DZ502" s="84">
        <f t="shared" si="5018"/>
        <v>7641226.7800000003</v>
      </c>
      <c r="EA502" s="191">
        <f t="shared" ref="EA502" si="5420">IFERROR(DZ502/DX502,"nebija plānots")</f>
        <v>2.0274590522273477</v>
      </c>
      <c r="EB502" s="84">
        <f t="shared" ref="EB502" si="5421">DZ502-DX502</f>
        <v>3872358.1700000004</v>
      </c>
      <c r="EC502" s="84">
        <f t="shared" si="5410"/>
        <v>3064282.03</v>
      </c>
      <c r="ED502" s="84">
        <v>1507.55</v>
      </c>
      <c r="EE502" s="84">
        <f t="shared" ref="EE502" si="5422">DX502+EC502</f>
        <v>6833150.6399999997</v>
      </c>
      <c r="EF502" s="84">
        <v>0</v>
      </c>
      <c r="EG502" s="84">
        <f t="shared" si="5019"/>
        <v>7642734.3300000001</v>
      </c>
      <c r="EH502" s="191">
        <f t="shared" ref="EH502" si="5423">IFERROR(EG502/EE502,"nebija plānots")</f>
        <v>1.118478829554971</v>
      </c>
      <c r="EI502" s="84">
        <f t="shared" ref="EI502" si="5424">EG502-EE502</f>
        <v>809583.69000000041</v>
      </c>
      <c r="EJ502" s="84">
        <f t="shared" si="5410"/>
        <v>0</v>
      </c>
      <c r="EK502" s="84">
        <v>0</v>
      </c>
      <c r="EL502" s="84">
        <f t="shared" ref="EL502" si="5425">EE502+EJ502</f>
        <v>6833150.6399999997</v>
      </c>
      <c r="EM502" s="84">
        <v>0</v>
      </c>
      <c r="EN502" s="84">
        <f t="shared" si="5020"/>
        <v>7642734.3300000001</v>
      </c>
      <c r="EO502" s="191">
        <f t="shared" ref="EO502" si="5426">IFERROR(EN502/EL502,"nebija plānots")</f>
        <v>1.118478829554971</v>
      </c>
      <c r="EP502" s="84">
        <f t="shared" ref="EP502" si="5427">EN502-EL502</f>
        <v>809583.69000000041</v>
      </c>
      <c r="EQ502" s="84">
        <f t="shared" si="5410"/>
        <v>0</v>
      </c>
      <c r="ER502" s="84">
        <v>4660405.08</v>
      </c>
      <c r="ES502" s="84">
        <f t="shared" ref="ES502" si="5428">EL502+EQ502</f>
        <v>6833150.6399999997</v>
      </c>
      <c r="ET502" s="84">
        <v>0</v>
      </c>
      <c r="EU502" s="84">
        <f t="shared" si="5021"/>
        <v>12303139.41</v>
      </c>
      <c r="EV502" s="191">
        <f t="shared" ref="EV502" si="5429">IFERROR(EU502/ES502,"nebija plānots")</f>
        <v>1.8005075635212398</v>
      </c>
      <c r="EW502" s="84">
        <f t="shared" ref="EW502" si="5430">EU502-ES502</f>
        <v>5469988.7700000005</v>
      </c>
      <c r="EX502" s="84">
        <f t="shared" si="5410"/>
        <v>3167829.78</v>
      </c>
      <c r="EY502" s="84">
        <v>0</v>
      </c>
      <c r="EZ502" s="84">
        <f t="shared" ref="EZ502" si="5431">ES502+EX502</f>
        <v>10000980.42</v>
      </c>
      <c r="FA502" s="84">
        <v>0</v>
      </c>
      <c r="FB502" s="84">
        <f t="shared" si="5022"/>
        <v>12303139.41</v>
      </c>
      <c r="FC502" s="191">
        <f t="shared" ref="FC502" si="5432">IFERROR(FB502/EZ502,"nebija plānots")</f>
        <v>1.2301933303855024</v>
      </c>
      <c r="FD502" s="84">
        <f t="shared" ref="FD502" si="5433">FB502-EZ502</f>
        <v>2302158.9900000002</v>
      </c>
      <c r="FE502" s="84">
        <f t="shared" si="5410"/>
        <v>0</v>
      </c>
      <c r="FF502" s="84">
        <v>0</v>
      </c>
      <c r="FG502" s="84">
        <f t="shared" ref="FG502" si="5434">EZ502+FE502</f>
        <v>10000980.42</v>
      </c>
      <c r="FH502" s="84">
        <v>0</v>
      </c>
      <c r="FI502" s="84">
        <f t="shared" si="5023"/>
        <v>12303139.41</v>
      </c>
      <c r="FJ502" s="191">
        <f t="shared" ref="FJ502" si="5435">IFERROR(FI502/FG502,"nebija plānots")</f>
        <v>1.2301933303855024</v>
      </c>
      <c r="FK502" s="84">
        <f t="shared" ref="FK502" si="5436">FI502-FG502</f>
        <v>2302158.9900000002</v>
      </c>
      <c r="FL502" s="84">
        <f t="shared" si="5410"/>
        <v>0</v>
      </c>
      <c r="FM502" s="84">
        <v>3165473.34</v>
      </c>
      <c r="FN502" s="84">
        <f t="shared" ref="FN502" si="5437">FG502+FL502</f>
        <v>10000980.42</v>
      </c>
      <c r="FO502" s="84">
        <v>0</v>
      </c>
      <c r="FP502" s="84">
        <f t="shared" si="5024"/>
        <v>15468612.75</v>
      </c>
      <c r="FQ502" s="191">
        <f t="shared" ref="FQ502" si="5438">IFERROR(FP502/FN502,"nebija plānots")</f>
        <v>1.5467096324942111</v>
      </c>
      <c r="FR502" s="84">
        <f t="shared" ref="FR502" si="5439">FP502-FN502</f>
        <v>5467632.3300000001</v>
      </c>
      <c r="FS502" s="97">
        <f t="shared" si="5258"/>
        <v>10000980.42</v>
      </c>
      <c r="FT502" s="97">
        <f t="shared" si="5025"/>
        <v>63949524</v>
      </c>
      <c r="FU502" s="84">
        <v>1099485.99</v>
      </c>
      <c r="FV502" s="84">
        <v>0</v>
      </c>
      <c r="FW502" s="84">
        <v>0</v>
      </c>
      <c r="FX502" s="84">
        <f t="shared" si="5026"/>
        <v>0</v>
      </c>
      <c r="FY502" s="191">
        <f t="shared" si="5027"/>
        <v>0</v>
      </c>
      <c r="FZ502" s="84">
        <f t="shared" si="5028"/>
        <v>1099485.99</v>
      </c>
      <c r="GA502" s="84">
        <v>0</v>
      </c>
      <c r="GB502" s="84">
        <v>0</v>
      </c>
      <c r="GC502" s="84">
        <f t="shared" si="5029"/>
        <v>0</v>
      </c>
      <c r="GD502" s="84">
        <f t="shared" si="5030"/>
        <v>0</v>
      </c>
      <c r="GE502" s="84">
        <f t="shared" si="5031"/>
        <v>0</v>
      </c>
      <c r="GF502" s="191">
        <f t="shared" si="5032"/>
        <v>0</v>
      </c>
      <c r="GG502" s="84">
        <f t="shared" si="5033"/>
        <v>1099485.99</v>
      </c>
      <c r="GH502" s="84">
        <v>0</v>
      </c>
      <c r="GI502" s="84">
        <v>0</v>
      </c>
      <c r="GJ502" s="84">
        <f t="shared" si="5034"/>
        <v>0</v>
      </c>
      <c r="GK502" s="84">
        <f t="shared" si="5035"/>
        <v>0</v>
      </c>
      <c r="GL502" s="84">
        <f t="shared" si="5036"/>
        <v>0</v>
      </c>
      <c r="GM502" s="191">
        <f t="shared" si="5037"/>
        <v>0</v>
      </c>
      <c r="GN502" s="84">
        <f t="shared" si="5038"/>
        <v>1099485.99</v>
      </c>
      <c r="GO502" s="84">
        <v>1110830.76</v>
      </c>
      <c r="GP502" s="84">
        <v>0</v>
      </c>
      <c r="GQ502" s="84">
        <f t="shared" si="5007"/>
        <v>1110830.76</v>
      </c>
      <c r="GR502" s="84">
        <f t="shared" si="5008"/>
        <v>0</v>
      </c>
      <c r="GS502" s="84">
        <f t="shared" si="5009"/>
        <v>1110830.76</v>
      </c>
      <c r="GT502" s="191">
        <f t="shared" si="5039"/>
        <v>1.0103182488027882</v>
      </c>
      <c r="GU502" s="84">
        <f t="shared" si="5010"/>
        <v>-11344.770000000019</v>
      </c>
      <c r="GV502" s="84">
        <v>0</v>
      </c>
      <c r="GW502" s="84">
        <v>0</v>
      </c>
      <c r="GX502" s="84">
        <f t="shared" si="5011"/>
        <v>0</v>
      </c>
      <c r="GY502" s="84">
        <f t="shared" si="5012"/>
        <v>0</v>
      </c>
      <c r="GZ502" s="84">
        <f t="shared" si="5013"/>
        <v>1110830.76</v>
      </c>
      <c r="HA502" s="191">
        <f t="shared" si="5197"/>
        <v>1.0103182488027882</v>
      </c>
      <c r="HB502" s="84">
        <f t="shared" si="5014"/>
        <v>-11344.770000000019</v>
      </c>
      <c r="HC502" s="57">
        <f>FU502+FS502+CQ502+CD502+BQ502+BC502+AP502</f>
        <v>59581377.659999996</v>
      </c>
      <c r="HD502" s="57">
        <f>Q502-HC502</f>
        <v>8506142.3400000036</v>
      </c>
      <c r="HE502" s="58" t="s">
        <v>800</v>
      </c>
      <c r="HF502" s="58"/>
      <c r="HG502" s="59"/>
      <c r="HH502" s="59"/>
      <c r="HI502" s="59"/>
    </row>
    <row r="503" spans="1:217" ht="78" hidden="1" outlineLevel="1" x14ac:dyDescent="0.45">
      <c r="B503" s="9"/>
      <c r="C503" s="317" t="s">
        <v>99</v>
      </c>
      <c r="D503" s="1" t="s">
        <v>1471</v>
      </c>
      <c r="E503" s="35">
        <v>485</v>
      </c>
      <c r="F503" s="35">
        <v>9</v>
      </c>
      <c r="G503" s="36" t="s">
        <v>99</v>
      </c>
      <c r="H503" s="37" t="s">
        <v>308</v>
      </c>
      <c r="I503" s="37" t="s">
        <v>554</v>
      </c>
      <c r="J503" s="54">
        <v>0</v>
      </c>
      <c r="K503" s="38"/>
      <c r="L503" s="38"/>
      <c r="M503" s="39" t="s">
        <v>89</v>
      </c>
      <c r="N503" s="38"/>
      <c r="O503" s="38"/>
      <c r="P503" s="38" t="s">
        <v>456</v>
      </c>
      <c r="Q503" s="40"/>
      <c r="R503" s="40"/>
      <c r="S503" s="40"/>
      <c r="T503" s="40"/>
      <c r="U503" s="98"/>
      <c r="V503" s="40"/>
      <c r="W503" s="40"/>
      <c r="X503" s="85">
        <f t="shared" si="5075"/>
        <v>0</v>
      </c>
      <c r="Y503" s="40"/>
      <c r="Z503" s="40"/>
      <c r="AA503" s="40"/>
      <c r="AB503" s="40"/>
      <c r="AC503" s="40"/>
      <c r="AD503" s="40"/>
      <c r="AE503" s="40"/>
      <c r="AF503" s="40"/>
      <c r="AG503" s="40"/>
      <c r="AH503" s="40"/>
      <c r="AI503" s="40"/>
      <c r="AJ503" s="40"/>
      <c r="AK503" s="40"/>
      <c r="AL503" s="40"/>
      <c r="AM503" s="40"/>
      <c r="AN503" s="40"/>
      <c r="AO503" s="40"/>
      <c r="AP503" s="40"/>
      <c r="AQ503" s="40"/>
      <c r="AR503" s="40"/>
      <c r="AS503" s="40"/>
      <c r="AT503" s="40"/>
      <c r="AU503" s="40"/>
      <c r="AV503" s="40"/>
      <c r="AW503" s="40"/>
      <c r="AX503" s="40"/>
      <c r="AY503" s="40"/>
      <c r="AZ503" s="40"/>
      <c r="BA503" s="40"/>
      <c r="BB503" s="40"/>
      <c r="BC503" s="40"/>
      <c r="BD503" s="40"/>
      <c r="BE503" s="40"/>
      <c r="BF503" s="40"/>
      <c r="BG503" s="40"/>
      <c r="BH503" s="40"/>
      <c r="BI503" s="40"/>
      <c r="BJ503" s="40"/>
      <c r="BK503" s="40"/>
      <c r="BL503" s="40"/>
      <c r="BM503" s="40"/>
      <c r="BN503" s="40"/>
      <c r="BO503" s="40"/>
      <c r="BP503" s="40"/>
      <c r="BQ503" s="40"/>
      <c r="BR503" s="40"/>
      <c r="BS503" s="40"/>
      <c r="BT503" s="40"/>
      <c r="BU503" s="40"/>
      <c r="BV503" s="40"/>
      <c r="BW503" s="40"/>
      <c r="BX503" s="40"/>
      <c r="BY503" s="40"/>
      <c r="BZ503" s="40"/>
      <c r="CA503" s="40"/>
      <c r="CB503" s="40"/>
      <c r="CC503" s="40"/>
      <c r="CD503" s="40"/>
      <c r="CE503" s="40"/>
      <c r="CF503" s="40"/>
      <c r="CG503" s="40"/>
      <c r="CH503" s="40"/>
      <c r="CI503" s="40"/>
      <c r="CJ503" s="40"/>
      <c r="CK503" s="40"/>
      <c r="CL503" s="40"/>
      <c r="CM503" s="40"/>
      <c r="CN503" s="40"/>
      <c r="CO503" s="84">
        <v>0</v>
      </c>
      <c r="CP503" s="84">
        <v>0</v>
      </c>
      <c r="CQ503" s="40"/>
      <c r="CR503" s="57">
        <f t="shared" si="5076"/>
        <v>0</v>
      </c>
      <c r="CS503" s="40"/>
      <c r="CT503" s="40"/>
      <c r="CU503" s="84"/>
      <c r="CV503" s="84"/>
      <c r="CW503" s="84"/>
      <c r="CX503" s="84"/>
      <c r="CY503" s="191"/>
      <c r="CZ503" s="84"/>
      <c r="DA503" s="40"/>
      <c r="DB503" s="84">
        <v>0</v>
      </c>
      <c r="DC503" s="84"/>
      <c r="DD503" s="84"/>
      <c r="DE503" s="84">
        <f t="shared" si="5015"/>
        <v>0</v>
      </c>
      <c r="DF503" s="191"/>
      <c r="DG503" s="84"/>
      <c r="DH503" s="40"/>
      <c r="DI503" s="84">
        <v>0</v>
      </c>
      <c r="DJ503" s="84"/>
      <c r="DK503" s="84"/>
      <c r="DL503" s="84">
        <f t="shared" si="5016"/>
        <v>0</v>
      </c>
      <c r="DM503" s="191"/>
      <c r="DN503" s="84"/>
      <c r="DO503" s="40"/>
      <c r="DP503" s="84">
        <v>0</v>
      </c>
      <c r="DQ503" s="84"/>
      <c r="DR503" s="84"/>
      <c r="DS503" s="84">
        <f t="shared" si="5017"/>
        <v>0</v>
      </c>
      <c r="DT503" s="191"/>
      <c r="DU503" s="84"/>
      <c r="DV503" s="40"/>
      <c r="DW503" s="84">
        <v>0</v>
      </c>
      <c r="DX503" s="84"/>
      <c r="DY503" s="84"/>
      <c r="DZ503" s="84">
        <f t="shared" si="5018"/>
        <v>0</v>
      </c>
      <c r="EA503" s="191"/>
      <c r="EB503" s="84"/>
      <c r="EC503" s="40"/>
      <c r="ED503" s="84">
        <v>0</v>
      </c>
      <c r="EE503" s="84"/>
      <c r="EF503" s="84"/>
      <c r="EG503" s="84">
        <f t="shared" si="5019"/>
        <v>0</v>
      </c>
      <c r="EH503" s="191"/>
      <c r="EI503" s="84"/>
      <c r="EJ503" s="40"/>
      <c r="EK503" s="84">
        <v>0</v>
      </c>
      <c r="EL503" s="84"/>
      <c r="EM503" s="84"/>
      <c r="EN503" s="84">
        <f t="shared" si="5020"/>
        <v>0</v>
      </c>
      <c r="EO503" s="191"/>
      <c r="EP503" s="84"/>
      <c r="EQ503" s="40"/>
      <c r="ER503" s="84">
        <v>0</v>
      </c>
      <c r="ES503" s="84"/>
      <c r="ET503" s="84"/>
      <c r="EU503" s="84">
        <f t="shared" si="5021"/>
        <v>0</v>
      </c>
      <c r="EV503" s="191"/>
      <c r="EW503" s="84"/>
      <c r="EX503" s="40"/>
      <c r="EY503" s="84">
        <v>0</v>
      </c>
      <c r="EZ503" s="84"/>
      <c r="FA503" s="84"/>
      <c r="FB503" s="84">
        <f t="shared" si="5022"/>
        <v>0</v>
      </c>
      <c r="FC503" s="191"/>
      <c r="FD503" s="84"/>
      <c r="FE503" s="40"/>
      <c r="FF503" s="84">
        <v>0</v>
      </c>
      <c r="FG503" s="84"/>
      <c r="FH503" s="84"/>
      <c r="FI503" s="84">
        <f t="shared" si="5023"/>
        <v>0</v>
      </c>
      <c r="FJ503" s="191"/>
      <c r="FK503" s="84"/>
      <c r="FL503" s="40"/>
      <c r="FM503" s="84">
        <v>0</v>
      </c>
      <c r="FN503" s="84"/>
      <c r="FO503" s="84"/>
      <c r="FP503" s="84">
        <f t="shared" si="5024"/>
        <v>0</v>
      </c>
      <c r="FQ503" s="191"/>
      <c r="FR503" s="84"/>
      <c r="FS503" s="40"/>
      <c r="FT503" s="97">
        <f t="shared" si="5025"/>
        <v>0</v>
      </c>
      <c r="FU503" s="84">
        <v>0</v>
      </c>
      <c r="FV503" s="84">
        <v>0</v>
      </c>
      <c r="FW503" s="84">
        <v>0</v>
      </c>
      <c r="FX503" s="84">
        <f t="shared" si="5026"/>
        <v>0</v>
      </c>
      <c r="FY503" s="191" t="str">
        <f t="shared" si="5027"/>
        <v>nebija plānots</v>
      </c>
      <c r="FZ503" s="84">
        <f t="shared" si="5028"/>
        <v>0</v>
      </c>
      <c r="GA503" s="84">
        <v>0</v>
      </c>
      <c r="GB503" s="84">
        <v>0</v>
      </c>
      <c r="GC503" s="84">
        <f t="shared" si="5029"/>
        <v>0</v>
      </c>
      <c r="GD503" s="84">
        <f t="shared" si="5030"/>
        <v>0</v>
      </c>
      <c r="GE503" s="84">
        <f t="shared" si="5031"/>
        <v>0</v>
      </c>
      <c r="GF503" s="191" t="str">
        <f t="shared" si="5032"/>
        <v>nebija plānots</v>
      </c>
      <c r="GG503" s="84">
        <f t="shared" si="5033"/>
        <v>0</v>
      </c>
      <c r="GH503" s="84">
        <v>0</v>
      </c>
      <c r="GI503" s="84">
        <v>0</v>
      </c>
      <c r="GJ503" s="84">
        <f t="shared" si="5034"/>
        <v>0</v>
      </c>
      <c r="GK503" s="84">
        <f t="shared" si="5035"/>
        <v>0</v>
      </c>
      <c r="GL503" s="84">
        <f t="shared" si="5036"/>
        <v>0</v>
      </c>
      <c r="GM503" s="191" t="str">
        <f t="shared" si="5037"/>
        <v>nebija plānots</v>
      </c>
      <c r="GN503" s="84">
        <f t="shared" si="5038"/>
        <v>0</v>
      </c>
      <c r="GO503" s="84">
        <v>0</v>
      </c>
      <c r="GP503" s="84">
        <v>0</v>
      </c>
      <c r="GQ503" s="84">
        <f t="shared" si="5007"/>
        <v>0</v>
      </c>
      <c r="GR503" s="84">
        <f t="shared" si="5008"/>
        <v>0</v>
      </c>
      <c r="GS503" s="84">
        <f t="shared" si="5009"/>
        <v>0</v>
      </c>
      <c r="GT503" s="191" t="str">
        <f t="shared" si="5039"/>
        <v>nebija plānots</v>
      </c>
      <c r="GU503" s="84">
        <f t="shared" si="5010"/>
        <v>0</v>
      </c>
      <c r="GV503" s="84">
        <v>0</v>
      </c>
      <c r="GW503" s="84">
        <v>0</v>
      </c>
      <c r="GX503" s="84">
        <f t="shared" si="5011"/>
        <v>0</v>
      </c>
      <c r="GY503" s="84">
        <f t="shared" si="5012"/>
        <v>0</v>
      </c>
      <c r="GZ503" s="84">
        <f t="shared" si="5013"/>
        <v>0</v>
      </c>
      <c r="HA503" s="191" t="str">
        <f t="shared" si="5197"/>
        <v>nebija plānots</v>
      </c>
      <c r="HB503" s="84">
        <f t="shared" si="5014"/>
        <v>0</v>
      </c>
      <c r="HC503" s="40"/>
      <c r="HD503" s="40"/>
      <c r="HE503" s="99"/>
      <c r="HF503" s="99"/>
      <c r="HG503" s="108"/>
      <c r="HH503" s="100"/>
      <c r="HI503" s="100"/>
    </row>
    <row r="504" spans="1:217" ht="84" hidden="1" outlineLevel="1" x14ac:dyDescent="0.45">
      <c r="B504" s="9"/>
      <c r="C504" s="317" t="s">
        <v>99</v>
      </c>
      <c r="D504" s="1" t="s">
        <v>1471</v>
      </c>
      <c r="E504" s="35">
        <v>486</v>
      </c>
      <c r="F504" s="35">
        <v>9</v>
      </c>
      <c r="G504" s="36" t="s">
        <v>99</v>
      </c>
      <c r="H504" s="37" t="s">
        <v>308</v>
      </c>
      <c r="I504" s="37" t="s">
        <v>554</v>
      </c>
      <c r="J504" s="54">
        <v>0</v>
      </c>
      <c r="K504" s="38"/>
      <c r="L504" s="38"/>
      <c r="M504" s="39" t="s">
        <v>89</v>
      </c>
      <c r="N504" s="38"/>
      <c r="O504" s="38"/>
      <c r="P504" s="38" t="s">
        <v>457</v>
      </c>
      <c r="Q504" s="40"/>
      <c r="R504" s="40"/>
      <c r="S504" s="40"/>
      <c r="T504" s="40"/>
      <c r="U504" s="98"/>
      <c r="V504" s="40"/>
      <c r="W504" s="40"/>
      <c r="X504" s="85">
        <f t="shared" si="5075"/>
        <v>0</v>
      </c>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0"/>
      <c r="AZ504" s="40"/>
      <c r="BA504" s="40"/>
      <c r="BB504" s="40"/>
      <c r="BC504" s="40"/>
      <c r="BD504" s="40"/>
      <c r="BE504" s="40"/>
      <c r="BF504" s="40"/>
      <c r="BG504" s="40"/>
      <c r="BH504" s="40"/>
      <c r="BI504" s="40"/>
      <c r="BJ504" s="40"/>
      <c r="BK504" s="40"/>
      <c r="BL504" s="40"/>
      <c r="BM504" s="40"/>
      <c r="BN504" s="40"/>
      <c r="BO504" s="40"/>
      <c r="BP504" s="40"/>
      <c r="BQ504" s="40"/>
      <c r="BR504" s="40"/>
      <c r="BS504" s="40"/>
      <c r="BT504" s="40"/>
      <c r="BU504" s="40"/>
      <c r="BV504" s="40"/>
      <c r="BW504" s="40"/>
      <c r="BX504" s="40"/>
      <c r="BY504" s="40"/>
      <c r="BZ504" s="40"/>
      <c r="CA504" s="40"/>
      <c r="CB504" s="40"/>
      <c r="CC504" s="40"/>
      <c r="CD504" s="40"/>
      <c r="CE504" s="40"/>
      <c r="CF504" s="40"/>
      <c r="CG504" s="40"/>
      <c r="CH504" s="40"/>
      <c r="CI504" s="40"/>
      <c r="CJ504" s="40"/>
      <c r="CK504" s="40"/>
      <c r="CL504" s="40"/>
      <c r="CM504" s="40"/>
      <c r="CN504" s="40"/>
      <c r="CO504" s="84">
        <v>0</v>
      </c>
      <c r="CP504" s="84">
        <v>0</v>
      </c>
      <c r="CQ504" s="40"/>
      <c r="CR504" s="57">
        <f t="shared" si="5076"/>
        <v>0</v>
      </c>
      <c r="CS504" s="40"/>
      <c r="CT504" s="40">
        <v>0</v>
      </c>
      <c r="CU504" s="84"/>
      <c r="CV504" s="84"/>
      <c r="CW504" s="84"/>
      <c r="CX504" s="84"/>
      <c r="CY504" s="191"/>
      <c r="CZ504" s="84"/>
      <c r="DA504" s="40">
        <v>109.98</v>
      </c>
      <c r="DB504" s="84">
        <v>0</v>
      </c>
      <c r="DC504" s="84"/>
      <c r="DD504" s="84"/>
      <c r="DE504" s="84">
        <f t="shared" si="5015"/>
        <v>0</v>
      </c>
      <c r="DF504" s="191"/>
      <c r="DG504" s="84"/>
      <c r="DH504" s="40">
        <v>0</v>
      </c>
      <c r="DI504" s="84">
        <v>0</v>
      </c>
      <c r="DJ504" s="84"/>
      <c r="DK504" s="84"/>
      <c r="DL504" s="84">
        <f t="shared" si="5016"/>
        <v>0</v>
      </c>
      <c r="DM504" s="191"/>
      <c r="DN504" s="84"/>
      <c r="DO504" s="40">
        <v>3768758.63</v>
      </c>
      <c r="DP504" s="84">
        <v>0</v>
      </c>
      <c r="DQ504" s="84"/>
      <c r="DR504" s="84"/>
      <c r="DS504" s="84">
        <f t="shared" si="5017"/>
        <v>0</v>
      </c>
      <c r="DT504" s="191"/>
      <c r="DU504" s="84"/>
      <c r="DV504" s="40">
        <v>0</v>
      </c>
      <c r="DW504" s="84">
        <v>0</v>
      </c>
      <c r="DX504" s="84"/>
      <c r="DY504" s="84"/>
      <c r="DZ504" s="84">
        <f t="shared" si="5018"/>
        <v>0</v>
      </c>
      <c r="EA504" s="191"/>
      <c r="EB504" s="84"/>
      <c r="EC504" s="40">
        <v>3064282.03</v>
      </c>
      <c r="ED504" s="84">
        <v>0</v>
      </c>
      <c r="EE504" s="84"/>
      <c r="EF504" s="84"/>
      <c r="EG504" s="84">
        <f t="shared" si="5019"/>
        <v>0</v>
      </c>
      <c r="EH504" s="191"/>
      <c r="EI504" s="84"/>
      <c r="EJ504" s="40">
        <v>0</v>
      </c>
      <c r="EK504" s="84">
        <v>0</v>
      </c>
      <c r="EL504" s="84"/>
      <c r="EM504" s="84"/>
      <c r="EN504" s="84">
        <f t="shared" si="5020"/>
        <v>0</v>
      </c>
      <c r="EO504" s="191"/>
      <c r="EP504" s="84"/>
      <c r="EQ504" s="40">
        <v>0</v>
      </c>
      <c r="ER504" s="84">
        <v>0</v>
      </c>
      <c r="ES504" s="84"/>
      <c r="ET504" s="84"/>
      <c r="EU504" s="84">
        <f t="shared" si="5021"/>
        <v>0</v>
      </c>
      <c r="EV504" s="191"/>
      <c r="EW504" s="84"/>
      <c r="EX504" s="40">
        <v>3167829.78</v>
      </c>
      <c r="EY504" s="84">
        <v>0</v>
      </c>
      <c r="EZ504" s="84"/>
      <c r="FA504" s="84"/>
      <c r="FB504" s="84">
        <f t="shared" si="5022"/>
        <v>0</v>
      </c>
      <c r="FC504" s="191"/>
      <c r="FD504" s="84"/>
      <c r="FE504" s="40">
        <v>0</v>
      </c>
      <c r="FF504" s="84">
        <v>0</v>
      </c>
      <c r="FG504" s="84"/>
      <c r="FH504" s="84"/>
      <c r="FI504" s="84">
        <f t="shared" si="5023"/>
        <v>0</v>
      </c>
      <c r="FJ504" s="191"/>
      <c r="FK504" s="84"/>
      <c r="FL504" s="40">
        <v>0</v>
      </c>
      <c r="FM504" s="84">
        <v>0</v>
      </c>
      <c r="FN504" s="84"/>
      <c r="FO504" s="84"/>
      <c r="FP504" s="84">
        <f t="shared" si="5024"/>
        <v>0</v>
      </c>
      <c r="FQ504" s="191"/>
      <c r="FR504" s="84"/>
      <c r="FS504" s="40"/>
      <c r="FT504" s="97">
        <f t="shared" si="5025"/>
        <v>0</v>
      </c>
      <c r="FU504" s="84">
        <v>0</v>
      </c>
      <c r="FV504" s="84">
        <v>0</v>
      </c>
      <c r="FW504" s="84">
        <v>0</v>
      </c>
      <c r="FX504" s="84">
        <f t="shared" si="5026"/>
        <v>0</v>
      </c>
      <c r="FY504" s="191" t="str">
        <f t="shared" si="5027"/>
        <v>nebija plānots</v>
      </c>
      <c r="FZ504" s="84">
        <f t="shared" si="5028"/>
        <v>0</v>
      </c>
      <c r="GA504" s="84">
        <v>0</v>
      </c>
      <c r="GB504" s="84">
        <v>0</v>
      </c>
      <c r="GC504" s="84">
        <f t="shared" si="5029"/>
        <v>0</v>
      </c>
      <c r="GD504" s="84">
        <f t="shared" si="5030"/>
        <v>0</v>
      </c>
      <c r="GE504" s="84">
        <f t="shared" si="5031"/>
        <v>0</v>
      </c>
      <c r="GF504" s="191" t="str">
        <f t="shared" si="5032"/>
        <v>nebija plānots</v>
      </c>
      <c r="GG504" s="84">
        <f t="shared" si="5033"/>
        <v>0</v>
      </c>
      <c r="GH504" s="84">
        <v>0</v>
      </c>
      <c r="GI504" s="84">
        <v>0</v>
      </c>
      <c r="GJ504" s="84">
        <f t="shared" si="5034"/>
        <v>0</v>
      </c>
      <c r="GK504" s="84">
        <f t="shared" si="5035"/>
        <v>0</v>
      </c>
      <c r="GL504" s="84">
        <f t="shared" si="5036"/>
        <v>0</v>
      </c>
      <c r="GM504" s="191" t="str">
        <f t="shared" si="5037"/>
        <v>nebija plānots</v>
      </c>
      <c r="GN504" s="84">
        <f t="shared" si="5038"/>
        <v>0</v>
      </c>
      <c r="GO504" s="84">
        <v>0</v>
      </c>
      <c r="GP504" s="84">
        <v>0</v>
      </c>
      <c r="GQ504" s="84">
        <f t="shared" si="5007"/>
        <v>0</v>
      </c>
      <c r="GR504" s="84">
        <f t="shared" si="5008"/>
        <v>0</v>
      </c>
      <c r="GS504" s="84">
        <f t="shared" si="5009"/>
        <v>0</v>
      </c>
      <c r="GT504" s="191" t="str">
        <f t="shared" si="5039"/>
        <v>nebija plānots</v>
      </c>
      <c r="GU504" s="84">
        <f t="shared" si="5010"/>
        <v>0</v>
      </c>
      <c r="GV504" s="84">
        <v>0</v>
      </c>
      <c r="GW504" s="84">
        <v>0</v>
      </c>
      <c r="GX504" s="84">
        <f t="shared" si="5011"/>
        <v>0</v>
      </c>
      <c r="GY504" s="84">
        <f t="shared" si="5012"/>
        <v>0</v>
      </c>
      <c r="GZ504" s="84">
        <f t="shared" si="5013"/>
        <v>0</v>
      </c>
      <c r="HA504" s="191" t="str">
        <f t="shared" si="5197"/>
        <v>nebija plānots</v>
      </c>
      <c r="HB504" s="84">
        <f t="shared" si="5014"/>
        <v>0</v>
      </c>
      <c r="HC504" s="40"/>
      <c r="HD504" s="40"/>
      <c r="HE504" s="99"/>
      <c r="HF504" s="153">
        <v>0.85</v>
      </c>
      <c r="HG504" s="108" t="s">
        <v>960</v>
      </c>
      <c r="HH504" s="100"/>
      <c r="HI504" s="100" t="s">
        <v>865</v>
      </c>
    </row>
    <row r="505" spans="1:217" ht="195" collapsed="1" x14ac:dyDescent="0.45">
      <c r="A505" s="1" t="str">
        <f>G505&amp;K505</f>
        <v>9.1.1.2.__</v>
      </c>
      <c r="B505" s="9" t="str">
        <f>C505&amp;J505&amp;"."&amp;D505</f>
        <v>9.1.1.2.K0.Nē</v>
      </c>
      <c r="C505" s="317" t="s">
        <v>100</v>
      </c>
      <c r="D505" s="1" t="s">
        <v>1471</v>
      </c>
      <c r="E505" s="35">
        <v>487</v>
      </c>
      <c r="F505" s="52">
        <v>9</v>
      </c>
      <c r="G505" s="53" t="s">
        <v>100</v>
      </c>
      <c r="H505" s="54" t="s">
        <v>309</v>
      </c>
      <c r="I505" s="54" t="str">
        <f t="shared" si="4781"/>
        <v>9.1.1.2. Atbalsts ilgstošajiem bezdarbniekiem</v>
      </c>
      <c r="J505" s="54" t="s">
        <v>1472</v>
      </c>
      <c r="K505" s="55" t="s">
        <v>33</v>
      </c>
      <c r="L505" s="38" t="str">
        <f t="shared" si="4782"/>
        <v>9.1.1.2.__</v>
      </c>
      <c r="M505" s="56" t="s">
        <v>89</v>
      </c>
      <c r="N505" s="55" t="s">
        <v>4</v>
      </c>
      <c r="O505" s="55" t="s">
        <v>222</v>
      </c>
      <c r="P505" s="55" t="s">
        <v>225</v>
      </c>
      <c r="Q505" s="57">
        <f t="shared" si="4783"/>
        <v>15114906</v>
      </c>
      <c r="R505" s="57">
        <f t="shared" si="4784"/>
        <v>15114906</v>
      </c>
      <c r="S505" s="80">
        <v>0</v>
      </c>
      <c r="T505" s="80">
        <v>0</v>
      </c>
      <c r="U505" s="81">
        <v>15114906</v>
      </c>
      <c r="V505" s="80">
        <v>0</v>
      </c>
      <c r="W505" s="80">
        <v>0</v>
      </c>
      <c r="X505" s="85" t="str">
        <f t="shared" si="5075"/>
        <v>ESF</v>
      </c>
      <c r="Y505" s="85">
        <v>0</v>
      </c>
      <c r="Z505" s="85">
        <v>669304.91999999993</v>
      </c>
      <c r="AA505" s="85">
        <v>0</v>
      </c>
      <c r="AB505" s="85">
        <v>0</v>
      </c>
      <c r="AC505" s="85">
        <v>9244.34</v>
      </c>
      <c r="AD505" s="85">
        <v>0</v>
      </c>
      <c r="AE505" s="85">
        <v>366419.21</v>
      </c>
      <c r="AF505" s="85">
        <v>0</v>
      </c>
      <c r="AG505" s="85">
        <v>0</v>
      </c>
      <c r="AH505" s="85">
        <v>328757.37</v>
      </c>
      <c r="AI505" s="85">
        <v>0</v>
      </c>
      <c r="AJ505" s="85">
        <v>526547.06999999995</v>
      </c>
      <c r="AK505" s="85">
        <v>0</v>
      </c>
      <c r="AL505" s="85">
        <v>903375.53</v>
      </c>
      <c r="AM505" s="85">
        <v>2134343.52</v>
      </c>
      <c r="AN505" s="85">
        <f t="shared" si="5319"/>
        <v>2803648.44</v>
      </c>
      <c r="AO505" s="85">
        <v>5224802.6100000003</v>
      </c>
      <c r="AP505" s="57">
        <f t="shared" si="4538"/>
        <v>8028451.0500000007</v>
      </c>
      <c r="AQ505" s="85">
        <v>17243.099999999999</v>
      </c>
      <c r="AR505" s="85">
        <v>1524578.82</v>
      </c>
      <c r="AS505" s="85">
        <v>0</v>
      </c>
      <c r="AT505" s="85">
        <v>0</v>
      </c>
      <c r="AU505" s="85">
        <v>0</v>
      </c>
      <c r="AV505" s="85">
        <v>726714.29</v>
      </c>
      <c r="AW505" s="85">
        <v>0</v>
      </c>
      <c r="AX505" s="85">
        <v>0</v>
      </c>
      <c r="AY505" s="85">
        <v>848526.42</v>
      </c>
      <c r="AZ505" s="85">
        <v>0</v>
      </c>
      <c r="BA505" s="85">
        <v>0</v>
      </c>
      <c r="BB505" s="85">
        <v>0</v>
      </c>
      <c r="BC505" s="57">
        <f t="shared" si="4539"/>
        <v>3117062.63</v>
      </c>
      <c r="BD505" s="57">
        <f t="shared" si="4474"/>
        <v>11145513.68</v>
      </c>
      <c r="BE505" s="85">
        <v>542745.31000000006</v>
      </c>
      <c r="BF505" s="85">
        <v>0</v>
      </c>
      <c r="BG505" s="85">
        <v>0</v>
      </c>
      <c r="BH505" s="85">
        <v>787455.75</v>
      </c>
      <c r="BI505" s="85">
        <v>73122.040000000008</v>
      </c>
      <c r="BJ505" s="85">
        <v>0</v>
      </c>
      <c r="BK505" s="85">
        <v>147547.10999999999</v>
      </c>
      <c r="BL505" s="85">
        <v>31.44</v>
      </c>
      <c r="BM505" s="85">
        <v>0</v>
      </c>
      <c r="BN505" s="85">
        <v>0</v>
      </c>
      <c r="BO505" s="85">
        <v>2240543.89</v>
      </c>
      <c r="BP505" s="85">
        <v>-19689.57</v>
      </c>
      <c r="BQ505" s="57">
        <f t="shared" si="4540"/>
        <v>3771755.97</v>
      </c>
      <c r="BR505" s="85">
        <v>0</v>
      </c>
      <c r="BS505" s="85">
        <v>0</v>
      </c>
      <c r="BT505" s="85">
        <v>-24566.639999999999</v>
      </c>
      <c r="BU505" s="85">
        <v>0</v>
      </c>
      <c r="BV505" s="85">
        <v>0</v>
      </c>
      <c r="BW505" s="85">
        <v>0</v>
      </c>
      <c r="BX505" s="85">
        <v>0</v>
      </c>
      <c r="BY505" s="85">
        <v>0</v>
      </c>
      <c r="BZ505" s="85">
        <v>0</v>
      </c>
      <c r="CA505" s="85">
        <v>0</v>
      </c>
      <c r="CB505" s="85">
        <v>0</v>
      </c>
      <c r="CC505" s="85">
        <v>0</v>
      </c>
      <c r="CD505" s="57">
        <f t="shared" si="4475"/>
        <v>-24566.639999999999</v>
      </c>
      <c r="CE505" s="85">
        <v>0</v>
      </c>
      <c r="CF505" s="85">
        <v>0</v>
      </c>
      <c r="CG505" s="85">
        <v>0</v>
      </c>
      <c r="CH505" s="85">
        <v>0</v>
      </c>
      <c r="CI505" s="85">
        <v>0</v>
      </c>
      <c r="CJ505" s="85">
        <v>0</v>
      </c>
      <c r="CK505" s="85">
        <v>0</v>
      </c>
      <c r="CL505" s="85">
        <v>0</v>
      </c>
      <c r="CM505" s="85">
        <v>0</v>
      </c>
      <c r="CN505" s="85">
        <v>0</v>
      </c>
      <c r="CO505" s="84">
        <v>0</v>
      </c>
      <c r="CP505" s="84">
        <v>0</v>
      </c>
      <c r="CQ505" s="57">
        <f>CE505+CF505+CG505+CH505+CI505+CJ505+CK505+CL505+CM505+CN505+CO505+CP505</f>
        <v>0</v>
      </c>
      <c r="CR505" s="57">
        <f t="shared" si="5076"/>
        <v>14892703.01</v>
      </c>
      <c r="CS505" s="179">
        <v>0</v>
      </c>
      <c r="CT505" s="84">
        <v>0</v>
      </c>
      <c r="CU505" s="84">
        <v>0</v>
      </c>
      <c r="CV505" s="84">
        <f t="shared" si="5040"/>
        <v>0</v>
      </c>
      <c r="CW505" s="84">
        <v>0</v>
      </c>
      <c r="CX505" s="84">
        <f t="shared" si="5041"/>
        <v>0</v>
      </c>
      <c r="CY505" s="191" t="str">
        <f t="shared" si="5042"/>
        <v>nebija plānots</v>
      </c>
      <c r="CZ505" s="84">
        <f t="shared" si="5043"/>
        <v>0</v>
      </c>
      <c r="DA505" s="84">
        <f t="shared" ref="DA505:FL505" si="5440">DA506+DA507</f>
        <v>0</v>
      </c>
      <c r="DB505" s="84">
        <v>0</v>
      </c>
      <c r="DC505" s="84">
        <f t="shared" si="5045"/>
        <v>0</v>
      </c>
      <c r="DD505" s="84">
        <v>0</v>
      </c>
      <c r="DE505" s="84">
        <f t="shared" si="5015"/>
        <v>0</v>
      </c>
      <c r="DF505" s="191" t="str">
        <f t="shared" ref="DF505" si="5441">IFERROR(DE505/DC505,"nebija plānots")</f>
        <v>nebija plānots</v>
      </c>
      <c r="DG505" s="84">
        <f t="shared" ref="DG505" si="5442">DE505-DC505</f>
        <v>0</v>
      </c>
      <c r="DH505" s="84">
        <f t="shared" si="5440"/>
        <v>0</v>
      </c>
      <c r="DI505" s="84">
        <v>0</v>
      </c>
      <c r="DJ505" s="84">
        <f t="shared" ref="DJ505" si="5443">DC505+DH505</f>
        <v>0</v>
      </c>
      <c r="DK505" s="84">
        <v>0</v>
      </c>
      <c r="DL505" s="84">
        <f t="shared" si="5016"/>
        <v>0</v>
      </c>
      <c r="DM505" s="191" t="str">
        <f t="shared" ref="DM505" si="5444">IFERROR(DL505/DJ505,"nebija plānots")</f>
        <v>nebija plānots</v>
      </c>
      <c r="DN505" s="84">
        <f t="shared" ref="DN505" si="5445">DL505-DJ505</f>
        <v>0</v>
      </c>
      <c r="DO505" s="84">
        <f t="shared" si="5440"/>
        <v>0</v>
      </c>
      <c r="DP505" s="84">
        <v>0</v>
      </c>
      <c r="DQ505" s="84">
        <f t="shared" ref="DQ505" si="5446">DJ505+DO505</f>
        <v>0</v>
      </c>
      <c r="DR505" s="84">
        <v>0</v>
      </c>
      <c r="DS505" s="84">
        <f t="shared" si="5017"/>
        <v>0</v>
      </c>
      <c r="DT505" s="191" t="str">
        <f t="shared" ref="DT505" si="5447">IFERROR(DS505/DQ505,"nebija plānots")</f>
        <v>nebija plānots</v>
      </c>
      <c r="DU505" s="84">
        <f t="shared" ref="DU505" si="5448">DS505-DQ505</f>
        <v>0</v>
      </c>
      <c r="DV505" s="84">
        <f t="shared" si="5440"/>
        <v>0</v>
      </c>
      <c r="DW505" s="84">
        <v>0</v>
      </c>
      <c r="DX505" s="84">
        <f t="shared" ref="DX505" si="5449">DQ505+DV505</f>
        <v>0</v>
      </c>
      <c r="DY505" s="84">
        <v>0</v>
      </c>
      <c r="DZ505" s="84">
        <f t="shared" si="5018"/>
        <v>0</v>
      </c>
      <c r="EA505" s="191" t="str">
        <f t="shared" ref="EA505" si="5450">IFERROR(DZ505/DX505,"nebija plānots")</f>
        <v>nebija plānots</v>
      </c>
      <c r="EB505" s="84">
        <f t="shared" ref="EB505" si="5451">DZ505-DX505</f>
        <v>0</v>
      </c>
      <c r="EC505" s="84">
        <f t="shared" si="5440"/>
        <v>0</v>
      </c>
      <c r="ED505" s="84">
        <v>0</v>
      </c>
      <c r="EE505" s="84">
        <f t="shared" ref="EE505" si="5452">DX505+EC505</f>
        <v>0</v>
      </c>
      <c r="EF505" s="84">
        <v>0</v>
      </c>
      <c r="EG505" s="84">
        <f t="shared" si="5019"/>
        <v>0</v>
      </c>
      <c r="EH505" s="191" t="str">
        <f t="shared" ref="EH505" si="5453">IFERROR(EG505/EE505,"nebija plānots")</f>
        <v>nebija plānots</v>
      </c>
      <c r="EI505" s="84">
        <f t="shared" ref="EI505" si="5454">EG505-EE505</f>
        <v>0</v>
      </c>
      <c r="EJ505" s="84">
        <f t="shared" si="5440"/>
        <v>0</v>
      </c>
      <c r="EK505" s="84">
        <v>0</v>
      </c>
      <c r="EL505" s="84">
        <f t="shared" ref="EL505" si="5455">EE505+EJ505</f>
        <v>0</v>
      </c>
      <c r="EM505" s="84">
        <v>0</v>
      </c>
      <c r="EN505" s="84">
        <f t="shared" si="5020"/>
        <v>0</v>
      </c>
      <c r="EO505" s="191" t="str">
        <f t="shared" ref="EO505" si="5456">IFERROR(EN505/EL505,"nebija plānots")</f>
        <v>nebija plānots</v>
      </c>
      <c r="EP505" s="84">
        <f t="shared" ref="EP505" si="5457">EN505-EL505</f>
        <v>0</v>
      </c>
      <c r="EQ505" s="84">
        <f t="shared" si="5440"/>
        <v>0</v>
      </c>
      <c r="ER505" s="84">
        <v>0</v>
      </c>
      <c r="ES505" s="84">
        <f t="shared" ref="ES505" si="5458">EL505+EQ505</f>
        <v>0</v>
      </c>
      <c r="ET505" s="84">
        <v>0</v>
      </c>
      <c r="EU505" s="84">
        <f t="shared" si="5021"/>
        <v>0</v>
      </c>
      <c r="EV505" s="191" t="str">
        <f t="shared" ref="EV505" si="5459">IFERROR(EU505/ES505,"nebija plānots")</f>
        <v>nebija plānots</v>
      </c>
      <c r="EW505" s="84">
        <f t="shared" ref="EW505" si="5460">EU505-ES505</f>
        <v>0</v>
      </c>
      <c r="EX505" s="84">
        <f t="shared" si="5440"/>
        <v>0</v>
      </c>
      <c r="EY505" s="84">
        <v>0</v>
      </c>
      <c r="EZ505" s="84">
        <f t="shared" ref="EZ505" si="5461">ES505+EX505</f>
        <v>0</v>
      </c>
      <c r="FA505" s="84">
        <v>0</v>
      </c>
      <c r="FB505" s="84">
        <f t="shared" si="5022"/>
        <v>0</v>
      </c>
      <c r="FC505" s="191" t="str">
        <f t="shared" ref="FC505" si="5462">IFERROR(FB505/EZ505,"nebija plānots")</f>
        <v>nebija plānots</v>
      </c>
      <c r="FD505" s="84">
        <f t="shared" ref="FD505" si="5463">FB505-EZ505</f>
        <v>0</v>
      </c>
      <c r="FE505" s="84">
        <f t="shared" si="5440"/>
        <v>0</v>
      </c>
      <c r="FF505" s="84">
        <v>0</v>
      </c>
      <c r="FG505" s="84">
        <f t="shared" ref="FG505" si="5464">EZ505+FE505</f>
        <v>0</v>
      </c>
      <c r="FH505" s="84">
        <v>0</v>
      </c>
      <c r="FI505" s="84">
        <f t="shared" si="5023"/>
        <v>0</v>
      </c>
      <c r="FJ505" s="191" t="str">
        <f t="shared" ref="FJ505" si="5465">IFERROR(FI505/FG505,"nebija plānots")</f>
        <v>nebija plānots</v>
      </c>
      <c r="FK505" s="84">
        <f t="shared" ref="FK505" si="5466">FI505-FG505</f>
        <v>0</v>
      </c>
      <c r="FL505" s="84">
        <f t="shared" si="5440"/>
        <v>0</v>
      </c>
      <c r="FM505" s="84">
        <v>0</v>
      </c>
      <c r="FN505" s="84">
        <f t="shared" ref="FN505" si="5467">FG505+FL505</f>
        <v>0</v>
      </c>
      <c r="FO505" s="84">
        <v>0</v>
      </c>
      <c r="FP505" s="84">
        <f t="shared" si="5024"/>
        <v>0</v>
      </c>
      <c r="FQ505" s="191" t="str">
        <f t="shared" ref="FQ505" si="5468">IFERROR(FP505/FN505,"nebija plānots")</f>
        <v>nebija plānots</v>
      </c>
      <c r="FR505" s="84">
        <f t="shared" ref="FR505" si="5469">FP505-FN505</f>
        <v>0</v>
      </c>
      <c r="FS505" s="97">
        <f t="shared" si="5258"/>
        <v>0</v>
      </c>
      <c r="FT505" s="97">
        <f t="shared" si="5025"/>
        <v>14892703.01</v>
      </c>
      <c r="FU505" s="84">
        <v>0</v>
      </c>
      <c r="FV505" s="84">
        <v>0</v>
      </c>
      <c r="FW505" s="84">
        <v>0</v>
      </c>
      <c r="FX505" s="84">
        <f t="shared" si="5026"/>
        <v>0</v>
      </c>
      <c r="FY505" s="191" t="str">
        <f t="shared" si="5027"/>
        <v>nebija plānots</v>
      </c>
      <c r="FZ505" s="84">
        <f t="shared" si="5028"/>
        <v>0</v>
      </c>
      <c r="GA505" s="84">
        <v>0</v>
      </c>
      <c r="GB505" s="84">
        <v>0</v>
      </c>
      <c r="GC505" s="84">
        <f t="shared" si="5029"/>
        <v>0</v>
      </c>
      <c r="GD505" s="84">
        <f t="shared" si="5030"/>
        <v>0</v>
      </c>
      <c r="GE505" s="84">
        <f t="shared" si="5031"/>
        <v>0</v>
      </c>
      <c r="GF505" s="191" t="str">
        <f t="shared" si="5032"/>
        <v>nebija plānots</v>
      </c>
      <c r="GG505" s="84">
        <f t="shared" si="5033"/>
        <v>0</v>
      </c>
      <c r="GH505" s="84">
        <v>0</v>
      </c>
      <c r="GI505" s="84">
        <v>0</v>
      </c>
      <c r="GJ505" s="84">
        <f t="shared" si="5034"/>
        <v>0</v>
      </c>
      <c r="GK505" s="84">
        <f t="shared" si="5035"/>
        <v>0</v>
      </c>
      <c r="GL505" s="84">
        <f t="shared" si="5036"/>
        <v>0</v>
      </c>
      <c r="GM505" s="191" t="str">
        <f t="shared" si="5037"/>
        <v>nebija plānots</v>
      </c>
      <c r="GN505" s="84">
        <f t="shared" si="5038"/>
        <v>0</v>
      </c>
      <c r="GO505" s="84">
        <v>0</v>
      </c>
      <c r="GP505" s="84">
        <v>0</v>
      </c>
      <c r="GQ505" s="84">
        <f t="shared" si="5007"/>
        <v>0</v>
      </c>
      <c r="GR505" s="84">
        <f t="shared" si="5008"/>
        <v>0</v>
      </c>
      <c r="GS505" s="84">
        <f t="shared" si="5009"/>
        <v>0</v>
      </c>
      <c r="GT505" s="191" t="str">
        <f t="shared" si="5039"/>
        <v>nebija plānots</v>
      </c>
      <c r="GU505" s="84">
        <f t="shared" si="5010"/>
        <v>0</v>
      </c>
      <c r="GV505" s="84">
        <v>0</v>
      </c>
      <c r="GW505" s="84">
        <v>0</v>
      </c>
      <c r="GX505" s="84">
        <f t="shared" si="5011"/>
        <v>0</v>
      </c>
      <c r="GY505" s="84">
        <f t="shared" si="5012"/>
        <v>0</v>
      </c>
      <c r="GZ505" s="84">
        <f t="shared" si="5013"/>
        <v>0</v>
      </c>
      <c r="HA505" s="191" t="str">
        <f t="shared" si="5197"/>
        <v>nebija plānots</v>
      </c>
      <c r="HB505" s="84">
        <f t="shared" si="5014"/>
        <v>0</v>
      </c>
      <c r="HC505" s="57">
        <f>FU505+FS505+CQ505+CD505+BQ505+BC505+AP505</f>
        <v>14892703.010000002</v>
      </c>
      <c r="HD505" s="57">
        <f>Q505-HC505</f>
        <v>222202.98999999836</v>
      </c>
      <c r="HE505" s="58" t="s">
        <v>862</v>
      </c>
      <c r="HF505" s="58"/>
      <c r="HG505" s="58" t="s">
        <v>863</v>
      </c>
      <c r="HH505" s="59"/>
      <c r="HI505" s="59"/>
    </row>
    <row r="506" spans="1:217" ht="78" hidden="1" outlineLevel="1" x14ac:dyDescent="0.45">
      <c r="B506" s="9"/>
      <c r="C506" s="317" t="s">
        <v>100</v>
      </c>
      <c r="D506" s="1" t="s">
        <v>1471</v>
      </c>
      <c r="E506" s="35">
        <v>488</v>
      </c>
      <c r="F506" s="35">
        <v>9</v>
      </c>
      <c r="G506" s="36" t="s">
        <v>100</v>
      </c>
      <c r="H506" s="37" t="s">
        <v>309</v>
      </c>
      <c r="I506" s="37" t="s">
        <v>555</v>
      </c>
      <c r="J506" s="54">
        <v>0</v>
      </c>
      <c r="K506" s="38"/>
      <c r="L506" s="38"/>
      <c r="M506" s="39" t="s">
        <v>89</v>
      </c>
      <c r="N506" s="38"/>
      <c r="O506" s="38"/>
      <c r="P506" s="38" t="s">
        <v>456</v>
      </c>
      <c r="Q506" s="40"/>
      <c r="R506" s="40"/>
      <c r="S506" s="40"/>
      <c r="T506" s="40"/>
      <c r="U506" s="98"/>
      <c r="V506" s="40"/>
      <c r="W506" s="40"/>
      <c r="X506" s="85">
        <f t="shared" si="5075"/>
        <v>0</v>
      </c>
      <c r="Y506" s="40"/>
      <c r="Z506" s="40"/>
      <c r="AA506" s="40"/>
      <c r="AB506" s="40"/>
      <c r="AC506" s="40"/>
      <c r="AD506" s="40"/>
      <c r="AE506" s="40"/>
      <c r="AF506" s="40"/>
      <c r="AG506" s="40"/>
      <c r="AH506" s="40"/>
      <c r="AI506" s="40"/>
      <c r="AJ506" s="40"/>
      <c r="AK506" s="40"/>
      <c r="AL506" s="40"/>
      <c r="AM506" s="40"/>
      <c r="AN506" s="40"/>
      <c r="AO506" s="40"/>
      <c r="AP506" s="40"/>
      <c r="AQ506" s="40"/>
      <c r="AR506" s="40"/>
      <c r="AS506" s="40"/>
      <c r="AT506" s="40"/>
      <c r="AU506" s="40"/>
      <c r="AV506" s="40"/>
      <c r="AW506" s="40"/>
      <c r="AX506" s="40"/>
      <c r="AY506" s="40"/>
      <c r="AZ506" s="40"/>
      <c r="BA506" s="40"/>
      <c r="BB506" s="40"/>
      <c r="BC506" s="40"/>
      <c r="BD506" s="40"/>
      <c r="BE506" s="40"/>
      <c r="BF506" s="40"/>
      <c r="BG506" s="40"/>
      <c r="BH506" s="40"/>
      <c r="BI506" s="40"/>
      <c r="BJ506" s="40"/>
      <c r="BK506" s="40"/>
      <c r="BL506" s="40"/>
      <c r="BM506" s="40"/>
      <c r="BN506" s="40"/>
      <c r="BO506" s="40"/>
      <c r="BP506" s="40"/>
      <c r="BQ506" s="40"/>
      <c r="BR506" s="40"/>
      <c r="BS506" s="40"/>
      <c r="BT506" s="40"/>
      <c r="BU506" s="40"/>
      <c r="BV506" s="40"/>
      <c r="BW506" s="40"/>
      <c r="BX506" s="40"/>
      <c r="BY506" s="40"/>
      <c r="BZ506" s="40"/>
      <c r="CA506" s="40"/>
      <c r="CB506" s="40"/>
      <c r="CC506" s="40"/>
      <c r="CD506" s="40"/>
      <c r="CE506" s="40"/>
      <c r="CF506" s="40"/>
      <c r="CG506" s="40"/>
      <c r="CH506" s="40"/>
      <c r="CI506" s="40"/>
      <c r="CJ506" s="40"/>
      <c r="CK506" s="40"/>
      <c r="CL506" s="40"/>
      <c r="CM506" s="40"/>
      <c r="CN506" s="40"/>
      <c r="CO506" s="84">
        <v>0</v>
      </c>
      <c r="CP506" s="84">
        <v>0</v>
      </c>
      <c r="CQ506" s="40"/>
      <c r="CR506" s="57">
        <f t="shared" si="5076"/>
        <v>0</v>
      </c>
      <c r="CS506" s="40"/>
      <c r="CT506" s="40"/>
      <c r="CU506" s="84"/>
      <c r="CV506" s="84"/>
      <c r="CW506" s="84"/>
      <c r="CX506" s="84"/>
      <c r="CY506" s="191"/>
      <c r="CZ506" s="84"/>
      <c r="DA506" s="40"/>
      <c r="DB506" s="84">
        <v>0</v>
      </c>
      <c r="DC506" s="84"/>
      <c r="DD506" s="84"/>
      <c r="DE506" s="84">
        <f t="shared" si="5015"/>
        <v>0</v>
      </c>
      <c r="DF506" s="191"/>
      <c r="DG506" s="84"/>
      <c r="DH506" s="40"/>
      <c r="DI506" s="84">
        <v>0</v>
      </c>
      <c r="DJ506" s="84"/>
      <c r="DK506" s="84"/>
      <c r="DL506" s="84">
        <f t="shared" si="5016"/>
        <v>0</v>
      </c>
      <c r="DM506" s="191"/>
      <c r="DN506" s="84"/>
      <c r="DO506" s="40"/>
      <c r="DP506" s="84">
        <v>0</v>
      </c>
      <c r="DQ506" s="84"/>
      <c r="DR506" s="84"/>
      <c r="DS506" s="84">
        <f t="shared" si="5017"/>
        <v>0</v>
      </c>
      <c r="DT506" s="191"/>
      <c r="DU506" s="84"/>
      <c r="DV506" s="40"/>
      <c r="DW506" s="84">
        <v>0</v>
      </c>
      <c r="DX506" s="84"/>
      <c r="DY506" s="84"/>
      <c r="DZ506" s="84">
        <f t="shared" si="5018"/>
        <v>0</v>
      </c>
      <c r="EA506" s="191"/>
      <c r="EB506" s="84"/>
      <c r="EC506" s="40"/>
      <c r="ED506" s="84">
        <v>0</v>
      </c>
      <c r="EE506" s="84"/>
      <c r="EF506" s="84"/>
      <c r="EG506" s="84">
        <f t="shared" si="5019"/>
        <v>0</v>
      </c>
      <c r="EH506" s="191"/>
      <c r="EI506" s="84"/>
      <c r="EJ506" s="40"/>
      <c r="EK506" s="84">
        <v>0</v>
      </c>
      <c r="EL506" s="84"/>
      <c r="EM506" s="84"/>
      <c r="EN506" s="84">
        <f t="shared" si="5020"/>
        <v>0</v>
      </c>
      <c r="EO506" s="191"/>
      <c r="EP506" s="84"/>
      <c r="EQ506" s="40"/>
      <c r="ER506" s="84">
        <v>0</v>
      </c>
      <c r="ES506" s="84"/>
      <c r="ET506" s="84"/>
      <c r="EU506" s="84">
        <f t="shared" si="5021"/>
        <v>0</v>
      </c>
      <c r="EV506" s="191"/>
      <c r="EW506" s="84"/>
      <c r="EX506" s="40"/>
      <c r="EY506" s="84">
        <v>0</v>
      </c>
      <c r="EZ506" s="84"/>
      <c r="FA506" s="84"/>
      <c r="FB506" s="84">
        <f t="shared" si="5022"/>
        <v>0</v>
      </c>
      <c r="FC506" s="191"/>
      <c r="FD506" s="84"/>
      <c r="FE506" s="40"/>
      <c r="FF506" s="84">
        <v>0</v>
      </c>
      <c r="FG506" s="84"/>
      <c r="FH506" s="84"/>
      <c r="FI506" s="84">
        <f t="shared" si="5023"/>
        <v>0</v>
      </c>
      <c r="FJ506" s="191"/>
      <c r="FK506" s="84"/>
      <c r="FL506" s="40"/>
      <c r="FM506" s="84">
        <v>0</v>
      </c>
      <c r="FN506" s="84"/>
      <c r="FO506" s="84"/>
      <c r="FP506" s="84">
        <f t="shared" si="5024"/>
        <v>0</v>
      </c>
      <c r="FQ506" s="191"/>
      <c r="FR506" s="84"/>
      <c r="FS506" s="40"/>
      <c r="FT506" s="97">
        <f t="shared" si="5025"/>
        <v>0</v>
      </c>
      <c r="FU506" s="84">
        <v>0</v>
      </c>
      <c r="FV506" s="84">
        <v>0</v>
      </c>
      <c r="FW506" s="84">
        <v>0</v>
      </c>
      <c r="FX506" s="84">
        <f t="shared" si="5026"/>
        <v>0</v>
      </c>
      <c r="FY506" s="191" t="str">
        <f t="shared" si="5027"/>
        <v>nebija plānots</v>
      </c>
      <c r="FZ506" s="84">
        <f t="shared" si="5028"/>
        <v>0</v>
      </c>
      <c r="GA506" s="84">
        <v>0</v>
      </c>
      <c r="GB506" s="84">
        <v>0</v>
      </c>
      <c r="GC506" s="84">
        <f t="shared" si="5029"/>
        <v>0</v>
      </c>
      <c r="GD506" s="84">
        <f t="shared" si="5030"/>
        <v>0</v>
      </c>
      <c r="GE506" s="84">
        <f t="shared" si="5031"/>
        <v>0</v>
      </c>
      <c r="GF506" s="191" t="str">
        <f t="shared" si="5032"/>
        <v>nebija plānots</v>
      </c>
      <c r="GG506" s="84">
        <f t="shared" si="5033"/>
        <v>0</v>
      </c>
      <c r="GH506" s="84">
        <v>0</v>
      </c>
      <c r="GI506" s="84">
        <v>0</v>
      </c>
      <c r="GJ506" s="84">
        <f t="shared" si="5034"/>
        <v>0</v>
      </c>
      <c r="GK506" s="84">
        <f t="shared" si="5035"/>
        <v>0</v>
      </c>
      <c r="GL506" s="84">
        <f t="shared" si="5036"/>
        <v>0</v>
      </c>
      <c r="GM506" s="191" t="str">
        <f t="shared" si="5037"/>
        <v>nebija plānots</v>
      </c>
      <c r="GN506" s="84">
        <f t="shared" si="5038"/>
        <v>0</v>
      </c>
      <c r="GO506" s="84">
        <v>0</v>
      </c>
      <c r="GP506" s="84">
        <v>0</v>
      </c>
      <c r="GQ506" s="84">
        <f t="shared" si="5007"/>
        <v>0</v>
      </c>
      <c r="GR506" s="84">
        <f t="shared" si="5008"/>
        <v>0</v>
      </c>
      <c r="GS506" s="84">
        <f t="shared" si="5009"/>
        <v>0</v>
      </c>
      <c r="GT506" s="191" t="str">
        <f t="shared" si="5039"/>
        <v>nebija plānots</v>
      </c>
      <c r="GU506" s="84">
        <f t="shared" si="5010"/>
        <v>0</v>
      </c>
      <c r="GV506" s="84">
        <v>0</v>
      </c>
      <c r="GW506" s="84">
        <v>0</v>
      </c>
      <c r="GX506" s="84">
        <f t="shared" si="5011"/>
        <v>0</v>
      </c>
      <c r="GY506" s="84">
        <f t="shared" si="5012"/>
        <v>0</v>
      </c>
      <c r="GZ506" s="84">
        <f t="shared" si="5013"/>
        <v>0</v>
      </c>
      <c r="HA506" s="191" t="str">
        <f t="shared" si="5197"/>
        <v>nebija plānots</v>
      </c>
      <c r="HB506" s="84">
        <f t="shared" si="5014"/>
        <v>0</v>
      </c>
      <c r="HC506" s="40"/>
      <c r="HD506" s="40"/>
      <c r="HE506" s="99"/>
      <c r="HF506" s="99"/>
      <c r="HG506" s="108"/>
      <c r="HH506" s="100"/>
      <c r="HI506" s="100"/>
    </row>
    <row r="507" spans="1:217" ht="63" hidden="1" outlineLevel="1" x14ac:dyDescent="0.45">
      <c r="B507" s="9"/>
      <c r="C507" s="317" t="s">
        <v>100</v>
      </c>
      <c r="D507" s="1" t="s">
        <v>1471</v>
      </c>
      <c r="E507" s="35">
        <v>489</v>
      </c>
      <c r="F507" s="35">
        <v>9</v>
      </c>
      <c r="G507" s="36" t="s">
        <v>100</v>
      </c>
      <c r="H507" s="37" t="s">
        <v>309</v>
      </c>
      <c r="I507" s="37" t="s">
        <v>555</v>
      </c>
      <c r="J507" s="54">
        <v>0</v>
      </c>
      <c r="K507" s="38"/>
      <c r="L507" s="38"/>
      <c r="M507" s="39" t="s">
        <v>89</v>
      </c>
      <c r="N507" s="38"/>
      <c r="O507" s="38"/>
      <c r="P507" s="38" t="s">
        <v>457</v>
      </c>
      <c r="Q507" s="40"/>
      <c r="R507" s="40"/>
      <c r="S507" s="40"/>
      <c r="T507" s="40"/>
      <c r="U507" s="98"/>
      <c r="V507" s="40"/>
      <c r="W507" s="40"/>
      <c r="X507" s="85">
        <f t="shared" si="5075"/>
        <v>0</v>
      </c>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0"/>
      <c r="AZ507" s="40"/>
      <c r="BA507" s="40"/>
      <c r="BB507" s="40"/>
      <c r="BC507" s="40"/>
      <c r="BD507" s="40"/>
      <c r="BE507" s="40"/>
      <c r="BF507" s="40"/>
      <c r="BG507" s="40"/>
      <c r="BH507" s="40"/>
      <c r="BI507" s="40"/>
      <c r="BJ507" s="40"/>
      <c r="BK507" s="40"/>
      <c r="BL507" s="40"/>
      <c r="BM507" s="40"/>
      <c r="BN507" s="40"/>
      <c r="BO507" s="40"/>
      <c r="BP507" s="40"/>
      <c r="BQ507" s="40"/>
      <c r="BR507" s="40"/>
      <c r="BS507" s="40"/>
      <c r="BT507" s="40"/>
      <c r="BU507" s="40"/>
      <c r="BV507" s="40"/>
      <c r="BW507" s="40"/>
      <c r="BX507" s="40"/>
      <c r="BY507" s="40"/>
      <c r="BZ507" s="40"/>
      <c r="CA507" s="40"/>
      <c r="CB507" s="40"/>
      <c r="CC507" s="40"/>
      <c r="CD507" s="40"/>
      <c r="CE507" s="40"/>
      <c r="CF507" s="40"/>
      <c r="CG507" s="40"/>
      <c r="CH507" s="40"/>
      <c r="CI507" s="40"/>
      <c r="CJ507" s="40"/>
      <c r="CK507" s="40"/>
      <c r="CL507" s="40"/>
      <c r="CM507" s="40"/>
      <c r="CN507" s="40"/>
      <c r="CO507" s="84">
        <v>0</v>
      </c>
      <c r="CP507" s="84">
        <v>0</v>
      </c>
      <c r="CQ507" s="40"/>
      <c r="CR507" s="57">
        <f t="shared" si="5076"/>
        <v>0</v>
      </c>
      <c r="CS507" s="40"/>
      <c r="CT507" s="40">
        <v>0</v>
      </c>
      <c r="CU507" s="84"/>
      <c r="CV507" s="84"/>
      <c r="CW507" s="84"/>
      <c r="CX507" s="84"/>
      <c r="CY507" s="191"/>
      <c r="CZ507" s="84"/>
      <c r="DA507" s="40">
        <v>0</v>
      </c>
      <c r="DB507" s="84">
        <v>0</v>
      </c>
      <c r="DC507" s="84"/>
      <c r="DD507" s="84"/>
      <c r="DE507" s="84">
        <f t="shared" si="5015"/>
        <v>0</v>
      </c>
      <c r="DF507" s="191"/>
      <c r="DG507" s="84"/>
      <c r="DH507" s="40">
        <v>0</v>
      </c>
      <c r="DI507" s="84">
        <v>0</v>
      </c>
      <c r="DJ507" s="84"/>
      <c r="DK507" s="84"/>
      <c r="DL507" s="84">
        <f t="shared" si="5016"/>
        <v>0</v>
      </c>
      <c r="DM507" s="191"/>
      <c r="DN507" s="84"/>
      <c r="DO507" s="40">
        <v>0</v>
      </c>
      <c r="DP507" s="84">
        <v>0</v>
      </c>
      <c r="DQ507" s="84"/>
      <c r="DR507" s="84"/>
      <c r="DS507" s="84">
        <f t="shared" si="5017"/>
        <v>0</v>
      </c>
      <c r="DT507" s="191"/>
      <c r="DU507" s="84"/>
      <c r="DV507" s="40">
        <v>0</v>
      </c>
      <c r="DW507" s="84">
        <v>0</v>
      </c>
      <c r="DX507" s="84"/>
      <c r="DY507" s="84"/>
      <c r="DZ507" s="84">
        <f t="shared" si="5018"/>
        <v>0</v>
      </c>
      <c r="EA507" s="191"/>
      <c r="EB507" s="84"/>
      <c r="EC507" s="40">
        <v>0</v>
      </c>
      <c r="ED507" s="84">
        <v>0</v>
      </c>
      <c r="EE507" s="84"/>
      <c r="EF507" s="84"/>
      <c r="EG507" s="84">
        <f t="shared" si="5019"/>
        <v>0</v>
      </c>
      <c r="EH507" s="191"/>
      <c r="EI507" s="84"/>
      <c r="EJ507" s="40">
        <v>0</v>
      </c>
      <c r="EK507" s="84">
        <v>0</v>
      </c>
      <c r="EL507" s="84"/>
      <c r="EM507" s="84"/>
      <c r="EN507" s="84">
        <f t="shared" si="5020"/>
        <v>0</v>
      </c>
      <c r="EO507" s="191"/>
      <c r="EP507" s="84"/>
      <c r="EQ507" s="40">
        <v>0</v>
      </c>
      <c r="ER507" s="84">
        <v>0</v>
      </c>
      <c r="ES507" s="84"/>
      <c r="ET507" s="84"/>
      <c r="EU507" s="84">
        <f t="shared" si="5021"/>
        <v>0</v>
      </c>
      <c r="EV507" s="191"/>
      <c r="EW507" s="84"/>
      <c r="EX507" s="40">
        <v>0</v>
      </c>
      <c r="EY507" s="84">
        <v>0</v>
      </c>
      <c r="EZ507" s="84"/>
      <c r="FA507" s="84"/>
      <c r="FB507" s="84">
        <f t="shared" si="5022"/>
        <v>0</v>
      </c>
      <c r="FC507" s="191"/>
      <c r="FD507" s="84"/>
      <c r="FE507" s="40">
        <v>0</v>
      </c>
      <c r="FF507" s="84">
        <v>0</v>
      </c>
      <c r="FG507" s="84"/>
      <c r="FH507" s="84"/>
      <c r="FI507" s="84">
        <f t="shared" si="5023"/>
        <v>0</v>
      </c>
      <c r="FJ507" s="191"/>
      <c r="FK507" s="84"/>
      <c r="FL507" s="40">
        <v>0</v>
      </c>
      <c r="FM507" s="84">
        <v>0</v>
      </c>
      <c r="FN507" s="84"/>
      <c r="FO507" s="84"/>
      <c r="FP507" s="84">
        <f t="shared" si="5024"/>
        <v>0</v>
      </c>
      <c r="FQ507" s="191"/>
      <c r="FR507" s="84"/>
      <c r="FS507" s="40"/>
      <c r="FT507" s="97">
        <f t="shared" si="5025"/>
        <v>0</v>
      </c>
      <c r="FU507" s="84">
        <v>0</v>
      </c>
      <c r="FV507" s="84">
        <v>0</v>
      </c>
      <c r="FW507" s="84">
        <v>0</v>
      </c>
      <c r="FX507" s="84">
        <f t="shared" si="5026"/>
        <v>0</v>
      </c>
      <c r="FY507" s="191" t="str">
        <f t="shared" si="5027"/>
        <v>nebija plānots</v>
      </c>
      <c r="FZ507" s="84">
        <f t="shared" si="5028"/>
        <v>0</v>
      </c>
      <c r="GA507" s="84">
        <v>0</v>
      </c>
      <c r="GB507" s="84">
        <v>0</v>
      </c>
      <c r="GC507" s="84">
        <f t="shared" si="5029"/>
        <v>0</v>
      </c>
      <c r="GD507" s="84">
        <f t="shared" si="5030"/>
        <v>0</v>
      </c>
      <c r="GE507" s="84">
        <f t="shared" si="5031"/>
        <v>0</v>
      </c>
      <c r="GF507" s="191" t="str">
        <f t="shared" si="5032"/>
        <v>nebija plānots</v>
      </c>
      <c r="GG507" s="84">
        <f t="shared" si="5033"/>
        <v>0</v>
      </c>
      <c r="GH507" s="84">
        <v>0</v>
      </c>
      <c r="GI507" s="84">
        <v>0</v>
      </c>
      <c r="GJ507" s="84">
        <f t="shared" si="5034"/>
        <v>0</v>
      </c>
      <c r="GK507" s="84">
        <f t="shared" si="5035"/>
        <v>0</v>
      </c>
      <c r="GL507" s="84">
        <f t="shared" si="5036"/>
        <v>0</v>
      </c>
      <c r="GM507" s="191" t="str">
        <f t="shared" si="5037"/>
        <v>nebija plānots</v>
      </c>
      <c r="GN507" s="84">
        <f t="shared" si="5038"/>
        <v>0</v>
      </c>
      <c r="GO507" s="84">
        <v>0</v>
      </c>
      <c r="GP507" s="84">
        <v>0</v>
      </c>
      <c r="GQ507" s="84">
        <f t="shared" si="5007"/>
        <v>0</v>
      </c>
      <c r="GR507" s="84">
        <f t="shared" si="5008"/>
        <v>0</v>
      </c>
      <c r="GS507" s="84">
        <f t="shared" si="5009"/>
        <v>0</v>
      </c>
      <c r="GT507" s="191" t="str">
        <f t="shared" si="5039"/>
        <v>nebija plānots</v>
      </c>
      <c r="GU507" s="84">
        <f t="shared" si="5010"/>
        <v>0</v>
      </c>
      <c r="GV507" s="84">
        <v>0</v>
      </c>
      <c r="GW507" s="84">
        <v>0</v>
      </c>
      <c r="GX507" s="84">
        <f t="shared" si="5011"/>
        <v>0</v>
      </c>
      <c r="GY507" s="84">
        <f t="shared" si="5012"/>
        <v>0</v>
      </c>
      <c r="GZ507" s="84">
        <f t="shared" si="5013"/>
        <v>0</v>
      </c>
      <c r="HA507" s="191" t="str">
        <f t="shared" si="5197"/>
        <v>nebija plānots</v>
      </c>
      <c r="HB507" s="84">
        <f t="shared" si="5014"/>
        <v>0</v>
      </c>
      <c r="HC507" s="40"/>
      <c r="HD507" s="40"/>
      <c r="HE507" s="99"/>
      <c r="HF507" s="99">
        <v>1</v>
      </c>
      <c r="HG507" s="108" t="s">
        <v>866</v>
      </c>
      <c r="HH507" s="100"/>
      <c r="HI507" s="100" t="s">
        <v>864</v>
      </c>
    </row>
    <row r="508" spans="1:217" ht="195" collapsed="1" x14ac:dyDescent="0.45">
      <c r="A508" s="1" t="str">
        <f>G508&amp;K508</f>
        <v>9.1.1.3.__</v>
      </c>
      <c r="B508" s="9" t="str">
        <f>C508&amp;J508&amp;"."&amp;D508</f>
        <v>9.1.1.3.K0.Nē</v>
      </c>
      <c r="C508" s="317" t="s">
        <v>101</v>
      </c>
      <c r="D508" s="1" t="s">
        <v>1471</v>
      </c>
      <c r="E508" s="35">
        <v>490</v>
      </c>
      <c r="F508" s="52">
        <v>9</v>
      </c>
      <c r="G508" s="53" t="s">
        <v>101</v>
      </c>
      <c r="H508" s="54" t="s">
        <v>310</v>
      </c>
      <c r="I508" s="54" t="str">
        <f t="shared" si="4781"/>
        <v xml:space="preserve">9.1.1.3. Sociālā uzņēmējdarbība </v>
      </c>
      <c r="J508" s="54" t="s">
        <v>1472</v>
      </c>
      <c r="K508" s="55" t="s">
        <v>33</v>
      </c>
      <c r="L508" s="38" t="str">
        <f t="shared" si="4782"/>
        <v>9.1.1.3.__</v>
      </c>
      <c r="M508" s="56" t="s">
        <v>89</v>
      </c>
      <c r="N508" s="55" t="s">
        <v>4</v>
      </c>
      <c r="O508" s="55" t="s">
        <v>222</v>
      </c>
      <c r="P508" s="55" t="s">
        <v>225</v>
      </c>
      <c r="Q508" s="57">
        <f t="shared" si="4783"/>
        <v>14521202</v>
      </c>
      <c r="R508" s="57">
        <f t="shared" si="4784"/>
        <v>14521202</v>
      </c>
      <c r="S508" s="80">
        <v>0</v>
      </c>
      <c r="T508" s="80">
        <v>0</v>
      </c>
      <c r="U508" s="81">
        <v>14521202</v>
      </c>
      <c r="V508" s="80">
        <v>0</v>
      </c>
      <c r="W508" s="80">
        <v>0</v>
      </c>
      <c r="X508" s="85" t="str">
        <f t="shared" si="5075"/>
        <v>ESF</v>
      </c>
      <c r="Y508" s="85">
        <v>0</v>
      </c>
      <c r="Z508" s="85">
        <v>78218.070000000007</v>
      </c>
      <c r="AA508" s="85">
        <v>0</v>
      </c>
      <c r="AB508" s="85">
        <v>0</v>
      </c>
      <c r="AC508" s="85">
        <v>541.62</v>
      </c>
      <c r="AD508" s="85">
        <v>107040.26</v>
      </c>
      <c r="AE508" s="85">
        <v>0</v>
      </c>
      <c r="AF508" s="85">
        <v>63756.09</v>
      </c>
      <c r="AG508" s="85">
        <v>0</v>
      </c>
      <c r="AH508" s="85">
        <v>0</v>
      </c>
      <c r="AI508" s="85">
        <v>59739.98</v>
      </c>
      <c r="AJ508" s="85">
        <v>0</v>
      </c>
      <c r="AK508" s="85">
        <v>0</v>
      </c>
      <c r="AL508" s="85">
        <v>90947.37</v>
      </c>
      <c r="AM508" s="85">
        <v>322025.31999999995</v>
      </c>
      <c r="AN508" s="85">
        <f t="shared" si="5319"/>
        <v>400243.38999999996</v>
      </c>
      <c r="AO508" s="85">
        <v>884928.28</v>
      </c>
      <c r="AP508" s="57">
        <f t="shared" si="4538"/>
        <v>1285171.67</v>
      </c>
      <c r="AQ508" s="85">
        <v>1249.5</v>
      </c>
      <c r="AR508" s="85">
        <v>0</v>
      </c>
      <c r="AS508" s="85">
        <v>484045.31</v>
      </c>
      <c r="AT508" s="85">
        <v>0</v>
      </c>
      <c r="AU508" s="85">
        <v>0</v>
      </c>
      <c r="AV508" s="85">
        <v>412610.03</v>
      </c>
      <c r="AW508" s="85">
        <v>0</v>
      </c>
      <c r="AX508" s="85">
        <v>0</v>
      </c>
      <c r="AY508" s="85">
        <v>0</v>
      </c>
      <c r="AZ508" s="85">
        <v>0</v>
      </c>
      <c r="BA508" s="85">
        <v>0</v>
      </c>
      <c r="BB508" s="85">
        <v>847925.69</v>
      </c>
      <c r="BC508" s="57">
        <f t="shared" si="4539"/>
        <v>1745830.53</v>
      </c>
      <c r="BD508" s="57">
        <f t="shared" si="4474"/>
        <v>3031002.2</v>
      </c>
      <c r="BE508" s="85">
        <v>0</v>
      </c>
      <c r="BF508" s="85">
        <v>0</v>
      </c>
      <c r="BG508" s="85">
        <v>483968.36</v>
      </c>
      <c r="BH508" s="85">
        <v>0</v>
      </c>
      <c r="BI508" s="85">
        <v>0</v>
      </c>
      <c r="BJ508" s="85">
        <v>0</v>
      </c>
      <c r="BK508" s="85">
        <v>0</v>
      </c>
      <c r="BL508" s="85">
        <v>0</v>
      </c>
      <c r="BM508" s="85">
        <v>599324.07999999996</v>
      </c>
      <c r="BN508" s="85">
        <v>0</v>
      </c>
      <c r="BO508" s="85">
        <v>0</v>
      </c>
      <c r="BP508" s="85">
        <v>0</v>
      </c>
      <c r="BQ508" s="57">
        <f t="shared" si="4540"/>
        <v>1083292.44</v>
      </c>
      <c r="BR508" s="85">
        <v>0</v>
      </c>
      <c r="BS508" s="85">
        <v>0</v>
      </c>
      <c r="BT508" s="85">
        <v>0</v>
      </c>
      <c r="BU508" s="85">
        <v>1216444.03</v>
      </c>
      <c r="BV508" s="85">
        <v>0</v>
      </c>
      <c r="BW508" s="85">
        <v>0</v>
      </c>
      <c r="BX508" s="85">
        <v>0</v>
      </c>
      <c r="BY508" s="85">
        <v>0</v>
      </c>
      <c r="BZ508" s="85">
        <v>0</v>
      </c>
      <c r="CA508" s="85">
        <v>1321981.94</v>
      </c>
      <c r="CB508" s="85">
        <v>0</v>
      </c>
      <c r="CC508" s="85">
        <v>0</v>
      </c>
      <c r="CD508" s="57">
        <f t="shared" si="4475"/>
        <v>2538425.9699999997</v>
      </c>
      <c r="CE508" s="85">
        <v>9411.91</v>
      </c>
      <c r="CF508" s="85">
        <v>0</v>
      </c>
      <c r="CG508" s="85">
        <v>21522.73</v>
      </c>
      <c r="CH508" s="85">
        <v>1245182.7</v>
      </c>
      <c r="CI508" s="85">
        <v>0</v>
      </c>
      <c r="CJ508" s="85">
        <v>412064.90999999992</v>
      </c>
      <c r="CK508" s="85">
        <v>63399.97</v>
      </c>
      <c r="CL508" s="85">
        <v>0</v>
      </c>
      <c r="CM508" s="85">
        <v>644486.41</v>
      </c>
      <c r="CN508" s="85">
        <v>0</v>
      </c>
      <c r="CO508" s="84">
        <v>0</v>
      </c>
      <c r="CP508" s="84">
        <v>503686.64999999997</v>
      </c>
      <c r="CQ508" s="57">
        <f>CE508+CF508+CG508+CH508+CI508+CJ508+CK508+CL508+CM508+CN508+CO508+CP508</f>
        <v>2899755.28</v>
      </c>
      <c r="CR508" s="57">
        <f t="shared" si="5076"/>
        <v>9552475.8899999987</v>
      </c>
      <c r="CS508" s="179">
        <v>177889.5</v>
      </c>
      <c r="CT508" s="84">
        <v>0</v>
      </c>
      <c r="CU508" s="84">
        <v>0</v>
      </c>
      <c r="CV508" s="84">
        <f t="shared" si="5040"/>
        <v>177889.5</v>
      </c>
      <c r="CW508" s="84">
        <v>0</v>
      </c>
      <c r="CX508" s="84">
        <f t="shared" si="5041"/>
        <v>177889.5</v>
      </c>
      <c r="CY508" s="191">
        <f t="shared" si="5042"/>
        <v>1</v>
      </c>
      <c r="CZ508" s="84">
        <f t="shared" si="5043"/>
        <v>0</v>
      </c>
      <c r="DA508" s="84">
        <f t="shared" ref="DA508:FL508" si="5470">DA509+DA510</f>
        <v>0</v>
      </c>
      <c r="DB508" s="84">
        <v>0</v>
      </c>
      <c r="DC508" s="84">
        <f t="shared" si="5045"/>
        <v>177889.5</v>
      </c>
      <c r="DD508" s="84">
        <v>0</v>
      </c>
      <c r="DE508" s="84">
        <f t="shared" si="5015"/>
        <v>177889.5</v>
      </c>
      <c r="DF508" s="191">
        <f t="shared" ref="DF508" si="5471">IFERROR(DE508/DC508,"nebija plānots")</f>
        <v>1</v>
      </c>
      <c r="DG508" s="84">
        <f t="shared" ref="DG508" si="5472">DE508-DC508</f>
        <v>0</v>
      </c>
      <c r="DH508" s="84">
        <f t="shared" si="5470"/>
        <v>930647.39</v>
      </c>
      <c r="DI508" s="84">
        <v>930647.39</v>
      </c>
      <c r="DJ508" s="84">
        <f t="shared" ref="DJ508" si="5473">DC508+DH508</f>
        <v>1108536.8900000001</v>
      </c>
      <c r="DK508" s="84">
        <v>0</v>
      </c>
      <c r="DL508" s="84">
        <f t="shared" si="5016"/>
        <v>1108536.8900000001</v>
      </c>
      <c r="DM508" s="191">
        <f t="shared" ref="DM508" si="5474">IFERROR(DL508/DJ508,"nebija plānots")</f>
        <v>1</v>
      </c>
      <c r="DN508" s="84">
        <f t="shared" ref="DN508" si="5475">DL508-DJ508</f>
        <v>0</v>
      </c>
      <c r="DO508" s="84">
        <f t="shared" si="5470"/>
        <v>0</v>
      </c>
      <c r="DP508" s="84">
        <v>0</v>
      </c>
      <c r="DQ508" s="84">
        <f t="shared" ref="DQ508" si="5476">DJ508+DO508</f>
        <v>1108536.8900000001</v>
      </c>
      <c r="DR508" s="84">
        <v>0</v>
      </c>
      <c r="DS508" s="84">
        <f t="shared" si="5017"/>
        <v>1108536.8900000001</v>
      </c>
      <c r="DT508" s="191">
        <f t="shared" ref="DT508" si="5477">IFERROR(DS508/DQ508,"nebija plānots")</f>
        <v>1</v>
      </c>
      <c r="DU508" s="84">
        <f t="shared" ref="DU508" si="5478">DS508-DQ508</f>
        <v>0</v>
      </c>
      <c r="DV508" s="84">
        <f t="shared" si="5470"/>
        <v>0</v>
      </c>
      <c r="DW508" s="84">
        <v>828044.63</v>
      </c>
      <c r="DX508" s="84">
        <f t="shared" ref="DX508" si="5479">DQ508+DV508</f>
        <v>1108536.8900000001</v>
      </c>
      <c r="DY508" s="84">
        <v>0</v>
      </c>
      <c r="DZ508" s="84">
        <f t="shared" si="5018"/>
        <v>1936581.52</v>
      </c>
      <c r="EA508" s="191">
        <f t="shared" ref="EA508" si="5480">IFERROR(DZ508/DX508,"nebija plānots")</f>
        <v>1.7469707480821859</v>
      </c>
      <c r="EB508" s="84">
        <f t="shared" ref="EB508" si="5481">DZ508-DX508</f>
        <v>828044.62999999989</v>
      </c>
      <c r="EC508" s="84">
        <f t="shared" si="5470"/>
        <v>0</v>
      </c>
      <c r="ED508" s="84">
        <v>0</v>
      </c>
      <c r="EE508" s="84">
        <f t="shared" ref="EE508" si="5482">DX508+EC508</f>
        <v>1108536.8900000001</v>
      </c>
      <c r="EF508" s="84">
        <v>0</v>
      </c>
      <c r="EG508" s="84">
        <f t="shared" si="5019"/>
        <v>1936581.52</v>
      </c>
      <c r="EH508" s="191">
        <f t="shared" ref="EH508" si="5483">IFERROR(EG508/EE508,"nebija plānots")</f>
        <v>1.7469707480821859</v>
      </c>
      <c r="EI508" s="84">
        <f t="shared" ref="EI508" si="5484">EG508-EE508</f>
        <v>828044.62999999989</v>
      </c>
      <c r="EJ508" s="84">
        <f t="shared" si="5470"/>
        <v>0</v>
      </c>
      <c r="EK508" s="84">
        <v>0</v>
      </c>
      <c r="EL508" s="84">
        <f t="shared" ref="EL508" si="5485">EE508+EJ508</f>
        <v>1108536.8900000001</v>
      </c>
      <c r="EM508" s="84">
        <v>0</v>
      </c>
      <c r="EN508" s="84">
        <f t="shared" si="5020"/>
        <v>1936581.52</v>
      </c>
      <c r="EO508" s="191">
        <f t="shared" ref="EO508" si="5486">IFERROR(EN508/EL508,"nebija plānots")</f>
        <v>1.7469707480821859</v>
      </c>
      <c r="EP508" s="84">
        <f t="shared" ref="EP508" si="5487">EN508-EL508</f>
        <v>828044.62999999989</v>
      </c>
      <c r="EQ508" s="84">
        <f t="shared" si="5470"/>
        <v>0</v>
      </c>
      <c r="ER508" s="84">
        <v>729389.39</v>
      </c>
      <c r="ES508" s="84">
        <f t="shared" ref="ES508" si="5488">EL508+EQ508</f>
        <v>1108536.8900000001</v>
      </c>
      <c r="ET508" s="84">
        <v>0</v>
      </c>
      <c r="EU508" s="84">
        <f t="shared" si="5021"/>
        <v>2665970.91</v>
      </c>
      <c r="EV508" s="191">
        <f t="shared" ref="EV508" si="5489">IFERROR(EU508/ES508,"nebija plānots")</f>
        <v>2.4049455945485043</v>
      </c>
      <c r="EW508" s="84">
        <f t="shared" ref="EW508" si="5490">EU508-ES508</f>
        <v>1557434.02</v>
      </c>
      <c r="EX508" s="84">
        <f t="shared" si="5470"/>
        <v>1339402.28</v>
      </c>
      <c r="EY508" s="84">
        <v>0</v>
      </c>
      <c r="EZ508" s="84">
        <f t="shared" ref="EZ508" si="5491">ES508+EX508</f>
        <v>2447939.17</v>
      </c>
      <c r="FA508" s="84">
        <v>0</v>
      </c>
      <c r="FB508" s="84">
        <f t="shared" si="5022"/>
        <v>2665970.91</v>
      </c>
      <c r="FC508" s="191">
        <f t="shared" ref="FC508" si="5492">IFERROR(FB508/EZ508,"nebija plānots")</f>
        <v>1.0890674664926416</v>
      </c>
      <c r="FD508" s="84">
        <f t="shared" ref="FD508" si="5493">FB508-EZ508</f>
        <v>218031.74000000022</v>
      </c>
      <c r="FE508" s="84">
        <f t="shared" si="5470"/>
        <v>0</v>
      </c>
      <c r="FF508" s="84">
        <v>630549.93000000005</v>
      </c>
      <c r="FG508" s="84">
        <f t="shared" ref="FG508" si="5494">EZ508+FE508</f>
        <v>2447939.17</v>
      </c>
      <c r="FH508" s="84">
        <v>0</v>
      </c>
      <c r="FI508" s="84">
        <f t="shared" si="5023"/>
        <v>3296520.8400000003</v>
      </c>
      <c r="FJ508" s="191">
        <f t="shared" ref="FJ508" si="5495">IFERROR(FI508/FG508,"nebija plānots")</f>
        <v>1.3466514529443967</v>
      </c>
      <c r="FK508" s="84">
        <f t="shared" ref="FK508" si="5496">FI508-FG508</f>
        <v>848581.67000000039</v>
      </c>
      <c r="FL508" s="84">
        <f t="shared" si="5470"/>
        <v>0</v>
      </c>
      <c r="FM508" s="84">
        <v>0</v>
      </c>
      <c r="FN508" s="84">
        <f t="shared" ref="FN508" si="5497">FG508+FL508</f>
        <v>2447939.17</v>
      </c>
      <c r="FO508" s="84">
        <v>0</v>
      </c>
      <c r="FP508" s="84">
        <f t="shared" si="5024"/>
        <v>3296520.8400000003</v>
      </c>
      <c r="FQ508" s="191">
        <f t="shared" ref="FQ508" si="5498">IFERROR(FP508/FN508,"nebija plānots")</f>
        <v>1.3466514529443967</v>
      </c>
      <c r="FR508" s="84">
        <f t="shared" ref="FR508" si="5499">FP508-FN508</f>
        <v>848581.67000000039</v>
      </c>
      <c r="FS508" s="97">
        <f t="shared" si="5258"/>
        <v>2447939.17</v>
      </c>
      <c r="FT508" s="97">
        <f t="shared" si="5025"/>
        <v>12848996.729999999</v>
      </c>
      <c r="FU508" s="84">
        <v>697738.28</v>
      </c>
      <c r="FV508" s="84">
        <v>0</v>
      </c>
      <c r="FW508" s="84">
        <v>0</v>
      </c>
      <c r="FX508" s="84">
        <f t="shared" si="5026"/>
        <v>0</v>
      </c>
      <c r="FY508" s="191">
        <f t="shared" si="5027"/>
        <v>0</v>
      </c>
      <c r="FZ508" s="84">
        <f t="shared" si="5028"/>
        <v>697738.28</v>
      </c>
      <c r="GA508" s="84">
        <v>0</v>
      </c>
      <c r="GB508" s="84">
        <v>0</v>
      </c>
      <c r="GC508" s="84">
        <f t="shared" si="5029"/>
        <v>0</v>
      </c>
      <c r="GD508" s="84">
        <f t="shared" si="5030"/>
        <v>0</v>
      </c>
      <c r="GE508" s="84">
        <f t="shared" si="5031"/>
        <v>0</v>
      </c>
      <c r="GF508" s="191">
        <f t="shared" si="5032"/>
        <v>0</v>
      </c>
      <c r="GG508" s="84">
        <f t="shared" si="5033"/>
        <v>697738.28</v>
      </c>
      <c r="GH508" s="84">
        <v>0</v>
      </c>
      <c r="GI508" s="84">
        <v>0</v>
      </c>
      <c r="GJ508" s="84">
        <f t="shared" si="5034"/>
        <v>0</v>
      </c>
      <c r="GK508" s="84">
        <f t="shared" si="5035"/>
        <v>0</v>
      </c>
      <c r="GL508" s="84">
        <f t="shared" si="5036"/>
        <v>0</v>
      </c>
      <c r="GM508" s="191">
        <f t="shared" si="5037"/>
        <v>0</v>
      </c>
      <c r="GN508" s="84">
        <f t="shared" si="5038"/>
        <v>697738.28</v>
      </c>
      <c r="GO508" s="84">
        <v>463417.77</v>
      </c>
      <c r="GP508" s="84">
        <v>0</v>
      </c>
      <c r="GQ508" s="84">
        <f t="shared" si="5007"/>
        <v>463417.77</v>
      </c>
      <c r="GR508" s="84">
        <f t="shared" si="5008"/>
        <v>0</v>
      </c>
      <c r="GS508" s="84">
        <f t="shared" si="5009"/>
        <v>463417.77</v>
      </c>
      <c r="GT508" s="191">
        <f t="shared" si="5039"/>
        <v>0.66417134229757324</v>
      </c>
      <c r="GU508" s="84">
        <f t="shared" si="5010"/>
        <v>234320.51</v>
      </c>
      <c r="GV508" s="84">
        <v>0</v>
      </c>
      <c r="GW508" s="84">
        <v>0</v>
      </c>
      <c r="GX508" s="84">
        <f t="shared" si="5011"/>
        <v>0</v>
      </c>
      <c r="GY508" s="84">
        <f t="shared" si="5012"/>
        <v>0</v>
      </c>
      <c r="GZ508" s="84">
        <f t="shared" si="5013"/>
        <v>463417.77</v>
      </c>
      <c r="HA508" s="191">
        <f t="shared" si="5197"/>
        <v>0.66417134229757324</v>
      </c>
      <c r="HB508" s="84">
        <f t="shared" si="5014"/>
        <v>234320.51</v>
      </c>
      <c r="HC508" s="57">
        <f>FU508+FS508+CQ508+CD508+BQ508+BC508+AP508</f>
        <v>12698153.339999998</v>
      </c>
      <c r="HD508" s="57">
        <f>Q508-HC508</f>
        <v>1823048.660000002</v>
      </c>
      <c r="HE508" s="58" t="s">
        <v>765</v>
      </c>
      <c r="HF508" s="58"/>
      <c r="HG508" s="59"/>
      <c r="HH508" s="59"/>
      <c r="HI508" s="59"/>
    </row>
    <row r="509" spans="1:217" ht="78" hidden="1" outlineLevel="1" x14ac:dyDescent="0.45">
      <c r="B509" s="9"/>
      <c r="C509" s="317" t="s">
        <v>101</v>
      </c>
      <c r="D509" s="1" t="s">
        <v>1471</v>
      </c>
      <c r="E509" s="35">
        <v>491</v>
      </c>
      <c r="F509" s="35">
        <v>9</v>
      </c>
      <c r="G509" s="36" t="s">
        <v>101</v>
      </c>
      <c r="H509" s="37" t="s">
        <v>310</v>
      </c>
      <c r="I509" s="37" t="s">
        <v>556</v>
      </c>
      <c r="J509" s="54">
        <v>0</v>
      </c>
      <c r="K509" s="38"/>
      <c r="L509" s="38"/>
      <c r="M509" s="39" t="s">
        <v>89</v>
      </c>
      <c r="N509" s="38"/>
      <c r="O509" s="38"/>
      <c r="P509" s="38" t="s">
        <v>456</v>
      </c>
      <c r="Q509" s="40"/>
      <c r="R509" s="40"/>
      <c r="S509" s="40"/>
      <c r="T509" s="40"/>
      <c r="U509" s="98"/>
      <c r="V509" s="40"/>
      <c r="W509" s="40"/>
      <c r="X509" s="85">
        <f t="shared" si="5075"/>
        <v>0</v>
      </c>
      <c r="Y509" s="40"/>
      <c r="Z509" s="40"/>
      <c r="AA509" s="40"/>
      <c r="AB509" s="40"/>
      <c r="AC509" s="40"/>
      <c r="AD509" s="40"/>
      <c r="AE509" s="40"/>
      <c r="AF509" s="40"/>
      <c r="AG509" s="40"/>
      <c r="AH509" s="40"/>
      <c r="AI509" s="40"/>
      <c r="AJ509" s="40"/>
      <c r="AK509" s="40"/>
      <c r="AL509" s="40"/>
      <c r="AM509" s="40"/>
      <c r="AN509" s="40"/>
      <c r="AO509" s="40"/>
      <c r="AP509" s="40"/>
      <c r="AQ509" s="40"/>
      <c r="AR509" s="40"/>
      <c r="AS509" s="40"/>
      <c r="AT509" s="40"/>
      <c r="AU509" s="40"/>
      <c r="AV509" s="40"/>
      <c r="AW509" s="40"/>
      <c r="AX509" s="40"/>
      <c r="AY509" s="40"/>
      <c r="AZ509" s="40"/>
      <c r="BA509" s="40"/>
      <c r="BB509" s="40"/>
      <c r="BC509" s="40"/>
      <c r="BD509" s="40"/>
      <c r="BE509" s="40"/>
      <c r="BF509" s="40"/>
      <c r="BG509" s="40"/>
      <c r="BH509" s="40"/>
      <c r="BI509" s="40"/>
      <c r="BJ509" s="40"/>
      <c r="BK509" s="40"/>
      <c r="BL509" s="40"/>
      <c r="BM509" s="40"/>
      <c r="BN509" s="40"/>
      <c r="BO509" s="40"/>
      <c r="BP509" s="40"/>
      <c r="BQ509" s="40"/>
      <c r="BR509" s="40"/>
      <c r="BS509" s="40"/>
      <c r="BT509" s="40"/>
      <c r="BU509" s="40"/>
      <c r="BV509" s="40"/>
      <c r="BW509" s="40"/>
      <c r="BX509" s="40"/>
      <c r="BY509" s="40"/>
      <c r="BZ509" s="40"/>
      <c r="CA509" s="40"/>
      <c r="CB509" s="40"/>
      <c r="CC509" s="40"/>
      <c r="CD509" s="40"/>
      <c r="CE509" s="40"/>
      <c r="CF509" s="40"/>
      <c r="CG509" s="40"/>
      <c r="CH509" s="40"/>
      <c r="CI509" s="40"/>
      <c r="CJ509" s="40"/>
      <c r="CK509" s="40"/>
      <c r="CL509" s="40"/>
      <c r="CM509" s="40"/>
      <c r="CN509" s="40"/>
      <c r="CO509" s="84">
        <v>0</v>
      </c>
      <c r="CP509" s="84">
        <v>0</v>
      </c>
      <c r="CQ509" s="40"/>
      <c r="CR509" s="57">
        <f t="shared" si="5076"/>
        <v>0</v>
      </c>
      <c r="CS509" s="40"/>
      <c r="CT509" s="40"/>
      <c r="CU509" s="84"/>
      <c r="CV509" s="84"/>
      <c r="CW509" s="84"/>
      <c r="CX509" s="84"/>
      <c r="CY509" s="191"/>
      <c r="CZ509" s="84"/>
      <c r="DA509" s="40"/>
      <c r="DB509" s="84">
        <v>0</v>
      </c>
      <c r="DC509" s="84"/>
      <c r="DD509" s="84"/>
      <c r="DE509" s="84">
        <f t="shared" si="5015"/>
        <v>0</v>
      </c>
      <c r="DF509" s="191"/>
      <c r="DG509" s="84"/>
      <c r="DH509" s="40"/>
      <c r="DI509" s="84">
        <v>0</v>
      </c>
      <c r="DJ509" s="84"/>
      <c r="DK509" s="84"/>
      <c r="DL509" s="84">
        <f t="shared" si="5016"/>
        <v>0</v>
      </c>
      <c r="DM509" s="191"/>
      <c r="DN509" s="84"/>
      <c r="DO509" s="40"/>
      <c r="DP509" s="84">
        <v>0</v>
      </c>
      <c r="DQ509" s="84"/>
      <c r="DR509" s="84"/>
      <c r="DS509" s="84">
        <f t="shared" si="5017"/>
        <v>0</v>
      </c>
      <c r="DT509" s="191"/>
      <c r="DU509" s="84"/>
      <c r="DV509" s="40"/>
      <c r="DW509" s="84">
        <v>0</v>
      </c>
      <c r="DX509" s="84"/>
      <c r="DY509" s="84"/>
      <c r="DZ509" s="84">
        <f t="shared" si="5018"/>
        <v>0</v>
      </c>
      <c r="EA509" s="191"/>
      <c r="EB509" s="84"/>
      <c r="EC509" s="40"/>
      <c r="ED509" s="84">
        <v>0</v>
      </c>
      <c r="EE509" s="84"/>
      <c r="EF509" s="84"/>
      <c r="EG509" s="84">
        <f t="shared" si="5019"/>
        <v>0</v>
      </c>
      <c r="EH509" s="191"/>
      <c r="EI509" s="84"/>
      <c r="EJ509" s="40"/>
      <c r="EK509" s="84">
        <v>0</v>
      </c>
      <c r="EL509" s="84"/>
      <c r="EM509" s="84"/>
      <c r="EN509" s="84">
        <f t="shared" si="5020"/>
        <v>0</v>
      </c>
      <c r="EO509" s="191"/>
      <c r="EP509" s="84"/>
      <c r="EQ509" s="40"/>
      <c r="ER509" s="84">
        <v>0</v>
      </c>
      <c r="ES509" s="84"/>
      <c r="ET509" s="84"/>
      <c r="EU509" s="84">
        <f t="shared" si="5021"/>
        <v>0</v>
      </c>
      <c r="EV509" s="191"/>
      <c r="EW509" s="84"/>
      <c r="EX509" s="40"/>
      <c r="EY509" s="84">
        <v>0</v>
      </c>
      <c r="EZ509" s="84"/>
      <c r="FA509" s="84"/>
      <c r="FB509" s="84">
        <f t="shared" si="5022"/>
        <v>0</v>
      </c>
      <c r="FC509" s="191"/>
      <c r="FD509" s="84"/>
      <c r="FE509" s="40"/>
      <c r="FF509" s="84">
        <v>0</v>
      </c>
      <c r="FG509" s="84"/>
      <c r="FH509" s="84"/>
      <c r="FI509" s="84">
        <f t="shared" si="5023"/>
        <v>0</v>
      </c>
      <c r="FJ509" s="191"/>
      <c r="FK509" s="84"/>
      <c r="FL509" s="40"/>
      <c r="FM509" s="84">
        <v>0</v>
      </c>
      <c r="FN509" s="84"/>
      <c r="FO509" s="84"/>
      <c r="FP509" s="84">
        <f t="shared" si="5024"/>
        <v>0</v>
      </c>
      <c r="FQ509" s="191"/>
      <c r="FR509" s="84"/>
      <c r="FS509" s="40"/>
      <c r="FT509" s="97">
        <f t="shared" si="5025"/>
        <v>0</v>
      </c>
      <c r="FU509" s="84">
        <v>0</v>
      </c>
      <c r="FV509" s="84">
        <v>0</v>
      </c>
      <c r="FW509" s="84">
        <v>0</v>
      </c>
      <c r="FX509" s="84">
        <f t="shared" si="5026"/>
        <v>0</v>
      </c>
      <c r="FY509" s="191" t="str">
        <f t="shared" si="5027"/>
        <v>nebija plānots</v>
      </c>
      <c r="FZ509" s="84">
        <f t="shared" si="5028"/>
        <v>0</v>
      </c>
      <c r="GA509" s="84">
        <v>0</v>
      </c>
      <c r="GB509" s="84">
        <v>0</v>
      </c>
      <c r="GC509" s="84">
        <f t="shared" si="5029"/>
        <v>0</v>
      </c>
      <c r="GD509" s="84">
        <f t="shared" si="5030"/>
        <v>0</v>
      </c>
      <c r="GE509" s="84">
        <f t="shared" si="5031"/>
        <v>0</v>
      </c>
      <c r="GF509" s="191" t="str">
        <f t="shared" si="5032"/>
        <v>nebija plānots</v>
      </c>
      <c r="GG509" s="84">
        <f t="shared" si="5033"/>
        <v>0</v>
      </c>
      <c r="GH509" s="84">
        <v>0</v>
      </c>
      <c r="GI509" s="84">
        <v>0</v>
      </c>
      <c r="GJ509" s="84">
        <f t="shared" si="5034"/>
        <v>0</v>
      </c>
      <c r="GK509" s="84">
        <f t="shared" si="5035"/>
        <v>0</v>
      </c>
      <c r="GL509" s="84">
        <f t="shared" si="5036"/>
        <v>0</v>
      </c>
      <c r="GM509" s="191" t="str">
        <f t="shared" si="5037"/>
        <v>nebija plānots</v>
      </c>
      <c r="GN509" s="84">
        <f t="shared" si="5038"/>
        <v>0</v>
      </c>
      <c r="GO509" s="84">
        <v>0</v>
      </c>
      <c r="GP509" s="84">
        <v>0</v>
      </c>
      <c r="GQ509" s="84">
        <f t="shared" si="5007"/>
        <v>0</v>
      </c>
      <c r="GR509" s="84">
        <f t="shared" si="5008"/>
        <v>0</v>
      </c>
      <c r="GS509" s="84">
        <f t="shared" si="5009"/>
        <v>0</v>
      </c>
      <c r="GT509" s="191" t="str">
        <f t="shared" si="5039"/>
        <v>nebija plānots</v>
      </c>
      <c r="GU509" s="84">
        <f t="shared" si="5010"/>
        <v>0</v>
      </c>
      <c r="GV509" s="84">
        <v>0</v>
      </c>
      <c r="GW509" s="84">
        <v>0</v>
      </c>
      <c r="GX509" s="84">
        <f t="shared" si="5011"/>
        <v>0</v>
      </c>
      <c r="GY509" s="84">
        <f t="shared" si="5012"/>
        <v>0</v>
      </c>
      <c r="GZ509" s="84">
        <f t="shared" si="5013"/>
        <v>0</v>
      </c>
      <c r="HA509" s="191" t="str">
        <f t="shared" si="5197"/>
        <v>nebija plānots</v>
      </c>
      <c r="HB509" s="84">
        <f t="shared" si="5014"/>
        <v>0</v>
      </c>
      <c r="HC509" s="40"/>
      <c r="HD509" s="40"/>
      <c r="HE509" s="99"/>
      <c r="HF509" s="99"/>
      <c r="HG509" s="100"/>
      <c r="HH509" s="100"/>
      <c r="HI509" s="100"/>
    </row>
    <row r="510" spans="1:217" ht="84" hidden="1" outlineLevel="1" x14ac:dyDescent="0.45">
      <c r="B510" s="9"/>
      <c r="C510" s="317" t="s">
        <v>101</v>
      </c>
      <c r="D510" s="1" t="s">
        <v>1471</v>
      </c>
      <c r="E510" s="35">
        <v>492</v>
      </c>
      <c r="F510" s="35">
        <v>9</v>
      </c>
      <c r="G510" s="36" t="s">
        <v>101</v>
      </c>
      <c r="H510" s="37" t="s">
        <v>310</v>
      </c>
      <c r="I510" s="37" t="s">
        <v>556</v>
      </c>
      <c r="J510" s="54">
        <v>0</v>
      </c>
      <c r="K510" s="38"/>
      <c r="L510" s="38"/>
      <c r="M510" s="39" t="s">
        <v>89</v>
      </c>
      <c r="N510" s="38"/>
      <c r="O510" s="38"/>
      <c r="P510" s="38" t="s">
        <v>457</v>
      </c>
      <c r="Q510" s="40"/>
      <c r="R510" s="40"/>
      <c r="S510" s="40"/>
      <c r="T510" s="40"/>
      <c r="U510" s="98"/>
      <c r="V510" s="40"/>
      <c r="W510" s="40"/>
      <c r="X510" s="85">
        <f t="shared" si="5075"/>
        <v>0</v>
      </c>
      <c r="Y510" s="40"/>
      <c r="Z510" s="40"/>
      <c r="AA510" s="40"/>
      <c r="AB510" s="40"/>
      <c r="AC510" s="40"/>
      <c r="AD510" s="40"/>
      <c r="AE510" s="40"/>
      <c r="AF510" s="40"/>
      <c r="AG510" s="40"/>
      <c r="AH510" s="40"/>
      <c r="AI510" s="40"/>
      <c r="AJ510" s="40"/>
      <c r="AK510" s="40"/>
      <c r="AL510" s="40"/>
      <c r="AM510" s="40"/>
      <c r="AN510" s="40"/>
      <c r="AO510" s="40"/>
      <c r="AP510" s="40"/>
      <c r="AQ510" s="40"/>
      <c r="AR510" s="40"/>
      <c r="AS510" s="40"/>
      <c r="AT510" s="40"/>
      <c r="AU510" s="40"/>
      <c r="AV510" s="40"/>
      <c r="AW510" s="40"/>
      <c r="AX510" s="40"/>
      <c r="AY510" s="40"/>
      <c r="AZ510" s="40"/>
      <c r="BA510" s="40"/>
      <c r="BB510" s="40"/>
      <c r="BC510" s="40"/>
      <c r="BD510" s="40"/>
      <c r="BE510" s="40"/>
      <c r="BF510" s="40"/>
      <c r="BG510" s="40"/>
      <c r="BH510" s="40"/>
      <c r="BI510" s="40"/>
      <c r="BJ510" s="40"/>
      <c r="BK510" s="40"/>
      <c r="BL510" s="40"/>
      <c r="BM510" s="40"/>
      <c r="BN510" s="40"/>
      <c r="BO510" s="40"/>
      <c r="BP510" s="40"/>
      <c r="BQ510" s="40"/>
      <c r="BR510" s="40"/>
      <c r="BS510" s="40"/>
      <c r="BT510" s="40"/>
      <c r="BU510" s="40"/>
      <c r="BV510" s="40"/>
      <c r="BW510" s="40"/>
      <c r="BX510" s="40"/>
      <c r="BY510" s="40"/>
      <c r="BZ510" s="40"/>
      <c r="CA510" s="40"/>
      <c r="CB510" s="40"/>
      <c r="CC510" s="40"/>
      <c r="CD510" s="40"/>
      <c r="CE510" s="40"/>
      <c r="CF510" s="40"/>
      <c r="CG510" s="40"/>
      <c r="CH510" s="40"/>
      <c r="CI510" s="40"/>
      <c r="CJ510" s="40"/>
      <c r="CK510" s="40"/>
      <c r="CL510" s="40"/>
      <c r="CM510" s="40"/>
      <c r="CN510" s="40"/>
      <c r="CO510" s="84">
        <v>0</v>
      </c>
      <c r="CP510" s="84">
        <v>0</v>
      </c>
      <c r="CQ510" s="40"/>
      <c r="CR510" s="57">
        <f t="shared" si="5076"/>
        <v>0</v>
      </c>
      <c r="CS510" s="40"/>
      <c r="CT510" s="40">
        <v>0</v>
      </c>
      <c r="CU510" s="84"/>
      <c r="CV510" s="84"/>
      <c r="CW510" s="84"/>
      <c r="CX510" s="84"/>
      <c r="CY510" s="191"/>
      <c r="CZ510" s="84"/>
      <c r="DA510" s="40">
        <v>0</v>
      </c>
      <c r="DB510" s="84">
        <v>0</v>
      </c>
      <c r="DC510" s="84"/>
      <c r="DD510" s="84"/>
      <c r="DE510" s="84">
        <f t="shared" si="5015"/>
        <v>0</v>
      </c>
      <c r="DF510" s="191"/>
      <c r="DG510" s="84"/>
      <c r="DH510" s="40">
        <v>930647.39</v>
      </c>
      <c r="DI510" s="84">
        <v>0</v>
      </c>
      <c r="DJ510" s="84"/>
      <c r="DK510" s="84"/>
      <c r="DL510" s="84">
        <f t="shared" si="5016"/>
        <v>0</v>
      </c>
      <c r="DM510" s="191"/>
      <c r="DN510" s="84"/>
      <c r="DO510" s="40">
        <v>0</v>
      </c>
      <c r="DP510" s="84">
        <v>0</v>
      </c>
      <c r="DQ510" s="84"/>
      <c r="DR510" s="84"/>
      <c r="DS510" s="84">
        <f t="shared" si="5017"/>
        <v>0</v>
      </c>
      <c r="DT510" s="191"/>
      <c r="DU510" s="84"/>
      <c r="DV510" s="40">
        <v>0</v>
      </c>
      <c r="DW510" s="84">
        <v>0</v>
      </c>
      <c r="DX510" s="84"/>
      <c r="DY510" s="84"/>
      <c r="DZ510" s="84">
        <f t="shared" si="5018"/>
        <v>0</v>
      </c>
      <c r="EA510" s="191"/>
      <c r="EB510" s="84"/>
      <c r="EC510" s="40">
        <v>0</v>
      </c>
      <c r="ED510" s="84">
        <v>0</v>
      </c>
      <c r="EE510" s="84"/>
      <c r="EF510" s="84"/>
      <c r="EG510" s="84">
        <f t="shared" si="5019"/>
        <v>0</v>
      </c>
      <c r="EH510" s="191"/>
      <c r="EI510" s="84"/>
      <c r="EJ510" s="40">
        <v>0</v>
      </c>
      <c r="EK510" s="84">
        <v>0</v>
      </c>
      <c r="EL510" s="84"/>
      <c r="EM510" s="84"/>
      <c r="EN510" s="84">
        <f t="shared" si="5020"/>
        <v>0</v>
      </c>
      <c r="EO510" s="191"/>
      <c r="EP510" s="84"/>
      <c r="EQ510" s="40">
        <v>0</v>
      </c>
      <c r="ER510" s="84">
        <v>0</v>
      </c>
      <c r="ES510" s="84"/>
      <c r="ET510" s="84"/>
      <c r="EU510" s="84">
        <f t="shared" si="5021"/>
        <v>0</v>
      </c>
      <c r="EV510" s="191"/>
      <c r="EW510" s="84"/>
      <c r="EX510" s="40">
        <v>1339402.28</v>
      </c>
      <c r="EY510" s="84">
        <v>0</v>
      </c>
      <c r="EZ510" s="84"/>
      <c r="FA510" s="84"/>
      <c r="FB510" s="84">
        <f t="shared" si="5022"/>
        <v>0</v>
      </c>
      <c r="FC510" s="191"/>
      <c r="FD510" s="84"/>
      <c r="FE510" s="40">
        <v>0</v>
      </c>
      <c r="FF510" s="84">
        <v>0</v>
      </c>
      <c r="FG510" s="84"/>
      <c r="FH510" s="84"/>
      <c r="FI510" s="84">
        <f t="shared" si="5023"/>
        <v>0</v>
      </c>
      <c r="FJ510" s="191"/>
      <c r="FK510" s="84"/>
      <c r="FL510" s="40">
        <v>0</v>
      </c>
      <c r="FM510" s="84">
        <v>0</v>
      </c>
      <c r="FN510" s="84"/>
      <c r="FO510" s="84"/>
      <c r="FP510" s="84">
        <f t="shared" si="5024"/>
        <v>0</v>
      </c>
      <c r="FQ510" s="191"/>
      <c r="FR510" s="84"/>
      <c r="FS510" s="40"/>
      <c r="FT510" s="97">
        <f t="shared" si="5025"/>
        <v>0</v>
      </c>
      <c r="FU510" s="84">
        <v>0</v>
      </c>
      <c r="FV510" s="84">
        <v>0</v>
      </c>
      <c r="FW510" s="84">
        <v>0</v>
      </c>
      <c r="FX510" s="84">
        <f t="shared" si="5026"/>
        <v>0</v>
      </c>
      <c r="FY510" s="191" t="str">
        <f t="shared" si="5027"/>
        <v>nebija plānots</v>
      </c>
      <c r="FZ510" s="84">
        <f t="shared" si="5028"/>
        <v>0</v>
      </c>
      <c r="GA510" s="84">
        <v>0</v>
      </c>
      <c r="GB510" s="84">
        <v>0</v>
      </c>
      <c r="GC510" s="84">
        <f t="shared" si="5029"/>
        <v>0</v>
      </c>
      <c r="GD510" s="84">
        <f t="shared" si="5030"/>
        <v>0</v>
      </c>
      <c r="GE510" s="84">
        <f t="shared" si="5031"/>
        <v>0</v>
      </c>
      <c r="GF510" s="191" t="str">
        <f t="shared" si="5032"/>
        <v>nebija plānots</v>
      </c>
      <c r="GG510" s="84">
        <f t="shared" si="5033"/>
        <v>0</v>
      </c>
      <c r="GH510" s="84">
        <v>0</v>
      </c>
      <c r="GI510" s="84">
        <v>0</v>
      </c>
      <c r="GJ510" s="84">
        <f t="shared" si="5034"/>
        <v>0</v>
      </c>
      <c r="GK510" s="84">
        <f t="shared" si="5035"/>
        <v>0</v>
      </c>
      <c r="GL510" s="84">
        <f t="shared" si="5036"/>
        <v>0</v>
      </c>
      <c r="GM510" s="191" t="str">
        <f t="shared" si="5037"/>
        <v>nebija plānots</v>
      </c>
      <c r="GN510" s="84">
        <f t="shared" si="5038"/>
        <v>0</v>
      </c>
      <c r="GO510" s="84">
        <v>0</v>
      </c>
      <c r="GP510" s="84">
        <v>0</v>
      </c>
      <c r="GQ510" s="84">
        <f t="shared" si="5007"/>
        <v>0</v>
      </c>
      <c r="GR510" s="84">
        <f t="shared" si="5008"/>
        <v>0</v>
      </c>
      <c r="GS510" s="84">
        <f t="shared" si="5009"/>
        <v>0</v>
      </c>
      <c r="GT510" s="191" t="str">
        <f t="shared" si="5039"/>
        <v>nebija plānots</v>
      </c>
      <c r="GU510" s="84">
        <f t="shared" si="5010"/>
        <v>0</v>
      </c>
      <c r="GV510" s="84">
        <v>0</v>
      </c>
      <c r="GW510" s="84">
        <v>0</v>
      </c>
      <c r="GX510" s="84">
        <f t="shared" si="5011"/>
        <v>0</v>
      </c>
      <c r="GY510" s="84">
        <f t="shared" si="5012"/>
        <v>0</v>
      </c>
      <c r="GZ510" s="84">
        <f t="shared" si="5013"/>
        <v>0</v>
      </c>
      <c r="HA510" s="191" t="str">
        <f t="shared" si="5197"/>
        <v>nebija plānots</v>
      </c>
      <c r="HB510" s="84">
        <f t="shared" si="5014"/>
        <v>0</v>
      </c>
      <c r="HC510" s="40"/>
      <c r="HD510" s="40"/>
      <c r="HE510" s="99"/>
      <c r="HF510" s="153">
        <v>0.8</v>
      </c>
      <c r="HG510" s="100" t="s">
        <v>961</v>
      </c>
      <c r="HH510" s="100"/>
      <c r="HI510" s="100" t="s">
        <v>766</v>
      </c>
    </row>
    <row r="511" spans="1:217" ht="156" collapsed="1" x14ac:dyDescent="0.45">
      <c r="A511" s="1" t="str">
        <f>G511&amp;K511</f>
        <v>9.1.2.__</v>
      </c>
      <c r="B511" s="9" t="str">
        <f>C511&amp;J511&amp;"."&amp;D511</f>
        <v>9.1.2.K0.Nē</v>
      </c>
      <c r="C511" s="317" t="s">
        <v>166</v>
      </c>
      <c r="D511" s="1" t="s">
        <v>1471</v>
      </c>
      <c r="E511" s="35">
        <v>493</v>
      </c>
      <c r="F511" s="52">
        <v>9</v>
      </c>
      <c r="G511" s="55" t="s">
        <v>166</v>
      </c>
      <c r="H511" s="54" t="s">
        <v>311</v>
      </c>
      <c r="I511" s="54" t="str">
        <f t="shared" si="4781"/>
        <v>9.1.2. Bijušo ieslodzīto integrācija sabiedrībā</v>
      </c>
      <c r="J511" s="54" t="s">
        <v>1472</v>
      </c>
      <c r="K511" s="55" t="s">
        <v>33</v>
      </c>
      <c r="L511" s="38" t="str">
        <f t="shared" si="4782"/>
        <v>9.1.2.__</v>
      </c>
      <c r="M511" s="63" t="s">
        <v>67</v>
      </c>
      <c r="N511" s="62" t="s">
        <v>4</v>
      </c>
      <c r="O511" s="55" t="s">
        <v>222</v>
      </c>
      <c r="P511" s="55" t="s">
        <v>225</v>
      </c>
      <c r="Q511" s="57">
        <f t="shared" si="4783"/>
        <v>3813642</v>
      </c>
      <c r="R511" s="57">
        <f t="shared" si="4784"/>
        <v>3813642</v>
      </c>
      <c r="S511" s="80">
        <v>0</v>
      </c>
      <c r="T511" s="80">
        <v>0</v>
      </c>
      <c r="U511" s="81">
        <v>3813642</v>
      </c>
      <c r="V511" s="80">
        <v>0</v>
      </c>
      <c r="W511" s="80">
        <v>0</v>
      </c>
      <c r="X511" s="85" t="str">
        <f t="shared" si="5075"/>
        <v>ESF</v>
      </c>
      <c r="Y511" s="85">
        <v>0</v>
      </c>
      <c r="Z511" s="85">
        <v>0</v>
      </c>
      <c r="AA511" s="85">
        <v>0</v>
      </c>
      <c r="AB511" s="85">
        <v>0</v>
      </c>
      <c r="AC511" s="85">
        <v>0</v>
      </c>
      <c r="AD511" s="85">
        <v>0</v>
      </c>
      <c r="AE511" s="85">
        <v>0</v>
      </c>
      <c r="AF511" s="85">
        <v>53174.38</v>
      </c>
      <c r="AG511" s="85">
        <v>0</v>
      </c>
      <c r="AH511" s="85">
        <v>0</v>
      </c>
      <c r="AI511" s="85">
        <v>48378.8</v>
      </c>
      <c r="AJ511" s="85">
        <v>0</v>
      </c>
      <c r="AK511" s="85">
        <v>51343.53</v>
      </c>
      <c r="AL511" s="85">
        <v>0</v>
      </c>
      <c r="AM511" s="85">
        <v>152896.71</v>
      </c>
      <c r="AN511" s="85">
        <f t="shared" si="5319"/>
        <v>152896.71</v>
      </c>
      <c r="AO511" s="85">
        <v>477350.08999999997</v>
      </c>
      <c r="AP511" s="57">
        <f t="shared" si="4538"/>
        <v>630246.79999999993</v>
      </c>
      <c r="AQ511" s="85">
        <v>0</v>
      </c>
      <c r="AR511" s="85">
        <v>0</v>
      </c>
      <c r="AS511" s="85">
        <v>209791</v>
      </c>
      <c r="AT511" s="85">
        <v>0</v>
      </c>
      <c r="AU511" s="85">
        <v>0</v>
      </c>
      <c r="AV511" s="85">
        <v>0</v>
      </c>
      <c r="AW511" s="85">
        <v>62910.6</v>
      </c>
      <c r="AX511" s="85">
        <v>0</v>
      </c>
      <c r="AY511" s="85">
        <v>83795.41</v>
      </c>
      <c r="AZ511" s="85">
        <v>0</v>
      </c>
      <c r="BA511" s="85">
        <v>0</v>
      </c>
      <c r="BB511" s="85">
        <v>100328.78</v>
      </c>
      <c r="BC511" s="57">
        <f t="shared" si="4539"/>
        <v>456825.79000000004</v>
      </c>
      <c r="BD511" s="57">
        <f t="shared" si="4474"/>
        <v>1087072.5899999999</v>
      </c>
      <c r="BE511" s="85">
        <v>118696.02</v>
      </c>
      <c r="BF511" s="85">
        <v>0</v>
      </c>
      <c r="BG511" s="85">
        <v>0</v>
      </c>
      <c r="BH511" s="85">
        <v>61119.35</v>
      </c>
      <c r="BI511" s="85">
        <v>0</v>
      </c>
      <c r="BJ511" s="85">
        <v>61797.58</v>
      </c>
      <c r="BK511" s="85">
        <v>0</v>
      </c>
      <c r="BL511" s="85">
        <v>58507.55</v>
      </c>
      <c r="BM511" s="85">
        <v>0</v>
      </c>
      <c r="BN511" s="85">
        <v>0</v>
      </c>
      <c r="BO511" s="85">
        <v>0</v>
      </c>
      <c r="BP511" s="85">
        <v>143740.87</v>
      </c>
      <c r="BQ511" s="57">
        <f t="shared" si="4540"/>
        <v>443861.37</v>
      </c>
      <c r="BR511" s="85">
        <v>0</v>
      </c>
      <c r="BS511" s="85">
        <v>136287.57</v>
      </c>
      <c r="BT511" s="85">
        <v>31753.18</v>
      </c>
      <c r="BU511" s="85">
        <v>0</v>
      </c>
      <c r="BV511" s="85">
        <v>0</v>
      </c>
      <c r="BW511" s="85">
        <v>54990.239999999998</v>
      </c>
      <c r="BX511" s="85">
        <v>0</v>
      </c>
      <c r="BY511" s="85">
        <v>0</v>
      </c>
      <c r="BZ511" s="85">
        <v>0</v>
      </c>
      <c r="CA511" s="85">
        <v>0</v>
      </c>
      <c r="CB511" s="85">
        <v>0</v>
      </c>
      <c r="CC511" s="85">
        <v>218529.2</v>
      </c>
      <c r="CD511" s="57">
        <f t="shared" si="4475"/>
        <v>441560.19</v>
      </c>
      <c r="CE511" s="85">
        <v>0</v>
      </c>
      <c r="CF511" s="85">
        <v>0</v>
      </c>
      <c r="CG511" s="85">
        <v>124699.27</v>
      </c>
      <c r="CH511" s="85">
        <v>0</v>
      </c>
      <c r="CI511" s="85">
        <v>0</v>
      </c>
      <c r="CJ511" s="85">
        <v>0</v>
      </c>
      <c r="CK511" s="85">
        <v>0</v>
      </c>
      <c r="CL511" s="85">
        <v>0</v>
      </c>
      <c r="CM511" s="85">
        <v>305967.43</v>
      </c>
      <c r="CN511" s="85">
        <v>0</v>
      </c>
      <c r="CO511" s="84">
        <v>0</v>
      </c>
      <c r="CP511" s="84">
        <v>0</v>
      </c>
      <c r="CQ511" s="57">
        <f>CE511+CF511+CG511+CH511+CI511+CJ511+CK511+CL511+CM511+CN511+CO511+CP511</f>
        <v>430666.7</v>
      </c>
      <c r="CR511" s="57">
        <f t="shared" si="5076"/>
        <v>2403160.85</v>
      </c>
      <c r="CS511" s="179">
        <v>0</v>
      </c>
      <c r="CT511" s="84">
        <v>0</v>
      </c>
      <c r="CU511" s="84">
        <v>0</v>
      </c>
      <c r="CV511" s="84">
        <f t="shared" si="5040"/>
        <v>0</v>
      </c>
      <c r="CW511" s="84">
        <v>0</v>
      </c>
      <c r="CX511" s="84">
        <f t="shared" si="5041"/>
        <v>0</v>
      </c>
      <c r="CY511" s="191" t="str">
        <f t="shared" si="5042"/>
        <v>nebija plānots</v>
      </c>
      <c r="CZ511" s="84">
        <f t="shared" si="5043"/>
        <v>0</v>
      </c>
      <c r="DA511" s="84">
        <f t="shared" ref="DA511:FL511" si="5500">DA512+DA513</f>
        <v>508622.63</v>
      </c>
      <c r="DB511" s="84">
        <v>0</v>
      </c>
      <c r="DC511" s="84">
        <f t="shared" si="5045"/>
        <v>508622.63</v>
      </c>
      <c r="DD511" s="84">
        <v>0</v>
      </c>
      <c r="DE511" s="84">
        <f t="shared" si="5015"/>
        <v>0</v>
      </c>
      <c r="DF511" s="191">
        <f t="shared" ref="DF511" si="5501">IFERROR(DE511/DC511,"nebija plānots")</f>
        <v>0</v>
      </c>
      <c r="DG511" s="84">
        <f t="shared" ref="DG511" si="5502">DE511-DC511</f>
        <v>-508622.63</v>
      </c>
      <c r="DH511" s="84">
        <f t="shared" si="5500"/>
        <v>0</v>
      </c>
      <c r="DI511" s="84">
        <v>508418.14</v>
      </c>
      <c r="DJ511" s="84">
        <f t="shared" ref="DJ511" si="5503">DC511+DH511</f>
        <v>508622.63</v>
      </c>
      <c r="DK511" s="84">
        <v>0</v>
      </c>
      <c r="DL511" s="84">
        <f t="shared" si="5016"/>
        <v>508418.14</v>
      </c>
      <c r="DM511" s="191">
        <f t="shared" ref="DM511" si="5504">IFERROR(DL511/DJ511,"nebija plānots")</f>
        <v>0.99959795339818047</v>
      </c>
      <c r="DN511" s="84">
        <f t="shared" ref="DN511" si="5505">DL511-DJ511</f>
        <v>-204.48999999999069</v>
      </c>
      <c r="DO511" s="84">
        <f t="shared" si="5500"/>
        <v>0</v>
      </c>
      <c r="DP511" s="84">
        <v>0</v>
      </c>
      <c r="DQ511" s="84">
        <f t="shared" ref="DQ511" si="5506">DJ511+DO511</f>
        <v>508622.63</v>
      </c>
      <c r="DR511" s="84">
        <v>0</v>
      </c>
      <c r="DS511" s="84">
        <f t="shared" si="5017"/>
        <v>508418.14</v>
      </c>
      <c r="DT511" s="191">
        <f t="shared" ref="DT511" si="5507">IFERROR(DS511/DQ511,"nebija plānots")</f>
        <v>0.99959795339818047</v>
      </c>
      <c r="DU511" s="84">
        <f t="shared" ref="DU511" si="5508">DS511-DQ511</f>
        <v>-204.48999999999069</v>
      </c>
      <c r="DV511" s="84">
        <f t="shared" si="5500"/>
        <v>0</v>
      </c>
      <c r="DW511" s="84">
        <v>0</v>
      </c>
      <c r="DX511" s="84">
        <f t="shared" ref="DX511" si="5509">DQ511+DV511</f>
        <v>508622.63</v>
      </c>
      <c r="DY511" s="84">
        <v>0</v>
      </c>
      <c r="DZ511" s="84">
        <f t="shared" si="5018"/>
        <v>508418.14</v>
      </c>
      <c r="EA511" s="191">
        <f t="shared" ref="EA511" si="5510">IFERROR(DZ511/DX511,"nebija plānots")</f>
        <v>0.99959795339818047</v>
      </c>
      <c r="EB511" s="84">
        <f t="shared" ref="EB511" si="5511">DZ511-DX511</f>
        <v>-204.48999999999069</v>
      </c>
      <c r="EC511" s="84">
        <f t="shared" si="5500"/>
        <v>0</v>
      </c>
      <c r="ED511" s="84">
        <v>0</v>
      </c>
      <c r="EE511" s="84">
        <f t="shared" ref="EE511" si="5512">DX511+EC511</f>
        <v>508622.63</v>
      </c>
      <c r="EF511" s="84">
        <v>0</v>
      </c>
      <c r="EG511" s="84">
        <f t="shared" si="5019"/>
        <v>508418.14</v>
      </c>
      <c r="EH511" s="191">
        <f t="shared" ref="EH511" si="5513">IFERROR(EG511/EE511,"nebija plānots")</f>
        <v>0.99959795339818047</v>
      </c>
      <c r="EI511" s="84">
        <f t="shared" ref="EI511" si="5514">EG511-EE511</f>
        <v>-204.48999999999069</v>
      </c>
      <c r="EJ511" s="84">
        <f t="shared" si="5500"/>
        <v>0</v>
      </c>
      <c r="EK511" s="84">
        <v>0</v>
      </c>
      <c r="EL511" s="84">
        <f t="shared" ref="EL511" si="5515">EE511+EJ511</f>
        <v>508622.63</v>
      </c>
      <c r="EM511" s="84">
        <v>0</v>
      </c>
      <c r="EN511" s="84">
        <f t="shared" si="5020"/>
        <v>508418.14</v>
      </c>
      <c r="EO511" s="191">
        <f t="shared" ref="EO511" si="5516">IFERROR(EN511/EL511,"nebija plānots")</f>
        <v>0.99959795339818047</v>
      </c>
      <c r="EP511" s="84">
        <f t="shared" ref="EP511" si="5517">EN511-EL511</f>
        <v>-204.48999999999069</v>
      </c>
      <c r="EQ511" s="84">
        <f t="shared" si="5500"/>
        <v>267370.03999999998</v>
      </c>
      <c r="ER511" s="84">
        <v>316898.65999999997</v>
      </c>
      <c r="ES511" s="84">
        <f t="shared" ref="ES511" si="5518">EL511+EQ511</f>
        <v>775992.66999999993</v>
      </c>
      <c r="ET511" s="84">
        <v>0</v>
      </c>
      <c r="EU511" s="84">
        <f t="shared" si="5021"/>
        <v>825316.8</v>
      </c>
      <c r="EV511" s="191">
        <f t="shared" ref="EV511" si="5519">IFERROR(EU511/ES511,"nebija plānots")</f>
        <v>1.0635626236005555</v>
      </c>
      <c r="EW511" s="84">
        <f t="shared" ref="EW511" si="5520">EU511-ES511</f>
        <v>49324.130000000121</v>
      </c>
      <c r="EX511" s="84">
        <f t="shared" si="5500"/>
        <v>0</v>
      </c>
      <c r="EY511" s="84">
        <v>0</v>
      </c>
      <c r="EZ511" s="84">
        <f t="shared" ref="EZ511" si="5521">ES511+EX511</f>
        <v>775992.66999999993</v>
      </c>
      <c r="FA511" s="84">
        <v>0</v>
      </c>
      <c r="FB511" s="84">
        <f t="shared" si="5022"/>
        <v>825316.8</v>
      </c>
      <c r="FC511" s="191">
        <f t="shared" ref="FC511" si="5522">IFERROR(FB511/EZ511,"nebija plānots")</f>
        <v>1.0635626236005555</v>
      </c>
      <c r="FD511" s="84">
        <f t="shared" ref="FD511" si="5523">FB511-EZ511</f>
        <v>49324.130000000121</v>
      </c>
      <c r="FE511" s="84">
        <f t="shared" si="5500"/>
        <v>0</v>
      </c>
      <c r="FF511" s="84">
        <v>0</v>
      </c>
      <c r="FG511" s="84">
        <f t="shared" ref="FG511" si="5524">EZ511+FE511</f>
        <v>775992.66999999993</v>
      </c>
      <c r="FH511" s="84">
        <v>0</v>
      </c>
      <c r="FI511" s="84">
        <f t="shared" si="5023"/>
        <v>825316.8</v>
      </c>
      <c r="FJ511" s="191">
        <f t="shared" ref="FJ511" si="5525">IFERROR(FI511/FG511,"nebija plānots")</f>
        <v>1.0635626236005555</v>
      </c>
      <c r="FK511" s="84">
        <f t="shared" ref="FK511" si="5526">FI511-FG511</f>
        <v>49324.130000000121</v>
      </c>
      <c r="FL511" s="84">
        <f t="shared" si="5500"/>
        <v>0</v>
      </c>
      <c r="FM511" s="84">
        <v>260562.7</v>
      </c>
      <c r="FN511" s="84">
        <f t="shared" ref="FN511" si="5527">FG511+FL511</f>
        <v>775992.66999999993</v>
      </c>
      <c r="FO511" s="84">
        <v>0</v>
      </c>
      <c r="FP511" s="84">
        <f t="shared" si="5024"/>
        <v>1085879.5</v>
      </c>
      <c r="FQ511" s="191">
        <f t="shared" ref="FQ511" si="5528">IFERROR(FP511/FN511,"nebija plānots")</f>
        <v>1.3993424705931825</v>
      </c>
      <c r="FR511" s="84">
        <f t="shared" ref="FR511" si="5529">FP511-FN511</f>
        <v>309886.83000000007</v>
      </c>
      <c r="FS511" s="97">
        <f t="shared" si="5258"/>
        <v>775992.66999999993</v>
      </c>
      <c r="FT511" s="97">
        <f t="shared" si="5025"/>
        <v>3489040.35</v>
      </c>
      <c r="FU511" s="84">
        <v>259681.32</v>
      </c>
      <c r="FV511" s="84">
        <v>0</v>
      </c>
      <c r="FW511" s="84">
        <v>0</v>
      </c>
      <c r="FX511" s="84">
        <f t="shared" si="5026"/>
        <v>0</v>
      </c>
      <c r="FY511" s="191">
        <f t="shared" si="5027"/>
        <v>0</v>
      </c>
      <c r="FZ511" s="84">
        <f t="shared" si="5028"/>
        <v>259681.32</v>
      </c>
      <c r="GA511" s="84">
        <v>0</v>
      </c>
      <c r="GB511" s="84">
        <v>0</v>
      </c>
      <c r="GC511" s="84">
        <f t="shared" si="5029"/>
        <v>0</v>
      </c>
      <c r="GD511" s="84">
        <f t="shared" si="5030"/>
        <v>0</v>
      </c>
      <c r="GE511" s="84">
        <f t="shared" si="5031"/>
        <v>0</v>
      </c>
      <c r="GF511" s="191">
        <f t="shared" si="5032"/>
        <v>0</v>
      </c>
      <c r="GG511" s="84">
        <f t="shared" si="5033"/>
        <v>259681.32</v>
      </c>
      <c r="GH511" s="84">
        <v>0</v>
      </c>
      <c r="GI511" s="84">
        <v>0</v>
      </c>
      <c r="GJ511" s="84">
        <f t="shared" si="5034"/>
        <v>0</v>
      </c>
      <c r="GK511" s="84">
        <f t="shared" si="5035"/>
        <v>0</v>
      </c>
      <c r="GL511" s="84">
        <f t="shared" si="5036"/>
        <v>0</v>
      </c>
      <c r="GM511" s="191">
        <f t="shared" si="5037"/>
        <v>0</v>
      </c>
      <c r="GN511" s="84">
        <f t="shared" si="5038"/>
        <v>259681.32</v>
      </c>
      <c r="GO511" s="84">
        <v>324585.25</v>
      </c>
      <c r="GP511" s="84">
        <v>0</v>
      </c>
      <c r="GQ511" s="84">
        <f t="shared" si="5007"/>
        <v>324585.25</v>
      </c>
      <c r="GR511" s="84">
        <f t="shared" si="5008"/>
        <v>0</v>
      </c>
      <c r="GS511" s="84">
        <f t="shared" si="5009"/>
        <v>324585.25</v>
      </c>
      <c r="GT511" s="191">
        <f t="shared" si="5039"/>
        <v>1.2499368456691455</v>
      </c>
      <c r="GU511" s="84">
        <f t="shared" si="5010"/>
        <v>-64903.929999999993</v>
      </c>
      <c r="GV511" s="84">
        <v>0</v>
      </c>
      <c r="GW511" s="84">
        <v>0</v>
      </c>
      <c r="GX511" s="84">
        <f t="shared" si="5011"/>
        <v>0</v>
      </c>
      <c r="GY511" s="84">
        <f t="shared" si="5012"/>
        <v>0</v>
      </c>
      <c r="GZ511" s="84">
        <f t="shared" si="5013"/>
        <v>324585.25</v>
      </c>
      <c r="HA511" s="191">
        <f t="shared" si="5197"/>
        <v>1.2499368456691455</v>
      </c>
      <c r="HB511" s="84">
        <f t="shared" si="5014"/>
        <v>-64903.929999999993</v>
      </c>
      <c r="HC511" s="57">
        <f>FU511+FS511+CQ511+CD511+BQ511+BC511+AP511</f>
        <v>3438834.84</v>
      </c>
      <c r="HD511" s="57">
        <f>Q511-HC511</f>
        <v>374807.16000000015</v>
      </c>
      <c r="HE511" s="58"/>
      <c r="HF511" s="58"/>
      <c r="HG511" s="59"/>
      <c r="HH511" s="59"/>
      <c r="HI511" s="59"/>
    </row>
    <row r="512" spans="1:217" ht="78" hidden="1" outlineLevel="1" x14ac:dyDescent="0.45">
      <c r="B512" s="9"/>
      <c r="C512" s="317" t="s">
        <v>166</v>
      </c>
      <c r="D512" s="1" t="s">
        <v>1471</v>
      </c>
      <c r="E512" s="35">
        <v>494</v>
      </c>
      <c r="F512" s="35">
        <v>9</v>
      </c>
      <c r="G512" s="38" t="s">
        <v>166</v>
      </c>
      <c r="H512" s="37" t="s">
        <v>311</v>
      </c>
      <c r="I512" s="37" t="s">
        <v>557</v>
      </c>
      <c r="J512" s="54">
        <v>0</v>
      </c>
      <c r="K512" s="38"/>
      <c r="L512" s="38"/>
      <c r="M512" s="42" t="s">
        <v>67</v>
      </c>
      <c r="N512" s="41"/>
      <c r="O512" s="38"/>
      <c r="P512" s="38" t="s">
        <v>456</v>
      </c>
      <c r="Q512" s="40"/>
      <c r="R512" s="40"/>
      <c r="S512" s="40"/>
      <c r="T512" s="40"/>
      <c r="U512" s="98"/>
      <c r="V512" s="40"/>
      <c r="W512" s="40"/>
      <c r="X512" s="85">
        <f t="shared" si="5075"/>
        <v>0</v>
      </c>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40"/>
      <c r="AZ512" s="40"/>
      <c r="BA512" s="40"/>
      <c r="BB512" s="40"/>
      <c r="BC512" s="40"/>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40"/>
      <c r="CG512" s="40"/>
      <c r="CH512" s="40"/>
      <c r="CI512" s="40"/>
      <c r="CJ512" s="40"/>
      <c r="CK512" s="40"/>
      <c r="CL512" s="40"/>
      <c r="CM512" s="40"/>
      <c r="CN512" s="40"/>
      <c r="CO512" s="84">
        <v>0</v>
      </c>
      <c r="CP512" s="84">
        <v>0</v>
      </c>
      <c r="CQ512" s="40"/>
      <c r="CR512" s="57">
        <f t="shared" si="5076"/>
        <v>0</v>
      </c>
      <c r="CS512" s="40"/>
      <c r="CT512" s="40"/>
      <c r="CU512" s="84"/>
      <c r="CV512" s="84"/>
      <c r="CW512" s="84"/>
      <c r="CX512" s="84"/>
      <c r="CY512" s="191"/>
      <c r="CZ512" s="84"/>
      <c r="DA512" s="40"/>
      <c r="DB512" s="84">
        <v>0</v>
      </c>
      <c r="DC512" s="84"/>
      <c r="DD512" s="84"/>
      <c r="DE512" s="84">
        <f t="shared" si="5015"/>
        <v>0</v>
      </c>
      <c r="DF512" s="191"/>
      <c r="DG512" s="84"/>
      <c r="DH512" s="40"/>
      <c r="DI512" s="84">
        <v>0</v>
      </c>
      <c r="DJ512" s="84"/>
      <c r="DK512" s="84"/>
      <c r="DL512" s="84">
        <f t="shared" si="5016"/>
        <v>0</v>
      </c>
      <c r="DM512" s="191"/>
      <c r="DN512" s="84"/>
      <c r="DO512" s="40"/>
      <c r="DP512" s="84">
        <v>0</v>
      </c>
      <c r="DQ512" s="84"/>
      <c r="DR512" s="84"/>
      <c r="DS512" s="84">
        <f t="shared" si="5017"/>
        <v>0</v>
      </c>
      <c r="DT512" s="191"/>
      <c r="DU512" s="84"/>
      <c r="DV512" s="40"/>
      <c r="DW512" s="84">
        <v>0</v>
      </c>
      <c r="DX512" s="84"/>
      <c r="DY512" s="84"/>
      <c r="DZ512" s="84">
        <f t="shared" si="5018"/>
        <v>0</v>
      </c>
      <c r="EA512" s="191"/>
      <c r="EB512" s="84"/>
      <c r="EC512" s="40"/>
      <c r="ED512" s="84">
        <v>0</v>
      </c>
      <c r="EE512" s="84"/>
      <c r="EF512" s="84"/>
      <c r="EG512" s="84">
        <f t="shared" si="5019"/>
        <v>0</v>
      </c>
      <c r="EH512" s="191"/>
      <c r="EI512" s="84"/>
      <c r="EJ512" s="40"/>
      <c r="EK512" s="84">
        <v>0</v>
      </c>
      <c r="EL512" s="84"/>
      <c r="EM512" s="84"/>
      <c r="EN512" s="84">
        <f t="shared" si="5020"/>
        <v>0</v>
      </c>
      <c r="EO512" s="191"/>
      <c r="EP512" s="84"/>
      <c r="EQ512" s="40"/>
      <c r="ER512" s="84">
        <v>0</v>
      </c>
      <c r="ES512" s="84"/>
      <c r="ET512" s="84"/>
      <c r="EU512" s="84">
        <f t="shared" si="5021"/>
        <v>0</v>
      </c>
      <c r="EV512" s="191"/>
      <c r="EW512" s="84"/>
      <c r="EX512" s="40"/>
      <c r="EY512" s="84">
        <v>0</v>
      </c>
      <c r="EZ512" s="84"/>
      <c r="FA512" s="84"/>
      <c r="FB512" s="84">
        <f t="shared" si="5022"/>
        <v>0</v>
      </c>
      <c r="FC512" s="191"/>
      <c r="FD512" s="84"/>
      <c r="FE512" s="40"/>
      <c r="FF512" s="84">
        <v>0</v>
      </c>
      <c r="FG512" s="84"/>
      <c r="FH512" s="84"/>
      <c r="FI512" s="84">
        <f t="shared" si="5023"/>
        <v>0</v>
      </c>
      <c r="FJ512" s="191"/>
      <c r="FK512" s="84"/>
      <c r="FL512" s="40"/>
      <c r="FM512" s="84">
        <v>0</v>
      </c>
      <c r="FN512" s="84"/>
      <c r="FO512" s="84"/>
      <c r="FP512" s="84">
        <f t="shared" si="5024"/>
        <v>0</v>
      </c>
      <c r="FQ512" s="191"/>
      <c r="FR512" s="84"/>
      <c r="FS512" s="40"/>
      <c r="FT512" s="97">
        <f t="shared" si="5025"/>
        <v>0</v>
      </c>
      <c r="FU512" s="84">
        <v>0</v>
      </c>
      <c r="FV512" s="84">
        <v>0</v>
      </c>
      <c r="FW512" s="84">
        <v>0</v>
      </c>
      <c r="FX512" s="84">
        <f t="shared" si="5026"/>
        <v>0</v>
      </c>
      <c r="FY512" s="191" t="str">
        <f t="shared" si="5027"/>
        <v>nebija plānots</v>
      </c>
      <c r="FZ512" s="84">
        <f t="shared" si="5028"/>
        <v>0</v>
      </c>
      <c r="GA512" s="84">
        <v>0</v>
      </c>
      <c r="GB512" s="84">
        <v>0</v>
      </c>
      <c r="GC512" s="84">
        <f t="shared" si="5029"/>
        <v>0</v>
      </c>
      <c r="GD512" s="84">
        <f t="shared" si="5030"/>
        <v>0</v>
      </c>
      <c r="GE512" s="84">
        <f t="shared" si="5031"/>
        <v>0</v>
      </c>
      <c r="GF512" s="191" t="str">
        <f t="shared" si="5032"/>
        <v>nebija plānots</v>
      </c>
      <c r="GG512" s="84">
        <f t="shared" si="5033"/>
        <v>0</v>
      </c>
      <c r="GH512" s="84">
        <v>0</v>
      </c>
      <c r="GI512" s="84">
        <v>0</v>
      </c>
      <c r="GJ512" s="84">
        <f t="shared" si="5034"/>
        <v>0</v>
      </c>
      <c r="GK512" s="84">
        <f t="shared" si="5035"/>
        <v>0</v>
      </c>
      <c r="GL512" s="84">
        <f t="shared" si="5036"/>
        <v>0</v>
      </c>
      <c r="GM512" s="191" t="str">
        <f t="shared" si="5037"/>
        <v>nebija plānots</v>
      </c>
      <c r="GN512" s="84">
        <f t="shared" si="5038"/>
        <v>0</v>
      </c>
      <c r="GO512" s="84">
        <v>0</v>
      </c>
      <c r="GP512" s="84">
        <v>0</v>
      </c>
      <c r="GQ512" s="84">
        <f t="shared" si="5007"/>
        <v>0</v>
      </c>
      <c r="GR512" s="84">
        <f t="shared" si="5008"/>
        <v>0</v>
      </c>
      <c r="GS512" s="84">
        <f t="shared" si="5009"/>
        <v>0</v>
      </c>
      <c r="GT512" s="191" t="str">
        <f t="shared" si="5039"/>
        <v>nebija plānots</v>
      </c>
      <c r="GU512" s="84">
        <f t="shared" si="5010"/>
        <v>0</v>
      </c>
      <c r="GV512" s="84">
        <v>0</v>
      </c>
      <c r="GW512" s="84">
        <v>0</v>
      </c>
      <c r="GX512" s="84">
        <f t="shared" si="5011"/>
        <v>0</v>
      </c>
      <c r="GY512" s="84">
        <f t="shared" si="5012"/>
        <v>0</v>
      </c>
      <c r="GZ512" s="84">
        <f t="shared" si="5013"/>
        <v>0</v>
      </c>
      <c r="HA512" s="191" t="str">
        <f t="shared" si="5197"/>
        <v>nebija plānots</v>
      </c>
      <c r="HB512" s="84">
        <f t="shared" si="5014"/>
        <v>0</v>
      </c>
      <c r="HC512" s="40"/>
      <c r="HD512" s="40"/>
      <c r="HE512" s="99"/>
      <c r="HF512" s="99"/>
      <c r="HG512" s="100"/>
      <c r="HH512" s="100"/>
      <c r="HI512" s="100"/>
    </row>
    <row r="513" spans="1:217" ht="63" hidden="1" outlineLevel="1" x14ac:dyDescent="0.45">
      <c r="B513" s="9"/>
      <c r="C513" s="317" t="s">
        <v>166</v>
      </c>
      <c r="D513" s="1" t="s">
        <v>1471</v>
      </c>
      <c r="E513" s="35">
        <v>495</v>
      </c>
      <c r="F513" s="35">
        <v>9</v>
      </c>
      <c r="G513" s="38" t="s">
        <v>166</v>
      </c>
      <c r="H513" s="37" t="s">
        <v>311</v>
      </c>
      <c r="I513" s="37" t="s">
        <v>557</v>
      </c>
      <c r="J513" s="54">
        <v>0</v>
      </c>
      <c r="K513" s="38"/>
      <c r="L513" s="38"/>
      <c r="M513" s="42" t="s">
        <v>67</v>
      </c>
      <c r="N513" s="41"/>
      <c r="O513" s="38"/>
      <c r="P513" s="38" t="s">
        <v>457</v>
      </c>
      <c r="Q513" s="40"/>
      <c r="R513" s="40"/>
      <c r="S513" s="40"/>
      <c r="T513" s="40"/>
      <c r="U513" s="98"/>
      <c r="V513" s="40"/>
      <c r="W513" s="40"/>
      <c r="X513" s="85">
        <f t="shared" si="5075"/>
        <v>0</v>
      </c>
      <c r="Y513" s="40"/>
      <c r="Z513" s="40"/>
      <c r="AA513" s="40"/>
      <c r="AB513" s="40"/>
      <c r="AC513" s="40"/>
      <c r="AD513" s="40"/>
      <c r="AE513" s="40"/>
      <c r="AF513" s="40"/>
      <c r="AG513" s="40"/>
      <c r="AH513" s="40"/>
      <c r="AI513" s="40"/>
      <c r="AJ513" s="40"/>
      <c r="AK513" s="40"/>
      <c r="AL513" s="40"/>
      <c r="AM513" s="40"/>
      <c r="AN513" s="40"/>
      <c r="AO513" s="40"/>
      <c r="AP513" s="40"/>
      <c r="AQ513" s="40"/>
      <c r="AR513" s="40"/>
      <c r="AS513" s="40"/>
      <c r="AT513" s="40"/>
      <c r="AU513" s="40"/>
      <c r="AV513" s="40"/>
      <c r="AW513" s="40"/>
      <c r="AX513" s="40"/>
      <c r="AY513" s="40"/>
      <c r="AZ513" s="40"/>
      <c r="BA513" s="40"/>
      <c r="BB513" s="40"/>
      <c r="BC513" s="40"/>
      <c r="BD513" s="40"/>
      <c r="BE513" s="40"/>
      <c r="BF513" s="40"/>
      <c r="BG513" s="40"/>
      <c r="BH513" s="40"/>
      <c r="BI513" s="40"/>
      <c r="BJ513" s="40"/>
      <c r="BK513" s="40"/>
      <c r="BL513" s="40"/>
      <c r="BM513" s="40"/>
      <c r="BN513" s="40"/>
      <c r="BO513" s="40"/>
      <c r="BP513" s="40"/>
      <c r="BQ513" s="40"/>
      <c r="BR513" s="40"/>
      <c r="BS513" s="40"/>
      <c r="BT513" s="40"/>
      <c r="BU513" s="40"/>
      <c r="BV513" s="40"/>
      <c r="BW513" s="40"/>
      <c r="BX513" s="40"/>
      <c r="BY513" s="40"/>
      <c r="BZ513" s="40"/>
      <c r="CA513" s="40"/>
      <c r="CB513" s="40"/>
      <c r="CC513" s="40"/>
      <c r="CD513" s="40"/>
      <c r="CE513" s="40"/>
      <c r="CF513" s="40"/>
      <c r="CG513" s="40"/>
      <c r="CH513" s="40"/>
      <c r="CI513" s="40"/>
      <c r="CJ513" s="40"/>
      <c r="CK513" s="40"/>
      <c r="CL513" s="40"/>
      <c r="CM513" s="40"/>
      <c r="CN513" s="40"/>
      <c r="CO513" s="84">
        <v>0</v>
      </c>
      <c r="CP513" s="84">
        <v>0</v>
      </c>
      <c r="CQ513" s="40"/>
      <c r="CR513" s="57">
        <f t="shared" si="5076"/>
        <v>0</v>
      </c>
      <c r="CS513" s="40"/>
      <c r="CT513" s="40">
        <v>0</v>
      </c>
      <c r="CU513" s="84"/>
      <c r="CV513" s="84"/>
      <c r="CW513" s="84"/>
      <c r="CX513" s="84"/>
      <c r="CY513" s="191"/>
      <c r="CZ513" s="84"/>
      <c r="DA513" s="40">
        <v>508622.63</v>
      </c>
      <c r="DB513" s="84">
        <v>0</v>
      </c>
      <c r="DC513" s="84"/>
      <c r="DD513" s="84"/>
      <c r="DE513" s="84">
        <f t="shared" si="5015"/>
        <v>0</v>
      </c>
      <c r="DF513" s="191"/>
      <c r="DG513" s="84"/>
      <c r="DH513" s="40">
        <v>0</v>
      </c>
      <c r="DI513" s="84">
        <v>0</v>
      </c>
      <c r="DJ513" s="84"/>
      <c r="DK513" s="84"/>
      <c r="DL513" s="84">
        <f t="shared" si="5016"/>
        <v>0</v>
      </c>
      <c r="DM513" s="191"/>
      <c r="DN513" s="84"/>
      <c r="DO513" s="40">
        <v>0</v>
      </c>
      <c r="DP513" s="84">
        <v>0</v>
      </c>
      <c r="DQ513" s="84"/>
      <c r="DR513" s="84"/>
      <c r="DS513" s="84">
        <f t="shared" si="5017"/>
        <v>0</v>
      </c>
      <c r="DT513" s="191"/>
      <c r="DU513" s="84"/>
      <c r="DV513" s="40">
        <v>0</v>
      </c>
      <c r="DW513" s="84">
        <v>0</v>
      </c>
      <c r="DX513" s="84"/>
      <c r="DY513" s="84"/>
      <c r="DZ513" s="84">
        <f t="shared" si="5018"/>
        <v>0</v>
      </c>
      <c r="EA513" s="191"/>
      <c r="EB513" s="84"/>
      <c r="EC513" s="40">
        <v>0</v>
      </c>
      <c r="ED513" s="84">
        <v>0</v>
      </c>
      <c r="EE513" s="84"/>
      <c r="EF513" s="84"/>
      <c r="EG513" s="84">
        <f t="shared" si="5019"/>
        <v>0</v>
      </c>
      <c r="EH513" s="191"/>
      <c r="EI513" s="84"/>
      <c r="EJ513" s="40">
        <v>0</v>
      </c>
      <c r="EK513" s="84">
        <v>0</v>
      </c>
      <c r="EL513" s="84"/>
      <c r="EM513" s="84"/>
      <c r="EN513" s="84">
        <f t="shared" si="5020"/>
        <v>0</v>
      </c>
      <c r="EO513" s="191"/>
      <c r="EP513" s="84"/>
      <c r="EQ513" s="40">
        <v>267370.03999999998</v>
      </c>
      <c r="ER513" s="84">
        <v>0</v>
      </c>
      <c r="ES513" s="84"/>
      <c r="ET513" s="84"/>
      <c r="EU513" s="84">
        <f t="shared" si="5021"/>
        <v>0</v>
      </c>
      <c r="EV513" s="191"/>
      <c r="EW513" s="84"/>
      <c r="EX513" s="40">
        <v>0</v>
      </c>
      <c r="EY513" s="84">
        <v>0</v>
      </c>
      <c r="EZ513" s="84"/>
      <c r="FA513" s="84"/>
      <c r="FB513" s="84">
        <f t="shared" si="5022"/>
        <v>0</v>
      </c>
      <c r="FC513" s="191"/>
      <c r="FD513" s="84"/>
      <c r="FE513" s="40">
        <v>0</v>
      </c>
      <c r="FF513" s="84">
        <v>0</v>
      </c>
      <c r="FG513" s="84"/>
      <c r="FH513" s="84"/>
      <c r="FI513" s="84">
        <f t="shared" si="5023"/>
        <v>0</v>
      </c>
      <c r="FJ513" s="191"/>
      <c r="FK513" s="84"/>
      <c r="FL513" s="40">
        <v>0</v>
      </c>
      <c r="FM513" s="84">
        <v>0</v>
      </c>
      <c r="FN513" s="84"/>
      <c r="FO513" s="84"/>
      <c r="FP513" s="84">
        <f t="shared" si="5024"/>
        <v>0</v>
      </c>
      <c r="FQ513" s="191"/>
      <c r="FR513" s="84"/>
      <c r="FS513" s="40"/>
      <c r="FT513" s="97">
        <f t="shared" si="5025"/>
        <v>0</v>
      </c>
      <c r="FU513" s="84">
        <v>0</v>
      </c>
      <c r="FV513" s="84">
        <v>0</v>
      </c>
      <c r="FW513" s="84">
        <v>0</v>
      </c>
      <c r="FX513" s="84">
        <f t="shared" si="5026"/>
        <v>0</v>
      </c>
      <c r="FY513" s="191" t="str">
        <f t="shared" si="5027"/>
        <v>nebija plānots</v>
      </c>
      <c r="FZ513" s="84">
        <f t="shared" si="5028"/>
        <v>0</v>
      </c>
      <c r="GA513" s="84">
        <v>0</v>
      </c>
      <c r="GB513" s="84">
        <v>0</v>
      </c>
      <c r="GC513" s="84">
        <f t="shared" si="5029"/>
        <v>0</v>
      </c>
      <c r="GD513" s="84">
        <f t="shared" si="5030"/>
        <v>0</v>
      </c>
      <c r="GE513" s="84">
        <f t="shared" si="5031"/>
        <v>0</v>
      </c>
      <c r="GF513" s="191" t="str">
        <f t="shared" si="5032"/>
        <v>nebija plānots</v>
      </c>
      <c r="GG513" s="84">
        <f t="shared" si="5033"/>
        <v>0</v>
      </c>
      <c r="GH513" s="84">
        <v>0</v>
      </c>
      <c r="GI513" s="84">
        <v>0</v>
      </c>
      <c r="GJ513" s="84">
        <f t="shared" si="5034"/>
        <v>0</v>
      </c>
      <c r="GK513" s="84">
        <f t="shared" si="5035"/>
        <v>0</v>
      </c>
      <c r="GL513" s="84">
        <f t="shared" si="5036"/>
        <v>0</v>
      </c>
      <c r="GM513" s="191" t="str">
        <f t="shared" si="5037"/>
        <v>nebija plānots</v>
      </c>
      <c r="GN513" s="84">
        <f t="shared" si="5038"/>
        <v>0</v>
      </c>
      <c r="GO513" s="84">
        <v>0</v>
      </c>
      <c r="GP513" s="84">
        <v>0</v>
      </c>
      <c r="GQ513" s="84">
        <f t="shared" si="5007"/>
        <v>0</v>
      </c>
      <c r="GR513" s="84">
        <f t="shared" si="5008"/>
        <v>0</v>
      </c>
      <c r="GS513" s="84">
        <f t="shared" si="5009"/>
        <v>0</v>
      </c>
      <c r="GT513" s="191" t="str">
        <f t="shared" si="5039"/>
        <v>nebija plānots</v>
      </c>
      <c r="GU513" s="84">
        <f t="shared" si="5010"/>
        <v>0</v>
      </c>
      <c r="GV513" s="84">
        <v>0</v>
      </c>
      <c r="GW513" s="84">
        <v>0</v>
      </c>
      <c r="GX513" s="84">
        <f t="shared" si="5011"/>
        <v>0</v>
      </c>
      <c r="GY513" s="84">
        <f t="shared" si="5012"/>
        <v>0</v>
      </c>
      <c r="GZ513" s="84">
        <f t="shared" si="5013"/>
        <v>0</v>
      </c>
      <c r="HA513" s="191" t="str">
        <f t="shared" si="5197"/>
        <v>nebija plānots</v>
      </c>
      <c r="HB513" s="84">
        <f t="shared" si="5014"/>
        <v>0</v>
      </c>
      <c r="HC513" s="40"/>
      <c r="HD513" s="40"/>
      <c r="HE513" s="99"/>
      <c r="HF513" s="153">
        <v>0.8</v>
      </c>
      <c r="HG513" s="100" t="s">
        <v>962</v>
      </c>
      <c r="HH513" s="100"/>
      <c r="HI513" s="100"/>
    </row>
    <row r="514" spans="1:217" ht="156" collapsed="1" x14ac:dyDescent="0.45">
      <c r="A514" s="1" t="str">
        <f>G514&amp;K514</f>
        <v>9.1.3.__</v>
      </c>
      <c r="B514" s="9" t="str">
        <f>C514&amp;J514&amp;"."&amp;D514</f>
        <v>9.1.3.K0.Nē</v>
      </c>
      <c r="C514" s="317" t="s">
        <v>167</v>
      </c>
      <c r="D514" s="1" t="s">
        <v>1471</v>
      </c>
      <c r="E514" s="35">
        <v>496</v>
      </c>
      <c r="F514" s="52">
        <v>9</v>
      </c>
      <c r="G514" s="53" t="s">
        <v>167</v>
      </c>
      <c r="H514" s="54" t="s">
        <v>312</v>
      </c>
      <c r="I514" s="54" t="str">
        <f t="shared" si="4781"/>
        <v>9.1.3. Resocializācijas sistēmas efektivitātes paaugstināšana</v>
      </c>
      <c r="J514" s="54" t="s">
        <v>1472</v>
      </c>
      <c r="K514" s="55" t="s">
        <v>33</v>
      </c>
      <c r="L514" s="38" t="str">
        <f t="shared" si="4782"/>
        <v>9.1.3.__</v>
      </c>
      <c r="M514" s="56" t="s">
        <v>67</v>
      </c>
      <c r="N514" s="55" t="s">
        <v>4</v>
      </c>
      <c r="O514" s="55" t="s">
        <v>222</v>
      </c>
      <c r="P514" s="55" t="s">
        <v>225</v>
      </c>
      <c r="Q514" s="57">
        <f t="shared" si="4783"/>
        <v>4446397</v>
      </c>
      <c r="R514" s="57">
        <f t="shared" si="4784"/>
        <v>4446397</v>
      </c>
      <c r="S514" s="80">
        <v>0</v>
      </c>
      <c r="T514" s="80">
        <v>0</v>
      </c>
      <c r="U514" s="81">
        <v>4446397</v>
      </c>
      <c r="V514" s="80">
        <v>0</v>
      </c>
      <c r="W514" s="80">
        <v>0</v>
      </c>
      <c r="X514" s="85" t="str">
        <f t="shared" si="5075"/>
        <v>ESF</v>
      </c>
      <c r="Y514" s="85">
        <v>0</v>
      </c>
      <c r="Z514" s="85">
        <v>0</v>
      </c>
      <c r="AA514" s="85">
        <v>0</v>
      </c>
      <c r="AB514" s="85">
        <v>0</v>
      </c>
      <c r="AC514" s="85">
        <v>0</v>
      </c>
      <c r="AD514" s="85">
        <v>0</v>
      </c>
      <c r="AE514" s="85">
        <v>0</v>
      </c>
      <c r="AF514" s="85">
        <v>72105.440000000002</v>
      </c>
      <c r="AG514" s="85">
        <v>0</v>
      </c>
      <c r="AH514" s="85">
        <v>0</v>
      </c>
      <c r="AI514" s="85">
        <v>66937.789999999994</v>
      </c>
      <c r="AJ514" s="85">
        <v>0</v>
      </c>
      <c r="AK514" s="85">
        <v>83990.46</v>
      </c>
      <c r="AL514" s="85">
        <v>0</v>
      </c>
      <c r="AM514" s="85">
        <v>223033.69</v>
      </c>
      <c r="AN514" s="85">
        <f t="shared" si="5319"/>
        <v>223033.69</v>
      </c>
      <c r="AO514" s="85">
        <v>396369.27</v>
      </c>
      <c r="AP514" s="57">
        <f t="shared" si="4538"/>
        <v>619402.96</v>
      </c>
      <c r="AQ514" s="85">
        <v>153160.16</v>
      </c>
      <c r="AR514" s="85">
        <v>0</v>
      </c>
      <c r="AS514" s="85">
        <v>189233.64</v>
      </c>
      <c r="AT514" s="85">
        <v>0</v>
      </c>
      <c r="AU514" s="85">
        <v>0</v>
      </c>
      <c r="AV514" s="85">
        <v>81112.59</v>
      </c>
      <c r="AW514" s="85">
        <v>0</v>
      </c>
      <c r="AX514" s="85">
        <v>0</v>
      </c>
      <c r="AY514" s="85">
        <v>116546.8</v>
      </c>
      <c r="AZ514" s="85">
        <v>0</v>
      </c>
      <c r="BA514" s="85">
        <v>0</v>
      </c>
      <c r="BB514" s="85">
        <v>112253.07</v>
      </c>
      <c r="BC514" s="57">
        <f t="shared" si="4539"/>
        <v>652306.26</v>
      </c>
      <c r="BD514" s="57">
        <f t="shared" si="4474"/>
        <v>1271709.22</v>
      </c>
      <c r="BE514" s="85">
        <v>0</v>
      </c>
      <c r="BF514" s="85">
        <v>0</v>
      </c>
      <c r="BG514" s="85">
        <v>0</v>
      </c>
      <c r="BH514" s="85">
        <v>219510.76</v>
      </c>
      <c r="BI514" s="85">
        <v>0</v>
      </c>
      <c r="BJ514" s="85">
        <v>102857.84</v>
      </c>
      <c r="BK514" s="85">
        <v>0</v>
      </c>
      <c r="BL514" s="85">
        <v>156633.39000000001</v>
      </c>
      <c r="BM514" s="85">
        <v>0</v>
      </c>
      <c r="BN514" s="85">
        <v>0</v>
      </c>
      <c r="BO514" s="85">
        <v>0</v>
      </c>
      <c r="BP514" s="85">
        <v>95358.81</v>
      </c>
      <c r="BQ514" s="57">
        <f t="shared" si="4540"/>
        <v>574360.80000000005</v>
      </c>
      <c r="BR514" s="85">
        <v>0</v>
      </c>
      <c r="BS514" s="85">
        <v>0</v>
      </c>
      <c r="BT514" s="85">
        <v>113091.41</v>
      </c>
      <c r="BU514" s="85">
        <v>0</v>
      </c>
      <c r="BV514" s="85">
        <v>85085.14</v>
      </c>
      <c r="BW514" s="85">
        <v>0</v>
      </c>
      <c r="BX514" s="85">
        <v>0</v>
      </c>
      <c r="BY514" s="85">
        <v>0</v>
      </c>
      <c r="BZ514" s="85">
        <v>0</v>
      </c>
      <c r="CA514" s="85">
        <v>0</v>
      </c>
      <c r="CB514" s="85">
        <v>0</v>
      </c>
      <c r="CC514" s="85">
        <v>356843.92</v>
      </c>
      <c r="CD514" s="57">
        <f t="shared" si="4475"/>
        <v>555020.47</v>
      </c>
      <c r="CE514" s="85">
        <v>0</v>
      </c>
      <c r="CF514" s="85">
        <v>0</v>
      </c>
      <c r="CG514" s="85">
        <v>238193.38</v>
      </c>
      <c r="CH514" s="85">
        <v>0</v>
      </c>
      <c r="CI514" s="85">
        <v>0</v>
      </c>
      <c r="CJ514" s="85">
        <v>0</v>
      </c>
      <c r="CK514" s="85">
        <v>0</v>
      </c>
      <c r="CL514" s="85">
        <v>0</v>
      </c>
      <c r="CM514" s="85">
        <v>263552.21999999997</v>
      </c>
      <c r="CN514" s="85">
        <v>0</v>
      </c>
      <c r="CO514" s="84">
        <v>0</v>
      </c>
      <c r="CP514" s="84">
        <v>0</v>
      </c>
      <c r="CQ514" s="57">
        <f>CE514+CF514+CG514+CH514+CI514+CJ514+CK514+CL514+CM514+CN514+CO514+CP514</f>
        <v>501745.6</v>
      </c>
      <c r="CR514" s="57">
        <f t="shared" si="5076"/>
        <v>2902836.0900000003</v>
      </c>
      <c r="CS514" s="179">
        <v>0</v>
      </c>
      <c r="CT514" s="84">
        <v>0</v>
      </c>
      <c r="CU514" s="84">
        <v>0</v>
      </c>
      <c r="CV514" s="84">
        <f t="shared" si="5040"/>
        <v>0</v>
      </c>
      <c r="CW514" s="84">
        <v>0</v>
      </c>
      <c r="CX514" s="84">
        <f t="shared" si="5041"/>
        <v>0</v>
      </c>
      <c r="CY514" s="191" t="str">
        <f t="shared" si="5042"/>
        <v>nebija plānots</v>
      </c>
      <c r="CZ514" s="84">
        <f t="shared" si="5043"/>
        <v>0</v>
      </c>
      <c r="DA514" s="84">
        <f t="shared" ref="DA514:FL514" si="5530">DA515+DA516</f>
        <v>404774.28</v>
      </c>
      <c r="DB514" s="84">
        <v>0</v>
      </c>
      <c r="DC514" s="84">
        <f t="shared" si="5045"/>
        <v>404774.28</v>
      </c>
      <c r="DD514" s="84">
        <v>0</v>
      </c>
      <c r="DE514" s="84">
        <f t="shared" si="5015"/>
        <v>0</v>
      </c>
      <c r="DF514" s="191">
        <f t="shared" ref="DF514" si="5531">IFERROR(DE514/DC514,"nebija plānots")</f>
        <v>0</v>
      </c>
      <c r="DG514" s="84">
        <f t="shared" ref="DG514" si="5532">DE514-DC514</f>
        <v>-404774.28</v>
      </c>
      <c r="DH514" s="84">
        <f t="shared" si="5530"/>
        <v>0</v>
      </c>
      <c r="DI514" s="84">
        <v>403150.71</v>
      </c>
      <c r="DJ514" s="84">
        <f t="shared" ref="DJ514" si="5533">DC514+DH514</f>
        <v>404774.28</v>
      </c>
      <c r="DK514" s="84">
        <v>0</v>
      </c>
      <c r="DL514" s="84">
        <f t="shared" si="5016"/>
        <v>403150.71</v>
      </c>
      <c r="DM514" s="191">
        <f t="shared" ref="DM514" si="5534">IFERROR(DL514/DJ514,"nebija plānots")</f>
        <v>0.99598894969314744</v>
      </c>
      <c r="DN514" s="84">
        <f t="shared" ref="DN514" si="5535">DL514-DJ514</f>
        <v>-1623.570000000007</v>
      </c>
      <c r="DO514" s="84">
        <f t="shared" si="5530"/>
        <v>0</v>
      </c>
      <c r="DP514" s="84">
        <v>0</v>
      </c>
      <c r="DQ514" s="84">
        <f t="shared" ref="DQ514" si="5536">DJ514+DO514</f>
        <v>404774.28</v>
      </c>
      <c r="DR514" s="84">
        <v>0</v>
      </c>
      <c r="DS514" s="84">
        <f t="shared" si="5017"/>
        <v>403150.71</v>
      </c>
      <c r="DT514" s="191">
        <f t="shared" ref="DT514" si="5537">IFERROR(DS514/DQ514,"nebija plānots")</f>
        <v>0.99598894969314744</v>
      </c>
      <c r="DU514" s="84">
        <f t="shared" ref="DU514" si="5538">DS514-DQ514</f>
        <v>-1623.570000000007</v>
      </c>
      <c r="DV514" s="84">
        <f t="shared" si="5530"/>
        <v>0</v>
      </c>
      <c r="DW514" s="84">
        <v>0</v>
      </c>
      <c r="DX514" s="84">
        <f t="shared" ref="DX514" si="5539">DQ514+DV514</f>
        <v>404774.28</v>
      </c>
      <c r="DY514" s="84">
        <v>0</v>
      </c>
      <c r="DZ514" s="84">
        <f t="shared" si="5018"/>
        <v>403150.71</v>
      </c>
      <c r="EA514" s="191">
        <f t="shared" ref="EA514" si="5540">IFERROR(DZ514/DX514,"nebija plānots")</f>
        <v>0.99598894969314744</v>
      </c>
      <c r="EB514" s="84">
        <f t="shared" ref="EB514" si="5541">DZ514-DX514</f>
        <v>-1623.570000000007</v>
      </c>
      <c r="EC514" s="84">
        <f t="shared" si="5530"/>
        <v>0</v>
      </c>
      <c r="ED514" s="84">
        <v>0</v>
      </c>
      <c r="EE514" s="84">
        <f t="shared" ref="EE514" si="5542">DX514+EC514</f>
        <v>404774.28</v>
      </c>
      <c r="EF514" s="84">
        <v>0</v>
      </c>
      <c r="EG514" s="84">
        <f t="shared" si="5019"/>
        <v>403150.71</v>
      </c>
      <c r="EH514" s="191">
        <f t="shared" ref="EH514" si="5543">IFERROR(EG514/EE514,"nebija plānots")</f>
        <v>0.99598894969314744</v>
      </c>
      <c r="EI514" s="84">
        <f t="shared" ref="EI514" si="5544">EG514-EE514</f>
        <v>-1623.570000000007</v>
      </c>
      <c r="EJ514" s="84">
        <f t="shared" si="5530"/>
        <v>0</v>
      </c>
      <c r="EK514" s="84">
        <v>0</v>
      </c>
      <c r="EL514" s="84">
        <f t="shared" ref="EL514" si="5545">EE514+EJ514</f>
        <v>404774.28</v>
      </c>
      <c r="EM514" s="84">
        <v>0</v>
      </c>
      <c r="EN514" s="84">
        <f t="shared" si="5020"/>
        <v>403150.71</v>
      </c>
      <c r="EO514" s="191">
        <f t="shared" ref="EO514" si="5546">IFERROR(EN514/EL514,"nebija plānots")</f>
        <v>0.99598894969314744</v>
      </c>
      <c r="EP514" s="84">
        <f t="shared" ref="EP514" si="5547">EN514-EL514</f>
        <v>-1623.570000000007</v>
      </c>
      <c r="EQ514" s="84">
        <f t="shared" si="5530"/>
        <v>349659.58</v>
      </c>
      <c r="ER514" s="84">
        <v>250063.95</v>
      </c>
      <c r="ES514" s="84">
        <f t="shared" ref="ES514" si="5548">EL514+EQ514</f>
        <v>754433.8600000001</v>
      </c>
      <c r="ET514" s="84">
        <v>0</v>
      </c>
      <c r="EU514" s="84">
        <f t="shared" si="5021"/>
        <v>653214.66</v>
      </c>
      <c r="EV514" s="191">
        <f t="shared" ref="EV514" si="5549">IFERROR(EU514/ES514,"nebija plānots")</f>
        <v>0.86583422965665924</v>
      </c>
      <c r="EW514" s="84">
        <f t="shared" ref="EW514" si="5550">EU514-ES514</f>
        <v>-101219.20000000007</v>
      </c>
      <c r="EX514" s="84">
        <f t="shared" si="5530"/>
        <v>0</v>
      </c>
      <c r="EY514" s="84">
        <v>0</v>
      </c>
      <c r="EZ514" s="84">
        <f t="shared" ref="EZ514" si="5551">ES514+EX514</f>
        <v>754433.8600000001</v>
      </c>
      <c r="FA514" s="84">
        <v>0</v>
      </c>
      <c r="FB514" s="84">
        <f t="shared" si="5022"/>
        <v>653214.66</v>
      </c>
      <c r="FC514" s="191">
        <f t="shared" ref="FC514" si="5552">IFERROR(FB514/EZ514,"nebija plānots")</f>
        <v>0.86583422965665924</v>
      </c>
      <c r="FD514" s="84">
        <f t="shared" ref="FD514" si="5553">FB514-EZ514</f>
        <v>-101219.20000000007</v>
      </c>
      <c r="FE514" s="84">
        <f t="shared" si="5530"/>
        <v>0</v>
      </c>
      <c r="FF514" s="84">
        <v>0</v>
      </c>
      <c r="FG514" s="84">
        <f t="shared" ref="FG514" si="5554">EZ514+FE514</f>
        <v>754433.8600000001</v>
      </c>
      <c r="FH514" s="84">
        <v>0</v>
      </c>
      <c r="FI514" s="84">
        <f t="shared" si="5023"/>
        <v>653214.66</v>
      </c>
      <c r="FJ514" s="191">
        <f t="shared" ref="FJ514" si="5555">IFERROR(FI514/FG514,"nebija plānots")</f>
        <v>0.86583422965665924</v>
      </c>
      <c r="FK514" s="84">
        <f t="shared" ref="FK514" si="5556">FI514-FG514</f>
        <v>-101219.20000000007</v>
      </c>
      <c r="FL514" s="84">
        <f t="shared" si="5530"/>
        <v>0</v>
      </c>
      <c r="FM514" s="84">
        <v>313222.57</v>
      </c>
      <c r="FN514" s="84">
        <f t="shared" ref="FN514" si="5557">FG514+FL514</f>
        <v>754433.8600000001</v>
      </c>
      <c r="FO514" s="84">
        <v>0</v>
      </c>
      <c r="FP514" s="84">
        <f t="shared" si="5024"/>
        <v>966437.23</v>
      </c>
      <c r="FQ514" s="191">
        <f t="shared" ref="FQ514" si="5558">IFERROR(FP514/FN514,"nebija plānots")</f>
        <v>1.281009882032601</v>
      </c>
      <c r="FR514" s="84">
        <f t="shared" ref="FR514" si="5559">FP514-FN514</f>
        <v>212003.36999999988</v>
      </c>
      <c r="FS514" s="97">
        <f t="shared" si="5258"/>
        <v>754433.8600000001</v>
      </c>
      <c r="FT514" s="97">
        <f t="shared" si="5025"/>
        <v>3869273.3200000003</v>
      </c>
      <c r="FU514" s="84">
        <v>461698.94</v>
      </c>
      <c r="FV514" s="84">
        <v>0</v>
      </c>
      <c r="FW514" s="84">
        <v>0</v>
      </c>
      <c r="FX514" s="84">
        <f t="shared" si="5026"/>
        <v>0</v>
      </c>
      <c r="FY514" s="191">
        <f t="shared" si="5027"/>
        <v>0</v>
      </c>
      <c r="FZ514" s="84">
        <f t="shared" si="5028"/>
        <v>461698.94</v>
      </c>
      <c r="GA514" s="84">
        <v>0</v>
      </c>
      <c r="GB514" s="84">
        <v>0</v>
      </c>
      <c r="GC514" s="84">
        <f t="shared" si="5029"/>
        <v>0</v>
      </c>
      <c r="GD514" s="84">
        <f t="shared" si="5030"/>
        <v>0</v>
      </c>
      <c r="GE514" s="84">
        <f t="shared" si="5031"/>
        <v>0</v>
      </c>
      <c r="GF514" s="191">
        <f t="shared" si="5032"/>
        <v>0</v>
      </c>
      <c r="GG514" s="84">
        <f t="shared" si="5033"/>
        <v>461698.94</v>
      </c>
      <c r="GH514" s="84">
        <v>0</v>
      </c>
      <c r="GI514" s="84">
        <v>0</v>
      </c>
      <c r="GJ514" s="84">
        <f t="shared" si="5034"/>
        <v>0</v>
      </c>
      <c r="GK514" s="84">
        <f t="shared" si="5035"/>
        <v>0</v>
      </c>
      <c r="GL514" s="84">
        <f t="shared" si="5036"/>
        <v>0</v>
      </c>
      <c r="GM514" s="191">
        <f t="shared" si="5037"/>
        <v>0</v>
      </c>
      <c r="GN514" s="84">
        <f t="shared" si="5038"/>
        <v>461698.94</v>
      </c>
      <c r="GO514" s="84">
        <v>577123.68000000005</v>
      </c>
      <c r="GP514" s="84">
        <v>0</v>
      </c>
      <c r="GQ514" s="84">
        <f t="shared" si="5007"/>
        <v>577123.68000000005</v>
      </c>
      <c r="GR514" s="84">
        <f t="shared" si="5008"/>
        <v>0</v>
      </c>
      <c r="GS514" s="84">
        <f t="shared" si="5009"/>
        <v>577123.68000000005</v>
      </c>
      <c r="GT514" s="191">
        <f t="shared" si="5039"/>
        <v>1.2500000108295679</v>
      </c>
      <c r="GU514" s="84">
        <f t="shared" si="5010"/>
        <v>-115424.74000000005</v>
      </c>
      <c r="GV514" s="84">
        <v>0</v>
      </c>
      <c r="GW514" s="84">
        <v>0</v>
      </c>
      <c r="GX514" s="84">
        <f t="shared" si="5011"/>
        <v>0</v>
      </c>
      <c r="GY514" s="84">
        <f t="shared" si="5012"/>
        <v>0</v>
      </c>
      <c r="GZ514" s="84">
        <f t="shared" si="5013"/>
        <v>577123.68000000005</v>
      </c>
      <c r="HA514" s="191">
        <f t="shared" si="5197"/>
        <v>1.2500000108295679</v>
      </c>
      <c r="HB514" s="84">
        <f t="shared" si="5014"/>
        <v>-115424.74000000005</v>
      </c>
      <c r="HC514" s="57">
        <f>FU514+FS514+CQ514+CD514+BQ514+BC514+AP514</f>
        <v>4118968.8899999997</v>
      </c>
      <c r="HD514" s="57">
        <f>Q514-HC514</f>
        <v>327428.11000000034</v>
      </c>
      <c r="HE514" s="58"/>
      <c r="HF514" s="58"/>
      <c r="HG514" s="59"/>
      <c r="HH514" s="59"/>
      <c r="HI514" s="59"/>
    </row>
    <row r="515" spans="1:217" ht="78" hidden="1" outlineLevel="1" x14ac:dyDescent="0.45">
      <c r="B515" s="9"/>
      <c r="C515" s="317" t="s">
        <v>167</v>
      </c>
      <c r="D515" s="1" t="s">
        <v>1471</v>
      </c>
      <c r="E515" s="35">
        <v>497</v>
      </c>
      <c r="F515" s="35">
        <v>9</v>
      </c>
      <c r="G515" s="36" t="s">
        <v>167</v>
      </c>
      <c r="H515" s="37" t="s">
        <v>312</v>
      </c>
      <c r="I515" s="37" t="s">
        <v>558</v>
      </c>
      <c r="J515" s="54">
        <v>0</v>
      </c>
      <c r="K515" s="38"/>
      <c r="L515" s="38"/>
      <c r="M515" s="39" t="s">
        <v>67</v>
      </c>
      <c r="N515" s="38"/>
      <c r="O515" s="38"/>
      <c r="P515" s="38" t="s">
        <v>456</v>
      </c>
      <c r="Q515" s="40"/>
      <c r="R515" s="40"/>
      <c r="S515" s="40"/>
      <c r="T515" s="40"/>
      <c r="U515" s="98"/>
      <c r="V515" s="40"/>
      <c r="W515" s="40"/>
      <c r="X515" s="85">
        <f t="shared" si="5075"/>
        <v>0</v>
      </c>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0"/>
      <c r="AZ515" s="40"/>
      <c r="BA515" s="40"/>
      <c r="BB515" s="40"/>
      <c r="BC515" s="40"/>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40"/>
      <c r="CG515" s="40"/>
      <c r="CH515" s="40"/>
      <c r="CI515" s="40"/>
      <c r="CJ515" s="40"/>
      <c r="CK515" s="40"/>
      <c r="CL515" s="40"/>
      <c r="CM515" s="40"/>
      <c r="CN515" s="40"/>
      <c r="CO515" s="84">
        <v>0</v>
      </c>
      <c r="CP515" s="84">
        <v>0</v>
      </c>
      <c r="CQ515" s="40"/>
      <c r="CR515" s="57">
        <f t="shared" si="5076"/>
        <v>0</v>
      </c>
      <c r="CS515" s="40"/>
      <c r="CT515" s="40"/>
      <c r="CU515" s="84"/>
      <c r="CV515" s="84"/>
      <c r="CW515" s="84"/>
      <c r="CX515" s="84"/>
      <c r="CY515" s="191"/>
      <c r="CZ515" s="84"/>
      <c r="DA515" s="40"/>
      <c r="DB515" s="84">
        <v>0</v>
      </c>
      <c r="DC515" s="84"/>
      <c r="DD515" s="84"/>
      <c r="DE515" s="84">
        <f t="shared" si="5015"/>
        <v>0</v>
      </c>
      <c r="DF515" s="191"/>
      <c r="DG515" s="84"/>
      <c r="DH515" s="40"/>
      <c r="DI515" s="84">
        <v>0</v>
      </c>
      <c r="DJ515" s="84"/>
      <c r="DK515" s="84"/>
      <c r="DL515" s="84">
        <f t="shared" si="5016"/>
        <v>0</v>
      </c>
      <c r="DM515" s="191"/>
      <c r="DN515" s="84"/>
      <c r="DO515" s="40"/>
      <c r="DP515" s="84">
        <v>0</v>
      </c>
      <c r="DQ515" s="84"/>
      <c r="DR515" s="84"/>
      <c r="DS515" s="84">
        <f t="shared" si="5017"/>
        <v>0</v>
      </c>
      <c r="DT515" s="191"/>
      <c r="DU515" s="84"/>
      <c r="DV515" s="40"/>
      <c r="DW515" s="84">
        <v>0</v>
      </c>
      <c r="DX515" s="84"/>
      <c r="DY515" s="84"/>
      <c r="DZ515" s="84">
        <f t="shared" si="5018"/>
        <v>0</v>
      </c>
      <c r="EA515" s="191"/>
      <c r="EB515" s="84"/>
      <c r="EC515" s="40"/>
      <c r="ED515" s="84">
        <v>0</v>
      </c>
      <c r="EE515" s="84"/>
      <c r="EF515" s="84"/>
      <c r="EG515" s="84">
        <f t="shared" si="5019"/>
        <v>0</v>
      </c>
      <c r="EH515" s="191"/>
      <c r="EI515" s="84"/>
      <c r="EJ515" s="40"/>
      <c r="EK515" s="84">
        <v>0</v>
      </c>
      <c r="EL515" s="84"/>
      <c r="EM515" s="84"/>
      <c r="EN515" s="84">
        <f t="shared" si="5020"/>
        <v>0</v>
      </c>
      <c r="EO515" s="191"/>
      <c r="EP515" s="84"/>
      <c r="EQ515" s="40"/>
      <c r="ER515" s="84">
        <v>0</v>
      </c>
      <c r="ES515" s="84"/>
      <c r="ET515" s="84"/>
      <c r="EU515" s="84">
        <f t="shared" si="5021"/>
        <v>0</v>
      </c>
      <c r="EV515" s="191"/>
      <c r="EW515" s="84"/>
      <c r="EX515" s="40"/>
      <c r="EY515" s="84">
        <v>0</v>
      </c>
      <c r="EZ515" s="84"/>
      <c r="FA515" s="84"/>
      <c r="FB515" s="84">
        <f t="shared" si="5022"/>
        <v>0</v>
      </c>
      <c r="FC515" s="191"/>
      <c r="FD515" s="84"/>
      <c r="FE515" s="40"/>
      <c r="FF515" s="84">
        <v>0</v>
      </c>
      <c r="FG515" s="84"/>
      <c r="FH515" s="84"/>
      <c r="FI515" s="84">
        <f t="shared" si="5023"/>
        <v>0</v>
      </c>
      <c r="FJ515" s="191"/>
      <c r="FK515" s="84"/>
      <c r="FL515" s="40"/>
      <c r="FM515" s="84">
        <v>0</v>
      </c>
      <c r="FN515" s="84"/>
      <c r="FO515" s="84"/>
      <c r="FP515" s="84">
        <f t="shared" si="5024"/>
        <v>0</v>
      </c>
      <c r="FQ515" s="191"/>
      <c r="FR515" s="84"/>
      <c r="FS515" s="40"/>
      <c r="FT515" s="97">
        <f t="shared" si="5025"/>
        <v>0</v>
      </c>
      <c r="FU515" s="84">
        <v>0</v>
      </c>
      <c r="FV515" s="84">
        <v>0</v>
      </c>
      <c r="FW515" s="84">
        <v>0</v>
      </c>
      <c r="FX515" s="84">
        <f t="shared" si="5026"/>
        <v>0</v>
      </c>
      <c r="FY515" s="191" t="str">
        <f t="shared" si="5027"/>
        <v>nebija plānots</v>
      </c>
      <c r="FZ515" s="84">
        <f t="shared" si="5028"/>
        <v>0</v>
      </c>
      <c r="GA515" s="84">
        <v>0</v>
      </c>
      <c r="GB515" s="84">
        <v>0</v>
      </c>
      <c r="GC515" s="84">
        <f t="shared" si="5029"/>
        <v>0</v>
      </c>
      <c r="GD515" s="84">
        <f t="shared" si="5030"/>
        <v>0</v>
      </c>
      <c r="GE515" s="84">
        <f t="shared" si="5031"/>
        <v>0</v>
      </c>
      <c r="GF515" s="191" t="str">
        <f t="shared" si="5032"/>
        <v>nebija plānots</v>
      </c>
      <c r="GG515" s="84">
        <f t="shared" si="5033"/>
        <v>0</v>
      </c>
      <c r="GH515" s="84">
        <v>0</v>
      </c>
      <c r="GI515" s="84">
        <v>0</v>
      </c>
      <c r="GJ515" s="84">
        <f t="shared" si="5034"/>
        <v>0</v>
      </c>
      <c r="GK515" s="84">
        <f t="shared" si="5035"/>
        <v>0</v>
      </c>
      <c r="GL515" s="84">
        <f t="shared" si="5036"/>
        <v>0</v>
      </c>
      <c r="GM515" s="191" t="str">
        <f t="shared" si="5037"/>
        <v>nebija plānots</v>
      </c>
      <c r="GN515" s="84">
        <f t="shared" si="5038"/>
        <v>0</v>
      </c>
      <c r="GO515" s="84">
        <v>0</v>
      </c>
      <c r="GP515" s="84">
        <v>0</v>
      </c>
      <c r="GQ515" s="84">
        <f t="shared" si="5007"/>
        <v>0</v>
      </c>
      <c r="GR515" s="84">
        <f t="shared" si="5008"/>
        <v>0</v>
      </c>
      <c r="GS515" s="84">
        <f t="shared" si="5009"/>
        <v>0</v>
      </c>
      <c r="GT515" s="191" t="str">
        <f t="shared" si="5039"/>
        <v>nebija plānots</v>
      </c>
      <c r="GU515" s="84">
        <f t="shared" si="5010"/>
        <v>0</v>
      </c>
      <c r="GV515" s="84">
        <v>0</v>
      </c>
      <c r="GW515" s="84">
        <v>0</v>
      </c>
      <c r="GX515" s="84">
        <f t="shared" si="5011"/>
        <v>0</v>
      </c>
      <c r="GY515" s="84">
        <f t="shared" si="5012"/>
        <v>0</v>
      </c>
      <c r="GZ515" s="84">
        <f t="shared" si="5013"/>
        <v>0</v>
      </c>
      <c r="HA515" s="191" t="str">
        <f t="shared" si="5197"/>
        <v>nebija plānots</v>
      </c>
      <c r="HB515" s="84">
        <f t="shared" si="5014"/>
        <v>0</v>
      </c>
      <c r="HC515" s="40"/>
      <c r="HD515" s="40"/>
      <c r="HE515" s="99"/>
      <c r="HF515" s="99"/>
      <c r="HG515" s="100"/>
      <c r="HH515" s="100"/>
      <c r="HI515" s="100"/>
    </row>
    <row r="516" spans="1:217" ht="63" hidden="1" outlineLevel="1" x14ac:dyDescent="0.45">
      <c r="B516" s="9"/>
      <c r="C516" s="317" t="s">
        <v>167</v>
      </c>
      <c r="D516" s="1" t="s">
        <v>1471</v>
      </c>
      <c r="E516" s="35">
        <v>498</v>
      </c>
      <c r="F516" s="35">
        <v>9</v>
      </c>
      <c r="G516" s="36" t="s">
        <v>167</v>
      </c>
      <c r="H516" s="37" t="s">
        <v>312</v>
      </c>
      <c r="I516" s="37" t="s">
        <v>558</v>
      </c>
      <c r="J516" s="54">
        <v>0</v>
      </c>
      <c r="K516" s="38"/>
      <c r="L516" s="38"/>
      <c r="M516" s="39" t="s">
        <v>67</v>
      </c>
      <c r="N516" s="38"/>
      <c r="O516" s="38"/>
      <c r="P516" s="38" t="s">
        <v>457</v>
      </c>
      <c r="Q516" s="40"/>
      <c r="R516" s="40"/>
      <c r="S516" s="40"/>
      <c r="T516" s="40"/>
      <c r="U516" s="98"/>
      <c r="V516" s="40"/>
      <c r="W516" s="40"/>
      <c r="X516" s="85">
        <f t="shared" si="5075"/>
        <v>0</v>
      </c>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0"/>
      <c r="AZ516" s="40"/>
      <c r="BA516" s="40"/>
      <c r="BB516" s="40"/>
      <c r="BC516" s="40"/>
      <c r="BD516" s="40"/>
      <c r="BE516" s="40"/>
      <c r="BF516" s="40"/>
      <c r="BG516" s="40"/>
      <c r="BH516" s="40"/>
      <c r="BI516" s="40"/>
      <c r="BJ516" s="40"/>
      <c r="BK516" s="40"/>
      <c r="BL516" s="40"/>
      <c r="BM516" s="40"/>
      <c r="BN516" s="40"/>
      <c r="BO516" s="40"/>
      <c r="BP516" s="40"/>
      <c r="BQ516" s="40"/>
      <c r="BR516" s="40"/>
      <c r="BS516" s="40"/>
      <c r="BT516" s="40"/>
      <c r="BU516" s="40"/>
      <c r="BV516" s="40"/>
      <c r="BW516" s="40"/>
      <c r="BX516" s="40"/>
      <c r="BY516" s="40"/>
      <c r="BZ516" s="40"/>
      <c r="CA516" s="40"/>
      <c r="CB516" s="40"/>
      <c r="CC516" s="40"/>
      <c r="CD516" s="40"/>
      <c r="CE516" s="40"/>
      <c r="CF516" s="40"/>
      <c r="CG516" s="40"/>
      <c r="CH516" s="40"/>
      <c r="CI516" s="40"/>
      <c r="CJ516" s="40"/>
      <c r="CK516" s="40"/>
      <c r="CL516" s="40"/>
      <c r="CM516" s="40"/>
      <c r="CN516" s="40"/>
      <c r="CO516" s="84">
        <v>0</v>
      </c>
      <c r="CP516" s="84">
        <v>0</v>
      </c>
      <c r="CQ516" s="40"/>
      <c r="CR516" s="57">
        <f t="shared" si="5076"/>
        <v>0</v>
      </c>
      <c r="CS516" s="40"/>
      <c r="CT516" s="40">
        <v>0</v>
      </c>
      <c r="CU516" s="84"/>
      <c r="CV516" s="84"/>
      <c r="CW516" s="84"/>
      <c r="CX516" s="84"/>
      <c r="CY516" s="191"/>
      <c r="CZ516" s="84"/>
      <c r="DA516" s="40">
        <v>404774.28</v>
      </c>
      <c r="DB516" s="84">
        <v>0</v>
      </c>
      <c r="DC516" s="84"/>
      <c r="DD516" s="84"/>
      <c r="DE516" s="84">
        <f t="shared" si="5015"/>
        <v>0</v>
      </c>
      <c r="DF516" s="191"/>
      <c r="DG516" s="84"/>
      <c r="DH516" s="40">
        <v>0</v>
      </c>
      <c r="DI516" s="84">
        <v>0</v>
      </c>
      <c r="DJ516" s="84"/>
      <c r="DK516" s="84"/>
      <c r="DL516" s="84">
        <f t="shared" si="5016"/>
        <v>0</v>
      </c>
      <c r="DM516" s="191"/>
      <c r="DN516" s="84"/>
      <c r="DO516" s="40">
        <v>0</v>
      </c>
      <c r="DP516" s="84">
        <v>0</v>
      </c>
      <c r="DQ516" s="84"/>
      <c r="DR516" s="84"/>
      <c r="DS516" s="84">
        <f t="shared" si="5017"/>
        <v>0</v>
      </c>
      <c r="DT516" s="191"/>
      <c r="DU516" s="84"/>
      <c r="DV516" s="40">
        <v>0</v>
      </c>
      <c r="DW516" s="84">
        <v>0</v>
      </c>
      <c r="DX516" s="84"/>
      <c r="DY516" s="84"/>
      <c r="DZ516" s="84">
        <f t="shared" si="5018"/>
        <v>0</v>
      </c>
      <c r="EA516" s="191"/>
      <c r="EB516" s="84"/>
      <c r="EC516" s="40">
        <v>0</v>
      </c>
      <c r="ED516" s="84">
        <v>0</v>
      </c>
      <c r="EE516" s="84"/>
      <c r="EF516" s="84"/>
      <c r="EG516" s="84">
        <f t="shared" si="5019"/>
        <v>0</v>
      </c>
      <c r="EH516" s="191"/>
      <c r="EI516" s="84"/>
      <c r="EJ516" s="40">
        <v>0</v>
      </c>
      <c r="EK516" s="84">
        <v>0</v>
      </c>
      <c r="EL516" s="84"/>
      <c r="EM516" s="84"/>
      <c r="EN516" s="84">
        <f t="shared" si="5020"/>
        <v>0</v>
      </c>
      <c r="EO516" s="191"/>
      <c r="EP516" s="84"/>
      <c r="EQ516" s="40">
        <v>349659.58</v>
      </c>
      <c r="ER516" s="84">
        <v>0</v>
      </c>
      <c r="ES516" s="84"/>
      <c r="ET516" s="84"/>
      <c r="EU516" s="84">
        <f t="shared" si="5021"/>
        <v>0</v>
      </c>
      <c r="EV516" s="191"/>
      <c r="EW516" s="84"/>
      <c r="EX516" s="40">
        <v>0</v>
      </c>
      <c r="EY516" s="84">
        <v>0</v>
      </c>
      <c r="EZ516" s="84"/>
      <c r="FA516" s="84"/>
      <c r="FB516" s="84">
        <f t="shared" si="5022"/>
        <v>0</v>
      </c>
      <c r="FC516" s="191"/>
      <c r="FD516" s="84"/>
      <c r="FE516" s="40">
        <v>0</v>
      </c>
      <c r="FF516" s="84">
        <v>0</v>
      </c>
      <c r="FG516" s="84"/>
      <c r="FH516" s="84"/>
      <c r="FI516" s="84">
        <f t="shared" si="5023"/>
        <v>0</v>
      </c>
      <c r="FJ516" s="191"/>
      <c r="FK516" s="84"/>
      <c r="FL516" s="40">
        <v>0</v>
      </c>
      <c r="FM516" s="84">
        <v>0</v>
      </c>
      <c r="FN516" s="84"/>
      <c r="FO516" s="84"/>
      <c r="FP516" s="84">
        <f t="shared" si="5024"/>
        <v>0</v>
      </c>
      <c r="FQ516" s="191"/>
      <c r="FR516" s="84"/>
      <c r="FS516" s="40"/>
      <c r="FT516" s="97">
        <f t="shared" si="5025"/>
        <v>0</v>
      </c>
      <c r="FU516" s="84">
        <v>0</v>
      </c>
      <c r="FV516" s="84">
        <v>0</v>
      </c>
      <c r="FW516" s="84">
        <v>0</v>
      </c>
      <c r="FX516" s="84">
        <f t="shared" si="5026"/>
        <v>0</v>
      </c>
      <c r="FY516" s="191" t="str">
        <f t="shared" si="5027"/>
        <v>nebija plānots</v>
      </c>
      <c r="FZ516" s="84">
        <f t="shared" si="5028"/>
        <v>0</v>
      </c>
      <c r="GA516" s="84">
        <v>0</v>
      </c>
      <c r="GB516" s="84">
        <v>0</v>
      </c>
      <c r="GC516" s="84">
        <f t="shared" si="5029"/>
        <v>0</v>
      </c>
      <c r="GD516" s="84">
        <f t="shared" si="5030"/>
        <v>0</v>
      </c>
      <c r="GE516" s="84">
        <f t="shared" si="5031"/>
        <v>0</v>
      </c>
      <c r="GF516" s="191" t="str">
        <f t="shared" si="5032"/>
        <v>nebija plānots</v>
      </c>
      <c r="GG516" s="84">
        <f t="shared" si="5033"/>
        <v>0</v>
      </c>
      <c r="GH516" s="84">
        <v>0</v>
      </c>
      <c r="GI516" s="84">
        <v>0</v>
      </c>
      <c r="GJ516" s="84">
        <f t="shared" si="5034"/>
        <v>0</v>
      </c>
      <c r="GK516" s="84">
        <f t="shared" si="5035"/>
        <v>0</v>
      </c>
      <c r="GL516" s="84">
        <f t="shared" si="5036"/>
        <v>0</v>
      </c>
      <c r="GM516" s="191" t="str">
        <f t="shared" si="5037"/>
        <v>nebija plānots</v>
      </c>
      <c r="GN516" s="84">
        <f t="shared" si="5038"/>
        <v>0</v>
      </c>
      <c r="GO516" s="84">
        <v>0</v>
      </c>
      <c r="GP516" s="84">
        <v>0</v>
      </c>
      <c r="GQ516" s="84">
        <f t="shared" si="5007"/>
        <v>0</v>
      </c>
      <c r="GR516" s="84">
        <f t="shared" si="5008"/>
        <v>0</v>
      </c>
      <c r="GS516" s="84">
        <f t="shared" si="5009"/>
        <v>0</v>
      </c>
      <c r="GT516" s="191" t="str">
        <f t="shared" si="5039"/>
        <v>nebija plānots</v>
      </c>
      <c r="GU516" s="84">
        <f t="shared" si="5010"/>
        <v>0</v>
      </c>
      <c r="GV516" s="84">
        <v>0</v>
      </c>
      <c r="GW516" s="84">
        <v>0</v>
      </c>
      <c r="GX516" s="84">
        <f t="shared" si="5011"/>
        <v>0</v>
      </c>
      <c r="GY516" s="84">
        <f t="shared" si="5012"/>
        <v>0</v>
      </c>
      <c r="GZ516" s="84">
        <f t="shared" si="5013"/>
        <v>0</v>
      </c>
      <c r="HA516" s="191" t="str">
        <f t="shared" si="5197"/>
        <v>nebija plānots</v>
      </c>
      <c r="HB516" s="84">
        <f t="shared" si="5014"/>
        <v>0</v>
      </c>
      <c r="HC516" s="40"/>
      <c r="HD516" s="40"/>
      <c r="HE516" s="99"/>
      <c r="HF516" s="153">
        <v>0.8</v>
      </c>
      <c r="HG516" s="100" t="s">
        <v>963</v>
      </c>
      <c r="HH516" s="100"/>
      <c r="HI516" s="100"/>
    </row>
    <row r="517" spans="1:217" ht="195" collapsed="1" x14ac:dyDescent="0.45">
      <c r="A517" s="1" t="str">
        <f>G517&amp;K517</f>
        <v>9.1.4.1.__</v>
      </c>
      <c r="B517" s="9" t="str">
        <f>C517&amp;J517&amp;"."&amp;D517</f>
        <v>9.1.4.1.K0.Nē</v>
      </c>
      <c r="C517" s="317" t="s">
        <v>102</v>
      </c>
      <c r="D517" s="1" t="s">
        <v>1471</v>
      </c>
      <c r="E517" s="35">
        <v>499</v>
      </c>
      <c r="F517" s="52">
        <v>9</v>
      </c>
      <c r="G517" s="55" t="s">
        <v>102</v>
      </c>
      <c r="H517" s="54" t="s">
        <v>103</v>
      </c>
      <c r="I517" s="54" t="str">
        <f t="shared" si="4781"/>
        <v>9.1.4.1. Profesionālā rehabilitācija</v>
      </c>
      <c r="J517" s="54" t="s">
        <v>1472</v>
      </c>
      <c r="K517" s="55" t="s">
        <v>33</v>
      </c>
      <c r="L517" s="38" t="str">
        <f t="shared" si="4782"/>
        <v>9.1.4.1.__</v>
      </c>
      <c r="M517" s="63" t="s">
        <v>89</v>
      </c>
      <c r="N517" s="62" t="s">
        <v>4</v>
      </c>
      <c r="O517" s="55" t="s">
        <v>222</v>
      </c>
      <c r="P517" s="55" t="s">
        <v>225</v>
      </c>
      <c r="Q517" s="57">
        <f t="shared" si="4783"/>
        <v>1486320</v>
      </c>
      <c r="R517" s="57">
        <f t="shared" si="4784"/>
        <v>1486320</v>
      </c>
      <c r="S517" s="80">
        <v>0</v>
      </c>
      <c r="T517" s="80">
        <v>0</v>
      </c>
      <c r="U517" s="81">
        <v>1486320</v>
      </c>
      <c r="V517" s="80">
        <v>0</v>
      </c>
      <c r="W517" s="80">
        <v>0</v>
      </c>
      <c r="X517" s="85" t="str">
        <f t="shared" si="5075"/>
        <v>ESF</v>
      </c>
      <c r="Y517" s="85">
        <v>0</v>
      </c>
      <c r="Z517" s="85">
        <v>76545.78</v>
      </c>
      <c r="AA517" s="85">
        <v>0</v>
      </c>
      <c r="AB517" s="85">
        <v>0</v>
      </c>
      <c r="AC517" s="85">
        <v>20349.45</v>
      </c>
      <c r="AD517" s="85">
        <v>0</v>
      </c>
      <c r="AE517" s="85">
        <v>0</v>
      </c>
      <c r="AF517" s="85">
        <v>0</v>
      </c>
      <c r="AG517" s="85">
        <v>24636.080000000002</v>
      </c>
      <c r="AH517" s="85">
        <v>46818.71</v>
      </c>
      <c r="AI517" s="85">
        <v>0</v>
      </c>
      <c r="AJ517" s="85">
        <v>0</v>
      </c>
      <c r="AK517" s="85">
        <v>0</v>
      </c>
      <c r="AL517" s="85">
        <v>47142.8</v>
      </c>
      <c r="AM517" s="85">
        <v>138947.03999999998</v>
      </c>
      <c r="AN517" s="85">
        <f t="shared" si="5319"/>
        <v>215492.81999999998</v>
      </c>
      <c r="AO517" s="85">
        <v>395277.95000000007</v>
      </c>
      <c r="AP517" s="57">
        <f t="shared" si="4538"/>
        <v>610770.77</v>
      </c>
      <c r="AQ517" s="85">
        <v>1872.47</v>
      </c>
      <c r="AR517" s="85">
        <v>119823.02</v>
      </c>
      <c r="AS517" s="85">
        <v>0</v>
      </c>
      <c r="AT517" s="85">
        <v>0</v>
      </c>
      <c r="AU517" s="85">
        <v>0</v>
      </c>
      <c r="AV517" s="85">
        <v>0</v>
      </c>
      <c r="AW517" s="85">
        <v>0</v>
      </c>
      <c r="AX517" s="85">
        <v>167366.29</v>
      </c>
      <c r="AY517" s="85">
        <v>0</v>
      </c>
      <c r="AZ517" s="85">
        <v>0</v>
      </c>
      <c r="BA517" s="85">
        <v>0</v>
      </c>
      <c r="BB517" s="85">
        <v>0</v>
      </c>
      <c r="BC517" s="57">
        <f t="shared" si="4539"/>
        <v>289061.78000000003</v>
      </c>
      <c r="BD517" s="57">
        <f t="shared" si="4474"/>
        <v>899832.55</v>
      </c>
      <c r="BE517" s="85">
        <v>0</v>
      </c>
      <c r="BF517" s="85">
        <v>0</v>
      </c>
      <c r="BG517" s="85">
        <v>130315.7</v>
      </c>
      <c r="BH517" s="85">
        <v>0</v>
      </c>
      <c r="BI517" s="85">
        <v>0</v>
      </c>
      <c r="BJ517" s="85">
        <v>0</v>
      </c>
      <c r="BK517" s="85">
        <v>0</v>
      </c>
      <c r="BL517" s="85">
        <v>91254.55</v>
      </c>
      <c r="BM517" s="85">
        <v>0</v>
      </c>
      <c r="BN517" s="85">
        <v>0</v>
      </c>
      <c r="BO517" s="85">
        <v>0</v>
      </c>
      <c r="BP517" s="85">
        <v>0</v>
      </c>
      <c r="BQ517" s="57">
        <f t="shared" si="4540"/>
        <v>221570.25</v>
      </c>
      <c r="BR517" s="85">
        <v>0</v>
      </c>
      <c r="BS517" s="85">
        <v>162073.84</v>
      </c>
      <c r="BT517" s="85">
        <v>0</v>
      </c>
      <c r="BU517" s="85">
        <v>0</v>
      </c>
      <c r="BV517" s="85">
        <v>0</v>
      </c>
      <c r="BW517" s="85">
        <v>0</v>
      </c>
      <c r="BX517" s="85">
        <v>0</v>
      </c>
      <c r="BY517" s="85">
        <v>119085.93</v>
      </c>
      <c r="BZ517" s="85">
        <v>0</v>
      </c>
      <c r="CA517" s="85">
        <v>83756.92</v>
      </c>
      <c r="CB517" s="85">
        <v>0</v>
      </c>
      <c r="CC517" s="85">
        <v>0</v>
      </c>
      <c r="CD517" s="57">
        <f t="shared" si="4475"/>
        <v>364916.69</v>
      </c>
      <c r="CE517" s="85">
        <v>0</v>
      </c>
      <c r="CF517" s="85">
        <v>0</v>
      </c>
      <c r="CG517" s="85">
        <v>0</v>
      </c>
      <c r="CH517" s="85">
        <v>0</v>
      </c>
      <c r="CI517" s="85">
        <v>0</v>
      </c>
      <c r="CJ517" s="85">
        <v>0</v>
      </c>
      <c r="CK517" s="85">
        <v>0</v>
      </c>
      <c r="CL517" s="85">
        <v>0</v>
      </c>
      <c r="CM517" s="85">
        <v>0</v>
      </c>
      <c r="CN517" s="85">
        <v>0</v>
      </c>
      <c r="CO517" s="84">
        <v>0</v>
      </c>
      <c r="CP517" s="84">
        <v>0</v>
      </c>
      <c r="CQ517" s="57">
        <f>CE517+CF517+CG517+CH517+CI517+CJ517+CK517+CL517+CM517+CN517+CO517+CP517</f>
        <v>0</v>
      </c>
      <c r="CR517" s="57">
        <f t="shared" si="5076"/>
        <v>1486319.49</v>
      </c>
      <c r="CS517" s="179">
        <v>0</v>
      </c>
      <c r="CT517" s="84">
        <v>0</v>
      </c>
      <c r="CU517" s="84">
        <v>0</v>
      </c>
      <c r="CV517" s="84">
        <f t="shared" si="5040"/>
        <v>0</v>
      </c>
      <c r="CW517" s="84">
        <v>0</v>
      </c>
      <c r="CX517" s="84">
        <f t="shared" si="5041"/>
        <v>0</v>
      </c>
      <c r="CY517" s="191" t="str">
        <f t="shared" si="5042"/>
        <v>nebija plānots</v>
      </c>
      <c r="CZ517" s="84">
        <f t="shared" si="5043"/>
        <v>0</v>
      </c>
      <c r="DA517" s="84">
        <f t="shared" ref="DA517:FL517" si="5560">DA518+DA519</f>
        <v>0</v>
      </c>
      <c r="DB517" s="84">
        <v>0</v>
      </c>
      <c r="DC517" s="84">
        <f t="shared" si="5045"/>
        <v>0</v>
      </c>
      <c r="DD517" s="84">
        <v>0</v>
      </c>
      <c r="DE517" s="84">
        <f t="shared" si="5015"/>
        <v>0</v>
      </c>
      <c r="DF517" s="191" t="str">
        <f t="shared" ref="DF517" si="5561">IFERROR(DE517/DC517,"nebija plānots")</f>
        <v>nebija plānots</v>
      </c>
      <c r="DG517" s="84">
        <f t="shared" ref="DG517" si="5562">DE517-DC517</f>
        <v>0</v>
      </c>
      <c r="DH517" s="84">
        <f t="shared" si="5560"/>
        <v>0</v>
      </c>
      <c r="DI517" s="84">
        <v>0</v>
      </c>
      <c r="DJ517" s="84">
        <f t="shared" ref="DJ517" si="5563">DC517+DH517</f>
        <v>0</v>
      </c>
      <c r="DK517" s="84">
        <v>0</v>
      </c>
      <c r="DL517" s="84">
        <f t="shared" si="5016"/>
        <v>0</v>
      </c>
      <c r="DM517" s="191" t="str">
        <f t="shared" ref="DM517" si="5564">IFERROR(DL517/DJ517,"nebija plānots")</f>
        <v>nebija plānots</v>
      </c>
      <c r="DN517" s="84">
        <f t="shared" ref="DN517" si="5565">DL517-DJ517</f>
        <v>0</v>
      </c>
      <c r="DO517" s="84">
        <f t="shared" si="5560"/>
        <v>0</v>
      </c>
      <c r="DP517" s="84">
        <v>0</v>
      </c>
      <c r="DQ517" s="84">
        <f t="shared" ref="DQ517" si="5566">DJ517+DO517</f>
        <v>0</v>
      </c>
      <c r="DR517" s="84">
        <v>0</v>
      </c>
      <c r="DS517" s="84">
        <f t="shared" si="5017"/>
        <v>0</v>
      </c>
      <c r="DT517" s="191" t="str">
        <f t="shared" ref="DT517" si="5567">IFERROR(DS517/DQ517,"nebija plānots")</f>
        <v>nebija plānots</v>
      </c>
      <c r="DU517" s="84">
        <f t="shared" ref="DU517" si="5568">DS517-DQ517</f>
        <v>0</v>
      </c>
      <c r="DV517" s="84">
        <f t="shared" si="5560"/>
        <v>0</v>
      </c>
      <c r="DW517" s="84">
        <v>0</v>
      </c>
      <c r="DX517" s="84">
        <f t="shared" ref="DX517" si="5569">DQ517+DV517</f>
        <v>0</v>
      </c>
      <c r="DY517" s="84">
        <v>0</v>
      </c>
      <c r="DZ517" s="84">
        <f t="shared" si="5018"/>
        <v>0</v>
      </c>
      <c r="EA517" s="191" t="str">
        <f t="shared" ref="EA517" si="5570">IFERROR(DZ517/DX517,"nebija plānots")</f>
        <v>nebija plānots</v>
      </c>
      <c r="EB517" s="84">
        <f t="shared" ref="EB517" si="5571">DZ517-DX517</f>
        <v>0</v>
      </c>
      <c r="EC517" s="84">
        <f t="shared" si="5560"/>
        <v>0</v>
      </c>
      <c r="ED517" s="84">
        <v>0</v>
      </c>
      <c r="EE517" s="84">
        <f t="shared" ref="EE517" si="5572">DX517+EC517</f>
        <v>0</v>
      </c>
      <c r="EF517" s="84">
        <v>0</v>
      </c>
      <c r="EG517" s="84">
        <f t="shared" si="5019"/>
        <v>0</v>
      </c>
      <c r="EH517" s="191" t="str">
        <f t="shared" ref="EH517" si="5573">IFERROR(EG517/EE517,"nebija plānots")</f>
        <v>nebija plānots</v>
      </c>
      <c r="EI517" s="84">
        <f t="shared" ref="EI517" si="5574">EG517-EE517</f>
        <v>0</v>
      </c>
      <c r="EJ517" s="84">
        <f t="shared" si="5560"/>
        <v>0</v>
      </c>
      <c r="EK517" s="84">
        <v>0</v>
      </c>
      <c r="EL517" s="84">
        <f t="shared" ref="EL517" si="5575">EE517+EJ517</f>
        <v>0</v>
      </c>
      <c r="EM517" s="84">
        <v>0</v>
      </c>
      <c r="EN517" s="84">
        <f t="shared" si="5020"/>
        <v>0</v>
      </c>
      <c r="EO517" s="191" t="str">
        <f t="shared" ref="EO517" si="5576">IFERROR(EN517/EL517,"nebija plānots")</f>
        <v>nebija plānots</v>
      </c>
      <c r="EP517" s="84">
        <f t="shared" ref="EP517" si="5577">EN517-EL517</f>
        <v>0</v>
      </c>
      <c r="EQ517" s="84">
        <f t="shared" si="5560"/>
        <v>0</v>
      </c>
      <c r="ER517" s="84">
        <v>0</v>
      </c>
      <c r="ES517" s="84">
        <f t="shared" ref="ES517" si="5578">EL517+EQ517</f>
        <v>0</v>
      </c>
      <c r="ET517" s="84">
        <v>0</v>
      </c>
      <c r="EU517" s="84">
        <f t="shared" si="5021"/>
        <v>0</v>
      </c>
      <c r="EV517" s="191" t="str">
        <f t="shared" ref="EV517" si="5579">IFERROR(EU517/ES517,"nebija plānots")</f>
        <v>nebija plānots</v>
      </c>
      <c r="EW517" s="84">
        <f t="shared" ref="EW517" si="5580">EU517-ES517</f>
        <v>0</v>
      </c>
      <c r="EX517" s="84">
        <f t="shared" si="5560"/>
        <v>0</v>
      </c>
      <c r="EY517" s="84">
        <v>0</v>
      </c>
      <c r="EZ517" s="84">
        <f t="shared" ref="EZ517" si="5581">ES517+EX517</f>
        <v>0</v>
      </c>
      <c r="FA517" s="84">
        <v>0</v>
      </c>
      <c r="FB517" s="84">
        <f t="shared" si="5022"/>
        <v>0</v>
      </c>
      <c r="FC517" s="191" t="str">
        <f t="shared" ref="FC517" si="5582">IFERROR(FB517/EZ517,"nebija plānots")</f>
        <v>nebija plānots</v>
      </c>
      <c r="FD517" s="84">
        <f t="shared" ref="FD517" si="5583">FB517-EZ517</f>
        <v>0</v>
      </c>
      <c r="FE517" s="84">
        <f t="shared" si="5560"/>
        <v>0</v>
      </c>
      <c r="FF517" s="84">
        <v>0</v>
      </c>
      <c r="FG517" s="84">
        <f t="shared" ref="FG517" si="5584">EZ517+FE517</f>
        <v>0</v>
      </c>
      <c r="FH517" s="84">
        <v>0</v>
      </c>
      <c r="FI517" s="84">
        <f t="shared" si="5023"/>
        <v>0</v>
      </c>
      <c r="FJ517" s="191" t="str">
        <f t="shared" ref="FJ517" si="5585">IFERROR(FI517/FG517,"nebija plānots")</f>
        <v>nebija plānots</v>
      </c>
      <c r="FK517" s="84">
        <f t="shared" ref="FK517" si="5586">FI517-FG517</f>
        <v>0</v>
      </c>
      <c r="FL517" s="84">
        <f t="shared" si="5560"/>
        <v>0</v>
      </c>
      <c r="FM517" s="84">
        <v>0</v>
      </c>
      <c r="FN517" s="84">
        <f t="shared" ref="FN517" si="5587">FG517+FL517</f>
        <v>0</v>
      </c>
      <c r="FO517" s="84">
        <v>0</v>
      </c>
      <c r="FP517" s="84">
        <f t="shared" si="5024"/>
        <v>0</v>
      </c>
      <c r="FQ517" s="191" t="str">
        <f t="shared" ref="FQ517" si="5588">IFERROR(FP517/FN517,"nebija plānots")</f>
        <v>nebija plānots</v>
      </c>
      <c r="FR517" s="84">
        <f t="shared" ref="FR517" si="5589">FP517-FN517</f>
        <v>0</v>
      </c>
      <c r="FS517" s="97">
        <f t="shared" si="5258"/>
        <v>0</v>
      </c>
      <c r="FT517" s="97">
        <f t="shared" si="5025"/>
        <v>1486319.49</v>
      </c>
      <c r="FU517" s="84">
        <v>0</v>
      </c>
      <c r="FV517" s="84">
        <v>0</v>
      </c>
      <c r="FW517" s="84">
        <v>0</v>
      </c>
      <c r="FX517" s="84">
        <f t="shared" si="5026"/>
        <v>0</v>
      </c>
      <c r="FY517" s="191" t="str">
        <f t="shared" si="5027"/>
        <v>nebija plānots</v>
      </c>
      <c r="FZ517" s="84">
        <f t="shared" si="5028"/>
        <v>0</v>
      </c>
      <c r="GA517" s="84">
        <v>0</v>
      </c>
      <c r="GB517" s="84">
        <v>0</v>
      </c>
      <c r="GC517" s="84">
        <f t="shared" si="5029"/>
        <v>0</v>
      </c>
      <c r="GD517" s="84">
        <f t="shared" si="5030"/>
        <v>0</v>
      </c>
      <c r="GE517" s="84">
        <f t="shared" si="5031"/>
        <v>0</v>
      </c>
      <c r="GF517" s="191" t="str">
        <f t="shared" si="5032"/>
        <v>nebija plānots</v>
      </c>
      <c r="GG517" s="84">
        <f t="shared" si="5033"/>
        <v>0</v>
      </c>
      <c r="GH517" s="84">
        <v>0</v>
      </c>
      <c r="GI517" s="84">
        <v>0</v>
      </c>
      <c r="GJ517" s="84">
        <f t="shared" si="5034"/>
        <v>0</v>
      </c>
      <c r="GK517" s="84">
        <f t="shared" si="5035"/>
        <v>0</v>
      </c>
      <c r="GL517" s="84">
        <f t="shared" si="5036"/>
        <v>0</v>
      </c>
      <c r="GM517" s="191" t="str">
        <f t="shared" si="5037"/>
        <v>nebija plānots</v>
      </c>
      <c r="GN517" s="84">
        <f t="shared" si="5038"/>
        <v>0</v>
      </c>
      <c r="GO517" s="84">
        <v>0</v>
      </c>
      <c r="GP517" s="84">
        <v>0</v>
      </c>
      <c r="GQ517" s="84">
        <f t="shared" si="5007"/>
        <v>0</v>
      </c>
      <c r="GR517" s="84">
        <f t="shared" si="5008"/>
        <v>0</v>
      </c>
      <c r="GS517" s="84">
        <f t="shared" si="5009"/>
        <v>0</v>
      </c>
      <c r="GT517" s="191" t="str">
        <f t="shared" si="5039"/>
        <v>nebija plānots</v>
      </c>
      <c r="GU517" s="84">
        <f t="shared" si="5010"/>
        <v>0</v>
      </c>
      <c r="GV517" s="84">
        <v>0</v>
      </c>
      <c r="GW517" s="84">
        <v>0</v>
      </c>
      <c r="GX517" s="84">
        <f t="shared" si="5011"/>
        <v>0</v>
      </c>
      <c r="GY517" s="84">
        <f t="shared" si="5012"/>
        <v>0</v>
      </c>
      <c r="GZ517" s="84">
        <f t="shared" si="5013"/>
        <v>0</v>
      </c>
      <c r="HA517" s="191" t="str">
        <f t="shared" si="5197"/>
        <v>nebija plānots</v>
      </c>
      <c r="HB517" s="84">
        <f t="shared" si="5014"/>
        <v>0</v>
      </c>
      <c r="HC517" s="57">
        <f>FU517+FS517+CQ517+CD517+BQ517+BC517+AP517</f>
        <v>1486319.49</v>
      </c>
      <c r="HD517" s="57">
        <f>Q517-HC517</f>
        <v>0.51000000000931323</v>
      </c>
      <c r="HE517" s="58" t="s">
        <v>671</v>
      </c>
      <c r="HF517" s="58"/>
      <c r="HG517" s="59"/>
      <c r="HH517" s="59"/>
      <c r="HI517" s="59"/>
    </row>
    <row r="518" spans="1:217" ht="78" hidden="1" outlineLevel="1" x14ac:dyDescent="0.45">
      <c r="B518" s="9"/>
      <c r="C518" s="317" t="s">
        <v>102</v>
      </c>
      <c r="D518" s="1" t="s">
        <v>1471</v>
      </c>
      <c r="E518" s="35">
        <v>500</v>
      </c>
      <c r="F518" s="35">
        <v>9</v>
      </c>
      <c r="G518" s="38" t="s">
        <v>102</v>
      </c>
      <c r="H518" s="37" t="s">
        <v>103</v>
      </c>
      <c r="I518" s="37" t="s">
        <v>559</v>
      </c>
      <c r="J518" s="54">
        <v>0</v>
      </c>
      <c r="K518" s="38"/>
      <c r="L518" s="38"/>
      <c r="M518" s="42" t="s">
        <v>89</v>
      </c>
      <c r="N518" s="41"/>
      <c r="O518" s="38"/>
      <c r="P518" s="38" t="s">
        <v>456</v>
      </c>
      <c r="Q518" s="40"/>
      <c r="R518" s="40"/>
      <c r="S518" s="40"/>
      <c r="T518" s="40"/>
      <c r="U518" s="98"/>
      <c r="V518" s="40"/>
      <c r="W518" s="40"/>
      <c r="X518" s="85">
        <f t="shared" si="5075"/>
        <v>0</v>
      </c>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0"/>
      <c r="AZ518" s="40"/>
      <c r="BA518" s="40"/>
      <c r="BB518" s="40"/>
      <c r="BC518" s="40"/>
      <c r="BD518" s="40"/>
      <c r="BE518" s="40"/>
      <c r="BF518" s="40"/>
      <c r="BG518" s="40"/>
      <c r="BH518" s="40"/>
      <c r="BI518" s="40"/>
      <c r="BJ518" s="40"/>
      <c r="BK518" s="40"/>
      <c r="BL518" s="40"/>
      <c r="BM518" s="40"/>
      <c r="BN518" s="40"/>
      <c r="BO518" s="40"/>
      <c r="BP518" s="40"/>
      <c r="BQ518" s="40"/>
      <c r="BR518" s="40"/>
      <c r="BS518" s="40"/>
      <c r="BT518" s="40"/>
      <c r="BU518" s="40"/>
      <c r="BV518" s="40"/>
      <c r="BW518" s="40"/>
      <c r="BX518" s="40"/>
      <c r="BY518" s="40"/>
      <c r="BZ518" s="40"/>
      <c r="CA518" s="40"/>
      <c r="CB518" s="40"/>
      <c r="CC518" s="40"/>
      <c r="CD518" s="40"/>
      <c r="CE518" s="40"/>
      <c r="CF518" s="40"/>
      <c r="CG518" s="40"/>
      <c r="CH518" s="40"/>
      <c r="CI518" s="40"/>
      <c r="CJ518" s="40"/>
      <c r="CK518" s="40"/>
      <c r="CL518" s="40"/>
      <c r="CM518" s="40"/>
      <c r="CN518" s="40"/>
      <c r="CO518" s="84">
        <v>0</v>
      </c>
      <c r="CP518" s="84">
        <v>0</v>
      </c>
      <c r="CQ518" s="40"/>
      <c r="CR518" s="57">
        <f t="shared" si="5076"/>
        <v>0</v>
      </c>
      <c r="CS518" s="40"/>
      <c r="CT518" s="40"/>
      <c r="CU518" s="84"/>
      <c r="CV518" s="84"/>
      <c r="CW518" s="84"/>
      <c r="CX518" s="84"/>
      <c r="CY518" s="191"/>
      <c r="CZ518" s="84"/>
      <c r="DA518" s="40"/>
      <c r="DB518" s="84">
        <v>0</v>
      </c>
      <c r="DC518" s="84"/>
      <c r="DD518" s="84"/>
      <c r="DE518" s="84">
        <f t="shared" si="5015"/>
        <v>0</v>
      </c>
      <c r="DF518" s="191"/>
      <c r="DG518" s="84"/>
      <c r="DH518" s="40"/>
      <c r="DI518" s="84">
        <v>0</v>
      </c>
      <c r="DJ518" s="84"/>
      <c r="DK518" s="84"/>
      <c r="DL518" s="84">
        <f t="shared" si="5016"/>
        <v>0</v>
      </c>
      <c r="DM518" s="191"/>
      <c r="DN518" s="84"/>
      <c r="DO518" s="40"/>
      <c r="DP518" s="84">
        <v>0</v>
      </c>
      <c r="DQ518" s="84"/>
      <c r="DR518" s="84"/>
      <c r="DS518" s="84">
        <f t="shared" si="5017"/>
        <v>0</v>
      </c>
      <c r="DT518" s="191"/>
      <c r="DU518" s="84"/>
      <c r="DV518" s="40"/>
      <c r="DW518" s="84">
        <v>0</v>
      </c>
      <c r="DX518" s="84"/>
      <c r="DY518" s="84"/>
      <c r="DZ518" s="84">
        <f t="shared" si="5018"/>
        <v>0</v>
      </c>
      <c r="EA518" s="191"/>
      <c r="EB518" s="84"/>
      <c r="EC518" s="40"/>
      <c r="ED518" s="84">
        <v>0</v>
      </c>
      <c r="EE518" s="84"/>
      <c r="EF518" s="84"/>
      <c r="EG518" s="84">
        <f t="shared" si="5019"/>
        <v>0</v>
      </c>
      <c r="EH518" s="191"/>
      <c r="EI518" s="84"/>
      <c r="EJ518" s="40"/>
      <c r="EK518" s="84">
        <v>0</v>
      </c>
      <c r="EL518" s="84"/>
      <c r="EM518" s="84"/>
      <c r="EN518" s="84">
        <f t="shared" si="5020"/>
        <v>0</v>
      </c>
      <c r="EO518" s="191"/>
      <c r="EP518" s="84"/>
      <c r="EQ518" s="40"/>
      <c r="ER518" s="84">
        <v>0</v>
      </c>
      <c r="ES518" s="84"/>
      <c r="ET518" s="84"/>
      <c r="EU518" s="84">
        <f t="shared" si="5021"/>
        <v>0</v>
      </c>
      <c r="EV518" s="191"/>
      <c r="EW518" s="84"/>
      <c r="EX518" s="40"/>
      <c r="EY518" s="84">
        <v>0</v>
      </c>
      <c r="EZ518" s="84"/>
      <c r="FA518" s="84"/>
      <c r="FB518" s="84">
        <f t="shared" si="5022"/>
        <v>0</v>
      </c>
      <c r="FC518" s="191"/>
      <c r="FD518" s="84"/>
      <c r="FE518" s="40"/>
      <c r="FF518" s="84">
        <v>0</v>
      </c>
      <c r="FG518" s="84"/>
      <c r="FH518" s="84"/>
      <c r="FI518" s="84">
        <f t="shared" si="5023"/>
        <v>0</v>
      </c>
      <c r="FJ518" s="191"/>
      <c r="FK518" s="84"/>
      <c r="FL518" s="40"/>
      <c r="FM518" s="84">
        <v>0</v>
      </c>
      <c r="FN518" s="84"/>
      <c r="FO518" s="84"/>
      <c r="FP518" s="84">
        <f t="shared" si="5024"/>
        <v>0</v>
      </c>
      <c r="FQ518" s="191"/>
      <c r="FR518" s="84"/>
      <c r="FS518" s="40"/>
      <c r="FT518" s="97">
        <f t="shared" si="5025"/>
        <v>0</v>
      </c>
      <c r="FU518" s="84">
        <v>0</v>
      </c>
      <c r="FV518" s="84">
        <v>0</v>
      </c>
      <c r="FW518" s="84">
        <v>0</v>
      </c>
      <c r="FX518" s="84">
        <f t="shared" si="5026"/>
        <v>0</v>
      </c>
      <c r="FY518" s="191" t="str">
        <f t="shared" si="5027"/>
        <v>nebija plānots</v>
      </c>
      <c r="FZ518" s="84">
        <f t="shared" si="5028"/>
        <v>0</v>
      </c>
      <c r="GA518" s="84">
        <v>0</v>
      </c>
      <c r="GB518" s="84">
        <v>0</v>
      </c>
      <c r="GC518" s="84">
        <f t="shared" si="5029"/>
        <v>0</v>
      </c>
      <c r="GD518" s="84">
        <f t="shared" si="5030"/>
        <v>0</v>
      </c>
      <c r="GE518" s="84">
        <f t="shared" si="5031"/>
        <v>0</v>
      </c>
      <c r="GF518" s="191" t="str">
        <f t="shared" si="5032"/>
        <v>nebija plānots</v>
      </c>
      <c r="GG518" s="84">
        <f t="shared" si="5033"/>
        <v>0</v>
      </c>
      <c r="GH518" s="84">
        <v>0</v>
      </c>
      <c r="GI518" s="84">
        <v>0</v>
      </c>
      <c r="GJ518" s="84">
        <f t="shared" si="5034"/>
        <v>0</v>
      </c>
      <c r="GK518" s="84">
        <f t="shared" si="5035"/>
        <v>0</v>
      </c>
      <c r="GL518" s="84">
        <f t="shared" si="5036"/>
        <v>0</v>
      </c>
      <c r="GM518" s="191" t="str">
        <f t="shared" si="5037"/>
        <v>nebija plānots</v>
      </c>
      <c r="GN518" s="84">
        <f t="shared" si="5038"/>
        <v>0</v>
      </c>
      <c r="GO518" s="84">
        <v>0</v>
      </c>
      <c r="GP518" s="84">
        <v>0</v>
      </c>
      <c r="GQ518" s="84">
        <f t="shared" si="5007"/>
        <v>0</v>
      </c>
      <c r="GR518" s="84">
        <f t="shared" si="5008"/>
        <v>0</v>
      </c>
      <c r="GS518" s="84">
        <f t="shared" si="5009"/>
        <v>0</v>
      </c>
      <c r="GT518" s="191" t="str">
        <f t="shared" si="5039"/>
        <v>nebija plānots</v>
      </c>
      <c r="GU518" s="84">
        <f t="shared" si="5010"/>
        <v>0</v>
      </c>
      <c r="GV518" s="84">
        <v>0</v>
      </c>
      <c r="GW518" s="84">
        <v>0</v>
      </c>
      <c r="GX518" s="84">
        <f t="shared" si="5011"/>
        <v>0</v>
      </c>
      <c r="GY518" s="84">
        <f t="shared" si="5012"/>
        <v>0</v>
      </c>
      <c r="GZ518" s="84">
        <f t="shared" si="5013"/>
        <v>0</v>
      </c>
      <c r="HA518" s="191" t="str">
        <f t="shared" si="5197"/>
        <v>nebija plānots</v>
      </c>
      <c r="HB518" s="84">
        <f t="shared" si="5014"/>
        <v>0</v>
      </c>
      <c r="HC518" s="40"/>
      <c r="HD518" s="40"/>
      <c r="HE518" s="99"/>
      <c r="HF518" s="99"/>
      <c r="HG518" s="100"/>
      <c r="HH518" s="100"/>
      <c r="HI518" s="100"/>
    </row>
    <row r="519" spans="1:217" ht="58.5" hidden="1" outlineLevel="1" x14ac:dyDescent="0.45">
      <c r="B519" s="9"/>
      <c r="C519" s="317" t="s">
        <v>102</v>
      </c>
      <c r="D519" s="1" t="s">
        <v>1471</v>
      </c>
      <c r="E519" s="35">
        <v>501</v>
      </c>
      <c r="F519" s="35">
        <v>9</v>
      </c>
      <c r="G519" s="38" t="s">
        <v>102</v>
      </c>
      <c r="H519" s="37" t="s">
        <v>103</v>
      </c>
      <c r="I519" s="37" t="s">
        <v>559</v>
      </c>
      <c r="J519" s="54">
        <v>0</v>
      </c>
      <c r="K519" s="38"/>
      <c r="L519" s="38"/>
      <c r="M519" s="42" t="s">
        <v>89</v>
      </c>
      <c r="N519" s="41"/>
      <c r="O519" s="38"/>
      <c r="P519" s="38" t="s">
        <v>457</v>
      </c>
      <c r="Q519" s="40"/>
      <c r="R519" s="40"/>
      <c r="S519" s="40"/>
      <c r="T519" s="40"/>
      <c r="U519" s="98"/>
      <c r="V519" s="40"/>
      <c r="W519" s="40"/>
      <c r="X519" s="85">
        <f t="shared" si="5075"/>
        <v>0</v>
      </c>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0"/>
      <c r="AZ519" s="40"/>
      <c r="BA519" s="40"/>
      <c r="BB519" s="40"/>
      <c r="BC519" s="40"/>
      <c r="BD519" s="40"/>
      <c r="BE519" s="40"/>
      <c r="BF519" s="40"/>
      <c r="BG519" s="40"/>
      <c r="BH519" s="40"/>
      <c r="BI519" s="40"/>
      <c r="BJ519" s="40"/>
      <c r="BK519" s="40"/>
      <c r="BL519" s="40"/>
      <c r="BM519" s="40"/>
      <c r="BN519" s="40"/>
      <c r="BO519" s="40"/>
      <c r="BP519" s="40"/>
      <c r="BQ519" s="40"/>
      <c r="BR519" s="40"/>
      <c r="BS519" s="40"/>
      <c r="BT519" s="40"/>
      <c r="BU519" s="40"/>
      <c r="BV519" s="40"/>
      <c r="BW519" s="40"/>
      <c r="BX519" s="40"/>
      <c r="BY519" s="40"/>
      <c r="BZ519" s="40"/>
      <c r="CA519" s="40"/>
      <c r="CB519" s="40"/>
      <c r="CC519" s="40"/>
      <c r="CD519" s="40"/>
      <c r="CE519" s="40"/>
      <c r="CF519" s="40"/>
      <c r="CG519" s="40"/>
      <c r="CH519" s="40"/>
      <c r="CI519" s="40"/>
      <c r="CJ519" s="40"/>
      <c r="CK519" s="40"/>
      <c r="CL519" s="40"/>
      <c r="CM519" s="40"/>
      <c r="CN519" s="40"/>
      <c r="CO519" s="84">
        <v>0</v>
      </c>
      <c r="CP519" s="84">
        <v>0</v>
      </c>
      <c r="CQ519" s="40"/>
      <c r="CR519" s="57">
        <f t="shared" si="5076"/>
        <v>0</v>
      </c>
      <c r="CS519" s="40"/>
      <c r="CT519" s="40">
        <v>0</v>
      </c>
      <c r="CU519" s="84"/>
      <c r="CV519" s="84"/>
      <c r="CW519" s="84"/>
      <c r="CX519" s="84"/>
      <c r="CY519" s="191"/>
      <c r="CZ519" s="84"/>
      <c r="DA519" s="40">
        <v>0</v>
      </c>
      <c r="DB519" s="84">
        <v>0</v>
      </c>
      <c r="DC519" s="84"/>
      <c r="DD519" s="84"/>
      <c r="DE519" s="84">
        <f t="shared" si="5015"/>
        <v>0</v>
      </c>
      <c r="DF519" s="191"/>
      <c r="DG519" s="84"/>
      <c r="DH519" s="40">
        <v>0</v>
      </c>
      <c r="DI519" s="84">
        <v>0</v>
      </c>
      <c r="DJ519" s="84"/>
      <c r="DK519" s="84"/>
      <c r="DL519" s="84">
        <f t="shared" si="5016"/>
        <v>0</v>
      </c>
      <c r="DM519" s="191"/>
      <c r="DN519" s="84"/>
      <c r="DO519" s="40">
        <v>0</v>
      </c>
      <c r="DP519" s="84">
        <v>0</v>
      </c>
      <c r="DQ519" s="84"/>
      <c r="DR519" s="84"/>
      <c r="DS519" s="84">
        <f t="shared" si="5017"/>
        <v>0</v>
      </c>
      <c r="DT519" s="191"/>
      <c r="DU519" s="84"/>
      <c r="DV519" s="40">
        <v>0</v>
      </c>
      <c r="DW519" s="84">
        <v>0</v>
      </c>
      <c r="DX519" s="84"/>
      <c r="DY519" s="84"/>
      <c r="DZ519" s="84">
        <f t="shared" si="5018"/>
        <v>0</v>
      </c>
      <c r="EA519" s="191"/>
      <c r="EB519" s="84"/>
      <c r="EC519" s="40">
        <v>0</v>
      </c>
      <c r="ED519" s="84">
        <v>0</v>
      </c>
      <c r="EE519" s="84"/>
      <c r="EF519" s="84"/>
      <c r="EG519" s="84">
        <f t="shared" si="5019"/>
        <v>0</v>
      </c>
      <c r="EH519" s="191"/>
      <c r="EI519" s="84"/>
      <c r="EJ519" s="40">
        <v>0</v>
      </c>
      <c r="EK519" s="84">
        <v>0</v>
      </c>
      <c r="EL519" s="84"/>
      <c r="EM519" s="84"/>
      <c r="EN519" s="84">
        <f t="shared" si="5020"/>
        <v>0</v>
      </c>
      <c r="EO519" s="191"/>
      <c r="EP519" s="84"/>
      <c r="EQ519" s="40">
        <v>0</v>
      </c>
      <c r="ER519" s="84">
        <v>0</v>
      </c>
      <c r="ES519" s="84"/>
      <c r="ET519" s="84"/>
      <c r="EU519" s="84">
        <f t="shared" si="5021"/>
        <v>0</v>
      </c>
      <c r="EV519" s="191"/>
      <c r="EW519" s="84"/>
      <c r="EX519" s="40">
        <v>0</v>
      </c>
      <c r="EY519" s="84">
        <v>0</v>
      </c>
      <c r="EZ519" s="84"/>
      <c r="FA519" s="84"/>
      <c r="FB519" s="84">
        <f t="shared" si="5022"/>
        <v>0</v>
      </c>
      <c r="FC519" s="191"/>
      <c r="FD519" s="84"/>
      <c r="FE519" s="40">
        <v>0</v>
      </c>
      <c r="FF519" s="84">
        <v>0</v>
      </c>
      <c r="FG519" s="84"/>
      <c r="FH519" s="84"/>
      <c r="FI519" s="84">
        <f t="shared" si="5023"/>
        <v>0</v>
      </c>
      <c r="FJ519" s="191"/>
      <c r="FK519" s="84"/>
      <c r="FL519" s="40">
        <v>0</v>
      </c>
      <c r="FM519" s="84">
        <v>0</v>
      </c>
      <c r="FN519" s="84"/>
      <c r="FO519" s="84"/>
      <c r="FP519" s="84">
        <f t="shared" si="5024"/>
        <v>0</v>
      </c>
      <c r="FQ519" s="191"/>
      <c r="FR519" s="84"/>
      <c r="FS519" s="40"/>
      <c r="FT519" s="97">
        <f t="shared" si="5025"/>
        <v>0</v>
      </c>
      <c r="FU519" s="84">
        <v>0</v>
      </c>
      <c r="FV519" s="84">
        <v>0</v>
      </c>
      <c r="FW519" s="84">
        <v>0</v>
      </c>
      <c r="FX519" s="84">
        <f t="shared" si="5026"/>
        <v>0</v>
      </c>
      <c r="FY519" s="191" t="str">
        <f t="shared" si="5027"/>
        <v>nebija plānots</v>
      </c>
      <c r="FZ519" s="84">
        <f t="shared" si="5028"/>
        <v>0</v>
      </c>
      <c r="GA519" s="84">
        <v>0</v>
      </c>
      <c r="GB519" s="84">
        <v>0</v>
      </c>
      <c r="GC519" s="84">
        <f t="shared" si="5029"/>
        <v>0</v>
      </c>
      <c r="GD519" s="84">
        <f t="shared" si="5030"/>
        <v>0</v>
      </c>
      <c r="GE519" s="84">
        <f t="shared" si="5031"/>
        <v>0</v>
      </c>
      <c r="GF519" s="191" t="str">
        <f t="shared" si="5032"/>
        <v>nebija plānots</v>
      </c>
      <c r="GG519" s="84">
        <f t="shared" si="5033"/>
        <v>0</v>
      </c>
      <c r="GH519" s="84">
        <v>0</v>
      </c>
      <c r="GI519" s="84">
        <v>0</v>
      </c>
      <c r="GJ519" s="84">
        <f t="shared" si="5034"/>
        <v>0</v>
      </c>
      <c r="GK519" s="84">
        <f t="shared" si="5035"/>
        <v>0</v>
      </c>
      <c r="GL519" s="84">
        <f t="shared" si="5036"/>
        <v>0</v>
      </c>
      <c r="GM519" s="191" t="str">
        <f t="shared" si="5037"/>
        <v>nebija plānots</v>
      </c>
      <c r="GN519" s="84">
        <f t="shared" si="5038"/>
        <v>0</v>
      </c>
      <c r="GO519" s="84">
        <v>0</v>
      </c>
      <c r="GP519" s="84">
        <v>0</v>
      </c>
      <c r="GQ519" s="84">
        <f t="shared" si="5007"/>
        <v>0</v>
      </c>
      <c r="GR519" s="84">
        <f t="shared" si="5008"/>
        <v>0</v>
      </c>
      <c r="GS519" s="84">
        <f t="shared" si="5009"/>
        <v>0</v>
      </c>
      <c r="GT519" s="191" t="str">
        <f t="shared" si="5039"/>
        <v>nebija plānots</v>
      </c>
      <c r="GU519" s="84">
        <f t="shared" si="5010"/>
        <v>0</v>
      </c>
      <c r="GV519" s="84">
        <v>0</v>
      </c>
      <c r="GW519" s="84">
        <v>0</v>
      </c>
      <c r="GX519" s="84">
        <f t="shared" si="5011"/>
        <v>0</v>
      </c>
      <c r="GY519" s="84">
        <f t="shared" si="5012"/>
        <v>0</v>
      </c>
      <c r="GZ519" s="84">
        <f t="shared" si="5013"/>
        <v>0</v>
      </c>
      <c r="HA519" s="191" t="str">
        <f t="shared" si="5197"/>
        <v>nebija plānots</v>
      </c>
      <c r="HB519" s="84">
        <f t="shared" si="5014"/>
        <v>0</v>
      </c>
      <c r="HC519" s="40"/>
      <c r="HD519" s="40"/>
      <c r="HE519" s="99"/>
      <c r="HF519" s="99">
        <v>1</v>
      </c>
      <c r="HG519" s="100" t="s">
        <v>636</v>
      </c>
      <c r="HH519" s="100"/>
      <c r="HI519" s="100"/>
    </row>
    <row r="520" spans="1:217" ht="195" collapsed="1" x14ac:dyDescent="0.45">
      <c r="A520" s="1" t="str">
        <f>G520&amp;K520</f>
        <v>9.1.4.2.__</v>
      </c>
      <c r="B520" s="9" t="str">
        <f>C520&amp;J520&amp;"."&amp;D520</f>
        <v>9.1.4.2.K0.Nē</v>
      </c>
      <c r="C520" s="317" t="s">
        <v>104</v>
      </c>
      <c r="D520" s="1" t="s">
        <v>1471</v>
      </c>
      <c r="E520" s="35">
        <v>502</v>
      </c>
      <c r="F520" s="52">
        <v>9</v>
      </c>
      <c r="G520" s="55" t="s">
        <v>104</v>
      </c>
      <c r="H520" s="54" t="s">
        <v>313</v>
      </c>
      <c r="I520" s="54" t="str">
        <f t="shared" si="4781"/>
        <v>9.1.4.2. Funkcionēšanas novērtēšanas un tehnisko palīglīdzekļu apmaiņas sistēmas izveide</v>
      </c>
      <c r="J520" s="54" t="s">
        <v>1472</v>
      </c>
      <c r="K520" s="55" t="s">
        <v>33</v>
      </c>
      <c r="L520" s="38" t="str">
        <f t="shared" si="4782"/>
        <v>9.1.4.2.__</v>
      </c>
      <c r="M520" s="63" t="s">
        <v>89</v>
      </c>
      <c r="N520" s="62" t="s">
        <v>4</v>
      </c>
      <c r="O520" s="55" t="s">
        <v>222</v>
      </c>
      <c r="P520" s="55" t="s">
        <v>225</v>
      </c>
      <c r="Q520" s="57">
        <f t="shared" si="4783"/>
        <v>974708</v>
      </c>
      <c r="R520" s="57">
        <f t="shared" si="4784"/>
        <v>974708</v>
      </c>
      <c r="S520" s="80">
        <v>0</v>
      </c>
      <c r="T520" s="80">
        <v>0</v>
      </c>
      <c r="U520" s="81">
        <v>974708</v>
      </c>
      <c r="V520" s="80">
        <v>0</v>
      </c>
      <c r="W520" s="80">
        <v>0</v>
      </c>
      <c r="X520" s="85" t="str">
        <f t="shared" si="5075"/>
        <v>ESF</v>
      </c>
      <c r="Y520" s="85">
        <v>0</v>
      </c>
      <c r="Z520" s="85">
        <v>15928.15</v>
      </c>
      <c r="AA520" s="85">
        <v>0</v>
      </c>
      <c r="AB520" s="85">
        <v>24399.599999999999</v>
      </c>
      <c r="AC520" s="85">
        <v>8129.59</v>
      </c>
      <c r="AD520" s="85">
        <v>0</v>
      </c>
      <c r="AE520" s="85">
        <v>0</v>
      </c>
      <c r="AF520" s="85">
        <v>18295.71</v>
      </c>
      <c r="AG520" s="85">
        <v>13487.97</v>
      </c>
      <c r="AH520" s="85">
        <v>0</v>
      </c>
      <c r="AI520" s="85">
        <v>0</v>
      </c>
      <c r="AJ520" s="85">
        <v>17399.53</v>
      </c>
      <c r="AK520" s="85">
        <v>0</v>
      </c>
      <c r="AL520" s="85">
        <v>16063.09</v>
      </c>
      <c r="AM520" s="85">
        <v>97775.489999999991</v>
      </c>
      <c r="AN520" s="85">
        <f t="shared" si="5319"/>
        <v>113703.63999999998</v>
      </c>
      <c r="AO520" s="85">
        <v>172898.69</v>
      </c>
      <c r="AP520" s="57">
        <f t="shared" si="4538"/>
        <v>286602.32999999996</v>
      </c>
      <c r="AQ520" s="85">
        <v>0</v>
      </c>
      <c r="AR520" s="85">
        <v>128152.48</v>
      </c>
      <c r="AS520" s="85">
        <v>0</v>
      </c>
      <c r="AT520" s="85">
        <v>0</v>
      </c>
      <c r="AU520" s="85">
        <v>0</v>
      </c>
      <c r="AV520" s="85">
        <v>22486.880000000001</v>
      </c>
      <c r="AW520" s="85">
        <v>0</v>
      </c>
      <c r="AX520" s="85">
        <v>13018.56</v>
      </c>
      <c r="AY520" s="85">
        <v>0</v>
      </c>
      <c r="AZ520" s="85">
        <v>17550.21</v>
      </c>
      <c r="BA520" s="85">
        <v>0</v>
      </c>
      <c r="BB520" s="85">
        <v>0</v>
      </c>
      <c r="BC520" s="57">
        <f t="shared" si="4539"/>
        <v>181208.12999999998</v>
      </c>
      <c r="BD520" s="57">
        <f t="shared" si="4474"/>
        <v>467810.45999999996</v>
      </c>
      <c r="BE520" s="85">
        <v>0</v>
      </c>
      <c r="BF520" s="85">
        <v>56629.240000000005</v>
      </c>
      <c r="BG520" s="85">
        <v>0</v>
      </c>
      <c r="BH520" s="85">
        <v>0</v>
      </c>
      <c r="BI520" s="85">
        <v>0</v>
      </c>
      <c r="BJ520" s="85">
        <v>0</v>
      </c>
      <c r="BK520" s="85">
        <v>0</v>
      </c>
      <c r="BL520" s="85">
        <v>8256.77</v>
      </c>
      <c r="BM520" s="85">
        <v>0</v>
      </c>
      <c r="BN520" s="85">
        <v>0</v>
      </c>
      <c r="BO520" s="85">
        <v>4395.76</v>
      </c>
      <c r="BP520" s="85">
        <v>0</v>
      </c>
      <c r="BQ520" s="57">
        <f t="shared" si="4540"/>
        <v>69281.77</v>
      </c>
      <c r="BR520" s="85">
        <v>0</v>
      </c>
      <c r="BS520" s="85">
        <v>29461.27</v>
      </c>
      <c r="BT520" s="85">
        <v>0</v>
      </c>
      <c r="BU520" s="85">
        <v>0</v>
      </c>
      <c r="BV520" s="85">
        <v>2026.32</v>
      </c>
      <c r="BW520" s="85">
        <v>0</v>
      </c>
      <c r="BX520" s="85">
        <v>0</v>
      </c>
      <c r="BY520" s="85">
        <v>0</v>
      </c>
      <c r="BZ520" s="85">
        <v>0</v>
      </c>
      <c r="CA520" s="85">
        <v>40760.9</v>
      </c>
      <c r="CB520" s="85">
        <v>8275.91</v>
      </c>
      <c r="CC520" s="85">
        <v>0</v>
      </c>
      <c r="CD520" s="57">
        <f t="shared" si="4475"/>
        <v>80524.400000000009</v>
      </c>
      <c r="CE520" s="85">
        <v>0</v>
      </c>
      <c r="CF520" s="85">
        <v>21944.76</v>
      </c>
      <c r="CG520" s="85">
        <v>14982.58</v>
      </c>
      <c r="CH520" s="85">
        <v>0</v>
      </c>
      <c r="CI520" s="85">
        <v>0</v>
      </c>
      <c r="CJ520" s="85">
        <v>40531.710000000006</v>
      </c>
      <c r="CK520" s="85">
        <v>0</v>
      </c>
      <c r="CL520" s="85">
        <v>46024.4</v>
      </c>
      <c r="CM520" s="85">
        <v>0</v>
      </c>
      <c r="CN520" s="85">
        <v>0</v>
      </c>
      <c r="CO520" s="84">
        <v>43605.33</v>
      </c>
      <c r="CP520" s="84">
        <v>0</v>
      </c>
      <c r="CQ520" s="57">
        <f>CE520+CF520+CG520+CH520+CI520+CJ520+CK520+CL520+CM520+CN520+CO520+CP520</f>
        <v>167088.78000000003</v>
      </c>
      <c r="CR520" s="57">
        <f t="shared" si="5076"/>
        <v>784705.41</v>
      </c>
      <c r="CS520" s="179">
        <v>0</v>
      </c>
      <c r="CT520" s="84">
        <v>0</v>
      </c>
      <c r="CU520" s="84">
        <v>0</v>
      </c>
      <c r="CV520" s="84">
        <f t="shared" si="5040"/>
        <v>0</v>
      </c>
      <c r="CW520" s="84">
        <v>0</v>
      </c>
      <c r="CX520" s="84">
        <f t="shared" si="5041"/>
        <v>0</v>
      </c>
      <c r="CY520" s="191" t="str">
        <f t="shared" si="5042"/>
        <v>nebija plānots</v>
      </c>
      <c r="CZ520" s="84">
        <f t="shared" si="5043"/>
        <v>0</v>
      </c>
      <c r="DA520" s="84">
        <f t="shared" ref="DA520:FL520" si="5590">DA521+DA522</f>
        <v>54749.120000000003</v>
      </c>
      <c r="DB520" s="84">
        <v>54749.120000000003</v>
      </c>
      <c r="DC520" s="84">
        <f t="shared" si="5045"/>
        <v>54749.120000000003</v>
      </c>
      <c r="DD520" s="84">
        <v>0</v>
      </c>
      <c r="DE520" s="84">
        <f t="shared" si="5015"/>
        <v>54749.120000000003</v>
      </c>
      <c r="DF520" s="191">
        <f t="shared" ref="DF520" si="5591">IFERROR(DE520/DC520,"nebija plānots")</f>
        <v>1</v>
      </c>
      <c r="DG520" s="84">
        <f t="shared" ref="DG520" si="5592">DE520-DC520</f>
        <v>0</v>
      </c>
      <c r="DH520" s="84">
        <f t="shared" si="5590"/>
        <v>0</v>
      </c>
      <c r="DI520" s="84">
        <v>0</v>
      </c>
      <c r="DJ520" s="84">
        <f t="shared" ref="DJ520" si="5593">DC520+DH520</f>
        <v>54749.120000000003</v>
      </c>
      <c r="DK520" s="84">
        <v>0</v>
      </c>
      <c r="DL520" s="84">
        <f t="shared" si="5016"/>
        <v>54749.120000000003</v>
      </c>
      <c r="DM520" s="191">
        <f t="shared" ref="DM520" si="5594">IFERROR(DL520/DJ520,"nebija plānots")</f>
        <v>1</v>
      </c>
      <c r="DN520" s="84">
        <f t="shared" ref="DN520" si="5595">DL520-DJ520</f>
        <v>0</v>
      </c>
      <c r="DO520" s="84">
        <f t="shared" si="5590"/>
        <v>0</v>
      </c>
      <c r="DP520" s="84">
        <v>51770.87</v>
      </c>
      <c r="DQ520" s="84">
        <f t="shared" ref="DQ520" si="5596">DJ520+DO520</f>
        <v>54749.120000000003</v>
      </c>
      <c r="DR520" s="84">
        <v>0</v>
      </c>
      <c r="DS520" s="84">
        <f t="shared" si="5017"/>
        <v>106519.99</v>
      </c>
      <c r="DT520" s="191">
        <f t="shared" ref="DT520" si="5597">IFERROR(DS520/DQ520,"nebija plānots")</f>
        <v>1.9456018653815805</v>
      </c>
      <c r="DU520" s="84">
        <f t="shared" ref="DU520" si="5598">DS520-DQ520</f>
        <v>51770.87</v>
      </c>
      <c r="DV520" s="84">
        <f t="shared" si="5590"/>
        <v>39725.599999999999</v>
      </c>
      <c r="DW520" s="84">
        <v>0</v>
      </c>
      <c r="DX520" s="84">
        <f t="shared" ref="DX520" si="5599">DQ520+DV520</f>
        <v>94474.72</v>
      </c>
      <c r="DY520" s="84">
        <v>0</v>
      </c>
      <c r="DZ520" s="84">
        <f t="shared" si="5018"/>
        <v>106519.99</v>
      </c>
      <c r="EA520" s="191">
        <f t="shared" ref="EA520" si="5600">IFERROR(DZ520/DX520,"nebija plānots")</f>
        <v>1.1274972818125315</v>
      </c>
      <c r="EB520" s="84">
        <f t="shared" ref="EB520" si="5601">DZ520-DX520</f>
        <v>12045.270000000004</v>
      </c>
      <c r="EC520" s="84">
        <f t="shared" si="5590"/>
        <v>0</v>
      </c>
      <c r="ED520" s="84">
        <v>0</v>
      </c>
      <c r="EE520" s="84">
        <f t="shared" ref="EE520" si="5602">DX520+EC520</f>
        <v>94474.72</v>
      </c>
      <c r="EF520" s="84">
        <v>0</v>
      </c>
      <c r="EG520" s="84">
        <f t="shared" si="5019"/>
        <v>106519.99</v>
      </c>
      <c r="EH520" s="191">
        <f t="shared" ref="EH520" si="5603">IFERROR(EG520/EE520,"nebija plānots")</f>
        <v>1.1274972818125315</v>
      </c>
      <c r="EI520" s="84">
        <f t="shared" ref="EI520" si="5604">EG520-EE520</f>
        <v>12045.270000000004</v>
      </c>
      <c r="EJ520" s="84">
        <f t="shared" si="5590"/>
        <v>39725.599999999999</v>
      </c>
      <c r="EK520" s="84">
        <v>49989.68</v>
      </c>
      <c r="EL520" s="84">
        <f t="shared" ref="EL520" si="5605">EE520+EJ520</f>
        <v>134200.32000000001</v>
      </c>
      <c r="EM520" s="84">
        <v>0</v>
      </c>
      <c r="EN520" s="84">
        <f t="shared" si="5020"/>
        <v>156509.67000000001</v>
      </c>
      <c r="EO520" s="191">
        <f t="shared" ref="EO520" si="5606">IFERROR(EN520/EL520,"nebija plānots")</f>
        <v>1.1662391714118119</v>
      </c>
      <c r="EP520" s="84">
        <f t="shared" ref="EP520" si="5607">EN520-EL520</f>
        <v>22309.350000000006</v>
      </c>
      <c r="EQ520" s="84">
        <f t="shared" si="5590"/>
        <v>0</v>
      </c>
      <c r="ER520" s="84">
        <v>0</v>
      </c>
      <c r="ES520" s="84">
        <f t="shared" ref="ES520" si="5608">EL520+EQ520</f>
        <v>134200.32000000001</v>
      </c>
      <c r="ET520" s="84">
        <v>0</v>
      </c>
      <c r="EU520" s="84">
        <f t="shared" si="5021"/>
        <v>156509.67000000001</v>
      </c>
      <c r="EV520" s="191">
        <f t="shared" ref="EV520" si="5609">IFERROR(EU520/ES520,"nebija plānots")</f>
        <v>1.1662391714118119</v>
      </c>
      <c r="EW520" s="84">
        <f t="shared" ref="EW520" si="5610">EU520-ES520</f>
        <v>22309.350000000006</v>
      </c>
      <c r="EX520" s="84">
        <f t="shared" si="5590"/>
        <v>0</v>
      </c>
      <c r="EY520" s="84">
        <v>0</v>
      </c>
      <c r="EZ520" s="84">
        <f t="shared" ref="EZ520" si="5611">ES520+EX520</f>
        <v>134200.32000000001</v>
      </c>
      <c r="FA520" s="84">
        <v>0</v>
      </c>
      <c r="FB520" s="84">
        <f t="shared" si="5022"/>
        <v>156509.67000000001</v>
      </c>
      <c r="FC520" s="191">
        <f t="shared" ref="FC520" si="5612">IFERROR(FB520/EZ520,"nebija plānots")</f>
        <v>1.1662391714118119</v>
      </c>
      <c r="FD520" s="84">
        <f t="shared" ref="FD520" si="5613">FB520-EZ520</f>
        <v>22309.350000000006</v>
      </c>
      <c r="FE520" s="84">
        <f t="shared" si="5590"/>
        <v>0</v>
      </c>
      <c r="FF520" s="84">
        <v>0</v>
      </c>
      <c r="FG520" s="84">
        <f t="shared" ref="FG520" si="5614">EZ520+FE520</f>
        <v>134200.32000000001</v>
      </c>
      <c r="FH520" s="84">
        <v>0</v>
      </c>
      <c r="FI520" s="84">
        <f t="shared" si="5023"/>
        <v>156509.67000000001</v>
      </c>
      <c r="FJ520" s="191">
        <f t="shared" ref="FJ520" si="5615">IFERROR(FI520/FG520,"nebija plānots")</f>
        <v>1.1662391714118119</v>
      </c>
      <c r="FK520" s="84">
        <f t="shared" ref="FK520" si="5616">FI520-FG520</f>
        <v>22309.350000000006</v>
      </c>
      <c r="FL520" s="84">
        <f t="shared" si="5590"/>
        <v>28751.58</v>
      </c>
      <c r="FM520" s="84">
        <v>0</v>
      </c>
      <c r="FN520" s="84">
        <f t="shared" ref="FN520" si="5617">FG520+FL520</f>
        <v>162951.90000000002</v>
      </c>
      <c r="FO520" s="84">
        <v>0</v>
      </c>
      <c r="FP520" s="84">
        <f t="shared" si="5024"/>
        <v>156509.67000000001</v>
      </c>
      <c r="FQ520" s="191">
        <f t="shared" ref="FQ520" si="5618">IFERROR(FP520/FN520,"nebija plānots")</f>
        <v>0.96046545023408747</v>
      </c>
      <c r="FR520" s="84">
        <f t="shared" ref="FR520" si="5619">FP520-FN520</f>
        <v>-6442.2300000000105</v>
      </c>
      <c r="FS520" s="97">
        <f t="shared" si="5258"/>
        <v>162951.90000000002</v>
      </c>
      <c r="FT520" s="97">
        <f t="shared" si="5025"/>
        <v>941215.08000000007</v>
      </c>
      <c r="FU520" s="84">
        <v>33420.28</v>
      </c>
      <c r="FV520" s="84">
        <v>0</v>
      </c>
      <c r="FW520" s="84">
        <v>0</v>
      </c>
      <c r="FX520" s="84">
        <f t="shared" si="5026"/>
        <v>0</v>
      </c>
      <c r="FY520" s="191">
        <f t="shared" si="5027"/>
        <v>0</v>
      </c>
      <c r="FZ520" s="84">
        <f t="shared" si="5028"/>
        <v>33420.28</v>
      </c>
      <c r="GA520" s="84">
        <v>0</v>
      </c>
      <c r="GB520" s="84">
        <v>0</v>
      </c>
      <c r="GC520" s="84">
        <f t="shared" si="5029"/>
        <v>0</v>
      </c>
      <c r="GD520" s="84">
        <f t="shared" si="5030"/>
        <v>0</v>
      </c>
      <c r="GE520" s="84">
        <f t="shared" si="5031"/>
        <v>0</v>
      </c>
      <c r="GF520" s="191">
        <f t="shared" si="5032"/>
        <v>0</v>
      </c>
      <c r="GG520" s="84">
        <f t="shared" si="5033"/>
        <v>33420.28</v>
      </c>
      <c r="GH520" s="84">
        <v>33420.33</v>
      </c>
      <c r="GI520" s="84">
        <v>0</v>
      </c>
      <c r="GJ520" s="84">
        <f t="shared" si="5034"/>
        <v>33420.33</v>
      </c>
      <c r="GK520" s="84">
        <f t="shared" si="5035"/>
        <v>0</v>
      </c>
      <c r="GL520" s="84">
        <f t="shared" si="5036"/>
        <v>33420.33</v>
      </c>
      <c r="GM520" s="191">
        <f t="shared" si="5037"/>
        <v>1.0000014960975792</v>
      </c>
      <c r="GN520" s="84">
        <f t="shared" si="5038"/>
        <v>-5.0000000002910383E-2</v>
      </c>
      <c r="GO520" s="84">
        <v>0</v>
      </c>
      <c r="GP520" s="84">
        <v>0</v>
      </c>
      <c r="GQ520" s="84">
        <f t="shared" si="5007"/>
        <v>0</v>
      </c>
      <c r="GR520" s="84">
        <f t="shared" si="5008"/>
        <v>0</v>
      </c>
      <c r="GS520" s="84">
        <f t="shared" si="5009"/>
        <v>33420.33</v>
      </c>
      <c r="GT520" s="191">
        <f t="shared" si="5039"/>
        <v>1.0000014960975792</v>
      </c>
      <c r="GU520" s="84">
        <f t="shared" si="5010"/>
        <v>-5.0000000002910383E-2</v>
      </c>
      <c r="GV520" s="84">
        <v>0</v>
      </c>
      <c r="GW520" s="84">
        <v>0</v>
      </c>
      <c r="GX520" s="84">
        <f t="shared" si="5011"/>
        <v>0</v>
      </c>
      <c r="GY520" s="84">
        <f t="shared" si="5012"/>
        <v>0</v>
      </c>
      <c r="GZ520" s="84">
        <f t="shared" si="5013"/>
        <v>33420.33</v>
      </c>
      <c r="HA520" s="191">
        <f t="shared" si="5197"/>
        <v>1.0000014960975792</v>
      </c>
      <c r="HB520" s="84">
        <f t="shared" si="5014"/>
        <v>-5.0000000002910383E-2</v>
      </c>
      <c r="HC520" s="57">
        <f>FU520+FS520+CQ520+CD520+BQ520+BC520+AP520</f>
        <v>981077.59000000008</v>
      </c>
      <c r="HD520" s="57">
        <f>Q520-HC520</f>
        <v>-6369.5900000000838</v>
      </c>
      <c r="HE520" s="58"/>
      <c r="HF520" s="58"/>
      <c r="HG520" s="59"/>
      <c r="HH520" s="59"/>
      <c r="HI520" s="59"/>
    </row>
    <row r="521" spans="1:217" ht="78" hidden="1" outlineLevel="1" x14ac:dyDescent="0.45">
      <c r="B521" s="9"/>
      <c r="C521" s="317" t="s">
        <v>104</v>
      </c>
      <c r="D521" s="1" t="s">
        <v>1471</v>
      </c>
      <c r="E521" s="35">
        <v>503</v>
      </c>
      <c r="F521" s="35">
        <v>9</v>
      </c>
      <c r="G521" s="38" t="s">
        <v>104</v>
      </c>
      <c r="H521" s="37" t="s">
        <v>313</v>
      </c>
      <c r="I521" s="37" t="s">
        <v>560</v>
      </c>
      <c r="J521" s="54">
        <v>0</v>
      </c>
      <c r="K521" s="38"/>
      <c r="L521" s="38"/>
      <c r="M521" s="42" t="s">
        <v>89</v>
      </c>
      <c r="N521" s="41"/>
      <c r="O521" s="38"/>
      <c r="P521" s="38" t="s">
        <v>456</v>
      </c>
      <c r="Q521" s="40"/>
      <c r="R521" s="40"/>
      <c r="S521" s="40"/>
      <c r="T521" s="40"/>
      <c r="U521" s="98"/>
      <c r="V521" s="40"/>
      <c r="W521" s="40"/>
      <c r="X521" s="85">
        <f t="shared" si="5075"/>
        <v>0</v>
      </c>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0"/>
      <c r="AZ521" s="40"/>
      <c r="BA521" s="40"/>
      <c r="BB521" s="40"/>
      <c r="BC521" s="40"/>
      <c r="BD521" s="40"/>
      <c r="BE521" s="40"/>
      <c r="BF521" s="40"/>
      <c r="BG521" s="40"/>
      <c r="BH521" s="40"/>
      <c r="BI521" s="40"/>
      <c r="BJ521" s="40"/>
      <c r="BK521" s="40"/>
      <c r="BL521" s="40"/>
      <c r="BM521" s="40"/>
      <c r="BN521" s="40"/>
      <c r="BO521" s="40"/>
      <c r="BP521" s="40"/>
      <c r="BQ521" s="40"/>
      <c r="BR521" s="40"/>
      <c r="BS521" s="40"/>
      <c r="BT521" s="40"/>
      <c r="BU521" s="40"/>
      <c r="BV521" s="40"/>
      <c r="BW521" s="40"/>
      <c r="BX521" s="40"/>
      <c r="BY521" s="40"/>
      <c r="BZ521" s="40"/>
      <c r="CA521" s="40"/>
      <c r="CB521" s="40"/>
      <c r="CC521" s="40"/>
      <c r="CD521" s="40"/>
      <c r="CE521" s="40"/>
      <c r="CF521" s="40"/>
      <c r="CG521" s="40"/>
      <c r="CH521" s="40"/>
      <c r="CI521" s="40"/>
      <c r="CJ521" s="40"/>
      <c r="CK521" s="40"/>
      <c r="CL521" s="40"/>
      <c r="CM521" s="40"/>
      <c r="CN521" s="40"/>
      <c r="CO521" s="84">
        <v>0</v>
      </c>
      <c r="CP521" s="84">
        <v>0</v>
      </c>
      <c r="CQ521" s="40"/>
      <c r="CR521" s="57">
        <f t="shared" si="5076"/>
        <v>0</v>
      </c>
      <c r="CS521" s="40"/>
      <c r="CT521" s="40"/>
      <c r="CU521" s="84"/>
      <c r="CV521" s="84"/>
      <c r="CW521" s="84"/>
      <c r="CX521" s="84"/>
      <c r="CY521" s="191"/>
      <c r="CZ521" s="84"/>
      <c r="DA521" s="40"/>
      <c r="DB521" s="84">
        <v>0</v>
      </c>
      <c r="DC521" s="84"/>
      <c r="DD521" s="84"/>
      <c r="DE521" s="84">
        <f t="shared" si="5015"/>
        <v>0</v>
      </c>
      <c r="DF521" s="191"/>
      <c r="DG521" s="84"/>
      <c r="DH521" s="40"/>
      <c r="DI521" s="84">
        <v>0</v>
      </c>
      <c r="DJ521" s="84"/>
      <c r="DK521" s="84"/>
      <c r="DL521" s="84">
        <f t="shared" si="5016"/>
        <v>0</v>
      </c>
      <c r="DM521" s="191"/>
      <c r="DN521" s="84"/>
      <c r="DO521" s="40"/>
      <c r="DP521" s="84">
        <v>0</v>
      </c>
      <c r="DQ521" s="84"/>
      <c r="DR521" s="84"/>
      <c r="DS521" s="84">
        <f t="shared" si="5017"/>
        <v>0</v>
      </c>
      <c r="DT521" s="191"/>
      <c r="DU521" s="84"/>
      <c r="DV521" s="40"/>
      <c r="DW521" s="84">
        <v>0</v>
      </c>
      <c r="DX521" s="84"/>
      <c r="DY521" s="84"/>
      <c r="DZ521" s="84">
        <f t="shared" si="5018"/>
        <v>0</v>
      </c>
      <c r="EA521" s="191"/>
      <c r="EB521" s="84"/>
      <c r="EC521" s="40"/>
      <c r="ED521" s="84">
        <v>0</v>
      </c>
      <c r="EE521" s="84"/>
      <c r="EF521" s="84"/>
      <c r="EG521" s="84">
        <f t="shared" si="5019"/>
        <v>0</v>
      </c>
      <c r="EH521" s="191"/>
      <c r="EI521" s="84"/>
      <c r="EJ521" s="40"/>
      <c r="EK521" s="84">
        <v>0</v>
      </c>
      <c r="EL521" s="84"/>
      <c r="EM521" s="84"/>
      <c r="EN521" s="84">
        <f t="shared" si="5020"/>
        <v>0</v>
      </c>
      <c r="EO521" s="191"/>
      <c r="EP521" s="84"/>
      <c r="EQ521" s="40"/>
      <c r="ER521" s="84">
        <v>0</v>
      </c>
      <c r="ES521" s="84"/>
      <c r="ET521" s="84"/>
      <c r="EU521" s="84">
        <f t="shared" si="5021"/>
        <v>0</v>
      </c>
      <c r="EV521" s="191"/>
      <c r="EW521" s="84"/>
      <c r="EX521" s="40"/>
      <c r="EY521" s="84">
        <v>0</v>
      </c>
      <c r="EZ521" s="84"/>
      <c r="FA521" s="84"/>
      <c r="FB521" s="84">
        <f t="shared" si="5022"/>
        <v>0</v>
      </c>
      <c r="FC521" s="191"/>
      <c r="FD521" s="84"/>
      <c r="FE521" s="40"/>
      <c r="FF521" s="84">
        <v>0</v>
      </c>
      <c r="FG521" s="84"/>
      <c r="FH521" s="84"/>
      <c r="FI521" s="84">
        <f t="shared" si="5023"/>
        <v>0</v>
      </c>
      <c r="FJ521" s="191"/>
      <c r="FK521" s="84"/>
      <c r="FL521" s="40"/>
      <c r="FM521" s="84">
        <v>0</v>
      </c>
      <c r="FN521" s="84"/>
      <c r="FO521" s="84"/>
      <c r="FP521" s="84">
        <f t="shared" si="5024"/>
        <v>0</v>
      </c>
      <c r="FQ521" s="191"/>
      <c r="FR521" s="84"/>
      <c r="FS521" s="40"/>
      <c r="FT521" s="97">
        <f t="shared" si="5025"/>
        <v>0</v>
      </c>
      <c r="FU521" s="84">
        <v>0</v>
      </c>
      <c r="FV521" s="84">
        <v>0</v>
      </c>
      <c r="FW521" s="84">
        <v>0</v>
      </c>
      <c r="FX521" s="84">
        <f t="shared" si="5026"/>
        <v>0</v>
      </c>
      <c r="FY521" s="191" t="str">
        <f t="shared" si="5027"/>
        <v>nebija plānots</v>
      </c>
      <c r="FZ521" s="84">
        <f t="shared" si="5028"/>
        <v>0</v>
      </c>
      <c r="GA521" s="84">
        <v>0</v>
      </c>
      <c r="GB521" s="84">
        <v>0</v>
      </c>
      <c r="GC521" s="84">
        <f t="shared" si="5029"/>
        <v>0</v>
      </c>
      <c r="GD521" s="84">
        <f t="shared" si="5030"/>
        <v>0</v>
      </c>
      <c r="GE521" s="84">
        <f t="shared" si="5031"/>
        <v>0</v>
      </c>
      <c r="GF521" s="191" t="str">
        <f t="shared" si="5032"/>
        <v>nebija plānots</v>
      </c>
      <c r="GG521" s="84">
        <f t="shared" si="5033"/>
        <v>0</v>
      </c>
      <c r="GH521" s="84">
        <v>0</v>
      </c>
      <c r="GI521" s="84">
        <v>0</v>
      </c>
      <c r="GJ521" s="84">
        <f t="shared" si="5034"/>
        <v>0</v>
      </c>
      <c r="GK521" s="84">
        <f t="shared" si="5035"/>
        <v>0</v>
      </c>
      <c r="GL521" s="84">
        <f t="shared" si="5036"/>
        <v>0</v>
      </c>
      <c r="GM521" s="191" t="str">
        <f t="shared" si="5037"/>
        <v>nebija plānots</v>
      </c>
      <c r="GN521" s="84">
        <f t="shared" si="5038"/>
        <v>0</v>
      </c>
      <c r="GO521" s="84">
        <v>0</v>
      </c>
      <c r="GP521" s="84">
        <v>0</v>
      </c>
      <c r="GQ521" s="84">
        <f t="shared" si="5007"/>
        <v>0</v>
      </c>
      <c r="GR521" s="84">
        <f t="shared" si="5008"/>
        <v>0</v>
      </c>
      <c r="GS521" s="84">
        <f t="shared" si="5009"/>
        <v>0</v>
      </c>
      <c r="GT521" s="191" t="str">
        <f t="shared" si="5039"/>
        <v>nebija plānots</v>
      </c>
      <c r="GU521" s="84">
        <f t="shared" si="5010"/>
        <v>0</v>
      </c>
      <c r="GV521" s="84">
        <v>0</v>
      </c>
      <c r="GW521" s="84">
        <v>0</v>
      </c>
      <c r="GX521" s="84">
        <f t="shared" si="5011"/>
        <v>0</v>
      </c>
      <c r="GY521" s="84">
        <f t="shared" si="5012"/>
        <v>0</v>
      </c>
      <c r="GZ521" s="84">
        <f t="shared" si="5013"/>
        <v>0</v>
      </c>
      <c r="HA521" s="191" t="str">
        <f t="shared" si="5197"/>
        <v>nebija plānots</v>
      </c>
      <c r="HB521" s="84">
        <f t="shared" si="5014"/>
        <v>0</v>
      </c>
      <c r="HC521" s="40"/>
      <c r="HD521" s="40"/>
      <c r="HE521" s="99"/>
      <c r="HF521" s="99"/>
      <c r="HG521" s="100"/>
      <c r="HH521" s="100"/>
      <c r="HI521" s="100"/>
    </row>
    <row r="522" spans="1:217" ht="105" hidden="1" outlineLevel="1" x14ac:dyDescent="0.45">
      <c r="B522" s="9"/>
      <c r="C522" s="317" t="s">
        <v>104</v>
      </c>
      <c r="D522" s="1" t="s">
        <v>1471</v>
      </c>
      <c r="E522" s="35">
        <v>504</v>
      </c>
      <c r="F522" s="35">
        <v>9</v>
      </c>
      <c r="G522" s="38" t="s">
        <v>104</v>
      </c>
      <c r="H522" s="37" t="s">
        <v>313</v>
      </c>
      <c r="I522" s="37" t="s">
        <v>560</v>
      </c>
      <c r="J522" s="54">
        <v>0</v>
      </c>
      <c r="K522" s="38"/>
      <c r="L522" s="38"/>
      <c r="M522" s="42" t="s">
        <v>89</v>
      </c>
      <c r="N522" s="41"/>
      <c r="O522" s="38"/>
      <c r="P522" s="38" t="s">
        <v>457</v>
      </c>
      <c r="Q522" s="40"/>
      <c r="R522" s="40"/>
      <c r="S522" s="40"/>
      <c r="T522" s="40"/>
      <c r="U522" s="98"/>
      <c r="V522" s="40"/>
      <c r="W522" s="40"/>
      <c r="X522" s="85">
        <f t="shared" si="5075"/>
        <v>0</v>
      </c>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0"/>
      <c r="AZ522" s="40"/>
      <c r="BA522" s="40"/>
      <c r="BB522" s="40"/>
      <c r="BC522" s="40"/>
      <c r="BD522" s="40"/>
      <c r="BE522" s="40"/>
      <c r="BF522" s="40"/>
      <c r="BG522" s="40"/>
      <c r="BH522" s="40"/>
      <c r="BI522" s="40"/>
      <c r="BJ522" s="40"/>
      <c r="BK522" s="40"/>
      <c r="BL522" s="40"/>
      <c r="BM522" s="40"/>
      <c r="BN522" s="40"/>
      <c r="BO522" s="40"/>
      <c r="BP522" s="40"/>
      <c r="BQ522" s="40"/>
      <c r="BR522" s="40"/>
      <c r="BS522" s="40"/>
      <c r="BT522" s="40"/>
      <c r="BU522" s="40"/>
      <c r="BV522" s="40"/>
      <c r="BW522" s="40"/>
      <c r="BX522" s="40"/>
      <c r="BY522" s="40"/>
      <c r="BZ522" s="40"/>
      <c r="CA522" s="40"/>
      <c r="CB522" s="40"/>
      <c r="CC522" s="40"/>
      <c r="CD522" s="40"/>
      <c r="CE522" s="40"/>
      <c r="CF522" s="40"/>
      <c r="CG522" s="40"/>
      <c r="CH522" s="40"/>
      <c r="CI522" s="40"/>
      <c r="CJ522" s="40"/>
      <c r="CK522" s="40"/>
      <c r="CL522" s="40"/>
      <c r="CM522" s="40"/>
      <c r="CN522" s="40"/>
      <c r="CO522" s="84">
        <v>0</v>
      </c>
      <c r="CP522" s="84">
        <v>0</v>
      </c>
      <c r="CQ522" s="40"/>
      <c r="CR522" s="57">
        <f t="shared" si="5076"/>
        <v>0</v>
      </c>
      <c r="CS522" s="40"/>
      <c r="CT522" s="40">
        <v>0</v>
      </c>
      <c r="CU522" s="84"/>
      <c r="CV522" s="84"/>
      <c r="CW522" s="84"/>
      <c r="CX522" s="84"/>
      <c r="CY522" s="191"/>
      <c r="CZ522" s="84"/>
      <c r="DA522" s="40">
        <v>54749.120000000003</v>
      </c>
      <c r="DB522" s="84">
        <v>0</v>
      </c>
      <c r="DC522" s="84"/>
      <c r="DD522" s="84"/>
      <c r="DE522" s="84">
        <f t="shared" si="5015"/>
        <v>0</v>
      </c>
      <c r="DF522" s="191"/>
      <c r="DG522" s="84"/>
      <c r="DH522" s="40">
        <v>0</v>
      </c>
      <c r="DI522" s="84">
        <v>0</v>
      </c>
      <c r="DJ522" s="84"/>
      <c r="DK522" s="84"/>
      <c r="DL522" s="84">
        <f t="shared" si="5016"/>
        <v>0</v>
      </c>
      <c r="DM522" s="191"/>
      <c r="DN522" s="84"/>
      <c r="DO522" s="40">
        <v>0</v>
      </c>
      <c r="DP522" s="84">
        <v>0</v>
      </c>
      <c r="DQ522" s="84"/>
      <c r="DR522" s="84"/>
      <c r="DS522" s="84">
        <f t="shared" si="5017"/>
        <v>0</v>
      </c>
      <c r="DT522" s="191"/>
      <c r="DU522" s="84"/>
      <c r="DV522" s="40">
        <v>39725.599999999999</v>
      </c>
      <c r="DW522" s="84">
        <v>0</v>
      </c>
      <c r="DX522" s="84"/>
      <c r="DY522" s="84"/>
      <c r="DZ522" s="84">
        <f t="shared" si="5018"/>
        <v>0</v>
      </c>
      <c r="EA522" s="191"/>
      <c r="EB522" s="84"/>
      <c r="EC522" s="40">
        <v>0</v>
      </c>
      <c r="ED522" s="84">
        <v>0</v>
      </c>
      <c r="EE522" s="84"/>
      <c r="EF522" s="84"/>
      <c r="EG522" s="84">
        <f t="shared" si="5019"/>
        <v>0</v>
      </c>
      <c r="EH522" s="191"/>
      <c r="EI522" s="84"/>
      <c r="EJ522" s="40">
        <v>39725.599999999999</v>
      </c>
      <c r="EK522" s="84">
        <v>0</v>
      </c>
      <c r="EL522" s="84"/>
      <c r="EM522" s="84"/>
      <c r="EN522" s="84">
        <f t="shared" si="5020"/>
        <v>0</v>
      </c>
      <c r="EO522" s="191"/>
      <c r="EP522" s="84"/>
      <c r="EQ522" s="40">
        <v>0</v>
      </c>
      <c r="ER522" s="84">
        <v>0</v>
      </c>
      <c r="ES522" s="84"/>
      <c r="ET522" s="84"/>
      <c r="EU522" s="84">
        <f t="shared" si="5021"/>
        <v>0</v>
      </c>
      <c r="EV522" s="191"/>
      <c r="EW522" s="84"/>
      <c r="EX522" s="40">
        <v>0</v>
      </c>
      <c r="EY522" s="84">
        <v>0</v>
      </c>
      <c r="EZ522" s="84"/>
      <c r="FA522" s="84"/>
      <c r="FB522" s="84">
        <f t="shared" si="5022"/>
        <v>0</v>
      </c>
      <c r="FC522" s="191"/>
      <c r="FD522" s="84"/>
      <c r="FE522" s="40">
        <v>0</v>
      </c>
      <c r="FF522" s="84">
        <v>0</v>
      </c>
      <c r="FG522" s="84"/>
      <c r="FH522" s="84"/>
      <c r="FI522" s="84">
        <f t="shared" si="5023"/>
        <v>0</v>
      </c>
      <c r="FJ522" s="191"/>
      <c r="FK522" s="84"/>
      <c r="FL522" s="40">
        <v>28751.58</v>
      </c>
      <c r="FM522" s="84">
        <v>0</v>
      </c>
      <c r="FN522" s="84"/>
      <c r="FO522" s="84"/>
      <c r="FP522" s="84">
        <f t="shared" si="5024"/>
        <v>0</v>
      </c>
      <c r="FQ522" s="191"/>
      <c r="FR522" s="84"/>
      <c r="FS522" s="40"/>
      <c r="FT522" s="97">
        <f t="shared" si="5025"/>
        <v>0</v>
      </c>
      <c r="FU522" s="84">
        <v>0</v>
      </c>
      <c r="FV522" s="84">
        <v>0</v>
      </c>
      <c r="FW522" s="84">
        <v>0</v>
      </c>
      <c r="FX522" s="84">
        <f t="shared" si="5026"/>
        <v>0</v>
      </c>
      <c r="FY522" s="191" t="str">
        <f t="shared" si="5027"/>
        <v>nebija plānots</v>
      </c>
      <c r="FZ522" s="84">
        <f t="shared" si="5028"/>
        <v>0</v>
      </c>
      <c r="GA522" s="84">
        <v>0</v>
      </c>
      <c r="GB522" s="84">
        <v>0</v>
      </c>
      <c r="GC522" s="84">
        <f t="shared" si="5029"/>
        <v>0</v>
      </c>
      <c r="GD522" s="84">
        <f t="shared" si="5030"/>
        <v>0</v>
      </c>
      <c r="GE522" s="84">
        <f t="shared" si="5031"/>
        <v>0</v>
      </c>
      <c r="GF522" s="191" t="str">
        <f t="shared" si="5032"/>
        <v>nebija plānots</v>
      </c>
      <c r="GG522" s="84">
        <f t="shared" si="5033"/>
        <v>0</v>
      </c>
      <c r="GH522" s="84">
        <v>0</v>
      </c>
      <c r="GI522" s="84">
        <v>0</v>
      </c>
      <c r="GJ522" s="84">
        <f t="shared" si="5034"/>
        <v>0</v>
      </c>
      <c r="GK522" s="84">
        <f t="shared" si="5035"/>
        <v>0</v>
      </c>
      <c r="GL522" s="84">
        <f t="shared" si="5036"/>
        <v>0</v>
      </c>
      <c r="GM522" s="191" t="str">
        <f t="shared" si="5037"/>
        <v>nebija plānots</v>
      </c>
      <c r="GN522" s="84">
        <f t="shared" si="5038"/>
        <v>0</v>
      </c>
      <c r="GO522" s="84">
        <v>0</v>
      </c>
      <c r="GP522" s="84">
        <v>0</v>
      </c>
      <c r="GQ522" s="84">
        <f t="shared" si="5007"/>
        <v>0</v>
      </c>
      <c r="GR522" s="84">
        <f t="shared" si="5008"/>
        <v>0</v>
      </c>
      <c r="GS522" s="84">
        <f t="shared" si="5009"/>
        <v>0</v>
      </c>
      <c r="GT522" s="191" t="str">
        <f t="shared" si="5039"/>
        <v>nebija plānots</v>
      </c>
      <c r="GU522" s="84">
        <f t="shared" si="5010"/>
        <v>0</v>
      </c>
      <c r="GV522" s="84">
        <v>0</v>
      </c>
      <c r="GW522" s="84">
        <v>0</v>
      </c>
      <c r="GX522" s="84">
        <f t="shared" si="5011"/>
        <v>0</v>
      </c>
      <c r="GY522" s="84">
        <f t="shared" si="5012"/>
        <v>0</v>
      </c>
      <c r="GZ522" s="84">
        <f t="shared" si="5013"/>
        <v>0</v>
      </c>
      <c r="HA522" s="191" t="str">
        <f t="shared" si="5197"/>
        <v>nebija plānots</v>
      </c>
      <c r="HB522" s="84">
        <f t="shared" si="5014"/>
        <v>0</v>
      </c>
      <c r="HC522" s="40"/>
      <c r="HD522" s="40"/>
      <c r="HE522" s="99"/>
      <c r="HF522" s="170">
        <v>0.8</v>
      </c>
      <c r="HG522" s="100" t="s">
        <v>994</v>
      </c>
      <c r="HH522" s="100" t="s">
        <v>828</v>
      </c>
      <c r="HI522" s="100" t="s">
        <v>828</v>
      </c>
    </row>
    <row r="523" spans="1:217" ht="195" collapsed="1" x14ac:dyDescent="0.45">
      <c r="A523" s="1" t="str">
        <f>G523&amp;K523</f>
        <v>9.1.4.3.__</v>
      </c>
      <c r="B523" s="9" t="str">
        <f>C523&amp;J523&amp;"."&amp;D523</f>
        <v>9.1.4.3.K0.Nē</v>
      </c>
      <c r="C523" s="317" t="s">
        <v>105</v>
      </c>
      <c r="D523" s="1" t="s">
        <v>1471</v>
      </c>
      <c r="E523" s="35">
        <v>505</v>
      </c>
      <c r="F523" s="52">
        <v>9</v>
      </c>
      <c r="G523" s="55" t="s">
        <v>105</v>
      </c>
      <c r="H523" s="54" t="s">
        <v>314</v>
      </c>
      <c r="I523" s="54" t="str">
        <f t="shared" si="4781"/>
        <v>9.1.4.3. Bērnu invaliditātes noteikšanas sistēmas pilnveide</v>
      </c>
      <c r="J523" s="54" t="s">
        <v>1472</v>
      </c>
      <c r="K523" s="55" t="s">
        <v>33</v>
      </c>
      <c r="L523" s="38" t="str">
        <f t="shared" si="4782"/>
        <v>9.1.4.3.__</v>
      </c>
      <c r="M523" s="63" t="s">
        <v>89</v>
      </c>
      <c r="N523" s="62" t="s">
        <v>4</v>
      </c>
      <c r="O523" s="55" t="s">
        <v>222</v>
      </c>
      <c r="P523" s="55" t="s">
        <v>225</v>
      </c>
      <c r="Q523" s="57">
        <f t="shared" si="4783"/>
        <v>259298</v>
      </c>
      <c r="R523" s="57">
        <f t="shared" si="4784"/>
        <v>259298</v>
      </c>
      <c r="S523" s="80">
        <v>0</v>
      </c>
      <c r="T523" s="80">
        <v>0</v>
      </c>
      <c r="U523" s="81">
        <v>259298</v>
      </c>
      <c r="V523" s="80">
        <v>0</v>
      </c>
      <c r="W523" s="80">
        <v>0</v>
      </c>
      <c r="X523" s="85" t="str">
        <f t="shared" si="5075"/>
        <v>ESF</v>
      </c>
      <c r="Y523" s="85">
        <v>0</v>
      </c>
      <c r="Z523" s="85">
        <v>0</v>
      </c>
      <c r="AA523" s="85">
        <v>0</v>
      </c>
      <c r="AB523" s="85">
        <v>0</v>
      </c>
      <c r="AC523" s="85">
        <v>0</v>
      </c>
      <c r="AD523" s="85">
        <v>0</v>
      </c>
      <c r="AE523" s="85">
        <v>6760.28</v>
      </c>
      <c r="AF523" s="85">
        <v>0</v>
      </c>
      <c r="AG523" s="85">
        <v>0</v>
      </c>
      <c r="AH523" s="85">
        <v>12064.5</v>
      </c>
      <c r="AI523" s="85">
        <v>0</v>
      </c>
      <c r="AJ523" s="85">
        <v>17433.64</v>
      </c>
      <c r="AK523" s="85">
        <v>0</v>
      </c>
      <c r="AL523" s="85">
        <v>0</v>
      </c>
      <c r="AM523" s="85">
        <v>36258.42</v>
      </c>
      <c r="AN523" s="85">
        <f t="shared" si="5319"/>
        <v>36258.42</v>
      </c>
      <c r="AO523" s="85">
        <v>102276.63</v>
      </c>
      <c r="AP523" s="57">
        <f t="shared" si="4538"/>
        <v>138535.04999999999</v>
      </c>
      <c r="AQ523" s="85">
        <v>0</v>
      </c>
      <c r="AR523" s="85">
        <v>40918.92</v>
      </c>
      <c r="AS523" s="85">
        <v>0</v>
      </c>
      <c r="AT523" s="85">
        <v>0</v>
      </c>
      <c r="AU523" s="85">
        <v>0</v>
      </c>
      <c r="AV523" s="85">
        <v>0</v>
      </c>
      <c r="AW523" s="85">
        <v>0</v>
      </c>
      <c r="AX523" s="85">
        <v>32621.86</v>
      </c>
      <c r="AY523" s="85">
        <v>0</v>
      </c>
      <c r="AZ523" s="85">
        <v>0</v>
      </c>
      <c r="BA523" s="85">
        <v>0</v>
      </c>
      <c r="BB523" s="85">
        <v>0</v>
      </c>
      <c r="BC523" s="57">
        <f t="shared" si="4539"/>
        <v>73540.78</v>
      </c>
      <c r="BD523" s="57">
        <f t="shared" si="4474"/>
        <v>212075.83</v>
      </c>
      <c r="BE523" s="85">
        <v>0</v>
      </c>
      <c r="BF523" s="85">
        <v>0</v>
      </c>
      <c r="BG523" s="85">
        <v>47221.69</v>
      </c>
      <c r="BH523" s="85">
        <v>0</v>
      </c>
      <c r="BI523" s="85">
        <v>0</v>
      </c>
      <c r="BJ523" s="85">
        <v>0</v>
      </c>
      <c r="BK523" s="85">
        <v>0</v>
      </c>
      <c r="BL523" s="85">
        <v>0</v>
      </c>
      <c r="BM523" s="85">
        <v>0</v>
      </c>
      <c r="BN523" s="85">
        <v>0</v>
      </c>
      <c r="BO523" s="85">
        <v>0</v>
      </c>
      <c r="BP523" s="85">
        <v>0</v>
      </c>
      <c r="BQ523" s="57">
        <f t="shared" si="4540"/>
        <v>47221.69</v>
      </c>
      <c r="BR523" s="85">
        <v>0</v>
      </c>
      <c r="BS523" s="85">
        <v>0</v>
      </c>
      <c r="BT523" s="85">
        <v>0</v>
      </c>
      <c r="BU523" s="85">
        <v>0</v>
      </c>
      <c r="BV523" s="85">
        <v>0</v>
      </c>
      <c r="BW523" s="85">
        <v>0</v>
      </c>
      <c r="BX523" s="85">
        <v>0</v>
      </c>
      <c r="BY523" s="85">
        <v>0</v>
      </c>
      <c r="BZ523" s="85">
        <v>0</v>
      </c>
      <c r="CA523" s="85">
        <v>0</v>
      </c>
      <c r="CB523" s="85">
        <v>0</v>
      </c>
      <c r="CC523" s="85">
        <v>0</v>
      </c>
      <c r="CD523" s="57">
        <f t="shared" si="4475"/>
        <v>0</v>
      </c>
      <c r="CE523" s="85">
        <v>0</v>
      </c>
      <c r="CF523" s="85">
        <v>0</v>
      </c>
      <c r="CG523" s="85">
        <v>0</v>
      </c>
      <c r="CH523" s="85">
        <v>0</v>
      </c>
      <c r="CI523" s="85">
        <v>0</v>
      </c>
      <c r="CJ523" s="85">
        <v>0</v>
      </c>
      <c r="CK523" s="85">
        <v>0</v>
      </c>
      <c r="CL523" s="85">
        <v>0</v>
      </c>
      <c r="CM523" s="85">
        <v>0</v>
      </c>
      <c r="CN523" s="85">
        <v>0</v>
      </c>
      <c r="CO523" s="84">
        <v>0</v>
      </c>
      <c r="CP523" s="84">
        <v>0</v>
      </c>
      <c r="CQ523" s="57">
        <f>CE523+CF523+CG523+CH523+CI523+CJ523+CK523+CL523+CM523+CN523+CO523+CP523</f>
        <v>0</v>
      </c>
      <c r="CR523" s="57">
        <f t="shared" si="5076"/>
        <v>259297.52</v>
      </c>
      <c r="CS523" s="179">
        <v>0</v>
      </c>
      <c r="CT523" s="84">
        <v>0</v>
      </c>
      <c r="CU523" s="84">
        <v>0</v>
      </c>
      <c r="CV523" s="84">
        <f t="shared" si="5040"/>
        <v>0</v>
      </c>
      <c r="CW523" s="84">
        <v>0</v>
      </c>
      <c r="CX523" s="84">
        <f t="shared" si="5041"/>
        <v>0</v>
      </c>
      <c r="CY523" s="191" t="str">
        <f t="shared" si="5042"/>
        <v>nebija plānots</v>
      </c>
      <c r="CZ523" s="84">
        <f t="shared" si="5043"/>
        <v>0</v>
      </c>
      <c r="DA523" s="84">
        <f t="shared" ref="DA523:FL523" si="5620">DA524+DA525</f>
        <v>0</v>
      </c>
      <c r="DB523" s="84">
        <v>0</v>
      </c>
      <c r="DC523" s="84">
        <f t="shared" si="5045"/>
        <v>0</v>
      </c>
      <c r="DD523" s="84">
        <v>0</v>
      </c>
      <c r="DE523" s="84">
        <f t="shared" si="5015"/>
        <v>0</v>
      </c>
      <c r="DF523" s="191" t="str">
        <f t="shared" ref="DF523" si="5621">IFERROR(DE523/DC523,"nebija plānots")</f>
        <v>nebija plānots</v>
      </c>
      <c r="DG523" s="84">
        <f t="shared" ref="DG523" si="5622">DE523-DC523</f>
        <v>0</v>
      </c>
      <c r="DH523" s="84">
        <f t="shared" si="5620"/>
        <v>0</v>
      </c>
      <c r="DI523" s="84">
        <v>0</v>
      </c>
      <c r="DJ523" s="84">
        <f t="shared" ref="DJ523" si="5623">DC523+DH523</f>
        <v>0</v>
      </c>
      <c r="DK523" s="84">
        <v>0</v>
      </c>
      <c r="DL523" s="84">
        <f t="shared" si="5016"/>
        <v>0</v>
      </c>
      <c r="DM523" s="191" t="str">
        <f t="shared" ref="DM523" si="5624">IFERROR(DL523/DJ523,"nebija plānots")</f>
        <v>nebija plānots</v>
      </c>
      <c r="DN523" s="84">
        <f t="shared" ref="DN523" si="5625">DL523-DJ523</f>
        <v>0</v>
      </c>
      <c r="DO523" s="84">
        <f t="shared" si="5620"/>
        <v>0</v>
      </c>
      <c r="DP523" s="84">
        <v>0</v>
      </c>
      <c r="DQ523" s="84">
        <f t="shared" ref="DQ523" si="5626">DJ523+DO523</f>
        <v>0</v>
      </c>
      <c r="DR523" s="84">
        <v>0</v>
      </c>
      <c r="DS523" s="84">
        <f t="shared" si="5017"/>
        <v>0</v>
      </c>
      <c r="DT523" s="191" t="str">
        <f t="shared" ref="DT523" si="5627">IFERROR(DS523/DQ523,"nebija plānots")</f>
        <v>nebija plānots</v>
      </c>
      <c r="DU523" s="84">
        <f t="shared" ref="DU523" si="5628">DS523-DQ523</f>
        <v>0</v>
      </c>
      <c r="DV523" s="84">
        <f t="shared" si="5620"/>
        <v>0</v>
      </c>
      <c r="DW523" s="84">
        <v>0</v>
      </c>
      <c r="DX523" s="84">
        <f t="shared" ref="DX523" si="5629">DQ523+DV523</f>
        <v>0</v>
      </c>
      <c r="DY523" s="84">
        <v>0</v>
      </c>
      <c r="DZ523" s="84">
        <f t="shared" si="5018"/>
        <v>0</v>
      </c>
      <c r="EA523" s="191" t="str">
        <f t="shared" ref="EA523" si="5630">IFERROR(DZ523/DX523,"nebija plānots")</f>
        <v>nebija plānots</v>
      </c>
      <c r="EB523" s="84">
        <f t="shared" ref="EB523" si="5631">DZ523-DX523</f>
        <v>0</v>
      </c>
      <c r="EC523" s="84">
        <f t="shared" si="5620"/>
        <v>0</v>
      </c>
      <c r="ED523" s="84">
        <v>0</v>
      </c>
      <c r="EE523" s="84">
        <f t="shared" ref="EE523" si="5632">DX523+EC523</f>
        <v>0</v>
      </c>
      <c r="EF523" s="84">
        <v>0</v>
      </c>
      <c r="EG523" s="84">
        <f t="shared" si="5019"/>
        <v>0</v>
      </c>
      <c r="EH523" s="191" t="str">
        <f t="shared" ref="EH523" si="5633">IFERROR(EG523/EE523,"nebija plānots")</f>
        <v>nebija plānots</v>
      </c>
      <c r="EI523" s="84">
        <f t="shared" ref="EI523" si="5634">EG523-EE523</f>
        <v>0</v>
      </c>
      <c r="EJ523" s="84">
        <f t="shared" si="5620"/>
        <v>0</v>
      </c>
      <c r="EK523" s="84">
        <v>0</v>
      </c>
      <c r="EL523" s="84">
        <f t="shared" ref="EL523" si="5635">EE523+EJ523</f>
        <v>0</v>
      </c>
      <c r="EM523" s="84">
        <v>0</v>
      </c>
      <c r="EN523" s="84">
        <f t="shared" si="5020"/>
        <v>0</v>
      </c>
      <c r="EO523" s="191" t="str">
        <f t="shared" ref="EO523" si="5636">IFERROR(EN523/EL523,"nebija plānots")</f>
        <v>nebija plānots</v>
      </c>
      <c r="EP523" s="84">
        <f t="shared" ref="EP523" si="5637">EN523-EL523</f>
        <v>0</v>
      </c>
      <c r="EQ523" s="84">
        <f t="shared" si="5620"/>
        <v>0</v>
      </c>
      <c r="ER523" s="84">
        <v>0</v>
      </c>
      <c r="ES523" s="84">
        <f t="shared" ref="ES523" si="5638">EL523+EQ523</f>
        <v>0</v>
      </c>
      <c r="ET523" s="84">
        <v>0</v>
      </c>
      <c r="EU523" s="84">
        <f t="shared" si="5021"/>
        <v>0</v>
      </c>
      <c r="EV523" s="191" t="str">
        <f t="shared" ref="EV523" si="5639">IFERROR(EU523/ES523,"nebija plānots")</f>
        <v>nebija plānots</v>
      </c>
      <c r="EW523" s="84">
        <f t="shared" ref="EW523" si="5640">EU523-ES523</f>
        <v>0</v>
      </c>
      <c r="EX523" s="84">
        <f t="shared" si="5620"/>
        <v>0</v>
      </c>
      <c r="EY523" s="84">
        <v>0</v>
      </c>
      <c r="EZ523" s="84">
        <f t="shared" ref="EZ523" si="5641">ES523+EX523</f>
        <v>0</v>
      </c>
      <c r="FA523" s="84">
        <v>0</v>
      </c>
      <c r="FB523" s="84">
        <f t="shared" si="5022"/>
        <v>0</v>
      </c>
      <c r="FC523" s="191" t="str">
        <f t="shared" ref="FC523" si="5642">IFERROR(FB523/EZ523,"nebija plānots")</f>
        <v>nebija plānots</v>
      </c>
      <c r="FD523" s="84">
        <f t="shared" ref="FD523" si="5643">FB523-EZ523</f>
        <v>0</v>
      </c>
      <c r="FE523" s="84">
        <f t="shared" si="5620"/>
        <v>0</v>
      </c>
      <c r="FF523" s="84">
        <v>0</v>
      </c>
      <c r="FG523" s="84">
        <f t="shared" ref="FG523" si="5644">EZ523+FE523</f>
        <v>0</v>
      </c>
      <c r="FH523" s="84">
        <v>0</v>
      </c>
      <c r="FI523" s="84">
        <f t="shared" si="5023"/>
        <v>0</v>
      </c>
      <c r="FJ523" s="191" t="str">
        <f t="shared" ref="FJ523" si="5645">IFERROR(FI523/FG523,"nebija plānots")</f>
        <v>nebija plānots</v>
      </c>
      <c r="FK523" s="84">
        <f t="shared" ref="FK523" si="5646">FI523-FG523</f>
        <v>0</v>
      </c>
      <c r="FL523" s="84">
        <f t="shared" si="5620"/>
        <v>0</v>
      </c>
      <c r="FM523" s="84">
        <v>0</v>
      </c>
      <c r="FN523" s="84">
        <f t="shared" ref="FN523" si="5647">FG523+FL523</f>
        <v>0</v>
      </c>
      <c r="FO523" s="84">
        <v>0</v>
      </c>
      <c r="FP523" s="84">
        <f t="shared" si="5024"/>
        <v>0</v>
      </c>
      <c r="FQ523" s="191" t="str">
        <f t="shared" ref="FQ523" si="5648">IFERROR(FP523/FN523,"nebija plānots")</f>
        <v>nebija plānots</v>
      </c>
      <c r="FR523" s="84">
        <f t="shared" ref="FR523" si="5649">FP523-FN523</f>
        <v>0</v>
      </c>
      <c r="FS523" s="97">
        <f t="shared" si="5258"/>
        <v>0</v>
      </c>
      <c r="FT523" s="97">
        <f t="shared" si="5025"/>
        <v>259297.52</v>
      </c>
      <c r="FU523" s="84">
        <v>0</v>
      </c>
      <c r="FV523" s="84">
        <v>0</v>
      </c>
      <c r="FW523" s="84">
        <v>0</v>
      </c>
      <c r="FX523" s="84">
        <f t="shared" si="5026"/>
        <v>0</v>
      </c>
      <c r="FY523" s="191" t="str">
        <f t="shared" si="5027"/>
        <v>nebija plānots</v>
      </c>
      <c r="FZ523" s="84">
        <f t="shared" si="5028"/>
        <v>0</v>
      </c>
      <c r="GA523" s="84">
        <v>0</v>
      </c>
      <c r="GB523" s="84">
        <v>0</v>
      </c>
      <c r="GC523" s="84">
        <f t="shared" si="5029"/>
        <v>0</v>
      </c>
      <c r="GD523" s="84">
        <f t="shared" si="5030"/>
        <v>0</v>
      </c>
      <c r="GE523" s="84">
        <f t="shared" si="5031"/>
        <v>0</v>
      </c>
      <c r="GF523" s="191" t="str">
        <f t="shared" si="5032"/>
        <v>nebija plānots</v>
      </c>
      <c r="GG523" s="84">
        <f t="shared" si="5033"/>
        <v>0</v>
      </c>
      <c r="GH523" s="84">
        <v>0</v>
      </c>
      <c r="GI523" s="84">
        <v>0</v>
      </c>
      <c r="GJ523" s="84">
        <f t="shared" si="5034"/>
        <v>0</v>
      </c>
      <c r="GK523" s="84">
        <f t="shared" si="5035"/>
        <v>0</v>
      </c>
      <c r="GL523" s="84">
        <f t="shared" si="5036"/>
        <v>0</v>
      </c>
      <c r="GM523" s="191" t="str">
        <f t="shared" si="5037"/>
        <v>nebija plānots</v>
      </c>
      <c r="GN523" s="84">
        <f t="shared" si="5038"/>
        <v>0</v>
      </c>
      <c r="GO523" s="84">
        <v>0</v>
      </c>
      <c r="GP523" s="84">
        <v>0</v>
      </c>
      <c r="GQ523" s="84">
        <f t="shared" si="5007"/>
        <v>0</v>
      </c>
      <c r="GR523" s="84">
        <f t="shared" si="5008"/>
        <v>0</v>
      </c>
      <c r="GS523" s="84">
        <f t="shared" si="5009"/>
        <v>0</v>
      </c>
      <c r="GT523" s="191" t="str">
        <f t="shared" si="5039"/>
        <v>nebija plānots</v>
      </c>
      <c r="GU523" s="84">
        <f t="shared" si="5010"/>
        <v>0</v>
      </c>
      <c r="GV523" s="84">
        <v>0</v>
      </c>
      <c r="GW523" s="84">
        <v>0</v>
      </c>
      <c r="GX523" s="84">
        <f t="shared" si="5011"/>
        <v>0</v>
      </c>
      <c r="GY523" s="84">
        <f t="shared" si="5012"/>
        <v>0</v>
      </c>
      <c r="GZ523" s="84">
        <f t="shared" si="5013"/>
        <v>0</v>
      </c>
      <c r="HA523" s="191" t="str">
        <f t="shared" si="5197"/>
        <v>nebija plānots</v>
      </c>
      <c r="HB523" s="84">
        <f t="shared" si="5014"/>
        <v>0</v>
      </c>
      <c r="HC523" s="57">
        <f>FU523+FS523+CQ523+CD523+BQ523+BC523+AP523</f>
        <v>259297.52</v>
      </c>
      <c r="HD523" s="57">
        <f>Q523-HC523</f>
        <v>0.48000000001047738</v>
      </c>
      <c r="HE523" s="58"/>
      <c r="HF523" s="58"/>
      <c r="HG523" s="59"/>
      <c r="HH523" s="59"/>
      <c r="HI523" s="59"/>
    </row>
    <row r="524" spans="1:217" ht="78" hidden="1" outlineLevel="1" x14ac:dyDescent="0.45">
      <c r="B524" s="9"/>
      <c r="C524" s="317" t="s">
        <v>105</v>
      </c>
      <c r="D524" s="1" t="s">
        <v>1471</v>
      </c>
      <c r="E524" s="35">
        <v>506</v>
      </c>
      <c r="F524" s="35">
        <v>9</v>
      </c>
      <c r="G524" s="38" t="s">
        <v>105</v>
      </c>
      <c r="H524" s="37" t="s">
        <v>314</v>
      </c>
      <c r="I524" s="37" t="s">
        <v>561</v>
      </c>
      <c r="J524" s="54">
        <v>0</v>
      </c>
      <c r="K524" s="38"/>
      <c r="L524" s="38"/>
      <c r="M524" s="42" t="s">
        <v>89</v>
      </c>
      <c r="N524" s="41"/>
      <c r="O524" s="38"/>
      <c r="P524" s="38" t="s">
        <v>456</v>
      </c>
      <c r="Q524" s="40"/>
      <c r="R524" s="40"/>
      <c r="S524" s="40"/>
      <c r="T524" s="40"/>
      <c r="U524" s="98"/>
      <c r="V524" s="40"/>
      <c r="W524" s="40"/>
      <c r="X524" s="85">
        <f t="shared" si="5075"/>
        <v>0</v>
      </c>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0"/>
      <c r="AZ524" s="40"/>
      <c r="BA524" s="40"/>
      <c r="BB524" s="40"/>
      <c r="BC524" s="40"/>
      <c r="BD524" s="40"/>
      <c r="BE524" s="40"/>
      <c r="BF524" s="40"/>
      <c r="BG524" s="40"/>
      <c r="BH524" s="40"/>
      <c r="BI524" s="40"/>
      <c r="BJ524" s="40"/>
      <c r="BK524" s="40"/>
      <c r="BL524" s="40"/>
      <c r="BM524" s="40"/>
      <c r="BN524" s="40"/>
      <c r="BO524" s="40"/>
      <c r="BP524" s="40"/>
      <c r="BQ524" s="40"/>
      <c r="BR524" s="40"/>
      <c r="BS524" s="40"/>
      <c r="BT524" s="40"/>
      <c r="BU524" s="40"/>
      <c r="BV524" s="40"/>
      <c r="BW524" s="40"/>
      <c r="BX524" s="40"/>
      <c r="BY524" s="40"/>
      <c r="BZ524" s="40"/>
      <c r="CA524" s="40"/>
      <c r="CB524" s="40"/>
      <c r="CC524" s="40"/>
      <c r="CD524" s="40"/>
      <c r="CE524" s="40"/>
      <c r="CF524" s="40"/>
      <c r="CG524" s="40"/>
      <c r="CH524" s="40"/>
      <c r="CI524" s="40"/>
      <c r="CJ524" s="40"/>
      <c r="CK524" s="40"/>
      <c r="CL524" s="40"/>
      <c r="CM524" s="40"/>
      <c r="CN524" s="40"/>
      <c r="CO524" s="84">
        <v>0</v>
      </c>
      <c r="CP524" s="84">
        <v>0</v>
      </c>
      <c r="CQ524" s="40"/>
      <c r="CR524" s="57">
        <f t="shared" si="5076"/>
        <v>0</v>
      </c>
      <c r="CS524" s="40"/>
      <c r="CT524" s="40"/>
      <c r="CU524" s="84"/>
      <c r="CV524" s="84"/>
      <c r="CW524" s="84"/>
      <c r="CX524" s="84"/>
      <c r="CY524" s="191"/>
      <c r="CZ524" s="84"/>
      <c r="DA524" s="40"/>
      <c r="DB524" s="84">
        <v>0</v>
      </c>
      <c r="DC524" s="84"/>
      <c r="DD524" s="84"/>
      <c r="DE524" s="84">
        <f t="shared" si="5015"/>
        <v>0</v>
      </c>
      <c r="DF524" s="191"/>
      <c r="DG524" s="84"/>
      <c r="DH524" s="40"/>
      <c r="DI524" s="84">
        <v>0</v>
      </c>
      <c r="DJ524" s="84"/>
      <c r="DK524" s="84"/>
      <c r="DL524" s="84">
        <f t="shared" si="5016"/>
        <v>0</v>
      </c>
      <c r="DM524" s="191"/>
      <c r="DN524" s="84"/>
      <c r="DO524" s="40"/>
      <c r="DP524" s="84">
        <v>0</v>
      </c>
      <c r="DQ524" s="84"/>
      <c r="DR524" s="84"/>
      <c r="DS524" s="84">
        <f t="shared" si="5017"/>
        <v>0</v>
      </c>
      <c r="DT524" s="191"/>
      <c r="DU524" s="84"/>
      <c r="DV524" s="40"/>
      <c r="DW524" s="84">
        <v>0</v>
      </c>
      <c r="DX524" s="84"/>
      <c r="DY524" s="84"/>
      <c r="DZ524" s="84">
        <f t="shared" si="5018"/>
        <v>0</v>
      </c>
      <c r="EA524" s="191"/>
      <c r="EB524" s="84"/>
      <c r="EC524" s="40"/>
      <c r="ED524" s="84">
        <v>0</v>
      </c>
      <c r="EE524" s="84"/>
      <c r="EF524" s="84"/>
      <c r="EG524" s="84">
        <f t="shared" si="5019"/>
        <v>0</v>
      </c>
      <c r="EH524" s="191"/>
      <c r="EI524" s="84"/>
      <c r="EJ524" s="40"/>
      <c r="EK524" s="84">
        <v>0</v>
      </c>
      <c r="EL524" s="84"/>
      <c r="EM524" s="84"/>
      <c r="EN524" s="84">
        <f t="shared" si="5020"/>
        <v>0</v>
      </c>
      <c r="EO524" s="191"/>
      <c r="EP524" s="84"/>
      <c r="EQ524" s="40"/>
      <c r="ER524" s="84">
        <v>0</v>
      </c>
      <c r="ES524" s="84"/>
      <c r="ET524" s="84"/>
      <c r="EU524" s="84">
        <f t="shared" si="5021"/>
        <v>0</v>
      </c>
      <c r="EV524" s="191"/>
      <c r="EW524" s="84"/>
      <c r="EX524" s="40"/>
      <c r="EY524" s="84">
        <v>0</v>
      </c>
      <c r="EZ524" s="84"/>
      <c r="FA524" s="84"/>
      <c r="FB524" s="84">
        <f t="shared" si="5022"/>
        <v>0</v>
      </c>
      <c r="FC524" s="191"/>
      <c r="FD524" s="84"/>
      <c r="FE524" s="40"/>
      <c r="FF524" s="84">
        <v>0</v>
      </c>
      <c r="FG524" s="84"/>
      <c r="FH524" s="84"/>
      <c r="FI524" s="84">
        <f t="shared" si="5023"/>
        <v>0</v>
      </c>
      <c r="FJ524" s="191"/>
      <c r="FK524" s="84"/>
      <c r="FL524" s="40"/>
      <c r="FM524" s="84">
        <v>0</v>
      </c>
      <c r="FN524" s="84"/>
      <c r="FO524" s="84"/>
      <c r="FP524" s="84">
        <f t="shared" si="5024"/>
        <v>0</v>
      </c>
      <c r="FQ524" s="191"/>
      <c r="FR524" s="84"/>
      <c r="FS524" s="40"/>
      <c r="FT524" s="97">
        <f t="shared" si="5025"/>
        <v>0</v>
      </c>
      <c r="FU524" s="84">
        <v>0</v>
      </c>
      <c r="FV524" s="84">
        <v>0</v>
      </c>
      <c r="FW524" s="84">
        <v>0</v>
      </c>
      <c r="FX524" s="84">
        <f t="shared" si="5026"/>
        <v>0</v>
      </c>
      <c r="FY524" s="191" t="str">
        <f t="shared" si="5027"/>
        <v>nebija plānots</v>
      </c>
      <c r="FZ524" s="84">
        <f t="shared" si="5028"/>
        <v>0</v>
      </c>
      <c r="GA524" s="84">
        <v>0</v>
      </c>
      <c r="GB524" s="84">
        <v>0</v>
      </c>
      <c r="GC524" s="84">
        <f t="shared" si="5029"/>
        <v>0</v>
      </c>
      <c r="GD524" s="84">
        <f t="shared" si="5030"/>
        <v>0</v>
      </c>
      <c r="GE524" s="84">
        <f t="shared" si="5031"/>
        <v>0</v>
      </c>
      <c r="GF524" s="191" t="str">
        <f t="shared" si="5032"/>
        <v>nebija plānots</v>
      </c>
      <c r="GG524" s="84">
        <f t="shared" si="5033"/>
        <v>0</v>
      </c>
      <c r="GH524" s="84">
        <v>0</v>
      </c>
      <c r="GI524" s="84">
        <v>0</v>
      </c>
      <c r="GJ524" s="84">
        <f t="shared" si="5034"/>
        <v>0</v>
      </c>
      <c r="GK524" s="84">
        <f t="shared" si="5035"/>
        <v>0</v>
      </c>
      <c r="GL524" s="84">
        <f t="shared" si="5036"/>
        <v>0</v>
      </c>
      <c r="GM524" s="191" t="str">
        <f t="shared" si="5037"/>
        <v>nebija plānots</v>
      </c>
      <c r="GN524" s="84">
        <f t="shared" si="5038"/>
        <v>0</v>
      </c>
      <c r="GO524" s="84">
        <v>0</v>
      </c>
      <c r="GP524" s="84">
        <v>0</v>
      </c>
      <c r="GQ524" s="84">
        <f t="shared" si="5007"/>
        <v>0</v>
      </c>
      <c r="GR524" s="84">
        <f t="shared" si="5008"/>
        <v>0</v>
      </c>
      <c r="GS524" s="84">
        <f t="shared" si="5009"/>
        <v>0</v>
      </c>
      <c r="GT524" s="191" t="str">
        <f t="shared" si="5039"/>
        <v>nebija plānots</v>
      </c>
      <c r="GU524" s="84">
        <f t="shared" si="5010"/>
        <v>0</v>
      </c>
      <c r="GV524" s="84">
        <v>0</v>
      </c>
      <c r="GW524" s="84">
        <v>0</v>
      </c>
      <c r="GX524" s="84">
        <f t="shared" si="5011"/>
        <v>0</v>
      </c>
      <c r="GY524" s="84">
        <f t="shared" si="5012"/>
        <v>0</v>
      </c>
      <c r="GZ524" s="84">
        <f t="shared" si="5013"/>
        <v>0</v>
      </c>
      <c r="HA524" s="191" t="str">
        <f t="shared" si="5197"/>
        <v>nebija plānots</v>
      </c>
      <c r="HB524" s="84">
        <f t="shared" si="5014"/>
        <v>0</v>
      </c>
      <c r="HC524" s="40"/>
      <c r="HD524" s="40"/>
      <c r="HE524" s="99"/>
      <c r="HF524" s="99"/>
      <c r="HG524" s="100"/>
      <c r="HH524" s="100"/>
      <c r="HI524" s="100"/>
    </row>
    <row r="525" spans="1:217" ht="58.5" hidden="1" outlineLevel="1" x14ac:dyDescent="0.45">
      <c r="B525" s="9"/>
      <c r="C525" s="317" t="s">
        <v>105</v>
      </c>
      <c r="D525" s="1" t="s">
        <v>1471</v>
      </c>
      <c r="E525" s="35">
        <v>507</v>
      </c>
      <c r="F525" s="35">
        <v>9</v>
      </c>
      <c r="G525" s="38" t="s">
        <v>105</v>
      </c>
      <c r="H525" s="37" t="s">
        <v>314</v>
      </c>
      <c r="I525" s="37" t="s">
        <v>561</v>
      </c>
      <c r="J525" s="54">
        <v>0</v>
      </c>
      <c r="K525" s="38"/>
      <c r="L525" s="38"/>
      <c r="M525" s="42" t="s">
        <v>89</v>
      </c>
      <c r="N525" s="41"/>
      <c r="O525" s="38"/>
      <c r="P525" s="38" t="s">
        <v>457</v>
      </c>
      <c r="Q525" s="40"/>
      <c r="R525" s="40"/>
      <c r="S525" s="40"/>
      <c r="T525" s="40"/>
      <c r="U525" s="98"/>
      <c r="V525" s="40"/>
      <c r="W525" s="40"/>
      <c r="X525" s="85">
        <f t="shared" si="5075"/>
        <v>0</v>
      </c>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0"/>
      <c r="AZ525" s="40"/>
      <c r="BA525" s="40"/>
      <c r="BB525" s="40"/>
      <c r="BC525" s="40"/>
      <c r="BD525" s="40"/>
      <c r="BE525" s="40"/>
      <c r="BF525" s="40"/>
      <c r="BG525" s="40"/>
      <c r="BH525" s="40"/>
      <c r="BI525" s="40"/>
      <c r="BJ525" s="40"/>
      <c r="BK525" s="40"/>
      <c r="BL525" s="40"/>
      <c r="BM525" s="40"/>
      <c r="BN525" s="40"/>
      <c r="BO525" s="40"/>
      <c r="BP525" s="40"/>
      <c r="BQ525" s="40"/>
      <c r="BR525" s="40"/>
      <c r="BS525" s="40"/>
      <c r="BT525" s="40"/>
      <c r="BU525" s="40"/>
      <c r="BV525" s="40"/>
      <c r="BW525" s="40"/>
      <c r="BX525" s="40"/>
      <c r="BY525" s="40"/>
      <c r="BZ525" s="40"/>
      <c r="CA525" s="40"/>
      <c r="CB525" s="40"/>
      <c r="CC525" s="40"/>
      <c r="CD525" s="40"/>
      <c r="CE525" s="40"/>
      <c r="CF525" s="40"/>
      <c r="CG525" s="40"/>
      <c r="CH525" s="40"/>
      <c r="CI525" s="40"/>
      <c r="CJ525" s="40"/>
      <c r="CK525" s="40"/>
      <c r="CL525" s="40"/>
      <c r="CM525" s="40"/>
      <c r="CN525" s="40"/>
      <c r="CO525" s="84">
        <v>0</v>
      </c>
      <c r="CP525" s="84">
        <v>0</v>
      </c>
      <c r="CQ525" s="40"/>
      <c r="CR525" s="57">
        <f t="shared" si="5076"/>
        <v>0</v>
      </c>
      <c r="CS525" s="40"/>
      <c r="CT525" s="40"/>
      <c r="CU525" s="84"/>
      <c r="CV525" s="84"/>
      <c r="CW525" s="84"/>
      <c r="CX525" s="84"/>
      <c r="CY525" s="191"/>
      <c r="CZ525" s="84"/>
      <c r="DA525" s="40"/>
      <c r="DB525" s="84">
        <v>0</v>
      </c>
      <c r="DC525" s="84"/>
      <c r="DD525" s="84"/>
      <c r="DE525" s="84">
        <f t="shared" si="5015"/>
        <v>0</v>
      </c>
      <c r="DF525" s="191"/>
      <c r="DG525" s="84"/>
      <c r="DH525" s="40"/>
      <c r="DI525" s="84">
        <v>0</v>
      </c>
      <c r="DJ525" s="84"/>
      <c r="DK525" s="84"/>
      <c r="DL525" s="84">
        <f t="shared" si="5016"/>
        <v>0</v>
      </c>
      <c r="DM525" s="191"/>
      <c r="DN525" s="84"/>
      <c r="DO525" s="40"/>
      <c r="DP525" s="84">
        <v>0</v>
      </c>
      <c r="DQ525" s="84"/>
      <c r="DR525" s="84"/>
      <c r="DS525" s="84">
        <f t="shared" si="5017"/>
        <v>0</v>
      </c>
      <c r="DT525" s="191"/>
      <c r="DU525" s="84"/>
      <c r="DV525" s="40"/>
      <c r="DW525" s="84">
        <v>0</v>
      </c>
      <c r="DX525" s="84"/>
      <c r="DY525" s="84"/>
      <c r="DZ525" s="84">
        <f t="shared" si="5018"/>
        <v>0</v>
      </c>
      <c r="EA525" s="191"/>
      <c r="EB525" s="84"/>
      <c r="EC525" s="40"/>
      <c r="ED525" s="84">
        <v>0</v>
      </c>
      <c r="EE525" s="84"/>
      <c r="EF525" s="84"/>
      <c r="EG525" s="84">
        <f t="shared" si="5019"/>
        <v>0</v>
      </c>
      <c r="EH525" s="191"/>
      <c r="EI525" s="84"/>
      <c r="EJ525" s="40"/>
      <c r="EK525" s="84">
        <v>0</v>
      </c>
      <c r="EL525" s="84"/>
      <c r="EM525" s="84"/>
      <c r="EN525" s="84">
        <f t="shared" si="5020"/>
        <v>0</v>
      </c>
      <c r="EO525" s="191"/>
      <c r="EP525" s="84"/>
      <c r="EQ525" s="40"/>
      <c r="ER525" s="84">
        <v>0</v>
      </c>
      <c r="ES525" s="84"/>
      <c r="ET525" s="84"/>
      <c r="EU525" s="84">
        <f t="shared" si="5021"/>
        <v>0</v>
      </c>
      <c r="EV525" s="191"/>
      <c r="EW525" s="84"/>
      <c r="EX525" s="40"/>
      <c r="EY525" s="84">
        <v>0</v>
      </c>
      <c r="EZ525" s="84"/>
      <c r="FA525" s="84"/>
      <c r="FB525" s="84">
        <f t="shared" si="5022"/>
        <v>0</v>
      </c>
      <c r="FC525" s="191"/>
      <c r="FD525" s="84"/>
      <c r="FE525" s="40"/>
      <c r="FF525" s="84">
        <v>0</v>
      </c>
      <c r="FG525" s="84"/>
      <c r="FH525" s="84"/>
      <c r="FI525" s="84">
        <f t="shared" si="5023"/>
        <v>0</v>
      </c>
      <c r="FJ525" s="191"/>
      <c r="FK525" s="84"/>
      <c r="FL525" s="40"/>
      <c r="FM525" s="84">
        <v>0</v>
      </c>
      <c r="FN525" s="84"/>
      <c r="FO525" s="84"/>
      <c r="FP525" s="84">
        <f t="shared" si="5024"/>
        <v>0</v>
      </c>
      <c r="FQ525" s="191"/>
      <c r="FR525" s="84"/>
      <c r="FS525" s="40"/>
      <c r="FT525" s="97">
        <f t="shared" si="5025"/>
        <v>0</v>
      </c>
      <c r="FU525" s="84">
        <v>0</v>
      </c>
      <c r="FV525" s="84">
        <v>0</v>
      </c>
      <c r="FW525" s="84">
        <v>0</v>
      </c>
      <c r="FX525" s="84">
        <f t="shared" si="5026"/>
        <v>0</v>
      </c>
      <c r="FY525" s="191" t="str">
        <f t="shared" si="5027"/>
        <v>nebija plānots</v>
      </c>
      <c r="FZ525" s="84">
        <f t="shared" si="5028"/>
        <v>0</v>
      </c>
      <c r="GA525" s="84">
        <v>0</v>
      </c>
      <c r="GB525" s="84">
        <v>0</v>
      </c>
      <c r="GC525" s="84">
        <f t="shared" si="5029"/>
        <v>0</v>
      </c>
      <c r="GD525" s="84">
        <f t="shared" si="5030"/>
        <v>0</v>
      </c>
      <c r="GE525" s="84">
        <f t="shared" si="5031"/>
        <v>0</v>
      </c>
      <c r="GF525" s="191" t="str">
        <f t="shared" si="5032"/>
        <v>nebija plānots</v>
      </c>
      <c r="GG525" s="84">
        <f t="shared" si="5033"/>
        <v>0</v>
      </c>
      <c r="GH525" s="84">
        <v>0</v>
      </c>
      <c r="GI525" s="84">
        <v>0</v>
      </c>
      <c r="GJ525" s="84">
        <f t="shared" si="5034"/>
        <v>0</v>
      </c>
      <c r="GK525" s="84">
        <f t="shared" si="5035"/>
        <v>0</v>
      </c>
      <c r="GL525" s="84">
        <f t="shared" si="5036"/>
        <v>0</v>
      </c>
      <c r="GM525" s="191" t="str">
        <f t="shared" si="5037"/>
        <v>nebija plānots</v>
      </c>
      <c r="GN525" s="84">
        <f t="shared" si="5038"/>
        <v>0</v>
      </c>
      <c r="GO525" s="84">
        <v>0</v>
      </c>
      <c r="GP525" s="84">
        <v>0</v>
      </c>
      <c r="GQ525" s="84">
        <f t="shared" si="5007"/>
        <v>0</v>
      </c>
      <c r="GR525" s="84">
        <f t="shared" si="5008"/>
        <v>0</v>
      </c>
      <c r="GS525" s="84">
        <f t="shared" si="5009"/>
        <v>0</v>
      </c>
      <c r="GT525" s="191" t="str">
        <f t="shared" si="5039"/>
        <v>nebija plānots</v>
      </c>
      <c r="GU525" s="84">
        <f t="shared" si="5010"/>
        <v>0</v>
      </c>
      <c r="GV525" s="84">
        <v>0</v>
      </c>
      <c r="GW525" s="84">
        <v>0</v>
      </c>
      <c r="GX525" s="84">
        <f t="shared" si="5011"/>
        <v>0</v>
      </c>
      <c r="GY525" s="84">
        <f t="shared" si="5012"/>
        <v>0</v>
      </c>
      <c r="GZ525" s="84">
        <f t="shared" si="5013"/>
        <v>0</v>
      </c>
      <c r="HA525" s="191" t="str">
        <f t="shared" si="5197"/>
        <v>nebija plānots</v>
      </c>
      <c r="HB525" s="84">
        <f t="shared" si="5014"/>
        <v>0</v>
      </c>
      <c r="HC525" s="40"/>
      <c r="HD525" s="40"/>
      <c r="HE525" s="99"/>
      <c r="HF525" s="99">
        <v>1</v>
      </c>
      <c r="HG525" s="100" t="s">
        <v>636</v>
      </c>
      <c r="HH525" s="100"/>
      <c r="HI525" s="100"/>
    </row>
    <row r="526" spans="1:217" ht="195" collapsed="1" x14ac:dyDescent="0.45">
      <c r="A526" s="1" t="str">
        <f>G526&amp;K526</f>
        <v>9.1.4.4.__</v>
      </c>
      <c r="B526" s="9" t="str">
        <f>C526&amp;J526&amp;"."&amp;D526</f>
        <v>9.1.4.4.K0.Nē</v>
      </c>
      <c r="C526" s="317" t="s">
        <v>106</v>
      </c>
      <c r="D526" s="1" t="s">
        <v>1471</v>
      </c>
      <c r="E526" s="35">
        <v>508</v>
      </c>
      <c r="F526" s="52">
        <v>9</v>
      </c>
      <c r="G526" s="55" t="s">
        <v>106</v>
      </c>
      <c r="H526" s="54" t="s">
        <v>315</v>
      </c>
      <c r="I526" s="54" t="str">
        <f t="shared" si="4781"/>
        <v>9.1.4.4. Diskriminācijas novēršana</v>
      </c>
      <c r="J526" s="54" t="s">
        <v>1472</v>
      </c>
      <c r="K526" s="55" t="s">
        <v>33</v>
      </c>
      <c r="L526" s="38" t="str">
        <f t="shared" si="4782"/>
        <v>9.1.4.4.__</v>
      </c>
      <c r="M526" s="63" t="s">
        <v>89</v>
      </c>
      <c r="N526" s="62" t="s">
        <v>4</v>
      </c>
      <c r="O526" s="55" t="s">
        <v>222</v>
      </c>
      <c r="P526" s="55" t="s">
        <v>225</v>
      </c>
      <c r="Q526" s="57">
        <f t="shared" si="4783"/>
        <v>7374219</v>
      </c>
      <c r="R526" s="57">
        <f t="shared" si="4784"/>
        <v>7374219</v>
      </c>
      <c r="S526" s="80">
        <v>0</v>
      </c>
      <c r="T526" s="80">
        <v>0</v>
      </c>
      <c r="U526" s="81">
        <v>7374219</v>
      </c>
      <c r="V526" s="80">
        <v>0</v>
      </c>
      <c r="W526" s="80">
        <v>0</v>
      </c>
      <c r="X526" s="85" t="str">
        <f t="shared" si="5075"/>
        <v>ESF</v>
      </c>
      <c r="Y526" s="85">
        <v>0</v>
      </c>
      <c r="Z526" s="85">
        <v>69728.38</v>
      </c>
      <c r="AA526" s="85">
        <v>0</v>
      </c>
      <c r="AB526" s="85">
        <v>85.72</v>
      </c>
      <c r="AC526" s="85">
        <v>53771.65</v>
      </c>
      <c r="AD526" s="85">
        <v>0</v>
      </c>
      <c r="AE526" s="85">
        <v>0</v>
      </c>
      <c r="AF526" s="85">
        <v>57125.22</v>
      </c>
      <c r="AG526" s="85">
        <v>0</v>
      </c>
      <c r="AH526" s="85">
        <v>110482.04</v>
      </c>
      <c r="AI526" s="85">
        <v>0</v>
      </c>
      <c r="AJ526" s="85">
        <v>0</v>
      </c>
      <c r="AK526" s="85">
        <v>111076.83</v>
      </c>
      <c r="AL526" s="85">
        <v>0</v>
      </c>
      <c r="AM526" s="85">
        <v>332541.46000000002</v>
      </c>
      <c r="AN526" s="85">
        <f t="shared" si="5319"/>
        <v>402269.84</v>
      </c>
      <c r="AO526" s="85">
        <v>569838.96</v>
      </c>
      <c r="AP526" s="57">
        <f t="shared" si="4538"/>
        <v>972108.80000000005</v>
      </c>
      <c r="AQ526" s="85">
        <v>0</v>
      </c>
      <c r="AR526" s="85">
        <v>0</v>
      </c>
      <c r="AS526" s="85">
        <v>272006.01</v>
      </c>
      <c r="AT526" s="85">
        <v>0</v>
      </c>
      <c r="AU526" s="85">
        <v>0</v>
      </c>
      <c r="AV526" s="85">
        <v>148061.07999999999</v>
      </c>
      <c r="AW526" s="85">
        <v>0</v>
      </c>
      <c r="AX526" s="85">
        <v>0</v>
      </c>
      <c r="AY526" s="85">
        <v>269515.28000000003</v>
      </c>
      <c r="AZ526" s="85">
        <v>0</v>
      </c>
      <c r="BA526" s="85">
        <v>0</v>
      </c>
      <c r="BB526" s="85">
        <v>147067.85999999999</v>
      </c>
      <c r="BC526" s="57">
        <f t="shared" si="4539"/>
        <v>836650.23</v>
      </c>
      <c r="BD526" s="57">
        <f t="shared" si="4474"/>
        <v>1808759.03</v>
      </c>
      <c r="BE526" s="85">
        <v>0</v>
      </c>
      <c r="BF526" s="85">
        <v>313609.17</v>
      </c>
      <c r="BG526" s="85">
        <v>0</v>
      </c>
      <c r="BH526" s="85">
        <v>0</v>
      </c>
      <c r="BI526" s="85">
        <v>293796.07</v>
      </c>
      <c r="BJ526" s="85">
        <v>17585.080000000002</v>
      </c>
      <c r="BK526" s="85">
        <v>199420.88</v>
      </c>
      <c r="BL526" s="85">
        <v>0</v>
      </c>
      <c r="BM526" s="85">
        <v>0</v>
      </c>
      <c r="BN526" s="85">
        <v>0</v>
      </c>
      <c r="BO526" s="85">
        <v>174027.43</v>
      </c>
      <c r="BP526" s="85">
        <v>0</v>
      </c>
      <c r="BQ526" s="57">
        <f t="shared" si="4540"/>
        <v>998438.62999999989</v>
      </c>
      <c r="BR526" s="85">
        <v>0</v>
      </c>
      <c r="BS526" s="85">
        <v>72965.55</v>
      </c>
      <c r="BT526" s="85">
        <v>151629.60999999999</v>
      </c>
      <c r="BU526" s="85">
        <v>0</v>
      </c>
      <c r="BV526" s="85">
        <v>144633.07999999999</v>
      </c>
      <c r="BW526" s="85">
        <v>0</v>
      </c>
      <c r="BX526" s="85">
        <v>311616.65999999997</v>
      </c>
      <c r="BY526" s="85">
        <v>0</v>
      </c>
      <c r="BZ526" s="85">
        <v>0</v>
      </c>
      <c r="CA526" s="85">
        <v>0</v>
      </c>
      <c r="CB526" s="85">
        <v>250861.07</v>
      </c>
      <c r="CC526" s="85">
        <v>0</v>
      </c>
      <c r="CD526" s="57">
        <f t="shared" si="4475"/>
        <v>931705.97</v>
      </c>
      <c r="CE526" s="85">
        <v>0</v>
      </c>
      <c r="CF526" s="85">
        <v>0</v>
      </c>
      <c r="CG526" s="85">
        <v>311575.24</v>
      </c>
      <c r="CH526" s="85">
        <v>0</v>
      </c>
      <c r="CI526" s="85">
        <v>237493.35</v>
      </c>
      <c r="CJ526" s="85">
        <v>0</v>
      </c>
      <c r="CK526" s="85">
        <v>0</v>
      </c>
      <c r="CL526" s="85">
        <v>287710.40999999997</v>
      </c>
      <c r="CM526" s="85">
        <v>0</v>
      </c>
      <c r="CN526" s="85">
        <v>0</v>
      </c>
      <c r="CO526" s="84">
        <v>0</v>
      </c>
      <c r="CP526" s="84">
        <v>561958.72</v>
      </c>
      <c r="CQ526" s="57">
        <f>CE526+CF526+CG526+CH526+CI526+CJ526+CK526+CL526+CM526+CN526+CO526+CP526</f>
        <v>1398737.72</v>
      </c>
      <c r="CR526" s="57">
        <f t="shared" si="5076"/>
        <v>5137641.3499999996</v>
      </c>
      <c r="CS526" s="179">
        <v>0</v>
      </c>
      <c r="CT526" s="84">
        <v>0</v>
      </c>
      <c r="CU526" s="84">
        <v>0</v>
      </c>
      <c r="CV526" s="84">
        <f t="shared" si="5040"/>
        <v>0</v>
      </c>
      <c r="CW526" s="84">
        <v>0</v>
      </c>
      <c r="CX526" s="84">
        <f t="shared" si="5041"/>
        <v>0</v>
      </c>
      <c r="CY526" s="191" t="str">
        <f t="shared" si="5042"/>
        <v>nebija plānots</v>
      </c>
      <c r="CZ526" s="84">
        <f t="shared" si="5043"/>
        <v>0</v>
      </c>
      <c r="DA526" s="84">
        <f t="shared" ref="DA526:FL526" si="5650">DA527+DA528</f>
        <v>456890.71</v>
      </c>
      <c r="DB526" s="84">
        <v>456645.7</v>
      </c>
      <c r="DC526" s="84">
        <f t="shared" si="5045"/>
        <v>456890.71</v>
      </c>
      <c r="DD526" s="84">
        <v>0</v>
      </c>
      <c r="DE526" s="84">
        <f t="shared" si="5015"/>
        <v>456645.7</v>
      </c>
      <c r="DF526" s="191">
        <f t="shared" ref="DF526" si="5651">IFERROR(DE526/DC526,"nebija plānots")</f>
        <v>0.99946374484173683</v>
      </c>
      <c r="DG526" s="84">
        <f t="shared" ref="DG526" si="5652">DE526-DC526</f>
        <v>-245.01000000000931</v>
      </c>
      <c r="DH526" s="84">
        <f t="shared" si="5650"/>
        <v>0</v>
      </c>
      <c r="DI526" s="84">
        <v>0</v>
      </c>
      <c r="DJ526" s="84">
        <f t="shared" ref="DJ526" si="5653">DC526+DH526</f>
        <v>456890.71</v>
      </c>
      <c r="DK526" s="84">
        <v>0</v>
      </c>
      <c r="DL526" s="84">
        <f t="shared" si="5016"/>
        <v>456645.7</v>
      </c>
      <c r="DM526" s="191">
        <f t="shared" ref="DM526" si="5654">IFERROR(DL526/DJ526,"nebija plānots")</f>
        <v>0.99946374484173683</v>
      </c>
      <c r="DN526" s="84">
        <f t="shared" ref="DN526" si="5655">DL526-DJ526</f>
        <v>-245.01000000000931</v>
      </c>
      <c r="DO526" s="84">
        <f t="shared" si="5650"/>
        <v>0</v>
      </c>
      <c r="DP526" s="84">
        <v>120479.76</v>
      </c>
      <c r="DQ526" s="84">
        <f t="shared" ref="DQ526" si="5656">DJ526+DO526</f>
        <v>456890.71</v>
      </c>
      <c r="DR526" s="84">
        <v>0</v>
      </c>
      <c r="DS526" s="84">
        <f t="shared" si="5017"/>
        <v>577125.46</v>
      </c>
      <c r="DT526" s="191">
        <f t="shared" ref="DT526" si="5657">IFERROR(DS526/DQ526,"nebija plānots")</f>
        <v>1.2631586665441281</v>
      </c>
      <c r="DU526" s="84">
        <f t="shared" ref="DU526" si="5658">DS526-DQ526</f>
        <v>120234.74999999994</v>
      </c>
      <c r="DV526" s="84">
        <f t="shared" si="5650"/>
        <v>242424.28</v>
      </c>
      <c r="DW526" s="84">
        <v>17031.96</v>
      </c>
      <c r="DX526" s="84">
        <f t="shared" ref="DX526" si="5659">DQ526+DV526</f>
        <v>699314.99</v>
      </c>
      <c r="DY526" s="84">
        <v>0</v>
      </c>
      <c r="DZ526" s="84">
        <f t="shared" si="5018"/>
        <v>594157.41999999993</v>
      </c>
      <c r="EA526" s="191">
        <f t="shared" ref="EA526" si="5660">IFERROR(DZ526/DX526,"nebija plānots")</f>
        <v>0.84962774786223294</v>
      </c>
      <c r="EB526" s="84">
        <f t="shared" ref="EB526" si="5661">DZ526-DX526</f>
        <v>-105157.57000000007</v>
      </c>
      <c r="EC526" s="84">
        <f t="shared" si="5650"/>
        <v>0</v>
      </c>
      <c r="ED526" s="84">
        <v>0</v>
      </c>
      <c r="EE526" s="84">
        <f t="shared" ref="EE526" si="5662">DX526+EC526</f>
        <v>699314.99</v>
      </c>
      <c r="EF526" s="84">
        <v>0</v>
      </c>
      <c r="EG526" s="84">
        <f t="shared" si="5019"/>
        <v>594157.41999999993</v>
      </c>
      <c r="EH526" s="191">
        <f t="shared" ref="EH526" si="5663">IFERROR(EG526/EE526,"nebija plānots")</f>
        <v>0.84962774786223294</v>
      </c>
      <c r="EI526" s="84">
        <f t="shared" ref="EI526" si="5664">EG526-EE526</f>
        <v>-105157.57000000007</v>
      </c>
      <c r="EJ526" s="84">
        <f t="shared" si="5650"/>
        <v>0</v>
      </c>
      <c r="EK526" s="84">
        <v>181879.58</v>
      </c>
      <c r="EL526" s="84">
        <f t="shared" ref="EL526" si="5665">EE526+EJ526</f>
        <v>699314.99</v>
      </c>
      <c r="EM526" s="84">
        <v>0</v>
      </c>
      <c r="EN526" s="84">
        <f t="shared" si="5020"/>
        <v>776036.99999999988</v>
      </c>
      <c r="EO526" s="191">
        <f t="shared" ref="EO526" si="5666">IFERROR(EN526/EL526,"nebija plānots")</f>
        <v>1.1097102322946057</v>
      </c>
      <c r="EP526" s="84">
        <f t="shared" ref="EP526" si="5667">EN526-EL526</f>
        <v>76722.009999999893</v>
      </c>
      <c r="EQ526" s="84">
        <f t="shared" si="5650"/>
        <v>158655.42000000001</v>
      </c>
      <c r="ER526" s="84">
        <v>0</v>
      </c>
      <c r="ES526" s="84">
        <f t="shared" ref="ES526" si="5668">EL526+EQ526</f>
        <v>857970.41</v>
      </c>
      <c r="ET526" s="84">
        <v>0</v>
      </c>
      <c r="EU526" s="84">
        <f t="shared" si="5021"/>
        <v>776036.99999999988</v>
      </c>
      <c r="EV526" s="191">
        <f t="shared" ref="EV526" si="5669">IFERROR(EU526/ES526,"nebija plānots")</f>
        <v>0.90450322173698261</v>
      </c>
      <c r="EW526" s="84">
        <f t="shared" ref="EW526" si="5670">EU526-ES526</f>
        <v>-81933.410000000149</v>
      </c>
      <c r="EX526" s="84">
        <f t="shared" si="5650"/>
        <v>0</v>
      </c>
      <c r="EY526" s="84">
        <v>0</v>
      </c>
      <c r="EZ526" s="84">
        <f t="shared" ref="EZ526" si="5671">ES526+EX526</f>
        <v>857970.41</v>
      </c>
      <c r="FA526" s="84">
        <v>0</v>
      </c>
      <c r="FB526" s="84">
        <f t="shared" si="5022"/>
        <v>776036.99999999988</v>
      </c>
      <c r="FC526" s="191">
        <f t="shared" ref="FC526" si="5672">IFERROR(FB526/EZ526,"nebija plānots")</f>
        <v>0.90450322173698261</v>
      </c>
      <c r="FD526" s="84">
        <f t="shared" ref="FD526" si="5673">FB526-EZ526</f>
        <v>-81933.410000000149</v>
      </c>
      <c r="FE526" s="84">
        <f t="shared" si="5650"/>
        <v>0</v>
      </c>
      <c r="FF526" s="84">
        <v>177461.85</v>
      </c>
      <c r="FG526" s="84">
        <f t="shared" ref="FG526" si="5674">EZ526+FE526</f>
        <v>857970.41</v>
      </c>
      <c r="FH526" s="84">
        <v>0</v>
      </c>
      <c r="FI526" s="84">
        <f t="shared" si="5023"/>
        <v>953498.84999999986</v>
      </c>
      <c r="FJ526" s="191">
        <f t="shared" ref="FJ526" si="5675">IFERROR(FI526/FG526,"nebija plānots")</f>
        <v>1.1113423480420495</v>
      </c>
      <c r="FK526" s="84">
        <f t="shared" ref="FK526" si="5676">FI526-FG526</f>
        <v>95528.439999999828</v>
      </c>
      <c r="FL526" s="84">
        <f t="shared" si="5650"/>
        <v>160289.06</v>
      </c>
      <c r="FM526" s="84">
        <v>0</v>
      </c>
      <c r="FN526" s="84">
        <f t="shared" ref="FN526" si="5677">FG526+FL526</f>
        <v>1018259.47</v>
      </c>
      <c r="FO526" s="84">
        <v>0</v>
      </c>
      <c r="FP526" s="84">
        <f t="shared" si="5024"/>
        <v>953498.84999999986</v>
      </c>
      <c r="FQ526" s="191">
        <f t="shared" ref="FQ526" si="5678">IFERROR(FP526/FN526,"nebija plānots")</f>
        <v>0.93640067005711214</v>
      </c>
      <c r="FR526" s="84">
        <f t="shared" ref="FR526" si="5679">FP526-FN526</f>
        <v>-64760.620000000112</v>
      </c>
      <c r="FS526" s="97">
        <f t="shared" si="5258"/>
        <v>1018259.47</v>
      </c>
      <c r="FT526" s="97">
        <f t="shared" si="5025"/>
        <v>6091140.1999999993</v>
      </c>
      <c r="FU526" s="84">
        <v>422481.87</v>
      </c>
      <c r="FV526" s="84">
        <v>0</v>
      </c>
      <c r="FW526" s="84">
        <v>0</v>
      </c>
      <c r="FX526" s="84">
        <f t="shared" si="5026"/>
        <v>0</v>
      </c>
      <c r="FY526" s="191">
        <f t="shared" si="5027"/>
        <v>0</v>
      </c>
      <c r="FZ526" s="84">
        <f t="shared" si="5028"/>
        <v>422481.87</v>
      </c>
      <c r="GA526" s="84">
        <v>418287.3</v>
      </c>
      <c r="GB526" s="84">
        <v>0</v>
      </c>
      <c r="GC526" s="84">
        <f t="shared" si="5029"/>
        <v>418287.3</v>
      </c>
      <c r="GD526" s="84">
        <f t="shared" si="5030"/>
        <v>0</v>
      </c>
      <c r="GE526" s="84">
        <f t="shared" si="5031"/>
        <v>418287.3</v>
      </c>
      <c r="GF526" s="191">
        <f t="shared" si="5032"/>
        <v>0.99007159762855623</v>
      </c>
      <c r="GG526" s="84">
        <f t="shared" si="5033"/>
        <v>4194.570000000007</v>
      </c>
      <c r="GH526" s="84">
        <v>0</v>
      </c>
      <c r="GI526" s="84">
        <v>0</v>
      </c>
      <c r="GJ526" s="84">
        <f t="shared" si="5034"/>
        <v>0</v>
      </c>
      <c r="GK526" s="84">
        <f t="shared" si="5035"/>
        <v>0</v>
      </c>
      <c r="GL526" s="84">
        <f t="shared" si="5036"/>
        <v>418287.3</v>
      </c>
      <c r="GM526" s="191">
        <f t="shared" si="5037"/>
        <v>0.99007159762855623</v>
      </c>
      <c r="GN526" s="84">
        <f t="shared" si="5038"/>
        <v>4194.570000000007</v>
      </c>
      <c r="GO526" s="84">
        <v>0</v>
      </c>
      <c r="GP526" s="84">
        <v>0</v>
      </c>
      <c r="GQ526" s="84">
        <f t="shared" si="5007"/>
        <v>0</v>
      </c>
      <c r="GR526" s="84">
        <f t="shared" si="5008"/>
        <v>0</v>
      </c>
      <c r="GS526" s="84">
        <f t="shared" si="5009"/>
        <v>418287.3</v>
      </c>
      <c r="GT526" s="191">
        <f t="shared" si="5039"/>
        <v>0.99007159762855623</v>
      </c>
      <c r="GU526" s="84">
        <f t="shared" si="5010"/>
        <v>4194.570000000007</v>
      </c>
      <c r="GV526" s="84">
        <v>0</v>
      </c>
      <c r="GW526" s="84">
        <v>0</v>
      </c>
      <c r="GX526" s="84">
        <f t="shared" si="5011"/>
        <v>0</v>
      </c>
      <c r="GY526" s="84">
        <f t="shared" si="5012"/>
        <v>0</v>
      </c>
      <c r="GZ526" s="84">
        <f t="shared" si="5013"/>
        <v>418287.3</v>
      </c>
      <c r="HA526" s="191">
        <f t="shared" si="5197"/>
        <v>0.99007159762855623</v>
      </c>
      <c r="HB526" s="84">
        <f t="shared" si="5014"/>
        <v>4194.570000000007</v>
      </c>
      <c r="HC526" s="57">
        <f>FU526+FS526+CQ526+CD526+BQ526+BC526+AP526</f>
        <v>6578382.6899999985</v>
      </c>
      <c r="HD526" s="57">
        <f>Q526-HC526</f>
        <v>795836.31000000145</v>
      </c>
      <c r="HE526" s="58"/>
      <c r="HF526" s="58"/>
      <c r="HG526" s="59"/>
      <c r="HH526" s="59"/>
      <c r="HI526" s="59"/>
    </row>
    <row r="527" spans="1:217" ht="78" hidden="1" outlineLevel="1" x14ac:dyDescent="0.45">
      <c r="B527" s="9"/>
      <c r="C527" s="317" t="s">
        <v>106</v>
      </c>
      <c r="D527" s="1" t="s">
        <v>1471</v>
      </c>
      <c r="E527" s="35">
        <v>509</v>
      </c>
      <c r="F527" s="35">
        <v>9</v>
      </c>
      <c r="G527" s="38" t="s">
        <v>106</v>
      </c>
      <c r="H527" s="37" t="s">
        <v>315</v>
      </c>
      <c r="I527" s="37" t="s">
        <v>562</v>
      </c>
      <c r="J527" s="54">
        <v>0</v>
      </c>
      <c r="K527" s="38"/>
      <c r="L527" s="38"/>
      <c r="M527" s="42" t="s">
        <v>89</v>
      </c>
      <c r="N527" s="41"/>
      <c r="O527" s="38"/>
      <c r="P527" s="38" t="s">
        <v>456</v>
      </c>
      <c r="Q527" s="40"/>
      <c r="R527" s="40"/>
      <c r="S527" s="40"/>
      <c r="T527" s="40"/>
      <c r="U527" s="98"/>
      <c r="V527" s="40"/>
      <c r="W527" s="40"/>
      <c r="X527" s="85">
        <f t="shared" si="5075"/>
        <v>0</v>
      </c>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0"/>
      <c r="AZ527" s="40"/>
      <c r="BA527" s="40"/>
      <c r="BB527" s="40"/>
      <c r="BC527" s="40"/>
      <c r="BD527" s="40"/>
      <c r="BE527" s="40"/>
      <c r="BF527" s="40"/>
      <c r="BG527" s="40"/>
      <c r="BH527" s="40"/>
      <c r="BI527" s="40"/>
      <c r="BJ527" s="40"/>
      <c r="BK527" s="40"/>
      <c r="BL527" s="40"/>
      <c r="BM527" s="40"/>
      <c r="BN527" s="40"/>
      <c r="BO527" s="40"/>
      <c r="BP527" s="40"/>
      <c r="BQ527" s="40"/>
      <c r="BR527" s="40"/>
      <c r="BS527" s="40"/>
      <c r="BT527" s="40"/>
      <c r="BU527" s="40"/>
      <c r="BV527" s="40"/>
      <c r="BW527" s="40"/>
      <c r="BX527" s="40"/>
      <c r="BY527" s="40"/>
      <c r="BZ527" s="40"/>
      <c r="CA527" s="40"/>
      <c r="CB527" s="40"/>
      <c r="CC527" s="40"/>
      <c r="CD527" s="40"/>
      <c r="CE527" s="40"/>
      <c r="CF527" s="40"/>
      <c r="CG527" s="40"/>
      <c r="CH527" s="40"/>
      <c r="CI527" s="40"/>
      <c r="CJ527" s="40"/>
      <c r="CK527" s="40"/>
      <c r="CL527" s="40"/>
      <c r="CM527" s="40"/>
      <c r="CN527" s="40"/>
      <c r="CO527" s="84">
        <v>0</v>
      </c>
      <c r="CP527" s="84">
        <v>0</v>
      </c>
      <c r="CQ527" s="40"/>
      <c r="CR527" s="57">
        <f t="shared" si="5076"/>
        <v>0</v>
      </c>
      <c r="CS527" s="40"/>
      <c r="CT527" s="40"/>
      <c r="CU527" s="84"/>
      <c r="CV527" s="84"/>
      <c r="CW527" s="84"/>
      <c r="CX527" s="84"/>
      <c r="CY527" s="191"/>
      <c r="CZ527" s="84"/>
      <c r="DA527" s="40"/>
      <c r="DB527" s="84">
        <v>0</v>
      </c>
      <c r="DC527" s="84"/>
      <c r="DD527" s="84"/>
      <c r="DE527" s="84">
        <f t="shared" si="5015"/>
        <v>0</v>
      </c>
      <c r="DF527" s="191"/>
      <c r="DG527" s="84"/>
      <c r="DH527" s="40"/>
      <c r="DI527" s="84">
        <v>0</v>
      </c>
      <c r="DJ527" s="84"/>
      <c r="DK527" s="84"/>
      <c r="DL527" s="84">
        <f t="shared" si="5016"/>
        <v>0</v>
      </c>
      <c r="DM527" s="191"/>
      <c r="DN527" s="84"/>
      <c r="DO527" s="40"/>
      <c r="DP527" s="84">
        <v>0</v>
      </c>
      <c r="DQ527" s="84"/>
      <c r="DR527" s="84"/>
      <c r="DS527" s="84">
        <f t="shared" si="5017"/>
        <v>0</v>
      </c>
      <c r="DT527" s="191"/>
      <c r="DU527" s="84"/>
      <c r="DV527" s="40"/>
      <c r="DW527" s="84">
        <v>0</v>
      </c>
      <c r="DX527" s="84"/>
      <c r="DY527" s="84"/>
      <c r="DZ527" s="84">
        <f t="shared" si="5018"/>
        <v>0</v>
      </c>
      <c r="EA527" s="191"/>
      <c r="EB527" s="84"/>
      <c r="EC527" s="40"/>
      <c r="ED527" s="84">
        <v>0</v>
      </c>
      <c r="EE527" s="84"/>
      <c r="EF527" s="84"/>
      <c r="EG527" s="84">
        <f t="shared" si="5019"/>
        <v>0</v>
      </c>
      <c r="EH527" s="191"/>
      <c r="EI527" s="84"/>
      <c r="EJ527" s="40"/>
      <c r="EK527" s="84">
        <v>0</v>
      </c>
      <c r="EL527" s="84"/>
      <c r="EM527" s="84"/>
      <c r="EN527" s="84">
        <f t="shared" si="5020"/>
        <v>0</v>
      </c>
      <c r="EO527" s="191"/>
      <c r="EP527" s="84"/>
      <c r="EQ527" s="40"/>
      <c r="ER527" s="84">
        <v>0</v>
      </c>
      <c r="ES527" s="84"/>
      <c r="ET527" s="84"/>
      <c r="EU527" s="84">
        <f t="shared" si="5021"/>
        <v>0</v>
      </c>
      <c r="EV527" s="191"/>
      <c r="EW527" s="84"/>
      <c r="EX527" s="40"/>
      <c r="EY527" s="84">
        <v>0</v>
      </c>
      <c r="EZ527" s="84"/>
      <c r="FA527" s="84"/>
      <c r="FB527" s="84">
        <f t="shared" si="5022"/>
        <v>0</v>
      </c>
      <c r="FC527" s="191"/>
      <c r="FD527" s="84"/>
      <c r="FE527" s="40"/>
      <c r="FF527" s="84">
        <v>0</v>
      </c>
      <c r="FG527" s="84"/>
      <c r="FH527" s="84"/>
      <c r="FI527" s="84">
        <f t="shared" si="5023"/>
        <v>0</v>
      </c>
      <c r="FJ527" s="191"/>
      <c r="FK527" s="84"/>
      <c r="FL527" s="40"/>
      <c r="FM527" s="84">
        <v>0</v>
      </c>
      <c r="FN527" s="84"/>
      <c r="FO527" s="84"/>
      <c r="FP527" s="84">
        <f t="shared" si="5024"/>
        <v>0</v>
      </c>
      <c r="FQ527" s="191"/>
      <c r="FR527" s="84"/>
      <c r="FS527" s="40"/>
      <c r="FT527" s="97">
        <f t="shared" si="5025"/>
        <v>0</v>
      </c>
      <c r="FU527" s="84">
        <v>0</v>
      </c>
      <c r="FV527" s="84">
        <v>0</v>
      </c>
      <c r="FW527" s="84">
        <v>0</v>
      </c>
      <c r="FX527" s="84">
        <f t="shared" si="5026"/>
        <v>0</v>
      </c>
      <c r="FY527" s="191" t="str">
        <f t="shared" si="5027"/>
        <v>nebija plānots</v>
      </c>
      <c r="FZ527" s="84">
        <f t="shared" si="5028"/>
        <v>0</v>
      </c>
      <c r="GA527" s="84">
        <v>0</v>
      </c>
      <c r="GB527" s="84">
        <v>0</v>
      </c>
      <c r="GC527" s="84">
        <f t="shared" si="5029"/>
        <v>0</v>
      </c>
      <c r="GD527" s="84">
        <f t="shared" si="5030"/>
        <v>0</v>
      </c>
      <c r="GE527" s="84">
        <f t="shared" si="5031"/>
        <v>0</v>
      </c>
      <c r="GF527" s="191" t="str">
        <f t="shared" si="5032"/>
        <v>nebija plānots</v>
      </c>
      <c r="GG527" s="84">
        <f t="shared" si="5033"/>
        <v>0</v>
      </c>
      <c r="GH527" s="84">
        <v>0</v>
      </c>
      <c r="GI527" s="84">
        <v>0</v>
      </c>
      <c r="GJ527" s="84">
        <f t="shared" si="5034"/>
        <v>0</v>
      </c>
      <c r="GK527" s="84">
        <f t="shared" si="5035"/>
        <v>0</v>
      </c>
      <c r="GL527" s="84">
        <f t="shared" si="5036"/>
        <v>0</v>
      </c>
      <c r="GM527" s="191" t="str">
        <f t="shared" si="5037"/>
        <v>nebija plānots</v>
      </c>
      <c r="GN527" s="84">
        <f t="shared" si="5038"/>
        <v>0</v>
      </c>
      <c r="GO527" s="84">
        <v>0</v>
      </c>
      <c r="GP527" s="84">
        <v>0</v>
      </c>
      <c r="GQ527" s="84">
        <f t="shared" si="5007"/>
        <v>0</v>
      </c>
      <c r="GR527" s="84">
        <f t="shared" si="5008"/>
        <v>0</v>
      </c>
      <c r="GS527" s="84">
        <f t="shared" si="5009"/>
        <v>0</v>
      </c>
      <c r="GT527" s="191" t="str">
        <f t="shared" si="5039"/>
        <v>nebija plānots</v>
      </c>
      <c r="GU527" s="84">
        <f t="shared" si="5010"/>
        <v>0</v>
      </c>
      <c r="GV527" s="84">
        <v>0</v>
      </c>
      <c r="GW527" s="84">
        <v>0</v>
      </c>
      <c r="GX527" s="84">
        <f t="shared" si="5011"/>
        <v>0</v>
      </c>
      <c r="GY527" s="84">
        <f t="shared" si="5012"/>
        <v>0</v>
      </c>
      <c r="GZ527" s="84">
        <f t="shared" si="5013"/>
        <v>0</v>
      </c>
      <c r="HA527" s="191" t="str">
        <f t="shared" si="5197"/>
        <v>nebija plānots</v>
      </c>
      <c r="HB527" s="84">
        <f t="shared" si="5014"/>
        <v>0</v>
      </c>
      <c r="HC527" s="40"/>
      <c r="HD527" s="40"/>
      <c r="HE527" s="99"/>
      <c r="HF527" s="99"/>
      <c r="HG527" s="100"/>
      <c r="HH527" s="100"/>
      <c r="HI527" s="100"/>
    </row>
    <row r="528" spans="1:217" ht="105" hidden="1" outlineLevel="1" x14ac:dyDescent="0.45">
      <c r="B528" s="9"/>
      <c r="C528" s="317" t="s">
        <v>106</v>
      </c>
      <c r="D528" s="1" t="s">
        <v>1471</v>
      </c>
      <c r="E528" s="35">
        <v>510</v>
      </c>
      <c r="F528" s="35">
        <v>9</v>
      </c>
      <c r="G528" s="38" t="s">
        <v>106</v>
      </c>
      <c r="H528" s="37" t="s">
        <v>315</v>
      </c>
      <c r="I528" s="37" t="s">
        <v>562</v>
      </c>
      <c r="J528" s="54">
        <v>0</v>
      </c>
      <c r="K528" s="38"/>
      <c r="L528" s="38"/>
      <c r="M528" s="42" t="s">
        <v>89</v>
      </c>
      <c r="N528" s="41"/>
      <c r="O528" s="38"/>
      <c r="P528" s="38" t="s">
        <v>457</v>
      </c>
      <c r="Q528" s="40"/>
      <c r="R528" s="40"/>
      <c r="S528" s="40"/>
      <c r="T528" s="40"/>
      <c r="U528" s="98"/>
      <c r="V528" s="40"/>
      <c r="W528" s="40"/>
      <c r="X528" s="85">
        <f t="shared" si="5075"/>
        <v>0</v>
      </c>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0"/>
      <c r="AZ528" s="40"/>
      <c r="BA528" s="40"/>
      <c r="BB528" s="40"/>
      <c r="BC528" s="40"/>
      <c r="BD528" s="40"/>
      <c r="BE528" s="40"/>
      <c r="BF528" s="40"/>
      <c r="BG528" s="40"/>
      <c r="BH528" s="40"/>
      <c r="BI528" s="40"/>
      <c r="BJ528" s="40"/>
      <c r="BK528" s="40"/>
      <c r="BL528" s="40"/>
      <c r="BM528" s="40"/>
      <c r="BN528" s="40"/>
      <c r="BO528" s="40"/>
      <c r="BP528" s="40"/>
      <c r="BQ528" s="40"/>
      <c r="BR528" s="40"/>
      <c r="BS528" s="40"/>
      <c r="BT528" s="40"/>
      <c r="BU528" s="40"/>
      <c r="BV528" s="40"/>
      <c r="BW528" s="40"/>
      <c r="BX528" s="40"/>
      <c r="BY528" s="40"/>
      <c r="BZ528" s="40"/>
      <c r="CA528" s="40"/>
      <c r="CB528" s="40"/>
      <c r="CC528" s="40"/>
      <c r="CD528" s="40"/>
      <c r="CE528" s="40"/>
      <c r="CF528" s="40"/>
      <c r="CG528" s="40"/>
      <c r="CH528" s="40"/>
      <c r="CI528" s="40"/>
      <c r="CJ528" s="40"/>
      <c r="CK528" s="40"/>
      <c r="CL528" s="40"/>
      <c r="CM528" s="40"/>
      <c r="CN528" s="40"/>
      <c r="CO528" s="84">
        <v>0</v>
      </c>
      <c r="CP528" s="84">
        <v>0</v>
      </c>
      <c r="CQ528" s="40"/>
      <c r="CR528" s="57">
        <f t="shared" si="5076"/>
        <v>0</v>
      </c>
      <c r="CS528" s="40"/>
      <c r="CT528" s="40">
        <v>0</v>
      </c>
      <c r="CU528" s="84"/>
      <c r="CV528" s="84"/>
      <c r="CW528" s="84"/>
      <c r="CX528" s="84"/>
      <c r="CY528" s="191"/>
      <c r="CZ528" s="84"/>
      <c r="DA528" s="40">
        <v>456890.71</v>
      </c>
      <c r="DB528" s="84">
        <v>0</v>
      </c>
      <c r="DC528" s="84"/>
      <c r="DD528" s="84"/>
      <c r="DE528" s="84">
        <f t="shared" si="5015"/>
        <v>0</v>
      </c>
      <c r="DF528" s="191"/>
      <c r="DG528" s="84"/>
      <c r="DH528" s="40">
        <v>0</v>
      </c>
      <c r="DI528" s="84">
        <v>0</v>
      </c>
      <c r="DJ528" s="84"/>
      <c r="DK528" s="84"/>
      <c r="DL528" s="84">
        <f t="shared" si="5016"/>
        <v>0</v>
      </c>
      <c r="DM528" s="191"/>
      <c r="DN528" s="84"/>
      <c r="DO528" s="40">
        <v>0</v>
      </c>
      <c r="DP528" s="84">
        <v>0</v>
      </c>
      <c r="DQ528" s="84"/>
      <c r="DR528" s="84"/>
      <c r="DS528" s="84">
        <f t="shared" si="5017"/>
        <v>0</v>
      </c>
      <c r="DT528" s="191"/>
      <c r="DU528" s="84"/>
      <c r="DV528" s="40">
        <v>242424.28</v>
      </c>
      <c r="DW528" s="84">
        <v>0</v>
      </c>
      <c r="DX528" s="84"/>
      <c r="DY528" s="84"/>
      <c r="DZ528" s="84">
        <f t="shared" si="5018"/>
        <v>0</v>
      </c>
      <c r="EA528" s="191"/>
      <c r="EB528" s="84"/>
      <c r="EC528" s="40">
        <v>0</v>
      </c>
      <c r="ED528" s="84">
        <v>0</v>
      </c>
      <c r="EE528" s="84"/>
      <c r="EF528" s="84"/>
      <c r="EG528" s="84">
        <f t="shared" si="5019"/>
        <v>0</v>
      </c>
      <c r="EH528" s="191"/>
      <c r="EI528" s="84"/>
      <c r="EJ528" s="40">
        <v>0</v>
      </c>
      <c r="EK528" s="84">
        <v>0</v>
      </c>
      <c r="EL528" s="84"/>
      <c r="EM528" s="84"/>
      <c r="EN528" s="84">
        <f t="shared" si="5020"/>
        <v>0</v>
      </c>
      <c r="EO528" s="191"/>
      <c r="EP528" s="84"/>
      <c r="EQ528" s="40">
        <v>158655.42000000001</v>
      </c>
      <c r="ER528" s="84">
        <v>0</v>
      </c>
      <c r="ES528" s="84"/>
      <c r="ET528" s="84"/>
      <c r="EU528" s="84">
        <f t="shared" si="5021"/>
        <v>0</v>
      </c>
      <c r="EV528" s="191"/>
      <c r="EW528" s="84"/>
      <c r="EX528" s="40">
        <v>0</v>
      </c>
      <c r="EY528" s="84">
        <v>0</v>
      </c>
      <c r="EZ528" s="84"/>
      <c r="FA528" s="84"/>
      <c r="FB528" s="84">
        <f t="shared" si="5022"/>
        <v>0</v>
      </c>
      <c r="FC528" s="191"/>
      <c r="FD528" s="84"/>
      <c r="FE528" s="40">
        <v>0</v>
      </c>
      <c r="FF528" s="84">
        <v>0</v>
      </c>
      <c r="FG528" s="84"/>
      <c r="FH528" s="84"/>
      <c r="FI528" s="84">
        <f t="shared" si="5023"/>
        <v>0</v>
      </c>
      <c r="FJ528" s="191"/>
      <c r="FK528" s="84"/>
      <c r="FL528" s="40">
        <v>160289.06</v>
      </c>
      <c r="FM528" s="84">
        <v>0</v>
      </c>
      <c r="FN528" s="84"/>
      <c r="FO528" s="84"/>
      <c r="FP528" s="84">
        <f t="shared" si="5024"/>
        <v>0</v>
      </c>
      <c r="FQ528" s="191"/>
      <c r="FR528" s="84"/>
      <c r="FS528" s="40"/>
      <c r="FT528" s="97">
        <f t="shared" si="5025"/>
        <v>0</v>
      </c>
      <c r="FU528" s="84">
        <v>0</v>
      </c>
      <c r="FV528" s="84">
        <v>0</v>
      </c>
      <c r="FW528" s="84">
        <v>0</v>
      </c>
      <c r="FX528" s="84">
        <f t="shared" si="5026"/>
        <v>0</v>
      </c>
      <c r="FY528" s="191" t="str">
        <f t="shared" si="5027"/>
        <v>nebija plānots</v>
      </c>
      <c r="FZ528" s="84">
        <f t="shared" si="5028"/>
        <v>0</v>
      </c>
      <c r="GA528" s="84">
        <v>0</v>
      </c>
      <c r="GB528" s="84">
        <v>0</v>
      </c>
      <c r="GC528" s="84">
        <f t="shared" si="5029"/>
        <v>0</v>
      </c>
      <c r="GD528" s="84">
        <f t="shared" si="5030"/>
        <v>0</v>
      </c>
      <c r="GE528" s="84">
        <f t="shared" si="5031"/>
        <v>0</v>
      </c>
      <c r="GF528" s="191" t="str">
        <f t="shared" si="5032"/>
        <v>nebija plānots</v>
      </c>
      <c r="GG528" s="84">
        <f t="shared" si="5033"/>
        <v>0</v>
      </c>
      <c r="GH528" s="84">
        <v>0</v>
      </c>
      <c r="GI528" s="84">
        <v>0</v>
      </c>
      <c r="GJ528" s="84">
        <f t="shared" si="5034"/>
        <v>0</v>
      </c>
      <c r="GK528" s="84">
        <f t="shared" si="5035"/>
        <v>0</v>
      </c>
      <c r="GL528" s="84">
        <f t="shared" si="5036"/>
        <v>0</v>
      </c>
      <c r="GM528" s="191" t="str">
        <f t="shared" si="5037"/>
        <v>nebija plānots</v>
      </c>
      <c r="GN528" s="84">
        <f t="shared" si="5038"/>
        <v>0</v>
      </c>
      <c r="GO528" s="84">
        <v>0</v>
      </c>
      <c r="GP528" s="84">
        <v>0</v>
      </c>
      <c r="GQ528" s="84">
        <f t="shared" ref="GQ528:GQ591" si="5680">GO528-GP528</f>
        <v>0</v>
      </c>
      <c r="GR528" s="84">
        <f t="shared" ref="GR528:GR591" si="5681">GK528+GP528</f>
        <v>0</v>
      </c>
      <c r="GS528" s="84">
        <f t="shared" ref="GS528:GS591" si="5682">GL528+GQ528</f>
        <v>0</v>
      </c>
      <c r="GT528" s="191" t="str">
        <f t="shared" si="5039"/>
        <v>nebija plānots</v>
      </c>
      <c r="GU528" s="84">
        <f t="shared" ref="GU528:GU591" si="5683">GN528-GQ528</f>
        <v>0</v>
      </c>
      <c r="GV528" s="84">
        <v>0</v>
      </c>
      <c r="GW528" s="84">
        <v>0</v>
      </c>
      <c r="GX528" s="84">
        <f t="shared" ref="GX528:GX591" si="5684">GV528-GW528</f>
        <v>0</v>
      </c>
      <c r="GY528" s="84">
        <f t="shared" ref="GY528:GY591" si="5685">GR528+GW528</f>
        <v>0</v>
      </c>
      <c r="GZ528" s="84">
        <f t="shared" ref="GZ528:GZ591" si="5686">GS528+GX528</f>
        <v>0</v>
      </c>
      <c r="HA528" s="191" t="str">
        <f t="shared" si="5197"/>
        <v>nebija plānots</v>
      </c>
      <c r="HB528" s="84">
        <f t="shared" ref="HB528:HB591" si="5687">GU528-GX528</f>
        <v>0</v>
      </c>
      <c r="HC528" s="40"/>
      <c r="HD528" s="40"/>
      <c r="HE528" s="99"/>
      <c r="HF528" s="153">
        <v>0.85</v>
      </c>
      <c r="HG528" s="102" t="s">
        <v>1009</v>
      </c>
      <c r="HH528" s="100"/>
      <c r="HI528" s="100" t="s">
        <v>648</v>
      </c>
    </row>
    <row r="529" spans="1:217" ht="195" collapsed="1" x14ac:dyDescent="0.45">
      <c r="A529" s="1" t="str">
        <f>G529&amp;K529</f>
        <v>9.2.1.1.__</v>
      </c>
      <c r="B529" s="9" t="str">
        <f>C529&amp;J529&amp;"."&amp;D529</f>
        <v>9.2.1.1.K0.Nē</v>
      </c>
      <c r="C529" s="317" t="s">
        <v>107</v>
      </c>
      <c r="D529" s="1" t="s">
        <v>1471</v>
      </c>
      <c r="E529" s="35">
        <v>511</v>
      </c>
      <c r="F529" s="52">
        <v>9</v>
      </c>
      <c r="G529" s="53" t="s">
        <v>107</v>
      </c>
      <c r="H529" s="54" t="s">
        <v>316</v>
      </c>
      <c r="I529" s="54" t="str">
        <f t="shared" si="4781"/>
        <v>9.2.1.1. Profesionāla sociālā darba attīstība</v>
      </c>
      <c r="J529" s="54" t="s">
        <v>1472</v>
      </c>
      <c r="K529" s="55" t="s">
        <v>33</v>
      </c>
      <c r="L529" s="38" t="str">
        <f t="shared" si="4782"/>
        <v>9.2.1.1.__</v>
      </c>
      <c r="M529" s="56" t="s">
        <v>89</v>
      </c>
      <c r="N529" s="55" t="s">
        <v>4</v>
      </c>
      <c r="O529" s="55" t="s">
        <v>222</v>
      </c>
      <c r="P529" s="55" t="s">
        <v>225</v>
      </c>
      <c r="Q529" s="57">
        <f t="shared" si="4783"/>
        <v>8955085</v>
      </c>
      <c r="R529" s="57">
        <f t="shared" si="4784"/>
        <v>8955085</v>
      </c>
      <c r="S529" s="80">
        <v>0</v>
      </c>
      <c r="T529" s="80">
        <v>0</v>
      </c>
      <c r="U529" s="81">
        <v>8955085</v>
      </c>
      <c r="V529" s="80">
        <v>0</v>
      </c>
      <c r="W529" s="80">
        <v>0</v>
      </c>
      <c r="X529" s="85" t="str">
        <f t="shared" si="5075"/>
        <v>ESF</v>
      </c>
      <c r="Y529" s="85">
        <v>8258.4</v>
      </c>
      <c r="Z529" s="85">
        <v>197815.16</v>
      </c>
      <c r="AA529" s="85">
        <v>0</v>
      </c>
      <c r="AB529" s="85">
        <v>78881.42</v>
      </c>
      <c r="AC529" s="85">
        <v>0</v>
      </c>
      <c r="AD529" s="85">
        <v>0</v>
      </c>
      <c r="AE529" s="85">
        <v>0</v>
      </c>
      <c r="AF529" s="85">
        <v>59311.99</v>
      </c>
      <c r="AG529" s="85">
        <v>43097.880000000005</v>
      </c>
      <c r="AH529" s="85">
        <v>99929.61</v>
      </c>
      <c r="AI529" s="85">
        <v>0</v>
      </c>
      <c r="AJ529" s="85">
        <v>0</v>
      </c>
      <c r="AK529" s="85">
        <v>0</v>
      </c>
      <c r="AL529" s="85">
        <v>83195.539999999994</v>
      </c>
      <c r="AM529" s="85">
        <v>364416.44</v>
      </c>
      <c r="AN529" s="85">
        <f t="shared" si="5319"/>
        <v>570490</v>
      </c>
      <c r="AO529" s="85">
        <v>354971.83999999997</v>
      </c>
      <c r="AP529" s="57">
        <f t="shared" si="4538"/>
        <v>925461.84</v>
      </c>
      <c r="AQ529" s="85">
        <v>162791.42000000001</v>
      </c>
      <c r="AR529" s="85">
        <v>0</v>
      </c>
      <c r="AS529" s="85">
        <v>95091.510000000009</v>
      </c>
      <c r="AT529" s="85">
        <v>0</v>
      </c>
      <c r="AU529" s="85">
        <v>0</v>
      </c>
      <c r="AV529" s="85">
        <v>146181.68</v>
      </c>
      <c r="AW529" s="85">
        <v>0</v>
      </c>
      <c r="AX529" s="85">
        <v>0</v>
      </c>
      <c r="AY529" s="85">
        <v>220914.4</v>
      </c>
      <c r="AZ529" s="85">
        <v>0</v>
      </c>
      <c r="BA529" s="85">
        <v>12027.53</v>
      </c>
      <c r="BB529" s="85">
        <v>155757.1</v>
      </c>
      <c r="BC529" s="57">
        <f t="shared" si="4539"/>
        <v>792763.64</v>
      </c>
      <c r="BD529" s="57">
        <f t="shared" si="4474"/>
        <v>1718225.48</v>
      </c>
      <c r="BE529" s="85">
        <v>0</v>
      </c>
      <c r="BF529" s="85">
        <v>0</v>
      </c>
      <c r="BG529" s="85">
        <v>0</v>
      </c>
      <c r="BH529" s="85">
        <v>264155.40999999997</v>
      </c>
      <c r="BI529" s="85">
        <v>0</v>
      </c>
      <c r="BJ529" s="85">
        <v>0</v>
      </c>
      <c r="BK529" s="85">
        <v>454943.45</v>
      </c>
      <c r="BL529" s="85">
        <v>0</v>
      </c>
      <c r="BM529" s="85">
        <v>0</v>
      </c>
      <c r="BN529" s="85">
        <v>257411.72</v>
      </c>
      <c r="BO529" s="85">
        <v>0</v>
      </c>
      <c r="BP529" s="85">
        <v>206099.64</v>
      </c>
      <c r="BQ529" s="57">
        <f t="shared" si="4540"/>
        <v>1182610.22</v>
      </c>
      <c r="BR529" s="85">
        <v>0</v>
      </c>
      <c r="BS529" s="85">
        <v>8994.9599999999991</v>
      </c>
      <c r="BT529" s="85">
        <v>194136.19</v>
      </c>
      <c r="BU529" s="85">
        <v>0</v>
      </c>
      <c r="BV529" s="85">
        <v>0</v>
      </c>
      <c r="BW529" s="85">
        <v>228417.83</v>
      </c>
      <c r="BX529" s="85">
        <v>0</v>
      </c>
      <c r="BY529" s="85">
        <v>0</v>
      </c>
      <c r="BZ529" s="85">
        <v>231431.73</v>
      </c>
      <c r="CA529" s="85">
        <v>0</v>
      </c>
      <c r="CB529" s="85">
        <v>0</v>
      </c>
      <c r="CC529" s="85">
        <v>273853.42</v>
      </c>
      <c r="CD529" s="57">
        <f t="shared" si="4475"/>
        <v>936834.12999999989</v>
      </c>
      <c r="CE529" s="85">
        <v>0</v>
      </c>
      <c r="CF529" s="85">
        <v>0</v>
      </c>
      <c r="CG529" s="85">
        <v>364517.87</v>
      </c>
      <c r="CH529" s="85">
        <v>0</v>
      </c>
      <c r="CI529" s="85">
        <v>0</v>
      </c>
      <c r="CJ529" s="85">
        <v>238444.79999999993</v>
      </c>
      <c r="CK529" s="85">
        <v>10329.200000000001</v>
      </c>
      <c r="CL529" s="85">
        <v>0</v>
      </c>
      <c r="CM529" s="85">
        <v>312424.68</v>
      </c>
      <c r="CN529" s="85">
        <v>0</v>
      </c>
      <c r="CO529" s="84">
        <v>0</v>
      </c>
      <c r="CP529" s="84">
        <v>375846.62</v>
      </c>
      <c r="CQ529" s="57">
        <f>CE529+CF529+CG529+CH529+CI529+CJ529+CK529+CL529+CM529+CN529+CO529+CP529</f>
        <v>1301563.17</v>
      </c>
      <c r="CR529" s="57">
        <f t="shared" si="5076"/>
        <v>5139233</v>
      </c>
      <c r="CS529" s="179">
        <v>0</v>
      </c>
      <c r="CT529" s="84">
        <v>0</v>
      </c>
      <c r="CU529" s="84">
        <v>0</v>
      </c>
      <c r="CV529" s="84">
        <f t="shared" ref="CV529:CV592" si="5688">CS529+CT529</f>
        <v>0</v>
      </c>
      <c r="CW529" s="84">
        <v>0</v>
      </c>
      <c r="CX529" s="84">
        <f t="shared" ref="CX529:CX592" si="5689">CS529+CU529</f>
        <v>0</v>
      </c>
      <c r="CY529" s="191" t="str">
        <f t="shared" ref="CY529:CY592" si="5690">IFERROR(CX529/CV529,"nebija plānots")</f>
        <v>nebija plānots</v>
      </c>
      <c r="CZ529" s="84">
        <f t="shared" ref="CZ529:CZ592" si="5691">CX529-CV529</f>
        <v>0</v>
      </c>
      <c r="DA529" s="84">
        <f t="shared" ref="DA529:FL529" si="5692">DA530+DA531</f>
        <v>0</v>
      </c>
      <c r="DB529" s="84">
        <v>511484.05</v>
      </c>
      <c r="DC529" s="84">
        <f t="shared" ref="DC529:DC592" si="5693">CV529+DA529</f>
        <v>0</v>
      </c>
      <c r="DD529" s="84">
        <v>0</v>
      </c>
      <c r="DE529" s="84">
        <f t="shared" ref="DE529:DE592" si="5694">CX529+DB529</f>
        <v>511484.05</v>
      </c>
      <c r="DF529" s="191" t="str">
        <f t="shared" ref="DF529" si="5695">IFERROR(DE529/DC529,"nebija plānots")</f>
        <v>nebija plānots</v>
      </c>
      <c r="DG529" s="84">
        <f t="shared" ref="DG529" si="5696">DE529-DC529</f>
        <v>511484.05</v>
      </c>
      <c r="DH529" s="84">
        <f t="shared" si="5692"/>
        <v>556925.4</v>
      </c>
      <c r="DI529" s="84">
        <v>41696.550000000003</v>
      </c>
      <c r="DJ529" s="84">
        <f t="shared" ref="DJ529" si="5697">DC529+DH529</f>
        <v>556925.4</v>
      </c>
      <c r="DK529" s="84">
        <v>0</v>
      </c>
      <c r="DL529" s="84">
        <f t="shared" ref="DL529:DL592" si="5698">DE529+DI529</f>
        <v>553180.6</v>
      </c>
      <c r="DM529" s="191">
        <f t="shared" ref="DM529" si="5699">IFERROR(DL529/DJ529,"nebija plānots")</f>
        <v>0.99327593965008587</v>
      </c>
      <c r="DN529" s="84">
        <f t="shared" ref="DN529" si="5700">DL529-DJ529</f>
        <v>-3744.8000000000466</v>
      </c>
      <c r="DO529" s="84">
        <f t="shared" si="5692"/>
        <v>0</v>
      </c>
      <c r="DP529" s="84">
        <v>0</v>
      </c>
      <c r="DQ529" s="84">
        <f t="shared" ref="DQ529" si="5701">DJ529+DO529</f>
        <v>556925.4</v>
      </c>
      <c r="DR529" s="84">
        <v>0</v>
      </c>
      <c r="DS529" s="84">
        <f t="shared" ref="DS529:DS592" si="5702">DL529+DP529</f>
        <v>553180.6</v>
      </c>
      <c r="DT529" s="191">
        <f t="shared" ref="DT529" si="5703">IFERROR(DS529/DQ529,"nebija plānots")</f>
        <v>0.99327593965008587</v>
      </c>
      <c r="DU529" s="84">
        <f t="shared" ref="DU529" si="5704">DS529-DQ529</f>
        <v>-3744.8000000000466</v>
      </c>
      <c r="DV529" s="84">
        <f t="shared" si="5692"/>
        <v>242913.57</v>
      </c>
      <c r="DW529" s="84">
        <v>485121.09</v>
      </c>
      <c r="DX529" s="84">
        <f t="shared" ref="DX529" si="5705">DQ529+DV529</f>
        <v>799838.97</v>
      </c>
      <c r="DY529" s="84">
        <v>0</v>
      </c>
      <c r="DZ529" s="84">
        <f t="shared" ref="DZ529:DZ592" si="5706">DS529+DW529</f>
        <v>1038301.69</v>
      </c>
      <c r="EA529" s="191">
        <f t="shared" ref="EA529" si="5707">IFERROR(DZ529/DX529,"nebija plānots")</f>
        <v>1.2981384115355119</v>
      </c>
      <c r="EB529" s="84">
        <f t="shared" ref="EB529" si="5708">DZ529-DX529</f>
        <v>238462.71999999997</v>
      </c>
      <c r="EC529" s="84">
        <f t="shared" si="5692"/>
        <v>0</v>
      </c>
      <c r="ED529" s="84">
        <v>0</v>
      </c>
      <c r="EE529" s="84">
        <f t="shared" ref="EE529" si="5709">DX529+EC529</f>
        <v>799838.97</v>
      </c>
      <c r="EF529" s="84">
        <v>0</v>
      </c>
      <c r="EG529" s="84">
        <f t="shared" ref="EG529:EG592" si="5710">DZ529+ED529</f>
        <v>1038301.69</v>
      </c>
      <c r="EH529" s="191">
        <f t="shared" ref="EH529" si="5711">IFERROR(EG529/EE529,"nebija plānots")</f>
        <v>1.2981384115355119</v>
      </c>
      <c r="EI529" s="84">
        <f t="shared" ref="EI529" si="5712">EG529-EE529</f>
        <v>238462.71999999997</v>
      </c>
      <c r="EJ529" s="84">
        <f t="shared" si="5692"/>
        <v>0</v>
      </c>
      <c r="EK529" s="84">
        <v>0</v>
      </c>
      <c r="EL529" s="84">
        <f t="shared" ref="EL529" si="5713">EE529+EJ529</f>
        <v>799838.97</v>
      </c>
      <c r="EM529" s="84">
        <v>0</v>
      </c>
      <c r="EN529" s="84">
        <f t="shared" ref="EN529:EN592" si="5714">EG529+EK529</f>
        <v>1038301.69</v>
      </c>
      <c r="EO529" s="191">
        <f t="shared" ref="EO529" si="5715">IFERROR(EN529/EL529,"nebija plānots")</f>
        <v>1.2981384115355119</v>
      </c>
      <c r="EP529" s="84">
        <f t="shared" ref="EP529" si="5716">EN529-EL529</f>
        <v>238462.71999999997</v>
      </c>
      <c r="EQ529" s="84">
        <f t="shared" si="5692"/>
        <v>274533.23</v>
      </c>
      <c r="ER529" s="84">
        <v>402116.99</v>
      </c>
      <c r="ES529" s="84">
        <f t="shared" ref="ES529" si="5717">EL529+EQ529</f>
        <v>1074372.2</v>
      </c>
      <c r="ET529" s="84">
        <v>0</v>
      </c>
      <c r="EU529" s="84">
        <f t="shared" ref="EU529:EU592" si="5718">EN529+ER529</f>
        <v>1440418.68</v>
      </c>
      <c r="EV529" s="191">
        <f t="shared" ref="EV529" si="5719">IFERROR(EU529/ES529,"nebija plānots")</f>
        <v>1.3407073265670872</v>
      </c>
      <c r="EW529" s="84">
        <f t="shared" ref="EW529" si="5720">EU529-ES529</f>
        <v>366046.48</v>
      </c>
      <c r="EX529" s="84">
        <f t="shared" si="5692"/>
        <v>0</v>
      </c>
      <c r="EY529" s="84">
        <v>0</v>
      </c>
      <c r="EZ529" s="84">
        <f t="shared" ref="EZ529" si="5721">ES529+EX529</f>
        <v>1074372.2</v>
      </c>
      <c r="FA529" s="84">
        <v>0</v>
      </c>
      <c r="FB529" s="84">
        <f t="shared" ref="FB529:FB592" si="5722">EU529+EY529</f>
        <v>1440418.68</v>
      </c>
      <c r="FC529" s="191">
        <f t="shared" ref="FC529" si="5723">IFERROR(FB529/EZ529,"nebija plānots")</f>
        <v>1.3407073265670872</v>
      </c>
      <c r="FD529" s="84">
        <f t="shared" ref="FD529" si="5724">FB529-EZ529</f>
        <v>366046.48</v>
      </c>
      <c r="FE529" s="84">
        <f t="shared" si="5692"/>
        <v>0</v>
      </c>
      <c r="FF529" s="84">
        <v>0</v>
      </c>
      <c r="FG529" s="84">
        <f t="shared" ref="FG529" si="5725">EZ529+FE529</f>
        <v>1074372.2</v>
      </c>
      <c r="FH529" s="84">
        <v>0</v>
      </c>
      <c r="FI529" s="84">
        <f t="shared" ref="FI529:FI592" si="5726">FB529+FF529</f>
        <v>1440418.68</v>
      </c>
      <c r="FJ529" s="191">
        <f t="shared" ref="FJ529" si="5727">IFERROR(FI529/FG529,"nebija plānots")</f>
        <v>1.3407073265670872</v>
      </c>
      <c r="FK529" s="84">
        <f t="shared" ref="FK529" si="5728">FI529-FG529</f>
        <v>366046.48</v>
      </c>
      <c r="FL529" s="84">
        <f t="shared" si="5692"/>
        <v>275801.01</v>
      </c>
      <c r="FM529" s="84">
        <v>855191.71</v>
      </c>
      <c r="FN529" s="84">
        <f t="shared" ref="FN529" si="5729">FG529+FL529</f>
        <v>1350173.21</v>
      </c>
      <c r="FO529" s="84">
        <v>0</v>
      </c>
      <c r="FP529" s="84">
        <f t="shared" ref="FP529:FP592" si="5730">FI529+FM529</f>
        <v>2295610.3899999997</v>
      </c>
      <c r="FQ529" s="191">
        <f t="shared" ref="FQ529" si="5731">IFERROR(FP529/FN529,"nebija plānots")</f>
        <v>1.7002339944220932</v>
      </c>
      <c r="FR529" s="84">
        <f t="shared" ref="FR529" si="5732">FP529-FN529</f>
        <v>945437.1799999997</v>
      </c>
      <c r="FS529" s="97">
        <f t="shared" si="5258"/>
        <v>1350173.21</v>
      </c>
      <c r="FT529" s="97">
        <f t="shared" ref="FT529:FT592" si="5733">FP529+CR529</f>
        <v>7434843.3899999997</v>
      </c>
      <c r="FU529" s="84">
        <v>1094652.1299999999</v>
      </c>
      <c r="FV529" s="84">
        <v>0</v>
      </c>
      <c r="FW529" s="84">
        <v>0</v>
      </c>
      <c r="FX529" s="84">
        <f t="shared" ref="FX529:FX592" si="5734">FV529-FW529</f>
        <v>0</v>
      </c>
      <c r="FY529" s="191">
        <f t="shared" ref="FY529:FY592" si="5735">IFERROR(FX529/FU529,"nebija plānots")</f>
        <v>0</v>
      </c>
      <c r="FZ529" s="84">
        <f t="shared" ref="FZ529:FZ592" si="5736">FU529-FX529</f>
        <v>1094652.1299999999</v>
      </c>
      <c r="GA529" s="84">
        <v>0</v>
      </c>
      <c r="GB529" s="84">
        <v>0</v>
      </c>
      <c r="GC529" s="84">
        <f t="shared" ref="GC529:GC592" si="5737">GA529-GB529</f>
        <v>0</v>
      </c>
      <c r="GD529" s="84">
        <f t="shared" ref="GD529:GD592" si="5738">FW529+GB529</f>
        <v>0</v>
      </c>
      <c r="GE529" s="84">
        <f t="shared" ref="GE529:GE592" si="5739">FX529+GC529</f>
        <v>0</v>
      </c>
      <c r="GF529" s="191">
        <f t="shared" ref="GF529:GF592" si="5740">IFERROR(GE529/FU529,"nebija plānots")</f>
        <v>0</v>
      </c>
      <c r="GG529" s="84">
        <f t="shared" ref="GG529:GG592" si="5741">FZ529-GC529</f>
        <v>1094652.1299999999</v>
      </c>
      <c r="GH529" s="84">
        <v>1391994.58</v>
      </c>
      <c r="GI529" s="84">
        <v>0</v>
      </c>
      <c r="GJ529" s="84">
        <f t="shared" ref="GJ529:GJ592" si="5742">GH529-GI529</f>
        <v>1391994.58</v>
      </c>
      <c r="GK529" s="84">
        <f t="shared" ref="GK529:GK592" si="5743">GD529+GI529</f>
        <v>0</v>
      </c>
      <c r="GL529" s="84">
        <f t="shared" ref="GL529:GL592" si="5744">GE529+GJ529</f>
        <v>1391994.58</v>
      </c>
      <c r="GM529" s="191">
        <f t="shared" ref="GM529:GM592" si="5745">IFERROR(GL529/FU529,"nebija plānots")</f>
        <v>1.2716319110437397</v>
      </c>
      <c r="GN529" s="84">
        <f t="shared" ref="GN529:GN592" si="5746">GG529-GJ529</f>
        <v>-297342.45000000019</v>
      </c>
      <c r="GO529" s="84">
        <v>0</v>
      </c>
      <c r="GP529" s="84">
        <v>0</v>
      </c>
      <c r="GQ529" s="84">
        <f t="shared" si="5680"/>
        <v>0</v>
      </c>
      <c r="GR529" s="84">
        <f t="shared" si="5681"/>
        <v>0</v>
      </c>
      <c r="GS529" s="84">
        <f t="shared" si="5682"/>
        <v>1391994.58</v>
      </c>
      <c r="GT529" s="191">
        <f t="shared" ref="GT529:GT592" si="5747">IFERROR(GS529/$FU529,"nebija plānots")</f>
        <v>1.2716319110437397</v>
      </c>
      <c r="GU529" s="84">
        <f t="shared" si="5683"/>
        <v>-297342.45000000019</v>
      </c>
      <c r="GV529" s="84">
        <v>0</v>
      </c>
      <c r="GW529" s="84">
        <v>0</v>
      </c>
      <c r="GX529" s="84">
        <f t="shared" si="5684"/>
        <v>0</v>
      </c>
      <c r="GY529" s="84">
        <f t="shared" si="5685"/>
        <v>0</v>
      </c>
      <c r="GZ529" s="84">
        <f t="shared" si="5686"/>
        <v>1391994.58</v>
      </c>
      <c r="HA529" s="191">
        <f t="shared" si="5197"/>
        <v>1.2716319110437397</v>
      </c>
      <c r="HB529" s="84">
        <f t="shared" si="5687"/>
        <v>-297342.45000000019</v>
      </c>
      <c r="HC529" s="57">
        <f>FU529+FS529+CQ529+CD529+BQ529+BC529+AP529</f>
        <v>7584058.3399999989</v>
      </c>
      <c r="HD529" s="57">
        <f>Q529-HC529</f>
        <v>1371026.6600000011</v>
      </c>
      <c r="HE529" s="58" t="s">
        <v>867</v>
      </c>
      <c r="HF529" s="58"/>
      <c r="HG529" s="61"/>
      <c r="HH529" s="59"/>
      <c r="HI529" s="59"/>
    </row>
    <row r="530" spans="1:217" ht="78" hidden="1" outlineLevel="1" x14ac:dyDescent="0.45">
      <c r="B530" s="9"/>
      <c r="C530" s="317" t="s">
        <v>107</v>
      </c>
      <c r="D530" s="1" t="s">
        <v>1471</v>
      </c>
      <c r="E530" s="35">
        <v>512</v>
      </c>
      <c r="F530" s="35">
        <v>9</v>
      </c>
      <c r="G530" s="36" t="s">
        <v>107</v>
      </c>
      <c r="H530" s="37" t="s">
        <v>316</v>
      </c>
      <c r="I530" s="37" t="s">
        <v>563</v>
      </c>
      <c r="J530" s="54">
        <v>0</v>
      </c>
      <c r="K530" s="38"/>
      <c r="L530" s="38"/>
      <c r="M530" s="39" t="s">
        <v>89</v>
      </c>
      <c r="N530" s="38"/>
      <c r="O530" s="38"/>
      <c r="P530" s="38" t="s">
        <v>456</v>
      </c>
      <c r="Q530" s="40"/>
      <c r="R530" s="40"/>
      <c r="S530" s="40"/>
      <c r="T530" s="40"/>
      <c r="U530" s="98"/>
      <c r="V530" s="40"/>
      <c r="W530" s="40"/>
      <c r="X530" s="85">
        <f t="shared" si="5075"/>
        <v>0</v>
      </c>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0"/>
      <c r="AZ530" s="40"/>
      <c r="BA530" s="40"/>
      <c r="BB530" s="40"/>
      <c r="BC530" s="40"/>
      <c r="BD530" s="40"/>
      <c r="BE530" s="40"/>
      <c r="BF530" s="40"/>
      <c r="BG530" s="40"/>
      <c r="BH530" s="40"/>
      <c r="BI530" s="40"/>
      <c r="BJ530" s="40"/>
      <c r="BK530" s="40"/>
      <c r="BL530" s="40"/>
      <c r="BM530" s="40"/>
      <c r="BN530" s="40"/>
      <c r="BO530" s="40"/>
      <c r="BP530" s="40"/>
      <c r="BQ530" s="40"/>
      <c r="BR530" s="40"/>
      <c r="BS530" s="40"/>
      <c r="BT530" s="40"/>
      <c r="BU530" s="40"/>
      <c r="BV530" s="40"/>
      <c r="BW530" s="40"/>
      <c r="BX530" s="40"/>
      <c r="BY530" s="40"/>
      <c r="BZ530" s="40"/>
      <c r="CA530" s="40"/>
      <c r="CB530" s="40"/>
      <c r="CC530" s="40"/>
      <c r="CD530" s="40"/>
      <c r="CE530" s="40"/>
      <c r="CF530" s="40"/>
      <c r="CG530" s="40"/>
      <c r="CH530" s="40"/>
      <c r="CI530" s="40"/>
      <c r="CJ530" s="40"/>
      <c r="CK530" s="40"/>
      <c r="CL530" s="40"/>
      <c r="CM530" s="40"/>
      <c r="CN530" s="40"/>
      <c r="CO530" s="84">
        <v>0</v>
      </c>
      <c r="CP530" s="84">
        <v>0</v>
      </c>
      <c r="CQ530" s="40"/>
      <c r="CR530" s="57">
        <f t="shared" si="5076"/>
        <v>0</v>
      </c>
      <c r="CS530" s="40"/>
      <c r="CT530" s="40"/>
      <c r="CU530" s="84"/>
      <c r="CV530" s="84"/>
      <c r="CW530" s="84"/>
      <c r="CX530" s="84"/>
      <c r="CY530" s="191"/>
      <c r="CZ530" s="84"/>
      <c r="DA530" s="40"/>
      <c r="DB530" s="84">
        <v>0</v>
      </c>
      <c r="DC530" s="84"/>
      <c r="DD530" s="84"/>
      <c r="DE530" s="84">
        <f t="shared" si="5694"/>
        <v>0</v>
      </c>
      <c r="DF530" s="191"/>
      <c r="DG530" s="84"/>
      <c r="DH530" s="40"/>
      <c r="DI530" s="84">
        <v>0</v>
      </c>
      <c r="DJ530" s="84"/>
      <c r="DK530" s="84"/>
      <c r="DL530" s="84">
        <f t="shared" si="5698"/>
        <v>0</v>
      </c>
      <c r="DM530" s="191"/>
      <c r="DN530" s="84"/>
      <c r="DO530" s="40"/>
      <c r="DP530" s="84">
        <v>0</v>
      </c>
      <c r="DQ530" s="84"/>
      <c r="DR530" s="84"/>
      <c r="DS530" s="84">
        <f t="shared" si="5702"/>
        <v>0</v>
      </c>
      <c r="DT530" s="191"/>
      <c r="DU530" s="84"/>
      <c r="DV530" s="40"/>
      <c r="DW530" s="84">
        <v>0</v>
      </c>
      <c r="DX530" s="84"/>
      <c r="DY530" s="84"/>
      <c r="DZ530" s="84">
        <f t="shared" si="5706"/>
        <v>0</v>
      </c>
      <c r="EA530" s="191"/>
      <c r="EB530" s="84"/>
      <c r="EC530" s="40"/>
      <c r="ED530" s="84">
        <v>0</v>
      </c>
      <c r="EE530" s="84"/>
      <c r="EF530" s="84"/>
      <c r="EG530" s="84">
        <f t="shared" si="5710"/>
        <v>0</v>
      </c>
      <c r="EH530" s="191"/>
      <c r="EI530" s="84"/>
      <c r="EJ530" s="40"/>
      <c r="EK530" s="84">
        <v>0</v>
      </c>
      <c r="EL530" s="84"/>
      <c r="EM530" s="84"/>
      <c r="EN530" s="84">
        <f t="shared" si="5714"/>
        <v>0</v>
      </c>
      <c r="EO530" s="191"/>
      <c r="EP530" s="84"/>
      <c r="EQ530" s="40"/>
      <c r="ER530" s="84">
        <v>0</v>
      </c>
      <c r="ES530" s="84"/>
      <c r="ET530" s="84"/>
      <c r="EU530" s="84">
        <f t="shared" si="5718"/>
        <v>0</v>
      </c>
      <c r="EV530" s="191"/>
      <c r="EW530" s="84"/>
      <c r="EX530" s="40"/>
      <c r="EY530" s="84">
        <v>0</v>
      </c>
      <c r="EZ530" s="84"/>
      <c r="FA530" s="84"/>
      <c r="FB530" s="84">
        <f t="shared" si="5722"/>
        <v>0</v>
      </c>
      <c r="FC530" s="191"/>
      <c r="FD530" s="84"/>
      <c r="FE530" s="40"/>
      <c r="FF530" s="84">
        <v>0</v>
      </c>
      <c r="FG530" s="84"/>
      <c r="FH530" s="84"/>
      <c r="FI530" s="84">
        <f t="shared" si="5726"/>
        <v>0</v>
      </c>
      <c r="FJ530" s="191"/>
      <c r="FK530" s="84"/>
      <c r="FL530" s="40"/>
      <c r="FM530" s="84">
        <v>0</v>
      </c>
      <c r="FN530" s="84"/>
      <c r="FO530" s="84"/>
      <c r="FP530" s="84">
        <f t="shared" si="5730"/>
        <v>0</v>
      </c>
      <c r="FQ530" s="191"/>
      <c r="FR530" s="84"/>
      <c r="FS530" s="40"/>
      <c r="FT530" s="97">
        <f t="shared" si="5733"/>
        <v>0</v>
      </c>
      <c r="FU530" s="84">
        <v>0</v>
      </c>
      <c r="FV530" s="84">
        <v>0</v>
      </c>
      <c r="FW530" s="84">
        <v>0</v>
      </c>
      <c r="FX530" s="84">
        <f t="shared" si="5734"/>
        <v>0</v>
      </c>
      <c r="FY530" s="191" t="str">
        <f t="shared" si="5735"/>
        <v>nebija plānots</v>
      </c>
      <c r="FZ530" s="84">
        <f t="shared" si="5736"/>
        <v>0</v>
      </c>
      <c r="GA530" s="84">
        <v>0</v>
      </c>
      <c r="GB530" s="84">
        <v>0</v>
      </c>
      <c r="GC530" s="84">
        <f t="shared" si="5737"/>
        <v>0</v>
      </c>
      <c r="GD530" s="84">
        <f t="shared" si="5738"/>
        <v>0</v>
      </c>
      <c r="GE530" s="84">
        <f t="shared" si="5739"/>
        <v>0</v>
      </c>
      <c r="GF530" s="191" t="str">
        <f t="shared" si="5740"/>
        <v>nebija plānots</v>
      </c>
      <c r="GG530" s="84">
        <f t="shared" si="5741"/>
        <v>0</v>
      </c>
      <c r="GH530" s="84">
        <v>0</v>
      </c>
      <c r="GI530" s="84">
        <v>0</v>
      </c>
      <c r="GJ530" s="84">
        <f t="shared" si="5742"/>
        <v>0</v>
      </c>
      <c r="GK530" s="84">
        <f t="shared" si="5743"/>
        <v>0</v>
      </c>
      <c r="GL530" s="84">
        <f t="shared" si="5744"/>
        <v>0</v>
      </c>
      <c r="GM530" s="191" t="str">
        <f t="shared" si="5745"/>
        <v>nebija plānots</v>
      </c>
      <c r="GN530" s="84">
        <f t="shared" si="5746"/>
        <v>0</v>
      </c>
      <c r="GO530" s="84">
        <v>0</v>
      </c>
      <c r="GP530" s="84">
        <v>0</v>
      </c>
      <c r="GQ530" s="84">
        <f t="shared" si="5680"/>
        <v>0</v>
      </c>
      <c r="GR530" s="84">
        <f t="shared" si="5681"/>
        <v>0</v>
      </c>
      <c r="GS530" s="84">
        <f t="shared" si="5682"/>
        <v>0</v>
      </c>
      <c r="GT530" s="191" t="str">
        <f t="shared" si="5747"/>
        <v>nebija plānots</v>
      </c>
      <c r="GU530" s="84">
        <f t="shared" si="5683"/>
        <v>0</v>
      </c>
      <c r="GV530" s="84">
        <v>0</v>
      </c>
      <c r="GW530" s="84">
        <v>0</v>
      </c>
      <c r="GX530" s="84">
        <f t="shared" si="5684"/>
        <v>0</v>
      </c>
      <c r="GY530" s="84">
        <f t="shared" si="5685"/>
        <v>0</v>
      </c>
      <c r="GZ530" s="84">
        <f t="shared" si="5686"/>
        <v>0</v>
      </c>
      <c r="HA530" s="191" t="str">
        <f t="shared" si="5197"/>
        <v>nebija plānots</v>
      </c>
      <c r="HB530" s="84">
        <f t="shared" si="5687"/>
        <v>0</v>
      </c>
      <c r="HC530" s="40"/>
      <c r="HD530" s="40"/>
      <c r="HE530" s="99"/>
      <c r="HF530" s="99"/>
      <c r="HG530" s="102"/>
      <c r="HH530" s="100"/>
      <c r="HI530" s="100"/>
    </row>
    <row r="531" spans="1:217" ht="84" hidden="1" outlineLevel="1" x14ac:dyDescent="0.45">
      <c r="B531" s="9"/>
      <c r="C531" s="317" t="s">
        <v>107</v>
      </c>
      <c r="D531" s="1" t="s">
        <v>1471</v>
      </c>
      <c r="E531" s="35">
        <v>513</v>
      </c>
      <c r="F531" s="35">
        <v>9</v>
      </c>
      <c r="G531" s="36" t="s">
        <v>107</v>
      </c>
      <c r="H531" s="37" t="s">
        <v>316</v>
      </c>
      <c r="I531" s="37" t="s">
        <v>563</v>
      </c>
      <c r="J531" s="54">
        <v>0</v>
      </c>
      <c r="K531" s="38"/>
      <c r="L531" s="38"/>
      <c r="M531" s="39" t="s">
        <v>89</v>
      </c>
      <c r="N531" s="38"/>
      <c r="O531" s="38"/>
      <c r="P531" s="38" t="s">
        <v>457</v>
      </c>
      <c r="Q531" s="40"/>
      <c r="R531" s="40"/>
      <c r="S531" s="40"/>
      <c r="T531" s="40"/>
      <c r="U531" s="98"/>
      <c r="V531" s="40"/>
      <c r="W531" s="40"/>
      <c r="X531" s="85">
        <f t="shared" si="5075"/>
        <v>0</v>
      </c>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0"/>
      <c r="AZ531" s="40"/>
      <c r="BA531" s="40"/>
      <c r="BB531" s="40"/>
      <c r="BC531" s="40"/>
      <c r="BD531" s="40"/>
      <c r="BE531" s="40"/>
      <c r="BF531" s="40"/>
      <c r="BG531" s="40"/>
      <c r="BH531" s="40"/>
      <c r="BI531" s="40"/>
      <c r="BJ531" s="40"/>
      <c r="BK531" s="40"/>
      <c r="BL531" s="40"/>
      <c r="BM531" s="40"/>
      <c r="BN531" s="40"/>
      <c r="BO531" s="40"/>
      <c r="BP531" s="40"/>
      <c r="BQ531" s="40"/>
      <c r="BR531" s="40"/>
      <c r="BS531" s="40"/>
      <c r="BT531" s="40"/>
      <c r="BU531" s="40"/>
      <c r="BV531" s="40"/>
      <c r="BW531" s="40"/>
      <c r="BX531" s="40"/>
      <c r="BY531" s="40"/>
      <c r="BZ531" s="40"/>
      <c r="CA531" s="40"/>
      <c r="CB531" s="40"/>
      <c r="CC531" s="40"/>
      <c r="CD531" s="40"/>
      <c r="CE531" s="40"/>
      <c r="CF531" s="40"/>
      <c r="CG531" s="40"/>
      <c r="CH531" s="40"/>
      <c r="CI531" s="40"/>
      <c r="CJ531" s="40"/>
      <c r="CK531" s="40"/>
      <c r="CL531" s="40"/>
      <c r="CM531" s="40"/>
      <c r="CN531" s="40"/>
      <c r="CO531" s="84">
        <v>0</v>
      </c>
      <c r="CP531" s="84">
        <v>0</v>
      </c>
      <c r="CQ531" s="40"/>
      <c r="CR531" s="57">
        <f t="shared" si="5076"/>
        <v>0</v>
      </c>
      <c r="CS531" s="40"/>
      <c r="CT531" s="40">
        <v>0</v>
      </c>
      <c r="CU531" s="84"/>
      <c r="CV531" s="84"/>
      <c r="CW531" s="84"/>
      <c r="CX531" s="84"/>
      <c r="CY531" s="191"/>
      <c r="CZ531" s="84"/>
      <c r="DA531" s="40">
        <v>0</v>
      </c>
      <c r="DB531" s="84">
        <v>0</v>
      </c>
      <c r="DC531" s="84"/>
      <c r="DD531" s="84"/>
      <c r="DE531" s="84">
        <f t="shared" si="5694"/>
        <v>0</v>
      </c>
      <c r="DF531" s="191"/>
      <c r="DG531" s="84"/>
      <c r="DH531" s="40">
        <v>556925.4</v>
      </c>
      <c r="DI531" s="84">
        <v>0</v>
      </c>
      <c r="DJ531" s="84"/>
      <c r="DK531" s="84"/>
      <c r="DL531" s="84">
        <f t="shared" si="5698"/>
        <v>0</v>
      </c>
      <c r="DM531" s="191"/>
      <c r="DN531" s="84"/>
      <c r="DO531" s="40">
        <v>0</v>
      </c>
      <c r="DP531" s="84">
        <v>0</v>
      </c>
      <c r="DQ531" s="84"/>
      <c r="DR531" s="84"/>
      <c r="DS531" s="84">
        <f t="shared" si="5702"/>
        <v>0</v>
      </c>
      <c r="DT531" s="191"/>
      <c r="DU531" s="84"/>
      <c r="DV531" s="40">
        <v>242913.57</v>
      </c>
      <c r="DW531" s="84">
        <v>0</v>
      </c>
      <c r="DX531" s="84"/>
      <c r="DY531" s="84"/>
      <c r="DZ531" s="84">
        <f t="shared" si="5706"/>
        <v>0</v>
      </c>
      <c r="EA531" s="191"/>
      <c r="EB531" s="84"/>
      <c r="EC531" s="40">
        <v>0</v>
      </c>
      <c r="ED531" s="84">
        <v>0</v>
      </c>
      <c r="EE531" s="84"/>
      <c r="EF531" s="84"/>
      <c r="EG531" s="84">
        <f t="shared" si="5710"/>
        <v>0</v>
      </c>
      <c r="EH531" s="191"/>
      <c r="EI531" s="84"/>
      <c r="EJ531" s="40">
        <v>0</v>
      </c>
      <c r="EK531" s="84">
        <v>0</v>
      </c>
      <c r="EL531" s="84"/>
      <c r="EM531" s="84"/>
      <c r="EN531" s="84">
        <f t="shared" si="5714"/>
        <v>0</v>
      </c>
      <c r="EO531" s="191"/>
      <c r="EP531" s="84"/>
      <c r="EQ531" s="40">
        <v>274533.23</v>
      </c>
      <c r="ER531" s="84">
        <v>0</v>
      </c>
      <c r="ES531" s="84"/>
      <c r="ET531" s="84"/>
      <c r="EU531" s="84">
        <f t="shared" si="5718"/>
        <v>0</v>
      </c>
      <c r="EV531" s="191"/>
      <c r="EW531" s="84"/>
      <c r="EX531" s="40">
        <v>0</v>
      </c>
      <c r="EY531" s="84">
        <v>0</v>
      </c>
      <c r="EZ531" s="84"/>
      <c r="FA531" s="84"/>
      <c r="FB531" s="84">
        <f t="shared" si="5722"/>
        <v>0</v>
      </c>
      <c r="FC531" s="191"/>
      <c r="FD531" s="84"/>
      <c r="FE531" s="40">
        <v>0</v>
      </c>
      <c r="FF531" s="84">
        <v>0</v>
      </c>
      <c r="FG531" s="84"/>
      <c r="FH531" s="84"/>
      <c r="FI531" s="84">
        <f t="shared" si="5726"/>
        <v>0</v>
      </c>
      <c r="FJ531" s="191"/>
      <c r="FK531" s="84"/>
      <c r="FL531" s="40">
        <v>275801.01</v>
      </c>
      <c r="FM531" s="84">
        <v>0</v>
      </c>
      <c r="FN531" s="84"/>
      <c r="FO531" s="84"/>
      <c r="FP531" s="84">
        <f t="shared" si="5730"/>
        <v>0</v>
      </c>
      <c r="FQ531" s="191"/>
      <c r="FR531" s="84"/>
      <c r="FS531" s="40"/>
      <c r="FT531" s="97">
        <f t="shared" si="5733"/>
        <v>0</v>
      </c>
      <c r="FU531" s="84">
        <v>0</v>
      </c>
      <c r="FV531" s="84">
        <v>0</v>
      </c>
      <c r="FW531" s="84">
        <v>0</v>
      </c>
      <c r="FX531" s="84">
        <f t="shared" si="5734"/>
        <v>0</v>
      </c>
      <c r="FY531" s="191" t="str">
        <f t="shared" si="5735"/>
        <v>nebija plānots</v>
      </c>
      <c r="FZ531" s="84">
        <f t="shared" si="5736"/>
        <v>0</v>
      </c>
      <c r="GA531" s="84">
        <v>0</v>
      </c>
      <c r="GB531" s="84">
        <v>0</v>
      </c>
      <c r="GC531" s="84">
        <f t="shared" si="5737"/>
        <v>0</v>
      </c>
      <c r="GD531" s="84">
        <f t="shared" si="5738"/>
        <v>0</v>
      </c>
      <c r="GE531" s="84">
        <f t="shared" si="5739"/>
        <v>0</v>
      </c>
      <c r="GF531" s="191" t="str">
        <f t="shared" si="5740"/>
        <v>nebija plānots</v>
      </c>
      <c r="GG531" s="84">
        <f t="shared" si="5741"/>
        <v>0</v>
      </c>
      <c r="GH531" s="84">
        <v>0</v>
      </c>
      <c r="GI531" s="84">
        <v>0</v>
      </c>
      <c r="GJ531" s="84">
        <f t="shared" si="5742"/>
        <v>0</v>
      </c>
      <c r="GK531" s="84">
        <f t="shared" si="5743"/>
        <v>0</v>
      </c>
      <c r="GL531" s="84">
        <f t="shared" si="5744"/>
        <v>0</v>
      </c>
      <c r="GM531" s="191" t="str">
        <f t="shared" si="5745"/>
        <v>nebija plānots</v>
      </c>
      <c r="GN531" s="84">
        <f t="shared" si="5746"/>
        <v>0</v>
      </c>
      <c r="GO531" s="84">
        <v>0</v>
      </c>
      <c r="GP531" s="84">
        <v>0</v>
      </c>
      <c r="GQ531" s="84">
        <f t="shared" si="5680"/>
        <v>0</v>
      </c>
      <c r="GR531" s="84">
        <f t="shared" si="5681"/>
        <v>0</v>
      </c>
      <c r="GS531" s="84">
        <f t="shared" si="5682"/>
        <v>0</v>
      </c>
      <c r="GT531" s="191" t="str">
        <f t="shared" si="5747"/>
        <v>nebija plānots</v>
      </c>
      <c r="GU531" s="84">
        <f t="shared" si="5683"/>
        <v>0</v>
      </c>
      <c r="GV531" s="84">
        <v>0</v>
      </c>
      <c r="GW531" s="84">
        <v>0</v>
      </c>
      <c r="GX531" s="84">
        <f t="shared" si="5684"/>
        <v>0</v>
      </c>
      <c r="GY531" s="84">
        <f t="shared" si="5685"/>
        <v>0</v>
      </c>
      <c r="GZ531" s="84">
        <f t="shared" si="5686"/>
        <v>0</v>
      </c>
      <c r="HA531" s="191" t="str">
        <f t="shared" si="5197"/>
        <v>nebija plānots</v>
      </c>
      <c r="HB531" s="84">
        <f t="shared" si="5687"/>
        <v>0</v>
      </c>
      <c r="HC531" s="40"/>
      <c r="HD531" s="40"/>
      <c r="HE531" s="99"/>
      <c r="HF531" s="153">
        <v>0.75</v>
      </c>
      <c r="HG531" s="102" t="s">
        <v>964</v>
      </c>
      <c r="HH531" s="100"/>
      <c r="HI531" s="100"/>
    </row>
    <row r="532" spans="1:217" ht="195" collapsed="1" x14ac:dyDescent="0.45">
      <c r="A532" s="1" t="str">
        <f>G532&amp;K532</f>
        <v>9.2.1.2.__</v>
      </c>
      <c r="B532" s="9" t="str">
        <f>C532&amp;J532&amp;"."&amp;D532</f>
        <v>9.2.1.2.K0.Nē</v>
      </c>
      <c r="C532" s="317" t="s">
        <v>108</v>
      </c>
      <c r="D532" s="1" t="s">
        <v>1471</v>
      </c>
      <c r="E532" s="35">
        <v>514</v>
      </c>
      <c r="F532" s="52">
        <v>9</v>
      </c>
      <c r="G532" s="53" t="s">
        <v>108</v>
      </c>
      <c r="H532" s="54" t="s">
        <v>317</v>
      </c>
      <c r="I532" s="54" t="str">
        <f t="shared" si="4781"/>
        <v>9.2.1.2. Darba tirgus un nabadzības risku pētījumi</v>
      </c>
      <c r="J532" s="54" t="s">
        <v>1472</v>
      </c>
      <c r="K532" s="55" t="s">
        <v>33</v>
      </c>
      <c r="L532" s="38" t="str">
        <f t="shared" si="4782"/>
        <v>9.2.1.2.__</v>
      </c>
      <c r="M532" s="56" t="s">
        <v>89</v>
      </c>
      <c r="N532" s="55" t="s">
        <v>4</v>
      </c>
      <c r="O532" s="55" t="s">
        <v>222</v>
      </c>
      <c r="P532" s="55" t="s">
        <v>225</v>
      </c>
      <c r="Q532" s="57">
        <f t="shared" si="4783"/>
        <v>928452</v>
      </c>
      <c r="R532" s="57">
        <f t="shared" si="4784"/>
        <v>928452</v>
      </c>
      <c r="S532" s="80">
        <v>0</v>
      </c>
      <c r="T532" s="80">
        <v>0</v>
      </c>
      <c r="U532" s="81">
        <v>928452</v>
      </c>
      <c r="V532" s="80">
        <v>0</v>
      </c>
      <c r="W532" s="80">
        <v>0</v>
      </c>
      <c r="X532" s="85" t="str">
        <f t="shared" ref="X532:X595" si="5748">N532</f>
        <v>ESF</v>
      </c>
      <c r="Y532" s="85">
        <v>0</v>
      </c>
      <c r="Z532" s="85">
        <v>43031.26</v>
      </c>
      <c r="AA532" s="85">
        <v>15449.01</v>
      </c>
      <c r="AB532" s="85">
        <v>0</v>
      </c>
      <c r="AC532" s="85">
        <v>526.57999999999993</v>
      </c>
      <c r="AD532" s="85">
        <v>54589.77</v>
      </c>
      <c r="AE532" s="85">
        <v>0</v>
      </c>
      <c r="AF532" s="85">
        <v>0</v>
      </c>
      <c r="AG532" s="85">
        <v>24271.08</v>
      </c>
      <c r="AH532" s="85">
        <v>0</v>
      </c>
      <c r="AI532" s="85">
        <v>0</v>
      </c>
      <c r="AJ532" s="85">
        <v>0</v>
      </c>
      <c r="AK532" s="85">
        <v>56165.26</v>
      </c>
      <c r="AL532" s="85">
        <v>0</v>
      </c>
      <c r="AM532" s="85">
        <v>151001.70000000001</v>
      </c>
      <c r="AN532" s="85">
        <f t="shared" si="5319"/>
        <v>194032.96000000002</v>
      </c>
      <c r="AO532" s="85">
        <v>172779.25999999998</v>
      </c>
      <c r="AP532" s="57">
        <f t="shared" si="4538"/>
        <v>366812.22</v>
      </c>
      <c r="AQ532" s="85">
        <v>11673.96</v>
      </c>
      <c r="AR532" s="85">
        <v>0</v>
      </c>
      <c r="AS532" s="85">
        <v>10496.34</v>
      </c>
      <c r="AT532" s="85">
        <v>0</v>
      </c>
      <c r="AU532" s="85">
        <v>0</v>
      </c>
      <c r="AV532" s="85">
        <v>0</v>
      </c>
      <c r="AW532" s="85">
        <v>61069.98</v>
      </c>
      <c r="AX532" s="85">
        <v>12054.02</v>
      </c>
      <c r="AY532" s="85">
        <v>0</v>
      </c>
      <c r="AZ532" s="85">
        <v>66024.850000000006</v>
      </c>
      <c r="BA532" s="85">
        <v>0</v>
      </c>
      <c r="BB532" s="85">
        <v>0</v>
      </c>
      <c r="BC532" s="57">
        <f t="shared" si="4539"/>
        <v>161319.15000000002</v>
      </c>
      <c r="BD532" s="57">
        <f t="shared" si="4474"/>
        <v>528131.37</v>
      </c>
      <c r="BE532" s="85">
        <v>13371.95</v>
      </c>
      <c r="BF532" s="85">
        <v>0</v>
      </c>
      <c r="BG532" s="85">
        <v>0</v>
      </c>
      <c r="BH532" s="85">
        <v>0</v>
      </c>
      <c r="BI532" s="85">
        <v>16069.27</v>
      </c>
      <c r="BJ532" s="85">
        <v>0</v>
      </c>
      <c r="BK532" s="85">
        <v>18729.75</v>
      </c>
      <c r="BL532" s="85">
        <v>0</v>
      </c>
      <c r="BM532" s="85">
        <v>0</v>
      </c>
      <c r="BN532" s="85">
        <v>0</v>
      </c>
      <c r="BO532" s="85">
        <v>10761.41</v>
      </c>
      <c r="BP532" s="85">
        <v>0</v>
      </c>
      <c r="BQ532" s="57">
        <f t="shared" si="4540"/>
        <v>58932.380000000005</v>
      </c>
      <c r="BR532" s="85">
        <v>13571.07</v>
      </c>
      <c r="BS532" s="85">
        <v>42682.75</v>
      </c>
      <c r="BT532" s="85">
        <v>0</v>
      </c>
      <c r="BU532" s="85">
        <v>0</v>
      </c>
      <c r="BV532" s="85">
        <v>20796.97</v>
      </c>
      <c r="BW532" s="85">
        <v>0</v>
      </c>
      <c r="BX532" s="85">
        <v>0</v>
      </c>
      <c r="BY532" s="85">
        <v>10185.02</v>
      </c>
      <c r="BZ532" s="85">
        <v>0</v>
      </c>
      <c r="CA532" s="85">
        <v>0</v>
      </c>
      <c r="CB532" s="85">
        <v>32019.98</v>
      </c>
      <c r="CC532" s="85">
        <v>0</v>
      </c>
      <c r="CD532" s="57">
        <f t="shared" si="4475"/>
        <v>119255.79000000001</v>
      </c>
      <c r="CE532" s="85">
        <v>0</v>
      </c>
      <c r="CF532" s="85">
        <v>36683.72</v>
      </c>
      <c r="CG532" s="85">
        <v>0</v>
      </c>
      <c r="CH532" s="85">
        <v>0</v>
      </c>
      <c r="CI532" s="85">
        <v>67587.199999999997</v>
      </c>
      <c r="CJ532" s="85">
        <v>0</v>
      </c>
      <c r="CK532" s="85">
        <v>5661.43</v>
      </c>
      <c r="CL532" s="85">
        <v>0</v>
      </c>
      <c r="CM532" s="85">
        <v>0</v>
      </c>
      <c r="CN532" s="85">
        <v>0</v>
      </c>
      <c r="CO532" s="84">
        <v>0</v>
      </c>
      <c r="CP532" s="84">
        <v>67810.03</v>
      </c>
      <c r="CQ532" s="57">
        <f>CE532+CF532+CG532+CH532+CI532+CJ532+CK532+CL532+CM532+CN532+CO532+CP532</f>
        <v>177742.38</v>
      </c>
      <c r="CR532" s="57">
        <f t="shared" ref="CR532:CR595" si="5749">BD532+BQ532+CD532+CQ532</f>
        <v>884061.92</v>
      </c>
      <c r="CS532" s="179">
        <v>0</v>
      </c>
      <c r="CT532" s="84">
        <v>44390.080000000002</v>
      </c>
      <c r="CU532" s="84">
        <v>44390.080000000002</v>
      </c>
      <c r="CV532" s="84">
        <f t="shared" si="5688"/>
        <v>44390.080000000002</v>
      </c>
      <c r="CW532" s="84">
        <v>0</v>
      </c>
      <c r="CX532" s="84">
        <f t="shared" si="5689"/>
        <v>44390.080000000002</v>
      </c>
      <c r="CY532" s="191">
        <f t="shared" si="5690"/>
        <v>1</v>
      </c>
      <c r="CZ532" s="84">
        <f t="shared" si="5691"/>
        <v>0</v>
      </c>
      <c r="DA532" s="84">
        <f t="shared" ref="DA532:FL532" si="5750">DA533+DA534</f>
        <v>0</v>
      </c>
      <c r="DB532" s="84">
        <v>0</v>
      </c>
      <c r="DC532" s="84">
        <f t="shared" si="5693"/>
        <v>44390.080000000002</v>
      </c>
      <c r="DD532" s="84">
        <v>0</v>
      </c>
      <c r="DE532" s="84">
        <f t="shared" si="5694"/>
        <v>44390.080000000002</v>
      </c>
      <c r="DF532" s="191">
        <f t="shared" ref="DF532" si="5751">IFERROR(DE532/DC532,"nebija plānots")</f>
        <v>1</v>
      </c>
      <c r="DG532" s="84">
        <f t="shared" ref="DG532" si="5752">DE532-DC532</f>
        <v>0</v>
      </c>
      <c r="DH532" s="84">
        <f t="shared" si="5750"/>
        <v>0</v>
      </c>
      <c r="DI532" s="84">
        <v>0</v>
      </c>
      <c r="DJ532" s="84">
        <f t="shared" ref="DJ532" si="5753">DC532+DH532</f>
        <v>44390.080000000002</v>
      </c>
      <c r="DK532" s="84">
        <v>0</v>
      </c>
      <c r="DL532" s="84">
        <f t="shared" si="5698"/>
        <v>44390.080000000002</v>
      </c>
      <c r="DM532" s="191">
        <f t="shared" ref="DM532" si="5754">IFERROR(DL532/DJ532,"nebija plānots")</f>
        <v>1</v>
      </c>
      <c r="DN532" s="84">
        <f t="shared" ref="DN532" si="5755">DL532-DJ532</f>
        <v>0</v>
      </c>
      <c r="DO532" s="84">
        <f t="shared" si="5750"/>
        <v>0</v>
      </c>
      <c r="DP532" s="84">
        <v>0</v>
      </c>
      <c r="DQ532" s="84">
        <f t="shared" ref="DQ532" si="5756">DJ532+DO532</f>
        <v>44390.080000000002</v>
      </c>
      <c r="DR532" s="84">
        <v>0</v>
      </c>
      <c r="DS532" s="84">
        <f t="shared" si="5702"/>
        <v>44390.080000000002</v>
      </c>
      <c r="DT532" s="191">
        <f t="shared" ref="DT532" si="5757">IFERROR(DS532/DQ532,"nebija plānots")</f>
        <v>1</v>
      </c>
      <c r="DU532" s="84">
        <f t="shared" ref="DU532" si="5758">DS532-DQ532</f>
        <v>0</v>
      </c>
      <c r="DV532" s="84">
        <f t="shared" si="5750"/>
        <v>0</v>
      </c>
      <c r="DW532" s="84">
        <v>0</v>
      </c>
      <c r="DX532" s="84">
        <f t="shared" ref="DX532" si="5759">DQ532+DV532</f>
        <v>44390.080000000002</v>
      </c>
      <c r="DY532" s="84">
        <v>0</v>
      </c>
      <c r="DZ532" s="84">
        <f t="shared" si="5706"/>
        <v>44390.080000000002</v>
      </c>
      <c r="EA532" s="191">
        <f t="shared" ref="EA532" si="5760">IFERROR(DZ532/DX532,"nebija plānots")</f>
        <v>1</v>
      </c>
      <c r="EB532" s="84">
        <f t="shared" ref="EB532" si="5761">DZ532-DX532</f>
        <v>0</v>
      </c>
      <c r="EC532" s="84">
        <f t="shared" si="5750"/>
        <v>0</v>
      </c>
      <c r="ED532" s="84">
        <v>0</v>
      </c>
      <c r="EE532" s="84">
        <f t="shared" ref="EE532" si="5762">DX532+EC532</f>
        <v>44390.080000000002</v>
      </c>
      <c r="EF532" s="84">
        <v>0</v>
      </c>
      <c r="EG532" s="84">
        <f t="shared" si="5710"/>
        <v>44390.080000000002</v>
      </c>
      <c r="EH532" s="191">
        <f t="shared" ref="EH532" si="5763">IFERROR(EG532/EE532,"nebija plānots")</f>
        <v>1</v>
      </c>
      <c r="EI532" s="84">
        <f t="shared" ref="EI532" si="5764">EG532-EE532</f>
        <v>0</v>
      </c>
      <c r="EJ532" s="84">
        <f t="shared" si="5750"/>
        <v>0</v>
      </c>
      <c r="EK532" s="84">
        <v>0</v>
      </c>
      <c r="EL532" s="84">
        <f t="shared" ref="EL532" si="5765">EE532+EJ532</f>
        <v>44390.080000000002</v>
      </c>
      <c r="EM532" s="84">
        <v>0</v>
      </c>
      <c r="EN532" s="84">
        <f t="shared" si="5714"/>
        <v>44390.080000000002</v>
      </c>
      <c r="EO532" s="191">
        <f t="shared" ref="EO532" si="5766">IFERROR(EN532/EL532,"nebija plānots")</f>
        <v>1</v>
      </c>
      <c r="EP532" s="84">
        <f t="shared" ref="EP532" si="5767">EN532-EL532</f>
        <v>0</v>
      </c>
      <c r="EQ532" s="84">
        <f t="shared" si="5750"/>
        <v>0</v>
      </c>
      <c r="ER532" s="84">
        <v>0</v>
      </c>
      <c r="ES532" s="84">
        <f t="shared" ref="ES532" si="5768">EL532+EQ532</f>
        <v>44390.080000000002</v>
      </c>
      <c r="ET532" s="84">
        <v>0</v>
      </c>
      <c r="EU532" s="84">
        <f t="shared" si="5718"/>
        <v>44390.080000000002</v>
      </c>
      <c r="EV532" s="191">
        <f t="shared" ref="EV532" si="5769">IFERROR(EU532/ES532,"nebija plānots")</f>
        <v>1</v>
      </c>
      <c r="EW532" s="84">
        <f t="shared" ref="EW532" si="5770">EU532-ES532</f>
        <v>0</v>
      </c>
      <c r="EX532" s="84">
        <f t="shared" si="5750"/>
        <v>0</v>
      </c>
      <c r="EY532" s="84">
        <v>0</v>
      </c>
      <c r="EZ532" s="84">
        <f t="shared" ref="EZ532" si="5771">ES532+EX532</f>
        <v>44390.080000000002</v>
      </c>
      <c r="FA532" s="84">
        <v>0</v>
      </c>
      <c r="FB532" s="84">
        <f t="shared" si="5722"/>
        <v>44390.080000000002</v>
      </c>
      <c r="FC532" s="191">
        <f t="shared" ref="FC532" si="5772">IFERROR(FB532/EZ532,"nebija plānots")</f>
        <v>1</v>
      </c>
      <c r="FD532" s="84">
        <f t="shared" ref="FD532" si="5773">FB532-EZ532</f>
        <v>0</v>
      </c>
      <c r="FE532" s="84">
        <f t="shared" si="5750"/>
        <v>0</v>
      </c>
      <c r="FF532" s="84">
        <v>0</v>
      </c>
      <c r="FG532" s="84">
        <f t="shared" ref="FG532" si="5774">EZ532+FE532</f>
        <v>44390.080000000002</v>
      </c>
      <c r="FH532" s="84">
        <v>0</v>
      </c>
      <c r="FI532" s="84">
        <f t="shared" si="5726"/>
        <v>44390.080000000002</v>
      </c>
      <c r="FJ532" s="191">
        <f t="shared" ref="FJ532" si="5775">IFERROR(FI532/FG532,"nebija plānots")</f>
        <v>1</v>
      </c>
      <c r="FK532" s="84">
        <f t="shared" ref="FK532" si="5776">FI532-FG532</f>
        <v>0</v>
      </c>
      <c r="FL532" s="84">
        <f t="shared" si="5750"/>
        <v>0</v>
      </c>
      <c r="FM532" s="84">
        <v>0</v>
      </c>
      <c r="FN532" s="84">
        <f t="shared" ref="FN532" si="5777">FG532+FL532</f>
        <v>44390.080000000002</v>
      </c>
      <c r="FO532" s="84">
        <v>0</v>
      </c>
      <c r="FP532" s="84">
        <f t="shared" si="5730"/>
        <v>44390.080000000002</v>
      </c>
      <c r="FQ532" s="191">
        <f t="shared" ref="FQ532" si="5778">IFERROR(FP532/FN532,"nebija plānots")</f>
        <v>1</v>
      </c>
      <c r="FR532" s="84">
        <f t="shared" ref="FR532" si="5779">FP532-FN532</f>
        <v>0</v>
      </c>
      <c r="FS532" s="97">
        <f t="shared" si="5258"/>
        <v>44390.080000000002</v>
      </c>
      <c r="FT532" s="97">
        <f t="shared" si="5733"/>
        <v>928452</v>
      </c>
      <c r="FU532" s="84">
        <v>0</v>
      </c>
      <c r="FV532" s="84">
        <v>0</v>
      </c>
      <c r="FW532" s="84">
        <v>0</v>
      </c>
      <c r="FX532" s="84">
        <f t="shared" si="5734"/>
        <v>0</v>
      </c>
      <c r="FY532" s="191" t="str">
        <f t="shared" si="5735"/>
        <v>nebija plānots</v>
      </c>
      <c r="FZ532" s="84">
        <f t="shared" si="5736"/>
        <v>0</v>
      </c>
      <c r="GA532" s="84">
        <v>0</v>
      </c>
      <c r="GB532" s="84">
        <v>0</v>
      </c>
      <c r="GC532" s="84">
        <f t="shared" si="5737"/>
        <v>0</v>
      </c>
      <c r="GD532" s="84">
        <f t="shared" si="5738"/>
        <v>0</v>
      </c>
      <c r="GE532" s="84">
        <f t="shared" si="5739"/>
        <v>0</v>
      </c>
      <c r="GF532" s="191" t="str">
        <f t="shared" si="5740"/>
        <v>nebija plānots</v>
      </c>
      <c r="GG532" s="84">
        <f t="shared" si="5741"/>
        <v>0</v>
      </c>
      <c r="GH532" s="84">
        <v>0</v>
      </c>
      <c r="GI532" s="84">
        <v>0</v>
      </c>
      <c r="GJ532" s="84">
        <f t="shared" si="5742"/>
        <v>0</v>
      </c>
      <c r="GK532" s="84">
        <f t="shared" si="5743"/>
        <v>0</v>
      </c>
      <c r="GL532" s="84">
        <f t="shared" si="5744"/>
        <v>0</v>
      </c>
      <c r="GM532" s="191" t="str">
        <f t="shared" si="5745"/>
        <v>nebija plānots</v>
      </c>
      <c r="GN532" s="84">
        <f t="shared" si="5746"/>
        <v>0</v>
      </c>
      <c r="GO532" s="84">
        <v>0</v>
      </c>
      <c r="GP532" s="84">
        <v>0</v>
      </c>
      <c r="GQ532" s="84">
        <f t="shared" si="5680"/>
        <v>0</v>
      </c>
      <c r="GR532" s="84">
        <f t="shared" si="5681"/>
        <v>0</v>
      </c>
      <c r="GS532" s="84">
        <f t="shared" si="5682"/>
        <v>0</v>
      </c>
      <c r="GT532" s="191" t="str">
        <f t="shared" si="5747"/>
        <v>nebija plānots</v>
      </c>
      <c r="GU532" s="84">
        <f t="shared" si="5683"/>
        <v>0</v>
      </c>
      <c r="GV532" s="84">
        <v>0</v>
      </c>
      <c r="GW532" s="84">
        <v>0</v>
      </c>
      <c r="GX532" s="84">
        <f t="shared" si="5684"/>
        <v>0</v>
      </c>
      <c r="GY532" s="84">
        <f t="shared" si="5685"/>
        <v>0</v>
      </c>
      <c r="GZ532" s="84">
        <f t="shared" si="5686"/>
        <v>0</v>
      </c>
      <c r="HA532" s="191" t="str">
        <f t="shared" si="5197"/>
        <v>nebija plānots</v>
      </c>
      <c r="HB532" s="84">
        <f t="shared" si="5687"/>
        <v>0</v>
      </c>
      <c r="HC532" s="57">
        <f>FU532+FS532+CQ532+CD532+BQ532+BC532+AP532</f>
        <v>928452</v>
      </c>
      <c r="HD532" s="57">
        <f>Q532-HC532</f>
        <v>0</v>
      </c>
      <c r="HE532" s="58"/>
      <c r="HF532" s="58"/>
      <c r="HG532" s="61"/>
      <c r="HH532" s="59"/>
      <c r="HI532" s="59"/>
    </row>
    <row r="533" spans="1:217" ht="78" hidden="1" outlineLevel="1" x14ac:dyDescent="0.45">
      <c r="B533" s="9"/>
      <c r="C533" s="317" t="s">
        <v>108</v>
      </c>
      <c r="D533" s="1" t="s">
        <v>1471</v>
      </c>
      <c r="E533" s="35">
        <v>515</v>
      </c>
      <c r="F533" s="35">
        <v>9</v>
      </c>
      <c r="G533" s="36" t="s">
        <v>108</v>
      </c>
      <c r="H533" s="37" t="s">
        <v>317</v>
      </c>
      <c r="I533" s="37" t="s">
        <v>564</v>
      </c>
      <c r="J533" s="54">
        <v>0</v>
      </c>
      <c r="K533" s="38"/>
      <c r="L533" s="38"/>
      <c r="M533" s="39" t="s">
        <v>89</v>
      </c>
      <c r="N533" s="38"/>
      <c r="O533" s="38"/>
      <c r="P533" s="38" t="s">
        <v>456</v>
      </c>
      <c r="Q533" s="40"/>
      <c r="R533" s="40"/>
      <c r="S533" s="40"/>
      <c r="T533" s="40"/>
      <c r="U533" s="98"/>
      <c r="V533" s="40"/>
      <c r="W533" s="40"/>
      <c r="X533" s="85">
        <f t="shared" si="5748"/>
        <v>0</v>
      </c>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0"/>
      <c r="AY533" s="40"/>
      <c r="AZ533" s="40"/>
      <c r="BA533" s="40"/>
      <c r="BB533" s="40"/>
      <c r="BC533" s="40"/>
      <c r="BD533" s="40"/>
      <c r="BE533" s="40"/>
      <c r="BF533" s="40"/>
      <c r="BG533" s="40"/>
      <c r="BH533" s="40"/>
      <c r="BI533" s="40"/>
      <c r="BJ533" s="40"/>
      <c r="BK533" s="40"/>
      <c r="BL533" s="40"/>
      <c r="BM533" s="40"/>
      <c r="BN533" s="40"/>
      <c r="BO533" s="40"/>
      <c r="BP533" s="40"/>
      <c r="BQ533" s="40"/>
      <c r="BR533" s="40"/>
      <c r="BS533" s="40"/>
      <c r="BT533" s="40"/>
      <c r="BU533" s="40"/>
      <c r="BV533" s="40"/>
      <c r="BW533" s="40"/>
      <c r="BX533" s="40"/>
      <c r="BY533" s="40"/>
      <c r="BZ533" s="40"/>
      <c r="CA533" s="40"/>
      <c r="CB533" s="40"/>
      <c r="CC533" s="40"/>
      <c r="CD533" s="40"/>
      <c r="CE533" s="40"/>
      <c r="CF533" s="40"/>
      <c r="CG533" s="40"/>
      <c r="CH533" s="40"/>
      <c r="CI533" s="40"/>
      <c r="CJ533" s="40"/>
      <c r="CK533" s="40"/>
      <c r="CL533" s="40"/>
      <c r="CM533" s="40"/>
      <c r="CN533" s="40"/>
      <c r="CO533" s="84">
        <v>0</v>
      </c>
      <c r="CP533" s="84">
        <v>0</v>
      </c>
      <c r="CQ533" s="40"/>
      <c r="CR533" s="57">
        <f t="shared" si="5749"/>
        <v>0</v>
      </c>
      <c r="CS533" s="40"/>
      <c r="CT533" s="40"/>
      <c r="CU533" s="84"/>
      <c r="CV533" s="84"/>
      <c r="CW533" s="84"/>
      <c r="CX533" s="84"/>
      <c r="CY533" s="191"/>
      <c r="CZ533" s="84"/>
      <c r="DA533" s="40"/>
      <c r="DB533" s="84">
        <v>0</v>
      </c>
      <c r="DC533" s="84"/>
      <c r="DD533" s="84"/>
      <c r="DE533" s="84">
        <f t="shared" si="5694"/>
        <v>0</v>
      </c>
      <c r="DF533" s="191"/>
      <c r="DG533" s="84"/>
      <c r="DH533" s="40"/>
      <c r="DI533" s="84">
        <v>0</v>
      </c>
      <c r="DJ533" s="84"/>
      <c r="DK533" s="84"/>
      <c r="DL533" s="84">
        <f t="shared" si="5698"/>
        <v>0</v>
      </c>
      <c r="DM533" s="191"/>
      <c r="DN533" s="84"/>
      <c r="DO533" s="40"/>
      <c r="DP533" s="84">
        <v>0</v>
      </c>
      <c r="DQ533" s="84"/>
      <c r="DR533" s="84"/>
      <c r="DS533" s="84">
        <f t="shared" si="5702"/>
        <v>0</v>
      </c>
      <c r="DT533" s="191"/>
      <c r="DU533" s="84"/>
      <c r="DV533" s="40"/>
      <c r="DW533" s="84">
        <v>0</v>
      </c>
      <c r="DX533" s="84"/>
      <c r="DY533" s="84"/>
      <c r="DZ533" s="84">
        <f t="shared" si="5706"/>
        <v>0</v>
      </c>
      <c r="EA533" s="191"/>
      <c r="EB533" s="84"/>
      <c r="EC533" s="40"/>
      <c r="ED533" s="84">
        <v>0</v>
      </c>
      <c r="EE533" s="84"/>
      <c r="EF533" s="84"/>
      <c r="EG533" s="84">
        <f t="shared" si="5710"/>
        <v>0</v>
      </c>
      <c r="EH533" s="191"/>
      <c r="EI533" s="84"/>
      <c r="EJ533" s="40"/>
      <c r="EK533" s="84">
        <v>0</v>
      </c>
      <c r="EL533" s="84"/>
      <c r="EM533" s="84"/>
      <c r="EN533" s="84">
        <f t="shared" si="5714"/>
        <v>0</v>
      </c>
      <c r="EO533" s="191"/>
      <c r="EP533" s="84"/>
      <c r="EQ533" s="40"/>
      <c r="ER533" s="84">
        <v>0</v>
      </c>
      <c r="ES533" s="84"/>
      <c r="ET533" s="84"/>
      <c r="EU533" s="84">
        <f t="shared" si="5718"/>
        <v>0</v>
      </c>
      <c r="EV533" s="191"/>
      <c r="EW533" s="84"/>
      <c r="EX533" s="40"/>
      <c r="EY533" s="84">
        <v>0</v>
      </c>
      <c r="EZ533" s="84"/>
      <c r="FA533" s="84"/>
      <c r="FB533" s="84">
        <f t="shared" si="5722"/>
        <v>0</v>
      </c>
      <c r="FC533" s="191"/>
      <c r="FD533" s="84"/>
      <c r="FE533" s="40"/>
      <c r="FF533" s="84">
        <v>0</v>
      </c>
      <c r="FG533" s="84"/>
      <c r="FH533" s="84"/>
      <c r="FI533" s="84">
        <f t="shared" si="5726"/>
        <v>0</v>
      </c>
      <c r="FJ533" s="191"/>
      <c r="FK533" s="84"/>
      <c r="FL533" s="40"/>
      <c r="FM533" s="84">
        <v>0</v>
      </c>
      <c r="FN533" s="84"/>
      <c r="FO533" s="84"/>
      <c r="FP533" s="84">
        <f t="shared" si="5730"/>
        <v>0</v>
      </c>
      <c r="FQ533" s="191"/>
      <c r="FR533" s="84"/>
      <c r="FS533" s="40"/>
      <c r="FT533" s="97">
        <f t="shared" si="5733"/>
        <v>0</v>
      </c>
      <c r="FU533" s="84">
        <v>0</v>
      </c>
      <c r="FV533" s="84">
        <v>0</v>
      </c>
      <c r="FW533" s="84">
        <v>0</v>
      </c>
      <c r="FX533" s="84">
        <f t="shared" si="5734"/>
        <v>0</v>
      </c>
      <c r="FY533" s="191" t="str">
        <f t="shared" si="5735"/>
        <v>nebija plānots</v>
      </c>
      <c r="FZ533" s="84">
        <f t="shared" si="5736"/>
        <v>0</v>
      </c>
      <c r="GA533" s="84">
        <v>0</v>
      </c>
      <c r="GB533" s="84">
        <v>0</v>
      </c>
      <c r="GC533" s="84">
        <f t="shared" si="5737"/>
        <v>0</v>
      </c>
      <c r="GD533" s="84">
        <f t="shared" si="5738"/>
        <v>0</v>
      </c>
      <c r="GE533" s="84">
        <f t="shared" si="5739"/>
        <v>0</v>
      </c>
      <c r="GF533" s="191" t="str">
        <f t="shared" si="5740"/>
        <v>nebija plānots</v>
      </c>
      <c r="GG533" s="84">
        <f t="shared" si="5741"/>
        <v>0</v>
      </c>
      <c r="GH533" s="84">
        <v>0</v>
      </c>
      <c r="GI533" s="84">
        <v>0</v>
      </c>
      <c r="GJ533" s="84">
        <f t="shared" si="5742"/>
        <v>0</v>
      </c>
      <c r="GK533" s="84">
        <f t="shared" si="5743"/>
        <v>0</v>
      </c>
      <c r="GL533" s="84">
        <f t="shared" si="5744"/>
        <v>0</v>
      </c>
      <c r="GM533" s="191" t="str">
        <f t="shared" si="5745"/>
        <v>nebija plānots</v>
      </c>
      <c r="GN533" s="84">
        <f t="shared" si="5746"/>
        <v>0</v>
      </c>
      <c r="GO533" s="84">
        <v>0</v>
      </c>
      <c r="GP533" s="84">
        <v>0</v>
      </c>
      <c r="GQ533" s="84">
        <f t="shared" si="5680"/>
        <v>0</v>
      </c>
      <c r="GR533" s="84">
        <f t="shared" si="5681"/>
        <v>0</v>
      </c>
      <c r="GS533" s="84">
        <f t="shared" si="5682"/>
        <v>0</v>
      </c>
      <c r="GT533" s="191" t="str">
        <f t="shared" si="5747"/>
        <v>nebija plānots</v>
      </c>
      <c r="GU533" s="84">
        <f t="shared" si="5683"/>
        <v>0</v>
      </c>
      <c r="GV533" s="84">
        <v>0</v>
      </c>
      <c r="GW533" s="84">
        <v>0</v>
      </c>
      <c r="GX533" s="84">
        <f t="shared" si="5684"/>
        <v>0</v>
      </c>
      <c r="GY533" s="84">
        <f t="shared" si="5685"/>
        <v>0</v>
      </c>
      <c r="GZ533" s="84">
        <f t="shared" si="5686"/>
        <v>0</v>
      </c>
      <c r="HA533" s="191" t="str">
        <f t="shared" si="5197"/>
        <v>nebija plānots</v>
      </c>
      <c r="HB533" s="84">
        <f t="shared" si="5687"/>
        <v>0</v>
      </c>
      <c r="HC533" s="40"/>
      <c r="HD533" s="40"/>
      <c r="HE533" s="99"/>
      <c r="HF533" s="99"/>
      <c r="HG533" s="102"/>
      <c r="HH533" s="100"/>
      <c r="HI533" s="100"/>
    </row>
    <row r="534" spans="1:217" ht="58.5" hidden="1" outlineLevel="1" x14ac:dyDescent="0.45">
      <c r="B534" s="9"/>
      <c r="C534" s="317" t="s">
        <v>108</v>
      </c>
      <c r="D534" s="1" t="s">
        <v>1471</v>
      </c>
      <c r="E534" s="35">
        <v>516</v>
      </c>
      <c r="F534" s="35">
        <v>9</v>
      </c>
      <c r="G534" s="36" t="s">
        <v>108</v>
      </c>
      <c r="H534" s="37" t="s">
        <v>317</v>
      </c>
      <c r="I534" s="37" t="s">
        <v>564</v>
      </c>
      <c r="J534" s="54">
        <v>0</v>
      </c>
      <c r="K534" s="38"/>
      <c r="L534" s="38"/>
      <c r="M534" s="39" t="s">
        <v>89</v>
      </c>
      <c r="N534" s="38"/>
      <c r="O534" s="38"/>
      <c r="P534" s="38" t="s">
        <v>457</v>
      </c>
      <c r="Q534" s="40"/>
      <c r="R534" s="40"/>
      <c r="S534" s="40"/>
      <c r="T534" s="40"/>
      <c r="U534" s="98"/>
      <c r="V534" s="40"/>
      <c r="W534" s="40"/>
      <c r="X534" s="85">
        <f t="shared" si="5748"/>
        <v>0</v>
      </c>
      <c r="Y534" s="40"/>
      <c r="Z534" s="40"/>
      <c r="AA534" s="40"/>
      <c r="AB534" s="40"/>
      <c r="AC534" s="40"/>
      <c r="AD534" s="40"/>
      <c r="AE534" s="40"/>
      <c r="AF534" s="40"/>
      <c r="AG534" s="40"/>
      <c r="AH534" s="40"/>
      <c r="AI534" s="40"/>
      <c r="AJ534" s="40"/>
      <c r="AK534" s="40"/>
      <c r="AL534" s="40"/>
      <c r="AM534" s="40"/>
      <c r="AN534" s="40"/>
      <c r="AO534" s="40"/>
      <c r="AP534" s="40"/>
      <c r="AQ534" s="40"/>
      <c r="AR534" s="40"/>
      <c r="AS534" s="40"/>
      <c r="AT534" s="40"/>
      <c r="AU534" s="40"/>
      <c r="AV534" s="40"/>
      <c r="AW534" s="40"/>
      <c r="AX534" s="40"/>
      <c r="AY534" s="40"/>
      <c r="AZ534" s="40"/>
      <c r="BA534" s="40"/>
      <c r="BB534" s="40"/>
      <c r="BC534" s="40"/>
      <c r="BD534" s="40"/>
      <c r="BE534" s="40"/>
      <c r="BF534" s="40"/>
      <c r="BG534" s="40"/>
      <c r="BH534" s="40"/>
      <c r="BI534" s="40"/>
      <c r="BJ534" s="40"/>
      <c r="BK534" s="40"/>
      <c r="BL534" s="40"/>
      <c r="BM534" s="40"/>
      <c r="BN534" s="40"/>
      <c r="BO534" s="40"/>
      <c r="BP534" s="40"/>
      <c r="BQ534" s="40"/>
      <c r="BR534" s="40"/>
      <c r="BS534" s="40"/>
      <c r="BT534" s="40"/>
      <c r="BU534" s="40"/>
      <c r="BV534" s="40"/>
      <c r="BW534" s="40"/>
      <c r="BX534" s="40"/>
      <c r="BY534" s="40"/>
      <c r="BZ534" s="40"/>
      <c r="CA534" s="40"/>
      <c r="CB534" s="40"/>
      <c r="CC534" s="40"/>
      <c r="CD534" s="40"/>
      <c r="CE534" s="40"/>
      <c r="CF534" s="40"/>
      <c r="CG534" s="40"/>
      <c r="CH534" s="40"/>
      <c r="CI534" s="40"/>
      <c r="CJ534" s="40"/>
      <c r="CK534" s="40"/>
      <c r="CL534" s="40"/>
      <c r="CM534" s="40"/>
      <c r="CN534" s="40"/>
      <c r="CO534" s="84">
        <v>0</v>
      </c>
      <c r="CP534" s="84">
        <v>0</v>
      </c>
      <c r="CQ534" s="40"/>
      <c r="CR534" s="57">
        <f t="shared" si="5749"/>
        <v>0</v>
      </c>
      <c r="CS534" s="40"/>
      <c r="CT534" s="40">
        <v>44390.080000000002</v>
      </c>
      <c r="CU534" s="84"/>
      <c r="CV534" s="84"/>
      <c r="CW534" s="84"/>
      <c r="CX534" s="84"/>
      <c r="CY534" s="191"/>
      <c r="CZ534" s="84"/>
      <c r="DA534" s="40">
        <v>0</v>
      </c>
      <c r="DB534" s="84">
        <v>0</v>
      </c>
      <c r="DC534" s="84"/>
      <c r="DD534" s="84"/>
      <c r="DE534" s="84">
        <f t="shared" si="5694"/>
        <v>0</v>
      </c>
      <c r="DF534" s="191"/>
      <c r="DG534" s="84"/>
      <c r="DH534" s="40">
        <v>0</v>
      </c>
      <c r="DI534" s="84">
        <v>0</v>
      </c>
      <c r="DJ534" s="84"/>
      <c r="DK534" s="84"/>
      <c r="DL534" s="84">
        <f t="shared" si="5698"/>
        <v>0</v>
      </c>
      <c r="DM534" s="191"/>
      <c r="DN534" s="84"/>
      <c r="DO534" s="40">
        <v>0</v>
      </c>
      <c r="DP534" s="84">
        <v>0</v>
      </c>
      <c r="DQ534" s="84"/>
      <c r="DR534" s="84"/>
      <c r="DS534" s="84">
        <f t="shared" si="5702"/>
        <v>0</v>
      </c>
      <c r="DT534" s="191"/>
      <c r="DU534" s="84"/>
      <c r="DV534" s="40">
        <v>0</v>
      </c>
      <c r="DW534" s="84">
        <v>0</v>
      </c>
      <c r="DX534" s="84"/>
      <c r="DY534" s="84"/>
      <c r="DZ534" s="84">
        <f t="shared" si="5706"/>
        <v>0</v>
      </c>
      <c r="EA534" s="191"/>
      <c r="EB534" s="84"/>
      <c r="EC534" s="40">
        <v>0</v>
      </c>
      <c r="ED534" s="84">
        <v>0</v>
      </c>
      <c r="EE534" s="84"/>
      <c r="EF534" s="84"/>
      <c r="EG534" s="84">
        <f t="shared" si="5710"/>
        <v>0</v>
      </c>
      <c r="EH534" s="191"/>
      <c r="EI534" s="84"/>
      <c r="EJ534" s="40">
        <v>0</v>
      </c>
      <c r="EK534" s="84">
        <v>0</v>
      </c>
      <c r="EL534" s="84"/>
      <c r="EM534" s="84"/>
      <c r="EN534" s="84">
        <f t="shared" si="5714"/>
        <v>0</v>
      </c>
      <c r="EO534" s="191"/>
      <c r="EP534" s="84"/>
      <c r="EQ534" s="40">
        <v>0</v>
      </c>
      <c r="ER534" s="84">
        <v>0</v>
      </c>
      <c r="ES534" s="84"/>
      <c r="ET534" s="84"/>
      <c r="EU534" s="84">
        <f t="shared" si="5718"/>
        <v>0</v>
      </c>
      <c r="EV534" s="191"/>
      <c r="EW534" s="84"/>
      <c r="EX534" s="40">
        <v>0</v>
      </c>
      <c r="EY534" s="84">
        <v>0</v>
      </c>
      <c r="EZ534" s="84"/>
      <c r="FA534" s="84"/>
      <c r="FB534" s="84">
        <f t="shared" si="5722"/>
        <v>0</v>
      </c>
      <c r="FC534" s="191"/>
      <c r="FD534" s="84"/>
      <c r="FE534" s="40">
        <v>0</v>
      </c>
      <c r="FF534" s="84">
        <v>0</v>
      </c>
      <c r="FG534" s="84"/>
      <c r="FH534" s="84"/>
      <c r="FI534" s="84">
        <f t="shared" si="5726"/>
        <v>0</v>
      </c>
      <c r="FJ534" s="191"/>
      <c r="FK534" s="84"/>
      <c r="FL534" s="40">
        <v>0</v>
      </c>
      <c r="FM534" s="84">
        <v>0</v>
      </c>
      <c r="FN534" s="84"/>
      <c r="FO534" s="84"/>
      <c r="FP534" s="84">
        <f t="shared" si="5730"/>
        <v>0</v>
      </c>
      <c r="FQ534" s="191"/>
      <c r="FR534" s="84"/>
      <c r="FS534" s="40"/>
      <c r="FT534" s="97">
        <f t="shared" si="5733"/>
        <v>0</v>
      </c>
      <c r="FU534" s="84">
        <v>0</v>
      </c>
      <c r="FV534" s="84">
        <v>0</v>
      </c>
      <c r="FW534" s="84">
        <v>0</v>
      </c>
      <c r="FX534" s="84">
        <f t="shared" si="5734"/>
        <v>0</v>
      </c>
      <c r="FY534" s="191" t="str">
        <f t="shared" si="5735"/>
        <v>nebija plānots</v>
      </c>
      <c r="FZ534" s="84">
        <f t="shared" si="5736"/>
        <v>0</v>
      </c>
      <c r="GA534" s="84">
        <v>0</v>
      </c>
      <c r="GB534" s="84">
        <v>0</v>
      </c>
      <c r="GC534" s="84">
        <f t="shared" si="5737"/>
        <v>0</v>
      </c>
      <c r="GD534" s="84">
        <f t="shared" si="5738"/>
        <v>0</v>
      </c>
      <c r="GE534" s="84">
        <f t="shared" si="5739"/>
        <v>0</v>
      </c>
      <c r="GF534" s="191" t="str">
        <f t="shared" si="5740"/>
        <v>nebija plānots</v>
      </c>
      <c r="GG534" s="84">
        <f t="shared" si="5741"/>
        <v>0</v>
      </c>
      <c r="GH534" s="84">
        <v>0</v>
      </c>
      <c r="GI534" s="84">
        <v>0</v>
      </c>
      <c r="GJ534" s="84">
        <f t="shared" si="5742"/>
        <v>0</v>
      </c>
      <c r="GK534" s="84">
        <f t="shared" si="5743"/>
        <v>0</v>
      </c>
      <c r="GL534" s="84">
        <f t="shared" si="5744"/>
        <v>0</v>
      </c>
      <c r="GM534" s="191" t="str">
        <f t="shared" si="5745"/>
        <v>nebija plānots</v>
      </c>
      <c r="GN534" s="84">
        <f t="shared" si="5746"/>
        <v>0</v>
      </c>
      <c r="GO534" s="84">
        <v>0</v>
      </c>
      <c r="GP534" s="84">
        <v>0</v>
      </c>
      <c r="GQ534" s="84">
        <f t="shared" si="5680"/>
        <v>0</v>
      </c>
      <c r="GR534" s="84">
        <f t="shared" si="5681"/>
        <v>0</v>
      </c>
      <c r="GS534" s="84">
        <f t="shared" si="5682"/>
        <v>0</v>
      </c>
      <c r="GT534" s="191" t="str">
        <f t="shared" si="5747"/>
        <v>nebija plānots</v>
      </c>
      <c r="GU534" s="84">
        <f t="shared" si="5683"/>
        <v>0</v>
      </c>
      <c r="GV534" s="84">
        <v>0</v>
      </c>
      <c r="GW534" s="84">
        <v>0</v>
      </c>
      <c r="GX534" s="84">
        <f t="shared" si="5684"/>
        <v>0</v>
      </c>
      <c r="GY534" s="84">
        <f t="shared" si="5685"/>
        <v>0</v>
      </c>
      <c r="GZ534" s="84">
        <f t="shared" si="5686"/>
        <v>0</v>
      </c>
      <c r="HA534" s="191" t="str">
        <f t="shared" si="5197"/>
        <v>nebija plānots</v>
      </c>
      <c r="HB534" s="84">
        <f t="shared" si="5687"/>
        <v>0</v>
      </c>
      <c r="HC534" s="40"/>
      <c r="HD534" s="40"/>
      <c r="HE534" s="99"/>
      <c r="HF534" s="153">
        <v>1</v>
      </c>
      <c r="HG534" s="102" t="s">
        <v>965</v>
      </c>
      <c r="HH534" s="100"/>
      <c r="HI534" s="100"/>
    </row>
    <row r="535" spans="1:217" ht="195" collapsed="1" x14ac:dyDescent="0.45">
      <c r="A535" s="1" t="str">
        <f>G535&amp;K535</f>
        <v>9.2.1.3.__</v>
      </c>
      <c r="B535" s="9" t="str">
        <f>C535&amp;J535&amp;"."&amp;D535</f>
        <v>9.2.1.3.K0.Nē</v>
      </c>
      <c r="C535" s="317" t="s">
        <v>109</v>
      </c>
      <c r="D535" s="1" t="s">
        <v>1471</v>
      </c>
      <c r="E535" s="35">
        <v>517</v>
      </c>
      <c r="F535" s="52">
        <v>9</v>
      </c>
      <c r="G535" s="53" t="s">
        <v>109</v>
      </c>
      <c r="H535" s="54" t="s">
        <v>318</v>
      </c>
      <c r="I535" s="54" t="str">
        <f t="shared" si="4781"/>
        <v>9.2.1.3. Atbalsts speciālistiem darbam ar bērniem ar uzvedības traucējumiem</v>
      </c>
      <c r="J535" s="54" t="s">
        <v>1472</v>
      </c>
      <c r="K535" s="55" t="s">
        <v>33</v>
      </c>
      <c r="L535" s="38" t="str">
        <f t="shared" si="4782"/>
        <v>9.2.1.3.__</v>
      </c>
      <c r="M535" s="56" t="s">
        <v>89</v>
      </c>
      <c r="N535" s="55" t="s">
        <v>4</v>
      </c>
      <c r="O535" s="55" t="s">
        <v>222</v>
      </c>
      <c r="P535" s="55" t="s">
        <v>225</v>
      </c>
      <c r="Q535" s="57">
        <f t="shared" si="4783"/>
        <v>3193789</v>
      </c>
      <c r="R535" s="57">
        <f t="shared" si="4784"/>
        <v>3193789</v>
      </c>
      <c r="S535" s="80">
        <v>0</v>
      </c>
      <c r="T535" s="80">
        <v>0</v>
      </c>
      <c r="U535" s="81">
        <v>3193789</v>
      </c>
      <c r="V535" s="80">
        <v>0</v>
      </c>
      <c r="W535" s="80">
        <v>0</v>
      </c>
      <c r="X535" s="85" t="str">
        <f t="shared" si="5748"/>
        <v>ESF</v>
      </c>
      <c r="Y535" s="85">
        <v>0</v>
      </c>
      <c r="Z535" s="85">
        <v>58552.3</v>
      </c>
      <c r="AA535" s="85">
        <v>68154.14</v>
      </c>
      <c r="AB535" s="85">
        <v>0</v>
      </c>
      <c r="AC535" s="85">
        <v>75960.740000000005</v>
      </c>
      <c r="AD535" s="85">
        <v>0</v>
      </c>
      <c r="AE535" s="85">
        <v>0</v>
      </c>
      <c r="AF535" s="85">
        <v>80076.83</v>
      </c>
      <c r="AG535" s="85">
        <v>0</v>
      </c>
      <c r="AH535" s="85">
        <v>0</v>
      </c>
      <c r="AI535" s="85">
        <v>0</v>
      </c>
      <c r="AJ535" s="85">
        <v>131277.06</v>
      </c>
      <c r="AK535" s="85">
        <v>0</v>
      </c>
      <c r="AL535" s="85">
        <v>89635.12</v>
      </c>
      <c r="AM535" s="85">
        <v>445103.89</v>
      </c>
      <c r="AN535" s="85">
        <f t="shared" si="5319"/>
        <v>503656.19</v>
      </c>
      <c r="AO535" s="85">
        <v>432875.03</v>
      </c>
      <c r="AP535" s="57">
        <f t="shared" si="4538"/>
        <v>936531.22</v>
      </c>
      <c r="AQ535" s="85">
        <v>0</v>
      </c>
      <c r="AR535" s="85">
        <v>0</v>
      </c>
      <c r="AS535" s="85">
        <v>77402.679999999993</v>
      </c>
      <c r="AT535" s="85">
        <v>0</v>
      </c>
      <c r="AU535" s="85">
        <v>62880.91</v>
      </c>
      <c r="AV535" s="85">
        <v>0</v>
      </c>
      <c r="AW535" s="85">
        <v>0</v>
      </c>
      <c r="AX535" s="85">
        <v>0</v>
      </c>
      <c r="AY535" s="85">
        <v>0</v>
      </c>
      <c r="AZ535" s="85">
        <v>100357.44</v>
      </c>
      <c r="BA535" s="85">
        <v>0</v>
      </c>
      <c r="BB535" s="85">
        <v>0</v>
      </c>
      <c r="BC535" s="57">
        <f t="shared" si="4539"/>
        <v>240641.03</v>
      </c>
      <c r="BD535" s="57">
        <f t="shared" si="4474"/>
        <v>1177172.25</v>
      </c>
      <c r="BE535" s="85">
        <v>86687.23</v>
      </c>
      <c r="BF535" s="85">
        <v>0</v>
      </c>
      <c r="BG535" s="85">
        <v>0</v>
      </c>
      <c r="BH535" s="85">
        <v>113065.03</v>
      </c>
      <c r="BI535" s="85">
        <v>0</v>
      </c>
      <c r="BJ535" s="85">
        <v>75959.490000000005</v>
      </c>
      <c r="BK535" s="85">
        <v>0</v>
      </c>
      <c r="BL535" s="85">
        <v>0</v>
      </c>
      <c r="BM535" s="85">
        <v>109011.45</v>
      </c>
      <c r="BN535" s="85">
        <v>1220.24</v>
      </c>
      <c r="BO535" s="85">
        <v>0</v>
      </c>
      <c r="BP535" s="85">
        <v>0</v>
      </c>
      <c r="BQ535" s="57">
        <f t="shared" si="4540"/>
        <v>385943.44</v>
      </c>
      <c r="BR535" s="85">
        <v>74309.08</v>
      </c>
      <c r="BS535" s="85">
        <v>0</v>
      </c>
      <c r="BT535" s="85">
        <v>0</v>
      </c>
      <c r="BU535" s="85">
        <v>117540.79</v>
      </c>
      <c r="BV535" s="85">
        <v>0</v>
      </c>
      <c r="BW535" s="85">
        <v>0</v>
      </c>
      <c r="BX535" s="85">
        <v>100002.18</v>
      </c>
      <c r="BY535" s="85">
        <v>0</v>
      </c>
      <c r="BZ535" s="85">
        <v>0</v>
      </c>
      <c r="CA535" s="85">
        <v>123477.99</v>
      </c>
      <c r="CB535" s="85">
        <v>0</v>
      </c>
      <c r="CC535" s="85">
        <v>0</v>
      </c>
      <c r="CD535" s="57">
        <f t="shared" si="4475"/>
        <v>415330.04</v>
      </c>
      <c r="CE535" s="85">
        <v>112517.2</v>
      </c>
      <c r="CF535" s="85">
        <v>0</v>
      </c>
      <c r="CG535" s="85">
        <v>0</v>
      </c>
      <c r="CH535" s="85">
        <v>152636.44</v>
      </c>
      <c r="CI535" s="85">
        <v>0</v>
      </c>
      <c r="CJ535" s="85">
        <v>156571.66999999998</v>
      </c>
      <c r="CK535" s="85">
        <v>0</v>
      </c>
      <c r="CL535" s="85">
        <v>0</v>
      </c>
      <c r="CM535" s="85">
        <v>86820.06</v>
      </c>
      <c r="CN535" s="85">
        <v>0</v>
      </c>
      <c r="CO535" s="84">
        <v>0</v>
      </c>
      <c r="CP535" s="84">
        <v>125091.3</v>
      </c>
      <c r="CQ535" s="57">
        <f>CE535+CF535+CG535+CH535+CI535+CJ535+CK535+CL535+CM535+CN535+CO535+CP535</f>
        <v>633636.67000000004</v>
      </c>
      <c r="CR535" s="57">
        <f t="shared" si="5749"/>
        <v>2612082.4</v>
      </c>
      <c r="CS535" s="179">
        <v>0</v>
      </c>
      <c r="CT535" s="84">
        <v>0</v>
      </c>
      <c r="CU535" s="84">
        <v>0</v>
      </c>
      <c r="CV535" s="84">
        <f t="shared" si="5688"/>
        <v>0</v>
      </c>
      <c r="CW535" s="84">
        <v>0</v>
      </c>
      <c r="CX535" s="84">
        <f t="shared" si="5689"/>
        <v>0</v>
      </c>
      <c r="CY535" s="191" t="str">
        <f t="shared" si="5690"/>
        <v>nebija plānots</v>
      </c>
      <c r="CZ535" s="84">
        <f t="shared" si="5691"/>
        <v>0</v>
      </c>
      <c r="DA535" s="84">
        <f t="shared" ref="DA535:FL535" si="5780">DA536+DA537</f>
        <v>0</v>
      </c>
      <c r="DB535" s="84">
        <v>157215.43</v>
      </c>
      <c r="DC535" s="84">
        <f t="shared" si="5693"/>
        <v>0</v>
      </c>
      <c r="DD535" s="84">
        <v>0</v>
      </c>
      <c r="DE535" s="84">
        <f t="shared" si="5694"/>
        <v>157215.43</v>
      </c>
      <c r="DF535" s="191" t="str">
        <f t="shared" ref="DF535" si="5781">IFERROR(DE535/DC535,"nebija plānots")</f>
        <v>nebija plānots</v>
      </c>
      <c r="DG535" s="84">
        <f t="shared" ref="DG535" si="5782">DE535-DC535</f>
        <v>157215.43</v>
      </c>
      <c r="DH535" s="84">
        <f t="shared" si="5780"/>
        <v>125772.34</v>
      </c>
      <c r="DI535" s="84">
        <v>0</v>
      </c>
      <c r="DJ535" s="84">
        <f t="shared" ref="DJ535" si="5783">DC535+DH535</f>
        <v>125772.34</v>
      </c>
      <c r="DK535" s="84">
        <v>0</v>
      </c>
      <c r="DL535" s="84">
        <f t="shared" si="5698"/>
        <v>157215.43</v>
      </c>
      <c r="DM535" s="191">
        <f t="shared" ref="DM535" si="5784">IFERROR(DL535/DJ535,"nebija plānots")</f>
        <v>1.2500000397543689</v>
      </c>
      <c r="DN535" s="84">
        <f t="shared" ref="DN535" si="5785">DL535-DJ535</f>
        <v>31443.089999999997</v>
      </c>
      <c r="DO535" s="84">
        <f t="shared" si="5780"/>
        <v>0</v>
      </c>
      <c r="DP535" s="84">
        <v>0</v>
      </c>
      <c r="DQ535" s="84">
        <f t="shared" ref="DQ535" si="5786">DJ535+DO535</f>
        <v>125772.34</v>
      </c>
      <c r="DR535" s="84">
        <v>0</v>
      </c>
      <c r="DS535" s="84">
        <f t="shared" si="5702"/>
        <v>157215.43</v>
      </c>
      <c r="DT535" s="191">
        <f t="shared" ref="DT535" si="5787">IFERROR(DS535/DQ535,"nebija plānots")</f>
        <v>1.2500000397543689</v>
      </c>
      <c r="DU535" s="84">
        <f t="shared" ref="DU535" si="5788">DS535-DQ535</f>
        <v>31443.089999999997</v>
      </c>
      <c r="DV535" s="84">
        <f t="shared" si="5780"/>
        <v>0</v>
      </c>
      <c r="DW535" s="84">
        <v>136795.35</v>
      </c>
      <c r="DX535" s="84">
        <f t="shared" ref="DX535" si="5789">DQ535+DV535</f>
        <v>125772.34</v>
      </c>
      <c r="DY535" s="84">
        <v>0</v>
      </c>
      <c r="DZ535" s="84">
        <f t="shared" si="5706"/>
        <v>294010.78000000003</v>
      </c>
      <c r="EA535" s="191">
        <f t="shared" ref="EA535" si="5790">IFERROR(DZ535/DX535,"nebija plānots")</f>
        <v>2.3376426009089122</v>
      </c>
      <c r="EB535" s="84">
        <f t="shared" ref="EB535" si="5791">DZ535-DX535</f>
        <v>168238.44000000003</v>
      </c>
      <c r="EC535" s="84">
        <f t="shared" si="5780"/>
        <v>84248.3</v>
      </c>
      <c r="ED535" s="84">
        <v>0</v>
      </c>
      <c r="EE535" s="84">
        <f t="shared" ref="EE535" si="5792">DX535+EC535</f>
        <v>210020.64</v>
      </c>
      <c r="EF535" s="84">
        <v>0</v>
      </c>
      <c r="EG535" s="84">
        <f t="shared" si="5710"/>
        <v>294010.78000000003</v>
      </c>
      <c r="EH535" s="191">
        <f t="shared" ref="EH535" si="5793">IFERROR(EG535/EE535,"nebija plānots")</f>
        <v>1.399913741811281</v>
      </c>
      <c r="EI535" s="84">
        <f t="shared" ref="EI535" si="5794">EG535-EE535</f>
        <v>83990.140000000014</v>
      </c>
      <c r="EJ535" s="84">
        <f t="shared" si="5780"/>
        <v>0</v>
      </c>
      <c r="EK535" s="84">
        <v>91159.6</v>
      </c>
      <c r="EL535" s="84">
        <f t="shared" ref="EL535" si="5795">EE535+EJ535</f>
        <v>210020.64</v>
      </c>
      <c r="EM535" s="84">
        <v>0</v>
      </c>
      <c r="EN535" s="84">
        <f t="shared" si="5714"/>
        <v>385170.38</v>
      </c>
      <c r="EO535" s="191">
        <f t="shared" ref="EO535" si="5796">IFERROR(EN535/EL535,"nebija plānots")</f>
        <v>1.8339644141642459</v>
      </c>
      <c r="EP535" s="84">
        <f t="shared" ref="EP535" si="5797">EN535-EL535</f>
        <v>175149.74</v>
      </c>
      <c r="EQ535" s="84">
        <f t="shared" si="5780"/>
        <v>0</v>
      </c>
      <c r="ER535" s="84">
        <v>0</v>
      </c>
      <c r="ES535" s="84">
        <f t="shared" ref="ES535" si="5798">EL535+EQ535</f>
        <v>210020.64</v>
      </c>
      <c r="ET535" s="84">
        <v>0</v>
      </c>
      <c r="EU535" s="84">
        <f t="shared" si="5718"/>
        <v>385170.38</v>
      </c>
      <c r="EV535" s="191">
        <f t="shared" ref="EV535" si="5799">IFERROR(EU535/ES535,"nebija plānots")</f>
        <v>1.8339644141642459</v>
      </c>
      <c r="EW535" s="84">
        <f t="shared" ref="EW535" si="5800">EU535-ES535</f>
        <v>175149.74</v>
      </c>
      <c r="EX535" s="84">
        <f t="shared" si="5780"/>
        <v>76672.72</v>
      </c>
      <c r="EY535" s="84">
        <v>0</v>
      </c>
      <c r="EZ535" s="84">
        <f t="shared" ref="EZ535" si="5801">ES535+EX535</f>
        <v>286693.36</v>
      </c>
      <c r="FA535" s="84">
        <v>0</v>
      </c>
      <c r="FB535" s="84">
        <f t="shared" si="5722"/>
        <v>385170.38</v>
      </c>
      <c r="FC535" s="191">
        <f t="shared" ref="FC535" si="5802">IFERROR(FB535/EZ535,"nebija plānots")</f>
        <v>1.3434925036282668</v>
      </c>
      <c r="FD535" s="84">
        <f t="shared" ref="FD535" si="5803">FB535-EZ535</f>
        <v>98477.020000000019</v>
      </c>
      <c r="FE535" s="84">
        <f t="shared" si="5780"/>
        <v>0</v>
      </c>
      <c r="FF535" s="84">
        <v>0</v>
      </c>
      <c r="FG535" s="84">
        <f t="shared" ref="FG535" si="5804">EZ535+FE535</f>
        <v>286693.36</v>
      </c>
      <c r="FH535" s="84">
        <v>0</v>
      </c>
      <c r="FI535" s="84">
        <f t="shared" si="5726"/>
        <v>385170.38</v>
      </c>
      <c r="FJ535" s="191">
        <f t="shared" ref="FJ535" si="5805">IFERROR(FI535/FG535,"nebija plānots")</f>
        <v>1.3434925036282668</v>
      </c>
      <c r="FK535" s="84">
        <f t="shared" ref="FK535" si="5806">FI535-FG535</f>
        <v>98477.020000000019</v>
      </c>
      <c r="FL535" s="84">
        <f t="shared" si="5780"/>
        <v>0</v>
      </c>
      <c r="FM535" s="84">
        <v>0</v>
      </c>
      <c r="FN535" s="84">
        <f t="shared" ref="FN535" si="5807">FG535+FL535</f>
        <v>286693.36</v>
      </c>
      <c r="FO535" s="84">
        <v>0</v>
      </c>
      <c r="FP535" s="84">
        <f t="shared" si="5730"/>
        <v>385170.38</v>
      </c>
      <c r="FQ535" s="191">
        <f t="shared" ref="FQ535" si="5808">IFERROR(FP535/FN535,"nebija plānots")</f>
        <v>1.3434925036282668</v>
      </c>
      <c r="FR535" s="84">
        <f t="shared" ref="FR535" si="5809">FP535-FN535</f>
        <v>98477.020000000019</v>
      </c>
      <c r="FS535" s="97">
        <f t="shared" si="5258"/>
        <v>286693.36</v>
      </c>
      <c r="FT535" s="97">
        <f t="shared" si="5733"/>
        <v>2997252.78</v>
      </c>
      <c r="FU535" s="84">
        <v>318858.82</v>
      </c>
      <c r="FV535" s="84">
        <v>122374.02</v>
      </c>
      <c r="FW535" s="84">
        <v>0</v>
      </c>
      <c r="FX535" s="84">
        <f t="shared" si="5734"/>
        <v>122374.02</v>
      </c>
      <c r="FY535" s="191">
        <f t="shared" si="5735"/>
        <v>0.38378747058023988</v>
      </c>
      <c r="FZ535" s="84">
        <f t="shared" si="5736"/>
        <v>196484.8</v>
      </c>
      <c r="GA535" s="84">
        <v>196484.71</v>
      </c>
      <c r="GB535" s="84">
        <v>0</v>
      </c>
      <c r="GC535" s="84">
        <f t="shared" si="5737"/>
        <v>196484.71</v>
      </c>
      <c r="GD535" s="84">
        <f t="shared" si="5738"/>
        <v>0</v>
      </c>
      <c r="GE535" s="84">
        <f t="shared" si="5739"/>
        <v>318858.73</v>
      </c>
      <c r="GF535" s="191">
        <f t="shared" si="5740"/>
        <v>0.99999971774342</v>
      </c>
      <c r="GG535" s="84">
        <f t="shared" si="5741"/>
        <v>8.999999999650754E-2</v>
      </c>
      <c r="GH535" s="84">
        <v>0</v>
      </c>
      <c r="GI535" s="84">
        <v>0</v>
      </c>
      <c r="GJ535" s="84">
        <f t="shared" si="5742"/>
        <v>0</v>
      </c>
      <c r="GK535" s="84">
        <f t="shared" si="5743"/>
        <v>0</v>
      </c>
      <c r="GL535" s="84">
        <f t="shared" si="5744"/>
        <v>318858.73</v>
      </c>
      <c r="GM535" s="191">
        <f t="shared" si="5745"/>
        <v>0.99999971774342</v>
      </c>
      <c r="GN535" s="84">
        <f t="shared" si="5746"/>
        <v>8.999999999650754E-2</v>
      </c>
      <c r="GO535" s="84">
        <v>0</v>
      </c>
      <c r="GP535" s="84">
        <v>0</v>
      </c>
      <c r="GQ535" s="84">
        <f t="shared" si="5680"/>
        <v>0</v>
      </c>
      <c r="GR535" s="84">
        <f t="shared" si="5681"/>
        <v>0</v>
      </c>
      <c r="GS535" s="84">
        <f t="shared" si="5682"/>
        <v>318858.73</v>
      </c>
      <c r="GT535" s="191">
        <f t="shared" si="5747"/>
        <v>0.99999971774342</v>
      </c>
      <c r="GU535" s="84">
        <f t="shared" si="5683"/>
        <v>8.999999999650754E-2</v>
      </c>
      <c r="GV535" s="84">
        <v>0</v>
      </c>
      <c r="GW535" s="84">
        <v>0</v>
      </c>
      <c r="GX535" s="84">
        <f t="shared" si="5684"/>
        <v>0</v>
      </c>
      <c r="GY535" s="84">
        <f t="shared" si="5685"/>
        <v>0</v>
      </c>
      <c r="GZ535" s="84">
        <f t="shared" si="5686"/>
        <v>318858.73</v>
      </c>
      <c r="HA535" s="191">
        <f t="shared" si="5197"/>
        <v>0.99999971774342</v>
      </c>
      <c r="HB535" s="84">
        <f t="shared" si="5687"/>
        <v>8.999999999650754E-2</v>
      </c>
      <c r="HC535" s="57">
        <f>FU535+FS535+CQ535+CD535+BQ535+BC535+AP535</f>
        <v>3217634.58</v>
      </c>
      <c r="HD535" s="57">
        <f>Q535-HC535</f>
        <v>-23845.580000000075</v>
      </c>
      <c r="HE535" s="58"/>
      <c r="HF535" s="58"/>
      <c r="HG535" s="61"/>
      <c r="HH535" s="59"/>
      <c r="HI535" s="59"/>
    </row>
    <row r="536" spans="1:217" ht="78" hidden="1" outlineLevel="1" x14ac:dyDescent="0.45">
      <c r="B536" s="9"/>
      <c r="C536" s="317" t="s">
        <v>109</v>
      </c>
      <c r="D536" s="1" t="s">
        <v>1471</v>
      </c>
      <c r="E536" s="35">
        <v>518</v>
      </c>
      <c r="F536" s="35">
        <v>9</v>
      </c>
      <c r="G536" s="36" t="s">
        <v>109</v>
      </c>
      <c r="H536" s="37" t="s">
        <v>318</v>
      </c>
      <c r="I536" s="37" t="s">
        <v>565</v>
      </c>
      <c r="J536" s="54">
        <v>0</v>
      </c>
      <c r="K536" s="38"/>
      <c r="L536" s="38"/>
      <c r="M536" s="39" t="s">
        <v>89</v>
      </c>
      <c r="N536" s="38"/>
      <c r="O536" s="38"/>
      <c r="P536" s="38" t="s">
        <v>456</v>
      </c>
      <c r="Q536" s="40"/>
      <c r="R536" s="40"/>
      <c r="S536" s="40"/>
      <c r="T536" s="40"/>
      <c r="U536" s="98"/>
      <c r="V536" s="40"/>
      <c r="W536" s="40"/>
      <c r="X536" s="85">
        <f t="shared" si="5748"/>
        <v>0</v>
      </c>
      <c r="Y536" s="40"/>
      <c r="Z536" s="40"/>
      <c r="AA536" s="40"/>
      <c r="AB536" s="40"/>
      <c r="AC536" s="40"/>
      <c r="AD536" s="40"/>
      <c r="AE536" s="40"/>
      <c r="AF536" s="40"/>
      <c r="AG536" s="40"/>
      <c r="AH536" s="40"/>
      <c r="AI536" s="40"/>
      <c r="AJ536" s="40"/>
      <c r="AK536" s="40"/>
      <c r="AL536" s="40"/>
      <c r="AM536" s="40"/>
      <c r="AN536" s="40"/>
      <c r="AO536" s="40"/>
      <c r="AP536" s="40"/>
      <c r="AQ536" s="40"/>
      <c r="AR536" s="40"/>
      <c r="AS536" s="40"/>
      <c r="AT536" s="40"/>
      <c r="AU536" s="40"/>
      <c r="AV536" s="40"/>
      <c r="AW536" s="40"/>
      <c r="AX536" s="40"/>
      <c r="AY536" s="40"/>
      <c r="AZ536" s="40"/>
      <c r="BA536" s="40"/>
      <c r="BB536" s="40"/>
      <c r="BC536" s="40"/>
      <c r="BD536" s="40"/>
      <c r="BE536" s="40"/>
      <c r="BF536" s="40"/>
      <c r="BG536" s="40"/>
      <c r="BH536" s="40"/>
      <c r="BI536" s="40"/>
      <c r="BJ536" s="40"/>
      <c r="BK536" s="40"/>
      <c r="BL536" s="40"/>
      <c r="BM536" s="40"/>
      <c r="BN536" s="40"/>
      <c r="BO536" s="40"/>
      <c r="BP536" s="40"/>
      <c r="BQ536" s="40"/>
      <c r="BR536" s="40"/>
      <c r="BS536" s="40"/>
      <c r="BT536" s="40"/>
      <c r="BU536" s="40"/>
      <c r="BV536" s="40"/>
      <c r="BW536" s="40"/>
      <c r="BX536" s="40"/>
      <c r="BY536" s="40"/>
      <c r="BZ536" s="40"/>
      <c r="CA536" s="40"/>
      <c r="CB536" s="40"/>
      <c r="CC536" s="40"/>
      <c r="CD536" s="40"/>
      <c r="CE536" s="40"/>
      <c r="CF536" s="40"/>
      <c r="CG536" s="40"/>
      <c r="CH536" s="40"/>
      <c r="CI536" s="40"/>
      <c r="CJ536" s="40"/>
      <c r="CK536" s="40"/>
      <c r="CL536" s="40"/>
      <c r="CM536" s="40"/>
      <c r="CN536" s="40"/>
      <c r="CO536" s="84">
        <v>0</v>
      </c>
      <c r="CP536" s="84">
        <v>0</v>
      </c>
      <c r="CQ536" s="40"/>
      <c r="CR536" s="57">
        <f t="shared" si="5749"/>
        <v>0</v>
      </c>
      <c r="CS536" s="40"/>
      <c r="CT536" s="40"/>
      <c r="CU536" s="84"/>
      <c r="CV536" s="84"/>
      <c r="CW536" s="84"/>
      <c r="CX536" s="84"/>
      <c r="CY536" s="191"/>
      <c r="CZ536" s="84"/>
      <c r="DA536" s="40"/>
      <c r="DB536" s="84">
        <v>0</v>
      </c>
      <c r="DC536" s="84"/>
      <c r="DD536" s="84"/>
      <c r="DE536" s="84">
        <f t="shared" si="5694"/>
        <v>0</v>
      </c>
      <c r="DF536" s="191"/>
      <c r="DG536" s="84"/>
      <c r="DH536" s="40"/>
      <c r="DI536" s="84">
        <v>0</v>
      </c>
      <c r="DJ536" s="84"/>
      <c r="DK536" s="84"/>
      <c r="DL536" s="84">
        <f t="shared" si="5698"/>
        <v>0</v>
      </c>
      <c r="DM536" s="191"/>
      <c r="DN536" s="84"/>
      <c r="DO536" s="40"/>
      <c r="DP536" s="84">
        <v>0</v>
      </c>
      <c r="DQ536" s="84"/>
      <c r="DR536" s="84"/>
      <c r="DS536" s="84">
        <f t="shared" si="5702"/>
        <v>0</v>
      </c>
      <c r="DT536" s="191"/>
      <c r="DU536" s="84"/>
      <c r="DV536" s="40"/>
      <c r="DW536" s="84">
        <v>0</v>
      </c>
      <c r="DX536" s="84"/>
      <c r="DY536" s="84"/>
      <c r="DZ536" s="84">
        <f t="shared" si="5706"/>
        <v>0</v>
      </c>
      <c r="EA536" s="191"/>
      <c r="EB536" s="84"/>
      <c r="EC536" s="40"/>
      <c r="ED536" s="84">
        <v>0</v>
      </c>
      <c r="EE536" s="84"/>
      <c r="EF536" s="84"/>
      <c r="EG536" s="84">
        <f t="shared" si="5710"/>
        <v>0</v>
      </c>
      <c r="EH536" s="191"/>
      <c r="EI536" s="84"/>
      <c r="EJ536" s="40"/>
      <c r="EK536" s="84">
        <v>0</v>
      </c>
      <c r="EL536" s="84"/>
      <c r="EM536" s="84"/>
      <c r="EN536" s="84">
        <f t="shared" si="5714"/>
        <v>0</v>
      </c>
      <c r="EO536" s="191"/>
      <c r="EP536" s="84"/>
      <c r="EQ536" s="40"/>
      <c r="ER536" s="84">
        <v>0</v>
      </c>
      <c r="ES536" s="84"/>
      <c r="ET536" s="84"/>
      <c r="EU536" s="84">
        <f t="shared" si="5718"/>
        <v>0</v>
      </c>
      <c r="EV536" s="191"/>
      <c r="EW536" s="84"/>
      <c r="EX536" s="40"/>
      <c r="EY536" s="84">
        <v>0</v>
      </c>
      <c r="EZ536" s="84"/>
      <c r="FA536" s="84"/>
      <c r="FB536" s="84">
        <f t="shared" si="5722"/>
        <v>0</v>
      </c>
      <c r="FC536" s="191"/>
      <c r="FD536" s="84"/>
      <c r="FE536" s="40"/>
      <c r="FF536" s="84">
        <v>0</v>
      </c>
      <c r="FG536" s="84"/>
      <c r="FH536" s="84"/>
      <c r="FI536" s="84">
        <f t="shared" si="5726"/>
        <v>0</v>
      </c>
      <c r="FJ536" s="191"/>
      <c r="FK536" s="84"/>
      <c r="FL536" s="40"/>
      <c r="FM536" s="84">
        <v>0</v>
      </c>
      <c r="FN536" s="84"/>
      <c r="FO536" s="84"/>
      <c r="FP536" s="84">
        <f t="shared" si="5730"/>
        <v>0</v>
      </c>
      <c r="FQ536" s="191"/>
      <c r="FR536" s="84"/>
      <c r="FS536" s="40"/>
      <c r="FT536" s="97">
        <f t="shared" si="5733"/>
        <v>0</v>
      </c>
      <c r="FU536" s="84">
        <v>0</v>
      </c>
      <c r="FV536" s="84">
        <v>0</v>
      </c>
      <c r="FW536" s="84">
        <v>0</v>
      </c>
      <c r="FX536" s="84">
        <f t="shared" si="5734"/>
        <v>0</v>
      </c>
      <c r="FY536" s="191" t="str">
        <f t="shared" si="5735"/>
        <v>nebija plānots</v>
      </c>
      <c r="FZ536" s="84">
        <f t="shared" si="5736"/>
        <v>0</v>
      </c>
      <c r="GA536" s="84">
        <v>0</v>
      </c>
      <c r="GB536" s="84">
        <v>0</v>
      </c>
      <c r="GC536" s="84">
        <f t="shared" si="5737"/>
        <v>0</v>
      </c>
      <c r="GD536" s="84">
        <f t="shared" si="5738"/>
        <v>0</v>
      </c>
      <c r="GE536" s="84">
        <f t="shared" si="5739"/>
        <v>0</v>
      </c>
      <c r="GF536" s="191" t="str">
        <f t="shared" si="5740"/>
        <v>nebija plānots</v>
      </c>
      <c r="GG536" s="84">
        <f t="shared" si="5741"/>
        <v>0</v>
      </c>
      <c r="GH536" s="84">
        <v>0</v>
      </c>
      <c r="GI536" s="84">
        <v>0</v>
      </c>
      <c r="GJ536" s="84">
        <f t="shared" si="5742"/>
        <v>0</v>
      </c>
      <c r="GK536" s="84">
        <f t="shared" si="5743"/>
        <v>0</v>
      </c>
      <c r="GL536" s="84">
        <f t="shared" si="5744"/>
        <v>0</v>
      </c>
      <c r="GM536" s="191" t="str">
        <f t="shared" si="5745"/>
        <v>nebija plānots</v>
      </c>
      <c r="GN536" s="84">
        <f t="shared" si="5746"/>
        <v>0</v>
      </c>
      <c r="GO536" s="84">
        <v>0</v>
      </c>
      <c r="GP536" s="84">
        <v>0</v>
      </c>
      <c r="GQ536" s="84">
        <f t="shared" si="5680"/>
        <v>0</v>
      </c>
      <c r="GR536" s="84">
        <f t="shared" si="5681"/>
        <v>0</v>
      </c>
      <c r="GS536" s="84">
        <f t="shared" si="5682"/>
        <v>0</v>
      </c>
      <c r="GT536" s="191" t="str">
        <f t="shared" si="5747"/>
        <v>nebija plānots</v>
      </c>
      <c r="GU536" s="84">
        <f t="shared" si="5683"/>
        <v>0</v>
      </c>
      <c r="GV536" s="84">
        <v>0</v>
      </c>
      <c r="GW536" s="84">
        <v>0</v>
      </c>
      <c r="GX536" s="84">
        <f t="shared" si="5684"/>
        <v>0</v>
      </c>
      <c r="GY536" s="84">
        <f t="shared" si="5685"/>
        <v>0</v>
      </c>
      <c r="GZ536" s="84">
        <f t="shared" si="5686"/>
        <v>0</v>
      </c>
      <c r="HA536" s="191" t="str">
        <f t="shared" si="5197"/>
        <v>nebija plānots</v>
      </c>
      <c r="HB536" s="84">
        <f t="shared" si="5687"/>
        <v>0</v>
      </c>
      <c r="HC536" s="40"/>
      <c r="HD536" s="40"/>
      <c r="HE536" s="99"/>
      <c r="HF536" s="99"/>
      <c r="HG536" s="102"/>
      <c r="HH536" s="100"/>
      <c r="HI536" s="100"/>
    </row>
    <row r="537" spans="1:217" ht="84" hidden="1" outlineLevel="1" x14ac:dyDescent="0.45">
      <c r="B537" s="9"/>
      <c r="C537" s="317" t="s">
        <v>109</v>
      </c>
      <c r="D537" s="1" t="s">
        <v>1471</v>
      </c>
      <c r="E537" s="35">
        <v>519</v>
      </c>
      <c r="F537" s="35">
        <v>9</v>
      </c>
      <c r="G537" s="36" t="s">
        <v>109</v>
      </c>
      <c r="H537" s="37" t="s">
        <v>318</v>
      </c>
      <c r="I537" s="37" t="s">
        <v>565</v>
      </c>
      <c r="J537" s="54">
        <v>0</v>
      </c>
      <c r="K537" s="38"/>
      <c r="L537" s="38"/>
      <c r="M537" s="39" t="s">
        <v>89</v>
      </c>
      <c r="N537" s="38"/>
      <c r="O537" s="38"/>
      <c r="P537" s="38" t="s">
        <v>457</v>
      </c>
      <c r="Q537" s="40"/>
      <c r="R537" s="40"/>
      <c r="S537" s="40"/>
      <c r="T537" s="40"/>
      <c r="U537" s="98"/>
      <c r="V537" s="40"/>
      <c r="W537" s="40"/>
      <c r="X537" s="85">
        <f t="shared" si="5748"/>
        <v>0</v>
      </c>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0"/>
      <c r="AW537" s="40"/>
      <c r="AX537" s="40"/>
      <c r="AY537" s="40"/>
      <c r="AZ537" s="40"/>
      <c r="BA537" s="40"/>
      <c r="BB537" s="40"/>
      <c r="BC537" s="40"/>
      <c r="BD537" s="40"/>
      <c r="BE537" s="40"/>
      <c r="BF537" s="40"/>
      <c r="BG537" s="40"/>
      <c r="BH537" s="40"/>
      <c r="BI537" s="40"/>
      <c r="BJ537" s="40"/>
      <c r="BK537" s="40"/>
      <c r="BL537" s="40"/>
      <c r="BM537" s="40"/>
      <c r="BN537" s="40"/>
      <c r="BO537" s="40"/>
      <c r="BP537" s="40"/>
      <c r="BQ537" s="40"/>
      <c r="BR537" s="40"/>
      <c r="BS537" s="40"/>
      <c r="BT537" s="40"/>
      <c r="BU537" s="40"/>
      <c r="BV537" s="40"/>
      <c r="BW537" s="40"/>
      <c r="BX537" s="40"/>
      <c r="BY537" s="40"/>
      <c r="BZ537" s="40"/>
      <c r="CA537" s="40"/>
      <c r="CB537" s="40"/>
      <c r="CC537" s="40"/>
      <c r="CD537" s="40"/>
      <c r="CE537" s="40"/>
      <c r="CF537" s="40"/>
      <c r="CG537" s="40"/>
      <c r="CH537" s="40"/>
      <c r="CI537" s="40"/>
      <c r="CJ537" s="40"/>
      <c r="CK537" s="40"/>
      <c r="CL537" s="40"/>
      <c r="CM537" s="40"/>
      <c r="CN537" s="40"/>
      <c r="CO537" s="84">
        <v>0</v>
      </c>
      <c r="CP537" s="84">
        <v>0</v>
      </c>
      <c r="CQ537" s="40"/>
      <c r="CR537" s="57">
        <f t="shared" si="5749"/>
        <v>0</v>
      </c>
      <c r="CS537" s="40"/>
      <c r="CT537" s="40">
        <v>0</v>
      </c>
      <c r="CU537" s="84"/>
      <c r="CV537" s="84"/>
      <c r="CW537" s="84"/>
      <c r="CX537" s="84"/>
      <c r="CY537" s="191"/>
      <c r="CZ537" s="84"/>
      <c r="DA537" s="40">
        <v>0</v>
      </c>
      <c r="DB537" s="84">
        <v>0</v>
      </c>
      <c r="DC537" s="84"/>
      <c r="DD537" s="84"/>
      <c r="DE537" s="84">
        <f t="shared" si="5694"/>
        <v>0</v>
      </c>
      <c r="DF537" s="191"/>
      <c r="DG537" s="84"/>
      <c r="DH537" s="40">
        <v>125772.34</v>
      </c>
      <c r="DI537" s="84">
        <v>0</v>
      </c>
      <c r="DJ537" s="84"/>
      <c r="DK537" s="84"/>
      <c r="DL537" s="84">
        <f t="shared" si="5698"/>
        <v>0</v>
      </c>
      <c r="DM537" s="191"/>
      <c r="DN537" s="84"/>
      <c r="DO537" s="40">
        <v>0</v>
      </c>
      <c r="DP537" s="84">
        <v>0</v>
      </c>
      <c r="DQ537" s="84"/>
      <c r="DR537" s="84"/>
      <c r="DS537" s="84">
        <f t="shared" si="5702"/>
        <v>0</v>
      </c>
      <c r="DT537" s="191"/>
      <c r="DU537" s="84"/>
      <c r="DV537" s="40">
        <v>0</v>
      </c>
      <c r="DW537" s="84">
        <v>0</v>
      </c>
      <c r="DX537" s="84"/>
      <c r="DY537" s="84"/>
      <c r="DZ537" s="84">
        <f t="shared" si="5706"/>
        <v>0</v>
      </c>
      <c r="EA537" s="191"/>
      <c r="EB537" s="84"/>
      <c r="EC537" s="40">
        <v>84248.3</v>
      </c>
      <c r="ED537" s="84">
        <v>0</v>
      </c>
      <c r="EE537" s="84"/>
      <c r="EF537" s="84"/>
      <c r="EG537" s="84">
        <f t="shared" si="5710"/>
        <v>0</v>
      </c>
      <c r="EH537" s="191"/>
      <c r="EI537" s="84"/>
      <c r="EJ537" s="40">
        <v>0</v>
      </c>
      <c r="EK537" s="84">
        <v>0</v>
      </c>
      <c r="EL537" s="84"/>
      <c r="EM537" s="84"/>
      <c r="EN537" s="84">
        <f t="shared" si="5714"/>
        <v>0</v>
      </c>
      <c r="EO537" s="191"/>
      <c r="EP537" s="84"/>
      <c r="EQ537" s="40">
        <v>0</v>
      </c>
      <c r="ER537" s="84">
        <v>0</v>
      </c>
      <c r="ES537" s="84"/>
      <c r="ET537" s="84"/>
      <c r="EU537" s="84">
        <f t="shared" si="5718"/>
        <v>0</v>
      </c>
      <c r="EV537" s="191"/>
      <c r="EW537" s="84"/>
      <c r="EX537" s="40">
        <v>76672.72</v>
      </c>
      <c r="EY537" s="84">
        <v>0</v>
      </c>
      <c r="EZ537" s="84"/>
      <c r="FA537" s="84"/>
      <c r="FB537" s="84">
        <f t="shared" si="5722"/>
        <v>0</v>
      </c>
      <c r="FC537" s="191"/>
      <c r="FD537" s="84"/>
      <c r="FE537" s="40">
        <v>0</v>
      </c>
      <c r="FF537" s="84">
        <v>0</v>
      </c>
      <c r="FG537" s="84"/>
      <c r="FH537" s="84"/>
      <c r="FI537" s="84">
        <f t="shared" si="5726"/>
        <v>0</v>
      </c>
      <c r="FJ537" s="191"/>
      <c r="FK537" s="84"/>
      <c r="FL537" s="40">
        <v>0</v>
      </c>
      <c r="FM537" s="84">
        <v>0</v>
      </c>
      <c r="FN537" s="84"/>
      <c r="FO537" s="84"/>
      <c r="FP537" s="84">
        <f t="shared" si="5730"/>
        <v>0</v>
      </c>
      <c r="FQ537" s="191"/>
      <c r="FR537" s="84"/>
      <c r="FS537" s="40"/>
      <c r="FT537" s="97">
        <f t="shared" si="5733"/>
        <v>0</v>
      </c>
      <c r="FU537" s="84">
        <v>0</v>
      </c>
      <c r="FV537" s="84">
        <v>0</v>
      </c>
      <c r="FW537" s="84">
        <v>0</v>
      </c>
      <c r="FX537" s="84">
        <f t="shared" si="5734"/>
        <v>0</v>
      </c>
      <c r="FY537" s="191" t="str">
        <f t="shared" si="5735"/>
        <v>nebija plānots</v>
      </c>
      <c r="FZ537" s="84">
        <f t="shared" si="5736"/>
        <v>0</v>
      </c>
      <c r="GA537" s="84">
        <v>0</v>
      </c>
      <c r="GB537" s="84">
        <v>0</v>
      </c>
      <c r="GC537" s="84">
        <f t="shared" si="5737"/>
        <v>0</v>
      </c>
      <c r="GD537" s="84">
        <f t="shared" si="5738"/>
        <v>0</v>
      </c>
      <c r="GE537" s="84">
        <f t="shared" si="5739"/>
        <v>0</v>
      </c>
      <c r="GF537" s="191" t="str">
        <f t="shared" si="5740"/>
        <v>nebija plānots</v>
      </c>
      <c r="GG537" s="84">
        <f t="shared" si="5741"/>
        <v>0</v>
      </c>
      <c r="GH537" s="84">
        <v>0</v>
      </c>
      <c r="GI537" s="84">
        <v>0</v>
      </c>
      <c r="GJ537" s="84">
        <f t="shared" si="5742"/>
        <v>0</v>
      </c>
      <c r="GK537" s="84">
        <f t="shared" si="5743"/>
        <v>0</v>
      </c>
      <c r="GL537" s="84">
        <f t="shared" si="5744"/>
        <v>0</v>
      </c>
      <c r="GM537" s="191" t="str">
        <f t="shared" si="5745"/>
        <v>nebija plānots</v>
      </c>
      <c r="GN537" s="84">
        <f t="shared" si="5746"/>
        <v>0</v>
      </c>
      <c r="GO537" s="84">
        <v>0</v>
      </c>
      <c r="GP537" s="84">
        <v>0</v>
      </c>
      <c r="GQ537" s="84">
        <f t="shared" si="5680"/>
        <v>0</v>
      </c>
      <c r="GR537" s="84">
        <f t="shared" si="5681"/>
        <v>0</v>
      </c>
      <c r="GS537" s="84">
        <f t="shared" si="5682"/>
        <v>0</v>
      </c>
      <c r="GT537" s="191" t="str">
        <f t="shared" si="5747"/>
        <v>nebija plānots</v>
      </c>
      <c r="GU537" s="84">
        <f t="shared" si="5683"/>
        <v>0</v>
      </c>
      <c r="GV537" s="84">
        <v>0</v>
      </c>
      <c r="GW537" s="84">
        <v>0</v>
      </c>
      <c r="GX537" s="84">
        <f t="shared" si="5684"/>
        <v>0</v>
      </c>
      <c r="GY537" s="84">
        <f t="shared" si="5685"/>
        <v>0</v>
      </c>
      <c r="GZ537" s="84">
        <f t="shared" si="5686"/>
        <v>0</v>
      </c>
      <c r="HA537" s="191" t="str">
        <f t="shared" si="5197"/>
        <v>nebija plānots</v>
      </c>
      <c r="HB537" s="84">
        <f t="shared" si="5687"/>
        <v>0</v>
      </c>
      <c r="HC537" s="40"/>
      <c r="HD537" s="40"/>
      <c r="HE537" s="99"/>
      <c r="HF537" s="153">
        <v>0.8</v>
      </c>
      <c r="HG537" s="102" t="s">
        <v>1003</v>
      </c>
      <c r="HH537" s="100"/>
      <c r="HI537" s="100"/>
    </row>
    <row r="538" spans="1:217" ht="195" collapsed="1" x14ac:dyDescent="0.45">
      <c r="A538" s="1" t="str">
        <f>G538&amp;K538</f>
        <v>9.2.2.1.__</v>
      </c>
      <c r="B538" s="9" t="str">
        <f>C538&amp;J538&amp;"."&amp;D538</f>
        <v>9.2.2.1.K0.Nē</v>
      </c>
      <c r="C538" s="317" t="s">
        <v>110</v>
      </c>
      <c r="D538" s="1" t="s">
        <v>1471</v>
      </c>
      <c r="E538" s="35">
        <v>520</v>
      </c>
      <c r="F538" s="52">
        <v>9</v>
      </c>
      <c r="G538" s="55" t="s">
        <v>110</v>
      </c>
      <c r="H538" s="54" t="s">
        <v>111</v>
      </c>
      <c r="I538" s="54" t="str">
        <f t="shared" si="4781"/>
        <v>9.2.2.1. Deinstitucionalizācija</v>
      </c>
      <c r="J538" s="54" t="s">
        <v>1472</v>
      </c>
      <c r="K538" s="55" t="s">
        <v>33</v>
      </c>
      <c r="L538" s="38" t="str">
        <f t="shared" si="4782"/>
        <v>9.2.2.1.__</v>
      </c>
      <c r="M538" s="63" t="s">
        <v>89</v>
      </c>
      <c r="N538" s="62" t="s">
        <v>4</v>
      </c>
      <c r="O538" s="55" t="s">
        <v>222</v>
      </c>
      <c r="P538" s="55" t="s">
        <v>225</v>
      </c>
      <c r="Q538" s="57">
        <f t="shared" si="4783"/>
        <v>39147965</v>
      </c>
      <c r="R538" s="57">
        <f t="shared" si="4784"/>
        <v>39147965</v>
      </c>
      <c r="S538" s="80">
        <v>0</v>
      </c>
      <c r="T538" s="80">
        <v>0</v>
      </c>
      <c r="U538" s="81">
        <v>39147965</v>
      </c>
      <c r="V538" s="80">
        <v>0</v>
      </c>
      <c r="W538" s="80">
        <v>0</v>
      </c>
      <c r="X538" s="85" t="str">
        <f t="shared" si="5748"/>
        <v>ESF</v>
      </c>
      <c r="Y538" s="85">
        <v>0</v>
      </c>
      <c r="Z538" s="85">
        <v>365761.23</v>
      </c>
      <c r="AA538" s="85">
        <v>0</v>
      </c>
      <c r="AB538" s="85">
        <v>99682.22</v>
      </c>
      <c r="AC538" s="85">
        <v>158339.51</v>
      </c>
      <c r="AD538" s="85">
        <v>0</v>
      </c>
      <c r="AE538" s="85">
        <v>0</v>
      </c>
      <c r="AF538" s="85">
        <v>263110.89</v>
      </c>
      <c r="AG538" s="85">
        <v>56488.33</v>
      </c>
      <c r="AH538" s="85">
        <v>443717.06</v>
      </c>
      <c r="AI538" s="85">
        <v>263734.14</v>
      </c>
      <c r="AJ538" s="85">
        <v>64454.39</v>
      </c>
      <c r="AK538" s="85">
        <v>71014.31</v>
      </c>
      <c r="AL538" s="85">
        <v>128676.17000000001</v>
      </c>
      <c r="AM538" s="85">
        <v>1549217.0199999998</v>
      </c>
      <c r="AN538" s="85">
        <f t="shared" si="5319"/>
        <v>1914978.2499999998</v>
      </c>
      <c r="AO538" s="85">
        <v>1309843.8799999999</v>
      </c>
      <c r="AP538" s="57">
        <f t="shared" si="4538"/>
        <v>3224822.13</v>
      </c>
      <c r="AQ538" s="85">
        <v>0</v>
      </c>
      <c r="AR538" s="85">
        <v>649383.46</v>
      </c>
      <c r="AS538" s="85">
        <v>0</v>
      </c>
      <c r="AT538" s="85">
        <v>0</v>
      </c>
      <c r="AU538" s="85">
        <v>89032.73000000001</v>
      </c>
      <c r="AV538" s="85">
        <v>48321.82</v>
      </c>
      <c r="AW538" s="85">
        <v>178854.34000000003</v>
      </c>
      <c r="AX538" s="85">
        <v>168945.94</v>
      </c>
      <c r="AY538" s="85">
        <v>227242.11</v>
      </c>
      <c r="AZ538" s="85">
        <v>392.7</v>
      </c>
      <c r="BA538" s="85">
        <v>0</v>
      </c>
      <c r="BB538" s="85">
        <v>450369.58</v>
      </c>
      <c r="BC538" s="57">
        <f t="shared" si="4539"/>
        <v>1812542.68</v>
      </c>
      <c r="BD538" s="57">
        <f t="shared" si="4474"/>
        <v>5037364.8099999996</v>
      </c>
      <c r="BE538" s="85">
        <v>0</v>
      </c>
      <c r="BF538" s="85">
        <v>317.89999999999998</v>
      </c>
      <c r="BG538" s="85">
        <v>431220.20000000007</v>
      </c>
      <c r="BH538" s="85">
        <v>155990.65</v>
      </c>
      <c r="BI538" s="85">
        <v>160091.64000000001</v>
      </c>
      <c r="BJ538" s="85">
        <v>209420.49</v>
      </c>
      <c r="BK538" s="85">
        <v>0</v>
      </c>
      <c r="BL538" s="85">
        <v>384851.68</v>
      </c>
      <c r="BM538" s="85">
        <v>49266.26</v>
      </c>
      <c r="BN538" s="85">
        <v>0</v>
      </c>
      <c r="BO538" s="85">
        <v>222805.41</v>
      </c>
      <c r="BP538" s="85">
        <v>283481.95999999996</v>
      </c>
      <c r="BQ538" s="57">
        <f t="shared" si="4540"/>
        <v>1897446.19</v>
      </c>
      <c r="BR538" s="85">
        <v>0</v>
      </c>
      <c r="BS538" s="85">
        <v>0</v>
      </c>
      <c r="BT538" s="85">
        <v>759832.48</v>
      </c>
      <c r="BU538" s="85">
        <v>0</v>
      </c>
      <c r="BV538" s="85">
        <v>208367.3</v>
      </c>
      <c r="BW538" s="85">
        <v>366961.76</v>
      </c>
      <c r="BX538" s="85">
        <v>0</v>
      </c>
      <c r="BY538" s="85">
        <v>229576.53</v>
      </c>
      <c r="BZ538" s="85">
        <v>451656.83999999997</v>
      </c>
      <c r="CA538" s="85">
        <v>123786.53</v>
      </c>
      <c r="CB538" s="85">
        <v>353182.51</v>
      </c>
      <c r="CC538" s="85">
        <v>575111.89</v>
      </c>
      <c r="CD538" s="57">
        <f t="shared" si="4475"/>
        <v>3068475.8400000003</v>
      </c>
      <c r="CE538" s="85">
        <v>0</v>
      </c>
      <c r="CF538" s="85">
        <v>601225.47</v>
      </c>
      <c r="CG538" s="85">
        <v>942452.28</v>
      </c>
      <c r="CH538" s="85">
        <v>0</v>
      </c>
      <c r="CI538" s="85">
        <v>613592.56000000006</v>
      </c>
      <c r="CJ538" s="85">
        <v>834673.2799999998</v>
      </c>
      <c r="CK538" s="85">
        <v>1353.2</v>
      </c>
      <c r="CL538" s="85">
        <v>1056496.6500000001</v>
      </c>
      <c r="CM538" s="85">
        <v>627702.44999999995</v>
      </c>
      <c r="CN538" s="85">
        <v>0</v>
      </c>
      <c r="CO538" s="84">
        <v>513588.42</v>
      </c>
      <c r="CP538" s="84">
        <v>1742279.62</v>
      </c>
      <c r="CQ538" s="57">
        <f>CE538+CF538+CG538+CH538+CI538+CJ538+CK538+CL538+CM538+CN538+CO538+CP538</f>
        <v>6933363.9300000006</v>
      </c>
      <c r="CR538" s="57">
        <f t="shared" si="5749"/>
        <v>16936650.77</v>
      </c>
      <c r="CS538" s="179">
        <v>0</v>
      </c>
      <c r="CT538" s="84">
        <v>0</v>
      </c>
      <c r="CU538" s="84">
        <v>633102.80000000005</v>
      </c>
      <c r="CV538" s="84">
        <f t="shared" si="5688"/>
        <v>0</v>
      </c>
      <c r="CW538" s="84">
        <v>0</v>
      </c>
      <c r="CX538" s="84">
        <f t="shared" si="5689"/>
        <v>633102.80000000005</v>
      </c>
      <c r="CY538" s="191" t="str">
        <f t="shared" si="5690"/>
        <v>nebija plānots</v>
      </c>
      <c r="CZ538" s="84">
        <f t="shared" si="5691"/>
        <v>633102.80000000005</v>
      </c>
      <c r="DA538" s="84">
        <f t="shared" ref="DA538:FL538" si="5810">DA539+DA540</f>
        <v>3622278.45</v>
      </c>
      <c r="DB538" s="84">
        <v>2987789.26</v>
      </c>
      <c r="DC538" s="84">
        <f t="shared" si="5693"/>
        <v>3622278.45</v>
      </c>
      <c r="DD538" s="84">
        <v>0</v>
      </c>
      <c r="DE538" s="84">
        <f t="shared" si="5694"/>
        <v>3620892.0599999996</v>
      </c>
      <c r="DF538" s="191">
        <f t="shared" ref="DF538" si="5811">IFERROR(DE538/DC538,"nebija plānots")</f>
        <v>0.99961726023575004</v>
      </c>
      <c r="DG538" s="84">
        <f t="shared" ref="DG538" si="5812">DE538-DC538</f>
        <v>-1386.390000000596</v>
      </c>
      <c r="DH538" s="84">
        <f t="shared" si="5810"/>
        <v>0</v>
      </c>
      <c r="DI538" s="84">
        <v>0</v>
      </c>
      <c r="DJ538" s="84">
        <f t="shared" ref="DJ538" si="5813">DC538+DH538</f>
        <v>3622278.45</v>
      </c>
      <c r="DK538" s="84">
        <v>0</v>
      </c>
      <c r="DL538" s="84">
        <f t="shared" si="5698"/>
        <v>3620892.0599999996</v>
      </c>
      <c r="DM538" s="191">
        <f t="shared" ref="DM538" si="5814">IFERROR(DL538/DJ538,"nebija plānots")</f>
        <v>0.99961726023575004</v>
      </c>
      <c r="DN538" s="84">
        <f t="shared" ref="DN538" si="5815">DL538-DJ538</f>
        <v>-1386.390000000596</v>
      </c>
      <c r="DO538" s="84">
        <f t="shared" si="5810"/>
        <v>0</v>
      </c>
      <c r="DP538" s="84">
        <v>887409.76</v>
      </c>
      <c r="DQ538" s="84">
        <f t="shared" ref="DQ538" si="5816">DJ538+DO538</f>
        <v>3622278.45</v>
      </c>
      <c r="DR538" s="84">
        <v>0</v>
      </c>
      <c r="DS538" s="84">
        <f t="shared" si="5702"/>
        <v>4508301.8199999994</v>
      </c>
      <c r="DT538" s="191">
        <f t="shared" ref="DT538" si="5817">IFERROR(DS538/DQ538,"nebija plānots")</f>
        <v>1.244603881846797</v>
      </c>
      <c r="DU538" s="84">
        <f t="shared" ref="DU538" si="5818">DS538-DQ538</f>
        <v>886023.36999999918</v>
      </c>
      <c r="DV538" s="84">
        <f t="shared" si="5810"/>
        <v>2202795.61</v>
      </c>
      <c r="DW538" s="84">
        <v>2396159.9299999997</v>
      </c>
      <c r="DX538" s="84">
        <f t="shared" ref="DX538" si="5819">DQ538+DV538</f>
        <v>5825074.0600000005</v>
      </c>
      <c r="DY538" s="84">
        <v>0</v>
      </c>
      <c r="DZ538" s="84">
        <f t="shared" si="5706"/>
        <v>6904461.7499999991</v>
      </c>
      <c r="EA538" s="191">
        <f t="shared" ref="EA538" si="5820">IFERROR(DZ538/DX538,"nebija plānots")</f>
        <v>1.1853002517876998</v>
      </c>
      <c r="EB538" s="84">
        <f t="shared" ref="EB538" si="5821">DZ538-DX538</f>
        <v>1079387.6899999985</v>
      </c>
      <c r="EC538" s="84">
        <f t="shared" si="5810"/>
        <v>0</v>
      </c>
      <c r="ED538" s="84">
        <v>0</v>
      </c>
      <c r="EE538" s="84">
        <f t="shared" ref="EE538" si="5822">DX538+EC538</f>
        <v>5825074.0600000005</v>
      </c>
      <c r="EF538" s="84">
        <v>0</v>
      </c>
      <c r="EG538" s="84">
        <f t="shared" si="5710"/>
        <v>6904461.7499999991</v>
      </c>
      <c r="EH538" s="191">
        <f t="shared" ref="EH538" si="5823">IFERROR(EG538/EE538,"nebija plānots")</f>
        <v>1.1853002517876998</v>
      </c>
      <c r="EI538" s="84">
        <f t="shared" ref="EI538" si="5824">EG538-EE538</f>
        <v>1079387.6899999985</v>
      </c>
      <c r="EJ538" s="84">
        <f t="shared" si="5810"/>
        <v>0</v>
      </c>
      <c r="EK538" s="84">
        <v>1913589.72</v>
      </c>
      <c r="EL538" s="84">
        <f t="shared" ref="EL538" si="5825">EE538+EJ538</f>
        <v>5825074.0600000005</v>
      </c>
      <c r="EM538" s="84">
        <v>0</v>
      </c>
      <c r="EN538" s="84">
        <f t="shared" si="5714"/>
        <v>8818051.4699999988</v>
      </c>
      <c r="EO538" s="191">
        <f t="shared" ref="EO538" si="5826">IFERROR(EN538/EL538,"nebija plānots")</f>
        <v>1.5138093317220414</v>
      </c>
      <c r="EP538" s="84">
        <f t="shared" ref="EP538" si="5827">EN538-EL538</f>
        <v>2992977.4099999983</v>
      </c>
      <c r="EQ538" s="84">
        <f t="shared" si="5810"/>
        <v>2782054.44</v>
      </c>
      <c r="ER538" s="84">
        <v>3534467.8400000003</v>
      </c>
      <c r="ES538" s="84">
        <f t="shared" ref="ES538" si="5828">EL538+EQ538</f>
        <v>8607128.5</v>
      </c>
      <c r="ET538" s="84">
        <v>0</v>
      </c>
      <c r="EU538" s="84">
        <f t="shared" si="5718"/>
        <v>12352519.309999999</v>
      </c>
      <c r="EV538" s="191">
        <f t="shared" ref="EV538" si="5829">IFERROR(EU538/ES538,"nebija plānots")</f>
        <v>1.4351498656026802</v>
      </c>
      <c r="EW538" s="84">
        <f t="shared" ref="EW538" si="5830">EU538-ES538</f>
        <v>3745390.8099999987</v>
      </c>
      <c r="EX538" s="84">
        <f t="shared" si="5810"/>
        <v>0</v>
      </c>
      <c r="EY538" s="84">
        <v>0</v>
      </c>
      <c r="EZ538" s="84">
        <f t="shared" ref="EZ538" si="5831">ES538+EX538</f>
        <v>8607128.5</v>
      </c>
      <c r="FA538" s="84">
        <v>0</v>
      </c>
      <c r="FB538" s="84">
        <f t="shared" si="5722"/>
        <v>12352519.309999999</v>
      </c>
      <c r="FC538" s="191">
        <f t="shared" ref="FC538" si="5832">IFERROR(FB538/EZ538,"nebija plānots")</f>
        <v>1.4351498656026802</v>
      </c>
      <c r="FD538" s="84">
        <f t="shared" ref="FD538" si="5833">FB538-EZ538</f>
        <v>3745390.8099999987</v>
      </c>
      <c r="FE538" s="84">
        <f t="shared" si="5810"/>
        <v>0</v>
      </c>
      <c r="FF538" s="84">
        <v>1134544.44</v>
      </c>
      <c r="FG538" s="84">
        <f t="shared" ref="FG538" si="5834">EZ538+FE538</f>
        <v>8607128.5</v>
      </c>
      <c r="FH538" s="84">
        <v>0</v>
      </c>
      <c r="FI538" s="84">
        <f t="shared" si="5726"/>
        <v>13487063.749999998</v>
      </c>
      <c r="FJ538" s="191">
        <f t="shared" ref="FJ538" si="5835">IFERROR(FI538/FG538,"nebija plānots")</f>
        <v>1.5669643772600814</v>
      </c>
      <c r="FK538" s="84">
        <f t="shared" ref="FK538" si="5836">FI538-FG538</f>
        <v>4879935.2499999981</v>
      </c>
      <c r="FL538" s="84">
        <f t="shared" si="5810"/>
        <v>2718168</v>
      </c>
      <c r="FM538" s="84">
        <v>4756726.29</v>
      </c>
      <c r="FN538" s="84">
        <f t="shared" ref="FN538" si="5837">FG538+FL538</f>
        <v>11325296.5</v>
      </c>
      <c r="FO538" s="84">
        <v>0</v>
      </c>
      <c r="FP538" s="84">
        <f t="shared" si="5730"/>
        <v>18243790.039999999</v>
      </c>
      <c r="FQ538" s="191">
        <f t="shared" ref="FQ538" si="5838">IFERROR(FP538/FN538,"nebija plānots")</f>
        <v>1.6108885131616641</v>
      </c>
      <c r="FR538" s="84">
        <f t="shared" ref="FR538" si="5839">FP538-FN538</f>
        <v>6918493.5399999991</v>
      </c>
      <c r="FS538" s="97">
        <f t="shared" si="5258"/>
        <v>11325296.5</v>
      </c>
      <c r="FT538" s="97">
        <f t="shared" si="5733"/>
        <v>35180440.810000002</v>
      </c>
      <c r="FU538" s="84">
        <v>5978885.2199999997</v>
      </c>
      <c r="FV538" s="84">
        <v>0</v>
      </c>
      <c r="FW538" s="84">
        <v>0</v>
      </c>
      <c r="FX538" s="84">
        <f t="shared" si="5734"/>
        <v>0</v>
      </c>
      <c r="FY538" s="191">
        <f t="shared" si="5735"/>
        <v>0</v>
      </c>
      <c r="FZ538" s="84">
        <f t="shared" si="5736"/>
        <v>5978885.2199999997</v>
      </c>
      <c r="GA538" s="84">
        <v>0</v>
      </c>
      <c r="GB538" s="84">
        <v>0</v>
      </c>
      <c r="GC538" s="84">
        <f t="shared" si="5737"/>
        <v>0</v>
      </c>
      <c r="GD538" s="84">
        <f t="shared" si="5738"/>
        <v>0</v>
      </c>
      <c r="GE538" s="84">
        <f t="shared" si="5739"/>
        <v>0</v>
      </c>
      <c r="GF538" s="191">
        <f t="shared" si="5740"/>
        <v>0</v>
      </c>
      <c r="GG538" s="84">
        <f t="shared" si="5741"/>
        <v>5978885.2199999997</v>
      </c>
      <c r="GH538" s="84">
        <v>0</v>
      </c>
      <c r="GI538" s="84">
        <v>0</v>
      </c>
      <c r="GJ538" s="84">
        <f t="shared" si="5742"/>
        <v>0</v>
      </c>
      <c r="GK538" s="84">
        <f t="shared" si="5743"/>
        <v>0</v>
      </c>
      <c r="GL538" s="84">
        <f t="shared" si="5744"/>
        <v>0</v>
      </c>
      <c r="GM538" s="191">
        <f t="shared" si="5745"/>
        <v>0</v>
      </c>
      <c r="GN538" s="84">
        <f t="shared" si="5746"/>
        <v>5978885.2199999997</v>
      </c>
      <c r="GO538" s="84">
        <v>6626051.7699999996</v>
      </c>
      <c r="GP538" s="84">
        <v>0</v>
      </c>
      <c r="GQ538" s="84">
        <f t="shared" si="5680"/>
        <v>6626051.7699999996</v>
      </c>
      <c r="GR538" s="84">
        <f t="shared" si="5681"/>
        <v>0</v>
      </c>
      <c r="GS538" s="84">
        <f t="shared" si="5682"/>
        <v>6626051.7699999996</v>
      </c>
      <c r="GT538" s="191">
        <f t="shared" si="5747"/>
        <v>1.1082420093690977</v>
      </c>
      <c r="GU538" s="84">
        <f t="shared" si="5683"/>
        <v>-647166.54999999981</v>
      </c>
      <c r="GV538" s="84">
        <v>0</v>
      </c>
      <c r="GW538" s="84">
        <v>0</v>
      </c>
      <c r="GX538" s="84">
        <f t="shared" si="5684"/>
        <v>0</v>
      </c>
      <c r="GY538" s="84">
        <f t="shared" si="5685"/>
        <v>0</v>
      </c>
      <c r="GZ538" s="84">
        <f t="shared" si="5686"/>
        <v>6626051.7699999996</v>
      </c>
      <c r="HA538" s="191">
        <f t="shared" si="5197"/>
        <v>1.1082420093690977</v>
      </c>
      <c r="HB538" s="84">
        <f t="shared" si="5687"/>
        <v>-647166.54999999981</v>
      </c>
      <c r="HC538" s="57">
        <f>FU538+FS538+CQ538+CD538+BQ538+BC538+AP538</f>
        <v>34240832.490000002</v>
      </c>
      <c r="HD538" s="57">
        <f>Q538-HC538</f>
        <v>4907132.5099999979</v>
      </c>
      <c r="HE538" s="58" t="s">
        <v>869</v>
      </c>
      <c r="HF538" s="58"/>
      <c r="HG538" s="70"/>
      <c r="HH538" s="59"/>
      <c r="HI538" s="59"/>
    </row>
    <row r="539" spans="1:217" ht="78" hidden="1" outlineLevel="1" x14ac:dyDescent="0.45">
      <c r="B539" s="9"/>
      <c r="C539" s="317" t="s">
        <v>110</v>
      </c>
      <c r="D539" s="1" t="s">
        <v>1471</v>
      </c>
      <c r="E539" s="35">
        <v>521</v>
      </c>
      <c r="F539" s="35">
        <v>9</v>
      </c>
      <c r="G539" s="38" t="s">
        <v>110</v>
      </c>
      <c r="H539" s="37" t="s">
        <v>111</v>
      </c>
      <c r="I539" s="37" t="s">
        <v>566</v>
      </c>
      <c r="J539" s="54">
        <v>0</v>
      </c>
      <c r="K539" s="38"/>
      <c r="L539" s="38"/>
      <c r="M539" s="42" t="s">
        <v>89</v>
      </c>
      <c r="N539" s="41"/>
      <c r="O539" s="38"/>
      <c r="P539" s="38" t="s">
        <v>456</v>
      </c>
      <c r="Q539" s="40"/>
      <c r="R539" s="40"/>
      <c r="S539" s="40"/>
      <c r="T539" s="40"/>
      <c r="U539" s="98"/>
      <c r="V539" s="40"/>
      <c r="W539" s="40"/>
      <c r="X539" s="85">
        <f t="shared" si="5748"/>
        <v>0</v>
      </c>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0"/>
      <c r="AZ539" s="40"/>
      <c r="BA539" s="40"/>
      <c r="BB539" s="40"/>
      <c r="BC539" s="40"/>
      <c r="BD539" s="40"/>
      <c r="BE539" s="40"/>
      <c r="BF539" s="40"/>
      <c r="BG539" s="40"/>
      <c r="BH539" s="40"/>
      <c r="BI539" s="40"/>
      <c r="BJ539" s="40"/>
      <c r="BK539" s="40"/>
      <c r="BL539" s="40"/>
      <c r="BM539" s="40"/>
      <c r="BN539" s="40"/>
      <c r="BO539" s="40"/>
      <c r="BP539" s="40"/>
      <c r="BQ539" s="40"/>
      <c r="BR539" s="40"/>
      <c r="BS539" s="40"/>
      <c r="BT539" s="40"/>
      <c r="BU539" s="40"/>
      <c r="BV539" s="40"/>
      <c r="BW539" s="40"/>
      <c r="BX539" s="40"/>
      <c r="BY539" s="40"/>
      <c r="BZ539" s="40"/>
      <c r="CA539" s="40"/>
      <c r="CB539" s="40"/>
      <c r="CC539" s="40"/>
      <c r="CD539" s="40"/>
      <c r="CE539" s="40"/>
      <c r="CF539" s="40"/>
      <c r="CG539" s="40"/>
      <c r="CH539" s="40"/>
      <c r="CI539" s="40"/>
      <c r="CJ539" s="40"/>
      <c r="CK539" s="40"/>
      <c r="CL539" s="40"/>
      <c r="CM539" s="40"/>
      <c r="CN539" s="40"/>
      <c r="CO539" s="84">
        <v>0</v>
      </c>
      <c r="CP539" s="84">
        <v>0</v>
      </c>
      <c r="CQ539" s="40"/>
      <c r="CR539" s="57">
        <f t="shared" si="5749"/>
        <v>0</v>
      </c>
      <c r="CS539" s="40"/>
      <c r="CT539" s="40"/>
      <c r="CU539" s="84"/>
      <c r="CV539" s="84"/>
      <c r="CW539" s="84"/>
      <c r="CX539" s="84"/>
      <c r="CY539" s="191"/>
      <c r="CZ539" s="84"/>
      <c r="DA539" s="40"/>
      <c r="DB539" s="84">
        <v>0</v>
      </c>
      <c r="DC539" s="84"/>
      <c r="DD539" s="84"/>
      <c r="DE539" s="84">
        <f t="shared" si="5694"/>
        <v>0</v>
      </c>
      <c r="DF539" s="191"/>
      <c r="DG539" s="84"/>
      <c r="DH539" s="40"/>
      <c r="DI539" s="84">
        <v>0</v>
      </c>
      <c r="DJ539" s="84"/>
      <c r="DK539" s="84"/>
      <c r="DL539" s="84">
        <f t="shared" si="5698"/>
        <v>0</v>
      </c>
      <c r="DM539" s="191"/>
      <c r="DN539" s="84"/>
      <c r="DO539" s="40"/>
      <c r="DP539" s="84">
        <v>0</v>
      </c>
      <c r="DQ539" s="84"/>
      <c r="DR539" s="84"/>
      <c r="DS539" s="84">
        <f t="shared" si="5702"/>
        <v>0</v>
      </c>
      <c r="DT539" s="191"/>
      <c r="DU539" s="84"/>
      <c r="DV539" s="40"/>
      <c r="DW539" s="84">
        <v>0</v>
      </c>
      <c r="DX539" s="84"/>
      <c r="DY539" s="84"/>
      <c r="DZ539" s="84">
        <f t="shared" si="5706"/>
        <v>0</v>
      </c>
      <c r="EA539" s="191"/>
      <c r="EB539" s="84"/>
      <c r="EC539" s="40"/>
      <c r="ED539" s="84">
        <v>0</v>
      </c>
      <c r="EE539" s="84"/>
      <c r="EF539" s="84"/>
      <c r="EG539" s="84">
        <f t="shared" si="5710"/>
        <v>0</v>
      </c>
      <c r="EH539" s="191"/>
      <c r="EI539" s="84"/>
      <c r="EJ539" s="40"/>
      <c r="EK539" s="84">
        <v>0</v>
      </c>
      <c r="EL539" s="84"/>
      <c r="EM539" s="84"/>
      <c r="EN539" s="84">
        <f t="shared" si="5714"/>
        <v>0</v>
      </c>
      <c r="EO539" s="191"/>
      <c r="EP539" s="84"/>
      <c r="EQ539" s="40"/>
      <c r="ER539" s="84">
        <v>0</v>
      </c>
      <c r="ES539" s="84"/>
      <c r="ET539" s="84"/>
      <c r="EU539" s="84">
        <f t="shared" si="5718"/>
        <v>0</v>
      </c>
      <c r="EV539" s="191"/>
      <c r="EW539" s="84"/>
      <c r="EX539" s="40"/>
      <c r="EY539" s="84">
        <v>0</v>
      </c>
      <c r="EZ539" s="84"/>
      <c r="FA539" s="84"/>
      <c r="FB539" s="84">
        <f t="shared" si="5722"/>
        <v>0</v>
      </c>
      <c r="FC539" s="191"/>
      <c r="FD539" s="84"/>
      <c r="FE539" s="40"/>
      <c r="FF539" s="84">
        <v>0</v>
      </c>
      <c r="FG539" s="84"/>
      <c r="FH539" s="84"/>
      <c r="FI539" s="84">
        <f t="shared" si="5726"/>
        <v>0</v>
      </c>
      <c r="FJ539" s="191"/>
      <c r="FK539" s="84"/>
      <c r="FL539" s="40"/>
      <c r="FM539" s="84">
        <v>0</v>
      </c>
      <c r="FN539" s="84"/>
      <c r="FO539" s="84"/>
      <c r="FP539" s="84">
        <f t="shared" si="5730"/>
        <v>0</v>
      </c>
      <c r="FQ539" s="191"/>
      <c r="FR539" s="84"/>
      <c r="FS539" s="40"/>
      <c r="FT539" s="97">
        <f t="shared" si="5733"/>
        <v>0</v>
      </c>
      <c r="FU539" s="84">
        <v>0</v>
      </c>
      <c r="FV539" s="84">
        <v>0</v>
      </c>
      <c r="FW539" s="84">
        <v>0</v>
      </c>
      <c r="FX539" s="84">
        <f t="shared" si="5734"/>
        <v>0</v>
      </c>
      <c r="FY539" s="191" t="str">
        <f t="shared" si="5735"/>
        <v>nebija plānots</v>
      </c>
      <c r="FZ539" s="84">
        <f t="shared" si="5736"/>
        <v>0</v>
      </c>
      <c r="GA539" s="84">
        <v>0</v>
      </c>
      <c r="GB539" s="84">
        <v>0</v>
      </c>
      <c r="GC539" s="84">
        <f t="shared" si="5737"/>
        <v>0</v>
      </c>
      <c r="GD539" s="84">
        <f t="shared" si="5738"/>
        <v>0</v>
      </c>
      <c r="GE539" s="84">
        <f t="shared" si="5739"/>
        <v>0</v>
      </c>
      <c r="GF539" s="191" t="str">
        <f t="shared" si="5740"/>
        <v>nebija plānots</v>
      </c>
      <c r="GG539" s="84">
        <f t="shared" si="5741"/>
        <v>0</v>
      </c>
      <c r="GH539" s="84">
        <v>0</v>
      </c>
      <c r="GI539" s="84">
        <v>0</v>
      </c>
      <c r="GJ539" s="84">
        <f t="shared" si="5742"/>
        <v>0</v>
      </c>
      <c r="GK539" s="84">
        <f t="shared" si="5743"/>
        <v>0</v>
      </c>
      <c r="GL539" s="84">
        <f t="shared" si="5744"/>
        <v>0</v>
      </c>
      <c r="GM539" s="191" t="str">
        <f t="shared" si="5745"/>
        <v>nebija plānots</v>
      </c>
      <c r="GN539" s="84">
        <f t="shared" si="5746"/>
        <v>0</v>
      </c>
      <c r="GO539" s="84">
        <v>0</v>
      </c>
      <c r="GP539" s="84">
        <v>0</v>
      </c>
      <c r="GQ539" s="84">
        <f t="shared" si="5680"/>
        <v>0</v>
      </c>
      <c r="GR539" s="84">
        <f t="shared" si="5681"/>
        <v>0</v>
      </c>
      <c r="GS539" s="84">
        <f t="shared" si="5682"/>
        <v>0</v>
      </c>
      <c r="GT539" s="191" t="str">
        <f t="shared" si="5747"/>
        <v>nebija plānots</v>
      </c>
      <c r="GU539" s="84">
        <f t="shared" si="5683"/>
        <v>0</v>
      </c>
      <c r="GV539" s="84">
        <v>0</v>
      </c>
      <c r="GW539" s="84">
        <v>0</v>
      </c>
      <c r="GX539" s="84">
        <f t="shared" si="5684"/>
        <v>0</v>
      </c>
      <c r="GY539" s="84">
        <f t="shared" si="5685"/>
        <v>0</v>
      </c>
      <c r="GZ539" s="84">
        <f t="shared" si="5686"/>
        <v>0</v>
      </c>
      <c r="HA539" s="191" t="str">
        <f t="shared" si="5197"/>
        <v>nebija plānots</v>
      </c>
      <c r="HB539" s="84">
        <f t="shared" si="5687"/>
        <v>0</v>
      </c>
      <c r="HC539" s="40"/>
      <c r="HD539" s="40"/>
      <c r="HE539" s="99"/>
      <c r="HF539" s="99"/>
      <c r="HG539" s="115"/>
      <c r="HH539" s="100"/>
      <c r="HI539" s="100"/>
    </row>
    <row r="540" spans="1:217" ht="84" hidden="1" outlineLevel="1" x14ac:dyDescent="0.45">
      <c r="B540" s="9"/>
      <c r="C540" s="317" t="s">
        <v>110</v>
      </c>
      <c r="D540" s="1" t="s">
        <v>1471</v>
      </c>
      <c r="E540" s="35">
        <v>522</v>
      </c>
      <c r="F540" s="35">
        <v>9</v>
      </c>
      <c r="G540" s="38" t="s">
        <v>110</v>
      </c>
      <c r="H540" s="37" t="s">
        <v>111</v>
      </c>
      <c r="I540" s="37" t="s">
        <v>566</v>
      </c>
      <c r="J540" s="54">
        <v>0</v>
      </c>
      <c r="K540" s="38"/>
      <c r="L540" s="38"/>
      <c r="M540" s="42" t="s">
        <v>89</v>
      </c>
      <c r="N540" s="41"/>
      <c r="O540" s="38"/>
      <c r="P540" s="38" t="s">
        <v>457</v>
      </c>
      <c r="Q540" s="40"/>
      <c r="R540" s="40"/>
      <c r="S540" s="40"/>
      <c r="T540" s="40"/>
      <c r="U540" s="98"/>
      <c r="V540" s="40"/>
      <c r="W540" s="40"/>
      <c r="X540" s="85">
        <f t="shared" si="5748"/>
        <v>0</v>
      </c>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40"/>
      <c r="AZ540" s="40"/>
      <c r="BA540" s="40"/>
      <c r="BB540" s="40"/>
      <c r="BC540" s="40"/>
      <c r="BD540" s="40"/>
      <c r="BE540" s="40"/>
      <c r="BF540" s="40"/>
      <c r="BG540" s="40"/>
      <c r="BH540" s="40"/>
      <c r="BI540" s="40"/>
      <c r="BJ540" s="40"/>
      <c r="BK540" s="40"/>
      <c r="BL540" s="40"/>
      <c r="BM540" s="40"/>
      <c r="BN540" s="40"/>
      <c r="BO540" s="40"/>
      <c r="BP540" s="40"/>
      <c r="BQ540" s="40"/>
      <c r="BR540" s="40"/>
      <c r="BS540" s="40"/>
      <c r="BT540" s="40"/>
      <c r="BU540" s="40"/>
      <c r="BV540" s="40"/>
      <c r="BW540" s="40"/>
      <c r="BX540" s="40"/>
      <c r="BY540" s="40"/>
      <c r="BZ540" s="40"/>
      <c r="CA540" s="40"/>
      <c r="CB540" s="40"/>
      <c r="CC540" s="40"/>
      <c r="CD540" s="40"/>
      <c r="CE540" s="40"/>
      <c r="CF540" s="40"/>
      <c r="CG540" s="40"/>
      <c r="CH540" s="40"/>
      <c r="CI540" s="40"/>
      <c r="CJ540" s="40"/>
      <c r="CK540" s="40"/>
      <c r="CL540" s="40"/>
      <c r="CM540" s="40"/>
      <c r="CN540" s="40"/>
      <c r="CO540" s="84">
        <v>0</v>
      </c>
      <c r="CP540" s="84">
        <v>0</v>
      </c>
      <c r="CQ540" s="40"/>
      <c r="CR540" s="57">
        <f t="shared" si="5749"/>
        <v>0</v>
      </c>
      <c r="CS540" s="40"/>
      <c r="CT540" s="40">
        <v>0</v>
      </c>
      <c r="CU540" s="84"/>
      <c r="CV540" s="84"/>
      <c r="CW540" s="84"/>
      <c r="CX540" s="84"/>
      <c r="CY540" s="191"/>
      <c r="CZ540" s="84"/>
      <c r="DA540" s="40">
        <v>3622278.45</v>
      </c>
      <c r="DB540" s="84">
        <v>0</v>
      </c>
      <c r="DC540" s="84"/>
      <c r="DD540" s="84"/>
      <c r="DE540" s="84">
        <f t="shared" si="5694"/>
        <v>0</v>
      </c>
      <c r="DF540" s="191"/>
      <c r="DG540" s="84"/>
      <c r="DH540" s="40">
        <v>0</v>
      </c>
      <c r="DI540" s="84">
        <v>0</v>
      </c>
      <c r="DJ540" s="84"/>
      <c r="DK540" s="84"/>
      <c r="DL540" s="84">
        <f t="shared" si="5698"/>
        <v>0</v>
      </c>
      <c r="DM540" s="191"/>
      <c r="DN540" s="84"/>
      <c r="DO540" s="40">
        <v>0</v>
      </c>
      <c r="DP540" s="84">
        <v>0</v>
      </c>
      <c r="DQ540" s="84"/>
      <c r="DR540" s="84"/>
      <c r="DS540" s="84">
        <f t="shared" si="5702"/>
        <v>0</v>
      </c>
      <c r="DT540" s="191"/>
      <c r="DU540" s="84"/>
      <c r="DV540" s="40">
        <v>2202795.61</v>
      </c>
      <c r="DW540" s="84">
        <v>0</v>
      </c>
      <c r="DX540" s="84"/>
      <c r="DY540" s="84"/>
      <c r="DZ540" s="84">
        <f t="shared" si="5706"/>
        <v>0</v>
      </c>
      <c r="EA540" s="191"/>
      <c r="EB540" s="84"/>
      <c r="EC540" s="40">
        <v>0</v>
      </c>
      <c r="ED540" s="84">
        <v>0</v>
      </c>
      <c r="EE540" s="84"/>
      <c r="EF540" s="84"/>
      <c r="EG540" s="84">
        <f t="shared" si="5710"/>
        <v>0</v>
      </c>
      <c r="EH540" s="191"/>
      <c r="EI540" s="84"/>
      <c r="EJ540" s="40">
        <v>0</v>
      </c>
      <c r="EK540" s="84">
        <v>0</v>
      </c>
      <c r="EL540" s="84"/>
      <c r="EM540" s="84"/>
      <c r="EN540" s="84">
        <f t="shared" si="5714"/>
        <v>0</v>
      </c>
      <c r="EO540" s="191"/>
      <c r="EP540" s="84"/>
      <c r="EQ540" s="40">
        <v>2782054.44</v>
      </c>
      <c r="ER540" s="84">
        <v>0</v>
      </c>
      <c r="ES540" s="84"/>
      <c r="ET540" s="84"/>
      <c r="EU540" s="84">
        <f t="shared" si="5718"/>
        <v>0</v>
      </c>
      <c r="EV540" s="191"/>
      <c r="EW540" s="84"/>
      <c r="EX540" s="40">
        <v>0</v>
      </c>
      <c r="EY540" s="84">
        <v>0</v>
      </c>
      <c r="EZ540" s="84"/>
      <c r="FA540" s="84"/>
      <c r="FB540" s="84">
        <f t="shared" si="5722"/>
        <v>0</v>
      </c>
      <c r="FC540" s="191"/>
      <c r="FD540" s="84"/>
      <c r="FE540" s="40">
        <v>0</v>
      </c>
      <c r="FF540" s="84">
        <v>0</v>
      </c>
      <c r="FG540" s="84"/>
      <c r="FH540" s="84"/>
      <c r="FI540" s="84">
        <f t="shared" si="5726"/>
        <v>0</v>
      </c>
      <c r="FJ540" s="191"/>
      <c r="FK540" s="84"/>
      <c r="FL540" s="40">
        <v>2718168</v>
      </c>
      <c r="FM540" s="84">
        <v>0</v>
      </c>
      <c r="FN540" s="84"/>
      <c r="FO540" s="84"/>
      <c r="FP540" s="84">
        <f t="shared" si="5730"/>
        <v>0</v>
      </c>
      <c r="FQ540" s="191"/>
      <c r="FR540" s="84"/>
      <c r="FS540" s="40"/>
      <c r="FT540" s="97">
        <f t="shared" si="5733"/>
        <v>0</v>
      </c>
      <c r="FU540" s="84">
        <v>0</v>
      </c>
      <c r="FV540" s="84">
        <v>0</v>
      </c>
      <c r="FW540" s="84">
        <v>0</v>
      </c>
      <c r="FX540" s="84">
        <f t="shared" si="5734"/>
        <v>0</v>
      </c>
      <c r="FY540" s="191" t="str">
        <f t="shared" si="5735"/>
        <v>nebija plānots</v>
      </c>
      <c r="FZ540" s="84">
        <f t="shared" si="5736"/>
        <v>0</v>
      </c>
      <c r="GA540" s="84">
        <v>0</v>
      </c>
      <c r="GB540" s="84">
        <v>0</v>
      </c>
      <c r="GC540" s="84">
        <f t="shared" si="5737"/>
        <v>0</v>
      </c>
      <c r="GD540" s="84">
        <f t="shared" si="5738"/>
        <v>0</v>
      </c>
      <c r="GE540" s="84">
        <f t="shared" si="5739"/>
        <v>0</v>
      </c>
      <c r="GF540" s="191" t="str">
        <f t="shared" si="5740"/>
        <v>nebija plānots</v>
      </c>
      <c r="GG540" s="84">
        <f t="shared" si="5741"/>
        <v>0</v>
      </c>
      <c r="GH540" s="84">
        <v>0</v>
      </c>
      <c r="GI540" s="84">
        <v>0</v>
      </c>
      <c r="GJ540" s="84">
        <f t="shared" si="5742"/>
        <v>0</v>
      </c>
      <c r="GK540" s="84">
        <f t="shared" si="5743"/>
        <v>0</v>
      </c>
      <c r="GL540" s="84">
        <f t="shared" si="5744"/>
        <v>0</v>
      </c>
      <c r="GM540" s="191" t="str">
        <f t="shared" si="5745"/>
        <v>nebija plānots</v>
      </c>
      <c r="GN540" s="84">
        <f t="shared" si="5746"/>
        <v>0</v>
      </c>
      <c r="GO540" s="84">
        <v>0</v>
      </c>
      <c r="GP540" s="84">
        <v>0</v>
      </c>
      <c r="GQ540" s="84">
        <f t="shared" si="5680"/>
        <v>0</v>
      </c>
      <c r="GR540" s="84">
        <f t="shared" si="5681"/>
        <v>0</v>
      </c>
      <c r="GS540" s="84">
        <f t="shared" si="5682"/>
        <v>0</v>
      </c>
      <c r="GT540" s="191" t="str">
        <f t="shared" si="5747"/>
        <v>nebija plānots</v>
      </c>
      <c r="GU540" s="84">
        <f t="shared" si="5683"/>
        <v>0</v>
      </c>
      <c r="GV540" s="84">
        <v>0</v>
      </c>
      <c r="GW540" s="84">
        <v>0</v>
      </c>
      <c r="GX540" s="84">
        <f t="shared" si="5684"/>
        <v>0</v>
      </c>
      <c r="GY540" s="84">
        <f t="shared" si="5685"/>
        <v>0</v>
      </c>
      <c r="GZ540" s="84">
        <f t="shared" si="5686"/>
        <v>0</v>
      </c>
      <c r="HA540" s="191" t="str">
        <f t="shared" si="5197"/>
        <v>nebija plānots</v>
      </c>
      <c r="HB540" s="84">
        <f t="shared" si="5687"/>
        <v>0</v>
      </c>
      <c r="HC540" s="40"/>
      <c r="HD540" s="40"/>
      <c r="HE540" s="99"/>
      <c r="HF540" s="153">
        <v>0.6</v>
      </c>
      <c r="HG540" s="115" t="s">
        <v>966</v>
      </c>
      <c r="HH540" s="100"/>
      <c r="HI540" s="100" t="s">
        <v>868</v>
      </c>
    </row>
    <row r="541" spans="1:217" ht="195" collapsed="1" x14ac:dyDescent="0.45">
      <c r="A541" s="1" t="str">
        <f>G541&amp;K541</f>
        <v>9.2.2.2.__</v>
      </c>
      <c r="B541" s="9" t="str">
        <f>C541&amp;J541&amp;"."&amp;D541</f>
        <v>9.2.2.2.K0.Nē</v>
      </c>
      <c r="C541" s="317" t="s">
        <v>112</v>
      </c>
      <c r="D541" s="1" t="s">
        <v>1471</v>
      </c>
      <c r="E541" s="35">
        <v>523</v>
      </c>
      <c r="F541" s="52">
        <v>9</v>
      </c>
      <c r="G541" s="55" t="s">
        <v>112</v>
      </c>
      <c r="H541" s="54" t="s">
        <v>319</v>
      </c>
      <c r="I541" s="54" t="str">
        <f t="shared" si="4781"/>
        <v>9.2.2.2. Sociālo pakalpojumu sistēmas pilnveide</v>
      </c>
      <c r="J541" s="54" t="s">
        <v>1472</v>
      </c>
      <c r="K541" s="55" t="s">
        <v>33</v>
      </c>
      <c r="L541" s="38" t="str">
        <f t="shared" si="4782"/>
        <v>9.2.2.2.__</v>
      </c>
      <c r="M541" s="63" t="s">
        <v>89</v>
      </c>
      <c r="N541" s="62" t="s">
        <v>4</v>
      </c>
      <c r="O541" s="55" t="s">
        <v>222</v>
      </c>
      <c r="P541" s="55" t="s">
        <v>225</v>
      </c>
      <c r="Q541" s="57">
        <f t="shared" si="4783"/>
        <v>4349512</v>
      </c>
      <c r="R541" s="57">
        <f t="shared" si="4784"/>
        <v>4349512</v>
      </c>
      <c r="S541" s="80">
        <v>0</v>
      </c>
      <c r="T541" s="80">
        <v>0</v>
      </c>
      <c r="U541" s="81">
        <v>4349512</v>
      </c>
      <c r="V541" s="80">
        <v>0</v>
      </c>
      <c r="W541" s="80">
        <v>0</v>
      </c>
      <c r="X541" s="85" t="str">
        <f t="shared" si="5748"/>
        <v>ESF</v>
      </c>
      <c r="Y541" s="85">
        <v>0</v>
      </c>
      <c r="Z541" s="85">
        <v>12257.66</v>
      </c>
      <c r="AA541" s="85">
        <v>0</v>
      </c>
      <c r="AB541" s="85">
        <v>0</v>
      </c>
      <c r="AC541" s="85">
        <v>330.99</v>
      </c>
      <c r="AD541" s="85">
        <v>45039.49</v>
      </c>
      <c r="AE541" s="85">
        <v>24946.34</v>
      </c>
      <c r="AF541" s="85">
        <v>0</v>
      </c>
      <c r="AG541" s="85">
        <v>0</v>
      </c>
      <c r="AH541" s="85">
        <v>29530.75</v>
      </c>
      <c r="AI541" s="85">
        <v>0</v>
      </c>
      <c r="AJ541" s="85">
        <v>0</v>
      </c>
      <c r="AK541" s="85">
        <v>0</v>
      </c>
      <c r="AL541" s="85">
        <v>43599.09</v>
      </c>
      <c r="AM541" s="85">
        <v>143446.65999999997</v>
      </c>
      <c r="AN541" s="85">
        <f t="shared" si="5319"/>
        <v>155704.31999999998</v>
      </c>
      <c r="AO541" s="85">
        <v>583549.88</v>
      </c>
      <c r="AP541" s="57">
        <f t="shared" si="4538"/>
        <v>739254.2</v>
      </c>
      <c r="AQ541" s="85">
        <v>714</v>
      </c>
      <c r="AR541" s="85">
        <v>0</v>
      </c>
      <c r="AS541" s="85">
        <v>215741.89</v>
      </c>
      <c r="AT541" s="85">
        <v>0</v>
      </c>
      <c r="AU541" s="85">
        <v>0</v>
      </c>
      <c r="AV541" s="85">
        <v>0</v>
      </c>
      <c r="AW541" s="85">
        <v>277039.37</v>
      </c>
      <c r="AX541" s="85">
        <v>0</v>
      </c>
      <c r="AY541" s="85">
        <v>0</v>
      </c>
      <c r="AZ541" s="85">
        <v>316996.53999999998</v>
      </c>
      <c r="BA541" s="85">
        <v>0</v>
      </c>
      <c r="BB541" s="85">
        <v>506126.65</v>
      </c>
      <c r="BC541" s="57">
        <f t="shared" si="4539"/>
        <v>1316618.4500000002</v>
      </c>
      <c r="BD541" s="57">
        <f t="shared" si="4474"/>
        <v>2055872.6500000001</v>
      </c>
      <c r="BE541" s="85">
        <v>0</v>
      </c>
      <c r="BF541" s="85">
        <v>0</v>
      </c>
      <c r="BG541" s="85">
        <v>0</v>
      </c>
      <c r="BH541" s="85">
        <v>271898.33</v>
      </c>
      <c r="BI541" s="85">
        <v>0</v>
      </c>
      <c r="BJ541" s="85">
        <v>0</v>
      </c>
      <c r="BK541" s="85">
        <v>175862.75</v>
      </c>
      <c r="BL541" s="85">
        <v>0</v>
      </c>
      <c r="BM541" s="85">
        <v>0</v>
      </c>
      <c r="BN541" s="85">
        <v>207740.76</v>
      </c>
      <c r="BO541" s="85">
        <v>0</v>
      </c>
      <c r="BP541" s="85">
        <v>0</v>
      </c>
      <c r="BQ541" s="57">
        <f t="shared" si="4540"/>
        <v>655501.84000000008</v>
      </c>
      <c r="BR541" s="85">
        <v>239574.8</v>
      </c>
      <c r="BS541" s="85">
        <v>0</v>
      </c>
      <c r="BT541" s="85">
        <v>250811.92</v>
      </c>
      <c r="BU541" s="85">
        <v>0</v>
      </c>
      <c r="BV541" s="85">
        <v>0</v>
      </c>
      <c r="BW541" s="85">
        <v>72090.559999999998</v>
      </c>
      <c r="BX541" s="85">
        <v>0</v>
      </c>
      <c r="BY541" s="85">
        <v>0</v>
      </c>
      <c r="BZ541" s="85">
        <v>61226.61</v>
      </c>
      <c r="CA541" s="85">
        <v>0</v>
      </c>
      <c r="CB541" s="85">
        <v>71222.61</v>
      </c>
      <c r="CC541" s="85">
        <v>0</v>
      </c>
      <c r="CD541" s="57">
        <f t="shared" si="4475"/>
        <v>694926.5</v>
      </c>
      <c r="CE541" s="85">
        <v>36455.230000000003</v>
      </c>
      <c r="CF541" s="85">
        <v>0</v>
      </c>
      <c r="CG541" s="85">
        <v>0</v>
      </c>
      <c r="CH541" s="85">
        <v>0</v>
      </c>
      <c r="CI541" s="85">
        <v>72577.789999999994</v>
      </c>
      <c r="CJ541" s="85">
        <v>0</v>
      </c>
      <c r="CK541" s="85">
        <v>0</v>
      </c>
      <c r="CL541" s="85">
        <v>67687.39</v>
      </c>
      <c r="CM541" s="85">
        <v>0</v>
      </c>
      <c r="CN541" s="85">
        <v>0</v>
      </c>
      <c r="CO541" s="84">
        <v>0</v>
      </c>
      <c r="CP541" s="84">
        <v>118998.21</v>
      </c>
      <c r="CQ541" s="57">
        <f>CE541+CF541+CG541+CH541+CI541+CJ541+CK541+CL541+CM541+CN541+CO541+CP541</f>
        <v>295718.62</v>
      </c>
      <c r="CR541" s="57">
        <f t="shared" si="5749"/>
        <v>3702019.6100000003</v>
      </c>
      <c r="CS541" s="179">
        <v>0</v>
      </c>
      <c r="CT541" s="84">
        <v>98981.55</v>
      </c>
      <c r="CU541" s="84">
        <v>98981.55</v>
      </c>
      <c r="CV541" s="84">
        <f t="shared" si="5688"/>
        <v>98981.55</v>
      </c>
      <c r="CW541" s="84">
        <v>0</v>
      </c>
      <c r="CX541" s="84">
        <f t="shared" si="5689"/>
        <v>98981.55</v>
      </c>
      <c r="CY541" s="191">
        <f t="shared" si="5690"/>
        <v>1</v>
      </c>
      <c r="CZ541" s="84">
        <f t="shared" si="5691"/>
        <v>0</v>
      </c>
      <c r="DA541" s="84">
        <f t="shared" ref="DA541:FL541" si="5840">DA542+DA543</f>
        <v>3904.19</v>
      </c>
      <c r="DB541" s="84">
        <v>0</v>
      </c>
      <c r="DC541" s="84">
        <f t="shared" si="5693"/>
        <v>102885.74</v>
      </c>
      <c r="DD541" s="84">
        <v>0</v>
      </c>
      <c r="DE541" s="84">
        <f t="shared" si="5694"/>
        <v>98981.55</v>
      </c>
      <c r="DF541" s="191">
        <f t="shared" ref="DF541" si="5841">IFERROR(DE541/DC541,"nebija plānots")</f>
        <v>0.96205314750129611</v>
      </c>
      <c r="DG541" s="84">
        <f t="shared" ref="DG541" si="5842">DE541-DC541</f>
        <v>-3904.1900000000023</v>
      </c>
      <c r="DH541" s="84">
        <f t="shared" si="5840"/>
        <v>0</v>
      </c>
      <c r="DI541" s="84">
        <v>3513.77</v>
      </c>
      <c r="DJ541" s="84">
        <f t="shared" ref="DJ541" si="5843">DC541+DH541</f>
        <v>102885.74</v>
      </c>
      <c r="DK541" s="84">
        <v>0</v>
      </c>
      <c r="DL541" s="84">
        <f t="shared" si="5698"/>
        <v>102495.32</v>
      </c>
      <c r="DM541" s="191">
        <f t="shared" ref="DM541" si="5844">IFERROR(DL541/DJ541,"nebija plānots")</f>
        <v>0.99620530503060967</v>
      </c>
      <c r="DN541" s="84">
        <f t="shared" ref="DN541" si="5845">DL541-DJ541</f>
        <v>-390.41999999999825</v>
      </c>
      <c r="DO541" s="84">
        <f t="shared" si="5840"/>
        <v>0</v>
      </c>
      <c r="DP541" s="84">
        <v>71452.56</v>
      </c>
      <c r="DQ541" s="84">
        <f t="shared" ref="DQ541" si="5846">DJ541+DO541</f>
        <v>102885.74</v>
      </c>
      <c r="DR541" s="84">
        <v>0</v>
      </c>
      <c r="DS541" s="84">
        <f t="shared" si="5702"/>
        <v>173947.88</v>
      </c>
      <c r="DT541" s="191">
        <f t="shared" ref="DT541" si="5847">IFERROR(DS541/DQ541,"nebija plānots")</f>
        <v>1.690689885692614</v>
      </c>
      <c r="DU541" s="84">
        <f t="shared" ref="DU541" si="5848">DS541-DQ541</f>
        <v>71062.14</v>
      </c>
      <c r="DV541" s="84">
        <f t="shared" si="5840"/>
        <v>42704.34</v>
      </c>
      <c r="DW541" s="84">
        <v>1952.0900000000001</v>
      </c>
      <c r="DX541" s="84">
        <f t="shared" ref="DX541" si="5849">DQ541+DV541</f>
        <v>145590.08000000002</v>
      </c>
      <c r="DY541" s="84">
        <v>0</v>
      </c>
      <c r="DZ541" s="84">
        <f t="shared" si="5706"/>
        <v>175899.97</v>
      </c>
      <c r="EA541" s="191">
        <f t="shared" ref="EA541" si="5850">IFERROR(DZ541/DX541,"nebija plānots")</f>
        <v>1.2081865055641152</v>
      </c>
      <c r="EB541" s="84">
        <f t="shared" ref="EB541" si="5851">DZ541-DX541</f>
        <v>30309.889999999985</v>
      </c>
      <c r="EC541" s="84">
        <f t="shared" si="5840"/>
        <v>0</v>
      </c>
      <c r="ED541" s="84">
        <v>0</v>
      </c>
      <c r="EE541" s="84">
        <f t="shared" ref="EE541" si="5852">DX541+EC541</f>
        <v>145590.08000000002</v>
      </c>
      <c r="EF541" s="84">
        <v>0</v>
      </c>
      <c r="EG541" s="84">
        <f t="shared" si="5710"/>
        <v>175899.97</v>
      </c>
      <c r="EH541" s="191">
        <f t="shared" ref="EH541" si="5853">IFERROR(EG541/EE541,"nebija plānots")</f>
        <v>1.2081865055641152</v>
      </c>
      <c r="EI541" s="84">
        <f t="shared" ref="EI541" si="5854">EG541-EE541</f>
        <v>30309.889999999985</v>
      </c>
      <c r="EJ541" s="84">
        <f t="shared" si="5840"/>
        <v>0</v>
      </c>
      <c r="EK541" s="84">
        <v>105688.35</v>
      </c>
      <c r="EL541" s="84">
        <f t="shared" ref="EL541" si="5855">EE541+EJ541</f>
        <v>145590.08000000002</v>
      </c>
      <c r="EM541" s="84">
        <v>0</v>
      </c>
      <c r="EN541" s="84">
        <f t="shared" si="5714"/>
        <v>281588.32</v>
      </c>
      <c r="EO541" s="191">
        <f t="shared" ref="EO541" si="5856">IFERROR(EN541/EL541,"nebija plānots")</f>
        <v>1.9341174893234483</v>
      </c>
      <c r="EP541" s="84">
        <f t="shared" ref="EP541" si="5857">EN541-EL541</f>
        <v>135998.24</v>
      </c>
      <c r="EQ541" s="84">
        <f t="shared" si="5840"/>
        <v>51096.57</v>
      </c>
      <c r="ER541" s="84">
        <v>0</v>
      </c>
      <c r="ES541" s="84">
        <f t="shared" ref="ES541" si="5858">EL541+EQ541</f>
        <v>196686.65000000002</v>
      </c>
      <c r="ET541" s="84">
        <v>0</v>
      </c>
      <c r="EU541" s="84">
        <f t="shared" si="5718"/>
        <v>281588.32</v>
      </c>
      <c r="EV541" s="191">
        <f t="shared" ref="EV541" si="5859">IFERROR(EU541/ES541,"nebija plānots")</f>
        <v>1.4316595457800516</v>
      </c>
      <c r="EW541" s="84">
        <f t="shared" ref="EW541" si="5860">EU541-ES541</f>
        <v>84901.669999999984</v>
      </c>
      <c r="EX541" s="84">
        <f t="shared" si="5840"/>
        <v>0</v>
      </c>
      <c r="EY541" s="84">
        <v>0</v>
      </c>
      <c r="EZ541" s="84">
        <f t="shared" ref="EZ541" si="5861">ES541+EX541</f>
        <v>196686.65000000002</v>
      </c>
      <c r="FA541" s="84">
        <v>0</v>
      </c>
      <c r="FB541" s="84">
        <f t="shared" si="5722"/>
        <v>281588.32</v>
      </c>
      <c r="FC541" s="191">
        <f t="shared" ref="FC541" si="5862">IFERROR(FB541/EZ541,"nebija plānots")</f>
        <v>1.4316595457800516</v>
      </c>
      <c r="FD541" s="84">
        <f t="shared" ref="FD541" si="5863">FB541-EZ541</f>
        <v>84901.669999999984</v>
      </c>
      <c r="FE541" s="84">
        <f t="shared" si="5840"/>
        <v>0</v>
      </c>
      <c r="FF541" s="84">
        <v>160641.29999999999</v>
      </c>
      <c r="FG541" s="84">
        <f t="shared" ref="FG541" si="5864">EZ541+FE541</f>
        <v>196686.65000000002</v>
      </c>
      <c r="FH541" s="84">
        <v>0</v>
      </c>
      <c r="FI541" s="84">
        <f t="shared" si="5726"/>
        <v>442229.62</v>
      </c>
      <c r="FJ541" s="191">
        <f t="shared" ref="FJ541" si="5865">IFERROR(FI541/FG541,"nebija plānots")</f>
        <v>2.2483967264682172</v>
      </c>
      <c r="FK541" s="84">
        <f t="shared" ref="FK541" si="5866">FI541-FG541</f>
        <v>245542.96999999997</v>
      </c>
      <c r="FL541" s="84">
        <f t="shared" si="5840"/>
        <v>57296.46</v>
      </c>
      <c r="FM541" s="84">
        <v>0</v>
      </c>
      <c r="FN541" s="84">
        <f t="shared" ref="FN541" si="5867">FG541+FL541</f>
        <v>253983.11000000002</v>
      </c>
      <c r="FO541" s="84">
        <v>0</v>
      </c>
      <c r="FP541" s="84">
        <f t="shared" si="5730"/>
        <v>442229.62</v>
      </c>
      <c r="FQ541" s="191">
        <f t="shared" ref="FQ541" si="5868">IFERROR(FP541/FN541,"nebija plānots")</f>
        <v>1.741177277496917</v>
      </c>
      <c r="FR541" s="84">
        <f t="shared" ref="FR541" si="5869">FP541-FN541</f>
        <v>188246.50999999998</v>
      </c>
      <c r="FS541" s="97">
        <f t="shared" si="5258"/>
        <v>253983.11000000002</v>
      </c>
      <c r="FT541" s="97">
        <f t="shared" si="5733"/>
        <v>4144249.2300000004</v>
      </c>
      <c r="FU541" s="84">
        <v>123773.86</v>
      </c>
      <c r="FV541" s="84">
        <v>0</v>
      </c>
      <c r="FW541" s="84">
        <v>0</v>
      </c>
      <c r="FX541" s="84">
        <f t="shared" si="5734"/>
        <v>0</v>
      </c>
      <c r="FY541" s="191">
        <f t="shared" si="5735"/>
        <v>0</v>
      </c>
      <c r="FZ541" s="84">
        <f t="shared" si="5736"/>
        <v>123773.86</v>
      </c>
      <c r="GA541" s="84">
        <v>0</v>
      </c>
      <c r="GB541" s="84">
        <v>0</v>
      </c>
      <c r="GC541" s="84">
        <f t="shared" si="5737"/>
        <v>0</v>
      </c>
      <c r="GD541" s="84">
        <f t="shared" si="5738"/>
        <v>0</v>
      </c>
      <c r="GE541" s="84">
        <f t="shared" si="5739"/>
        <v>0</v>
      </c>
      <c r="GF541" s="191">
        <f t="shared" si="5740"/>
        <v>0</v>
      </c>
      <c r="GG541" s="84">
        <f t="shared" si="5741"/>
        <v>123773.86</v>
      </c>
      <c r="GH541" s="84">
        <v>125346.6</v>
      </c>
      <c r="GI541" s="84">
        <v>0</v>
      </c>
      <c r="GJ541" s="84">
        <f t="shared" si="5742"/>
        <v>125346.6</v>
      </c>
      <c r="GK541" s="84">
        <f t="shared" si="5743"/>
        <v>0</v>
      </c>
      <c r="GL541" s="84">
        <f t="shared" si="5744"/>
        <v>125346.6</v>
      </c>
      <c r="GM541" s="191">
        <f t="shared" si="5745"/>
        <v>1.0127065601735294</v>
      </c>
      <c r="GN541" s="84">
        <f t="shared" si="5746"/>
        <v>-1572.7400000000052</v>
      </c>
      <c r="GO541" s="84">
        <v>0</v>
      </c>
      <c r="GP541" s="84">
        <v>0</v>
      </c>
      <c r="GQ541" s="84">
        <f t="shared" si="5680"/>
        <v>0</v>
      </c>
      <c r="GR541" s="84">
        <f t="shared" si="5681"/>
        <v>0</v>
      </c>
      <c r="GS541" s="84">
        <f t="shared" si="5682"/>
        <v>125346.6</v>
      </c>
      <c r="GT541" s="191">
        <f t="shared" si="5747"/>
        <v>1.0127065601735294</v>
      </c>
      <c r="GU541" s="84">
        <f t="shared" si="5683"/>
        <v>-1572.7400000000052</v>
      </c>
      <c r="GV541" s="84">
        <v>0</v>
      </c>
      <c r="GW541" s="84">
        <v>0</v>
      </c>
      <c r="GX541" s="84">
        <f t="shared" si="5684"/>
        <v>0</v>
      </c>
      <c r="GY541" s="84">
        <f t="shared" si="5685"/>
        <v>0</v>
      </c>
      <c r="GZ541" s="84">
        <f t="shared" si="5686"/>
        <v>125346.6</v>
      </c>
      <c r="HA541" s="191">
        <f t="shared" si="5197"/>
        <v>1.0127065601735294</v>
      </c>
      <c r="HB541" s="84">
        <f t="shared" si="5687"/>
        <v>-1572.7400000000052</v>
      </c>
      <c r="HC541" s="57">
        <f>FU541+FS541+CQ541+CD541+BQ541+BC541+AP541</f>
        <v>4079776.58</v>
      </c>
      <c r="HD541" s="57">
        <f>Q541-HC541</f>
        <v>269735.41999999993</v>
      </c>
      <c r="HE541" s="58" t="s">
        <v>765</v>
      </c>
      <c r="HF541" s="58"/>
      <c r="HG541" s="59"/>
      <c r="HH541" s="59"/>
      <c r="HI541" s="59"/>
    </row>
    <row r="542" spans="1:217" ht="78" hidden="1" outlineLevel="1" x14ac:dyDescent="0.45">
      <c r="B542" s="9"/>
      <c r="C542" s="317" t="s">
        <v>112</v>
      </c>
      <c r="D542" s="1" t="s">
        <v>1471</v>
      </c>
      <c r="E542" s="35">
        <v>524</v>
      </c>
      <c r="F542" s="35">
        <v>9</v>
      </c>
      <c r="G542" s="38" t="s">
        <v>112</v>
      </c>
      <c r="H542" s="37" t="s">
        <v>319</v>
      </c>
      <c r="I542" s="37" t="s">
        <v>567</v>
      </c>
      <c r="J542" s="54">
        <v>0</v>
      </c>
      <c r="K542" s="38"/>
      <c r="L542" s="38"/>
      <c r="M542" s="42" t="s">
        <v>89</v>
      </c>
      <c r="N542" s="41"/>
      <c r="O542" s="38"/>
      <c r="P542" s="38" t="s">
        <v>456</v>
      </c>
      <c r="Q542" s="40"/>
      <c r="R542" s="40"/>
      <c r="S542" s="40"/>
      <c r="T542" s="40"/>
      <c r="U542" s="98"/>
      <c r="V542" s="40"/>
      <c r="W542" s="40"/>
      <c r="X542" s="85">
        <f t="shared" si="5748"/>
        <v>0</v>
      </c>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0"/>
      <c r="AZ542" s="40"/>
      <c r="BA542" s="40"/>
      <c r="BB542" s="40"/>
      <c r="BC542" s="40"/>
      <c r="BD542" s="40"/>
      <c r="BE542" s="40"/>
      <c r="BF542" s="40"/>
      <c r="BG542" s="40"/>
      <c r="BH542" s="40"/>
      <c r="BI542" s="40"/>
      <c r="BJ542" s="40"/>
      <c r="BK542" s="40"/>
      <c r="BL542" s="40"/>
      <c r="BM542" s="40"/>
      <c r="BN542" s="40"/>
      <c r="BO542" s="40"/>
      <c r="BP542" s="40"/>
      <c r="BQ542" s="40"/>
      <c r="BR542" s="40"/>
      <c r="BS542" s="40"/>
      <c r="BT542" s="40"/>
      <c r="BU542" s="40"/>
      <c r="BV542" s="40"/>
      <c r="BW542" s="40"/>
      <c r="BX542" s="40"/>
      <c r="BY542" s="40"/>
      <c r="BZ542" s="40"/>
      <c r="CA542" s="40"/>
      <c r="CB542" s="40"/>
      <c r="CC542" s="40"/>
      <c r="CD542" s="40"/>
      <c r="CE542" s="40"/>
      <c r="CF542" s="40"/>
      <c r="CG542" s="40"/>
      <c r="CH542" s="40"/>
      <c r="CI542" s="40"/>
      <c r="CJ542" s="40"/>
      <c r="CK542" s="40"/>
      <c r="CL542" s="40"/>
      <c r="CM542" s="40"/>
      <c r="CN542" s="40"/>
      <c r="CO542" s="84">
        <v>0</v>
      </c>
      <c r="CP542" s="84">
        <v>0</v>
      </c>
      <c r="CQ542" s="40"/>
      <c r="CR542" s="57">
        <f t="shared" si="5749"/>
        <v>0</v>
      </c>
      <c r="CS542" s="40"/>
      <c r="CT542" s="40"/>
      <c r="CU542" s="84"/>
      <c r="CV542" s="84"/>
      <c r="CW542" s="84"/>
      <c r="CX542" s="84"/>
      <c r="CY542" s="191"/>
      <c r="CZ542" s="84"/>
      <c r="DA542" s="40"/>
      <c r="DB542" s="84">
        <v>0</v>
      </c>
      <c r="DC542" s="84"/>
      <c r="DD542" s="84"/>
      <c r="DE542" s="84">
        <f t="shared" si="5694"/>
        <v>0</v>
      </c>
      <c r="DF542" s="191"/>
      <c r="DG542" s="84"/>
      <c r="DH542" s="40"/>
      <c r="DI542" s="84">
        <v>0</v>
      </c>
      <c r="DJ542" s="84"/>
      <c r="DK542" s="84"/>
      <c r="DL542" s="84">
        <f t="shared" si="5698"/>
        <v>0</v>
      </c>
      <c r="DM542" s="191"/>
      <c r="DN542" s="84"/>
      <c r="DO542" s="40"/>
      <c r="DP542" s="84">
        <v>0</v>
      </c>
      <c r="DQ542" s="84"/>
      <c r="DR542" s="84"/>
      <c r="DS542" s="84">
        <f t="shared" si="5702"/>
        <v>0</v>
      </c>
      <c r="DT542" s="191"/>
      <c r="DU542" s="84"/>
      <c r="DV542" s="40"/>
      <c r="DW542" s="84">
        <v>0</v>
      </c>
      <c r="DX542" s="84"/>
      <c r="DY542" s="84"/>
      <c r="DZ542" s="84">
        <f t="shared" si="5706"/>
        <v>0</v>
      </c>
      <c r="EA542" s="191"/>
      <c r="EB542" s="84"/>
      <c r="EC542" s="40"/>
      <c r="ED542" s="84">
        <v>0</v>
      </c>
      <c r="EE542" s="84"/>
      <c r="EF542" s="84"/>
      <c r="EG542" s="84">
        <f t="shared" si="5710"/>
        <v>0</v>
      </c>
      <c r="EH542" s="191"/>
      <c r="EI542" s="84"/>
      <c r="EJ542" s="40"/>
      <c r="EK542" s="84">
        <v>0</v>
      </c>
      <c r="EL542" s="84"/>
      <c r="EM542" s="84"/>
      <c r="EN542" s="84">
        <f t="shared" si="5714"/>
        <v>0</v>
      </c>
      <c r="EO542" s="191"/>
      <c r="EP542" s="84"/>
      <c r="EQ542" s="40"/>
      <c r="ER542" s="84">
        <v>0</v>
      </c>
      <c r="ES542" s="84"/>
      <c r="ET542" s="84"/>
      <c r="EU542" s="84">
        <f t="shared" si="5718"/>
        <v>0</v>
      </c>
      <c r="EV542" s="191"/>
      <c r="EW542" s="84"/>
      <c r="EX542" s="40"/>
      <c r="EY542" s="84">
        <v>0</v>
      </c>
      <c r="EZ542" s="84"/>
      <c r="FA542" s="84"/>
      <c r="FB542" s="84">
        <f t="shared" si="5722"/>
        <v>0</v>
      </c>
      <c r="FC542" s="191"/>
      <c r="FD542" s="84"/>
      <c r="FE542" s="40"/>
      <c r="FF542" s="84">
        <v>0</v>
      </c>
      <c r="FG542" s="84"/>
      <c r="FH542" s="84"/>
      <c r="FI542" s="84">
        <f t="shared" si="5726"/>
        <v>0</v>
      </c>
      <c r="FJ542" s="191"/>
      <c r="FK542" s="84"/>
      <c r="FL542" s="40"/>
      <c r="FM542" s="84">
        <v>0</v>
      </c>
      <c r="FN542" s="84"/>
      <c r="FO542" s="84"/>
      <c r="FP542" s="84">
        <f t="shared" si="5730"/>
        <v>0</v>
      </c>
      <c r="FQ542" s="191"/>
      <c r="FR542" s="84"/>
      <c r="FS542" s="40"/>
      <c r="FT542" s="97">
        <f t="shared" si="5733"/>
        <v>0</v>
      </c>
      <c r="FU542" s="84">
        <v>0</v>
      </c>
      <c r="FV542" s="84">
        <v>0</v>
      </c>
      <c r="FW542" s="84">
        <v>0</v>
      </c>
      <c r="FX542" s="84">
        <f t="shared" si="5734"/>
        <v>0</v>
      </c>
      <c r="FY542" s="191" t="str">
        <f t="shared" si="5735"/>
        <v>nebija plānots</v>
      </c>
      <c r="FZ542" s="84">
        <f t="shared" si="5736"/>
        <v>0</v>
      </c>
      <c r="GA542" s="84">
        <v>0</v>
      </c>
      <c r="GB542" s="84">
        <v>0</v>
      </c>
      <c r="GC542" s="84">
        <f t="shared" si="5737"/>
        <v>0</v>
      </c>
      <c r="GD542" s="84">
        <f t="shared" si="5738"/>
        <v>0</v>
      </c>
      <c r="GE542" s="84">
        <f t="shared" si="5739"/>
        <v>0</v>
      </c>
      <c r="GF542" s="191" t="str">
        <f t="shared" si="5740"/>
        <v>nebija plānots</v>
      </c>
      <c r="GG542" s="84">
        <f t="shared" si="5741"/>
        <v>0</v>
      </c>
      <c r="GH542" s="84">
        <v>0</v>
      </c>
      <c r="GI542" s="84">
        <v>0</v>
      </c>
      <c r="GJ542" s="84">
        <f t="shared" si="5742"/>
        <v>0</v>
      </c>
      <c r="GK542" s="84">
        <f t="shared" si="5743"/>
        <v>0</v>
      </c>
      <c r="GL542" s="84">
        <f t="shared" si="5744"/>
        <v>0</v>
      </c>
      <c r="GM542" s="191" t="str">
        <f t="shared" si="5745"/>
        <v>nebija plānots</v>
      </c>
      <c r="GN542" s="84">
        <f t="shared" si="5746"/>
        <v>0</v>
      </c>
      <c r="GO542" s="84">
        <v>0</v>
      </c>
      <c r="GP542" s="84">
        <v>0</v>
      </c>
      <c r="GQ542" s="84">
        <f t="shared" si="5680"/>
        <v>0</v>
      </c>
      <c r="GR542" s="84">
        <f t="shared" si="5681"/>
        <v>0</v>
      </c>
      <c r="GS542" s="84">
        <f t="shared" si="5682"/>
        <v>0</v>
      </c>
      <c r="GT542" s="191" t="str">
        <f t="shared" si="5747"/>
        <v>nebija plānots</v>
      </c>
      <c r="GU542" s="84">
        <f t="shared" si="5683"/>
        <v>0</v>
      </c>
      <c r="GV542" s="84">
        <v>0</v>
      </c>
      <c r="GW542" s="84">
        <v>0</v>
      </c>
      <c r="GX542" s="84">
        <f t="shared" si="5684"/>
        <v>0</v>
      </c>
      <c r="GY542" s="84">
        <f t="shared" si="5685"/>
        <v>0</v>
      </c>
      <c r="GZ542" s="84">
        <f t="shared" si="5686"/>
        <v>0</v>
      </c>
      <c r="HA542" s="191" t="str">
        <f t="shared" si="5197"/>
        <v>nebija plānots</v>
      </c>
      <c r="HB542" s="84">
        <f t="shared" si="5687"/>
        <v>0</v>
      </c>
      <c r="HC542" s="40"/>
      <c r="HD542" s="40"/>
      <c r="HE542" s="99"/>
      <c r="HF542" s="99"/>
      <c r="HG542" s="100"/>
      <c r="HH542" s="100"/>
      <c r="HI542" s="100"/>
    </row>
    <row r="543" spans="1:217" ht="147" hidden="1" outlineLevel="1" x14ac:dyDescent="0.45">
      <c r="B543" s="9"/>
      <c r="C543" s="317" t="s">
        <v>112</v>
      </c>
      <c r="D543" s="1" t="s">
        <v>1471</v>
      </c>
      <c r="E543" s="35">
        <v>525</v>
      </c>
      <c r="F543" s="35">
        <v>9</v>
      </c>
      <c r="G543" s="38" t="s">
        <v>112</v>
      </c>
      <c r="H543" s="37" t="s">
        <v>319</v>
      </c>
      <c r="I543" s="37" t="s">
        <v>567</v>
      </c>
      <c r="J543" s="54">
        <v>0</v>
      </c>
      <c r="K543" s="38"/>
      <c r="L543" s="38"/>
      <c r="M543" s="42" t="s">
        <v>89</v>
      </c>
      <c r="N543" s="41"/>
      <c r="O543" s="38"/>
      <c r="P543" s="38" t="s">
        <v>457</v>
      </c>
      <c r="Q543" s="40"/>
      <c r="R543" s="40"/>
      <c r="S543" s="40"/>
      <c r="T543" s="40"/>
      <c r="U543" s="98"/>
      <c r="V543" s="40"/>
      <c r="W543" s="40"/>
      <c r="X543" s="85">
        <f t="shared" si="5748"/>
        <v>0</v>
      </c>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0"/>
      <c r="AW543" s="40"/>
      <c r="AX543" s="40"/>
      <c r="AY543" s="40"/>
      <c r="AZ543" s="40"/>
      <c r="BA543" s="40"/>
      <c r="BB543" s="40"/>
      <c r="BC543" s="40"/>
      <c r="BD543" s="40"/>
      <c r="BE543" s="40"/>
      <c r="BF543" s="40"/>
      <c r="BG543" s="40"/>
      <c r="BH543" s="40"/>
      <c r="BI543" s="40"/>
      <c r="BJ543" s="40"/>
      <c r="BK543" s="40"/>
      <c r="BL543" s="40"/>
      <c r="BM543" s="40"/>
      <c r="BN543" s="40"/>
      <c r="BO543" s="40"/>
      <c r="BP543" s="40"/>
      <c r="BQ543" s="40"/>
      <c r="BR543" s="40"/>
      <c r="BS543" s="40"/>
      <c r="BT543" s="40"/>
      <c r="BU543" s="40"/>
      <c r="BV543" s="40"/>
      <c r="BW543" s="40"/>
      <c r="BX543" s="40"/>
      <c r="BY543" s="40"/>
      <c r="BZ543" s="40"/>
      <c r="CA543" s="40"/>
      <c r="CB543" s="40"/>
      <c r="CC543" s="40"/>
      <c r="CD543" s="40"/>
      <c r="CE543" s="40"/>
      <c r="CF543" s="40"/>
      <c r="CG543" s="40"/>
      <c r="CH543" s="40"/>
      <c r="CI543" s="40"/>
      <c r="CJ543" s="40"/>
      <c r="CK543" s="40"/>
      <c r="CL543" s="40"/>
      <c r="CM543" s="40"/>
      <c r="CN543" s="40"/>
      <c r="CO543" s="84">
        <v>0</v>
      </c>
      <c r="CP543" s="84">
        <v>0</v>
      </c>
      <c r="CQ543" s="40"/>
      <c r="CR543" s="57">
        <f t="shared" si="5749"/>
        <v>0</v>
      </c>
      <c r="CS543" s="40"/>
      <c r="CT543" s="40">
        <v>98981.55</v>
      </c>
      <c r="CU543" s="84"/>
      <c r="CV543" s="84"/>
      <c r="CW543" s="84"/>
      <c r="CX543" s="84"/>
      <c r="CY543" s="191"/>
      <c r="CZ543" s="84"/>
      <c r="DA543" s="40">
        <v>3904.19</v>
      </c>
      <c r="DB543" s="84">
        <v>0</v>
      </c>
      <c r="DC543" s="84"/>
      <c r="DD543" s="84"/>
      <c r="DE543" s="84">
        <f t="shared" si="5694"/>
        <v>0</v>
      </c>
      <c r="DF543" s="191"/>
      <c r="DG543" s="84"/>
      <c r="DH543" s="40">
        <v>0</v>
      </c>
      <c r="DI543" s="84">
        <v>0</v>
      </c>
      <c r="DJ543" s="84"/>
      <c r="DK543" s="84"/>
      <c r="DL543" s="84">
        <f t="shared" si="5698"/>
        <v>0</v>
      </c>
      <c r="DM543" s="191"/>
      <c r="DN543" s="84"/>
      <c r="DO543" s="40">
        <v>0</v>
      </c>
      <c r="DP543" s="84">
        <v>0</v>
      </c>
      <c r="DQ543" s="84"/>
      <c r="DR543" s="84"/>
      <c r="DS543" s="84">
        <f t="shared" si="5702"/>
        <v>0</v>
      </c>
      <c r="DT543" s="191"/>
      <c r="DU543" s="84"/>
      <c r="DV543" s="40">
        <v>42704.34</v>
      </c>
      <c r="DW543" s="84">
        <v>0</v>
      </c>
      <c r="DX543" s="84"/>
      <c r="DY543" s="84"/>
      <c r="DZ543" s="84">
        <f t="shared" si="5706"/>
        <v>0</v>
      </c>
      <c r="EA543" s="191"/>
      <c r="EB543" s="84"/>
      <c r="EC543" s="40">
        <v>0</v>
      </c>
      <c r="ED543" s="84">
        <v>0</v>
      </c>
      <c r="EE543" s="84"/>
      <c r="EF543" s="84"/>
      <c r="EG543" s="84">
        <f t="shared" si="5710"/>
        <v>0</v>
      </c>
      <c r="EH543" s="191"/>
      <c r="EI543" s="84"/>
      <c r="EJ543" s="40">
        <v>0</v>
      </c>
      <c r="EK543" s="84">
        <v>0</v>
      </c>
      <c r="EL543" s="84"/>
      <c r="EM543" s="84"/>
      <c r="EN543" s="84">
        <f t="shared" si="5714"/>
        <v>0</v>
      </c>
      <c r="EO543" s="191"/>
      <c r="EP543" s="84"/>
      <c r="EQ543" s="40">
        <v>51096.57</v>
      </c>
      <c r="ER543" s="84">
        <v>0</v>
      </c>
      <c r="ES543" s="84"/>
      <c r="ET543" s="84"/>
      <c r="EU543" s="84">
        <f t="shared" si="5718"/>
        <v>0</v>
      </c>
      <c r="EV543" s="191"/>
      <c r="EW543" s="84"/>
      <c r="EX543" s="40">
        <v>0</v>
      </c>
      <c r="EY543" s="84">
        <v>0</v>
      </c>
      <c r="EZ543" s="84"/>
      <c r="FA543" s="84"/>
      <c r="FB543" s="84">
        <f t="shared" si="5722"/>
        <v>0</v>
      </c>
      <c r="FC543" s="191"/>
      <c r="FD543" s="84"/>
      <c r="FE543" s="40">
        <v>0</v>
      </c>
      <c r="FF543" s="84">
        <v>0</v>
      </c>
      <c r="FG543" s="84"/>
      <c r="FH543" s="84"/>
      <c r="FI543" s="84">
        <f t="shared" si="5726"/>
        <v>0</v>
      </c>
      <c r="FJ543" s="191"/>
      <c r="FK543" s="84"/>
      <c r="FL543" s="40">
        <v>57296.46</v>
      </c>
      <c r="FM543" s="84">
        <v>0</v>
      </c>
      <c r="FN543" s="84"/>
      <c r="FO543" s="84"/>
      <c r="FP543" s="84">
        <f t="shared" si="5730"/>
        <v>0</v>
      </c>
      <c r="FQ543" s="191"/>
      <c r="FR543" s="84"/>
      <c r="FS543" s="40"/>
      <c r="FT543" s="97">
        <f t="shared" si="5733"/>
        <v>0</v>
      </c>
      <c r="FU543" s="84">
        <v>0</v>
      </c>
      <c r="FV543" s="84">
        <v>0</v>
      </c>
      <c r="FW543" s="84">
        <v>0</v>
      </c>
      <c r="FX543" s="84">
        <f t="shared" si="5734"/>
        <v>0</v>
      </c>
      <c r="FY543" s="191" t="str">
        <f t="shared" si="5735"/>
        <v>nebija plānots</v>
      </c>
      <c r="FZ543" s="84">
        <f t="shared" si="5736"/>
        <v>0</v>
      </c>
      <c r="GA543" s="84">
        <v>0</v>
      </c>
      <c r="GB543" s="84">
        <v>0</v>
      </c>
      <c r="GC543" s="84">
        <f t="shared" si="5737"/>
        <v>0</v>
      </c>
      <c r="GD543" s="84">
        <f t="shared" si="5738"/>
        <v>0</v>
      </c>
      <c r="GE543" s="84">
        <f t="shared" si="5739"/>
        <v>0</v>
      </c>
      <c r="GF543" s="191" t="str">
        <f t="shared" si="5740"/>
        <v>nebija plānots</v>
      </c>
      <c r="GG543" s="84">
        <f t="shared" si="5741"/>
        <v>0</v>
      </c>
      <c r="GH543" s="84">
        <v>0</v>
      </c>
      <c r="GI543" s="84">
        <v>0</v>
      </c>
      <c r="GJ543" s="84">
        <f t="shared" si="5742"/>
        <v>0</v>
      </c>
      <c r="GK543" s="84">
        <f t="shared" si="5743"/>
        <v>0</v>
      </c>
      <c r="GL543" s="84">
        <f t="shared" si="5744"/>
        <v>0</v>
      </c>
      <c r="GM543" s="191" t="str">
        <f t="shared" si="5745"/>
        <v>nebija plānots</v>
      </c>
      <c r="GN543" s="84">
        <f t="shared" si="5746"/>
        <v>0</v>
      </c>
      <c r="GO543" s="84">
        <v>0</v>
      </c>
      <c r="GP543" s="84">
        <v>0</v>
      </c>
      <c r="GQ543" s="84">
        <f t="shared" si="5680"/>
        <v>0</v>
      </c>
      <c r="GR543" s="84">
        <f t="shared" si="5681"/>
        <v>0</v>
      </c>
      <c r="GS543" s="84">
        <f t="shared" si="5682"/>
        <v>0</v>
      </c>
      <c r="GT543" s="191" t="str">
        <f t="shared" si="5747"/>
        <v>nebija plānots</v>
      </c>
      <c r="GU543" s="84">
        <f t="shared" si="5683"/>
        <v>0</v>
      </c>
      <c r="GV543" s="84">
        <v>0</v>
      </c>
      <c r="GW543" s="84">
        <v>0</v>
      </c>
      <c r="GX543" s="84">
        <f t="shared" si="5684"/>
        <v>0</v>
      </c>
      <c r="GY543" s="84">
        <f t="shared" si="5685"/>
        <v>0</v>
      </c>
      <c r="GZ543" s="84">
        <f t="shared" si="5686"/>
        <v>0</v>
      </c>
      <c r="HA543" s="191" t="str">
        <f t="shared" ref="HA543:HA606" si="5870">IFERROR(GZ543/$FU543,"nebija plānots")</f>
        <v>nebija plānots</v>
      </c>
      <c r="HB543" s="84">
        <f t="shared" si="5687"/>
        <v>0</v>
      </c>
      <c r="HC543" s="40"/>
      <c r="HD543" s="40"/>
      <c r="HE543" s="99"/>
      <c r="HF543" s="153">
        <v>0.7</v>
      </c>
      <c r="HG543" s="100" t="s">
        <v>871</v>
      </c>
      <c r="HH543" s="100"/>
      <c r="HI543" s="100" t="s">
        <v>870</v>
      </c>
    </row>
    <row r="544" spans="1:217" ht="175.5" collapsed="1" x14ac:dyDescent="0.45">
      <c r="A544" s="1" t="str">
        <f>G544&amp;K544</f>
        <v>9.2.2.3.1</v>
      </c>
      <c r="B544" s="9" t="str">
        <f>C544&amp;J544&amp;"."&amp;D544</f>
        <v>9.2.2.3.1.Nē</v>
      </c>
      <c r="C544" s="317" t="s">
        <v>348</v>
      </c>
      <c r="D544" s="1" t="s">
        <v>1471</v>
      </c>
      <c r="E544" s="35">
        <v>526</v>
      </c>
      <c r="F544" s="52">
        <v>9</v>
      </c>
      <c r="G544" s="55" t="s">
        <v>348</v>
      </c>
      <c r="H544" s="54" t="s">
        <v>349</v>
      </c>
      <c r="I544" s="54" t="str">
        <f t="shared" si="4781"/>
        <v>9.2.2.3. Sabiedrībā balstīti sociālie pakalpojumi bērniem ar invaliditāti</v>
      </c>
      <c r="J544" s="54">
        <v>1</v>
      </c>
      <c r="K544" s="55">
        <v>1</v>
      </c>
      <c r="L544" s="38" t="str">
        <f t="shared" si="4782"/>
        <v>9.2.2.3.1</v>
      </c>
      <c r="M544" s="63" t="s">
        <v>89</v>
      </c>
      <c r="N544" s="62" t="s">
        <v>4</v>
      </c>
      <c r="O544" s="55" t="s">
        <v>222</v>
      </c>
      <c r="P544" s="55" t="s">
        <v>225</v>
      </c>
      <c r="Q544" s="57">
        <f t="shared" si="4783"/>
        <v>1438431.68</v>
      </c>
      <c r="R544" s="57">
        <f t="shared" si="4784"/>
        <v>1438431.68</v>
      </c>
      <c r="S544" s="80">
        <v>0</v>
      </c>
      <c r="T544" s="80">
        <v>0</v>
      </c>
      <c r="U544" s="81">
        <v>1438431.68</v>
      </c>
      <c r="V544" s="80">
        <v>0</v>
      </c>
      <c r="W544" s="80">
        <v>0</v>
      </c>
      <c r="X544" s="85" t="str">
        <f t="shared" si="5748"/>
        <v>ESF</v>
      </c>
      <c r="Y544" s="85">
        <v>0</v>
      </c>
      <c r="Z544" s="85">
        <v>0</v>
      </c>
      <c r="AA544" s="85">
        <v>0</v>
      </c>
      <c r="AB544" s="85">
        <v>0</v>
      </c>
      <c r="AC544" s="85">
        <v>0</v>
      </c>
      <c r="AD544" s="85">
        <v>0</v>
      </c>
      <c r="AE544" s="85">
        <v>0</v>
      </c>
      <c r="AF544" s="85">
        <v>0</v>
      </c>
      <c r="AG544" s="85">
        <v>0</v>
      </c>
      <c r="AH544" s="85">
        <v>0</v>
      </c>
      <c r="AI544" s="85">
        <v>0</v>
      </c>
      <c r="AJ544" s="85">
        <v>0</v>
      </c>
      <c r="AK544" s="85">
        <v>0</v>
      </c>
      <c r="AL544" s="85">
        <v>0</v>
      </c>
      <c r="AM544" s="85">
        <v>0</v>
      </c>
      <c r="AN544" s="85">
        <f t="shared" si="5319"/>
        <v>0</v>
      </c>
      <c r="AO544" s="85">
        <v>0</v>
      </c>
      <c r="AP544" s="57">
        <f t="shared" si="4538"/>
        <v>0</v>
      </c>
      <c r="AQ544" s="85">
        <v>0</v>
      </c>
      <c r="AR544" s="85">
        <v>0</v>
      </c>
      <c r="AS544" s="85">
        <v>101377.54999999999</v>
      </c>
      <c r="AT544" s="85">
        <v>136470.11000000002</v>
      </c>
      <c r="AU544" s="85">
        <v>16766.25</v>
      </c>
      <c r="AV544" s="85">
        <v>93389.13</v>
      </c>
      <c r="AW544" s="85">
        <v>157946.38999999998</v>
      </c>
      <c r="AX544" s="85">
        <v>61610.400000000001</v>
      </c>
      <c r="AY544" s="85">
        <v>31009.01</v>
      </c>
      <c r="AZ544" s="85">
        <v>237891.06000000003</v>
      </c>
      <c r="BA544" s="85">
        <v>74869.37999999999</v>
      </c>
      <c r="BB544" s="85">
        <v>24482.890000000003</v>
      </c>
      <c r="BC544" s="57">
        <f t="shared" si="4539"/>
        <v>935812.17000000016</v>
      </c>
      <c r="BD544" s="57">
        <f t="shared" si="4474"/>
        <v>935812.17000000016</v>
      </c>
      <c r="BE544" s="85">
        <v>60754.68</v>
      </c>
      <c r="BF544" s="85">
        <v>70123.61</v>
      </c>
      <c r="BG544" s="85">
        <v>28685.96</v>
      </c>
      <c r="BH544" s="85">
        <v>68283.439999999988</v>
      </c>
      <c r="BI544" s="85">
        <v>80160.479999999996</v>
      </c>
      <c r="BJ544" s="85">
        <v>39756.729999999996</v>
      </c>
      <c r="BK544" s="85">
        <v>10715.17</v>
      </c>
      <c r="BL544" s="85">
        <v>45454.9</v>
      </c>
      <c r="BM544" s="85">
        <v>0</v>
      </c>
      <c r="BN544" s="85">
        <v>40983.42</v>
      </c>
      <c r="BO544" s="85">
        <v>51738.19</v>
      </c>
      <c r="BP544" s="85">
        <v>0</v>
      </c>
      <c r="BQ544" s="57">
        <f t="shared" si="4540"/>
        <v>496656.57999999996</v>
      </c>
      <c r="BR544" s="85">
        <v>0</v>
      </c>
      <c r="BS544" s="85">
        <v>0</v>
      </c>
      <c r="BT544" s="85">
        <v>0</v>
      </c>
      <c r="BU544" s="85">
        <v>0</v>
      </c>
      <c r="BV544" s="85">
        <v>0</v>
      </c>
      <c r="BW544" s="85">
        <v>0</v>
      </c>
      <c r="BX544" s="85">
        <v>0</v>
      </c>
      <c r="BY544" s="85">
        <v>0</v>
      </c>
      <c r="BZ544" s="85">
        <v>0</v>
      </c>
      <c r="CA544" s="85">
        <v>0</v>
      </c>
      <c r="CB544" s="85">
        <v>0</v>
      </c>
      <c r="CC544" s="85">
        <v>0</v>
      </c>
      <c r="CD544" s="57">
        <f t="shared" si="4475"/>
        <v>0</v>
      </c>
      <c r="CE544" s="85">
        <v>0</v>
      </c>
      <c r="CF544" s="85">
        <v>0</v>
      </c>
      <c r="CG544" s="85">
        <v>0</v>
      </c>
      <c r="CH544" s="85">
        <v>0</v>
      </c>
      <c r="CI544" s="85">
        <v>0</v>
      </c>
      <c r="CJ544" s="85">
        <v>0</v>
      </c>
      <c r="CK544" s="85">
        <v>0</v>
      </c>
      <c r="CL544" s="85">
        <v>0</v>
      </c>
      <c r="CM544" s="85">
        <v>0</v>
      </c>
      <c r="CN544" s="85">
        <v>0</v>
      </c>
      <c r="CO544" s="84">
        <v>0</v>
      </c>
      <c r="CP544" s="84">
        <v>0</v>
      </c>
      <c r="CQ544" s="57">
        <f>CE544+CF544+CG544+CH544+CI544+CJ544+CK544+CL544+CM544+CN544+CO544+CP544</f>
        <v>0</v>
      </c>
      <c r="CR544" s="57">
        <f t="shared" si="5749"/>
        <v>1432468.75</v>
      </c>
      <c r="CS544" s="179">
        <v>0</v>
      </c>
      <c r="CT544" s="84">
        <v>0</v>
      </c>
      <c r="CU544" s="84">
        <v>0</v>
      </c>
      <c r="CV544" s="84">
        <f t="shared" si="5688"/>
        <v>0</v>
      </c>
      <c r="CW544" s="84">
        <v>0</v>
      </c>
      <c r="CX544" s="84">
        <f t="shared" si="5689"/>
        <v>0</v>
      </c>
      <c r="CY544" s="191" t="str">
        <f t="shared" si="5690"/>
        <v>nebija plānots</v>
      </c>
      <c r="CZ544" s="84">
        <f t="shared" si="5691"/>
        <v>0</v>
      </c>
      <c r="DA544" s="84">
        <f t="shared" ref="DA544:FL544" si="5871">DA545+DA546</f>
        <v>0</v>
      </c>
      <c r="DB544" s="84">
        <v>0</v>
      </c>
      <c r="DC544" s="84">
        <f t="shared" si="5693"/>
        <v>0</v>
      </c>
      <c r="DD544" s="84">
        <v>0</v>
      </c>
      <c r="DE544" s="84">
        <f t="shared" si="5694"/>
        <v>0</v>
      </c>
      <c r="DF544" s="191" t="str">
        <f t="shared" ref="DF544" si="5872">IFERROR(DE544/DC544,"nebija plānots")</f>
        <v>nebija plānots</v>
      </c>
      <c r="DG544" s="84">
        <f t="shared" ref="DG544" si="5873">DE544-DC544</f>
        <v>0</v>
      </c>
      <c r="DH544" s="84">
        <f t="shared" si="5871"/>
        <v>0</v>
      </c>
      <c r="DI544" s="84">
        <v>0</v>
      </c>
      <c r="DJ544" s="84">
        <f t="shared" ref="DJ544" si="5874">DC544+DH544</f>
        <v>0</v>
      </c>
      <c r="DK544" s="84">
        <v>0</v>
      </c>
      <c r="DL544" s="84">
        <f t="shared" si="5698"/>
        <v>0</v>
      </c>
      <c r="DM544" s="191" t="str">
        <f t="shared" ref="DM544" si="5875">IFERROR(DL544/DJ544,"nebija plānots")</f>
        <v>nebija plānots</v>
      </c>
      <c r="DN544" s="84">
        <f t="shared" ref="DN544" si="5876">DL544-DJ544</f>
        <v>0</v>
      </c>
      <c r="DO544" s="84">
        <f t="shared" si="5871"/>
        <v>0</v>
      </c>
      <c r="DP544" s="84">
        <v>0</v>
      </c>
      <c r="DQ544" s="84">
        <f t="shared" ref="DQ544" si="5877">DJ544+DO544</f>
        <v>0</v>
      </c>
      <c r="DR544" s="84">
        <v>0</v>
      </c>
      <c r="DS544" s="84">
        <f t="shared" si="5702"/>
        <v>0</v>
      </c>
      <c r="DT544" s="191" t="str">
        <f t="shared" ref="DT544" si="5878">IFERROR(DS544/DQ544,"nebija plānots")</f>
        <v>nebija plānots</v>
      </c>
      <c r="DU544" s="84">
        <f t="shared" ref="DU544" si="5879">DS544-DQ544</f>
        <v>0</v>
      </c>
      <c r="DV544" s="84">
        <f t="shared" si="5871"/>
        <v>0</v>
      </c>
      <c r="DW544" s="84">
        <v>0</v>
      </c>
      <c r="DX544" s="84">
        <f t="shared" ref="DX544" si="5880">DQ544+DV544</f>
        <v>0</v>
      </c>
      <c r="DY544" s="84">
        <v>0</v>
      </c>
      <c r="DZ544" s="84">
        <f t="shared" si="5706"/>
        <v>0</v>
      </c>
      <c r="EA544" s="191" t="str">
        <f t="shared" ref="EA544" si="5881">IFERROR(DZ544/DX544,"nebija plānots")</f>
        <v>nebija plānots</v>
      </c>
      <c r="EB544" s="84">
        <f t="shared" ref="EB544" si="5882">DZ544-DX544</f>
        <v>0</v>
      </c>
      <c r="EC544" s="84">
        <f t="shared" si="5871"/>
        <v>0</v>
      </c>
      <c r="ED544" s="84">
        <v>0</v>
      </c>
      <c r="EE544" s="84">
        <f t="shared" ref="EE544" si="5883">DX544+EC544</f>
        <v>0</v>
      </c>
      <c r="EF544" s="84">
        <v>0</v>
      </c>
      <c r="EG544" s="84">
        <f t="shared" si="5710"/>
        <v>0</v>
      </c>
      <c r="EH544" s="191" t="str">
        <f t="shared" ref="EH544" si="5884">IFERROR(EG544/EE544,"nebija plānots")</f>
        <v>nebija plānots</v>
      </c>
      <c r="EI544" s="84">
        <f t="shared" ref="EI544" si="5885">EG544-EE544</f>
        <v>0</v>
      </c>
      <c r="EJ544" s="84">
        <f t="shared" si="5871"/>
        <v>0</v>
      </c>
      <c r="EK544" s="84">
        <v>0</v>
      </c>
      <c r="EL544" s="84">
        <f t="shared" ref="EL544" si="5886">EE544+EJ544</f>
        <v>0</v>
      </c>
      <c r="EM544" s="84">
        <v>0</v>
      </c>
      <c r="EN544" s="84">
        <f t="shared" si="5714"/>
        <v>0</v>
      </c>
      <c r="EO544" s="191" t="str">
        <f t="shared" ref="EO544" si="5887">IFERROR(EN544/EL544,"nebija plānots")</f>
        <v>nebija plānots</v>
      </c>
      <c r="EP544" s="84">
        <f t="shared" ref="EP544" si="5888">EN544-EL544</f>
        <v>0</v>
      </c>
      <c r="EQ544" s="84">
        <f t="shared" si="5871"/>
        <v>0</v>
      </c>
      <c r="ER544" s="84">
        <v>0</v>
      </c>
      <c r="ES544" s="84">
        <f t="shared" ref="ES544" si="5889">EL544+EQ544</f>
        <v>0</v>
      </c>
      <c r="ET544" s="84">
        <v>0</v>
      </c>
      <c r="EU544" s="84">
        <f t="shared" si="5718"/>
        <v>0</v>
      </c>
      <c r="EV544" s="191" t="str">
        <f t="shared" ref="EV544" si="5890">IFERROR(EU544/ES544,"nebija plānots")</f>
        <v>nebija plānots</v>
      </c>
      <c r="EW544" s="84">
        <f t="shared" ref="EW544" si="5891">EU544-ES544</f>
        <v>0</v>
      </c>
      <c r="EX544" s="84">
        <f t="shared" si="5871"/>
        <v>0</v>
      </c>
      <c r="EY544" s="84">
        <v>0</v>
      </c>
      <c r="EZ544" s="84">
        <f t="shared" ref="EZ544" si="5892">ES544+EX544</f>
        <v>0</v>
      </c>
      <c r="FA544" s="84">
        <v>0</v>
      </c>
      <c r="FB544" s="84">
        <f t="shared" si="5722"/>
        <v>0</v>
      </c>
      <c r="FC544" s="191" t="str">
        <f t="shared" ref="FC544" si="5893">IFERROR(FB544/EZ544,"nebija plānots")</f>
        <v>nebija plānots</v>
      </c>
      <c r="FD544" s="84">
        <f t="shared" ref="FD544" si="5894">FB544-EZ544</f>
        <v>0</v>
      </c>
      <c r="FE544" s="84">
        <f t="shared" si="5871"/>
        <v>0</v>
      </c>
      <c r="FF544" s="84">
        <v>0</v>
      </c>
      <c r="FG544" s="84">
        <f t="shared" ref="FG544" si="5895">EZ544+FE544</f>
        <v>0</v>
      </c>
      <c r="FH544" s="84">
        <v>0</v>
      </c>
      <c r="FI544" s="84">
        <f t="shared" si="5726"/>
        <v>0</v>
      </c>
      <c r="FJ544" s="191" t="str">
        <f t="shared" ref="FJ544" si="5896">IFERROR(FI544/FG544,"nebija plānots")</f>
        <v>nebija plānots</v>
      </c>
      <c r="FK544" s="84">
        <f t="shared" ref="FK544" si="5897">FI544-FG544</f>
        <v>0</v>
      </c>
      <c r="FL544" s="84">
        <f t="shared" si="5871"/>
        <v>0</v>
      </c>
      <c r="FM544" s="84">
        <v>0</v>
      </c>
      <c r="FN544" s="84">
        <f t="shared" ref="FN544" si="5898">FG544+FL544</f>
        <v>0</v>
      </c>
      <c r="FO544" s="84">
        <v>0</v>
      </c>
      <c r="FP544" s="84">
        <f t="shared" si="5730"/>
        <v>0</v>
      </c>
      <c r="FQ544" s="191" t="str">
        <f t="shared" ref="FQ544" si="5899">IFERROR(FP544/FN544,"nebija plānots")</f>
        <v>nebija plānots</v>
      </c>
      <c r="FR544" s="84">
        <f t="shared" ref="FR544" si="5900">FP544-FN544</f>
        <v>0</v>
      </c>
      <c r="FS544" s="97">
        <f t="shared" si="5258"/>
        <v>0</v>
      </c>
      <c r="FT544" s="97">
        <f t="shared" si="5733"/>
        <v>1432468.75</v>
      </c>
      <c r="FU544" s="84">
        <v>0</v>
      </c>
      <c r="FV544" s="84">
        <v>0</v>
      </c>
      <c r="FW544" s="84">
        <v>0</v>
      </c>
      <c r="FX544" s="84">
        <f t="shared" si="5734"/>
        <v>0</v>
      </c>
      <c r="FY544" s="191" t="str">
        <f t="shared" si="5735"/>
        <v>nebija plānots</v>
      </c>
      <c r="FZ544" s="84">
        <f t="shared" si="5736"/>
        <v>0</v>
      </c>
      <c r="GA544" s="84">
        <v>0</v>
      </c>
      <c r="GB544" s="84">
        <v>0</v>
      </c>
      <c r="GC544" s="84">
        <f t="shared" si="5737"/>
        <v>0</v>
      </c>
      <c r="GD544" s="84">
        <f t="shared" si="5738"/>
        <v>0</v>
      </c>
      <c r="GE544" s="84">
        <f t="shared" si="5739"/>
        <v>0</v>
      </c>
      <c r="GF544" s="191" t="str">
        <f t="shared" si="5740"/>
        <v>nebija plānots</v>
      </c>
      <c r="GG544" s="84">
        <f t="shared" si="5741"/>
        <v>0</v>
      </c>
      <c r="GH544" s="84">
        <v>0</v>
      </c>
      <c r="GI544" s="84">
        <v>0</v>
      </c>
      <c r="GJ544" s="84">
        <f t="shared" si="5742"/>
        <v>0</v>
      </c>
      <c r="GK544" s="84">
        <f t="shared" si="5743"/>
        <v>0</v>
      </c>
      <c r="GL544" s="84">
        <f t="shared" si="5744"/>
        <v>0</v>
      </c>
      <c r="GM544" s="191" t="str">
        <f t="shared" si="5745"/>
        <v>nebija plānots</v>
      </c>
      <c r="GN544" s="84">
        <f t="shared" si="5746"/>
        <v>0</v>
      </c>
      <c r="GO544" s="84">
        <v>0</v>
      </c>
      <c r="GP544" s="84">
        <v>0</v>
      </c>
      <c r="GQ544" s="84">
        <f t="shared" si="5680"/>
        <v>0</v>
      </c>
      <c r="GR544" s="84">
        <f t="shared" si="5681"/>
        <v>0</v>
      </c>
      <c r="GS544" s="84">
        <f t="shared" si="5682"/>
        <v>0</v>
      </c>
      <c r="GT544" s="191" t="str">
        <f t="shared" si="5747"/>
        <v>nebija plānots</v>
      </c>
      <c r="GU544" s="84">
        <f t="shared" si="5683"/>
        <v>0</v>
      </c>
      <c r="GV544" s="84">
        <v>0</v>
      </c>
      <c r="GW544" s="84">
        <v>0</v>
      </c>
      <c r="GX544" s="84">
        <f t="shared" si="5684"/>
        <v>0</v>
      </c>
      <c r="GY544" s="84">
        <f t="shared" si="5685"/>
        <v>0</v>
      </c>
      <c r="GZ544" s="84">
        <f t="shared" si="5686"/>
        <v>0</v>
      </c>
      <c r="HA544" s="191" t="str">
        <f t="shared" si="5870"/>
        <v>nebija plānots</v>
      </c>
      <c r="HB544" s="84">
        <f t="shared" si="5687"/>
        <v>0</v>
      </c>
      <c r="HC544" s="57">
        <f>FU544+FS544+CQ544+CD544+BQ544+BC544+AP544</f>
        <v>1432468.75</v>
      </c>
      <c r="HD544" s="57">
        <f>Q544-HC544</f>
        <v>5962.9299999999348</v>
      </c>
      <c r="HE544" s="58" t="s">
        <v>760</v>
      </c>
      <c r="HF544" s="58"/>
      <c r="HG544" s="59"/>
      <c r="HH544" s="59"/>
      <c r="HI544" s="59"/>
    </row>
    <row r="545" spans="1:217" ht="78" hidden="1" outlineLevel="1" x14ac:dyDescent="0.45">
      <c r="B545" s="9"/>
      <c r="C545" s="317" t="s">
        <v>348</v>
      </c>
      <c r="D545" s="1" t="s">
        <v>1471</v>
      </c>
      <c r="E545" s="35">
        <v>527</v>
      </c>
      <c r="F545" s="35">
        <v>9</v>
      </c>
      <c r="G545" s="38" t="s">
        <v>348</v>
      </c>
      <c r="H545" s="37" t="s">
        <v>349</v>
      </c>
      <c r="I545" s="37" t="s">
        <v>568</v>
      </c>
      <c r="J545" s="54">
        <v>0</v>
      </c>
      <c r="K545" s="38"/>
      <c r="L545" s="38"/>
      <c r="M545" s="42" t="s">
        <v>89</v>
      </c>
      <c r="N545" s="41"/>
      <c r="O545" s="38"/>
      <c r="P545" s="38" t="s">
        <v>456</v>
      </c>
      <c r="Q545" s="40"/>
      <c r="R545" s="40"/>
      <c r="S545" s="40"/>
      <c r="T545" s="40"/>
      <c r="U545" s="98"/>
      <c r="V545" s="40"/>
      <c r="W545" s="40"/>
      <c r="X545" s="85">
        <f t="shared" si="5748"/>
        <v>0</v>
      </c>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0"/>
      <c r="AZ545" s="40"/>
      <c r="BA545" s="40"/>
      <c r="BB545" s="40"/>
      <c r="BC545" s="40"/>
      <c r="BD545" s="40"/>
      <c r="BE545" s="40"/>
      <c r="BF545" s="40"/>
      <c r="BG545" s="40"/>
      <c r="BH545" s="40"/>
      <c r="BI545" s="40"/>
      <c r="BJ545" s="40"/>
      <c r="BK545" s="40"/>
      <c r="BL545" s="40"/>
      <c r="BM545" s="40"/>
      <c r="BN545" s="40"/>
      <c r="BO545" s="40"/>
      <c r="BP545" s="40"/>
      <c r="BQ545" s="40"/>
      <c r="BR545" s="40"/>
      <c r="BS545" s="40"/>
      <c r="BT545" s="40"/>
      <c r="BU545" s="40"/>
      <c r="BV545" s="40"/>
      <c r="BW545" s="40"/>
      <c r="BX545" s="40"/>
      <c r="BY545" s="40"/>
      <c r="BZ545" s="40"/>
      <c r="CA545" s="40"/>
      <c r="CB545" s="40"/>
      <c r="CC545" s="40"/>
      <c r="CD545" s="40"/>
      <c r="CE545" s="40"/>
      <c r="CF545" s="40"/>
      <c r="CG545" s="40"/>
      <c r="CH545" s="40"/>
      <c r="CI545" s="40"/>
      <c r="CJ545" s="40"/>
      <c r="CK545" s="40"/>
      <c r="CL545" s="40"/>
      <c r="CM545" s="40"/>
      <c r="CN545" s="40"/>
      <c r="CO545" s="84">
        <v>0</v>
      </c>
      <c r="CP545" s="84">
        <v>0</v>
      </c>
      <c r="CQ545" s="40"/>
      <c r="CR545" s="57">
        <f t="shared" si="5749"/>
        <v>0</v>
      </c>
      <c r="CS545" s="40"/>
      <c r="CT545" s="40"/>
      <c r="CU545" s="84"/>
      <c r="CV545" s="84"/>
      <c r="CW545" s="84"/>
      <c r="CX545" s="84"/>
      <c r="CY545" s="191"/>
      <c r="CZ545" s="84"/>
      <c r="DA545" s="40"/>
      <c r="DB545" s="84">
        <v>0</v>
      </c>
      <c r="DC545" s="84"/>
      <c r="DD545" s="84"/>
      <c r="DE545" s="84">
        <f t="shared" si="5694"/>
        <v>0</v>
      </c>
      <c r="DF545" s="191"/>
      <c r="DG545" s="84"/>
      <c r="DH545" s="40"/>
      <c r="DI545" s="84">
        <v>0</v>
      </c>
      <c r="DJ545" s="84"/>
      <c r="DK545" s="84"/>
      <c r="DL545" s="84">
        <f t="shared" si="5698"/>
        <v>0</v>
      </c>
      <c r="DM545" s="191"/>
      <c r="DN545" s="84"/>
      <c r="DO545" s="40"/>
      <c r="DP545" s="84">
        <v>0</v>
      </c>
      <c r="DQ545" s="84"/>
      <c r="DR545" s="84"/>
      <c r="DS545" s="84">
        <f t="shared" si="5702"/>
        <v>0</v>
      </c>
      <c r="DT545" s="191"/>
      <c r="DU545" s="84"/>
      <c r="DV545" s="40"/>
      <c r="DW545" s="84">
        <v>0</v>
      </c>
      <c r="DX545" s="84"/>
      <c r="DY545" s="84"/>
      <c r="DZ545" s="84">
        <f t="shared" si="5706"/>
        <v>0</v>
      </c>
      <c r="EA545" s="191"/>
      <c r="EB545" s="84"/>
      <c r="EC545" s="40"/>
      <c r="ED545" s="84">
        <v>0</v>
      </c>
      <c r="EE545" s="84"/>
      <c r="EF545" s="84"/>
      <c r="EG545" s="84">
        <f t="shared" si="5710"/>
        <v>0</v>
      </c>
      <c r="EH545" s="191"/>
      <c r="EI545" s="84"/>
      <c r="EJ545" s="40"/>
      <c r="EK545" s="84">
        <v>0</v>
      </c>
      <c r="EL545" s="84"/>
      <c r="EM545" s="84"/>
      <c r="EN545" s="84">
        <f t="shared" si="5714"/>
        <v>0</v>
      </c>
      <c r="EO545" s="191"/>
      <c r="EP545" s="84"/>
      <c r="EQ545" s="40"/>
      <c r="ER545" s="84">
        <v>0</v>
      </c>
      <c r="ES545" s="84"/>
      <c r="ET545" s="84"/>
      <c r="EU545" s="84">
        <f t="shared" si="5718"/>
        <v>0</v>
      </c>
      <c r="EV545" s="191"/>
      <c r="EW545" s="84"/>
      <c r="EX545" s="40"/>
      <c r="EY545" s="84">
        <v>0</v>
      </c>
      <c r="EZ545" s="84"/>
      <c r="FA545" s="84"/>
      <c r="FB545" s="84">
        <f t="shared" si="5722"/>
        <v>0</v>
      </c>
      <c r="FC545" s="191"/>
      <c r="FD545" s="84"/>
      <c r="FE545" s="40"/>
      <c r="FF545" s="84">
        <v>0</v>
      </c>
      <c r="FG545" s="84"/>
      <c r="FH545" s="84"/>
      <c r="FI545" s="84">
        <f t="shared" si="5726"/>
        <v>0</v>
      </c>
      <c r="FJ545" s="191"/>
      <c r="FK545" s="84"/>
      <c r="FL545" s="40"/>
      <c r="FM545" s="84">
        <v>0</v>
      </c>
      <c r="FN545" s="84"/>
      <c r="FO545" s="84"/>
      <c r="FP545" s="84">
        <f t="shared" si="5730"/>
        <v>0</v>
      </c>
      <c r="FQ545" s="191"/>
      <c r="FR545" s="84"/>
      <c r="FS545" s="40"/>
      <c r="FT545" s="97">
        <f t="shared" si="5733"/>
        <v>0</v>
      </c>
      <c r="FU545" s="84">
        <v>0</v>
      </c>
      <c r="FV545" s="84">
        <v>0</v>
      </c>
      <c r="FW545" s="84">
        <v>0</v>
      </c>
      <c r="FX545" s="84">
        <f t="shared" si="5734"/>
        <v>0</v>
      </c>
      <c r="FY545" s="191" t="str">
        <f t="shared" si="5735"/>
        <v>nebija plānots</v>
      </c>
      <c r="FZ545" s="84">
        <f t="shared" si="5736"/>
        <v>0</v>
      </c>
      <c r="GA545" s="84">
        <v>0</v>
      </c>
      <c r="GB545" s="84">
        <v>0</v>
      </c>
      <c r="GC545" s="84">
        <f t="shared" si="5737"/>
        <v>0</v>
      </c>
      <c r="GD545" s="84">
        <f t="shared" si="5738"/>
        <v>0</v>
      </c>
      <c r="GE545" s="84">
        <f t="shared" si="5739"/>
        <v>0</v>
      </c>
      <c r="GF545" s="191" t="str">
        <f t="shared" si="5740"/>
        <v>nebija plānots</v>
      </c>
      <c r="GG545" s="84">
        <f t="shared" si="5741"/>
        <v>0</v>
      </c>
      <c r="GH545" s="84">
        <v>0</v>
      </c>
      <c r="GI545" s="84">
        <v>0</v>
      </c>
      <c r="GJ545" s="84">
        <f t="shared" si="5742"/>
        <v>0</v>
      </c>
      <c r="GK545" s="84">
        <f t="shared" si="5743"/>
        <v>0</v>
      </c>
      <c r="GL545" s="84">
        <f t="shared" si="5744"/>
        <v>0</v>
      </c>
      <c r="GM545" s="191" t="str">
        <f t="shared" si="5745"/>
        <v>nebija plānots</v>
      </c>
      <c r="GN545" s="84">
        <f t="shared" si="5746"/>
        <v>0</v>
      </c>
      <c r="GO545" s="84">
        <v>0</v>
      </c>
      <c r="GP545" s="84">
        <v>0</v>
      </c>
      <c r="GQ545" s="84">
        <f t="shared" si="5680"/>
        <v>0</v>
      </c>
      <c r="GR545" s="84">
        <f t="shared" si="5681"/>
        <v>0</v>
      </c>
      <c r="GS545" s="84">
        <f t="shared" si="5682"/>
        <v>0</v>
      </c>
      <c r="GT545" s="191" t="str">
        <f t="shared" si="5747"/>
        <v>nebija plānots</v>
      </c>
      <c r="GU545" s="84">
        <f t="shared" si="5683"/>
        <v>0</v>
      </c>
      <c r="GV545" s="84">
        <v>0</v>
      </c>
      <c r="GW545" s="84">
        <v>0</v>
      </c>
      <c r="GX545" s="84">
        <f t="shared" si="5684"/>
        <v>0</v>
      </c>
      <c r="GY545" s="84">
        <f t="shared" si="5685"/>
        <v>0</v>
      </c>
      <c r="GZ545" s="84">
        <f t="shared" si="5686"/>
        <v>0</v>
      </c>
      <c r="HA545" s="191" t="str">
        <f t="shared" si="5870"/>
        <v>nebija plānots</v>
      </c>
      <c r="HB545" s="84">
        <f t="shared" si="5687"/>
        <v>0</v>
      </c>
      <c r="HC545" s="40"/>
      <c r="HD545" s="40"/>
      <c r="HE545" s="99"/>
      <c r="HF545" s="99"/>
      <c r="HG545" s="100"/>
      <c r="HH545" s="100"/>
      <c r="HI545" s="100"/>
    </row>
    <row r="546" spans="1:217" ht="58.5" hidden="1" outlineLevel="1" x14ac:dyDescent="0.45">
      <c r="B546" s="9"/>
      <c r="C546" s="317" t="s">
        <v>348</v>
      </c>
      <c r="D546" s="1" t="s">
        <v>1471</v>
      </c>
      <c r="E546" s="35">
        <v>528</v>
      </c>
      <c r="F546" s="35">
        <v>9</v>
      </c>
      <c r="G546" s="38" t="s">
        <v>348</v>
      </c>
      <c r="H546" s="37" t="s">
        <v>349</v>
      </c>
      <c r="I546" s="37" t="s">
        <v>568</v>
      </c>
      <c r="J546" s="54">
        <v>0</v>
      </c>
      <c r="K546" s="38"/>
      <c r="L546" s="38"/>
      <c r="M546" s="42" t="s">
        <v>89</v>
      </c>
      <c r="N546" s="41"/>
      <c r="O546" s="38"/>
      <c r="P546" s="38" t="s">
        <v>457</v>
      </c>
      <c r="Q546" s="40"/>
      <c r="R546" s="40"/>
      <c r="S546" s="40"/>
      <c r="T546" s="40"/>
      <c r="U546" s="98"/>
      <c r="V546" s="40"/>
      <c r="W546" s="40"/>
      <c r="X546" s="85">
        <f t="shared" si="5748"/>
        <v>0</v>
      </c>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0"/>
      <c r="AZ546" s="40"/>
      <c r="BA546" s="40"/>
      <c r="BB546" s="40"/>
      <c r="BC546" s="40"/>
      <c r="BD546" s="40"/>
      <c r="BE546" s="40"/>
      <c r="BF546" s="40"/>
      <c r="BG546" s="40"/>
      <c r="BH546" s="40"/>
      <c r="BI546" s="40"/>
      <c r="BJ546" s="40"/>
      <c r="BK546" s="40"/>
      <c r="BL546" s="40"/>
      <c r="BM546" s="40"/>
      <c r="BN546" s="40"/>
      <c r="BO546" s="40"/>
      <c r="BP546" s="40"/>
      <c r="BQ546" s="40"/>
      <c r="BR546" s="40"/>
      <c r="BS546" s="40"/>
      <c r="BT546" s="40"/>
      <c r="BU546" s="40"/>
      <c r="BV546" s="40"/>
      <c r="BW546" s="40"/>
      <c r="BX546" s="40"/>
      <c r="BY546" s="40"/>
      <c r="BZ546" s="40"/>
      <c r="CA546" s="40"/>
      <c r="CB546" s="40"/>
      <c r="CC546" s="40"/>
      <c r="CD546" s="40"/>
      <c r="CE546" s="40"/>
      <c r="CF546" s="40"/>
      <c r="CG546" s="40"/>
      <c r="CH546" s="40"/>
      <c r="CI546" s="40"/>
      <c r="CJ546" s="40"/>
      <c r="CK546" s="40"/>
      <c r="CL546" s="40"/>
      <c r="CM546" s="40"/>
      <c r="CN546" s="40"/>
      <c r="CO546" s="84">
        <v>0</v>
      </c>
      <c r="CP546" s="84">
        <v>0</v>
      </c>
      <c r="CQ546" s="40"/>
      <c r="CR546" s="57">
        <f t="shared" si="5749"/>
        <v>0</v>
      </c>
      <c r="CS546" s="40"/>
      <c r="CT546" s="40">
        <v>0</v>
      </c>
      <c r="CU546" s="84"/>
      <c r="CV546" s="84"/>
      <c r="CW546" s="84"/>
      <c r="CX546" s="84"/>
      <c r="CY546" s="191"/>
      <c r="CZ546" s="84"/>
      <c r="DA546" s="40">
        <v>0</v>
      </c>
      <c r="DB546" s="84">
        <v>0</v>
      </c>
      <c r="DC546" s="84"/>
      <c r="DD546" s="84"/>
      <c r="DE546" s="84">
        <f t="shared" si="5694"/>
        <v>0</v>
      </c>
      <c r="DF546" s="191"/>
      <c r="DG546" s="84"/>
      <c r="DH546" s="40">
        <v>0</v>
      </c>
      <c r="DI546" s="84">
        <v>0</v>
      </c>
      <c r="DJ546" s="84"/>
      <c r="DK546" s="84"/>
      <c r="DL546" s="84">
        <f t="shared" si="5698"/>
        <v>0</v>
      </c>
      <c r="DM546" s="191"/>
      <c r="DN546" s="84"/>
      <c r="DO546" s="40">
        <v>0</v>
      </c>
      <c r="DP546" s="84">
        <v>0</v>
      </c>
      <c r="DQ546" s="84"/>
      <c r="DR546" s="84"/>
      <c r="DS546" s="84">
        <f t="shared" si="5702"/>
        <v>0</v>
      </c>
      <c r="DT546" s="191"/>
      <c r="DU546" s="84"/>
      <c r="DV546" s="40">
        <v>0</v>
      </c>
      <c r="DW546" s="84">
        <v>0</v>
      </c>
      <c r="DX546" s="84"/>
      <c r="DY546" s="84"/>
      <c r="DZ546" s="84">
        <f t="shared" si="5706"/>
        <v>0</v>
      </c>
      <c r="EA546" s="191"/>
      <c r="EB546" s="84"/>
      <c r="EC546" s="40">
        <v>0</v>
      </c>
      <c r="ED546" s="84">
        <v>0</v>
      </c>
      <c r="EE546" s="84"/>
      <c r="EF546" s="84"/>
      <c r="EG546" s="84">
        <f t="shared" si="5710"/>
        <v>0</v>
      </c>
      <c r="EH546" s="191"/>
      <c r="EI546" s="84"/>
      <c r="EJ546" s="40">
        <v>0</v>
      </c>
      <c r="EK546" s="84">
        <v>0</v>
      </c>
      <c r="EL546" s="84"/>
      <c r="EM546" s="84"/>
      <c r="EN546" s="84">
        <f t="shared" si="5714"/>
        <v>0</v>
      </c>
      <c r="EO546" s="191"/>
      <c r="EP546" s="84"/>
      <c r="EQ546" s="40">
        <v>0</v>
      </c>
      <c r="ER546" s="84">
        <v>0</v>
      </c>
      <c r="ES546" s="84"/>
      <c r="ET546" s="84"/>
      <c r="EU546" s="84">
        <f t="shared" si="5718"/>
        <v>0</v>
      </c>
      <c r="EV546" s="191"/>
      <c r="EW546" s="84"/>
      <c r="EX546" s="40">
        <v>0</v>
      </c>
      <c r="EY546" s="84">
        <v>0</v>
      </c>
      <c r="EZ546" s="84"/>
      <c r="FA546" s="84"/>
      <c r="FB546" s="84">
        <f t="shared" si="5722"/>
        <v>0</v>
      </c>
      <c r="FC546" s="191"/>
      <c r="FD546" s="84"/>
      <c r="FE546" s="40">
        <v>0</v>
      </c>
      <c r="FF546" s="84">
        <v>0</v>
      </c>
      <c r="FG546" s="84"/>
      <c r="FH546" s="84"/>
      <c r="FI546" s="84">
        <f t="shared" si="5726"/>
        <v>0</v>
      </c>
      <c r="FJ546" s="191"/>
      <c r="FK546" s="84"/>
      <c r="FL546" s="40">
        <v>0</v>
      </c>
      <c r="FM546" s="84">
        <v>0</v>
      </c>
      <c r="FN546" s="84"/>
      <c r="FO546" s="84"/>
      <c r="FP546" s="84">
        <f t="shared" si="5730"/>
        <v>0</v>
      </c>
      <c r="FQ546" s="191"/>
      <c r="FR546" s="84"/>
      <c r="FS546" s="40"/>
      <c r="FT546" s="97">
        <f t="shared" si="5733"/>
        <v>0</v>
      </c>
      <c r="FU546" s="84">
        <v>0</v>
      </c>
      <c r="FV546" s="84">
        <v>0</v>
      </c>
      <c r="FW546" s="84">
        <v>0</v>
      </c>
      <c r="FX546" s="84">
        <f t="shared" si="5734"/>
        <v>0</v>
      </c>
      <c r="FY546" s="191" t="str">
        <f t="shared" si="5735"/>
        <v>nebija plānots</v>
      </c>
      <c r="FZ546" s="84">
        <f t="shared" si="5736"/>
        <v>0</v>
      </c>
      <c r="GA546" s="84">
        <v>0</v>
      </c>
      <c r="GB546" s="84">
        <v>0</v>
      </c>
      <c r="GC546" s="84">
        <f t="shared" si="5737"/>
        <v>0</v>
      </c>
      <c r="GD546" s="84">
        <f t="shared" si="5738"/>
        <v>0</v>
      </c>
      <c r="GE546" s="84">
        <f t="shared" si="5739"/>
        <v>0</v>
      </c>
      <c r="GF546" s="191" t="str">
        <f t="shared" si="5740"/>
        <v>nebija plānots</v>
      </c>
      <c r="GG546" s="84">
        <f t="shared" si="5741"/>
        <v>0</v>
      </c>
      <c r="GH546" s="84">
        <v>0</v>
      </c>
      <c r="GI546" s="84">
        <v>0</v>
      </c>
      <c r="GJ546" s="84">
        <f t="shared" si="5742"/>
        <v>0</v>
      </c>
      <c r="GK546" s="84">
        <f t="shared" si="5743"/>
        <v>0</v>
      </c>
      <c r="GL546" s="84">
        <f t="shared" si="5744"/>
        <v>0</v>
      </c>
      <c r="GM546" s="191" t="str">
        <f t="shared" si="5745"/>
        <v>nebija plānots</v>
      </c>
      <c r="GN546" s="84">
        <f t="shared" si="5746"/>
        <v>0</v>
      </c>
      <c r="GO546" s="84">
        <v>0</v>
      </c>
      <c r="GP546" s="84">
        <v>0</v>
      </c>
      <c r="GQ546" s="84">
        <f t="shared" si="5680"/>
        <v>0</v>
      </c>
      <c r="GR546" s="84">
        <f t="shared" si="5681"/>
        <v>0</v>
      </c>
      <c r="GS546" s="84">
        <f t="shared" si="5682"/>
        <v>0</v>
      </c>
      <c r="GT546" s="191" t="str">
        <f t="shared" si="5747"/>
        <v>nebija plānots</v>
      </c>
      <c r="GU546" s="84">
        <f t="shared" si="5683"/>
        <v>0</v>
      </c>
      <c r="GV546" s="84">
        <v>0</v>
      </c>
      <c r="GW546" s="84">
        <v>0</v>
      </c>
      <c r="GX546" s="84">
        <f t="shared" si="5684"/>
        <v>0</v>
      </c>
      <c r="GY546" s="84">
        <f t="shared" si="5685"/>
        <v>0</v>
      </c>
      <c r="GZ546" s="84">
        <f t="shared" si="5686"/>
        <v>0</v>
      </c>
      <c r="HA546" s="191" t="str">
        <f t="shared" si="5870"/>
        <v>nebija plānots</v>
      </c>
      <c r="HB546" s="84">
        <f t="shared" si="5687"/>
        <v>0</v>
      </c>
      <c r="HC546" s="40"/>
      <c r="HD546" s="40"/>
      <c r="HE546" s="99"/>
      <c r="HF546" s="99"/>
      <c r="HG546" s="100"/>
      <c r="HH546" s="100"/>
      <c r="HI546" s="100"/>
    </row>
    <row r="547" spans="1:217" ht="175.5" collapsed="1" x14ac:dyDescent="0.45">
      <c r="A547" s="1" t="str">
        <f>G547&amp;K547</f>
        <v>9.2.2.3.2</v>
      </c>
      <c r="B547" s="9" t="str">
        <f>C547&amp;J547&amp;"."&amp;D547</f>
        <v>9.2.2.3.2.Nē</v>
      </c>
      <c r="C547" s="317" t="s">
        <v>348</v>
      </c>
      <c r="D547" s="1" t="s">
        <v>1471</v>
      </c>
      <c r="E547" s="35">
        <v>529</v>
      </c>
      <c r="F547" s="52">
        <v>9</v>
      </c>
      <c r="G547" s="55" t="s">
        <v>348</v>
      </c>
      <c r="H547" s="54" t="s">
        <v>349</v>
      </c>
      <c r="I547" s="54" t="str">
        <f t="shared" si="4781"/>
        <v>9.2.2.3. Sabiedrībā balstīti sociālie pakalpojumi bērniem ar invaliditāti</v>
      </c>
      <c r="J547" s="54">
        <v>2</v>
      </c>
      <c r="K547" s="55">
        <v>2</v>
      </c>
      <c r="L547" s="38" t="str">
        <f t="shared" si="4782"/>
        <v>9.2.2.3.2</v>
      </c>
      <c r="M547" s="63" t="s">
        <v>89</v>
      </c>
      <c r="N547" s="62" t="s">
        <v>4</v>
      </c>
      <c r="O547" s="55" t="s">
        <v>222</v>
      </c>
      <c r="P547" s="55" t="s">
        <v>225</v>
      </c>
      <c r="Q547" s="57">
        <f t="shared" si="4783"/>
        <v>2719981.97</v>
      </c>
      <c r="R547" s="57">
        <f t="shared" si="4784"/>
        <v>2719981.97</v>
      </c>
      <c r="S547" s="80">
        <v>0</v>
      </c>
      <c r="T547" s="80">
        <v>0</v>
      </c>
      <c r="U547" s="80">
        <v>2719981.97</v>
      </c>
      <c r="V547" s="80">
        <v>0</v>
      </c>
      <c r="W547" s="80">
        <v>0</v>
      </c>
      <c r="X547" s="85" t="str">
        <f t="shared" si="5748"/>
        <v>ESF</v>
      </c>
      <c r="Y547" s="85">
        <v>0</v>
      </c>
      <c r="Z547" s="85">
        <v>0</v>
      </c>
      <c r="AA547" s="85">
        <v>0</v>
      </c>
      <c r="AB547" s="85">
        <v>0</v>
      </c>
      <c r="AC547" s="85">
        <v>0</v>
      </c>
      <c r="AD547" s="85">
        <v>0</v>
      </c>
      <c r="AE547" s="85">
        <v>0</v>
      </c>
      <c r="AF547" s="85">
        <v>0</v>
      </c>
      <c r="AG547" s="85">
        <v>0</v>
      </c>
      <c r="AH547" s="85">
        <v>0</v>
      </c>
      <c r="AI547" s="85">
        <v>0</v>
      </c>
      <c r="AJ547" s="85">
        <v>0</v>
      </c>
      <c r="AK547" s="85">
        <v>0</v>
      </c>
      <c r="AL547" s="85">
        <v>0</v>
      </c>
      <c r="AM547" s="85">
        <v>0</v>
      </c>
      <c r="AN547" s="85">
        <f t="shared" ref="AN547" si="5901">AM547+Z547+Y547</f>
        <v>0</v>
      </c>
      <c r="AO547" s="85">
        <v>0</v>
      </c>
      <c r="AP547" s="57">
        <f t="shared" si="4538"/>
        <v>0</v>
      </c>
      <c r="AQ547" s="85">
        <v>0</v>
      </c>
      <c r="AR547" s="85">
        <v>0</v>
      </c>
      <c r="AS547" s="85">
        <v>0</v>
      </c>
      <c r="AT547" s="85">
        <v>0</v>
      </c>
      <c r="AU547" s="85">
        <v>0</v>
      </c>
      <c r="AV547" s="85">
        <v>0</v>
      </c>
      <c r="AW547" s="85">
        <v>0</v>
      </c>
      <c r="AX547" s="85">
        <v>0</v>
      </c>
      <c r="AY547" s="85">
        <v>0</v>
      </c>
      <c r="AZ547" s="85">
        <v>0</v>
      </c>
      <c r="BA547" s="85">
        <v>0</v>
      </c>
      <c r="BB547" s="85">
        <v>0</v>
      </c>
      <c r="BC547" s="57">
        <f t="shared" si="4539"/>
        <v>0</v>
      </c>
      <c r="BD547" s="57">
        <f t="shared" si="4474"/>
        <v>0</v>
      </c>
      <c r="BE547" s="85">
        <v>0</v>
      </c>
      <c r="BF547" s="85">
        <v>0</v>
      </c>
      <c r="BG547" s="85">
        <v>0</v>
      </c>
      <c r="BH547" s="85">
        <v>0</v>
      </c>
      <c r="BI547" s="85">
        <v>0</v>
      </c>
      <c r="BJ547" s="85">
        <v>0</v>
      </c>
      <c r="BK547" s="85">
        <v>0</v>
      </c>
      <c r="BL547" s="85">
        <v>26129.81</v>
      </c>
      <c r="BM547" s="85">
        <v>246865.16999999998</v>
      </c>
      <c r="BN547" s="85">
        <v>128889.47</v>
      </c>
      <c r="BO547" s="85">
        <v>164354.07999999999</v>
      </c>
      <c r="BP547" s="85">
        <v>119713.81999999999</v>
      </c>
      <c r="BQ547" s="57">
        <f t="shared" si="4540"/>
        <v>685952.34999999986</v>
      </c>
      <c r="BR547" s="85">
        <v>156606.94</v>
      </c>
      <c r="BS547" s="85">
        <v>136202.01999999999</v>
      </c>
      <c r="BT547" s="85">
        <v>87918.15</v>
      </c>
      <c r="BU547" s="85">
        <v>306522.89000000007</v>
      </c>
      <c r="BV547" s="85">
        <v>141258.19999999998</v>
      </c>
      <c r="BW547" s="85">
        <v>50222.31</v>
      </c>
      <c r="BX547" s="85">
        <v>219611.04</v>
      </c>
      <c r="BY547" s="85">
        <v>130932.72999999998</v>
      </c>
      <c r="BZ547" s="85">
        <v>66926.459999999992</v>
      </c>
      <c r="CA547" s="85">
        <v>191489.20999999996</v>
      </c>
      <c r="CB547" s="85">
        <v>178392.89</v>
      </c>
      <c r="CC547" s="85">
        <v>7599</v>
      </c>
      <c r="CD547" s="57">
        <f t="shared" si="4475"/>
        <v>1673681.8399999999</v>
      </c>
      <c r="CE547" s="85">
        <v>54119.409999999989</v>
      </c>
      <c r="CF547" s="85">
        <v>40427.709999999992</v>
      </c>
      <c r="CG547" s="85">
        <v>44706.880000000005</v>
      </c>
      <c r="CH547" s="85">
        <v>104544.46</v>
      </c>
      <c r="CI547" s="85">
        <v>76396.160000000003</v>
      </c>
      <c r="CJ547" s="85">
        <v>7392.3999999999651</v>
      </c>
      <c r="CK547" s="85">
        <v>0</v>
      </c>
      <c r="CL547" s="85">
        <v>0</v>
      </c>
      <c r="CM547" s="85">
        <v>0</v>
      </c>
      <c r="CN547" s="85">
        <v>0</v>
      </c>
      <c r="CO547" s="84">
        <v>0</v>
      </c>
      <c r="CP547" s="84">
        <v>0</v>
      </c>
      <c r="CQ547" s="57">
        <f>CE547+CF547+CG547+CH547+CI547+CJ547+CK547+CL547+CM547+CN547+CO547+CP547</f>
        <v>327587.01999999996</v>
      </c>
      <c r="CR547" s="57">
        <f t="shared" si="5749"/>
        <v>2687221.2099999995</v>
      </c>
      <c r="CS547" s="179">
        <v>0</v>
      </c>
      <c r="CT547" s="84">
        <v>0</v>
      </c>
      <c r="CU547" s="84">
        <v>0</v>
      </c>
      <c r="CV547" s="84">
        <f t="shared" si="5688"/>
        <v>0</v>
      </c>
      <c r="CW547" s="84">
        <v>0</v>
      </c>
      <c r="CX547" s="84">
        <f t="shared" si="5689"/>
        <v>0</v>
      </c>
      <c r="CY547" s="191" t="str">
        <f t="shared" si="5690"/>
        <v>nebija plānots</v>
      </c>
      <c r="CZ547" s="84">
        <f t="shared" si="5691"/>
        <v>0</v>
      </c>
      <c r="DA547" s="84">
        <f t="shared" ref="DA547:FL547" si="5902">DA548+DA549</f>
        <v>0</v>
      </c>
      <c r="DB547" s="84">
        <v>0</v>
      </c>
      <c r="DC547" s="84">
        <f t="shared" si="5693"/>
        <v>0</v>
      </c>
      <c r="DD547" s="84">
        <v>0</v>
      </c>
      <c r="DE547" s="84">
        <f t="shared" si="5694"/>
        <v>0</v>
      </c>
      <c r="DF547" s="191" t="str">
        <f t="shared" ref="DF547" si="5903">IFERROR(DE547/DC547,"nebija plānots")</f>
        <v>nebija plānots</v>
      </c>
      <c r="DG547" s="84">
        <f t="shared" ref="DG547" si="5904">DE547-DC547</f>
        <v>0</v>
      </c>
      <c r="DH547" s="84">
        <f t="shared" si="5902"/>
        <v>0</v>
      </c>
      <c r="DI547" s="84">
        <v>0</v>
      </c>
      <c r="DJ547" s="84">
        <f t="shared" ref="DJ547" si="5905">DC547+DH547</f>
        <v>0</v>
      </c>
      <c r="DK547" s="84">
        <v>0</v>
      </c>
      <c r="DL547" s="84">
        <f t="shared" si="5698"/>
        <v>0</v>
      </c>
      <c r="DM547" s="191" t="str">
        <f t="shared" ref="DM547" si="5906">IFERROR(DL547/DJ547,"nebija plānots")</f>
        <v>nebija plānots</v>
      </c>
      <c r="DN547" s="84">
        <f t="shared" ref="DN547" si="5907">DL547-DJ547</f>
        <v>0</v>
      </c>
      <c r="DO547" s="84">
        <f t="shared" si="5902"/>
        <v>0</v>
      </c>
      <c r="DP547" s="84">
        <v>0</v>
      </c>
      <c r="DQ547" s="84">
        <f t="shared" ref="DQ547" si="5908">DJ547+DO547</f>
        <v>0</v>
      </c>
      <c r="DR547" s="84">
        <v>0</v>
      </c>
      <c r="DS547" s="84">
        <f t="shared" si="5702"/>
        <v>0</v>
      </c>
      <c r="DT547" s="191" t="str">
        <f t="shared" ref="DT547" si="5909">IFERROR(DS547/DQ547,"nebija plānots")</f>
        <v>nebija plānots</v>
      </c>
      <c r="DU547" s="84">
        <f t="shared" ref="DU547" si="5910">DS547-DQ547</f>
        <v>0</v>
      </c>
      <c r="DV547" s="84">
        <f t="shared" si="5902"/>
        <v>0</v>
      </c>
      <c r="DW547" s="84">
        <v>0</v>
      </c>
      <c r="DX547" s="84">
        <f t="shared" ref="DX547" si="5911">DQ547+DV547</f>
        <v>0</v>
      </c>
      <c r="DY547" s="84">
        <v>0</v>
      </c>
      <c r="DZ547" s="84">
        <f t="shared" si="5706"/>
        <v>0</v>
      </c>
      <c r="EA547" s="191" t="str">
        <f t="shared" ref="EA547" si="5912">IFERROR(DZ547/DX547,"nebija plānots")</f>
        <v>nebija plānots</v>
      </c>
      <c r="EB547" s="84">
        <f t="shared" ref="EB547" si="5913">DZ547-DX547</f>
        <v>0</v>
      </c>
      <c r="EC547" s="84">
        <f t="shared" si="5902"/>
        <v>0</v>
      </c>
      <c r="ED547" s="84">
        <v>0</v>
      </c>
      <c r="EE547" s="84">
        <f t="shared" ref="EE547" si="5914">DX547+EC547</f>
        <v>0</v>
      </c>
      <c r="EF547" s="84">
        <v>0</v>
      </c>
      <c r="EG547" s="84">
        <f t="shared" si="5710"/>
        <v>0</v>
      </c>
      <c r="EH547" s="191" t="str">
        <f t="shared" ref="EH547" si="5915">IFERROR(EG547/EE547,"nebija plānots")</f>
        <v>nebija plānots</v>
      </c>
      <c r="EI547" s="84">
        <f t="shared" ref="EI547" si="5916">EG547-EE547</f>
        <v>0</v>
      </c>
      <c r="EJ547" s="84">
        <f t="shared" si="5902"/>
        <v>0</v>
      </c>
      <c r="EK547" s="84">
        <v>0</v>
      </c>
      <c r="EL547" s="84">
        <f t="shared" ref="EL547" si="5917">EE547+EJ547</f>
        <v>0</v>
      </c>
      <c r="EM547" s="84">
        <v>0</v>
      </c>
      <c r="EN547" s="84">
        <f t="shared" si="5714"/>
        <v>0</v>
      </c>
      <c r="EO547" s="191" t="str">
        <f t="shared" ref="EO547" si="5918">IFERROR(EN547/EL547,"nebija plānots")</f>
        <v>nebija plānots</v>
      </c>
      <c r="EP547" s="84">
        <f t="shared" ref="EP547" si="5919">EN547-EL547</f>
        <v>0</v>
      </c>
      <c r="EQ547" s="84">
        <f t="shared" si="5902"/>
        <v>0</v>
      </c>
      <c r="ER547" s="84">
        <v>0</v>
      </c>
      <c r="ES547" s="84">
        <f t="shared" ref="ES547" si="5920">EL547+EQ547</f>
        <v>0</v>
      </c>
      <c r="ET547" s="84">
        <v>0</v>
      </c>
      <c r="EU547" s="84">
        <f t="shared" si="5718"/>
        <v>0</v>
      </c>
      <c r="EV547" s="191" t="str">
        <f t="shared" ref="EV547" si="5921">IFERROR(EU547/ES547,"nebija plānots")</f>
        <v>nebija plānots</v>
      </c>
      <c r="EW547" s="84">
        <f t="shared" ref="EW547" si="5922">EU547-ES547</f>
        <v>0</v>
      </c>
      <c r="EX547" s="84">
        <f t="shared" si="5902"/>
        <v>0</v>
      </c>
      <c r="EY547" s="84">
        <v>0</v>
      </c>
      <c r="EZ547" s="84">
        <f t="shared" ref="EZ547" si="5923">ES547+EX547</f>
        <v>0</v>
      </c>
      <c r="FA547" s="84">
        <v>0</v>
      </c>
      <c r="FB547" s="84">
        <f t="shared" si="5722"/>
        <v>0</v>
      </c>
      <c r="FC547" s="191" t="str">
        <f t="shared" ref="FC547" si="5924">IFERROR(FB547/EZ547,"nebija plānots")</f>
        <v>nebija plānots</v>
      </c>
      <c r="FD547" s="84">
        <f t="shared" ref="FD547" si="5925">FB547-EZ547</f>
        <v>0</v>
      </c>
      <c r="FE547" s="84">
        <f t="shared" si="5902"/>
        <v>0</v>
      </c>
      <c r="FF547" s="84">
        <v>0</v>
      </c>
      <c r="FG547" s="84">
        <f t="shared" ref="FG547" si="5926">EZ547+FE547</f>
        <v>0</v>
      </c>
      <c r="FH547" s="84">
        <v>0</v>
      </c>
      <c r="FI547" s="84">
        <f t="shared" si="5726"/>
        <v>0</v>
      </c>
      <c r="FJ547" s="191" t="str">
        <f t="shared" ref="FJ547" si="5927">IFERROR(FI547/FG547,"nebija plānots")</f>
        <v>nebija plānots</v>
      </c>
      <c r="FK547" s="84">
        <f t="shared" ref="FK547" si="5928">FI547-FG547</f>
        <v>0</v>
      </c>
      <c r="FL547" s="84">
        <f t="shared" si="5902"/>
        <v>0</v>
      </c>
      <c r="FM547" s="84">
        <v>0</v>
      </c>
      <c r="FN547" s="84">
        <f t="shared" ref="FN547" si="5929">FG547+FL547</f>
        <v>0</v>
      </c>
      <c r="FO547" s="84">
        <v>0</v>
      </c>
      <c r="FP547" s="84">
        <f t="shared" si="5730"/>
        <v>0</v>
      </c>
      <c r="FQ547" s="191" t="str">
        <f t="shared" ref="FQ547" si="5930">IFERROR(FP547/FN547,"nebija plānots")</f>
        <v>nebija plānots</v>
      </c>
      <c r="FR547" s="84">
        <f t="shared" ref="FR547" si="5931">FP547-FN547</f>
        <v>0</v>
      </c>
      <c r="FS547" s="97">
        <f t="shared" ref="FS547:FS628" si="5932">CS547+CT547+DA547+DH547+DO547+DV547+EC547+EJ547+EQ547+EX547+FE547+FL547</f>
        <v>0</v>
      </c>
      <c r="FT547" s="97">
        <f t="shared" si="5733"/>
        <v>2687221.2099999995</v>
      </c>
      <c r="FU547" s="84">
        <v>0</v>
      </c>
      <c r="FV547" s="84">
        <v>0</v>
      </c>
      <c r="FW547" s="84">
        <v>0</v>
      </c>
      <c r="FX547" s="84">
        <f t="shared" si="5734"/>
        <v>0</v>
      </c>
      <c r="FY547" s="191" t="str">
        <f t="shared" si="5735"/>
        <v>nebija plānots</v>
      </c>
      <c r="FZ547" s="84">
        <f t="shared" si="5736"/>
        <v>0</v>
      </c>
      <c r="GA547" s="84">
        <v>0</v>
      </c>
      <c r="GB547" s="84">
        <v>0</v>
      </c>
      <c r="GC547" s="84">
        <f t="shared" si="5737"/>
        <v>0</v>
      </c>
      <c r="GD547" s="84">
        <f t="shared" si="5738"/>
        <v>0</v>
      </c>
      <c r="GE547" s="84">
        <f t="shared" si="5739"/>
        <v>0</v>
      </c>
      <c r="GF547" s="191" t="str">
        <f t="shared" si="5740"/>
        <v>nebija plānots</v>
      </c>
      <c r="GG547" s="84">
        <f t="shared" si="5741"/>
        <v>0</v>
      </c>
      <c r="GH547" s="84">
        <v>0</v>
      </c>
      <c r="GI547" s="84">
        <v>0</v>
      </c>
      <c r="GJ547" s="84">
        <f t="shared" si="5742"/>
        <v>0</v>
      </c>
      <c r="GK547" s="84">
        <f t="shared" si="5743"/>
        <v>0</v>
      </c>
      <c r="GL547" s="84">
        <f t="shared" si="5744"/>
        <v>0</v>
      </c>
      <c r="GM547" s="191" t="str">
        <f t="shared" si="5745"/>
        <v>nebija plānots</v>
      </c>
      <c r="GN547" s="84">
        <f t="shared" si="5746"/>
        <v>0</v>
      </c>
      <c r="GO547" s="84">
        <v>0</v>
      </c>
      <c r="GP547" s="84">
        <v>0</v>
      </c>
      <c r="GQ547" s="84">
        <f t="shared" si="5680"/>
        <v>0</v>
      </c>
      <c r="GR547" s="84">
        <f t="shared" si="5681"/>
        <v>0</v>
      </c>
      <c r="GS547" s="84">
        <f t="shared" si="5682"/>
        <v>0</v>
      </c>
      <c r="GT547" s="191" t="str">
        <f t="shared" si="5747"/>
        <v>nebija plānots</v>
      </c>
      <c r="GU547" s="84">
        <f t="shared" si="5683"/>
        <v>0</v>
      </c>
      <c r="GV547" s="84">
        <v>0</v>
      </c>
      <c r="GW547" s="84">
        <v>0</v>
      </c>
      <c r="GX547" s="84">
        <f t="shared" si="5684"/>
        <v>0</v>
      </c>
      <c r="GY547" s="84">
        <f t="shared" si="5685"/>
        <v>0</v>
      </c>
      <c r="GZ547" s="84">
        <f t="shared" si="5686"/>
        <v>0</v>
      </c>
      <c r="HA547" s="191" t="str">
        <f t="shared" si="5870"/>
        <v>nebija plānots</v>
      </c>
      <c r="HB547" s="84">
        <f t="shared" si="5687"/>
        <v>0</v>
      </c>
      <c r="HC547" s="57">
        <f>FU547+FS547+CQ547+CD547+BQ547+BC547+AP547</f>
        <v>2687221.21</v>
      </c>
      <c r="HD547" s="57">
        <f>Q547-HC547</f>
        <v>32760.760000000242</v>
      </c>
      <c r="HE547" s="58" t="s">
        <v>760</v>
      </c>
      <c r="HF547" s="58"/>
      <c r="HG547" s="59"/>
      <c r="HH547" s="59"/>
      <c r="HI547" s="59"/>
    </row>
    <row r="548" spans="1:217" ht="78" hidden="1" outlineLevel="1" x14ac:dyDescent="0.45">
      <c r="B548" s="9"/>
      <c r="C548" s="317" t="s">
        <v>348</v>
      </c>
      <c r="D548" s="1" t="s">
        <v>1471</v>
      </c>
      <c r="E548" s="35">
        <v>530</v>
      </c>
      <c r="F548" s="35">
        <v>9</v>
      </c>
      <c r="G548" s="38" t="s">
        <v>348</v>
      </c>
      <c r="H548" s="37" t="s">
        <v>349</v>
      </c>
      <c r="I548" s="37" t="s">
        <v>568</v>
      </c>
      <c r="J548" s="54">
        <v>0</v>
      </c>
      <c r="K548" s="38"/>
      <c r="L548" s="38"/>
      <c r="M548" s="42" t="s">
        <v>89</v>
      </c>
      <c r="N548" s="41"/>
      <c r="O548" s="38"/>
      <c r="P548" s="38" t="s">
        <v>456</v>
      </c>
      <c r="Q548" s="40"/>
      <c r="R548" s="40"/>
      <c r="S548" s="40"/>
      <c r="T548" s="40"/>
      <c r="U548" s="40"/>
      <c r="V548" s="40"/>
      <c r="W548" s="40"/>
      <c r="X548" s="85">
        <f t="shared" si="5748"/>
        <v>0</v>
      </c>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0"/>
      <c r="AZ548" s="40"/>
      <c r="BA548" s="40"/>
      <c r="BB548" s="40"/>
      <c r="BC548" s="40"/>
      <c r="BD548" s="40"/>
      <c r="BE548" s="40"/>
      <c r="BF548" s="40"/>
      <c r="BG548" s="40"/>
      <c r="BH548" s="40"/>
      <c r="BI548" s="40"/>
      <c r="BJ548" s="40"/>
      <c r="BK548" s="40"/>
      <c r="BL548" s="40"/>
      <c r="BM548" s="40"/>
      <c r="BN548" s="40"/>
      <c r="BO548" s="40"/>
      <c r="BP548" s="40"/>
      <c r="BQ548" s="40"/>
      <c r="BR548" s="40"/>
      <c r="BS548" s="40"/>
      <c r="BT548" s="40"/>
      <c r="BU548" s="40"/>
      <c r="BV548" s="40"/>
      <c r="BW548" s="40"/>
      <c r="BX548" s="40"/>
      <c r="BY548" s="40"/>
      <c r="BZ548" s="40"/>
      <c r="CA548" s="40"/>
      <c r="CB548" s="40"/>
      <c r="CC548" s="40"/>
      <c r="CD548" s="40"/>
      <c r="CE548" s="40"/>
      <c r="CF548" s="40"/>
      <c r="CG548" s="40"/>
      <c r="CH548" s="40"/>
      <c r="CI548" s="40"/>
      <c r="CJ548" s="40"/>
      <c r="CK548" s="40"/>
      <c r="CL548" s="40"/>
      <c r="CM548" s="40"/>
      <c r="CN548" s="40"/>
      <c r="CO548" s="84">
        <v>0</v>
      </c>
      <c r="CP548" s="84">
        <v>0</v>
      </c>
      <c r="CQ548" s="40"/>
      <c r="CR548" s="57">
        <f t="shared" si="5749"/>
        <v>0</v>
      </c>
      <c r="CS548" s="40"/>
      <c r="CT548" s="40"/>
      <c r="CU548" s="84"/>
      <c r="CV548" s="84"/>
      <c r="CW548" s="84"/>
      <c r="CX548" s="84"/>
      <c r="CY548" s="191"/>
      <c r="CZ548" s="84"/>
      <c r="DA548" s="40"/>
      <c r="DB548" s="84">
        <v>0</v>
      </c>
      <c r="DC548" s="84"/>
      <c r="DD548" s="84"/>
      <c r="DE548" s="84">
        <f t="shared" si="5694"/>
        <v>0</v>
      </c>
      <c r="DF548" s="191"/>
      <c r="DG548" s="84"/>
      <c r="DH548" s="40"/>
      <c r="DI548" s="84">
        <v>0</v>
      </c>
      <c r="DJ548" s="84"/>
      <c r="DK548" s="84"/>
      <c r="DL548" s="84">
        <f t="shared" si="5698"/>
        <v>0</v>
      </c>
      <c r="DM548" s="191"/>
      <c r="DN548" s="84"/>
      <c r="DO548" s="40"/>
      <c r="DP548" s="84">
        <v>0</v>
      </c>
      <c r="DQ548" s="84"/>
      <c r="DR548" s="84"/>
      <c r="DS548" s="84">
        <f t="shared" si="5702"/>
        <v>0</v>
      </c>
      <c r="DT548" s="191"/>
      <c r="DU548" s="84"/>
      <c r="DV548" s="40"/>
      <c r="DW548" s="84">
        <v>0</v>
      </c>
      <c r="DX548" s="84"/>
      <c r="DY548" s="84"/>
      <c r="DZ548" s="84">
        <f t="shared" si="5706"/>
        <v>0</v>
      </c>
      <c r="EA548" s="191"/>
      <c r="EB548" s="84"/>
      <c r="EC548" s="40"/>
      <c r="ED548" s="84">
        <v>0</v>
      </c>
      <c r="EE548" s="84"/>
      <c r="EF548" s="84"/>
      <c r="EG548" s="84">
        <f t="shared" si="5710"/>
        <v>0</v>
      </c>
      <c r="EH548" s="191"/>
      <c r="EI548" s="84"/>
      <c r="EJ548" s="40"/>
      <c r="EK548" s="84">
        <v>0</v>
      </c>
      <c r="EL548" s="84"/>
      <c r="EM548" s="84"/>
      <c r="EN548" s="84">
        <f t="shared" si="5714"/>
        <v>0</v>
      </c>
      <c r="EO548" s="191"/>
      <c r="EP548" s="84"/>
      <c r="EQ548" s="40"/>
      <c r="ER548" s="84">
        <v>0</v>
      </c>
      <c r="ES548" s="84"/>
      <c r="ET548" s="84"/>
      <c r="EU548" s="84">
        <f t="shared" si="5718"/>
        <v>0</v>
      </c>
      <c r="EV548" s="191"/>
      <c r="EW548" s="84"/>
      <c r="EX548" s="40"/>
      <c r="EY548" s="84">
        <v>0</v>
      </c>
      <c r="EZ548" s="84"/>
      <c r="FA548" s="84"/>
      <c r="FB548" s="84">
        <f t="shared" si="5722"/>
        <v>0</v>
      </c>
      <c r="FC548" s="191"/>
      <c r="FD548" s="84"/>
      <c r="FE548" s="40"/>
      <c r="FF548" s="84">
        <v>0</v>
      </c>
      <c r="FG548" s="84"/>
      <c r="FH548" s="84"/>
      <c r="FI548" s="84">
        <f t="shared" si="5726"/>
        <v>0</v>
      </c>
      <c r="FJ548" s="191"/>
      <c r="FK548" s="84"/>
      <c r="FL548" s="40"/>
      <c r="FM548" s="84">
        <v>0</v>
      </c>
      <c r="FN548" s="84"/>
      <c r="FO548" s="84"/>
      <c r="FP548" s="84">
        <f t="shared" si="5730"/>
        <v>0</v>
      </c>
      <c r="FQ548" s="191"/>
      <c r="FR548" s="84"/>
      <c r="FS548" s="40"/>
      <c r="FT548" s="97">
        <f t="shared" si="5733"/>
        <v>0</v>
      </c>
      <c r="FU548" s="84">
        <v>0</v>
      </c>
      <c r="FV548" s="84">
        <v>0</v>
      </c>
      <c r="FW548" s="84">
        <v>0</v>
      </c>
      <c r="FX548" s="84">
        <f t="shared" si="5734"/>
        <v>0</v>
      </c>
      <c r="FY548" s="191" t="str">
        <f t="shared" si="5735"/>
        <v>nebija plānots</v>
      </c>
      <c r="FZ548" s="84">
        <f t="shared" si="5736"/>
        <v>0</v>
      </c>
      <c r="GA548" s="84">
        <v>0</v>
      </c>
      <c r="GB548" s="84">
        <v>0</v>
      </c>
      <c r="GC548" s="84">
        <f t="shared" si="5737"/>
        <v>0</v>
      </c>
      <c r="GD548" s="84">
        <f t="shared" si="5738"/>
        <v>0</v>
      </c>
      <c r="GE548" s="84">
        <f t="shared" si="5739"/>
        <v>0</v>
      </c>
      <c r="GF548" s="191" t="str">
        <f t="shared" si="5740"/>
        <v>nebija plānots</v>
      </c>
      <c r="GG548" s="84">
        <f t="shared" si="5741"/>
        <v>0</v>
      </c>
      <c r="GH548" s="84">
        <v>0</v>
      </c>
      <c r="GI548" s="84">
        <v>0</v>
      </c>
      <c r="GJ548" s="84">
        <f t="shared" si="5742"/>
        <v>0</v>
      </c>
      <c r="GK548" s="84">
        <f t="shared" si="5743"/>
        <v>0</v>
      </c>
      <c r="GL548" s="84">
        <f t="shared" si="5744"/>
        <v>0</v>
      </c>
      <c r="GM548" s="191" t="str">
        <f t="shared" si="5745"/>
        <v>nebija plānots</v>
      </c>
      <c r="GN548" s="84">
        <f t="shared" si="5746"/>
        <v>0</v>
      </c>
      <c r="GO548" s="84">
        <v>0</v>
      </c>
      <c r="GP548" s="84">
        <v>0</v>
      </c>
      <c r="GQ548" s="84">
        <f t="shared" si="5680"/>
        <v>0</v>
      </c>
      <c r="GR548" s="84">
        <f t="shared" si="5681"/>
        <v>0</v>
      </c>
      <c r="GS548" s="84">
        <f t="shared" si="5682"/>
        <v>0</v>
      </c>
      <c r="GT548" s="191" t="str">
        <f t="shared" si="5747"/>
        <v>nebija plānots</v>
      </c>
      <c r="GU548" s="84">
        <f t="shared" si="5683"/>
        <v>0</v>
      </c>
      <c r="GV548" s="84">
        <v>0</v>
      </c>
      <c r="GW548" s="84">
        <v>0</v>
      </c>
      <c r="GX548" s="84">
        <f t="shared" si="5684"/>
        <v>0</v>
      </c>
      <c r="GY548" s="84">
        <f t="shared" si="5685"/>
        <v>0</v>
      </c>
      <c r="GZ548" s="84">
        <f t="shared" si="5686"/>
        <v>0</v>
      </c>
      <c r="HA548" s="191" t="str">
        <f t="shared" si="5870"/>
        <v>nebija plānots</v>
      </c>
      <c r="HB548" s="84">
        <f t="shared" si="5687"/>
        <v>0</v>
      </c>
      <c r="HC548" s="40"/>
      <c r="HD548" s="40"/>
      <c r="HE548" s="99"/>
      <c r="HF548" s="99"/>
      <c r="HG548" s="100"/>
      <c r="HH548" s="100"/>
      <c r="HI548" s="100"/>
    </row>
    <row r="549" spans="1:217" ht="58.5" hidden="1" outlineLevel="1" x14ac:dyDescent="0.45">
      <c r="B549" s="9"/>
      <c r="C549" s="317" t="s">
        <v>348</v>
      </c>
      <c r="D549" s="1" t="s">
        <v>1471</v>
      </c>
      <c r="E549" s="35">
        <v>531</v>
      </c>
      <c r="F549" s="35">
        <v>9</v>
      </c>
      <c r="G549" s="38" t="s">
        <v>348</v>
      </c>
      <c r="H549" s="37" t="s">
        <v>349</v>
      </c>
      <c r="I549" s="37" t="s">
        <v>568</v>
      </c>
      <c r="J549" s="54">
        <v>0</v>
      </c>
      <c r="K549" s="38"/>
      <c r="L549" s="38"/>
      <c r="M549" s="42" t="s">
        <v>89</v>
      </c>
      <c r="N549" s="41"/>
      <c r="O549" s="38"/>
      <c r="P549" s="38" t="s">
        <v>457</v>
      </c>
      <c r="Q549" s="40"/>
      <c r="R549" s="40"/>
      <c r="S549" s="40"/>
      <c r="T549" s="40"/>
      <c r="U549" s="40"/>
      <c r="V549" s="40"/>
      <c r="W549" s="40"/>
      <c r="X549" s="85">
        <f t="shared" si="5748"/>
        <v>0</v>
      </c>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0"/>
      <c r="AZ549" s="40"/>
      <c r="BA549" s="40"/>
      <c r="BB549" s="40"/>
      <c r="BC549" s="40"/>
      <c r="BD549" s="40"/>
      <c r="BE549" s="40"/>
      <c r="BF549" s="40"/>
      <c r="BG549" s="40"/>
      <c r="BH549" s="40"/>
      <c r="BI549" s="40"/>
      <c r="BJ549" s="40"/>
      <c r="BK549" s="40"/>
      <c r="BL549" s="40"/>
      <c r="BM549" s="40"/>
      <c r="BN549" s="40"/>
      <c r="BO549" s="40"/>
      <c r="BP549" s="40"/>
      <c r="BQ549" s="40"/>
      <c r="BR549" s="40"/>
      <c r="BS549" s="40"/>
      <c r="BT549" s="40"/>
      <c r="BU549" s="40"/>
      <c r="BV549" s="40"/>
      <c r="BW549" s="40"/>
      <c r="BX549" s="40"/>
      <c r="BY549" s="40"/>
      <c r="BZ549" s="40"/>
      <c r="CA549" s="40"/>
      <c r="CB549" s="40"/>
      <c r="CC549" s="40"/>
      <c r="CD549" s="40"/>
      <c r="CE549" s="40"/>
      <c r="CF549" s="40"/>
      <c r="CG549" s="40"/>
      <c r="CH549" s="40"/>
      <c r="CI549" s="40"/>
      <c r="CJ549" s="40"/>
      <c r="CK549" s="40"/>
      <c r="CL549" s="40"/>
      <c r="CM549" s="40"/>
      <c r="CN549" s="40"/>
      <c r="CO549" s="84">
        <v>0</v>
      </c>
      <c r="CP549" s="84">
        <v>0</v>
      </c>
      <c r="CQ549" s="40"/>
      <c r="CR549" s="57">
        <f t="shared" si="5749"/>
        <v>0</v>
      </c>
      <c r="CS549" s="40"/>
      <c r="CT549" s="40">
        <v>0</v>
      </c>
      <c r="CU549" s="84"/>
      <c r="CV549" s="84"/>
      <c r="CW549" s="84"/>
      <c r="CX549" s="84"/>
      <c r="CY549" s="191"/>
      <c r="CZ549" s="84"/>
      <c r="DA549" s="40">
        <v>0</v>
      </c>
      <c r="DB549" s="84">
        <v>0</v>
      </c>
      <c r="DC549" s="84"/>
      <c r="DD549" s="84"/>
      <c r="DE549" s="84">
        <f t="shared" si="5694"/>
        <v>0</v>
      </c>
      <c r="DF549" s="191"/>
      <c r="DG549" s="84"/>
      <c r="DH549" s="40">
        <v>0</v>
      </c>
      <c r="DI549" s="84">
        <v>0</v>
      </c>
      <c r="DJ549" s="84"/>
      <c r="DK549" s="84"/>
      <c r="DL549" s="84">
        <f t="shared" si="5698"/>
        <v>0</v>
      </c>
      <c r="DM549" s="191"/>
      <c r="DN549" s="84"/>
      <c r="DO549" s="40">
        <v>0</v>
      </c>
      <c r="DP549" s="84">
        <v>0</v>
      </c>
      <c r="DQ549" s="84"/>
      <c r="DR549" s="84"/>
      <c r="DS549" s="84">
        <f t="shared" si="5702"/>
        <v>0</v>
      </c>
      <c r="DT549" s="191"/>
      <c r="DU549" s="84"/>
      <c r="DV549" s="40">
        <v>0</v>
      </c>
      <c r="DW549" s="84">
        <v>0</v>
      </c>
      <c r="DX549" s="84"/>
      <c r="DY549" s="84"/>
      <c r="DZ549" s="84">
        <f t="shared" si="5706"/>
        <v>0</v>
      </c>
      <c r="EA549" s="191"/>
      <c r="EB549" s="84"/>
      <c r="EC549" s="40">
        <v>0</v>
      </c>
      <c r="ED549" s="84">
        <v>0</v>
      </c>
      <c r="EE549" s="84"/>
      <c r="EF549" s="84"/>
      <c r="EG549" s="84">
        <f t="shared" si="5710"/>
        <v>0</v>
      </c>
      <c r="EH549" s="191"/>
      <c r="EI549" s="84"/>
      <c r="EJ549" s="40">
        <v>0</v>
      </c>
      <c r="EK549" s="84">
        <v>0</v>
      </c>
      <c r="EL549" s="84"/>
      <c r="EM549" s="84"/>
      <c r="EN549" s="84">
        <f t="shared" si="5714"/>
        <v>0</v>
      </c>
      <c r="EO549" s="191"/>
      <c r="EP549" s="84"/>
      <c r="EQ549" s="40">
        <v>0</v>
      </c>
      <c r="ER549" s="84">
        <v>0</v>
      </c>
      <c r="ES549" s="84"/>
      <c r="ET549" s="84"/>
      <c r="EU549" s="84">
        <f t="shared" si="5718"/>
        <v>0</v>
      </c>
      <c r="EV549" s="191"/>
      <c r="EW549" s="84"/>
      <c r="EX549" s="40">
        <v>0</v>
      </c>
      <c r="EY549" s="84">
        <v>0</v>
      </c>
      <c r="EZ549" s="84"/>
      <c r="FA549" s="84"/>
      <c r="FB549" s="84">
        <f t="shared" si="5722"/>
        <v>0</v>
      </c>
      <c r="FC549" s="191"/>
      <c r="FD549" s="84"/>
      <c r="FE549" s="40">
        <v>0</v>
      </c>
      <c r="FF549" s="84">
        <v>0</v>
      </c>
      <c r="FG549" s="84"/>
      <c r="FH549" s="84"/>
      <c r="FI549" s="84">
        <f t="shared" si="5726"/>
        <v>0</v>
      </c>
      <c r="FJ549" s="191"/>
      <c r="FK549" s="84"/>
      <c r="FL549" s="40">
        <v>0</v>
      </c>
      <c r="FM549" s="84">
        <v>0</v>
      </c>
      <c r="FN549" s="84"/>
      <c r="FO549" s="84"/>
      <c r="FP549" s="84">
        <f t="shared" si="5730"/>
        <v>0</v>
      </c>
      <c r="FQ549" s="191"/>
      <c r="FR549" s="84"/>
      <c r="FS549" s="40"/>
      <c r="FT549" s="97">
        <f t="shared" si="5733"/>
        <v>0</v>
      </c>
      <c r="FU549" s="84">
        <v>0</v>
      </c>
      <c r="FV549" s="84">
        <v>0</v>
      </c>
      <c r="FW549" s="84">
        <v>0</v>
      </c>
      <c r="FX549" s="84">
        <f t="shared" si="5734"/>
        <v>0</v>
      </c>
      <c r="FY549" s="191" t="str">
        <f t="shared" si="5735"/>
        <v>nebija plānots</v>
      </c>
      <c r="FZ549" s="84">
        <f t="shared" si="5736"/>
        <v>0</v>
      </c>
      <c r="GA549" s="84">
        <v>0</v>
      </c>
      <c r="GB549" s="84">
        <v>0</v>
      </c>
      <c r="GC549" s="84">
        <f t="shared" si="5737"/>
        <v>0</v>
      </c>
      <c r="GD549" s="84">
        <f t="shared" si="5738"/>
        <v>0</v>
      </c>
      <c r="GE549" s="84">
        <f t="shared" si="5739"/>
        <v>0</v>
      </c>
      <c r="GF549" s="191" t="str">
        <f t="shared" si="5740"/>
        <v>nebija plānots</v>
      </c>
      <c r="GG549" s="84">
        <f t="shared" si="5741"/>
        <v>0</v>
      </c>
      <c r="GH549" s="84">
        <v>0</v>
      </c>
      <c r="GI549" s="84">
        <v>0</v>
      </c>
      <c r="GJ549" s="84">
        <f t="shared" si="5742"/>
        <v>0</v>
      </c>
      <c r="GK549" s="84">
        <f t="shared" si="5743"/>
        <v>0</v>
      </c>
      <c r="GL549" s="84">
        <f t="shared" si="5744"/>
        <v>0</v>
      </c>
      <c r="GM549" s="191" t="str">
        <f t="shared" si="5745"/>
        <v>nebija plānots</v>
      </c>
      <c r="GN549" s="84">
        <f t="shared" si="5746"/>
        <v>0</v>
      </c>
      <c r="GO549" s="84">
        <v>0</v>
      </c>
      <c r="GP549" s="84">
        <v>0</v>
      </c>
      <c r="GQ549" s="84">
        <f t="shared" si="5680"/>
        <v>0</v>
      </c>
      <c r="GR549" s="84">
        <f t="shared" si="5681"/>
        <v>0</v>
      </c>
      <c r="GS549" s="84">
        <f t="shared" si="5682"/>
        <v>0</v>
      </c>
      <c r="GT549" s="191" t="str">
        <f t="shared" si="5747"/>
        <v>nebija plānots</v>
      </c>
      <c r="GU549" s="84">
        <f t="shared" si="5683"/>
        <v>0</v>
      </c>
      <c r="GV549" s="84">
        <v>0</v>
      </c>
      <c r="GW549" s="84">
        <v>0</v>
      </c>
      <c r="GX549" s="84">
        <f t="shared" si="5684"/>
        <v>0</v>
      </c>
      <c r="GY549" s="84">
        <f t="shared" si="5685"/>
        <v>0</v>
      </c>
      <c r="GZ549" s="84">
        <f t="shared" si="5686"/>
        <v>0</v>
      </c>
      <c r="HA549" s="191" t="str">
        <f t="shared" si="5870"/>
        <v>nebija plānots</v>
      </c>
      <c r="HB549" s="84">
        <f t="shared" si="5687"/>
        <v>0</v>
      </c>
      <c r="HC549" s="40"/>
      <c r="HD549" s="40"/>
      <c r="HE549" s="99"/>
      <c r="HF549" s="99"/>
      <c r="HG549" s="100"/>
      <c r="HH549" s="100"/>
      <c r="HI549" s="100"/>
    </row>
    <row r="550" spans="1:217" ht="175.5" collapsed="1" x14ac:dyDescent="0.45">
      <c r="A550" s="1" t="str">
        <f t="shared" ref="A550" si="5933">G550&amp;K550</f>
        <v>9.2.2.3.3</v>
      </c>
      <c r="B550" s="9" t="str">
        <f>C550&amp;J550&amp;"."&amp;D550</f>
        <v>9.2.2.3.3.Nē</v>
      </c>
      <c r="C550" s="317" t="s">
        <v>348</v>
      </c>
      <c r="D550" s="1" t="s">
        <v>1471</v>
      </c>
      <c r="E550" s="35">
        <v>532</v>
      </c>
      <c r="F550" s="52">
        <v>9</v>
      </c>
      <c r="G550" s="55" t="s">
        <v>348</v>
      </c>
      <c r="H550" s="54" t="s">
        <v>349</v>
      </c>
      <c r="I550" s="54" t="str">
        <f t="shared" ref="I550" si="5934">CONCATENATE(G550," ",H550)</f>
        <v>9.2.2.3. Sabiedrībā balstīti sociālie pakalpojumi bērniem ar invaliditāti</v>
      </c>
      <c r="J550" s="54">
        <v>3</v>
      </c>
      <c r="K550" s="55">
        <v>3</v>
      </c>
      <c r="L550" s="38" t="str">
        <f t="shared" ref="L550" si="5935">G550&amp;K550</f>
        <v>9.2.2.3.3</v>
      </c>
      <c r="M550" s="63" t="s">
        <v>89</v>
      </c>
      <c r="N550" s="62" t="s">
        <v>4</v>
      </c>
      <c r="O550" s="55" t="s">
        <v>222</v>
      </c>
      <c r="P550" s="55" t="s">
        <v>225</v>
      </c>
      <c r="Q550" s="57">
        <f t="shared" ref="Q550" si="5936">S550+T550+U550+V550+W550</f>
        <v>3137508.1</v>
      </c>
      <c r="R550" s="57">
        <f t="shared" ref="R550" si="5937">S550+T550+U550+V550</f>
        <v>3137508.1</v>
      </c>
      <c r="S550" s="80">
        <v>0</v>
      </c>
      <c r="T550" s="80">
        <v>0</v>
      </c>
      <c r="U550" s="80">
        <v>3137508.1</v>
      </c>
      <c r="V550" s="80">
        <v>0</v>
      </c>
      <c r="W550" s="80">
        <v>0</v>
      </c>
      <c r="X550" s="85" t="str">
        <f t="shared" si="5748"/>
        <v>ESF</v>
      </c>
      <c r="Y550" s="40"/>
      <c r="Z550" s="40"/>
      <c r="AA550" s="40"/>
      <c r="AB550" s="40"/>
      <c r="AC550" s="40"/>
      <c r="AD550" s="40"/>
      <c r="AE550" s="40"/>
      <c r="AF550" s="40"/>
      <c r="AG550" s="40"/>
      <c r="AH550" s="40"/>
      <c r="AI550" s="40"/>
      <c r="AJ550" s="40"/>
      <c r="AK550" s="40"/>
      <c r="AL550" s="40"/>
      <c r="AM550" s="40"/>
      <c r="AN550" s="40"/>
      <c r="AO550" s="40"/>
      <c r="AP550" s="57">
        <f t="shared" ref="AP550" si="5938">AO550+AN550</f>
        <v>0</v>
      </c>
      <c r="AQ550" s="85">
        <v>0</v>
      </c>
      <c r="AR550" s="85">
        <v>0</v>
      </c>
      <c r="AS550" s="85">
        <v>0</v>
      </c>
      <c r="AT550" s="85">
        <v>0</v>
      </c>
      <c r="AU550" s="85">
        <v>0</v>
      </c>
      <c r="AV550" s="85">
        <v>0</v>
      </c>
      <c r="AW550" s="85">
        <v>0</v>
      </c>
      <c r="AX550" s="85">
        <v>0</v>
      </c>
      <c r="AY550" s="85">
        <v>0</v>
      </c>
      <c r="AZ550" s="85">
        <v>0</v>
      </c>
      <c r="BA550" s="85">
        <v>0</v>
      </c>
      <c r="BB550" s="85">
        <v>0</v>
      </c>
      <c r="BC550" s="57">
        <f t="shared" ref="BC550" si="5939">AQ550+AR550+AS550+AT550+AU550+AV550+AW550+AX550+AY550+AZ550+BA550+BB550</f>
        <v>0</v>
      </c>
      <c r="BD550" s="57">
        <f t="shared" ref="BD550" si="5940">AP550+BC550</f>
        <v>0</v>
      </c>
      <c r="BE550" s="85">
        <v>0</v>
      </c>
      <c r="BF550" s="85">
        <v>0</v>
      </c>
      <c r="BG550" s="85">
        <v>0</v>
      </c>
      <c r="BH550" s="85">
        <v>0</v>
      </c>
      <c r="BI550" s="85">
        <v>0</v>
      </c>
      <c r="BJ550" s="85">
        <v>0</v>
      </c>
      <c r="BK550" s="85">
        <v>0</v>
      </c>
      <c r="BL550" s="85">
        <v>0</v>
      </c>
      <c r="BM550" s="85">
        <v>0</v>
      </c>
      <c r="BN550" s="85">
        <v>0</v>
      </c>
      <c r="BO550" s="85">
        <v>0</v>
      </c>
      <c r="BP550" s="85">
        <v>0</v>
      </c>
      <c r="BQ550" s="57">
        <f t="shared" si="4540"/>
        <v>0</v>
      </c>
      <c r="BR550" s="85">
        <v>0</v>
      </c>
      <c r="BS550" s="85">
        <v>0</v>
      </c>
      <c r="BT550" s="85">
        <v>0</v>
      </c>
      <c r="BU550" s="85">
        <v>0</v>
      </c>
      <c r="BV550" s="85">
        <v>0</v>
      </c>
      <c r="BW550" s="85">
        <v>0</v>
      </c>
      <c r="BX550" s="85">
        <v>0</v>
      </c>
      <c r="BY550" s="85">
        <v>0</v>
      </c>
      <c r="BZ550" s="85">
        <v>0</v>
      </c>
      <c r="CA550" s="85">
        <v>0</v>
      </c>
      <c r="CB550" s="85">
        <v>0</v>
      </c>
      <c r="CC550" s="85">
        <v>0</v>
      </c>
      <c r="CD550" s="57">
        <f t="shared" si="4475"/>
        <v>0</v>
      </c>
      <c r="CE550" s="85">
        <v>0</v>
      </c>
      <c r="CF550" s="85">
        <v>0</v>
      </c>
      <c r="CG550" s="85">
        <v>0</v>
      </c>
      <c r="CH550" s="85">
        <v>0</v>
      </c>
      <c r="CI550" s="85">
        <v>0</v>
      </c>
      <c r="CJ550" s="85">
        <v>0</v>
      </c>
      <c r="CK550" s="85">
        <v>0</v>
      </c>
      <c r="CL550" s="85">
        <v>0</v>
      </c>
      <c r="CM550" s="85">
        <v>0</v>
      </c>
      <c r="CN550" s="85">
        <v>111500.09</v>
      </c>
      <c r="CO550" s="84">
        <v>265429.05</v>
      </c>
      <c r="CP550" s="84">
        <v>168294.49</v>
      </c>
      <c r="CQ550" s="57">
        <f>CE550+CF550+CG550+CH550+CI550+CJ550+CK550+CL550+CM550+CN550+CO550+CP550</f>
        <v>545223.63</v>
      </c>
      <c r="CR550" s="57">
        <f t="shared" si="5749"/>
        <v>545223.63</v>
      </c>
      <c r="CS550" s="179">
        <v>81337.61</v>
      </c>
      <c r="CT550" s="84">
        <v>361233.78</v>
      </c>
      <c r="CU550" s="84">
        <v>281710.17</v>
      </c>
      <c r="CV550" s="84">
        <f t="shared" si="5688"/>
        <v>442571.39</v>
      </c>
      <c r="CW550" s="84">
        <v>0</v>
      </c>
      <c r="CX550" s="84">
        <f t="shared" si="5689"/>
        <v>363047.77999999997</v>
      </c>
      <c r="CY550" s="191">
        <f t="shared" si="5690"/>
        <v>0.82031461636053782</v>
      </c>
      <c r="CZ550" s="84">
        <f t="shared" si="5691"/>
        <v>-79523.610000000044</v>
      </c>
      <c r="DA550" s="84">
        <f t="shared" ref="DA550:FL550" si="5941">DA551+DA552</f>
        <v>75732.95</v>
      </c>
      <c r="DB550" s="84">
        <v>180003.02999999994</v>
      </c>
      <c r="DC550" s="84">
        <f t="shared" si="5693"/>
        <v>518304.34</v>
      </c>
      <c r="DD550" s="84">
        <v>0</v>
      </c>
      <c r="DE550" s="84">
        <f t="shared" si="5694"/>
        <v>543050.80999999994</v>
      </c>
      <c r="DF550" s="191">
        <f t="shared" ref="DF550:DF551" si="5942">IFERROR(DE550/DC550,"nebija plānots")</f>
        <v>1.0477450565048325</v>
      </c>
      <c r="DG550" s="84">
        <f t="shared" ref="DG550:DG551" si="5943">DE550-DC550</f>
        <v>24746.469999999914</v>
      </c>
      <c r="DH550" s="84">
        <f t="shared" si="5941"/>
        <v>158236.1</v>
      </c>
      <c r="DI550" s="84">
        <v>148905.75</v>
      </c>
      <c r="DJ550" s="84">
        <f t="shared" ref="DJ550:DJ551" si="5944">DC550+DH550</f>
        <v>676540.44000000006</v>
      </c>
      <c r="DK550" s="84">
        <v>0</v>
      </c>
      <c r="DL550" s="84">
        <f t="shared" si="5698"/>
        <v>691956.55999999994</v>
      </c>
      <c r="DM550" s="191">
        <f t="shared" ref="DM550:DM551" si="5945">IFERROR(DL550/DJ550,"nebija plānots")</f>
        <v>1.0227866940223114</v>
      </c>
      <c r="DN550" s="84">
        <f t="shared" ref="DN550:DN551" si="5946">DL550-DJ550</f>
        <v>15416.119999999879</v>
      </c>
      <c r="DO550" s="84">
        <f t="shared" si="5941"/>
        <v>219357.28</v>
      </c>
      <c r="DP550" s="84">
        <v>381895.61</v>
      </c>
      <c r="DQ550" s="84">
        <f t="shared" ref="DQ550:DQ551" si="5947">DJ550+DO550</f>
        <v>895897.72000000009</v>
      </c>
      <c r="DR550" s="84">
        <v>0</v>
      </c>
      <c r="DS550" s="84">
        <f t="shared" si="5702"/>
        <v>1073852.17</v>
      </c>
      <c r="DT550" s="191">
        <f t="shared" ref="DT550:DT551" si="5948">IFERROR(DS550/DQ550,"nebija plānots")</f>
        <v>1.1986325514925966</v>
      </c>
      <c r="DU550" s="84">
        <f t="shared" ref="DU550:DU551" si="5949">DS550-DQ550</f>
        <v>177954.44999999984</v>
      </c>
      <c r="DV550" s="84">
        <f t="shared" si="5941"/>
        <v>241558.71</v>
      </c>
      <c r="DW550" s="84">
        <v>158734.97999999998</v>
      </c>
      <c r="DX550" s="84">
        <f t="shared" ref="DX550:DX551" si="5950">DQ550+DV550</f>
        <v>1137456.4300000002</v>
      </c>
      <c r="DY550" s="84">
        <v>0</v>
      </c>
      <c r="DZ550" s="84">
        <f t="shared" si="5706"/>
        <v>1232587.1499999999</v>
      </c>
      <c r="EA550" s="191">
        <f t="shared" ref="EA550:EA551" si="5951">IFERROR(DZ550/DX550,"nebija plānots")</f>
        <v>1.0836346056789179</v>
      </c>
      <c r="EB550" s="84">
        <f t="shared" ref="EB550:EB551" si="5952">DZ550-DX550</f>
        <v>95130.719999999739</v>
      </c>
      <c r="EC550" s="84">
        <f t="shared" si="5941"/>
        <v>164679.19</v>
      </c>
      <c r="ED550" s="84">
        <v>130061.18000000001</v>
      </c>
      <c r="EE550" s="84">
        <f t="shared" ref="EE550:EE551" si="5953">DX550+EC550</f>
        <v>1302135.6200000001</v>
      </c>
      <c r="EF550" s="84">
        <v>0</v>
      </c>
      <c r="EG550" s="84">
        <f t="shared" si="5710"/>
        <v>1362648.3299999998</v>
      </c>
      <c r="EH550" s="191">
        <f t="shared" ref="EH550:EH551" si="5954">IFERROR(EG550/EE550,"nebija plānots")</f>
        <v>1.0464718951471428</v>
      </c>
      <c r="EI550" s="84">
        <f t="shared" ref="EI550:EI551" si="5955">EG550-EE550</f>
        <v>60512.70999999973</v>
      </c>
      <c r="EJ550" s="84">
        <f t="shared" si="5941"/>
        <v>271986.68</v>
      </c>
      <c r="EK550" s="84">
        <v>311365.06</v>
      </c>
      <c r="EL550" s="84">
        <f t="shared" ref="EL550:EL551" si="5956">EE550+EJ550</f>
        <v>1574122.3</v>
      </c>
      <c r="EM550" s="84">
        <v>0</v>
      </c>
      <c r="EN550" s="84">
        <f t="shared" si="5714"/>
        <v>1674013.39</v>
      </c>
      <c r="EO550" s="191">
        <f t="shared" ref="EO550:EO551" si="5957">IFERROR(EN550/EL550,"nebija plānots")</f>
        <v>1.0634582776700385</v>
      </c>
      <c r="EP550" s="84">
        <f t="shared" ref="EP550:EP551" si="5958">EN550-EL550</f>
        <v>99891.089999999851</v>
      </c>
      <c r="EQ550" s="84">
        <f t="shared" si="5941"/>
        <v>118761.66</v>
      </c>
      <c r="ER550" s="84">
        <v>117752.5</v>
      </c>
      <c r="ES550" s="84">
        <f t="shared" ref="ES550:ES551" si="5959">EL550+EQ550</f>
        <v>1692883.96</v>
      </c>
      <c r="ET550" s="84">
        <v>0</v>
      </c>
      <c r="EU550" s="84">
        <f t="shared" si="5718"/>
        <v>1791765.89</v>
      </c>
      <c r="EV550" s="191">
        <f t="shared" ref="EV550:EV551" si="5960">IFERROR(EU550/ES550,"nebija plānots")</f>
        <v>1.0584103413679931</v>
      </c>
      <c r="EW550" s="84">
        <f t="shared" ref="EW550:EW551" si="5961">EU550-ES550</f>
        <v>98881.929999999935</v>
      </c>
      <c r="EX550" s="84">
        <f t="shared" si="5941"/>
        <v>63049.760000000002</v>
      </c>
      <c r="EY550" s="84">
        <v>75257.02</v>
      </c>
      <c r="EZ550" s="84">
        <f t="shared" ref="EZ550:EZ551" si="5962">ES550+EX550</f>
        <v>1755933.72</v>
      </c>
      <c r="FA550" s="84">
        <v>0</v>
      </c>
      <c r="FB550" s="84">
        <f t="shared" si="5722"/>
        <v>1867022.91</v>
      </c>
      <c r="FC550" s="191">
        <f t="shared" ref="FC550:FC551" si="5963">IFERROR(FB550/EZ550,"nebija plānots")</f>
        <v>1.0632650246046873</v>
      </c>
      <c r="FD550" s="84">
        <f t="shared" ref="FD550:FD551" si="5964">FB550-EZ550</f>
        <v>111089.18999999994</v>
      </c>
      <c r="FE550" s="84">
        <f t="shared" si="5941"/>
        <v>29737.16</v>
      </c>
      <c r="FF550" s="84">
        <v>192829.55</v>
      </c>
      <c r="FG550" s="84">
        <f t="shared" ref="FG550:FG551" si="5965">EZ550+FE550</f>
        <v>1785670.88</v>
      </c>
      <c r="FH550" s="84">
        <v>0</v>
      </c>
      <c r="FI550" s="84">
        <f t="shared" si="5726"/>
        <v>2059852.46</v>
      </c>
      <c r="FJ550" s="191">
        <f t="shared" ref="FJ550:FJ551" si="5966">IFERROR(FI550/FG550,"nebija plānots")</f>
        <v>1.1535454170591617</v>
      </c>
      <c r="FK550" s="84">
        <f t="shared" ref="FK550:FK551" si="5967">FI550-FG550</f>
        <v>274181.58000000007</v>
      </c>
      <c r="FL550" s="84">
        <f t="shared" si="5941"/>
        <v>116871.33</v>
      </c>
      <c r="FM550" s="84">
        <v>83642.679999999993</v>
      </c>
      <c r="FN550" s="84">
        <f t="shared" ref="FN550:FN551" si="5968">FG550+FL550</f>
        <v>1902542.21</v>
      </c>
      <c r="FO550" s="84">
        <v>0</v>
      </c>
      <c r="FP550" s="84">
        <f t="shared" si="5730"/>
        <v>2143495.14</v>
      </c>
      <c r="FQ550" s="191">
        <f t="shared" ref="FQ550:FQ551" si="5969">IFERROR(FP550/FN550,"nebija plānots")</f>
        <v>1.1266478760542191</v>
      </c>
      <c r="FR550" s="84">
        <f t="shared" ref="FR550:FR551" si="5970">FP550-FN550</f>
        <v>240952.93000000017</v>
      </c>
      <c r="FS550" s="97">
        <f t="shared" ref="FS550" si="5971">CS550+CT550+DA550+DH550+DO550+DV550+EC550+EJ550+EQ550+EX550+FE550+FL550</f>
        <v>1902542.21</v>
      </c>
      <c r="FT550" s="97">
        <f t="shared" si="5733"/>
        <v>2688718.77</v>
      </c>
      <c r="FU550" s="84">
        <v>340282.72</v>
      </c>
      <c r="FV550" s="84">
        <v>67665.61</v>
      </c>
      <c r="FW550" s="84">
        <v>0</v>
      </c>
      <c r="FX550" s="84">
        <f t="shared" si="5734"/>
        <v>67665.61</v>
      </c>
      <c r="FY550" s="191">
        <f t="shared" si="5735"/>
        <v>0.19885114942069348</v>
      </c>
      <c r="FZ550" s="84">
        <f t="shared" si="5736"/>
        <v>272617.11</v>
      </c>
      <c r="GA550" s="84">
        <v>143395.72999999998</v>
      </c>
      <c r="GB550" s="84">
        <v>0</v>
      </c>
      <c r="GC550" s="84">
        <f t="shared" si="5737"/>
        <v>143395.72999999998</v>
      </c>
      <c r="GD550" s="84">
        <f t="shared" si="5738"/>
        <v>0</v>
      </c>
      <c r="GE550" s="84">
        <f t="shared" si="5739"/>
        <v>211061.33999999997</v>
      </c>
      <c r="GF550" s="191">
        <f t="shared" si="5740"/>
        <v>0.62025288853927107</v>
      </c>
      <c r="GG550" s="84">
        <f t="shared" si="5741"/>
        <v>129221.38</v>
      </c>
      <c r="GH550" s="84">
        <v>50681.55</v>
      </c>
      <c r="GI550" s="84">
        <v>0</v>
      </c>
      <c r="GJ550" s="84">
        <f t="shared" si="5742"/>
        <v>50681.55</v>
      </c>
      <c r="GK550" s="84">
        <f t="shared" si="5743"/>
        <v>0</v>
      </c>
      <c r="GL550" s="84">
        <f t="shared" si="5744"/>
        <v>261742.88999999996</v>
      </c>
      <c r="GM550" s="191">
        <f t="shared" si="5745"/>
        <v>0.76919242328849369</v>
      </c>
      <c r="GN550" s="84">
        <f t="shared" si="5746"/>
        <v>78539.83</v>
      </c>
      <c r="GO550" s="84">
        <v>81825.23</v>
      </c>
      <c r="GP550" s="84">
        <v>23276.07</v>
      </c>
      <c r="GQ550" s="84">
        <f t="shared" si="5680"/>
        <v>58549.159999999996</v>
      </c>
      <c r="GR550" s="84">
        <f t="shared" si="5681"/>
        <v>23276.07</v>
      </c>
      <c r="GS550" s="84">
        <f t="shared" si="5682"/>
        <v>320292.04999999993</v>
      </c>
      <c r="GT550" s="191">
        <f t="shared" si="5747"/>
        <v>0.94125276182111139</v>
      </c>
      <c r="GU550" s="84">
        <f t="shared" si="5683"/>
        <v>19990.670000000006</v>
      </c>
      <c r="GV550" s="84">
        <v>0</v>
      </c>
      <c r="GW550" s="84">
        <v>21250</v>
      </c>
      <c r="GX550" s="84">
        <f t="shared" si="5684"/>
        <v>-21250</v>
      </c>
      <c r="GY550" s="84">
        <f t="shared" si="5685"/>
        <v>44526.07</v>
      </c>
      <c r="GZ550" s="84">
        <f t="shared" si="5686"/>
        <v>299042.04999999993</v>
      </c>
      <c r="HA550" s="191">
        <f t="shared" si="5870"/>
        <v>0.87880468923017885</v>
      </c>
      <c r="HB550" s="84">
        <f t="shared" si="5687"/>
        <v>41240.670000000006</v>
      </c>
      <c r="HC550" s="57">
        <f>FU550+FS550+CQ550+CD550+BQ550+BC550+AP550</f>
        <v>2788048.5599999996</v>
      </c>
      <c r="HD550" s="57">
        <f>Q550-HC550</f>
        <v>349459.5400000005</v>
      </c>
      <c r="HE550" s="58" t="s">
        <v>760</v>
      </c>
      <c r="HF550" s="58"/>
      <c r="HG550" s="59"/>
      <c r="HH550" s="59"/>
      <c r="HI550" s="59"/>
    </row>
    <row r="551" spans="1:217" ht="78" hidden="1" outlineLevel="1" x14ac:dyDescent="0.45">
      <c r="B551" s="9"/>
      <c r="C551" s="317" t="s">
        <v>348</v>
      </c>
      <c r="D551" s="1" t="s">
        <v>1471</v>
      </c>
      <c r="E551" s="35">
        <v>533</v>
      </c>
      <c r="F551" s="149">
        <v>9</v>
      </c>
      <c r="G551" s="141" t="s">
        <v>348</v>
      </c>
      <c r="H551" s="140" t="s">
        <v>349</v>
      </c>
      <c r="I551" s="140" t="s">
        <v>568</v>
      </c>
      <c r="J551" s="54">
        <v>0</v>
      </c>
      <c r="K551" s="141"/>
      <c r="L551" s="141"/>
      <c r="M551" s="147" t="s">
        <v>89</v>
      </c>
      <c r="N551" s="148"/>
      <c r="O551" s="141"/>
      <c r="P551" s="141" t="s">
        <v>456</v>
      </c>
      <c r="Q551" s="40"/>
      <c r="R551" s="40"/>
      <c r="S551" s="40"/>
      <c r="T551" s="40"/>
      <c r="U551" s="40"/>
      <c r="V551" s="40"/>
      <c r="W551" s="40"/>
      <c r="X551" s="85">
        <f t="shared" si="5748"/>
        <v>0</v>
      </c>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0"/>
      <c r="AZ551" s="40"/>
      <c r="BA551" s="40"/>
      <c r="BB551" s="40"/>
      <c r="BC551" s="40"/>
      <c r="BD551" s="40"/>
      <c r="BE551" s="40"/>
      <c r="BF551" s="40"/>
      <c r="BG551" s="40"/>
      <c r="BH551" s="40"/>
      <c r="BI551" s="40"/>
      <c r="BJ551" s="40"/>
      <c r="BK551" s="40"/>
      <c r="BL551" s="40"/>
      <c r="BM551" s="40"/>
      <c r="BN551" s="40"/>
      <c r="BO551" s="40"/>
      <c r="BP551" s="40"/>
      <c r="BQ551" s="40"/>
      <c r="BR551" s="40"/>
      <c r="BS551" s="40"/>
      <c r="BT551" s="40"/>
      <c r="BU551" s="40"/>
      <c r="BV551" s="40"/>
      <c r="BW551" s="40"/>
      <c r="BX551" s="40"/>
      <c r="BY551" s="40"/>
      <c r="BZ551" s="40"/>
      <c r="CA551" s="40"/>
      <c r="CB551" s="40"/>
      <c r="CC551" s="40"/>
      <c r="CD551" s="40"/>
      <c r="CE551" s="40"/>
      <c r="CF551" s="40"/>
      <c r="CG551" s="40"/>
      <c r="CH551" s="40"/>
      <c r="CI551" s="40"/>
      <c r="CJ551" s="40"/>
      <c r="CK551" s="40"/>
      <c r="CL551" s="40"/>
      <c r="CM551" s="40"/>
      <c r="CN551" s="40"/>
      <c r="CO551" s="84">
        <v>0</v>
      </c>
      <c r="CP551" s="84">
        <v>0</v>
      </c>
      <c r="CQ551" s="40"/>
      <c r="CR551" s="57">
        <f t="shared" si="5749"/>
        <v>0</v>
      </c>
      <c r="CS551" s="179">
        <v>0</v>
      </c>
      <c r="CT551" s="139"/>
      <c r="CU551" s="84">
        <v>0</v>
      </c>
      <c r="CV551" s="84">
        <f t="shared" si="5688"/>
        <v>0</v>
      </c>
      <c r="CW551" s="84">
        <v>0</v>
      </c>
      <c r="CX551" s="84">
        <f t="shared" si="5689"/>
        <v>0</v>
      </c>
      <c r="CY551" s="191" t="str">
        <f t="shared" si="5690"/>
        <v>nebija plānots</v>
      </c>
      <c r="CZ551" s="84">
        <f t="shared" si="5691"/>
        <v>0</v>
      </c>
      <c r="DA551" s="139"/>
      <c r="DB551" s="84">
        <v>0</v>
      </c>
      <c r="DC551" s="84">
        <f t="shared" si="5693"/>
        <v>0</v>
      </c>
      <c r="DD551" s="84">
        <v>0</v>
      </c>
      <c r="DE551" s="84">
        <f t="shared" si="5694"/>
        <v>0</v>
      </c>
      <c r="DF551" s="191" t="str">
        <f t="shared" si="5942"/>
        <v>nebija plānots</v>
      </c>
      <c r="DG551" s="84">
        <f t="shared" si="5943"/>
        <v>0</v>
      </c>
      <c r="DH551" s="139"/>
      <c r="DI551" s="84">
        <v>0</v>
      </c>
      <c r="DJ551" s="84">
        <f t="shared" si="5944"/>
        <v>0</v>
      </c>
      <c r="DK551" s="84">
        <v>0</v>
      </c>
      <c r="DL551" s="84">
        <f t="shared" si="5698"/>
        <v>0</v>
      </c>
      <c r="DM551" s="191" t="str">
        <f t="shared" si="5945"/>
        <v>nebija plānots</v>
      </c>
      <c r="DN551" s="84">
        <f t="shared" si="5946"/>
        <v>0</v>
      </c>
      <c r="DO551" s="139"/>
      <c r="DP551" s="84">
        <v>0</v>
      </c>
      <c r="DQ551" s="84">
        <f t="shared" si="5947"/>
        <v>0</v>
      </c>
      <c r="DR551" s="84">
        <v>0</v>
      </c>
      <c r="DS551" s="84">
        <f t="shared" si="5702"/>
        <v>0</v>
      </c>
      <c r="DT551" s="191" t="str">
        <f t="shared" si="5948"/>
        <v>nebija plānots</v>
      </c>
      <c r="DU551" s="84">
        <f t="shared" si="5949"/>
        <v>0</v>
      </c>
      <c r="DV551" s="139"/>
      <c r="DW551" s="84">
        <v>0</v>
      </c>
      <c r="DX551" s="84">
        <f t="shared" si="5950"/>
        <v>0</v>
      </c>
      <c r="DY551" s="84">
        <v>0</v>
      </c>
      <c r="DZ551" s="84">
        <f t="shared" si="5706"/>
        <v>0</v>
      </c>
      <c r="EA551" s="191" t="str">
        <f t="shared" si="5951"/>
        <v>nebija plānots</v>
      </c>
      <c r="EB551" s="84">
        <f t="shared" si="5952"/>
        <v>0</v>
      </c>
      <c r="EC551" s="139"/>
      <c r="ED551" s="84">
        <v>0</v>
      </c>
      <c r="EE551" s="84">
        <f t="shared" si="5953"/>
        <v>0</v>
      </c>
      <c r="EF551" s="84">
        <v>0</v>
      </c>
      <c r="EG551" s="84">
        <f t="shared" si="5710"/>
        <v>0</v>
      </c>
      <c r="EH551" s="191" t="str">
        <f t="shared" si="5954"/>
        <v>nebija plānots</v>
      </c>
      <c r="EI551" s="84">
        <f t="shared" si="5955"/>
        <v>0</v>
      </c>
      <c r="EJ551" s="139"/>
      <c r="EK551" s="84">
        <v>0</v>
      </c>
      <c r="EL551" s="84">
        <f t="shared" si="5956"/>
        <v>0</v>
      </c>
      <c r="EM551" s="84">
        <v>0</v>
      </c>
      <c r="EN551" s="84">
        <f t="shared" si="5714"/>
        <v>0</v>
      </c>
      <c r="EO551" s="191" t="str">
        <f t="shared" si="5957"/>
        <v>nebija plānots</v>
      </c>
      <c r="EP551" s="84">
        <f t="shared" si="5958"/>
        <v>0</v>
      </c>
      <c r="EQ551" s="139"/>
      <c r="ER551" s="84">
        <v>0</v>
      </c>
      <c r="ES551" s="84">
        <f t="shared" si="5959"/>
        <v>0</v>
      </c>
      <c r="ET551" s="84">
        <v>0</v>
      </c>
      <c r="EU551" s="84">
        <f t="shared" si="5718"/>
        <v>0</v>
      </c>
      <c r="EV551" s="191" t="str">
        <f t="shared" si="5960"/>
        <v>nebija plānots</v>
      </c>
      <c r="EW551" s="84">
        <f t="shared" si="5961"/>
        <v>0</v>
      </c>
      <c r="EX551" s="139"/>
      <c r="EY551" s="84">
        <v>0</v>
      </c>
      <c r="EZ551" s="84">
        <f t="shared" si="5962"/>
        <v>0</v>
      </c>
      <c r="FA551" s="84">
        <v>0</v>
      </c>
      <c r="FB551" s="84">
        <f t="shared" si="5722"/>
        <v>0</v>
      </c>
      <c r="FC551" s="191" t="str">
        <f t="shared" si="5963"/>
        <v>nebija plānots</v>
      </c>
      <c r="FD551" s="84">
        <f t="shared" si="5964"/>
        <v>0</v>
      </c>
      <c r="FE551" s="139"/>
      <c r="FF551" s="84">
        <v>0</v>
      </c>
      <c r="FG551" s="84">
        <f t="shared" si="5965"/>
        <v>0</v>
      </c>
      <c r="FH551" s="84">
        <v>0</v>
      </c>
      <c r="FI551" s="84">
        <f t="shared" si="5726"/>
        <v>0</v>
      </c>
      <c r="FJ551" s="191" t="str">
        <f t="shared" si="5966"/>
        <v>nebija plānots</v>
      </c>
      <c r="FK551" s="84">
        <f t="shared" si="5967"/>
        <v>0</v>
      </c>
      <c r="FL551" s="139"/>
      <c r="FM551" s="84">
        <v>0</v>
      </c>
      <c r="FN551" s="84">
        <f t="shared" si="5968"/>
        <v>0</v>
      </c>
      <c r="FO551" s="84">
        <v>0</v>
      </c>
      <c r="FP551" s="84">
        <f t="shared" si="5730"/>
        <v>0</v>
      </c>
      <c r="FQ551" s="191" t="str">
        <f t="shared" si="5969"/>
        <v>nebija plānots</v>
      </c>
      <c r="FR551" s="84">
        <f t="shared" si="5970"/>
        <v>0</v>
      </c>
      <c r="FS551" s="139">
        <f>SUM(CS551:FL551)</f>
        <v>0</v>
      </c>
      <c r="FT551" s="97">
        <f t="shared" si="5733"/>
        <v>0</v>
      </c>
      <c r="FU551" s="84">
        <v>0</v>
      </c>
      <c r="FV551" s="84">
        <v>0</v>
      </c>
      <c r="FW551" s="84">
        <v>0</v>
      </c>
      <c r="FX551" s="84">
        <f t="shared" si="5734"/>
        <v>0</v>
      </c>
      <c r="FY551" s="191" t="str">
        <f t="shared" si="5735"/>
        <v>nebija plānots</v>
      </c>
      <c r="FZ551" s="84">
        <f t="shared" si="5736"/>
        <v>0</v>
      </c>
      <c r="GA551" s="84">
        <v>0</v>
      </c>
      <c r="GB551" s="84">
        <v>0</v>
      </c>
      <c r="GC551" s="84">
        <f t="shared" si="5737"/>
        <v>0</v>
      </c>
      <c r="GD551" s="84">
        <f t="shared" si="5738"/>
        <v>0</v>
      </c>
      <c r="GE551" s="84">
        <f t="shared" si="5739"/>
        <v>0</v>
      </c>
      <c r="GF551" s="191" t="str">
        <f t="shared" si="5740"/>
        <v>nebija plānots</v>
      </c>
      <c r="GG551" s="84">
        <f t="shared" si="5741"/>
        <v>0</v>
      </c>
      <c r="GH551" s="84">
        <v>0</v>
      </c>
      <c r="GI551" s="84">
        <v>0</v>
      </c>
      <c r="GJ551" s="84">
        <f t="shared" si="5742"/>
        <v>0</v>
      </c>
      <c r="GK551" s="84">
        <f t="shared" si="5743"/>
        <v>0</v>
      </c>
      <c r="GL551" s="84">
        <f t="shared" si="5744"/>
        <v>0</v>
      </c>
      <c r="GM551" s="191" t="str">
        <f t="shared" si="5745"/>
        <v>nebija plānots</v>
      </c>
      <c r="GN551" s="84">
        <f t="shared" si="5746"/>
        <v>0</v>
      </c>
      <c r="GO551" s="84">
        <v>0</v>
      </c>
      <c r="GP551" s="84">
        <v>0</v>
      </c>
      <c r="GQ551" s="84">
        <f t="shared" si="5680"/>
        <v>0</v>
      </c>
      <c r="GR551" s="84">
        <f t="shared" si="5681"/>
        <v>0</v>
      </c>
      <c r="GS551" s="84">
        <f t="shared" si="5682"/>
        <v>0</v>
      </c>
      <c r="GT551" s="191" t="str">
        <f t="shared" si="5747"/>
        <v>nebija plānots</v>
      </c>
      <c r="GU551" s="84">
        <f t="shared" si="5683"/>
        <v>0</v>
      </c>
      <c r="GV551" s="84">
        <v>0</v>
      </c>
      <c r="GW551" s="84">
        <v>0</v>
      </c>
      <c r="GX551" s="84">
        <f t="shared" si="5684"/>
        <v>0</v>
      </c>
      <c r="GY551" s="84">
        <f t="shared" si="5685"/>
        <v>0</v>
      </c>
      <c r="GZ551" s="84">
        <f t="shared" si="5686"/>
        <v>0</v>
      </c>
      <c r="HA551" s="191" t="str">
        <f t="shared" si="5870"/>
        <v>nebija plānots</v>
      </c>
      <c r="HB551" s="84">
        <f t="shared" si="5687"/>
        <v>0</v>
      </c>
      <c r="HC551" s="40"/>
      <c r="HD551" s="40"/>
      <c r="HE551" s="99"/>
      <c r="HF551" s="99"/>
      <c r="HG551" s="150" t="s">
        <v>768</v>
      </c>
      <c r="HH551" s="100"/>
      <c r="HI551" s="114"/>
    </row>
    <row r="552" spans="1:217" ht="105" hidden="1" outlineLevel="1" x14ac:dyDescent="0.45">
      <c r="B552" s="9"/>
      <c r="C552" s="317" t="s">
        <v>348</v>
      </c>
      <c r="D552" s="1" t="s">
        <v>1471</v>
      </c>
      <c r="E552" s="35">
        <v>534</v>
      </c>
      <c r="F552" s="35">
        <v>9</v>
      </c>
      <c r="G552" s="38" t="s">
        <v>348</v>
      </c>
      <c r="H552" s="37" t="s">
        <v>349</v>
      </c>
      <c r="I552" s="37" t="s">
        <v>568</v>
      </c>
      <c r="J552" s="54">
        <v>0</v>
      </c>
      <c r="K552" s="38"/>
      <c r="L552" s="38"/>
      <c r="M552" s="42" t="s">
        <v>89</v>
      </c>
      <c r="N552" s="41"/>
      <c r="O552" s="38"/>
      <c r="P552" s="38" t="s">
        <v>457</v>
      </c>
      <c r="Q552" s="40"/>
      <c r="R552" s="40"/>
      <c r="S552" s="40"/>
      <c r="T552" s="40"/>
      <c r="U552" s="40"/>
      <c r="V552" s="40"/>
      <c r="W552" s="40"/>
      <c r="X552" s="85">
        <f t="shared" si="5748"/>
        <v>0</v>
      </c>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0"/>
      <c r="AZ552" s="40"/>
      <c r="BA552" s="40"/>
      <c r="BB552" s="40"/>
      <c r="BC552" s="40"/>
      <c r="BD552" s="40"/>
      <c r="BE552" s="40"/>
      <c r="BF552" s="40"/>
      <c r="BG552" s="40"/>
      <c r="BH552" s="40"/>
      <c r="BI552" s="40"/>
      <c r="BJ552" s="40"/>
      <c r="BK552" s="40"/>
      <c r="BL552" s="40"/>
      <c r="BM552" s="40"/>
      <c r="BN552" s="40"/>
      <c r="BO552" s="40"/>
      <c r="BP552" s="40"/>
      <c r="BQ552" s="40"/>
      <c r="BR552" s="40"/>
      <c r="BS552" s="40"/>
      <c r="BT552" s="40"/>
      <c r="BU552" s="40"/>
      <c r="BV552" s="40"/>
      <c r="BW552" s="40"/>
      <c r="BX552" s="40"/>
      <c r="BY552" s="40"/>
      <c r="BZ552" s="40"/>
      <c r="CA552" s="40"/>
      <c r="CB552" s="40"/>
      <c r="CC552" s="40"/>
      <c r="CD552" s="40"/>
      <c r="CE552" s="40"/>
      <c r="CF552" s="40"/>
      <c r="CG552" s="40"/>
      <c r="CH552" s="40"/>
      <c r="CI552" s="40"/>
      <c r="CJ552" s="40"/>
      <c r="CK552" s="40"/>
      <c r="CL552" s="40"/>
      <c r="CM552" s="40"/>
      <c r="CN552" s="40"/>
      <c r="CO552" s="84">
        <v>0</v>
      </c>
      <c r="CP552" s="84">
        <v>0</v>
      </c>
      <c r="CQ552" s="40"/>
      <c r="CR552" s="57">
        <f t="shared" si="5749"/>
        <v>0</v>
      </c>
      <c r="CS552" s="40"/>
      <c r="CT552" s="40">
        <v>361233.78</v>
      </c>
      <c r="CU552" s="84"/>
      <c r="CV552" s="84"/>
      <c r="CW552" s="84"/>
      <c r="CX552" s="84"/>
      <c r="CY552" s="191"/>
      <c r="CZ552" s="84"/>
      <c r="DA552" s="40">
        <v>75732.95</v>
      </c>
      <c r="DB552" s="84">
        <v>0</v>
      </c>
      <c r="DC552" s="84"/>
      <c r="DD552" s="84"/>
      <c r="DE552" s="84">
        <f t="shared" si="5694"/>
        <v>0</v>
      </c>
      <c r="DF552" s="191"/>
      <c r="DG552" s="84"/>
      <c r="DH552" s="40">
        <v>158236.1</v>
      </c>
      <c r="DI552" s="84">
        <v>0</v>
      </c>
      <c r="DJ552" s="84"/>
      <c r="DK552" s="84"/>
      <c r="DL552" s="84">
        <f t="shared" si="5698"/>
        <v>0</v>
      </c>
      <c r="DM552" s="191"/>
      <c r="DN552" s="84"/>
      <c r="DO552" s="40">
        <v>219357.28</v>
      </c>
      <c r="DP552" s="84">
        <v>0</v>
      </c>
      <c r="DQ552" s="84"/>
      <c r="DR552" s="84"/>
      <c r="DS552" s="84">
        <f t="shared" si="5702"/>
        <v>0</v>
      </c>
      <c r="DT552" s="191"/>
      <c r="DU552" s="84"/>
      <c r="DV552" s="40">
        <v>241558.71</v>
      </c>
      <c r="DW552" s="84">
        <v>0</v>
      </c>
      <c r="DX552" s="84"/>
      <c r="DY552" s="84"/>
      <c r="DZ552" s="84">
        <f t="shared" si="5706"/>
        <v>0</v>
      </c>
      <c r="EA552" s="191"/>
      <c r="EB552" s="84"/>
      <c r="EC552" s="40">
        <v>164679.19</v>
      </c>
      <c r="ED552" s="84">
        <v>0</v>
      </c>
      <c r="EE552" s="84"/>
      <c r="EF552" s="84"/>
      <c r="EG552" s="84">
        <f t="shared" si="5710"/>
        <v>0</v>
      </c>
      <c r="EH552" s="191"/>
      <c r="EI552" s="84"/>
      <c r="EJ552" s="40">
        <v>271986.68</v>
      </c>
      <c r="EK552" s="84">
        <v>0</v>
      </c>
      <c r="EL552" s="84"/>
      <c r="EM552" s="84"/>
      <c r="EN552" s="84">
        <f t="shared" si="5714"/>
        <v>0</v>
      </c>
      <c r="EO552" s="191"/>
      <c r="EP552" s="84"/>
      <c r="EQ552" s="40">
        <v>118761.66</v>
      </c>
      <c r="ER552" s="84">
        <v>0</v>
      </c>
      <c r="ES552" s="84"/>
      <c r="ET552" s="84"/>
      <c r="EU552" s="84">
        <f t="shared" si="5718"/>
        <v>0</v>
      </c>
      <c r="EV552" s="191"/>
      <c r="EW552" s="84"/>
      <c r="EX552" s="40">
        <v>63049.760000000002</v>
      </c>
      <c r="EY552" s="84">
        <v>0</v>
      </c>
      <c r="EZ552" s="84"/>
      <c r="FA552" s="84"/>
      <c r="FB552" s="84">
        <f t="shared" si="5722"/>
        <v>0</v>
      </c>
      <c r="FC552" s="191"/>
      <c r="FD552" s="84"/>
      <c r="FE552" s="40">
        <v>29737.16</v>
      </c>
      <c r="FF552" s="84">
        <v>0</v>
      </c>
      <c r="FG552" s="84"/>
      <c r="FH552" s="84"/>
      <c r="FI552" s="84">
        <f t="shared" si="5726"/>
        <v>0</v>
      </c>
      <c r="FJ552" s="191"/>
      <c r="FK552" s="84"/>
      <c r="FL552" s="40">
        <v>116871.33</v>
      </c>
      <c r="FM552" s="84">
        <v>0</v>
      </c>
      <c r="FN552" s="84"/>
      <c r="FO552" s="84"/>
      <c r="FP552" s="84">
        <f t="shared" si="5730"/>
        <v>0</v>
      </c>
      <c r="FQ552" s="191"/>
      <c r="FR552" s="84"/>
      <c r="FS552" s="40"/>
      <c r="FT552" s="97">
        <f t="shared" si="5733"/>
        <v>0</v>
      </c>
      <c r="FU552" s="84">
        <v>0</v>
      </c>
      <c r="FV552" s="84">
        <v>0</v>
      </c>
      <c r="FW552" s="84">
        <v>0</v>
      </c>
      <c r="FX552" s="84">
        <f t="shared" si="5734"/>
        <v>0</v>
      </c>
      <c r="FY552" s="191" t="str">
        <f t="shared" si="5735"/>
        <v>nebija plānots</v>
      </c>
      <c r="FZ552" s="84">
        <f t="shared" si="5736"/>
        <v>0</v>
      </c>
      <c r="GA552" s="84">
        <v>0</v>
      </c>
      <c r="GB552" s="84">
        <v>0</v>
      </c>
      <c r="GC552" s="84">
        <f t="shared" si="5737"/>
        <v>0</v>
      </c>
      <c r="GD552" s="84">
        <f t="shared" si="5738"/>
        <v>0</v>
      </c>
      <c r="GE552" s="84">
        <f t="shared" si="5739"/>
        <v>0</v>
      </c>
      <c r="GF552" s="191" t="str">
        <f t="shared" si="5740"/>
        <v>nebija plānots</v>
      </c>
      <c r="GG552" s="84">
        <f t="shared" si="5741"/>
        <v>0</v>
      </c>
      <c r="GH552" s="84">
        <v>0</v>
      </c>
      <c r="GI552" s="84">
        <v>0</v>
      </c>
      <c r="GJ552" s="84">
        <f t="shared" si="5742"/>
        <v>0</v>
      </c>
      <c r="GK552" s="84">
        <f t="shared" si="5743"/>
        <v>0</v>
      </c>
      <c r="GL552" s="84">
        <f t="shared" si="5744"/>
        <v>0</v>
      </c>
      <c r="GM552" s="191" t="str">
        <f t="shared" si="5745"/>
        <v>nebija plānots</v>
      </c>
      <c r="GN552" s="84">
        <f t="shared" si="5746"/>
        <v>0</v>
      </c>
      <c r="GO552" s="84">
        <v>0</v>
      </c>
      <c r="GP552" s="84">
        <v>0</v>
      </c>
      <c r="GQ552" s="84">
        <f t="shared" si="5680"/>
        <v>0</v>
      </c>
      <c r="GR552" s="84">
        <f t="shared" si="5681"/>
        <v>0</v>
      </c>
      <c r="GS552" s="84">
        <f t="shared" si="5682"/>
        <v>0</v>
      </c>
      <c r="GT552" s="191" t="str">
        <f t="shared" si="5747"/>
        <v>nebija plānots</v>
      </c>
      <c r="GU552" s="84">
        <f t="shared" si="5683"/>
        <v>0</v>
      </c>
      <c r="GV552" s="84">
        <v>0</v>
      </c>
      <c r="GW552" s="84">
        <v>0</v>
      </c>
      <c r="GX552" s="84">
        <f t="shared" si="5684"/>
        <v>0</v>
      </c>
      <c r="GY552" s="84">
        <f t="shared" si="5685"/>
        <v>0</v>
      </c>
      <c r="GZ552" s="84">
        <f t="shared" si="5686"/>
        <v>0</v>
      </c>
      <c r="HA552" s="191" t="str">
        <f t="shared" si="5870"/>
        <v>nebija plānots</v>
      </c>
      <c r="HB552" s="84">
        <f t="shared" si="5687"/>
        <v>0</v>
      </c>
      <c r="HC552" s="40"/>
      <c r="HD552" s="40"/>
      <c r="HE552" s="99"/>
      <c r="HF552" s="158">
        <v>0.85</v>
      </c>
      <c r="HG552" s="100" t="s">
        <v>815</v>
      </c>
      <c r="HH552" s="100"/>
      <c r="HI552" s="100"/>
    </row>
    <row r="553" spans="1:217" ht="156" collapsed="1" x14ac:dyDescent="0.45">
      <c r="A553" s="1" t="str">
        <f>G553&amp;K553</f>
        <v>9.2.3.__</v>
      </c>
      <c r="B553" s="9" t="str">
        <f>C553&amp;J553&amp;"."&amp;D553</f>
        <v>9.2.3.K0.Nē</v>
      </c>
      <c r="C553" s="317" t="s">
        <v>168</v>
      </c>
      <c r="D553" s="1" t="s">
        <v>1471</v>
      </c>
      <c r="E553" s="35">
        <v>535</v>
      </c>
      <c r="F553" s="52">
        <v>9</v>
      </c>
      <c r="G553" s="53" t="s">
        <v>168</v>
      </c>
      <c r="H553" s="54" t="s">
        <v>331</v>
      </c>
      <c r="I553" s="54" t="str">
        <f t="shared" si="4781"/>
        <v>9.2.3. Veselības tīklu attīstības vadlīnijas un kvalitātes  sistēma</v>
      </c>
      <c r="J553" s="54" t="s">
        <v>1472</v>
      </c>
      <c r="K553" s="55" t="s">
        <v>33</v>
      </c>
      <c r="L553" s="38" t="str">
        <f t="shared" si="4782"/>
        <v>9.2.3.__</v>
      </c>
      <c r="M553" s="56" t="s">
        <v>113</v>
      </c>
      <c r="N553" s="55" t="s">
        <v>4</v>
      </c>
      <c r="O553" s="55" t="s">
        <v>222</v>
      </c>
      <c r="P553" s="55" t="s">
        <v>225</v>
      </c>
      <c r="Q553" s="57">
        <f t="shared" ref="Q553:Q637" si="5972">S553+T553+U553+V553+W553</f>
        <v>5766002</v>
      </c>
      <c r="R553" s="57">
        <f t="shared" ref="R553:R637" si="5973">S553+T553+U553+V553</f>
        <v>5766002</v>
      </c>
      <c r="S553" s="80">
        <v>0</v>
      </c>
      <c r="T553" s="80">
        <v>0</v>
      </c>
      <c r="U553" s="81">
        <v>5766002</v>
      </c>
      <c r="V553" s="80">
        <v>0</v>
      </c>
      <c r="W553" s="80">
        <v>0</v>
      </c>
      <c r="X553" s="85" t="str">
        <f t="shared" si="5748"/>
        <v>ESF</v>
      </c>
      <c r="Y553" s="85">
        <v>0</v>
      </c>
      <c r="Z553" s="85">
        <v>614156.56999999995</v>
      </c>
      <c r="AA553" s="85">
        <v>0</v>
      </c>
      <c r="AB553" s="85">
        <v>0</v>
      </c>
      <c r="AC553" s="85">
        <v>722767.38</v>
      </c>
      <c r="AD553" s="85">
        <v>0</v>
      </c>
      <c r="AE553" s="85">
        <v>0</v>
      </c>
      <c r="AF553" s="85">
        <v>10416.1</v>
      </c>
      <c r="AG553" s="85">
        <v>0</v>
      </c>
      <c r="AH553" s="85">
        <v>10305.1</v>
      </c>
      <c r="AI553" s="85">
        <v>0</v>
      </c>
      <c r="AJ553" s="85">
        <v>27242.789999999997</v>
      </c>
      <c r="AK553" s="85">
        <v>16068.76</v>
      </c>
      <c r="AL553" s="85">
        <v>0</v>
      </c>
      <c r="AM553" s="85">
        <v>786800.13</v>
      </c>
      <c r="AN553" s="85">
        <f>AM553+Z553+Y553</f>
        <v>1400956.7</v>
      </c>
      <c r="AO553" s="85">
        <v>130822.44999999998</v>
      </c>
      <c r="AP553" s="57">
        <f t="shared" si="4538"/>
        <v>1531779.15</v>
      </c>
      <c r="AQ553" s="85">
        <v>0</v>
      </c>
      <c r="AR553" s="85">
        <v>0</v>
      </c>
      <c r="AS553" s="85">
        <v>413624.1</v>
      </c>
      <c r="AT553" s="85">
        <v>0</v>
      </c>
      <c r="AU553" s="85">
        <v>27455.11</v>
      </c>
      <c r="AV553" s="85">
        <v>0</v>
      </c>
      <c r="AW553" s="85">
        <v>0</v>
      </c>
      <c r="AX553" s="85">
        <v>0</v>
      </c>
      <c r="AY553" s="85">
        <v>0</v>
      </c>
      <c r="AZ553" s="85">
        <v>0</v>
      </c>
      <c r="BA553" s="85">
        <v>958098.97</v>
      </c>
      <c r="BB553" s="85">
        <v>41757.1</v>
      </c>
      <c r="BC553" s="57">
        <f t="shared" si="4539"/>
        <v>1440935.28</v>
      </c>
      <c r="BD553" s="57">
        <f t="shared" si="4474"/>
        <v>2972714.4299999997</v>
      </c>
      <c r="BE553" s="85">
        <v>0</v>
      </c>
      <c r="BF553" s="85">
        <v>0</v>
      </c>
      <c r="BG553" s="85">
        <v>0</v>
      </c>
      <c r="BH553" s="85">
        <v>21370.57</v>
      </c>
      <c r="BI553" s="85">
        <v>0</v>
      </c>
      <c r="BJ553" s="85">
        <v>0</v>
      </c>
      <c r="BK553" s="85">
        <v>0</v>
      </c>
      <c r="BL553" s="85">
        <v>0</v>
      </c>
      <c r="BM553" s="85">
        <v>0</v>
      </c>
      <c r="BN553" s="85">
        <v>0</v>
      </c>
      <c r="BO553" s="85">
        <v>0</v>
      </c>
      <c r="BP553" s="85">
        <v>189515.86</v>
      </c>
      <c r="BQ553" s="57">
        <f t="shared" si="4540"/>
        <v>210886.43</v>
      </c>
      <c r="BR553" s="85">
        <v>0</v>
      </c>
      <c r="BS553" s="85">
        <v>0</v>
      </c>
      <c r="BT553" s="85">
        <v>0</v>
      </c>
      <c r="BU553" s="85">
        <v>152934.65</v>
      </c>
      <c r="BV553" s="85">
        <v>0</v>
      </c>
      <c r="BW553" s="85">
        <v>0</v>
      </c>
      <c r="BX553" s="85">
        <v>0</v>
      </c>
      <c r="BY553" s="85">
        <v>0</v>
      </c>
      <c r="BZ553" s="85">
        <v>0</v>
      </c>
      <c r="CA553" s="85">
        <v>3224.42</v>
      </c>
      <c r="CB553" s="85">
        <v>0</v>
      </c>
      <c r="CC553" s="85">
        <v>0</v>
      </c>
      <c r="CD553" s="57">
        <f t="shared" si="4475"/>
        <v>156159.07</v>
      </c>
      <c r="CE553" s="85">
        <v>0</v>
      </c>
      <c r="CF553" s="85">
        <v>0</v>
      </c>
      <c r="CG553" s="85">
        <v>0</v>
      </c>
      <c r="CH553" s="85">
        <v>0</v>
      </c>
      <c r="CI553" s="85">
        <v>12085.75</v>
      </c>
      <c r="CJ553" s="85">
        <v>0</v>
      </c>
      <c r="CK553" s="85">
        <v>0</v>
      </c>
      <c r="CL553" s="85">
        <v>0</v>
      </c>
      <c r="CM553" s="85">
        <v>0</v>
      </c>
      <c r="CN553" s="85">
        <v>0</v>
      </c>
      <c r="CO553" s="84">
        <v>0</v>
      </c>
      <c r="CP553" s="84">
        <v>180013.14</v>
      </c>
      <c r="CQ553" s="57">
        <f>CE553+CF553+CG553+CH553+CI553+CJ553+CK553+CL553+CM553+CN553+CO553+CP553</f>
        <v>192098.89</v>
      </c>
      <c r="CR553" s="57">
        <f t="shared" si="5749"/>
        <v>3531858.82</v>
      </c>
      <c r="CS553" s="179">
        <v>0</v>
      </c>
      <c r="CT553" s="84">
        <v>0</v>
      </c>
      <c r="CU553" s="84">
        <v>0</v>
      </c>
      <c r="CV553" s="84">
        <f t="shared" si="5688"/>
        <v>0</v>
      </c>
      <c r="CW553" s="84">
        <v>0</v>
      </c>
      <c r="CX553" s="84">
        <f t="shared" si="5689"/>
        <v>0</v>
      </c>
      <c r="CY553" s="191" t="str">
        <f t="shared" si="5690"/>
        <v>nebija plānots</v>
      </c>
      <c r="CZ553" s="84">
        <f t="shared" si="5691"/>
        <v>0</v>
      </c>
      <c r="DA553" s="84">
        <f t="shared" ref="DA553:FL553" si="5974">DA554+DA555</f>
        <v>0</v>
      </c>
      <c r="DB553" s="84">
        <v>0</v>
      </c>
      <c r="DC553" s="84">
        <f t="shared" si="5693"/>
        <v>0</v>
      </c>
      <c r="DD553" s="84">
        <v>0</v>
      </c>
      <c r="DE553" s="84">
        <f t="shared" si="5694"/>
        <v>0</v>
      </c>
      <c r="DF553" s="191" t="str">
        <f t="shared" ref="DF553" si="5975">IFERROR(DE553/DC553,"nebija plānots")</f>
        <v>nebija plānots</v>
      </c>
      <c r="DG553" s="84">
        <f t="shared" ref="DG553" si="5976">DE553-DC553</f>
        <v>0</v>
      </c>
      <c r="DH553" s="84">
        <f t="shared" si="5974"/>
        <v>0</v>
      </c>
      <c r="DI553" s="84">
        <v>0</v>
      </c>
      <c r="DJ553" s="84">
        <f t="shared" ref="DJ553" si="5977">DC553+DH553</f>
        <v>0</v>
      </c>
      <c r="DK553" s="84">
        <v>0</v>
      </c>
      <c r="DL553" s="84">
        <f t="shared" si="5698"/>
        <v>0</v>
      </c>
      <c r="DM553" s="191" t="str">
        <f t="shared" ref="DM553" si="5978">IFERROR(DL553/DJ553,"nebija plānots")</f>
        <v>nebija plānots</v>
      </c>
      <c r="DN553" s="84">
        <f t="shared" ref="DN553" si="5979">DL553-DJ553</f>
        <v>0</v>
      </c>
      <c r="DO553" s="84">
        <f t="shared" si="5974"/>
        <v>0</v>
      </c>
      <c r="DP553" s="84">
        <v>0</v>
      </c>
      <c r="DQ553" s="84">
        <f t="shared" ref="DQ553" si="5980">DJ553+DO553</f>
        <v>0</v>
      </c>
      <c r="DR553" s="84">
        <v>0</v>
      </c>
      <c r="DS553" s="84">
        <f t="shared" si="5702"/>
        <v>0</v>
      </c>
      <c r="DT553" s="191" t="str">
        <f t="shared" ref="DT553" si="5981">IFERROR(DS553/DQ553,"nebija plānots")</f>
        <v>nebija plānots</v>
      </c>
      <c r="DU553" s="84">
        <f t="shared" ref="DU553" si="5982">DS553-DQ553</f>
        <v>0</v>
      </c>
      <c r="DV553" s="84">
        <f t="shared" si="5974"/>
        <v>51007.13</v>
      </c>
      <c r="DW553" s="84">
        <v>94477.52</v>
      </c>
      <c r="DX553" s="84">
        <f t="shared" ref="DX553" si="5983">DQ553+DV553</f>
        <v>51007.13</v>
      </c>
      <c r="DY553" s="84">
        <v>0</v>
      </c>
      <c r="DZ553" s="84">
        <f t="shared" si="5706"/>
        <v>94477.52</v>
      </c>
      <c r="EA553" s="191">
        <f t="shared" ref="EA553" si="5984">IFERROR(DZ553/DX553,"nebija plānots")</f>
        <v>1.8522414415396438</v>
      </c>
      <c r="EB553" s="84">
        <f t="shared" ref="EB553" si="5985">DZ553-DX553</f>
        <v>43470.390000000007</v>
      </c>
      <c r="EC553" s="84">
        <f t="shared" si="5974"/>
        <v>0</v>
      </c>
      <c r="ED553" s="84">
        <v>0</v>
      </c>
      <c r="EE553" s="84">
        <f t="shared" ref="EE553" si="5986">DX553+EC553</f>
        <v>51007.13</v>
      </c>
      <c r="EF553" s="84">
        <v>0</v>
      </c>
      <c r="EG553" s="84">
        <f t="shared" si="5710"/>
        <v>94477.52</v>
      </c>
      <c r="EH553" s="191">
        <f t="shared" ref="EH553" si="5987">IFERROR(EG553/EE553,"nebija plānots")</f>
        <v>1.8522414415396438</v>
      </c>
      <c r="EI553" s="84">
        <f t="shared" ref="EI553" si="5988">EG553-EE553</f>
        <v>43470.390000000007</v>
      </c>
      <c r="EJ553" s="84">
        <f t="shared" si="5974"/>
        <v>0</v>
      </c>
      <c r="EK553" s="84">
        <v>0</v>
      </c>
      <c r="EL553" s="84">
        <f t="shared" ref="EL553" si="5989">EE553+EJ553</f>
        <v>51007.13</v>
      </c>
      <c r="EM553" s="84">
        <v>0</v>
      </c>
      <c r="EN553" s="84">
        <f t="shared" si="5714"/>
        <v>94477.52</v>
      </c>
      <c r="EO553" s="191">
        <f t="shared" ref="EO553" si="5990">IFERROR(EN553/EL553,"nebija plānots")</f>
        <v>1.8522414415396438</v>
      </c>
      <c r="EP553" s="84">
        <f t="shared" ref="EP553" si="5991">EN553-EL553</f>
        <v>43470.390000000007</v>
      </c>
      <c r="EQ553" s="84">
        <f t="shared" si="5974"/>
        <v>0</v>
      </c>
      <c r="ER553" s="84">
        <v>0</v>
      </c>
      <c r="ES553" s="84">
        <f t="shared" ref="ES553" si="5992">EL553+EQ553</f>
        <v>51007.13</v>
      </c>
      <c r="ET553" s="84">
        <v>0</v>
      </c>
      <c r="EU553" s="84">
        <f t="shared" si="5718"/>
        <v>94477.52</v>
      </c>
      <c r="EV553" s="191">
        <f t="shared" ref="EV553" si="5993">IFERROR(EU553/ES553,"nebija plānots")</f>
        <v>1.8522414415396438</v>
      </c>
      <c r="EW553" s="84">
        <f t="shared" ref="EW553" si="5994">EU553-ES553</f>
        <v>43470.390000000007</v>
      </c>
      <c r="EX553" s="84">
        <f t="shared" si="5974"/>
        <v>0</v>
      </c>
      <c r="EY553" s="84">
        <v>0</v>
      </c>
      <c r="EZ553" s="84">
        <f t="shared" ref="EZ553" si="5995">ES553+EX553</f>
        <v>51007.13</v>
      </c>
      <c r="FA553" s="84">
        <v>0</v>
      </c>
      <c r="FB553" s="84">
        <f t="shared" si="5722"/>
        <v>94477.52</v>
      </c>
      <c r="FC553" s="191">
        <f t="shared" ref="FC553" si="5996">IFERROR(FB553/EZ553,"nebija plānots")</f>
        <v>1.8522414415396438</v>
      </c>
      <c r="FD553" s="84">
        <f t="shared" ref="FD553" si="5997">FB553-EZ553</f>
        <v>43470.390000000007</v>
      </c>
      <c r="FE553" s="84">
        <f t="shared" si="5974"/>
        <v>0</v>
      </c>
      <c r="FF553" s="84">
        <v>0</v>
      </c>
      <c r="FG553" s="84">
        <f t="shared" ref="FG553" si="5998">EZ553+FE553</f>
        <v>51007.13</v>
      </c>
      <c r="FH553" s="84">
        <v>0</v>
      </c>
      <c r="FI553" s="84">
        <f t="shared" si="5726"/>
        <v>94477.52</v>
      </c>
      <c r="FJ553" s="191">
        <f t="shared" ref="FJ553" si="5999">IFERROR(FI553/FG553,"nebija plānots")</f>
        <v>1.8522414415396438</v>
      </c>
      <c r="FK553" s="84">
        <f t="shared" ref="FK553" si="6000">FI553-FG553</f>
        <v>43470.390000000007</v>
      </c>
      <c r="FL553" s="84">
        <f t="shared" si="5974"/>
        <v>400514.43</v>
      </c>
      <c r="FM553" s="84">
        <v>681536.01</v>
      </c>
      <c r="FN553" s="84">
        <f t="shared" ref="FN553" si="6001">FG553+FL553</f>
        <v>451521.56</v>
      </c>
      <c r="FO553" s="84">
        <v>0</v>
      </c>
      <c r="FP553" s="84">
        <f t="shared" si="5730"/>
        <v>776013.53</v>
      </c>
      <c r="FQ553" s="191">
        <f t="shared" ref="FQ553" si="6002">IFERROR(FP553/FN553,"nebija plānots")</f>
        <v>1.7186632904085466</v>
      </c>
      <c r="FR553" s="84">
        <f t="shared" ref="FR553" si="6003">FP553-FN553</f>
        <v>324491.97000000003</v>
      </c>
      <c r="FS553" s="97">
        <f t="shared" si="5932"/>
        <v>451521.56</v>
      </c>
      <c r="FT553" s="97">
        <f t="shared" si="5733"/>
        <v>4307872.3499999996</v>
      </c>
      <c r="FU553" s="84">
        <v>436997.73</v>
      </c>
      <c r="FV553" s="84">
        <v>0</v>
      </c>
      <c r="FW553" s="84">
        <v>0</v>
      </c>
      <c r="FX553" s="84">
        <f t="shared" si="5734"/>
        <v>0</v>
      </c>
      <c r="FY553" s="191">
        <f t="shared" si="5735"/>
        <v>0</v>
      </c>
      <c r="FZ553" s="84">
        <f t="shared" si="5736"/>
        <v>436997.73</v>
      </c>
      <c r="GA553" s="84">
        <v>0</v>
      </c>
      <c r="GB553" s="84">
        <v>0</v>
      </c>
      <c r="GC553" s="84">
        <f t="shared" si="5737"/>
        <v>0</v>
      </c>
      <c r="GD553" s="84">
        <f t="shared" si="5738"/>
        <v>0</v>
      </c>
      <c r="GE553" s="84">
        <f t="shared" si="5739"/>
        <v>0</v>
      </c>
      <c r="GF553" s="191">
        <f t="shared" si="5740"/>
        <v>0</v>
      </c>
      <c r="GG553" s="84">
        <f t="shared" si="5741"/>
        <v>436997.73</v>
      </c>
      <c r="GH553" s="84">
        <v>436997.71</v>
      </c>
      <c r="GI553" s="84">
        <v>0</v>
      </c>
      <c r="GJ553" s="84">
        <f t="shared" si="5742"/>
        <v>436997.71</v>
      </c>
      <c r="GK553" s="84">
        <f t="shared" si="5743"/>
        <v>0</v>
      </c>
      <c r="GL553" s="84">
        <f t="shared" si="5744"/>
        <v>436997.71</v>
      </c>
      <c r="GM553" s="191">
        <f t="shared" si="5745"/>
        <v>0.99999995423317201</v>
      </c>
      <c r="GN553" s="84">
        <f t="shared" si="5746"/>
        <v>1.9999999960418791E-2</v>
      </c>
      <c r="GO553" s="84">
        <v>0</v>
      </c>
      <c r="GP553" s="84">
        <v>0</v>
      </c>
      <c r="GQ553" s="84">
        <f t="shared" si="5680"/>
        <v>0</v>
      </c>
      <c r="GR553" s="84">
        <f t="shared" si="5681"/>
        <v>0</v>
      </c>
      <c r="GS553" s="84">
        <f t="shared" si="5682"/>
        <v>436997.71</v>
      </c>
      <c r="GT553" s="191">
        <f t="shared" si="5747"/>
        <v>0.99999995423317201</v>
      </c>
      <c r="GU553" s="84">
        <f t="shared" si="5683"/>
        <v>1.9999999960418791E-2</v>
      </c>
      <c r="GV553" s="84">
        <v>0</v>
      </c>
      <c r="GW553" s="84">
        <v>0</v>
      </c>
      <c r="GX553" s="84">
        <f t="shared" si="5684"/>
        <v>0</v>
      </c>
      <c r="GY553" s="84">
        <f t="shared" si="5685"/>
        <v>0</v>
      </c>
      <c r="GZ553" s="84">
        <f t="shared" si="5686"/>
        <v>436997.71</v>
      </c>
      <c r="HA553" s="191">
        <f t="shared" si="5870"/>
        <v>0.99999995423317201</v>
      </c>
      <c r="HB553" s="84">
        <f t="shared" si="5687"/>
        <v>1.9999999960418791E-2</v>
      </c>
      <c r="HC553" s="57">
        <f>FU553+FS553+CQ553+CD553+BQ553+BC553+AP553</f>
        <v>4420378.1099999994</v>
      </c>
      <c r="HD553" s="57">
        <f>Q553-HC553</f>
        <v>1345623.8900000006</v>
      </c>
      <c r="HE553" s="58"/>
      <c r="HF553" s="58"/>
      <c r="HG553" s="59"/>
      <c r="HH553" s="59"/>
      <c r="HI553" s="59"/>
    </row>
    <row r="554" spans="1:217" ht="78" hidden="1" outlineLevel="1" x14ac:dyDescent="0.45">
      <c r="B554" s="9"/>
      <c r="C554" s="317" t="s">
        <v>168</v>
      </c>
      <c r="D554" s="1" t="s">
        <v>1471</v>
      </c>
      <c r="E554" s="35">
        <v>536</v>
      </c>
      <c r="F554" s="35">
        <v>9</v>
      </c>
      <c r="G554" s="36" t="s">
        <v>168</v>
      </c>
      <c r="H554" s="37" t="s">
        <v>331</v>
      </c>
      <c r="I554" s="37" t="s">
        <v>569</v>
      </c>
      <c r="J554" s="54">
        <v>0</v>
      </c>
      <c r="K554" s="38"/>
      <c r="L554" s="38"/>
      <c r="M554" s="39" t="s">
        <v>113</v>
      </c>
      <c r="N554" s="38"/>
      <c r="O554" s="38"/>
      <c r="P554" s="38" t="s">
        <v>456</v>
      </c>
      <c r="Q554" s="40"/>
      <c r="R554" s="40"/>
      <c r="S554" s="40"/>
      <c r="T554" s="40"/>
      <c r="U554" s="98"/>
      <c r="V554" s="40"/>
      <c r="W554" s="40"/>
      <c r="X554" s="85">
        <f t="shared" si="5748"/>
        <v>0</v>
      </c>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0"/>
      <c r="AZ554" s="40"/>
      <c r="BA554" s="40"/>
      <c r="BB554" s="40"/>
      <c r="BC554" s="40"/>
      <c r="BD554" s="40"/>
      <c r="BE554" s="40"/>
      <c r="BF554" s="40"/>
      <c r="BG554" s="40"/>
      <c r="BH554" s="40"/>
      <c r="BI554" s="40"/>
      <c r="BJ554" s="40"/>
      <c r="BK554" s="40"/>
      <c r="BL554" s="40"/>
      <c r="BM554" s="40"/>
      <c r="BN554" s="40"/>
      <c r="BO554" s="40"/>
      <c r="BP554" s="40"/>
      <c r="BQ554" s="40"/>
      <c r="BR554" s="40"/>
      <c r="BS554" s="40"/>
      <c r="BT554" s="40"/>
      <c r="BU554" s="40"/>
      <c r="BV554" s="40"/>
      <c r="BW554" s="40"/>
      <c r="BX554" s="40"/>
      <c r="BY554" s="40"/>
      <c r="BZ554" s="40"/>
      <c r="CA554" s="40"/>
      <c r="CB554" s="40"/>
      <c r="CC554" s="40"/>
      <c r="CD554" s="40"/>
      <c r="CE554" s="40"/>
      <c r="CF554" s="40"/>
      <c r="CG554" s="40"/>
      <c r="CH554" s="40"/>
      <c r="CI554" s="40"/>
      <c r="CJ554" s="40"/>
      <c r="CK554" s="40"/>
      <c r="CL554" s="40"/>
      <c r="CM554" s="40"/>
      <c r="CN554" s="40"/>
      <c r="CO554" s="84">
        <v>0</v>
      </c>
      <c r="CP554" s="84">
        <v>0</v>
      </c>
      <c r="CQ554" s="40"/>
      <c r="CR554" s="57">
        <f t="shared" si="5749"/>
        <v>0</v>
      </c>
      <c r="CS554" s="40"/>
      <c r="CT554" s="40"/>
      <c r="CU554" s="84"/>
      <c r="CV554" s="84"/>
      <c r="CW554" s="84"/>
      <c r="CX554" s="84"/>
      <c r="CY554" s="191"/>
      <c r="CZ554" s="84"/>
      <c r="DA554" s="40"/>
      <c r="DB554" s="84">
        <v>0</v>
      </c>
      <c r="DC554" s="84"/>
      <c r="DD554" s="84"/>
      <c r="DE554" s="84">
        <f t="shared" si="5694"/>
        <v>0</v>
      </c>
      <c r="DF554" s="191"/>
      <c r="DG554" s="84"/>
      <c r="DH554" s="40"/>
      <c r="DI554" s="84">
        <v>0</v>
      </c>
      <c r="DJ554" s="84"/>
      <c r="DK554" s="84"/>
      <c r="DL554" s="84">
        <f t="shared" si="5698"/>
        <v>0</v>
      </c>
      <c r="DM554" s="191"/>
      <c r="DN554" s="84"/>
      <c r="DO554" s="40"/>
      <c r="DP554" s="84">
        <v>0</v>
      </c>
      <c r="DQ554" s="84"/>
      <c r="DR554" s="84"/>
      <c r="DS554" s="84">
        <f t="shared" si="5702"/>
        <v>0</v>
      </c>
      <c r="DT554" s="191"/>
      <c r="DU554" s="84"/>
      <c r="DV554" s="40"/>
      <c r="DW554" s="84">
        <v>0</v>
      </c>
      <c r="DX554" s="84"/>
      <c r="DY554" s="84"/>
      <c r="DZ554" s="84">
        <f t="shared" si="5706"/>
        <v>0</v>
      </c>
      <c r="EA554" s="191"/>
      <c r="EB554" s="84"/>
      <c r="EC554" s="40"/>
      <c r="ED554" s="84">
        <v>0</v>
      </c>
      <c r="EE554" s="84"/>
      <c r="EF554" s="84"/>
      <c r="EG554" s="84">
        <f t="shared" si="5710"/>
        <v>0</v>
      </c>
      <c r="EH554" s="191"/>
      <c r="EI554" s="84"/>
      <c r="EJ554" s="40"/>
      <c r="EK554" s="84">
        <v>0</v>
      </c>
      <c r="EL554" s="84"/>
      <c r="EM554" s="84"/>
      <c r="EN554" s="84">
        <f t="shared" si="5714"/>
        <v>0</v>
      </c>
      <c r="EO554" s="191"/>
      <c r="EP554" s="84"/>
      <c r="EQ554" s="40"/>
      <c r="ER554" s="84">
        <v>0</v>
      </c>
      <c r="ES554" s="84"/>
      <c r="ET554" s="84"/>
      <c r="EU554" s="84">
        <f t="shared" si="5718"/>
        <v>0</v>
      </c>
      <c r="EV554" s="191"/>
      <c r="EW554" s="84"/>
      <c r="EX554" s="40"/>
      <c r="EY554" s="84">
        <v>0</v>
      </c>
      <c r="EZ554" s="84"/>
      <c r="FA554" s="84"/>
      <c r="FB554" s="84">
        <f t="shared" si="5722"/>
        <v>0</v>
      </c>
      <c r="FC554" s="191"/>
      <c r="FD554" s="84"/>
      <c r="FE554" s="40"/>
      <c r="FF554" s="84">
        <v>0</v>
      </c>
      <c r="FG554" s="84"/>
      <c r="FH554" s="84"/>
      <c r="FI554" s="84">
        <f t="shared" si="5726"/>
        <v>0</v>
      </c>
      <c r="FJ554" s="191"/>
      <c r="FK554" s="84"/>
      <c r="FL554" s="40"/>
      <c r="FM554" s="84">
        <v>0</v>
      </c>
      <c r="FN554" s="84"/>
      <c r="FO554" s="84"/>
      <c r="FP554" s="84">
        <f t="shared" si="5730"/>
        <v>0</v>
      </c>
      <c r="FQ554" s="191"/>
      <c r="FR554" s="84"/>
      <c r="FS554" s="40"/>
      <c r="FT554" s="97">
        <f t="shared" si="5733"/>
        <v>0</v>
      </c>
      <c r="FU554" s="84">
        <v>0</v>
      </c>
      <c r="FV554" s="84">
        <v>0</v>
      </c>
      <c r="FW554" s="84">
        <v>0</v>
      </c>
      <c r="FX554" s="84">
        <f t="shared" si="5734"/>
        <v>0</v>
      </c>
      <c r="FY554" s="191" t="str">
        <f t="shared" si="5735"/>
        <v>nebija plānots</v>
      </c>
      <c r="FZ554" s="84">
        <f t="shared" si="5736"/>
        <v>0</v>
      </c>
      <c r="GA554" s="84">
        <v>0</v>
      </c>
      <c r="GB554" s="84">
        <v>0</v>
      </c>
      <c r="GC554" s="84">
        <f t="shared" si="5737"/>
        <v>0</v>
      </c>
      <c r="GD554" s="84">
        <f t="shared" si="5738"/>
        <v>0</v>
      </c>
      <c r="GE554" s="84">
        <f t="shared" si="5739"/>
        <v>0</v>
      </c>
      <c r="GF554" s="191" t="str">
        <f t="shared" si="5740"/>
        <v>nebija plānots</v>
      </c>
      <c r="GG554" s="84">
        <f t="shared" si="5741"/>
        <v>0</v>
      </c>
      <c r="GH554" s="84">
        <v>0</v>
      </c>
      <c r="GI554" s="84">
        <v>0</v>
      </c>
      <c r="GJ554" s="84">
        <f t="shared" si="5742"/>
        <v>0</v>
      </c>
      <c r="GK554" s="84">
        <f t="shared" si="5743"/>
        <v>0</v>
      </c>
      <c r="GL554" s="84">
        <f t="shared" si="5744"/>
        <v>0</v>
      </c>
      <c r="GM554" s="191" t="str">
        <f t="shared" si="5745"/>
        <v>nebija plānots</v>
      </c>
      <c r="GN554" s="84">
        <f t="shared" si="5746"/>
        <v>0</v>
      </c>
      <c r="GO554" s="84">
        <v>0</v>
      </c>
      <c r="GP554" s="84">
        <v>0</v>
      </c>
      <c r="GQ554" s="84">
        <f t="shared" si="5680"/>
        <v>0</v>
      </c>
      <c r="GR554" s="84">
        <f t="shared" si="5681"/>
        <v>0</v>
      </c>
      <c r="GS554" s="84">
        <f t="shared" si="5682"/>
        <v>0</v>
      </c>
      <c r="GT554" s="191" t="str">
        <f t="shared" si="5747"/>
        <v>nebija plānots</v>
      </c>
      <c r="GU554" s="84">
        <f t="shared" si="5683"/>
        <v>0</v>
      </c>
      <c r="GV554" s="84">
        <v>0</v>
      </c>
      <c r="GW554" s="84">
        <v>0</v>
      </c>
      <c r="GX554" s="84">
        <f t="shared" si="5684"/>
        <v>0</v>
      </c>
      <c r="GY554" s="84">
        <f t="shared" si="5685"/>
        <v>0</v>
      </c>
      <c r="GZ554" s="84">
        <f t="shared" si="5686"/>
        <v>0</v>
      </c>
      <c r="HA554" s="191" t="str">
        <f t="shared" si="5870"/>
        <v>nebija plānots</v>
      </c>
      <c r="HB554" s="84">
        <f t="shared" si="5687"/>
        <v>0</v>
      </c>
      <c r="HC554" s="40"/>
      <c r="HD554" s="40"/>
      <c r="HE554" s="99"/>
      <c r="HF554" s="99"/>
      <c r="HG554" s="100"/>
      <c r="HH554" s="100"/>
      <c r="HI554" s="100"/>
    </row>
    <row r="555" spans="1:217" ht="147" hidden="1" outlineLevel="1" x14ac:dyDescent="0.45">
      <c r="B555" s="9"/>
      <c r="C555" s="317" t="s">
        <v>168</v>
      </c>
      <c r="D555" s="1" t="s">
        <v>1471</v>
      </c>
      <c r="E555" s="35">
        <v>537</v>
      </c>
      <c r="F555" s="35">
        <v>9</v>
      </c>
      <c r="G555" s="36" t="s">
        <v>168</v>
      </c>
      <c r="H555" s="37" t="s">
        <v>331</v>
      </c>
      <c r="I555" s="37" t="s">
        <v>569</v>
      </c>
      <c r="J555" s="54">
        <v>0</v>
      </c>
      <c r="K555" s="38"/>
      <c r="L555" s="38"/>
      <c r="M555" s="39" t="s">
        <v>113</v>
      </c>
      <c r="N555" s="38"/>
      <c r="O555" s="38"/>
      <c r="P555" s="38" t="s">
        <v>457</v>
      </c>
      <c r="Q555" s="40"/>
      <c r="R555" s="40"/>
      <c r="S555" s="40"/>
      <c r="T555" s="40"/>
      <c r="U555" s="98"/>
      <c r="V555" s="40"/>
      <c r="W555" s="40"/>
      <c r="X555" s="85">
        <f t="shared" si="5748"/>
        <v>0</v>
      </c>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0"/>
      <c r="AZ555" s="40"/>
      <c r="BA555" s="40"/>
      <c r="BB555" s="40"/>
      <c r="BC555" s="40"/>
      <c r="BD555" s="40"/>
      <c r="BE555" s="40"/>
      <c r="BF555" s="40"/>
      <c r="BG555" s="40"/>
      <c r="BH555" s="40"/>
      <c r="BI555" s="40"/>
      <c r="BJ555" s="40"/>
      <c r="BK555" s="40"/>
      <c r="BL555" s="40"/>
      <c r="BM555" s="40"/>
      <c r="BN555" s="40"/>
      <c r="BO555" s="40"/>
      <c r="BP555" s="40"/>
      <c r="BQ555" s="40"/>
      <c r="BR555" s="40"/>
      <c r="BS555" s="40"/>
      <c r="BT555" s="40"/>
      <c r="BU555" s="40"/>
      <c r="BV555" s="40"/>
      <c r="BW555" s="40"/>
      <c r="BX555" s="40"/>
      <c r="BY555" s="40"/>
      <c r="BZ555" s="40"/>
      <c r="CA555" s="40"/>
      <c r="CB555" s="40"/>
      <c r="CC555" s="40"/>
      <c r="CD555" s="40"/>
      <c r="CE555" s="40"/>
      <c r="CF555" s="40"/>
      <c r="CG555" s="40"/>
      <c r="CH555" s="40"/>
      <c r="CI555" s="40"/>
      <c r="CJ555" s="40"/>
      <c r="CK555" s="40"/>
      <c r="CL555" s="40"/>
      <c r="CM555" s="40"/>
      <c r="CN555" s="40"/>
      <c r="CO555" s="84">
        <v>0</v>
      </c>
      <c r="CP555" s="84">
        <v>0</v>
      </c>
      <c r="CQ555" s="40"/>
      <c r="CR555" s="57">
        <f t="shared" si="5749"/>
        <v>0</v>
      </c>
      <c r="CS555" s="40"/>
      <c r="CT555" s="40">
        <v>0</v>
      </c>
      <c r="CU555" s="84"/>
      <c r="CV555" s="84"/>
      <c r="CW555" s="84"/>
      <c r="CX555" s="84"/>
      <c r="CY555" s="191"/>
      <c r="CZ555" s="84"/>
      <c r="DA555" s="40">
        <v>0</v>
      </c>
      <c r="DB555" s="84">
        <v>0</v>
      </c>
      <c r="DC555" s="84"/>
      <c r="DD555" s="84"/>
      <c r="DE555" s="84">
        <f t="shared" si="5694"/>
        <v>0</v>
      </c>
      <c r="DF555" s="191"/>
      <c r="DG555" s="84"/>
      <c r="DH555" s="40">
        <v>0</v>
      </c>
      <c r="DI555" s="84">
        <v>0</v>
      </c>
      <c r="DJ555" s="84"/>
      <c r="DK555" s="84"/>
      <c r="DL555" s="84">
        <f t="shared" si="5698"/>
        <v>0</v>
      </c>
      <c r="DM555" s="191"/>
      <c r="DN555" s="84"/>
      <c r="DO555" s="40">
        <v>0</v>
      </c>
      <c r="DP555" s="84">
        <v>0</v>
      </c>
      <c r="DQ555" s="84"/>
      <c r="DR555" s="84"/>
      <c r="DS555" s="84">
        <f t="shared" si="5702"/>
        <v>0</v>
      </c>
      <c r="DT555" s="191"/>
      <c r="DU555" s="84"/>
      <c r="DV555" s="40">
        <v>51007.13</v>
      </c>
      <c r="DW555" s="84">
        <v>0</v>
      </c>
      <c r="DX555" s="84"/>
      <c r="DY555" s="84"/>
      <c r="DZ555" s="84">
        <f t="shared" si="5706"/>
        <v>0</v>
      </c>
      <c r="EA555" s="191"/>
      <c r="EB555" s="84"/>
      <c r="EC555" s="40">
        <v>0</v>
      </c>
      <c r="ED555" s="84">
        <v>0</v>
      </c>
      <c r="EE555" s="84"/>
      <c r="EF555" s="84"/>
      <c r="EG555" s="84">
        <f t="shared" si="5710"/>
        <v>0</v>
      </c>
      <c r="EH555" s="191"/>
      <c r="EI555" s="84"/>
      <c r="EJ555" s="40">
        <v>0</v>
      </c>
      <c r="EK555" s="84">
        <v>0</v>
      </c>
      <c r="EL555" s="84"/>
      <c r="EM555" s="84"/>
      <c r="EN555" s="84">
        <f t="shared" si="5714"/>
        <v>0</v>
      </c>
      <c r="EO555" s="191"/>
      <c r="EP555" s="84"/>
      <c r="EQ555" s="40">
        <v>0</v>
      </c>
      <c r="ER555" s="84">
        <v>0</v>
      </c>
      <c r="ES555" s="84"/>
      <c r="ET555" s="84"/>
      <c r="EU555" s="84">
        <f t="shared" si="5718"/>
        <v>0</v>
      </c>
      <c r="EV555" s="191"/>
      <c r="EW555" s="84"/>
      <c r="EX555" s="40">
        <v>0</v>
      </c>
      <c r="EY555" s="84">
        <v>0</v>
      </c>
      <c r="EZ555" s="84"/>
      <c r="FA555" s="84"/>
      <c r="FB555" s="84">
        <f t="shared" si="5722"/>
        <v>0</v>
      </c>
      <c r="FC555" s="191"/>
      <c r="FD555" s="84"/>
      <c r="FE555" s="40">
        <v>0</v>
      </c>
      <c r="FF555" s="84">
        <v>0</v>
      </c>
      <c r="FG555" s="84"/>
      <c r="FH555" s="84"/>
      <c r="FI555" s="84">
        <f t="shared" si="5726"/>
        <v>0</v>
      </c>
      <c r="FJ555" s="191"/>
      <c r="FK555" s="84"/>
      <c r="FL555" s="40">
        <v>400514.43</v>
      </c>
      <c r="FM555" s="84">
        <v>0</v>
      </c>
      <c r="FN555" s="84"/>
      <c r="FO555" s="84"/>
      <c r="FP555" s="84">
        <f t="shared" si="5730"/>
        <v>0</v>
      </c>
      <c r="FQ555" s="191"/>
      <c r="FR555" s="84"/>
      <c r="FS555" s="40"/>
      <c r="FT555" s="97">
        <f t="shared" si="5733"/>
        <v>0</v>
      </c>
      <c r="FU555" s="84">
        <v>0</v>
      </c>
      <c r="FV555" s="84">
        <v>0</v>
      </c>
      <c r="FW555" s="84">
        <v>0</v>
      </c>
      <c r="FX555" s="84">
        <f t="shared" si="5734"/>
        <v>0</v>
      </c>
      <c r="FY555" s="191" t="str">
        <f t="shared" si="5735"/>
        <v>nebija plānots</v>
      </c>
      <c r="FZ555" s="84">
        <f t="shared" si="5736"/>
        <v>0</v>
      </c>
      <c r="GA555" s="84">
        <v>0</v>
      </c>
      <c r="GB555" s="84">
        <v>0</v>
      </c>
      <c r="GC555" s="84">
        <f t="shared" si="5737"/>
        <v>0</v>
      </c>
      <c r="GD555" s="84">
        <f t="shared" si="5738"/>
        <v>0</v>
      </c>
      <c r="GE555" s="84">
        <f t="shared" si="5739"/>
        <v>0</v>
      </c>
      <c r="GF555" s="191" t="str">
        <f t="shared" si="5740"/>
        <v>nebija plānots</v>
      </c>
      <c r="GG555" s="84">
        <f t="shared" si="5741"/>
        <v>0</v>
      </c>
      <c r="GH555" s="84">
        <v>0</v>
      </c>
      <c r="GI555" s="84">
        <v>0</v>
      </c>
      <c r="GJ555" s="84">
        <f t="shared" si="5742"/>
        <v>0</v>
      </c>
      <c r="GK555" s="84">
        <f t="shared" si="5743"/>
        <v>0</v>
      </c>
      <c r="GL555" s="84">
        <f t="shared" si="5744"/>
        <v>0</v>
      </c>
      <c r="GM555" s="191" t="str">
        <f t="shared" si="5745"/>
        <v>nebija plānots</v>
      </c>
      <c r="GN555" s="84">
        <f t="shared" si="5746"/>
        <v>0</v>
      </c>
      <c r="GO555" s="84">
        <v>0</v>
      </c>
      <c r="GP555" s="84">
        <v>0</v>
      </c>
      <c r="GQ555" s="84">
        <f t="shared" si="5680"/>
        <v>0</v>
      </c>
      <c r="GR555" s="84">
        <f t="shared" si="5681"/>
        <v>0</v>
      </c>
      <c r="GS555" s="84">
        <f t="shared" si="5682"/>
        <v>0</v>
      </c>
      <c r="GT555" s="191" t="str">
        <f t="shared" si="5747"/>
        <v>nebija plānots</v>
      </c>
      <c r="GU555" s="84">
        <f t="shared" si="5683"/>
        <v>0</v>
      </c>
      <c r="GV555" s="84">
        <v>0</v>
      </c>
      <c r="GW555" s="84">
        <v>0</v>
      </c>
      <c r="GX555" s="84">
        <f t="shared" si="5684"/>
        <v>0</v>
      </c>
      <c r="GY555" s="84">
        <f t="shared" si="5685"/>
        <v>0</v>
      </c>
      <c r="GZ555" s="84">
        <f t="shared" si="5686"/>
        <v>0</v>
      </c>
      <c r="HA555" s="191" t="str">
        <f t="shared" si="5870"/>
        <v>nebija plānots</v>
      </c>
      <c r="HB555" s="84">
        <f t="shared" si="5687"/>
        <v>0</v>
      </c>
      <c r="HC555" s="40"/>
      <c r="HD555" s="40"/>
      <c r="HE555" s="99"/>
      <c r="HF555" s="158">
        <v>0.85</v>
      </c>
      <c r="HG555" s="100" t="s">
        <v>703</v>
      </c>
      <c r="HH555" s="100"/>
      <c r="HI555" s="100" t="s">
        <v>704</v>
      </c>
    </row>
    <row r="556" spans="1:217" ht="195" collapsed="1" x14ac:dyDescent="0.45">
      <c r="A556" s="1" t="str">
        <f>G556&amp;K556</f>
        <v>9.2.4.1.__</v>
      </c>
      <c r="B556" s="9" t="str">
        <f>C556&amp;J556&amp;"."&amp;D556</f>
        <v>9.2.4.1.K0.Nē</v>
      </c>
      <c r="C556" s="317" t="s">
        <v>114</v>
      </c>
      <c r="D556" s="1" t="s">
        <v>1471</v>
      </c>
      <c r="E556" s="35">
        <v>538</v>
      </c>
      <c r="F556" s="52">
        <v>9</v>
      </c>
      <c r="G556" s="71" t="s">
        <v>114</v>
      </c>
      <c r="H556" s="54" t="s">
        <v>320</v>
      </c>
      <c r="I556" s="54" t="str">
        <f t="shared" si="4781"/>
        <v>9.2.4.1. Kompleksā veselības veicināšana un slimību profilakse</v>
      </c>
      <c r="J556" s="54" t="s">
        <v>1472</v>
      </c>
      <c r="K556" s="55" t="s">
        <v>33</v>
      </c>
      <c r="L556" s="38" t="str">
        <f t="shared" si="4782"/>
        <v>9.2.4.1.__</v>
      </c>
      <c r="M556" s="63" t="s">
        <v>113</v>
      </c>
      <c r="N556" s="62" t="s">
        <v>4</v>
      </c>
      <c r="O556" s="55" t="s">
        <v>222</v>
      </c>
      <c r="P556" s="55" t="s">
        <v>225</v>
      </c>
      <c r="Q556" s="57">
        <f t="shared" si="5972"/>
        <v>10275678</v>
      </c>
      <c r="R556" s="57">
        <f t="shared" si="5973"/>
        <v>10275678</v>
      </c>
      <c r="S556" s="80">
        <v>0</v>
      </c>
      <c r="T556" s="80">
        <v>0</v>
      </c>
      <c r="U556" s="81">
        <v>10275678</v>
      </c>
      <c r="V556" s="80">
        <v>0</v>
      </c>
      <c r="W556" s="80">
        <v>0</v>
      </c>
      <c r="X556" s="85" t="str">
        <f t="shared" si="5748"/>
        <v>ESF</v>
      </c>
      <c r="Y556" s="85">
        <v>0</v>
      </c>
      <c r="Z556" s="85">
        <v>0</v>
      </c>
      <c r="AA556" s="85">
        <v>0</v>
      </c>
      <c r="AB556" s="85">
        <v>0</v>
      </c>
      <c r="AC556" s="85">
        <v>0</v>
      </c>
      <c r="AD556" s="85">
        <v>0</v>
      </c>
      <c r="AE556" s="85">
        <v>0</v>
      </c>
      <c r="AF556" s="85">
        <v>21444.400000000001</v>
      </c>
      <c r="AG556" s="85">
        <v>32669.66</v>
      </c>
      <c r="AH556" s="85">
        <v>0</v>
      </c>
      <c r="AI556" s="85">
        <v>0</v>
      </c>
      <c r="AJ556" s="85">
        <v>0</v>
      </c>
      <c r="AK556" s="85">
        <v>57531.93</v>
      </c>
      <c r="AL556" s="85">
        <v>0</v>
      </c>
      <c r="AM556" s="85">
        <v>111645.98999999999</v>
      </c>
      <c r="AN556" s="85">
        <f>AM556+Z556+Y556</f>
        <v>111645.98999999999</v>
      </c>
      <c r="AO556" s="85">
        <v>549613.66</v>
      </c>
      <c r="AP556" s="57">
        <f t="shared" si="4538"/>
        <v>661259.65</v>
      </c>
      <c r="AQ556" s="85">
        <v>0</v>
      </c>
      <c r="AR556" s="85">
        <v>0</v>
      </c>
      <c r="AS556" s="85">
        <v>320747.51</v>
      </c>
      <c r="AT556" s="85">
        <v>0</v>
      </c>
      <c r="AU556" s="85">
        <v>0</v>
      </c>
      <c r="AV556" s="85">
        <v>0</v>
      </c>
      <c r="AW556" s="85">
        <v>452847.15</v>
      </c>
      <c r="AX556" s="85">
        <v>0</v>
      </c>
      <c r="AY556" s="85">
        <v>0</v>
      </c>
      <c r="AZ556" s="85">
        <v>376158.12</v>
      </c>
      <c r="BA556" s="85">
        <v>0</v>
      </c>
      <c r="BB556" s="85">
        <v>0</v>
      </c>
      <c r="BC556" s="57">
        <f t="shared" si="4539"/>
        <v>1149752.78</v>
      </c>
      <c r="BD556" s="57">
        <f t="shared" si="4474"/>
        <v>1811012.4300000002</v>
      </c>
      <c r="BE556" s="85">
        <v>0</v>
      </c>
      <c r="BF556" s="85">
        <v>682611.74</v>
      </c>
      <c r="BG556" s="85">
        <v>0</v>
      </c>
      <c r="BH556" s="85">
        <v>512451.85</v>
      </c>
      <c r="BI556" s="85">
        <v>0</v>
      </c>
      <c r="BJ556" s="85">
        <v>0</v>
      </c>
      <c r="BK556" s="85">
        <v>258302.64</v>
      </c>
      <c r="BL556" s="85">
        <v>0</v>
      </c>
      <c r="BM556" s="85">
        <v>1394.14</v>
      </c>
      <c r="BN556" s="85">
        <v>0</v>
      </c>
      <c r="BO556" s="85">
        <v>0</v>
      </c>
      <c r="BP556" s="85">
        <v>0</v>
      </c>
      <c r="BQ556" s="57">
        <f t="shared" si="4540"/>
        <v>1454760.3699999999</v>
      </c>
      <c r="BR556" s="85">
        <v>472369.57</v>
      </c>
      <c r="BS556" s="85">
        <v>0</v>
      </c>
      <c r="BT556" s="85">
        <v>0</v>
      </c>
      <c r="BU556" s="85">
        <v>370372.1</v>
      </c>
      <c r="BV556" s="85">
        <v>0</v>
      </c>
      <c r="BW556" s="85">
        <v>8441.52</v>
      </c>
      <c r="BX556" s="85">
        <v>0</v>
      </c>
      <c r="BY556" s="85">
        <v>0</v>
      </c>
      <c r="BZ556" s="85">
        <v>0</v>
      </c>
      <c r="CA556" s="85">
        <v>0</v>
      </c>
      <c r="CB556" s="85">
        <v>0</v>
      </c>
      <c r="CC556" s="85">
        <v>804115.15</v>
      </c>
      <c r="CD556" s="57">
        <f t="shared" si="4475"/>
        <v>1655298.3399999999</v>
      </c>
      <c r="CE556" s="85">
        <v>0</v>
      </c>
      <c r="CF556" s="85">
        <v>132169.60999999999</v>
      </c>
      <c r="CG556" s="85">
        <v>0</v>
      </c>
      <c r="CH556" s="85">
        <v>0</v>
      </c>
      <c r="CI556" s="85">
        <v>224659.1</v>
      </c>
      <c r="CJ556" s="85">
        <v>0</v>
      </c>
      <c r="CK556" s="85">
        <v>137820.15</v>
      </c>
      <c r="CL556" s="85">
        <v>0</v>
      </c>
      <c r="CM556" s="85">
        <v>0</v>
      </c>
      <c r="CN556" s="85">
        <v>677591.38</v>
      </c>
      <c r="CO556" s="84">
        <v>0</v>
      </c>
      <c r="CP556" s="84">
        <v>0</v>
      </c>
      <c r="CQ556" s="57">
        <f>CE556+CF556+CG556+CH556+CI556+CJ556+CK556+CL556+CM556+CN556+CO556+CP556</f>
        <v>1172240.24</v>
      </c>
      <c r="CR556" s="57">
        <f t="shared" si="5749"/>
        <v>6093311.3799999999</v>
      </c>
      <c r="CS556" s="179">
        <v>0</v>
      </c>
      <c r="CT556" s="84">
        <v>0</v>
      </c>
      <c r="CU556" s="84">
        <v>0</v>
      </c>
      <c r="CV556" s="84">
        <f t="shared" si="5688"/>
        <v>0</v>
      </c>
      <c r="CW556" s="84">
        <v>0</v>
      </c>
      <c r="CX556" s="84">
        <f t="shared" si="5689"/>
        <v>0</v>
      </c>
      <c r="CY556" s="191" t="str">
        <f t="shared" si="5690"/>
        <v>nebija plānots</v>
      </c>
      <c r="CZ556" s="84">
        <f t="shared" si="5691"/>
        <v>0</v>
      </c>
      <c r="DA556" s="84">
        <f t="shared" ref="DA556:FL556" si="6004">DA557+DA558</f>
        <v>0</v>
      </c>
      <c r="DB556" s="84">
        <v>1043979.72</v>
      </c>
      <c r="DC556" s="84">
        <f t="shared" si="5693"/>
        <v>0</v>
      </c>
      <c r="DD556" s="84">
        <v>0</v>
      </c>
      <c r="DE556" s="84">
        <f t="shared" si="5694"/>
        <v>1043979.72</v>
      </c>
      <c r="DF556" s="191" t="str">
        <f t="shared" ref="DF556" si="6005">IFERROR(DE556/DC556,"nebija plānots")</f>
        <v>nebija plānots</v>
      </c>
      <c r="DG556" s="84">
        <f t="shared" ref="DG556" si="6006">DE556-DC556</f>
        <v>1043979.72</v>
      </c>
      <c r="DH556" s="84">
        <f t="shared" si="6004"/>
        <v>1044631.5</v>
      </c>
      <c r="DI556" s="84">
        <v>0</v>
      </c>
      <c r="DJ556" s="84">
        <f t="shared" ref="DJ556" si="6007">DC556+DH556</f>
        <v>1044631.5</v>
      </c>
      <c r="DK556" s="84">
        <v>0</v>
      </c>
      <c r="DL556" s="84">
        <f t="shared" si="5698"/>
        <v>1043979.72</v>
      </c>
      <c r="DM556" s="191">
        <f t="shared" ref="DM556" si="6008">IFERROR(DL556/DJ556,"nebija plānots")</f>
        <v>0.99937606706288296</v>
      </c>
      <c r="DN556" s="84">
        <f t="shared" ref="DN556" si="6009">DL556-DJ556</f>
        <v>-651.78000000002794</v>
      </c>
      <c r="DO556" s="84">
        <f t="shared" si="6004"/>
        <v>0</v>
      </c>
      <c r="DP556" s="84">
        <v>0</v>
      </c>
      <c r="DQ556" s="84">
        <f t="shared" ref="DQ556" si="6010">DJ556+DO556</f>
        <v>1044631.5</v>
      </c>
      <c r="DR556" s="84">
        <v>0</v>
      </c>
      <c r="DS556" s="84">
        <f t="shared" si="5702"/>
        <v>1043979.72</v>
      </c>
      <c r="DT556" s="191">
        <f t="shared" ref="DT556" si="6011">IFERROR(DS556/DQ556,"nebija plānots")</f>
        <v>0.99937606706288296</v>
      </c>
      <c r="DU556" s="84">
        <f t="shared" ref="DU556" si="6012">DS556-DQ556</f>
        <v>-651.78000000002794</v>
      </c>
      <c r="DV556" s="84">
        <f t="shared" si="6004"/>
        <v>0</v>
      </c>
      <c r="DW556" s="84">
        <v>0</v>
      </c>
      <c r="DX556" s="84">
        <f t="shared" ref="DX556" si="6013">DQ556+DV556</f>
        <v>1044631.5</v>
      </c>
      <c r="DY556" s="84">
        <v>0</v>
      </c>
      <c r="DZ556" s="84">
        <f t="shared" si="5706"/>
        <v>1043979.72</v>
      </c>
      <c r="EA556" s="191">
        <f t="shared" ref="EA556" si="6014">IFERROR(DZ556/DX556,"nebija plānots")</f>
        <v>0.99937606706288296</v>
      </c>
      <c r="EB556" s="84">
        <f t="shared" ref="EB556" si="6015">DZ556-DX556</f>
        <v>-651.78000000002794</v>
      </c>
      <c r="EC556" s="84">
        <f t="shared" si="6004"/>
        <v>0</v>
      </c>
      <c r="ED556" s="84">
        <v>0</v>
      </c>
      <c r="EE556" s="84">
        <f t="shared" ref="EE556" si="6016">DX556+EC556</f>
        <v>1044631.5</v>
      </c>
      <c r="EF556" s="84">
        <v>0</v>
      </c>
      <c r="EG556" s="84">
        <f t="shared" si="5710"/>
        <v>1043979.72</v>
      </c>
      <c r="EH556" s="191">
        <f t="shared" ref="EH556" si="6017">IFERROR(EG556/EE556,"nebija plānots")</f>
        <v>0.99937606706288296</v>
      </c>
      <c r="EI556" s="84">
        <f t="shared" ref="EI556" si="6018">EG556-EE556</f>
        <v>-651.78000000002794</v>
      </c>
      <c r="EJ556" s="84">
        <f t="shared" si="6004"/>
        <v>0</v>
      </c>
      <c r="EK556" s="84">
        <v>0</v>
      </c>
      <c r="EL556" s="84">
        <f t="shared" ref="EL556" si="6019">EE556+EJ556</f>
        <v>1044631.5</v>
      </c>
      <c r="EM556" s="84">
        <v>0</v>
      </c>
      <c r="EN556" s="84">
        <f t="shared" si="5714"/>
        <v>1043979.72</v>
      </c>
      <c r="EO556" s="191">
        <f t="shared" ref="EO556" si="6020">IFERROR(EN556/EL556,"nebija plānots")</f>
        <v>0.99937606706288296</v>
      </c>
      <c r="EP556" s="84">
        <f t="shared" ref="EP556" si="6021">EN556-EL556</f>
        <v>-651.78000000002794</v>
      </c>
      <c r="EQ556" s="84">
        <f t="shared" si="6004"/>
        <v>0</v>
      </c>
      <c r="ER556" s="84">
        <v>0</v>
      </c>
      <c r="ES556" s="84">
        <f t="shared" ref="ES556" si="6022">EL556+EQ556</f>
        <v>1044631.5</v>
      </c>
      <c r="ET556" s="84">
        <v>0</v>
      </c>
      <c r="EU556" s="84">
        <f t="shared" si="5718"/>
        <v>1043979.72</v>
      </c>
      <c r="EV556" s="191">
        <f t="shared" ref="EV556" si="6023">IFERROR(EU556/ES556,"nebija plānots")</f>
        <v>0.99937606706288296</v>
      </c>
      <c r="EW556" s="84">
        <f t="shared" ref="EW556" si="6024">EU556-ES556</f>
        <v>-651.78000000002794</v>
      </c>
      <c r="EX556" s="84">
        <f t="shared" si="6004"/>
        <v>856144.65</v>
      </c>
      <c r="EY556" s="84">
        <v>1394054.69</v>
      </c>
      <c r="EZ556" s="84">
        <f t="shared" ref="EZ556" si="6025">ES556+EX556</f>
        <v>1900776.15</v>
      </c>
      <c r="FA556" s="84">
        <v>0</v>
      </c>
      <c r="FB556" s="84">
        <f t="shared" si="5722"/>
        <v>2438034.41</v>
      </c>
      <c r="FC556" s="191">
        <f t="shared" ref="FC556" si="6026">IFERROR(FB556/EZ556,"nebija plānots")</f>
        <v>1.2826520419040401</v>
      </c>
      <c r="FD556" s="84">
        <f t="shared" ref="FD556" si="6027">FB556-EZ556</f>
        <v>537258.26000000024</v>
      </c>
      <c r="FE556" s="84">
        <f t="shared" si="6004"/>
        <v>0</v>
      </c>
      <c r="FF556" s="84">
        <v>0</v>
      </c>
      <c r="FG556" s="84">
        <f t="shared" ref="FG556" si="6028">EZ556+FE556</f>
        <v>1900776.15</v>
      </c>
      <c r="FH556" s="84">
        <v>0</v>
      </c>
      <c r="FI556" s="84">
        <f t="shared" si="5726"/>
        <v>2438034.41</v>
      </c>
      <c r="FJ556" s="191">
        <f t="shared" ref="FJ556" si="6029">IFERROR(FI556/FG556,"nebija plānots")</f>
        <v>1.2826520419040401</v>
      </c>
      <c r="FK556" s="84">
        <f t="shared" ref="FK556" si="6030">FI556-FG556</f>
        <v>537258.26000000024</v>
      </c>
      <c r="FL556" s="84">
        <f t="shared" si="6004"/>
        <v>0</v>
      </c>
      <c r="FM556" s="84">
        <v>0</v>
      </c>
      <c r="FN556" s="84">
        <f t="shared" ref="FN556" si="6031">FG556+FL556</f>
        <v>1900776.15</v>
      </c>
      <c r="FO556" s="84">
        <v>0</v>
      </c>
      <c r="FP556" s="84">
        <f t="shared" si="5730"/>
        <v>2438034.41</v>
      </c>
      <c r="FQ556" s="191">
        <f t="shared" ref="FQ556" si="6032">IFERROR(FP556/FN556,"nebija plānots")</f>
        <v>1.2826520419040401</v>
      </c>
      <c r="FR556" s="84">
        <f t="shared" ref="FR556" si="6033">FP556-FN556</f>
        <v>537258.26000000024</v>
      </c>
      <c r="FS556" s="97">
        <f t="shared" si="5932"/>
        <v>1900776.15</v>
      </c>
      <c r="FT556" s="97">
        <f t="shared" si="5733"/>
        <v>8531345.7899999991</v>
      </c>
      <c r="FU556" s="84">
        <v>1324104.02</v>
      </c>
      <c r="FV556" s="84">
        <v>0</v>
      </c>
      <c r="FW556" s="84">
        <v>0</v>
      </c>
      <c r="FX556" s="84">
        <f t="shared" si="5734"/>
        <v>0</v>
      </c>
      <c r="FY556" s="191">
        <f t="shared" si="5735"/>
        <v>0</v>
      </c>
      <c r="FZ556" s="84">
        <f t="shared" si="5736"/>
        <v>1324104.02</v>
      </c>
      <c r="GA556" s="84">
        <v>0</v>
      </c>
      <c r="GB556" s="84">
        <v>0</v>
      </c>
      <c r="GC556" s="84">
        <f t="shared" si="5737"/>
        <v>0</v>
      </c>
      <c r="GD556" s="84">
        <f t="shared" si="5738"/>
        <v>0</v>
      </c>
      <c r="GE556" s="84">
        <f t="shared" si="5739"/>
        <v>0</v>
      </c>
      <c r="GF556" s="191">
        <f t="shared" si="5740"/>
        <v>0</v>
      </c>
      <c r="GG556" s="84">
        <f t="shared" si="5741"/>
        <v>1324104.02</v>
      </c>
      <c r="GH556" s="84">
        <v>0</v>
      </c>
      <c r="GI556" s="84">
        <v>0</v>
      </c>
      <c r="GJ556" s="84">
        <f t="shared" si="5742"/>
        <v>0</v>
      </c>
      <c r="GK556" s="84">
        <f t="shared" si="5743"/>
        <v>0</v>
      </c>
      <c r="GL556" s="84">
        <f t="shared" si="5744"/>
        <v>0</v>
      </c>
      <c r="GM556" s="191">
        <f t="shared" si="5745"/>
        <v>0</v>
      </c>
      <c r="GN556" s="84">
        <f t="shared" si="5746"/>
        <v>1324104.02</v>
      </c>
      <c r="GO556" s="84">
        <v>0</v>
      </c>
      <c r="GP556" s="84">
        <v>0</v>
      </c>
      <c r="GQ556" s="84">
        <f t="shared" si="5680"/>
        <v>0</v>
      </c>
      <c r="GR556" s="84">
        <f t="shared" si="5681"/>
        <v>0</v>
      </c>
      <c r="GS556" s="84">
        <f t="shared" si="5682"/>
        <v>0</v>
      </c>
      <c r="GT556" s="191">
        <f t="shared" si="5747"/>
        <v>0</v>
      </c>
      <c r="GU556" s="84">
        <f t="shared" si="5683"/>
        <v>1324104.02</v>
      </c>
      <c r="GV556" s="84">
        <v>1387243.78</v>
      </c>
      <c r="GW556" s="84">
        <v>0</v>
      </c>
      <c r="GX556" s="84">
        <f t="shared" si="5684"/>
        <v>1387243.78</v>
      </c>
      <c r="GY556" s="84">
        <f t="shared" si="5685"/>
        <v>0</v>
      </c>
      <c r="GZ556" s="84">
        <f t="shared" si="5686"/>
        <v>1387243.78</v>
      </c>
      <c r="HA556" s="191">
        <f t="shared" si="5870"/>
        <v>1.047684894121838</v>
      </c>
      <c r="HB556" s="84">
        <f t="shared" si="5687"/>
        <v>-63139.760000000009</v>
      </c>
      <c r="HC556" s="57">
        <f>FU556+FS556+CQ556+CD556+BQ556+BC556+AP556</f>
        <v>9318191.5500000007</v>
      </c>
      <c r="HD556" s="57">
        <f>Q556-HC556</f>
        <v>957486.44999999925</v>
      </c>
      <c r="HE556" s="58" t="s">
        <v>671</v>
      </c>
      <c r="HF556" s="58"/>
      <c r="HG556" s="59"/>
      <c r="HH556" s="59"/>
      <c r="HI556" s="59"/>
    </row>
    <row r="557" spans="1:217" ht="78" hidden="1" outlineLevel="1" x14ac:dyDescent="0.45">
      <c r="B557" s="9"/>
      <c r="C557" s="317" t="s">
        <v>114</v>
      </c>
      <c r="D557" s="1" t="s">
        <v>1471</v>
      </c>
      <c r="E557" s="35">
        <v>539</v>
      </c>
      <c r="F557" s="35">
        <v>9</v>
      </c>
      <c r="G557" s="43" t="s">
        <v>114</v>
      </c>
      <c r="H557" s="37" t="s">
        <v>320</v>
      </c>
      <c r="I557" s="37" t="s">
        <v>570</v>
      </c>
      <c r="J557" s="54">
        <v>0</v>
      </c>
      <c r="K557" s="38"/>
      <c r="L557" s="38"/>
      <c r="M557" s="42" t="s">
        <v>113</v>
      </c>
      <c r="N557" s="41"/>
      <c r="O557" s="38"/>
      <c r="P557" s="38" t="s">
        <v>456</v>
      </c>
      <c r="Q557" s="40"/>
      <c r="R557" s="40"/>
      <c r="S557" s="40"/>
      <c r="T557" s="40"/>
      <c r="U557" s="98"/>
      <c r="V557" s="40"/>
      <c r="W557" s="40"/>
      <c r="X557" s="85">
        <f t="shared" si="5748"/>
        <v>0</v>
      </c>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0"/>
      <c r="AZ557" s="40"/>
      <c r="BA557" s="40"/>
      <c r="BB557" s="40"/>
      <c r="BC557" s="40"/>
      <c r="BD557" s="40"/>
      <c r="BE557" s="40"/>
      <c r="BF557" s="40"/>
      <c r="BG557" s="40"/>
      <c r="BH557" s="40"/>
      <c r="BI557" s="40"/>
      <c r="BJ557" s="40"/>
      <c r="BK557" s="40"/>
      <c r="BL557" s="40"/>
      <c r="BM557" s="40"/>
      <c r="BN557" s="40"/>
      <c r="BO557" s="40"/>
      <c r="BP557" s="40"/>
      <c r="BQ557" s="40"/>
      <c r="BR557" s="40"/>
      <c r="BS557" s="40"/>
      <c r="BT557" s="40"/>
      <c r="BU557" s="40"/>
      <c r="BV557" s="40"/>
      <c r="BW557" s="40"/>
      <c r="BX557" s="40"/>
      <c r="BY557" s="40"/>
      <c r="BZ557" s="40"/>
      <c r="CA557" s="40"/>
      <c r="CB557" s="40"/>
      <c r="CC557" s="40"/>
      <c r="CD557" s="40"/>
      <c r="CE557" s="40"/>
      <c r="CF557" s="40"/>
      <c r="CG557" s="40"/>
      <c r="CH557" s="40"/>
      <c r="CI557" s="40"/>
      <c r="CJ557" s="40"/>
      <c r="CK557" s="40"/>
      <c r="CL557" s="40"/>
      <c r="CM557" s="40"/>
      <c r="CN557" s="40"/>
      <c r="CO557" s="84">
        <v>0</v>
      </c>
      <c r="CP557" s="84">
        <v>0</v>
      </c>
      <c r="CQ557" s="40"/>
      <c r="CR557" s="57">
        <f t="shared" si="5749"/>
        <v>0</v>
      </c>
      <c r="CS557" s="40"/>
      <c r="CT557" s="40"/>
      <c r="CU557" s="84"/>
      <c r="CV557" s="84"/>
      <c r="CW557" s="84"/>
      <c r="CX557" s="84"/>
      <c r="CY557" s="191"/>
      <c r="CZ557" s="84"/>
      <c r="DA557" s="40"/>
      <c r="DB557" s="84">
        <v>0</v>
      </c>
      <c r="DC557" s="84"/>
      <c r="DD557" s="84"/>
      <c r="DE557" s="84">
        <f t="shared" si="5694"/>
        <v>0</v>
      </c>
      <c r="DF557" s="191"/>
      <c r="DG557" s="84"/>
      <c r="DH557" s="40"/>
      <c r="DI557" s="84">
        <v>0</v>
      </c>
      <c r="DJ557" s="84"/>
      <c r="DK557" s="84"/>
      <c r="DL557" s="84">
        <f t="shared" si="5698"/>
        <v>0</v>
      </c>
      <c r="DM557" s="191"/>
      <c r="DN557" s="84"/>
      <c r="DO557" s="40"/>
      <c r="DP557" s="84">
        <v>0</v>
      </c>
      <c r="DQ557" s="84"/>
      <c r="DR557" s="84"/>
      <c r="DS557" s="84">
        <f t="shared" si="5702"/>
        <v>0</v>
      </c>
      <c r="DT557" s="191"/>
      <c r="DU557" s="84"/>
      <c r="DV557" s="40"/>
      <c r="DW557" s="84">
        <v>0</v>
      </c>
      <c r="DX557" s="84"/>
      <c r="DY557" s="84"/>
      <c r="DZ557" s="84">
        <f t="shared" si="5706"/>
        <v>0</v>
      </c>
      <c r="EA557" s="191"/>
      <c r="EB557" s="84"/>
      <c r="EC557" s="40"/>
      <c r="ED557" s="84">
        <v>0</v>
      </c>
      <c r="EE557" s="84"/>
      <c r="EF557" s="84"/>
      <c r="EG557" s="84">
        <f t="shared" si="5710"/>
        <v>0</v>
      </c>
      <c r="EH557" s="191"/>
      <c r="EI557" s="84"/>
      <c r="EJ557" s="40"/>
      <c r="EK557" s="84">
        <v>0</v>
      </c>
      <c r="EL557" s="84"/>
      <c r="EM557" s="84"/>
      <c r="EN557" s="84">
        <f t="shared" si="5714"/>
        <v>0</v>
      </c>
      <c r="EO557" s="191"/>
      <c r="EP557" s="84"/>
      <c r="EQ557" s="40"/>
      <c r="ER557" s="84">
        <v>0</v>
      </c>
      <c r="ES557" s="84"/>
      <c r="ET557" s="84"/>
      <c r="EU557" s="84">
        <f t="shared" si="5718"/>
        <v>0</v>
      </c>
      <c r="EV557" s="191"/>
      <c r="EW557" s="84"/>
      <c r="EX557" s="40"/>
      <c r="EY557" s="84">
        <v>0</v>
      </c>
      <c r="EZ557" s="84"/>
      <c r="FA557" s="84"/>
      <c r="FB557" s="84">
        <f t="shared" si="5722"/>
        <v>0</v>
      </c>
      <c r="FC557" s="191"/>
      <c r="FD557" s="84"/>
      <c r="FE557" s="40"/>
      <c r="FF557" s="84">
        <v>0</v>
      </c>
      <c r="FG557" s="84"/>
      <c r="FH557" s="84"/>
      <c r="FI557" s="84">
        <f t="shared" si="5726"/>
        <v>0</v>
      </c>
      <c r="FJ557" s="191"/>
      <c r="FK557" s="84"/>
      <c r="FL557" s="40"/>
      <c r="FM557" s="84">
        <v>0</v>
      </c>
      <c r="FN557" s="84"/>
      <c r="FO557" s="84"/>
      <c r="FP557" s="84">
        <f t="shared" si="5730"/>
        <v>0</v>
      </c>
      <c r="FQ557" s="191"/>
      <c r="FR557" s="84"/>
      <c r="FS557" s="40"/>
      <c r="FT557" s="97">
        <f t="shared" si="5733"/>
        <v>0</v>
      </c>
      <c r="FU557" s="84">
        <v>0</v>
      </c>
      <c r="FV557" s="84">
        <v>0</v>
      </c>
      <c r="FW557" s="84">
        <v>0</v>
      </c>
      <c r="FX557" s="84">
        <f t="shared" si="5734"/>
        <v>0</v>
      </c>
      <c r="FY557" s="191" t="str">
        <f t="shared" si="5735"/>
        <v>nebija plānots</v>
      </c>
      <c r="FZ557" s="84">
        <f t="shared" si="5736"/>
        <v>0</v>
      </c>
      <c r="GA557" s="84">
        <v>0</v>
      </c>
      <c r="GB557" s="84">
        <v>0</v>
      </c>
      <c r="GC557" s="84">
        <f t="shared" si="5737"/>
        <v>0</v>
      </c>
      <c r="GD557" s="84">
        <f t="shared" si="5738"/>
        <v>0</v>
      </c>
      <c r="GE557" s="84">
        <f t="shared" si="5739"/>
        <v>0</v>
      </c>
      <c r="GF557" s="191" t="str">
        <f t="shared" si="5740"/>
        <v>nebija plānots</v>
      </c>
      <c r="GG557" s="84">
        <f t="shared" si="5741"/>
        <v>0</v>
      </c>
      <c r="GH557" s="84">
        <v>0</v>
      </c>
      <c r="GI557" s="84">
        <v>0</v>
      </c>
      <c r="GJ557" s="84">
        <f t="shared" si="5742"/>
        <v>0</v>
      </c>
      <c r="GK557" s="84">
        <f t="shared" si="5743"/>
        <v>0</v>
      </c>
      <c r="GL557" s="84">
        <f t="shared" si="5744"/>
        <v>0</v>
      </c>
      <c r="GM557" s="191" t="str">
        <f t="shared" si="5745"/>
        <v>nebija plānots</v>
      </c>
      <c r="GN557" s="84">
        <f t="shared" si="5746"/>
        <v>0</v>
      </c>
      <c r="GO557" s="84">
        <v>0</v>
      </c>
      <c r="GP557" s="84">
        <v>0</v>
      </c>
      <c r="GQ557" s="84">
        <f t="shared" si="5680"/>
        <v>0</v>
      </c>
      <c r="GR557" s="84">
        <f t="shared" si="5681"/>
        <v>0</v>
      </c>
      <c r="GS557" s="84">
        <f t="shared" si="5682"/>
        <v>0</v>
      </c>
      <c r="GT557" s="191" t="str">
        <f t="shared" si="5747"/>
        <v>nebija plānots</v>
      </c>
      <c r="GU557" s="84">
        <f t="shared" si="5683"/>
        <v>0</v>
      </c>
      <c r="GV557" s="84">
        <v>0</v>
      </c>
      <c r="GW557" s="84">
        <v>0</v>
      </c>
      <c r="GX557" s="84">
        <f t="shared" si="5684"/>
        <v>0</v>
      </c>
      <c r="GY557" s="84">
        <f t="shared" si="5685"/>
        <v>0</v>
      </c>
      <c r="GZ557" s="84">
        <f t="shared" si="5686"/>
        <v>0</v>
      </c>
      <c r="HA557" s="191" t="str">
        <f t="shared" si="5870"/>
        <v>nebija plānots</v>
      </c>
      <c r="HB557" s="84">
        <f t="shared" si="5687"/>
        <v>0</v>
      </c>
      <c r="HC557" s="40"/>
      <c r="HD557" s="40"/>
      <c r="HE557" s="99"/>
      <c r="HF557" s="99"/>
      <c r="HG557" s="100"/>
      <c r="HH557" s="100"/>
      <c r="HI557" s="100"/>
    </row>
    <row r="558" spans="1:217" ht="105" hidden="1" outlineLevel="1" x14ac:dyDescent="0.45">
      <c r="B558" s="9"/>
      <c r="C558" s="317" t="s">
        <v>114</v>
      </c>
      <c r="D558" s="1" t="s">
        <v>1471</v>
      </c>
      <c r="E558" s="35">
        <v>540</v>
      </c>
      <c r="F558" s="35">
        <v>9</v>
      </c>
      <c r="G558" s="43" t="s">
        <v>114</v>
      </c>
      <c r="H558" s="37" t="s">
        <v>320</v>
      </c>
      <c r="I558" s="37" t="s">
        <v>570</v>
      </c>
      <c r="J558" s="54">
        <v>0</v>
      </c>
      <c r="K558" s="38"/>
      <c r="L558" s="38"/>
      <c r="M558" s="42" t="s">
        <v>113</v>
      </c>
      <c r="N558" s="41"/>
      <c r="O558" s="38"/>
      <c r="P558" s="38" t="s">
        <v>457</v>
      </c>
      <c r="Q558" s="40"/>
      <c r="R558" s="40"/>
      <c r="S558" s="40"/>
      <c r="T558" s="40"/>
      <c r="U558" s="98"/>
      <c r="V558" s="40"/>
      <c r="W558" s="40"/>
      <c r="X558" s="85">
        <f t="shared" si="5748"/>
        <v>0</v>
      </c>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0"/>
      <c r="AZ558" s="40"/>
      <c r="BA558" s="40"/>
      <c r="BB558" s="40"/>
      <c r="BC558" s="40"/>
      <c r="BD558" s="40"/>
      <c r="BE558" s="40"/>
      <c r="BF558" s="40"/>
      <c r="BG558" s="40"/>
      <c r="BH558" s="40"/>
      <c r="BI558" s="40"/>
      <c r="BJ558" s="40"/>
      <c r="BK558" s="40"/>
      <c r="BL558" s="40"/>
      <c r="BM558" s="40"/>
      <c r="BN558" s="40"/>
      <c r="BO558" s="40"/>
      <c r="BP558" s="40"/>
      <c r="BQ558" s="40"/>
      <c r="BR558" s="40"/>
      <c r="BS558" s="40"/>
      <c r="BT558" s="40"/>
      <c r="BU558" s="40"/>
      <c r="BV558" s="40"/>
      <c r="BW558" s="40"/>
      <c r="BX558" s="40"/>
      <c r="BY558" s="40"/>
      <c r="BZ558" s="40"/>
      <c r="CA558" s="40"/>
      <c r="CB558" s="40"/>
      <c r="CC558" s="40"/>
      <c r="CD558" s="40"/>
      <c r="CE558" s="40"/>
      <c r="CF558" s="40"/>
      <c r="CG558" s="40"/>
      <c r="CH558" s="40"/>
      <c r="CI558" s="40"/>
      <c r="CJ558" s="40"/>
      <c r="CK558" s="40"/>
      <c r="CL558" s="40"/>
      <c r="CM558" s="40"/>
      <c r="CN558" s="40"/>
      <c r="CO558" s="84">
        <v>0</v>
      </c>
      <c r="CP558" s="84">
        <v>0</v>
      </c>
      <c r="CQ558" s="40"/>
      <c r="CR558" s="57">
        <f t="shared" si="5749"/>
        <v>0</v>
      </c>
      <c r="CS558" s="40"/>
      <c r="CT558" s="40">
        <v>0</v>
      </c>
      <c r="CU558" s="84"/>
      <c r="CV558" s="84"/>
      <c r="CW558" s="84"/>
      <c r="CX558" s="84"/>
      <c r="CY558" s="191"/>
      <c r="CZ558" s="84"/>
      <c r="DA558" s="40">
        <v>0</v>
      </c>
      <c r="DB558" s="84">
        <v>0</v>
      </c>
      <c r="DC558" s="84"/>
      <c r="DD558" s="84"/>
      <c r="DE558" s="84">
        <f t="shared" si="5694"/>
        <v>0</v>
      </c>
      <c r="DF558" s="191"/>
      <c r="DG558" s="84"/>
      <c r="DH558" s="40">
        <v>1044631.5</v>
      </c>
      <c r="DI558" s="84">
        <v>0</v>
      </c>
      <c r="DJ558" s="84"/>
      <c r="DK558" s="84"/>
      <c r="DL558" s="84">
        <f t="shared" si="5698"/>
        <v>0</v>
      </c>
      <c r="DM558" s="191"/>
      <c r="DN558" s="84"/>
      <c r="DO558" s="40">
        <v>0</v>
      </c>
      <c r="DP558" s="84">
        <v>0</v>
      </c>
      <c r="DQ558" s="84"/>
      <c r="DR558" s="84"/>
      <c r="DS558" s="84">
        <f t="shared" si="5702"/>
        <v>0</v>
      </c>
      <c r="DT558" s="191"/>
      <c r="DU558" s="84"/>
      <c r="DV558" s="40">
        <v>0</v>
      </c>
      <c r="DW558" s="84">
        <v>0</v>
      </c>
      <c r="DX558" s="84"/>
      <c r="DY558" s="84"/>
      <c r="DZ558" s="84">
        <f t="shared" si="5706"/>
        <v>0</v>
      </c>
      <c r="EA558" s="191"/>
      <c r="EB558" s="84"/>
      <c r="EC558" s="40">
        <v>0</v>
      </c>
      <c r="ED558" s="84">
        <v>0</v>
      </c>
      <c r="EE558" s="84"/>
      <c r="EF558" s="84"/>
      <c r="EG558" s="84">
        <f t="shared" si="5710"/>
        <v>0</v>
      </c>
      <c r="EH558" s="191"/>
      <c r="EI558" s="84"/>
      <c r="EJ558" s="40">
        <v>0</v>
      </c>
      <c r="EK558" s="84">
        <v>0</v>
      </c>
      <c r="EL558" s="84"/>
      <c r="EM558" s="84"/>
      <c r="EN558" s="84">
        <f t="shared" si="5714"/>
        <v>0</v>
      </c>
      <c r="EO558" s="191"/>
      <c r="EP558" s="84"/>
      <c r="EQ558" s="40">
        <v>0</v>
      </c>
      <c r="ER558" s="84">
        <v>0</v>
      </c>
      <c r="ES558" s="84"/>
      <c r="ET558" s="84"/>
      <c r="EU558" s="84">
        <f t="shared" si="5718"/>
        <v>0</v>
      </c>
      <c r="EV558" s="191"/>
      <c r="EW558" s="84"/>
      <c r="EX558" s="40">
        <v>856144.65</v>
      </c>
      <c r="EY558" s="84">
        <v>0</v>
      </c>
      <c r="EZ558" s="84"/>
      <c r="FA558" s="84"/>
      <c r="FB558" s="84">
        <f t="shared" si="5722"/>
        <v>0</v>
      </c>
      <c r="FC558" s="191"/>
      <c r="FD558" s="84"/>
      <c r="FE558" s="40">
        <v>0</v>
      </c>
      <c r="FF558" s="84">
        <v>0</v>
      </c>
      <c r="FG558" s="84"/>
      <c r="FH558" s="84"/>
      <c r="FI558" s="84">
        <f t="shared" si="5726"/>
        <v>0</v>
      </c>
      <c r="FJ558" s="191"/>
      <c r="FK558" s="84"/>
      <c r="FL558" s="40">
        <v>0</v>
      </c>
      <c r="FM558" s="84">
        <v>0</v>
      </c>
      <c r="FN558" s="84"/>
      <c r="FO558" s="84"/>
      <c r="FP558" s="84">
        <f t="shared" si="5730"/>
        <v>0</v>
      </c>
      <c r="FQ558" s="191"/>
      <c r="FR558" s="84"/>
      <c r="FS558" s="40"/>
      <c r="FT558" s="97">
        <f t="shared" si="5733"/>
        <v>0</v>
      </c>
      <c r="FU558" s="84">
        <v>0</v>
      </c>
      <c r="FV558" s="84">
        <v>0</v>
      </c>
      <c r="FW558" s="84">
        <v>0</v>
      </c>
      <c r="FX558" s="84">
        <f t="shared" si="5734"/>
        <v>0</v>
      </c>
      <c r="FY558" s="191" t="str">
        <f t="shared" si="5735"/>
        <v>nebija plānots</v>
      </c>
      <c r="FZ558" s="84">
        <f t="shared" si="5736"/>
        <v>0</v>
      </c>
      <c r="GA558" s="84">
        <v>0</v>
      </c>
      <c r="GB558" s="84">
        <v>0</v>
      </c>
      <c r="GC558" s="84">
        <f t="shared" si="5737"/>
        <v>0</v>
      </c>
      <c r="GD558" s="84">
        <f t="shared" si="5738"/>
        <v>0</v>
      </c>
      <c r="GE558" s="84">
        <f t="shared" si="5739"/>
        <v>0</v>
      </c>
      <c r="GF558" s="191" t="str">
        <f t="shared" si="5740"/>
        <v>nebija plānots</v>
      </c>
      <c r="GG558" s="84">
        <f t="shared" si="5741"/>
        <v>0</v>
      </c>
      <c r="GH558" s="84">
        <v>0</v>
      </c>
      <c r="GI558" s="84">
        <v>0</v>
      </c>
      <c r="GJ558" s="84">
        <f t="shared" si="5742"/>
        <v>0</v>
      </c>
      <c r="GK558" s="84">
        <f t="shared" si="5743"/>
        <v>0</v>
      </c>
      <c r="GL558" s="84">
        <f t="shared" si="5744"/>
        <v>0</v>
      </c>
      <c r="GM558" s="191" t="str">
        <f t="shared" si="5745"/>
        <v>nebija plānots</v>
      </c>
      <c r="GN558" s="84">
        <f t="shared" si="5746"/>
        <v>0</v>
      </c>
      <c r="GO558" s="84">
        <v>0</v>
      </c>
      <c r="GP558" s="84">
        <v>0</v>
      </c>
      <c r="GQ558" s="84">
        <f t="shared" si="5680"/>
        <v>0</v>
      </c>
      <c r="GR558" s="84">
        <f t="shared" si="5681"/>
        <v>0</v>
      </c>
      <c r="GS558" s="84">
        <f t="shared" si="5682"/>
        <v>0</v>
      </c>
      <c r="GT558" s="191" t="str">
        <f t="shared" si="5747"/>
        <v>nebija plānots</v>
      </c>
      <c r="GU558" s="84">
        <f t="shared" si="5683"/>
        <v>0</v>
      </c>
      <c r="GV558" s="84">
        <v>0</v>
      </c>
      <c r="GW558" s="84">
        <v>0</v>
      </c>
      <c r="GX558" s="84">
        <f t="shared" si="5684"/>
        <v>0</v>
      </c>
      <c r="GY558" s="84">
        <f t="shared" si="5685"/>
        <v>0</v>
      </c>
      <c r="GZ558" s="84">
        <f t="shared" si="5686"/>
        <v>0</v>
      </c>
      <c r="HA558" s="191" t="str">
        <f t="shared" si="5870"/>
        <v>nebija plānots</v>
      </c>
      <c r="HB558" s="84">
        <f t="shared" si="5687"/>
        <v>0</v>
      </c>
      <c r="HC558" s="40"/>
      <c r="HD558" s="40"/>
      <c r="HE558" s="99"/>
      <c r="HF558" s="158">
        <v>0.75</v>
      </c>
      <c r="HG558" s="100" t="s">
        <v>705</v>
      </c>
      <c r="HH558" s="100"/>
      <c r="HI558" s="100" t="s">
        <v>706</v>
      </c>
    </row>
    <row r="559" spans="1:217" ht="195" collapsed="1" x14ac:dyDescent="0.45">
      <c r="A559" s="1" t="str">
        <f>G559&amp;K559</f>
        <v>9.2.4.2.__</v>
      </c>
      <c r="B559" s="9" t="str">
        <f>C559&amp;J559&amp;"."&amp;D559</f>
        <v>9.2.4.2.K0.Nē</v>
      </c>
      <c r="C559" s="317" t="s">
        <v>115</v>
      </c>
      <c r="D559" s="1" t="s">
        <v>1471</v>
      </c>
      <c r="E559" s="35">
        <v>541</v>
      </c>
      <c r="F559" s="52">
        <v>9</v>
      </c>
      <c r="G559" s="71" t="s">
        <v>115</v>
      </c>
      <c r="H559" s="54" t="s">
        <v>321</v>
      </c>
      <c r="I559" s="54" t="str">
        <f t="shared" si="4781"/>
        <v>9.2.4.2. Veselības veicināšana un slimību profilakse pašvaldībās</v>
      </c>
      <c r="J559" s="54" t="s">
        <v>1472</v>
      </c>
      <c r="K559" s="55" t="s">
        <v>33</v>
      </c>
      <c r="L559" s="38" t="str">
        <f t="shared" si="4782"/>
        <v>9.2.4.2.__</v>
      </c>
      <c r="M559" s="63" t="s">
        <v>113</v>
      </c>
      <c r="N559" s="62" t="s">
        <v>4</v>
      </c>
      <c r="O559" s="62" t="s">
        <v>222</v>
      </c>
      <c r="P559" s="55" t="s">
        <v>225</v>
      </c>
      <c r="Q559" s="57">
        <f t="shared" si="5972"/>
        <v>26791373</v>
      </c>
      <c r="R559" s="57">
        <f t="shared" si="5973"/>
        <v>26791373</v>
      </c>
      <c r="S559" s="80">
        <v>0</v>
      </c>
      <c r="T559" s="80">
        <v>0</v>
      </c>
      <c r="U559" s="81">
        <v>26791373</v>
      </c>
      <c r="V559" s="80">
        <v>0</v>
      </c>
      <c r="W559" s="80">
        <v>0</v>
      </c>
      <c r="X559" s="85" t="str">
        <f t="shared" si="5748"/>
        <v>ESF</v>
      </c>
      <c r="Y559" s="85">
        <v>0</v>
      </c>
      <c r="Z559" s="85">
        <v>0</v>
      </c>
      <c r="AA559" s="85">
        <v>0</v>
      </c>
      <c r="AB559" s="85">
        <v>6970</v>
      </c>
      <c r="AC559" s="85">
        <v>3684.17</v>
      </c>
      <c r="AD559" s="85">
        <v>40039.129999999997</v>
      </c>
      <c r="AE559" s="85">
        <v>17078.669999999998</v>
      </c>
      <c r="AF559" s="85">
        <v>153910.63</v>
      </c>
      <c r="AG559" s="85">
        <v>229205.41000000003</v>
      </c>
      <c r="AH559" s="85">
        <v>266358.59999999998</v>
      </c>
      <c r="AI559" s="85">
        <v>831368.09999999986</v>
      </c>
      <c r="AJ559" s="85">
        <v>392318.37</v>
      </c>
      <c r="AK559" s="85">
        <v>326256.42999999993</v>
      </c>
      <c r="AL559" s="85">
        <v>594935.27</v>
      </c>
      <c r="AM559" s="85">
        <v>2862124.78</v>
      </c>
      <c r="AN559" s="85">
        <f>AM559+Z559+Y559</f>
        <v>2862124.78</v>
      </c>
      <c r="AO559" s="85">
        <v>5671702.4199999999</v>
      </c>
      <c r="AP559" s="57">
        <f t="shared" si="4538"/>
        <v>8533827.1999999993</v>
      </c>
      <c r="AQ559" s="85">
        <v>514033.24</v>
      </c>
      <c r="AR559" s="85">
        <v>247094.12</v>
      </c>
      <c r="AS559" s="85">
        <v>1065000.3099999998</v>
      </c>
      <c r="AT559" s="85">
        <v>452695.24999999994</v>
      </c>
      <c r="AU559" s="85">
        <v>141511.00999999998</v>
      </c>
      <c r="AV559" s="85">
        <v>254805.8</v>
      </c>
      <c r="AW559" s="85">
        <v>416051.20000000007</v>
      </c>
      <c r="AX559" s="85">
        <v>398608.04</v>
      </c>
      <c r="AY559" s="85">
        <v>845273.08000000007</v>
      </c>
      <c r="AZ559" s="85">
        <v>226856</v>
      </c>
      <c r="BA559" s="85">
        <v>100481.02</v>
      </c>
      <c r="BB559" s="85">
        <v>276627.58</v>
      </c>
      <c r="BC559" s="57">
        <f t="shared" si="4539"/>
        <v>4939036.6499999994</v>
      </c>
      <c r="BD559" s="57">
        <f t="shared" si="4474"/>
        <v>13472863.849999998</v>
      </c>
      <c r="BE559" s="85">
        <v>125122.27</v>
      </c>
      <c r="BF559" s="85">
        <v>250572.55999999994</v>
      </c>
      <c r="BG559" s="85">
        <v>184598.27000000002</v>
      </c>
      <c r="BH559" s="85">
        <v>66141.179999999993</v>
      </c>
      <c r="BI559" s="85">
        <v>27166.17</v>
      </c>
      <c r="BJ559" s="85">
        <v>21869.119999999999</v>
      </c>
      <c r="BK559" s="85">
        <v>321985.46999999997</v>
      </c>
      <c r="BL559" s="85">
        <v>340014.03999999992</v>
      </c>
      <c r="BM559" s="85">
        <v>154262.65</v>
      </c>
      <c r="BN559" s="85">
        <v>255387.44</v>
      </c>
      <c r="BO559" s="85">
        <v>196609.28</v>
      </c>
      <c r="BP559" s="85">
        <v>433725.82999999996</v>
      </c>
      <c r="BQ559" s="57">
        <f t="shared" si="4540"/>
        <v>2377454.2799999998</v>
      </c>
      <c r="BR559" s="85">
        <v>88598.56</v>
      </c>
      <c r="BS559" s="85">
        <v>96021.460000000021</v>
      </c>
      <c r="BT559" s="85">
        <v>87247.010000000009</v>
      </c>
      <c r="BU559" s="85">
        <v>65476.600000000006</v>
      </c>
      <c r="BV559" s="85">
        <v>96952.98000000001</v>
      </c>
      <c r="BW559" s="85">
        <v>267552.87999999995</v>
      </c>
      <c r="BX559" s="85">
        <v>145676.82999999999</v>
      </c>
      <c r="BY559" s="85">
        <v>104596.09</v>
      </c>
      <c r="BZ559" s="85">
        <v>25301.16</v>
      </c>
      <c r="CA559" s="85">
        <v>245922.36</v>
      </c>
      <c r="CB559" s="85">
        <v>136789.07</v>
      </c>
      <c r="CC559" s="85">
        <v>529721.55000000005</v>
      </c>
      <c r="CD559" s="57">
        <f t="shared" si="4475"/>
        <v>1889856.55</v>
      </c>
      <c r="CE559" s="85">
        <v>258758.78000000003</v>
      </c>
      <c r="CF559" s="85">
        <v>376251.69000000012</v>
      </c>
      <c r="CG559" s="85">
        <v>75952.38</v>
      </c>
      <c r="CH559" s="85">
        <v>198278.25</v>
      </c>
      <c r="CI559" s="85">
        <v>146081.07999999999</v>
      </c>
      <c r="CJ559" s="85">
        <v>240262.43999999971</v>
      </c>
      <c r="CK559" s="85">
        <v>669640.97000000009</v>
      </c>
      <c r="CL559" s="85">
        <v>279784.44</v>
      </c>
      <c r="CM559" s="85">
        <v>237922.27999999997</v>
      </c>
      <c r="CN559" s="85">
        <v>601992.67000000004</v>
      </c>
      <c r="CO559" s="84">
        <v>413397.27000000008</v>
      </c>
      <c r="CP559" s="84">
        <v>887685.23</v>
      </c>
      <c r="CQ559" s="57">
        <f>CE559+CF559+CG559+CH559+CI559+CJ559+CK559+CL559+CM559+CN559+CO559+CP559</f>
        <v>4386007.4799999995</v>
      </c>
      <c r="CR559" s="57">
        <f t="shared" si="5749"/>
        <v>22126182.159999996</v>
      </c>
      <c r="CS559" s="179">
        <v>319122.11</v>
      </c>
      <c r="CT559" s="84">
        <v>382087.8</v>
      </c>
      <c r="CU559" s="84">
        <v>340411.15</v>
      </c>
      <c r="CV559" s="84">
        <f t="shared" si="5688"/>
        <v>701209.90999999992</v>
      </c>
      <c r="CW559" s="84">
        <v>0</v>
      </c>
      <c r="CX559" s="84">
        <f t="shared" si="5689"/>
        <v>659533.26</v>
      </c>
      <c r="CY559" s="191">
        <f t="shared" si="5690"/>
        <v>0.94056465916176235</v>
      </c>
      <c r="CZ559" s="84">
        <f t="shared" si="5691"/>
        <v>-41676.649999999907</v>
      </c>
      <c r="DA559" s="84">
        <f t="shared" ref="DA559:FL559" si="6034">DA560+DA561</f>
        <v>164390.87</v>
      </c>
      <c r="DB559" s="84">
        <v>277873.93000000005</v>
      </c>
      <c r="DC559" s="84">
        <f t="shared" si="5693"/>
        <v>865600.77999999991</v>
      </c>
      <c r="DD559" s="84">
        <v>0</v>
      </c>
      <c r="DE559" s="84">
        <f t="shared" si="5694"/>
        <v>937407.19000000006</v>
      </c>
      <c r="DF559" s="191">
        <f t="shared" ref="DF559" si="6035">IFERROR(DE559/DC559,"nebija plānots")</f>
        <v>1.082955574508609</v>
      </c>
      <c r="DG559" s="84">
        <f t="shared" ref="DG559" si="6036">DE559-DC559</f>
        <v>71806.410000000149</v>
      </c>
      <c r="DH559" s="84">
        <f t="shared" si="6034"/>
        <v>128169.71</v>
      </c>
      <c r="DI559" s="84">
        <v>114711.03999999999</v>
      </c>
      <c r="DJ559" s="84">
        <f t="shared" ref="DJ559" si="6037">DC559+DH559</f>
        <v>993770.48999999987</v>
      </c>
      <c r="DK559" s="84">
        <v>0</v>
      </c>
      <c r="DL559" s="84">
        <f t="shared" si="5698"/>
        <v>1052118.23</v>
      </c>
      <c r="DM559" s="191">
        <f t="shared" ref="DM559" si="6038">IFERROR(DL559/DJ559,"nebija plānots")</f>
        <v>1.0587134963124132</v>
      </c>
      <c r="DN559" s="84">
        <f t="shared" ref="DN559" si="6039">DL559-DJ559</f>
        <v>58347.740000000107</v>
      </c>
      <c r="DO559" s="84">
        <f t="shared" si="6034"/>
        <v>203354.99</v>
      </c>
      <c r="DP559" s="84">
        <v>121215.03999999999</v>
      </c>
      <c r="DQ559" s="84">
        <f t="shared" ref="DQ559" si="6040">DJ559+DO559</f>
        <v>1197125.48</v>
      </c>
      <c r="DR559" s="84">
        <v>0</v>
      </c>
      <c r="DS559" s="84">
        <f t="shared" si="5702"/>
        <v>1173333.27</v>
      </c>
      <c r="DT559" s="191">
        <f t="shared" ref="DT559" si="6041">IFERROR(DS559/DQ559,"nebija plānots")</f>
        <v>0.98012555041431415</v>
      </c>
      <c r="DU559" s="84">
        <f t="shared" ref="DU559" si="6042">DS559-DQ559</f>
        <v>-23792.209999999963</v>
      </c>
      <c r="DV559" s="84">
        <f t="shared" si="6034"/>
        <v>49215.51</v>
      </c>
      <c r="DW559" s="84">
        <v>780158.87</v>
      </c>
      <c r="DX559" s="84">
        <f t="shared" ref="DX559" si="6043">DQ559+DV559</f>
        <v>1246340.99</v>
      </c>
      <c r="DY559" s="84">
        <v>0</v>
      </c>
      <c r="DZ559" s="84">
        <f t="shared" si="5706"/>
        <v>1953492.1400000001</v>
      </c>
      <c r="EA559" s="191">
        <f t="shared" ref="EA559" si="6044">IFERROR(DZ559/DX559,"nebija plānots")</f>
        <v>1.5673817644399228</v>
      </c>
      <c r="EB559" s="84">
        <f t="shared" ref="EB559" si="6045">DZ559-DX559</f>
        <v>707151.15000000014</v>
      </c>
      <c r="EC559" s="84">
        <f t="shared" si="6034"/>
        <v>217013.15</v>
      </c>
      <c r="ED559" s="84">
        <v>119001.52</v>
      </c>
      <c r="EE559" s="84">
        <f t="shared" ref="EE559" si="6046">DX559+EC559</f>
        <v>1463354.14</v>
      </c>
      <c r="EF559" s="84">
        <v>0</v>
      </c>
      <c r="EG559" s="84">
        <f t="shared" si="5710"/>
        <v>2072493.6600000001</v>
      </c>
      <c r="EH559" s="191">
        <f t="shared" ref="EH559" si="6047">IFERROR(EG559/EE559,"nebija plānots")</f>
        <v>1.4162625459890388</v>
      </c>
      <c r="EI559" s="84">
        <f t="shared" ref="EI559" si="6048">EG559-EE559</f>
        <v>609139.52000000025</v>
      </c>
      <c r="EJ559" s="84">
        <f t="shared" si="6034"/>
        <v>134980.85</v>
      </c>
      <c r="EK559" s="84">
        <v>233160.27</v>
      </c>
      <c r="EL559" s="84">
        <f t="shared" ref="EL559" si="6049">EE559+EJ559</f>
        <v>1598334.99</v>
      </c>
      <c r="EM559" s="84">
        <v>0</v>
      </c>
      <c r="EN559" s="84">
        <f t="shared" si="5714"/>
        <v>2305653.9300000002</v>
      </c>
      <c r="EO559" s="191">
        <f t="shared" ref="EO559" si="6050">IFERROR(EN559/EL559,"nebija plānots")</f>
        <v>1.4425348530973474</v>
      </c>
      <c r="EP559" s="84">
        <f t="shared" ref="EP559" si="6051">EN559-EL559</f>
        <v>707318.94000000018</v>
      </c>
      <c r="EQ559" s="84">
        <f t="shared" si="6034"/>
        <v>510724.8</v>
      </c>
      <c r="ER559" s="84">
        <v>226251.13000000003</v>
      </c>
      <c r="ES559" s="84">
        <f t="shared" ref="ES559" si="6052">EL559+EQ559</f>
        <v>2109059.79</v>
      </c>
      <c r="ET559" s="84">
        <v>0</v>
      </c>
      <c r="EU559" s="84">
        <f t="shared" si="5718"/>
        <v>2531905.06</v>
      </c>
      <c r="EV559" s="191">
        <f t="shared" ref="EV559" si="6053">IFERROR(EU559/ES559,"nebija plānots")</f>
        <v>1.2004899396427258</v>
      </c>
      <c r="EW559" s="84">
        <f t="shared" ref="EW559" si="6054">EU559-ES559</f>
        <v>422845.27</v>
      </c>
      <c r="EX559" s="84">
        <f t="shared" si="6034"/>
        <v>184655.61</v>
      </c>
      <c r="EY559" s="84">
        <v>145125.4</v>
      </c>
      <c r="EZ559" s="84">
        <f t="shared" ref="EZ559" si="6055">ES559+EX559</f>
        <v>2293715.4</v>
      </c>
      <c r="FA559" s="84">
        <v>0</v>
      </c>
      <c r="FB559" s="84">
        <f t="shared" si="5722"/>
        <v>2677030.46</v>
      </c>
      <c r="FC559" s="191">
        <f t="shared" ref="FC559" si="6056">IFERROR(FB559/EZ559,"nebija plānots")</f>
        <v>1.1671153535438616</v>
      </c>
      <c r="FD559" s="84">
        <f t="shared" ref="FD559" si="6057">FB559-EZ559</f>
        <v>383315.06000000006</v>
      </c>
      <c r="FE559" s="84">
        <f t="shared" si="6034"/>
        <v>188579.09</v>
      </c>
      <c r="FF559" s="84">
        <v>14201.57</v>
      </c>
      <c r="FG559" s="84">
        <f t="shared" ref="FG559" si="6058">EZ559+FE559</f>
        <v>2482294.4899999998</v>
      </c>
      <c r="FH559" s="84">
        <v>0</v>
      </c>
      <c r="FI559" s="84">
        <f t="shared" si="5726"/>
        <v>2691232.03</v>
      </c>
      <c r="FJ559" s="191">
        <f t="shared" ref="FJ559" si="6059">IFERROR(FI559/FG559,"nebija plānots")</f>
        <v>1.0841711331357788</v>
      </c>
      <c r="FK559" s="84">
        <f t="shared" ref="FK559" si="6060">FI559-FG559</f>
        <v>208937.54000000004</v>
      </c>
      <c r="FL559" s="84">
        <f t="shared" si="6034"/>
        <v>61299.74</v>
      </c>
      <c r="FM559" s="84">
        <v>195297.77</v>
      </c>
      <c r="FN559" s="84">
        <f t="shared" ref="FN559" si="6061">FG559+FL559</f>
        <v>2543594.23</v>
      </c>
      <c r="FO559" s="84">
        <v>0</v>
      </c>
      <c r="FP559" s="84">
        <f t="shared" si="5730"/>
        <v>2886529.8</v>
      </c>
      <c r="FQ559" s="191">
        <f t="shared" ref="FQ559" si="6062">IFERROR(FP559/FN559,"nebija plānots")</f>
        <v>1.1348232221772259</v>
      </c>
      <c r="FR559" s="84">
        <f t="shared" ref="FR559" si="6063">FP559-FN559</f>
        <v>342935.56999999983</v>
      </c>
      <c r="FS559" s="97">
        <f t="shared" si="5932"/>
        <v>2543594.23</v>
      </c>
      <c r="FT559" s="97">
        <f t="shared" si="5733"/>
        <v>25012711.959999997</v>
      </c>
      <c r="FU559" s="84">
        <v>1416884.51</v>
      </c>
      <c r="FV559" s="84">
        <v>555789.73</v>
      </c>
      <c r="FW559" s="84">
        <v>0</v>
      </c>
      <c r="FX559" s="84">
        <f t="shared" si="5734"/>
        <v>555789.73</v>
      </c>
      <c r="FY559" s="191">
        <f t="shared" si="5735"/>
        <v>0.39226184355703059</v>
      </c>
      <c r="FZ559" s="84">
        <f t="shared" si="5736"/>
        <v>861094.78</v>
      </c>
      <c r="GA559" s="84">
        <v>455849.86000000004</v>
      </c>
      <c r="GB559" s="84">
        <v>597</v>
      </c>
      <c r="GC559" s="84">
        <f t="shared" si="5737"/>
        <v>455252.86000000004</v>
      </c>
      <c r="GD559" s="84">
        <f t="shared" si="5738"/>
        <v>597</v>
      </c>
      <c r="GE559" s="84">
        <f t="shared" si="5739"/>
        <v>1011042.5900000001</v>
      </c>
      <c r="GF559" s="191">
        <f t="shared" si="5740"/>
        <v>0.71356739583524709</v>
      </c>
      <c r="GG559" s="84">
        <f t="shared" si="5741"/>
        <v>405841.91999999998</v>
      </c>
      <c r="GH559" s="84">
        <v>268413.36</v>
      </c>
      <c r="GI559" s="84">
        <v>4384.43</v>
      </c>
      <c r="GJ559" s="84">
        <f t="shared" si="5742"/>
        <v>264028.93</v>
      </c>
      <c r="GK559" s="84">
        <f t="shared" si="5743"/>
        <v>4981.43</v>
      </c>
      <c r="GL559" s="84">
        <f t="shared" si="5744"/>
        <v>1275071.52</v>
      </c>
      <c r="GM559" s="191">
        <f t="shared" si="5745"/>
        <v>0.89991210363362639</v>
      </c>
      <c r="GN559" s="84">
        <f t="shared" si="5746"/>
        <v>141812.99</v>
      </c>
      <c r="GO559" s="84">
        <v>113601.86000000002</v>
      </c>
      <c r="GP559" s="84">
        <v>0</v>
      </c>
      <c r="GQ559" s="84">
        <f t="shared" si="5680"/>
        <v>113601.86000000002</v>
      </c>
      <c r="GR559" s="84">
        <f t="shared" si="5681"/>
        <v>4981.43</v>
      </c>
      <c r="GS559" s="84">
        <f t="shared" si="5682"/>
        <v>1388673.3800000001</v>
      </c>
      <c r="GT559" s="191">
        <f t="shared" si="5747"/>
        <v>0.98008932287642847</v>
      </c>
      <c r="GU559" s="84">
        <f t="shared" si="5683"/>
        <v>28211.129999999976</v>
      </c>
      <c r="GV559" s="84">
        <v>0</v>
      </c>
      <c r="GW559" s="84">
        <v>0</v>
      </c>
      <c r="GX559" s="84">
        <f t="shared" si="5684"/>
        <v>0</v>
      </c>
      <c r="GY559" s="84">
        <f t="shared" si="5685"/>
        <v>4981.43</v>
      </c>
      <c r="GZ559" s="84">
        <f t="shared" si="5686"/>
        <v>1388673.3800000001</v>
      </c>
      <c r="HA559" s="191">
        <f t="shared" si="5870"/>
        <v>0.98008932287642847</v>
      </c>
      <c r="HB559" s="84">
        <f t="shared" si="5687"/>
        <v>28211.129999999976</v>
      </c>
      <c r="HC559" s="57">
        <f>FU559+FS559+CQ559+CD559+BQ559+BC559+AP559</f>
        <v>26086660.899999999</v>
      </c>
      <c r="HD559" s="57">
        <f>Q559-HC559</f>
        <v>704712.10000000149</v>
      </c>
      <c r="HE559" s="58" t="s">
        <v>780</v>
      </c>
      <c r="HF559" s="58"/>
      <c r="HG559" s="59"/>
      <c r="HH559" s="59"/>
      <c r="HI559" s="59"/>
    </row>
    <row r="560" spans="1:217" ht="78" hidden="1" outlineLevel="1" x14ac:dyDescent="0.45">
      <c r="B560" s="9"/>
      <c r="C560" s="317" t="s">
        <v>115</v>
      </c>
      <c r="D560" s="1" t="s">
        <v>1471</v>
      </c>
      <c r="E560" s="35">
        <v>542</v>
      </c>
      <c r="F560" s="35">
        <v>9</v>
      </c>
      <c r="G560" s="43" t="s">
        <v>115</v>
      </c>
      <c r="H560" s="37" t="s">
        <v>321</v>
      </c>
      <c r="I560" s="37" t="s">
        <v>571</v>
      </c>
      <c r="J560" s="54">
        <v>0</v>
      </c>
      <c r="K560" s="38"/>
      <c r="L560" s="38"/>
      <c r="M560" s="42" t="s">
        <v>113</v>
      </c>
      <c r="N560" s="41"/>
      <c r="O560" s="41"/>
      <c r="P560" s="38" t="s">
        <v>456</v>
      </c>
      <c r="Q560" s="40"/>
      <c r="R560" s="40"/>
      <c r="S560" s="40"/>
      <c r="T560" s="40"/>
      <c r="U560" s="98"/>
      <c r="V560" s="40"/>
      <c r="W560" s="40"/>
      <c r="X560" s="85">
        <f t="shared" si="5748"/>
        <v>0</v>
      </c>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0"/>
      <c r="AZ560" s="40"/>
      <c r="BA560" s="40"/>
      <c r="BB560" s="40"/>
      <c r="BC560" s="40"/>
      <c r="BD560" s="40"/>
      <c r="BE560" s="40"/>
      <c r="BF560" s="40"/>
      <c r="BG560" s="40"/>
      <c r="BH560" s="40"/>
      <c r="BI560" s="40"/>
      <c r="BJ560" s="40"/>
      <c r="BK560" s="40"/>
      <c r="BL560" s="40"/>
      <c r="BM560" s="40"/>
      <c r="BN560" s="40"/>
      <c r="BO560" s="40"/>
      <c r="BP560" s="40"/>
      <c r="BQ560" s="40"/>
      <c r="BR560" s="40"/>
      <c r="BS560" s="40"/>
      <c r="BT560" s="40"/>
      <c r="BU560" s="40"/>
      <c r="BV560" s="40"/>
      <c r="BW560" s="40"/>
      <c r="BX560" s="40"/>
      <c r="BY560" s="40"/>
      <c r="BZ560" s="40"/>
      <c r="CA560" s="40"/>
      <c r="CB560" s="40"/>
      <c r="CC560" s="40"/>
      <c r="CD560" s="40"/>
      <c r="CE560" s="40"/>
      <c r="CF560" s="40"/>
      <c r="CG560" s="40"/>
      <c r="CH560" s="40"/>
      <c r="CI560" s="40"/>
      <c r="CJ560" s="40"/>
      <c r="CK560" s="40"/>
      <c r="CL560" s="40"/>
      <c r="CM560" s="40"/>
      <c r="CN560" s="40"/>
      <c r="CO560" s="84">
        <v>0</v>
      </c>
      <c r="CP560" s="84">
        <v>0</v>
      </c>
      <c r="CQ560" s="40"/>
      <c r="CR560" s="57">
        <f t="shared" si="5749"/>
        <v>0</v>
      </c>
      <c r="CS560" s="40"/>
      <c r="CT560" s="40"/>
      <c r="CU560" s="84"/>
      <c r="CV560" s="84"/>
      <c r="CW560" s="84"/>
      <c r="CX560" s="84"/>
      <c r="CY560" s="191"/>
      <c r="CZ560" s="84"/>
      <c r="DA560" s="40"/>
      <c r="DB560" s="84">
        <v>0</v>
      </c>
      <c r="DC560" s="84"/>
      <c r="DD560" s="84"/>
      <c r="DE560" s="84">
        <f t="shared" si="5694"/>
        <v>0</v>
      </c>
      <c r="DF560" s="191"/>
      <c r="DG560" s="84"/>
      <c r="DH560" s="40"/>
      <c r="DI560" s="84">
        <v>0</v>
      </c>
      <c r="DJ560" s="84"/>
      <c r="DK560" s="84"/>
      <c r="DL560" s="84">
        <f t="shared" si="5698"/>
        <v>0</v>
      </c>
      <c r="DM560" s="191"/>
      <c r="DN560" s="84"/>
      <c r="DO560" s="40"/>
      <c r="DP560" s="84">
        <v>0</v>
      </c>
      <c r="DQ560" s="84"/>
      <c r="DR560" s="84"/>
      <c r="DS560" s="84">
        <f t="shared" si="5702"/>
        <v>0</v>
      </c>
      <c r="DT560" s="191"/>
      <c r="DU560" s="84"/>
      <c r="DV560" s="40"/>
      <c r="DW560" s="84">
        <v>0</v>
      </c>
      <c r="DX560" s="84"/>
      <c r="DY560" s="84"/>
      <c r="DZ560" s="84">
        <f t="shared" si="5706"/>
        <v>0</v>
      </c>
      <c r="EA560" s="191"/>
      <c r="EB560" s="84"/>
      <c r="EC560" s="40"/>
      <c r="ED560" s="84">
        <v>0</v>
      </c>
      <c r="EE560" s="84"/>
      <c r="EF560" s="84"/>
      <c r="EG560" s="84">
        <f t="shared" si="5710"/>
        <v>0</v>
      </c>
      <c r="EH560" s="191"/>
      <c r="EI560" s="84"/>
      <c r="EJ560" s="40"/>
      <c r="EK560" s="84">
        <v>0</v>
      </c>
      <c r="EL560" s="84"/>
      <c r="EM560" s="84"/>
      <c r="EN560" s="84">
        <f t="shared" si="5714"/>
        <v>0</v>
      </c>
      <c r="EO560" s="191"/>
      <c r="EP560" s="84"/>
      <c r="EQ560" s="40"/>
      <c r="ER560" s="84">
        <v>0</v>
      </c>
      <c r="ES560" s="84"/>
      <c r="ET560" s="84"/>
      <c r="EU560" s="84">
        <f t="shared" si="5718"/>
        <v>0</v>
      </c>
      <c r="EV560" s="191"/>
      <c r="EW560" s="84"/>
      <c r="EX560" s="40"/>
      <c r="EY560" s="84">
        <v>0</v>
      </c>
      <c r="EZ560" s="84"/>
      <c r="FA560" s="84"/>
      <c r="FB560" s="84">
        <f t="shared" si="5722"/>
        <v>0</v>
      </c>
      <c r="FC560" s="191"/>
      <c r="FD560" s="84"/>
      <c r="FE560" s="40"/>
      <c r="FF560" s="84">
        <v>0</v>
      </c>
      <c r="FG560" s="84"/>
      <c r="FH560" s="84"/>
      <c r="FI560" s="84">
        <f t="shared" si="5726"/>
        <v>0</v>
      </c>
      <c r="FJ560" s="191"/>
      <c r="FK560" s="84"/>
      <c r="FL560" s="40"/>
      <c r="FM560" s="84">
        <v>0</v>
      </c>
      <c r="FN560" s="84"/>
      <c r="FO560" s="84"/>
      <c r="FP560" s="84">
        <f t="shared" si="5730"/>
        <v>0</v>
      </c>
      <c r="FQ560" s="191"/>
      <c r="FR560" s="84"/>
      <c r="FS560" s="40"/>
      <c r="FT560" s="97">
        <f t="shared" si="5733"/>
        <v>0</v>
      </c>
      <c r="FU560" s="84">
        <v>0</v>
      </c>
      <c r="FV560" s="84">
        <v>0</v>
      </c>
      <c r="FW560" s="84">
        <v>0</v>
      </c>
      <c r="FX560" s="84">
        <f t="shared" si="5734"/>
        <v>0</v>
      </c>
      <c r="FY560" s="191" t="str">
        <f t="shared" si="5735"/>
        <v>nebija plānots</v>
      </c>
      <c r="FZ560" s="84">
        <f t="shared" si="5736"/>
        <v>0</v>
      </c>
      <c r="GA560" s="84">
        <v>0</v>
      </c>
      <c r="GB560" s="84">
        <v>0</v>
      </c>
      <c r="GC560" s="84">
        <f t="shared" si="5737"/>
        <v>0</v>
      </c>
      <c r="GD560" s="84">
        <f t="shared" si="5738"/>
        <v>0</v>
      </c>
      <c r="GE560" s="84">
        <f t="shared" si="5739"/>
        <v>0</v>
      </c>
      <c r="GF560" s="191" t="str">
        <f t="shared" si="5740"/>
        <v>nebija plānots</v>
      </c>
      <c r="GG560" s="84">
        <f t="shared" si="5741"/>
        <v>0</v>
      </c>
      <c r="GH560" s="84">
        <v>0</v>
      </c>
      <c r="GI560" s="84">
        <v>0</v>
      </c>
      <c r="GJ560" s="84">
        <f t="shared" si="5742"/>
        <v>0</v>
      </c>
      <c r="GK560" s="84">
        <f t="shared" si="5743"/>
        <v>0</v>
      </c>
      <c r="GL560" s="84">
        <f t="shared" si="5744"/>
        <v>0</v>
      </c>
      <c r="GM560" s="191" t="str">
        <f t="shared" si="5745"/>
        <v>nebija plānots</v>
      </c>
      <c r="GN560" s="84">
        <f t="shared" si="5746"/>
        <v>0</v>
      </c>
      <c r="GO560" s="84">
        <v>0</v>
      </c>
      <c r="GP560" s="84">
        <v>0</v>
      </c>
      <c r="GQ560" s="84">
        <f t="shared" si="5680"/>
        <v>0</v>
      </c>
      <c r="GR560" s="84">
        <f t="shared" si="5681"/>
        <v>0</v>
      </c>
      <c r="GS560" s="84">
        <f t="shared" si="5682"/>
        <v>0</v>
      </c>
      <c r="GT560" s="191" t="str">
        <f t="shared" si="5747"/>
        <v>nebija plānots</v>
      </c>
      <c r="GU560" s="84">
        <f t="shared" si="5683"/>
        <v>0</v>
      </c>
      <c r="GV560" s="84">
        <v>0</v>
      </c>
      <c r="GW560" s="84">
        <v>0</v>
      </c>
      <c r="GX560" s="84">
        <f t="shared" si="5684"/>
        <v>0</v>
      </c>
      <c r="GY560" s="84">
        <f t="shared" si="5685"/>
        <v>0</v>
      </c>
      <c r="GZ560" s="84">
        <f t="shared" si="5686"/>
        <v>0</v>
      </c>
      <c r="HA560" s="191" t="str">
        <f t="shared" si="5870"/>
        <v>nebija plānots</v>
      </c>
      <c r="HB560" s="84">
        <f t="shared" si="5687"/>
        <v>0</v>
      </c>
      <c r="HC560" s="40"/>
      <c r="HD560" s="40"/>
      <c r="HE560" s="99"/>
      <c r="HF560" s="99"/>
      <c r="HG560" s="100"/>
      <c r="HH560" s="100"/>
      <c r="HI560" s="100"/>
    </row>
    <row r="561" spans="1:217" ht="105" hidden="1" outlineLevel="1" x14ac:dyDescent="0.45">
      <c r="B561" s="9"/>
      <c r="C561" s="317" t="s">
        <v>115</v>
      </c>
      <c r="D561" s="1" t="s">
        <v>1471</v>
      </c>
      <c r="E561" s="35">
        <v>543</v>
      </c>
      <c r="F561" s="35">
        <v>9</v>
      </c>
      <c r="G561" s="43" t="s">
        <v>115</v>
      </c>
      <c r="H561" s="37" t="s">
        <v>321</v>
      </c>
      <c r="I561" s="37" t="s">
        <v>571</v>
      </c>
      <c r="J561" s="54">
        <v>0</v>
      </c>
      <c r="K561" s="38"/>
      <c r="L561" s="38"/>
      <c r="M561" s="42" t="s">
        <v>113</v>
      </c>
      <c r="N561" s="41"/>
      <c r="O561" s="41"/>
      <c r="P561" s="38" t="s">
        <v>457</v>
      </c>
      <c r="Q561" s="40"/>
      <c r="R561" s="40"/>
      <c r="S561" s="40"/>
      <c r="T561" s="40"/>
      <c r="U561" s="98"/>
      <c r="V561" s="40"/>
      <c r="W561" s="40"/>
      <c r="X561" s="85">
        <f t="shared" si="5748"/>
        <v>0</v>
      </c>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0"/>
      <c r="AZ561" s="40"/>
      <c r="BA561" s="40"/>
      <c r="BB561" s="40"/>
      <c r="BC561" s="40"/>
      <c r="BD561" s="40"/>
      <c r="BE561" s="40"/>
      <c r="BF561" s="40"/>
      <c r="BG561" s="40"/>
      <c r="BH561" s="40"/>
      <c r="BI561" s="40"/>
      <c r="BJ561" s="40"/>
      <c r="BK561" s="40"/>
      <c r="BL561" s="40"/>
      <c r="BM561" s="40"/>
      <c r="BN561" s="40"/>
      <c r="BO561" s="40"/>
      <c r="BP561" s="40"/>
      <c r="BQ561" s="40"/>
      <c r="BR561" s="40"/>
      <c r="BS561" s="40"/>
      <c r="BT561" s="40"/>
      <c r="BU561" s="40"/>
      <c r="BV561" s="40"/>
      <c r="BW561" s="40"/>
      <c r="BX561" s="40"/>
      <c r="BY561" s="40"/>
      <c r="BZ561" s="40"/>
      <c r="CA561" s="40"/>
      <c r="CB561" s="40"/>
      <c r="CC561" s="40"/>
      <c r="CD561" s="40"/>
      <c r="CE561" s="40"/>
      <c r="CF561" s="40"/>
      <c r="CG561" s="40"/>
      <c r="CH561" s="40"/>
      <c r="CI561" s="40"/>
      <c r="CJ561" s="40"/>
      <c r="CK561" s="40"/>
      <c r="CL561" s="40"/>
      <c r="CM561" s="40"/>
      <c r="CN561" s="40"/>
      <c r="CO561" s="84">
        <v>0</v>
      </c>
      <c r="CP561" s="84">
        <v>0</v>
      </c>
      <c r="CQ561" s="40"/>
      <c r="CR561" s="57">
        <f t="shared" si="5749"/>
        <v>0</v>
      </c>
      <c r="CS561" s="40"/>
      <c r="CT561" s="40">
        <v>382087.8</v>
      </c>
      <c r="CU561" s="84"/>
      <c r="CV561" s="84"/>
      <c r="CW561" s="84"/>
      <c r="CX561" s="84"/>
      <c r="CY561" s="191"/>
      <c r="CZ561" s="84"/>
      <c r="DA561" s="40">
        <v>164390.87</v>
      </c>
      <c r="DB561" s="84">
        <v>0</v>
      </c>
      <c r="DC561" s="84"/>
      <c r="DD561" s="84"/>
      <c r="DE561" s="84">
        <f t="shared" si="5694"/>
        <v>0</v>
      </c>
      <c r="DF561" s="191"/>
      <c r="DG561" s="84"/>
      <c r="DH561" s="40">
        <v>128169.71</v>
      </c>
      <c r="DI561" s="84">
        <v>0</v>
      </c>
      <c r="DJ561" s="84"/>
      <c r="DK561" s="84"/>
      <c r="DL561" s="84">
        <f t="shared" si="5698"/>
        <v>0</v>
      </c>
      <c r="DM561" s="191"/>
      <c r="DN561" s="84"/>
      <c r="DO561" s="40">
        <v>203354.99</v>
      </c>
      <c r="DP561" s="84">
        <v>0</v>
      </c>
      <c r="DQ561" s="84"/>
      <c r="DR561" s="84"/>
      <c r="DS561" s="84">
        <f t="shared" si="5702"/>
        <v>0</v>
      </c>
      <c r="DT561" s="191"/>
      <c r="DU561" s="84"/>
      <c r="DV561" s="40">
        <v>49215.51</v>
      </c>
      <c r="DW561" s="84">
        <v>0</v>
      </c>
      <c r="DX561" s="84"/>
      <c r="DY561" s="84"/>
      <c r="DZ561" s="84">
        <f t="shared" si="5706"/>
        <v>0</v>
      </c>
      <c r="EA561" s="191"/>
      <c r="EB561" s="84"/>
      <c r="EC561" s="40">
        <v>217013.15</v>
      </c>
      <c r="ED561" s="84">
        <v>0</v>
      </c>
      <c r="EE561" s="84"/>
      <c r="EF561" s="84"/>
      <c r="EG561" s="84">
        <f t="shared" si="5710"/>
        <v>0</v>
      </c>
      <c r="EH561" s="191"/>
      <c r="EI561" s="84"/>
      <c r="EJ561" s="40">
        <v>134980.85</v>
      </c>
      <c r="EK561" s="84">
        <v>0</v>
      </c>
      <c r="EL561" s="84"/>
      <c r="EM561" s="84"/>
      <c r="EN561" s="84">
        <f t="shared" si="5714"/>
        <v>0</v>
      </c>
      <c r="EO561" s="191"/>
      <c r="EP561" s="84"/>
      <c r="EQ561" s="40">
        <v>510724.8</v>
      </c>
      <c r="ER561" s="84">
        <v>0</v>
      </c>
      <c r="ES561" s="84"/>
      <c r="ET561" s="84"/>
      <c r="EU561" s="84">
        <f t="shared" si="5718"/>
        <v>0</v>
      </c>
      <c r="EV561" s="191"/>
      <c r="EW561" s="84"/>
      <c r="EX561" s="40">
        <v>184655.61</v>
      </c>
      <c r="EY561" s="84">
        <v>0</v>
      </c>
      <c r="EZ561" s="84"/>
      <c r="FA561" s="84"/>
      <c r="FB561" s="84">
        <f t="shared" si="5722"/>
        <v>0</v>
      </c>
      <c r="FC561" s="191"/>
      <c r="FD561" s="84"/>
      <c r="FE561" s="40">
        <v>188579.09</v>
      </c>
      <c r="FF561" s="84">
        <v>0</v>
      </c>
      <c r="FG561" s="84"/>
      <c r="FH561" s="84"/>
      <c r="FI561" s="84">
        <f t="shared" si="5726"/>
        <v>0</v>
      </c>
      <c r="FJ561" s="191"/>
      <c r="FK561" s="84"/>
      <c r="FL561" s="40">
        <v>61299.74</v>
      </c>
      <c r="FM561" s="84">
        <v>0</v>
      </c>
      <c r="FN561" s="84"/>
      <c r="FO561" s="84"/>
      <c r="FP561" s="84">
        <f t="shared" si="5730"/>
        <v>0</v>
      </c>
      <c r="FQ561" s="191"/>
      <c r="FR561" s="84"/>
      <c r="FS561" s="40"/>
      <c r="FT561" s="97">
        <f t="shared" si="5733"/>
        <v>0</v>
      </c>
      <c r="FU561" s="84">
        <v>0</v>
      </c>
      <c r="FV561" s="84">
        <v>0</v>
      </c>
      <c r="FW561" s="84">
        <v>0</v>
      </c>
      <c r="FX561" s="84">
        <f t="shared" si="5734"/>
        <v>0</v>
      </c>
      <c r="FY561" s="191" t="str">
        <f t="shared" si="5735"/>
        <v>nebija plānots</v>
      </c>
      <c r="FZ561" s="84">
        <f t="shared" si="5736"/>
        <v>0</v>
      </c>
      <c r="GA561" s="84">
        <v>0</v>
      </c>
      <c r="GB561" s="84">
        <v>0</v>
      </c>
      <c r="GC561" s="84">
        <f t="shared" si="5737"/>
        <v>0</v>
      </c>
      <c r="GD561" s="84">
        <f t="shared" si="5738"/>
        <v>0</v>
      </c>
      <c r="GE561" s="84">
        <f t="shared" si="5739"/>
        <v>0</v>
      </c>
      <c r="GF561" s="191" t="str">
        <f t="shared" si="5740"/>
        <v>nebija plānots</v>
      </c>
      <c r="GG561" s="84">
        <f t="shared" si="5741"/>
        <v>0</v>
      </c>
      <c r="GH561" s="84">
        <v>0</v>
      </c>
      <c r="GI561" s="84">
        <v>0</v>
      </c>
      <c r="GJ561" s="84">
        <f t="shared" si="5742"/>
        <v>0</v>
      </c>
      <c r="GK561" s="84">
        <f t="shared" si="5743"/>
        <v>0</v>
      </c>
      <c r="GL561" s="84">
        <f t="shared" si="5744"/>
        <v>0</v>
      </c>
      <c r="GM561" s="191" t="str">
        <f t="shared" si="5745"/>
        <v>nebija plānots</v>
      </c>
      <c r="GN561" s="84">
        <f t="shared" si="5746"/>
        <v>0</v>
      </c>
      <c r="GO561" s="84">
        <v>0</v>
      </c>
      <c r="GP561" s="84">
        <v>0</v>
      </c>
      <c r="GQ561" s="84">
        <f t="shared" si="5680"/>
        <v>0</v>
      </c>
      <c r="GR561" s="84">
        <f t="shared" si="5681"/>
        <v>0</v>
      </c>
      <c r="GS561" s="84">
        <f t="shared" si="5682"/>
        <v>0</v>
      </c>
      <c r="GT561" s="191" t="str">
        <f t="shared" si="5747"/>
        <v>nebija plānots</v>
      </c>
      <c r="GU561" s="84">
        <f t="shared" si="5683"/>
        <v>0</v>
      </c>
      <c r="GV561" s="84">
        <v>0</v>
      </c>
      <c r="GW561" s="84">
        <v>0</v>
      </c>
      <c r="GX561" s="84">
        <f t="shared" si="5684"/>
        <v>0</v>
      </c>
      <c r="GY561" s="84">
        <f t="shared" si="5685"/>
        <v>0</v>
      </c>
      <c r="GZ561" s="84">
        <f t="shared" si="5686"/>
        <v>0</v>
      </c>
      <c r="HA561" s="191" t="str">
        <f t="shared" si="5870"/>
        <v>nebija plānots</v>
      </c>
      <c r="HB561" s="84">
        <f t="shared" si="5687"/>
        <v>0</v>
      </c>
      <c r="HC561" s="40"/>
      <c r="HD561" s="40"/>
      <c r="HE561" s="99"/>
      <c r="HF561" s="158">
        <v>0.85</v>
      </c>
      <c r="HG561" s="100" t="s">
        <v>1029</v>
      </c>
      <c r="HH561" s="100"/>
      <c r="HI561" s="100"/>
    </row>
    <row r="562" spans="1:217" ht="156" collapsed="1" x14ac:dyDescent="0.45">
      <c r="A562" s="1" t="str">
        <f>G562&amp;K562</f>
        <v>9.2.5.__</v>
      </c>
      <c r="B562" s="9" t="str">
        <f>C562&amp;J562&amp;"."&amp;D562</f>
        <v>9.2.5.K0.Nē</v>
      </c>
      <c r="C562" s="317" t="s">
        <v>169</v>
      </c>
      <c r="D562" s="1" t="s">
        <v>1471</v>
      </c>
      <c r="E562" s="35">
        <v>544</v>
      </c>
      <c r="F562" s="52">
        <v>9</v>
      </c>
      <c r="G562" s="53" t="s">
        <v>169</v>
      </c>
      <c r="H562" s="54" t="s">
        <v>322</v>
      </c>
      <c r="I562" s="54" t="str">
        <f t="shared" si="4781"/>
        <v>9.2.5. Ārstu un māsu piesaiste darbam reģioniem</v>
      </c>
      <c r="J562" s="54" t="s">
        <v>1472</v>
      </c>
      <c r="K562" s="55" t="s">
        <v>33</v>
      </c>
      <c r="L562" s="38" t="str">
        <f t="shared" si="4782"/>
        <v>9.2.5.__</v>
      </c>
      <c r="M562" s="56" t="s">
        <v>113</v>
      </c>
      <c r="N562" s="55" t="s">
        <v>4</v>
      </c>
      <c r="O562" s="55" t="s">
        <v>222</v>
      </c>
      <c r="P562" s="55" t="s">
        <v>225</v>
      </c>
      <c r="Q562" s="57">
        <f t="shared" si="5972"/>
        <v>13270932</v>
      </c>
      <c r="R562" s="57">
        <f t="shared" si="5973"/>
        <v>13270932</v>
      </c>
      <c r="S562" s="80">
        <v>0</v>
      </c>
      <c r="T562" s="80">
        <v>0</v>
      </c>
      <c r="U562" s="81">
        <v>13270932</v>
      </c>
      <c r="V562" s="80">
        <v>0</v>
      </c>
      <c r="W562" s="80">
        <v>0</v>
      </c>
      <c r="X562" s="85" t="str">
        <f t="shared" si="5748"/>
        <v>ESF</v>
      </c>
      <c r="Y562" s="85">
        <v>0</v>
      </c>
      <c r="Z562" s="85">
        <v>0</v>
      </c>
      <c r="AA562" s="85">
        <v>0</v>
      </c>
      <c r="AB562" s="85">
        <v>0</v>
      </c>
      <c r="AC562" s="85">
        <v>0</v>
      </c>
      <c r="AD562" s="85">
        <v>0</v>
      </c>
      <c r="AE562" s="85">
        <v>0</v>
      </c>
      <c r="AF562" s="85">
        <v>0</v>
      </c>
      <c r="AG562" s="85">
        <v>0</v>
      </c>
      <c r="AH562" s="85">
        <v>0</v>
      </c>
      <c r="AI562" s="85">
        <v>0</v>
      </c>
      <c r="AJ562" s="85">
        <v>0</v>
      </c>
      <c r="AK562" s="85">
        <v>0</v>
      </c>
      <c r="AL562" s="85">
        <v>0</v>
      </c>
      <c r="AM562" s="85">
        <v>0</v>
      </c>
      <c r="AN562" s="85">
        <f>AM562+Z562+Y562</f>
        <v>0</v>
      </c>
      <c r="AO562" s="85">
        <v>465974.55</v>
      </c>
      <c r="AP562" s="57">
        <f t="shared" si="4538"/>
        <v>465974.55</v>
      </c>
      <c r="AQ562" s="85">
        <v>0</v>
      </c>
      <c r="AR562" s="85">
        <v>0</v>
      </c>
      <c r="AS562" s="85">
        <v>514931.29</v>
      </c>
      <c r="AT562" s="85">
        <v>0</v>
      </c>
      <c r="AU562" s="85">
        <v>0</v>
      </c>
      <c r="AV562" s="85">
        <v>0</v>
      </c>
      <c r="AW562" s="85">
        <v>462424.14</v>
      </c>
      <c r="AX562" s="85">
        <v>0</v>
      </c>
      <c r="AY562" s="85">
        <v>0</v>
      </c>
      <c r="AZ562" s="85">
        <v>348478.83</v>
      </c>
      <c r="BA562" s="85">
        <v>0</v>
      </c>
      <c r="BB562" s="85">
        <v>506233.29</v>
      </c>
      <c r="BC562" s="57">
        <f t="shared" si="4539"/>
        <v>1832067.55</v>
      </c>
      <c r="BD562" s="57">
        <f t="shared" si="4474"/>
        <v>2298042.1</v>
      </c>
      <c r="BE562" s="85">
        <v>71056.600000000006</v>
      </c>
      <c r="BF562" s="85">
        <v>0</v>
      </c>
      <c r="BG562" s="85">
        <v>0</v>
      </c>
      <c r="BH562" s="85">
        <v>704700.75</v>
      </c>
      <c r="BI562" s="85">
        <v>0</v>
      </c>
      <c r="BJ562" s="85">
        <v>4584.8999999999996</v>
      </c>
      <c r="BK562" s="85">
        <v>562828.16999999993</v>
      </c>
      <c r="BL562" s="85">
        <v>24154.449999999997</v>
      </c>
      <c r="BM562" s="85">
        <v>0</v>
      </c>
      <c r="BN562" s="85">
        <v>0</v>
      </c>
      <c r="BO562" s="85">
        <v>0</v>
      </c>
      <c r="BP562" s="85">
        <v>571190.35</v>
      </c>
      <c r="BQ562" s="57">
        <f t="shared" si="4540"/>
        <v>1938515.2199999997</v>
      </c>
      <c r="BR562" s="85">
        <v>0</v>
      </c>
      <c r="BS562" s="85">
        <v>0</v>
      </c>
      <c r="BT562" s="85">
        <v>0</v>
      </c>
      <c r="BU562" s="85">
        <v>989721.38</v>
      </c>
      <c r="BV562" s="85">
        <v>0</v>
      </c>
      <c r="BW562" s="85">
        <v>0</v>
      </c>
      <c r="BX562" s="85">
        <v>0</v>
      </c>
      <c r="BY562" s="85">
        <v>0</v>
      </c>
      <c r="BZ562" s="85">
        <v>0</v>
      </c>
      <c r="CA562" s="85">
        <v>0</v>
      </c>
      <c r="CB562" s="85">
        <v>0</v>
      </c>
      <c r="CC562" s="85">
        <v>1167304.75</v>
      </c>
      <c r="CD562" s="57">
        <f t="shared" si="4475"/>
        <v>2157026.13</v>
      </c>
      <c r="CE562" s="85">
        <v>0</v>
      </c>
      <c r="CF562" s="85">
        <v>0</v>
      </c>
      <c r="CG562" s="85">
        <v>0</v>
      </c>
      <c r="CH562" s="85">
        <v>0</v>
      </c>
      <c r="CI562" s="85">
        <v>1383390.87</v>
      </c>
      <c r="CJ562" s="85">
        <v>63885.530000000028</v>
      </c>
      <c r="CK562" s="85">
        <v>0</v>
      </c>
      <c r="CL562" s="85">
        <v>0</v>
      </c>
      <c r="CM562" s="85">
        <v>0</v>
      </c>
      <c r="CN562" s="85">
        <v>1677514.97</v>
      </c>
      <c r="CO562" s="84">
        <v>57236.02</v>
      </c>
      <c r="CP562" s="84">
        <v>0</v>
      </c>
      <c r="CQ562" s="57">
        <f>CE562+CF562+CG562+CH562+CI562+CJ562+CK562+CL562+CM562+CN562+CO562+CP562</f>
        <v>3182027.39</v>
      </c>
      <c r="CR562" s="57">
        <f t="shared" si="5749"/>
        <v>9575610.8399999999</v>
      </c>
      <c r="CS562" s="179">
        <v>0</v>
      </c>
      <c r="CT562" s="84">
        <v>0</v>
      </c>
      <c r="CU562" s="84">
        <v>0</v>
      </c>
      <c r="CV562" s="84">
        <f t="shared" si="5688"/>
        <v>0</v>
      </c>
      <c r="CW562" s="84">
        <v>0</v>
      </c>
      <c r="CX562" s="84">
        <f t="shared" si="5689"/>
        <v>0</v>
      </c>
      <c r="CY562" s="191" t="str">
        <f t="shared" si="5690"/>
        <v>nebija plānots</v>
      </c>
      <c r="CZ562" s="84">
        <f t="shared" si="5691"/>
        <v>0</v>
      </c>
      <c r="DA562" s="84">
        <f t="shared" ref="DA562:FL562" si="6064">DA563+DA564</f>
        <v>0</v>
      </c>
      <c r="DB562" s="84">
        <v>0</v>
      </c>
      <c r="DC562" s="84">
        <f t="shared" si="5693"/>
        <v>0</v>
      </c>
      <c r="DD562" s="84">
        <v>0</v>
      </c>
      <c r="DE562" s="84">
        <f t="shared" si="5694"/>
        <v>0</v>
      </c>
      <c r="DF562" s="191" t="str">
        <f t="shared" ref="DF562" si="6065">IFERROR(DE562/DC562,"nebija plānots")</f>
        <v>nebija plānots</v>
      </c>
      <c r="DG562" s="84">
        <f t="shared" ref="DG562" si="6066">DE562-DC562</f>
        <v>0</v>
      </c>
      <c r="DH562" s="84">
        <f t="shared" si="6064"/>
        <v>0</v>
      </c>
      <c r="DI562" s="84">
        <v>0</v>
      </c>
      <c r="DJ562" s="84">
        <f t="shared" ref="DJ562" si="6067">DC562+DH562</f>
        <v>0</v>
      </c>
      <c r="DK562" s="84">
        <v>0</v>
      </c>
      <c r="DL562" s="84">
        <f t="shared" si="5698"/>
        <v>0</v>
      </c>
      <c r="DM562" s="191" t="str">
        <f t="shared" ref="DM562" si="6068">IFERROR(DL562/DJ562,"nebija plānots")</f>
        <v>nebija plānots</v>
      </c>
      <c r="DN562" s="84">
        <f t="shared" ref="DN562" si="6069">DL562-DJ562</f>
        <v>0</v>
      </c>
      <c r="DO562" s="84">
        <f t="shared" si="6064"/>
        <v>0</v>
      </c>
      <c r="DP562" s="84">
        <v>0</v>
      </c>
      <c r="DQ562" s="84">
        <f t="shared" ref="DQ562" si="6070">DJ562+DO562</f>
        <v>0</v>
      </c>
      <c r="DR562" s="84">
        <v>0</v>
      </c>
      <c r="DS562" s="84">
        <f t="shared" si="5702"/>
        <v>0</v>
      </c>
      <c r="DT562" s="191" t="str">
        <f t="shared" ref="DT562" si="6071">IFERROR(DS562/DQ562,"nebija plānots")</f>
        <v>nebija plānots</v>
      </c>
      <c r="DU562" s="84">
        <f t="shared" ref="DU562" si="6072">DS562-DQ562</f>
        <v>0</v>
      </c>
      <c r="DV562" s="84">
        <f t="shared" si="6064"/>
        <v>2239750</v>
      </c>
      <c r="DW562" s="84">
        <v>2363761.86</v>
      </c>
      <c r="DX562" s="84">
        <f t="shared" ref="DX562" si="6073">DQ562+DV562</f>
        <v>2239750</v>
      </c>
      <c r="DY562" s="84">
        <v>0</v>
      </c>
      <c r="DZ562" s="84">
        <f t="shared" si="5706"/>
        <v>2363761.86</v>
      </c>
      <c r="EA562" s="191">
        <f t="shared" ref="EA562" si="6074">IFERROR(DZ562/DX562,"nebija plānots")</f>
        <v>1.0553686170331509</v>
      </c>
      <c r="EB562" s="84">
        <f t="shared" ref="EB562" si="6075">DZ562-DX562</f>
        <v>124011.85999999987</v>
      </c>
      <c r="EC562" s="84">
        <f t="shared" si="6064"/>
        <v>0</v>
      </c>
      <c r="ED562" s="84">
        <v>0</v>
      </c>
      <c r="EE562" s="84">
        <f t="shared" ref="EE562" si="6076">DX562+EC562</f>
        <v>2239750</v>
      </c>
      <c r="EF562" s="84">
        <v>0</v>
      </c>
      <c r="EG562" s="84">
        <f t="shared" si="5710"/>
        <v>2363761.86</v>
      </c>
      <c r="EH562" s="191">
        <f t="shared" ref="EH562" si="6077">IFERROR(EG562/EE562,"nebija plānots")</f>
        <v>1.0553686170331509</v>
      </c>
      <c r="EI562" s="84">
        <f t="shared" ref="EI562" si="6078">EG562-EE562</f>
        <v>124011.85999999987</v>
      </c>
      <c r="EJ562" s="84">
        <f t="shared" si="6064"/>
        <v>0</v>
      </c>
      <c r="EK562" s="84">
        <v>543631.28</v>
      </c>
      <c r="EL562" s="84">
        <f t="shared" ref="EL562" si="6079">EE562+EJ562</f>
        <v>2239750</v>
      </c>
      <c r="EM562" s="84">
        <v>0</v>
      </c>
      <c r="EN562" s="84">
        <f t="shared" si="5714"/>
        <v>2907393.1399999997</v>
      </c>
      <c r="EO562" s="191">
        <f t="shared" ref="EO562" si="6080">IFERROR(EN562/EL562,"nebija plānots")</f>
        <v>1.2980882419912936</v>
      </c>
      <c r="EP562" s="84">
        <f t="shared" ref="EP562" si="6081">EN562-EL562</f>
        <v>667643.13999999966</v>
      </c>
      <c r="EQ562" s="84">
        <f t="shared" si="6064"/>
        <v>0</v>
      </c>
      <c r="ER562" s="84">
        <v>0</v>
      </c>
      <c r="ES562" s="84">
        <f t="shared" ref="ES562" si="6082">EL562+EQ562</f>
        <v>2239750</v>
      </c>
      <c r="ET562" s="84">
        <v>0</v>
      </c>
      <c r="EU562" s="84">
        <f t="shared" si="5718"/>
        <v>2907393.1399999997</v>
      </c>
      <c r="EV562" s="191">
        <f t="shared" ref="EV562" si="6083">IFERROR(EU562/ES562,"nebija plānots")</f>
        <v>1.2980882419912936</v>
      </c>
      <c r="EW562" s="84">
        <f t="shared" ref="EW562" si="6084">EU562-ES562</f>
        <v>667643.13999999966</v>
      </c>
      <c r="EX562" s="84">
        <f t="shared" si="6064"/>
        <v>0</v>
      </c>
      <c r="EY562" s="84">
        <v>0</v>
      </c>
      <c r="EZ562" s="84">
        <f t="shared" ref="EZ562" si="6085">ES562+EX562</f>
        <v>2239750</v>
      </c>
      <c r="FA562" s="84">
        <v>0</v>
      </c>
      <c r="FB562" s="84">
        <f t="shared" si="5722"/>
        <v>2907393.1399999997</v>
      </c>
      <c r="FC562" s="191">
        <f t="shared" ref="FC562" si="6086">IFERROR(FB562/EZ562,"nebija plānots")</f>
        <v>1.2980882419912936</v>
      </c>
      <c r="FD562" s="84">
        <f t="shared" ref="FD562" si="6087">FB562-EZ562</f>
        <v>667643.13999999966</v>
      </c>
      <c r="FE562" s="84">
        <f t="shared" si="6064"/>
        <v>0</v>
      </c>
      <c r="FF562" s="84">
        <v>0</v>
      </c>
      <c r="FG562" s="84">
        <f t="shared" ref="FG562" si="6088">EZ562+FE562</f>
        <v>2239750</v>
      </c>
      <c r="FH562" s="84">
        <v>0</v>
      </c>
      <c r="FI562" s="84">
        <f t="shared" si="5726"/>
        <v>2907393.1399999997</v>
      </c>
      <c r="FJ562" s="191">
        <f t="shared" ref="FJ562" si="6089">IFERROR(FI562/FG562,"nebija plānots")</f>
        <v>1.2980882419912936</v>
      </c>
      <c r="FK562" s="84">
        <f t="shared" ref="FK562" si="6090">FI562-FG562</f>
        <v>667643.13999999966</v>
      </c>
      <c r="FL562" s="84">
        <f t="shared" si="6064"/>
        <v>0</v>
      </c>
      <c r="FM562" s="84">
        <v>355962.54</v>
      </c>
      <c r="FN562" s="84">
        <f t="shared" ref="FN562" si="6091">FG562+FL562</f>
        <v>2239750</v>
      </c>
      <c r="FO562" s="84">
        <v>0</v>
      </c>
      <c r="FP562" s="84">
        <f t="shared" si="5730"/>
        <v>3263355.6799999997</v>
      </c>
      <c r="FQ562" s="191">
        <f t="shared" ref="FQ562" si="6092">IFERROR(FP562/FN562,"nebija plānots")</f>
        <v>1.4570178278825761</v>
      </c>
      <c r="FR562" s="84">
        <f t="shared" ref="FR562" si="6093">FP562-FN562</f>
        <v>1023605.6799999997</v>
      </c>
      <c r="FS562" s="97">
        <f>CS562+CT562+DA562+DH562+DO562+DV562+EC562+EJ562+EQ562+EX562+FE562+FL562</f>
        <v>2239750</v>
      </c>
      <c r="FT562" s="97">
        <f t="shared" si="5733"/>
        <v>12838966.52</v>
      </c>
      <c r="FU562" s="84">
        <v>3234823.25</v>
      </c>
      <c r="FV562" s="84">
        <v>0</v>
      </c>
      <c r="FW562" s="84">
        <v>0</v>
      </c>
      <c r="FX562" s="84">
        <f t="shared" si="5734"/>
        <v>0</v>
      </c>
      <c r="FY562" s="191">
        <f t="shared" si="5735"/>
        <v>0</v>
      </c>
      <c r="FZ562" s="84">
        <f t="shared" si="5736"/>
        <v>3234823.25</v>
      </c>
      <c r="GA562" s="84">
        <v>0</v>
      </c>
      <c r="GB562" s="84">
        <v>0</v>
      </c>
      <c r="GC562" s="84">
        <f t="shared" si="5737"/>
        <v>0</v>
      </c>
      <c r="GD562" s="84">
        <f t="shared" si="5738"/>
        <v>0</v>
      </c>
      <c r="GE562" s="84">
        <f t="shared" si="5739"/>
        <v>0</v>
      </c>
      <c r="GF562" s="191">
        <f t="shared" si="5740"/>
        <v>0</v>
      </c>
      <c r="GG562" s="84">
        <f t="shared" si="5741"/>
        <v>3234823.25</v>
      </c>
      <c r="GH562" s="84">
        <v>0</v>
      </c>
      <c r="GI562" s="84">
        <v>0</v>
      </c>
      <c r="GJ562" s="84">
        <f t="shared" si="5742"/>
        <v>0</v>
      </c>
      <c r="GK562" s="84">
        <f t="shared" si="5743"/>
        <v>0</v>
      </c>
      <c r="GL562" s="84">
        <f t="shared" si="5744"/>
        <v>0</v>
      </c>
      <c r="GM562" s="191">
        <f t="shared" si="5745"/>
        <v>0</v>
      </c>
      <c r="GN562" s="84">
        <f t="shared" si="5746"/>
        <v>3234823.25</v>
      </c>
      <c r="GO562" s="84">
        <v>3284888.48</v>
      </c>
      <c r="GP562" s="84">
        <v>0</v>
      </c>
      <c r="GQ562" s="84">
        <f t="shared" si="5680"/>
        <v>3284888.48</v>
      </c>
      <c r="GR562" s="84">
        <f t="shared" si="5681"/>
        <v>0</v>
      </c>
      <c r="GS562" s="84">
        <f t="shared" si="5682"/>
        <v>3284888.48</v>
      </c>
      <c r="GT562" s="191">
        <f t="shared" si="5747"/>
        <v>1.0154769599853717</v>
      </c>
      <c r="GU562" s="84">
        <f t="shared" si="5683"/>
        <v>-50065.229999999981</v>
      </c>
      <c r="GV562" s="84">
        <v>0</v>
      </c>
      <c r="GW562" s="84">
        <v>0</v>
      </c>
      <c r="GX562" s="84">
        <f t="shared" si="5684"/>
        <v>0</v>
      </c>
      <c r="GY562" s="84">
        <f t="shared" si="5685"/>
        <v>0</v>
      </c>
      <c r="GZ562" s="84">
        <f t="shared" si="5686"/>
        <v>3284888.48</v>
      </c>
      <c r="HA562" s="191">
        <f t="shared" si="5870"/>
        <v>1.0154769599853717</v>
      </c>
      <c r="HB562" s="84">
        <f t="shared" si="5687"/>
        <v>-50065.229999999981</v>
      </c>
      <c r="HC562" s="57">
        <f>FU562+FS562+CQ562+CD562+BQ562+BC562+AP562</f>
        <v>15050184.09</v>
      </c>
      <c r="HD562" s="57">
        <f>Q562-HC562</f>
        <v>-1779252.0899999999</v>
      </c>
      <c r="HE562" s="58"/>
      <c r="HF562" s="58"/>
      <c r="HG562" s="59"/>
      <c r="HH562" s="59"/>
      <c r="HI562" s="59"/>
    </row>
    <row r="563" spans="1:217" ht="78" hidden="1" outlineLevel="1" x14ac:dyDescent="0.45">
      <c r="B563" s="9"/>
      <c r="C563" s="317" t="s">
        <v>169</v>
      </c>
      <c r="D563" s="1" t="s">
        <v>1471</v>
      </c>
      <c r="E563" s="35">
        <v>545</v>
      </c>
      <c r="F563" s="35">
        <v>9</v>
      </c>
      <c r="G563" s="151" t="s">
        <v>169</v>
      </c>
      <c r="H563" s="140" t="s">
        <v>322</v>
      </c>
      <c r="I563" s="37" t="s">
        <v>572</v>
      </c>
      <c r="J563" s="54">
        <v>0</v>
      </c>
      <c r="K563" s="38"/>
      <c r="L563" s="141"/>
      <c r="M563" s="39" t="s">
        <v>113</v>
      </c>
      <c r="N563" s="38"/>
      <c r="O563" s="141"/>
      <c r="P563" s="38" t="s">
        <v>456</v>
      </c>
      <c r="Q563" s="40"/>
      <c r="R563" s="40"/>
      <c r="S563" s="40"/>
      <c r="T563" s="40"/>
      <c r="U563" s="98"/>
      <c r="V563" s="40"/>
      <c r="W563" s="40"/>
      <c r="X563" s="85">
        <f t="shared" si="5748"/>
        <v>0</v>
      </c>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0"/>
      <c r="AZ563" s="40"/>
      <c r="BA563" s="40"/>
      <c r="BB563" s="40"/>
      <c r="BC563" s="40"/>
      <c r="BD563" s="40"/>
      <c r="BE563" s="40"/>
      <c r="BF563" s="40"/>
      <c r="BG563" s="40"/>
      <c r="BH563" s="40"/>
      <c r="BI563" s="40"/>
      <c r="BJ563" s="40"/>
      <c r="BK563" s="40"/>
      <c r="BL563" s="40"/>
      <c r="BM563" s="40"/>
      <c r="BN563" s="40"/>
      <c r="BO563" s="40"/>
      <c r="BP563" s="40"/>
      <c r="BQ563" s="40"/>
      <c r="BR563" s="40"/>
      <c r="BS563" s="40"/>
      <c r="BT563" s="40"/>
      <c r="BU563" s="40"/>
      <c r="BV563" s="40"/>
      <c r="BW563" s="40"/>
      <c r="BX563" s="40"/>
      <c r="BY563" s="40"/>
      <c r="BZ563" s="40"/>
      <c r="CA563" s="40"/>
      <c r="CB563" s="40"/>
      <c r="CC563" s="40"/>
      <c r="CD563" s="40"/>
      <c r="CE563" s="40"/>
      <c r="CF563" s="40"/>
      <c r="CG563" s="40"/>
      <c r="CH563" s="40"/>
      <c r="CI563" s="40"/>
      <c r="CJ563" s="40"/>
      <c r="CK563" s="40"/>
      <c r="CL563" s="40"/>
      <c r="CM563" s="40"/>
      <c r="CN563" s="40"/>
      <c r="CO563" s="84">
        <v>0</v>
      </c>
      <c r="CP563" s="84">
        <v>0</v>
      </c>
      <c r="CQ563" s="40"/>
      <c r="CR563" s="57">
        <f t="shared" si="5749"/>
        <v>0</v>
      </c>
      <c r="CS563" s="179">
        <v>0</v>
      </c>
      <c r="CT563" s="40"/>
      <c r="CU563" s="84"/>
      <c r="CV563" s="84"/>
      <c r="CW563" s="84"/>
      <c r="CX563" s="84"/>
      <c r="CY563" s="191"/>
      <c r="CZ563" s="84"/>
      <c r="DA563" s="40"/>
      <c r="DB563" s="84">
        <v>0</v>
      </c>
      <c r="DC563" s="84"/>
      <c r="DD563" s="84"/>
      <c r="DE563" s="84">
        <f t="shared" si="5694"/>
        <v>0</v>
      </c>
      <c r="DF563" s="191"/>
      <c r="DG563" s="84"/>
      <c r="DH563" s="40"/>
      <c r="DI563" s="84">
        <v>0</v>
      </c>
      <c r="DJ563" s="84"/>
      <c r="DK563" s="84"/>
      <c r="DL563" s="84">
        <f t="shared" si="5698"/>
        <v>0</v>
      </c>
      <c r="DM563" s="191"/>
      <c r="DN563" s="84"/>
      <c r="DO563" s="40"/>
      <c r="DP563" s="84">
        <v>0</v>
      </c>
      <c r="DQ563" s="84"/>
      <c r="DR563" s="84"/>
      <c r="DS563" s="84">
        <f t="shared" si="5702"/>
        <v>0</v>
      </c>
      <c r="DT563" s="191"/>
      <c r="DU563" s="84"/>
      <c r="DV563" s="40"/>
      <c r="DW563" s="84">
        <v>0</v>
      </c>
      <c r="DX563" s="84"/>
      <c r="DY563" s="84"/>
      <c r="DZ563" s="84">
        <f t="shared" si="5706"/>
        <v>0</v>
      </c>
      <c r="EA563" s="191"/>
      <c r="EB563" s="84"/>
      <c r="EC563" s="40"/>
      <c r="ED563" s="84">
        <v>0</v>
      </c>
      <c r="EE563" s="84"/>
      <c r="EF563" s="84"/>
      <c r="EG563" s="84">
        <f t="shared" si="5710"/>
        <v>0</v>
      </c>
      <c r="EH563" s="191"/>
      <c r="EI563" s="84"/>
      <c r="EJ563" s="40"/>
      <c r="EK563" s="84">
        <v>0</v>
      </c>
      <c r="EL563" s="84"/>
      <c r="EM563" s="84"/>
      <c r="EN563" s="84">
        <f t="shared" si="5714"/>
        <v>0</v>
      </c>
      <c r="EO563" s="191"/>
      <c r="EP563" s="84"/>
      <c r="EQ563" s="40"/>
      <c r="ER563" s="84">
        <v>0</v>
      </c>
      <c r="ES563" s="84"/>
      <c r="ET563" s="84"/>
      <c r="EU563" s="84">
        <f t="shared" si="5718"/>
        <v>0</v>
      </c>
      <c r="EV563" s="191"/>
      <c r="EW563" s="84"/>
      <c r="EX563" s="40"/>
      <c r="EY563" s="84">
        <v>0</v>
      </c>
      <c r="EZ563" s="84"/>
      <c r="FA563" s="84"/>
      <c r="FB563" s="84">
        <f t="shared" si="5722"/>
        <v>0</v>
      </c>
      <c r="FC563" s="191"/>
      <c r="FD563" s="84"/>
      <c r="FE563" s="40"/>
      <c r="FF563" s="84">
        <v>0</v>
      </c>
      <c r="FG563" s="84"/>
      <c r="FH563" s="84"/>
      <c r="FI563" s="84">
        <f t="shared" si="5726"/>
        <v>0</v>
      </c>
      <c r="FJ563" s="191"/>
      <c r="FK563" s="84"/>
      <c r="FL563" s="40"/>
      <c r="FM563" s="84">
        <v>0</v>
      </c>
      <c r="FN563" s="84"/>
      <c r="FO563" s="84"/>
      <c r="FP563" s="84">
        <f t="shared" si="5730"/>
        <v>0</v>
      </c>
      <c r="FQ563" s="191"/>
      <c r="FR563" s="84"/>
      <c r="FS563" s="40">
        <f>SUM(CS563:FL563)</f>
        <v>0</v>
      </c>
      <c r="FT563" s="97">
        <f t="shared" si="5733"/>
        <v>0</v>
      </c>
      <c r="FU563" s="84">
        <v>0</v>
      </c>
      <c r="FV563" s="84">
        <v>0</v>
      </c>
      <c r="FW563" s="84">
        <v>0</v>
      </c>
      <c r="FX563" s="84">
        <f t="shared" si="5734"/>
        <v>0</v>
      </c>
      <c r="FY563" s="191" t="str">
        <f t="shared" si="5735"/>
        <v>nebija plānots</v>
      </c>
      <c r="FZ563" s="84">
        <f t="shared" si="5736"/>
        <v>0</v>
      </c>
      <c r="GA563" s="84">
        <v>0</v>
      </c>
      <c r="GB563" s="84">
        <v>0</v>
      </c>
      <c r="GC563" s="84">
        <f t="shared" si="5737"/>
        <v>0</v>
      </c>
      <c r="GD563" s="84">
        <f t="shared" si="5738"/>
        <v>0</v>
      </c>
      <c r="GE563" s="84">
        <f t="shared" si="5739"/>
        <v>0</v>
      </c>
      <c r="GF563" s="191" t="str">
        <f t="shared" si="5740"/>
        <v>nebija plānots</v>
      </c>
      <c r="GG563" s="84">
        <f t="shared" si="5741"/>
        <v>0</v>
      </c>
      <c r="GH563" s="84">
        <v>0</v>
      </c>
      <c r="GI563" s="84">
        <v>0</v>
      </c>
      <c r="GJ563" s="84">
        <f t="shared" si="5742"/>
        <v>0</v>
      </c>
      <c r="GK563" s="84">
        <f t="shared" si="5743"/>
        <v>0</v>
      </c>
      <c r="GL563" s="84">
        <f t="shared" si="5744"/>
        <v>0</v>
      </c>
      <c r="GM563" s="191" t="str">
        <f t="shared" si="5745"/>
        <v>nebija plānots</v>
      </c>
      <c r="GN563" s="84">
        <f t="shared" si="5746"/>
        <v>0</v>
      </c>
      <c r="GO563" s="84">
        <v>0</v>
      </c>
      <c r="GP563" s="84">
        <v>0</v>
      </c>
      <c r="GQ563" s="84">
        <f t="shared" si="5680"/>
        <v>0</v>
      </c>
      <c r="GR563" s="84">
        <f t="shared" si="5681"/>
        <v>0</v>
      </c>
      <c r="GS563" s="84">
        <f t="shared" si="5682"/>
        <v>0</v>
      </c>
      <c r="GT563" s="191" t="str">
        <f t="shared" si="5747"/>
        <v>nebija plānots</v>
      </c>
      <c r="GU563" s="84">
        <f t="shared" si="5683"/>
        <v>0</v>
      </c>
      <c r="GV563" s="84">
        <v>0</v>
      </c>
      <c r="GW563" s="84">
        <v>0</v>
      </c>
      <c r="GX563" s="84">
        <f t="shared" si="5684"/>
        <v>0</v>
      </c>
      <c r="GY563" s="84">
        <f t="shared" si="5685"/>
        <v>0</v>
      </c>
      <c r="GZ563" s="84">
        <f t="shared" si="5686"/>
        <v>0</v>
      </c>
      <c r="HA563" s="191" t="str">
        <f t="shared" si="5870"/>
        <v>nebija plānots</v>
      </c>
      <c r="HB563" s="84">
        <f t="shared" si="5687"/>
        <v>0</v>
      </c>
      <c r="HC563" s="40"/>
      <c r="HD563" s="40"/>
      <c r="HE563" s="99"/>
      <c r="HF563" s="99"/>
      <c r="HG563" s="181" t="s">
        <v>974</v>
      </c>
      <c r="HH563" s="100"/>
      <c r="HI563" s="100"/>
    </row>
    <row r="564" spans="1:217" ht="126" hidden="1" outlineLevel="1" x14ac:dyDescent="0.45">
      <c r="B564" s="9"/>
      <c r="C564" s="317" t="s">
        <v>169</v>
      </c>
      <c r="D564" s="1" t="s">
        <v>1471</v>
      </c>
      <c r="E564" s="35">
        <v>546</v>
      </c>
      <c r="F564" s="35">
        <v>9</v>
      </c>
      <c r="G564" s="36" t="s">
        <v>169</v>
      </c>
      <c r="H564" s="37" t="s">
        <v>322</v>
      </c>
      <c r="I564" s="37" t="s">
        <v>572</v>
      </c>
      <c r="J564" s="54">
        <v>0</v>
      </c>
      <c r="K564" s="38"/>
      <c r="L564" s="38"/>
      <c r="M564" s="39" t="s">
        <v>113</v>
      </c>
      <c r="N564" s="38"/>
      <c r="O564" s="38"/>
      <c r="P564" s="38" t="s">
        <v>457</v>
      </c>
      <c r="Q564" s="40"/>
      <c r="R564" s="40"/>
      <c r="S564" s="40"/>
      <c r="T564" s="40"/>
      <c r="U564" s="98"/>
      <c r="V564" s="40"/>
      <c r="W564" s="40"/>
      <c r="X564" s="85">
        <f t="shared" si="5748"/>
        <v>0</v>
      </c>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0"/>
      <c r="AZ564" s="40"/>
      <c r="BA564" s="40"/>
      <c r="BB564" s="40"/>
      <c r="BC564" s="40"/>
      <c r="BD564" s="40"/>
      <c r="BE564" s="40"/>
      <c r="BF564" s="40"/>
      <c r="BG564" s="40"/>
      <c r="BH564" s="40"/>
      <c r="BI564" s="40"/>
      <c r="BJ564" s="40"/>
      <c r="BK564" s="40"/>
      <c r="BL564" s="40"/>
      <c r="BM564" s="40"/>
      <c r="BN564" s="40"/>
      <c r="BO564" s="40"/>
      <c r="BP564" s="40"/>
      <c r="BQ564" s="40"/>
      <c r="BR564" s="40"/>
      <c r="BS564" s="40"/>
      <c r="BT564" s="40"/>
      <c r="BU564" s="40"/>
      <c r="BV564" s="40"/>
      <c r="BW564" s="40"/>
      <c r="BX564" s="40"/>
      <c r="BY564" s="40"/>
      <c r="BZ564" s="40"/>
      <c r="CA564" s="40"/>
      <c r="CB564" s="40"/>
      <c r="CC564" s="40"/>
      <c r="CD564" s="40"/>
      <c r="CE564" s="40"/>
      <c r="CF564" s="40"/>
      <c r="CG564" s="40"/>
      <c r="CH564" s="40"/>
      <c r="CI564" s="40"/>
      <c r="CJ564" s="40"/>
      <c r="CK564" s="40"/>
      <c r="CL564" s="40"/>
      <c r="CM564" s="40"/>
      <c r="CN564" s="40"/>
      <c r="CO564" s="84">
        <v>0</v>
      </c>
      <c r="CP564" s="84">
        <v>0</v>
      </c>
      <c r="CQ564" s="40"/>
      <c r="CR564" s="57">
        <f t="shared" si="5749"/>
        <v>0</v>
      </c>
      <c r="CS564" s="40"/>
      <c r="CT564" s="40">
        <v>0</v>
      </c>
      <c r="CU564" s="84"/>
      <c r="CV564" s="84"/>
      <c r="CW564" s="84"/>
      <c r="CX564" s="84"/>
      <c r="CY564" s="191"/>
      <c r="CZ564" s="84"/>
      <c r="DA564" s="40">
        <v>0</v>
      </c>
      <c r="DB564" s="84">
        <v>0</v>
      </c>
      <c r="DC564" s="84"/>
      <c r="DD564" s="84"/>
      <c r="DE564" s="84">
        <f t="shared" si="5694"/>
        <v>0</v>
      </c>
      <c r="DF564" s="191"/>
      <c r="DG564" s="84"/>
      <c r="DH564" s="40">
        <v>0</v>
      </c>
      <c r="DI564" s="84">
        <v>0</v>
      </c>
      <c r="DJ564" s="84"/>
      <c r="DK564" s="84"/>
      <c r="DL564" s="84">
        <f t="shared" si="5698"/>
        <v>0</v>
      </c>
      <c r="DM564" s="191"/>
      <c r="DN564" s="84"/>
      <c r="DO564" s="40">
        <v>0</v>
      </c>
      <c r="DP564" s="84">
        <v>0</v>
      </c>
      <c r="DQ564" s="84"/>
      <c r="DR564" s="84"/>
      <c r="DS564" s="84">
        <f t="shared" si="5702"/>
        <v>0</v>
      </c>
      <c r="DT564" s="191"/>
      <c r="DU564" s="84"/>
      <c r="DV564" s="40">
        <v>2239750</v>
      </c>
      <c r="DW564" s="84">
        <v>0</v>
      </c>
      <c r="DX564" s="84"/>
      <c r="DY564" s="84"/>
      <c r="DZ564" s="84">
        <f t="shared" si="5706"/>
        <v>0</v>
      </c>
      <c r="EA564" s="191"/>
      <c r="EB564" s="84"/>
      <c r="EC564" s="40">
        <v>0</v>
      </c>
      <c r="ED564" s="84">
        <v>0</v>
      </c>
      <c r="EE564" s="84"/>
      <c r="EF564" s="84"/>
      <c r="EG564" s="84">
        <f t="shared" si="5710"/>
        <v>0</v>
      </c>
      <c r="EH564" s="191"/>
      <c r="EI564" s="84"/>
      <c r="EJ564" s="40">
        <v>0</v>
      </c>
      <c r="EK564" s="84">
        <v>0</v>
      </c>
      <c r="EL564" s="84"/>
      <c r="EM564" s="84"/>
      <c r="EN564" s="84">
        <f t="shared" si="5714"/>
        <v>0</v>
      </c>
      <c r="EO564" s="191"/>
      <c r="EP564" s="84"/>
      <c r="EQ564" s="40">
        <v>0</v>
      </c>
      <c r="ER564" s="84">
        <v>0</v>
      </c>
      <c r="ES564" s="84"/>
      <c r="ET564" s="84"/>
      <c r="EU564" s="84">
        <f t="shared" si="5718"/>
        <v>0</v>
      </c>
      <c r="EV564" s="191"/>
      <c r="EW564" s="84"/>
      <c r="EX564" s="40">
        <v>0</v>
      </c>
      <c r="EY564" s="84">
        <v>0</v>
      </c>
      <c r="EZ564" s="84"/>
      <c r="FA564" s="84"/>
      <c r="FB564" s="84">
        <f t="shared" si="5722"/>
        <v>0</v>
      </c>
      <c r="FC564" s="191"/>
      <c r="FD564" s="84"/>
      <c r="FE564" s="40">
        <v>0</v>
      </c>
      <c r="FF564" s="84">
        <v>0</v>
      </c>
      <c r="FG564" s="84"/>
      <c r="FH564" s="84"/>
      <c r="FI564" s="84">
        <f t="shared" si="5726"/>
        <v>0</v>
      </c>
      <c r="FJ564" s="191"/>
      <c r="FK564" s="84"/>
      <c r="FL564" s="40">
        <v>0</v>
      </c>
      <c r="FM564" s="84">
        <v>0</v>
      </c>
      <c r="FN564" s="84"/>
      <c r="FO564" s="84"/>
      <c r="FP564" s="84">
        <f t="shared" si="5730"/>
        <v>0</v>
      </c>
      <c r="FQ564" s="191"/>
      <c r="FR564" s="84"/>
      <c r="FS564" s="40"/>
      <c r="FT564" s="97">
        <f t="shared" si="5733"/>
        <v>0</v>
      </c>
      <c r="FU564" s="84">
        <v>0</v>
      </c>
      <c r="FV564" s="84">
        <v>0</v>
      </c>
      <c r="FW564" s="84">
        <v>0</v>
      </c>
      <c r="FX564" s="84">
        <f t="shared" si="5734"/>
        <v>0</v>
      </c>
      <c r="FY564" s="191" t="str">
        <f t="shared" si="5735"/>
        <v>nebija plānots</v>
      </c>
      <c r="FZ564" s="84">
        <f t="shared" si="5736"/>
        <v>0</v>
      </c>
      <c r="GA564" s="84">
        <v>0</v>
      </c>
      <c r="GB564" s="84">
        <v>0</v>
      </c>
      <c r="GC564" s="84">
        <f t="shared" si="5737"/>
        <v>0</v>
      </c>
      <c r="GD564" s="84">
        <f t="shared" si="5738"/>
        <v>0</v>
      </c>
      <c r="GE564" s="84">
        <f t="shared" si="5739"/>
        <v>0</v>
      </c>
      <c r="GF564" s="191" t="str">
        <f t="shared" si="5740"/>
        <v>nebija plānots</v>
      </c>
      <c r="GG564" s="84">
        <f t="shared" si="5741"/>
        <v>0</v>
      </c>
      <c r="GH564" s="84">
        <v>0</v>
      </c>
      <c r="GI564" s="84">
        <v>0</v>
      </c>
      <c r="GJ564" s="84">
        <f t="shared" si="5742"/>
        <v>0</v>
      </c>
      <c r="GK564" s="84">
        <f t="shared" si="5743"/>
        <v>0</v>
      </c>
      <c r="GL564" s="84">
        <f t="shared" si="5744"/>
        <v>0</v>
      </c>
      <c r="GM564" s="191" t="str">
        <f t="shared" si="5745"/>
        <v>nebija plānots</v>
      </c>
      <c r="GN564" s="84">
        <f t="shared" si="5746"/>
        <v>0</v>
      </c>
      <c r="GO564" s="84">
        <v>0</v>
      </c>
      <c r="GP564" s="84">
        <v>0</v>
      </c>
      <c r="GQ564" s="84">
        <f t="shared" si="5680"/>
        <v>0</v>
      </c>
      <c r="GR564" s="84">
        <f t="shared" si="5681"/>
        <v>0</v>
      </c>
      <c r="GS564" s="84">
        <f t="shared" si="5682"/>
        <v>0</v>
      </c>
      <c r="GT564" s="191" t="str">
        <f t="shared" si="5747"/>
        <v>nebija plānots</v>
      </c>
      <c r="GU564" s="84">
        <f t="shared" si="5683"/>
        <v>0</v>
      </c>
      <c r="GV564" s="84">
        <v>0</v>
      </c>
      <c r="GW564" s="84">
        <v>0</v>
      </c>
      <c r="GX564" s="84">
        <f t="shared" si="5684"/>
        <v>0</v>
      </c>
      <c r="GY564" s="84">
        <f t="shared" si="5685"/>
        <v>0</v>
      </c>
      <c r="GZ564" s="84">
        <f t="shared" si="5686"/>
        <v>0</v>
      </c>
      <c r="HA564" s="191" t="str">
        <f t="shared" si="5870"/>
        <v>nebija plānots</v>
      </c>
      <c r="HB564" s="84">
        <f t="shared" si="5687"/>
        <v>0</v>
      </c>
      <c r="HC564" s="40"/>
      <c r="HD564" s="40"/>
      <c r="HE564" s="99"/>
      <c r="HF564" s="158">
        <v>0.85</v>
      </c>
      <c r="HG564" s="100" t="s">
        <v>973</v>
      </c>
      <c r="HH564" s="100"/>
      <c r="HI564" s="100"/>
    </row>
    <row r="565" spans="1:217" ht="156" collapsed="1" x14ac:dyDescent="0.45">
      <c r="A565" s="1" t="str">
        <f>G565&amp;K565</f>
        <v>9.2.6.__</v>
      </c>
      <c r="B565" s="9" t="str">
        <f>C565&amp;J565&amp;"."&amp;D565</f>
        <v>9.2.6.K0.Nē</v>
      </c>
      <c r="C565" s="317" t="s">
        <v>170</v>
      </c>
      <c r="D565" s="1" t="s">
        <v>1471</v>
      </c>
      <c r="E565" s="35">
        <v>547</v>
      </c>
      <c r="F565" s="52">
        <v>9</v>
      </c>
      <c r="G565" s="55" t="s">
        <v>170</v>
      </c>
      <c r="H565" s="54" t="s">
        <v>323</v>
      </c>
      <c r="I565" s="54" t="str">
        <f t="shared" si="4781"/>
        <v>9.2.6. Ārstniecības personu tālākizglītība</v>
      </c>
      <c r="J565" s="54" t="s">
        <v>1472</v>
      </c>
      <c r="K565" s="71" t="s">
        <v>33</v>
      </c>
      <c r="L565" s="38" t="str">
        <f t="shared" si="4782"/>
        <v>9.2.6.__</v>
      </c>
      <c r="M565" s="63" t="s">
        <v>113</v>
      </c>
      <c r="N565" s="62" t="s">
        <v>4</v>
      </c>
      <c r="O565" s="55" t="s">
        <v>222</v>
      </c>
      <c r="P565" s="55" t="s">
        <v>225</v>
      </c>
      <c r="Q565" s="157">
        <f t="shared" si="5972"/>
        <v>11630925</v>
      </c>
      <c r="R565" s="57">
        <f t="shared" si="5973"/>
        <v>11630925</v>
      </c>
      <c r="S565" s="80">
        <v>0</v>
      </c>
      <c r="T565" s="80">
        <v>0</v>
      </c>
      <c r="U565" s="164">
        <v>11630925</v>
      </c>
      <c r="V565" s="80">
        <v>0</v>
      </c>
      <c r="W565" s="80">
        <v>0</v>
      </c>
      <c r="X565" s="85" t="str">
        <f t="shared" si="5748"/>
        <v>ESF</v>
      </c>
      <c r="Y565" s="85">
        <v>0</v>
      </c>
      <c r="Z565" s="85">
        <v>0</v>
      </c>
      <c r="AA565" s="85">
        <v>0</v>
      </c>
      <c r="AB565" s="85">
        <v>0</v>
      </c>
      <c r="AC565" s="85">
        <v>0</v>
      </c>
      <c r="AD565" s="85">
        <v>0</v>
      </c>
      <c r="AE565" s="85">
        <v>0</v>
      </c>
      <c r="AF565" s="85">
        <v>0</v>
      </c>
      <c r="AG565" s="85">
        <v>0</v>
      </c>
      <c r="AH565" s="85">
        <v>0</v>
      </c>
      <c r="AI565" s="85">
        <v>0</v>
      </c>
      <c r="AJ565" s="85">
        <v>0</v>
      </c>
      <c r="AK565" s="85">
        <v>0</v>
      </c>
      <c r="AL565" s="85">
        <v>7069.51</v>
      </c>
      <c r="AM565" s="85">
        <v>7069.51</v>
      </c>
      <c r="AN565" s="85">
        <f>AM565+Z565+Y565</f>
        <v>7069.51</v>
      </c>
      <c r="AO565" s="85">
        <v>115905.41</v>
      </c>
      <c r="AP565" s="57">
        <f t="shared" si="4538"/>
        <v>122974.92</v>
      </c>
      <c r="AQ565" s="85">
        <v>210340.14</v>
      </c>
      <c r="AR565" s="85">
        <v>0</v>
      </c>
      <c r="AS565" s="85">
        <v>0</v>
      </c>
      <c r="AT565" s="85">
        <v>276368.12</v>
      </c>
      <c r="AU565" s="85">
        <v>0</v>
      </c>
      <c r="AV565" s="85">
        <v>150194.18</v>
      </c>
      <c r="AW565" s="85">
        <v>0</v>
      </c>
      <c r="AX565" s="85">
        <v>0</v>
      </c>
      <c r="AY565" s="85">
        <v>0</v>
      </c>
      <c r="AZ565" s="85">
        <v>252839.1</v>
      </c>
      <c r="BA565" s="85">
        <v>0</v>
      </c>
      <c r="BB565" s="85">
        <v>0</v>
      </c>
      <c r="BC565" s="57">
        <f t="shared" si="4539"/>
        <v>889741.53999999992</v>
      </c>
      <c r="BD565" s="57">
        <f t="shared" si="4474"/>
        <v>1012716.46</v>
      </c>
      <c r="BE565" s="85">
        <v>486959.92</v>
      </c>
      <c r="BF565" s="85">
        <v>0</v>
      </c>
      <c r="BG565" s="85">
        <v>0</v>
      </c>
      <c r="BH565" s="85">
        <v>0</v>
      </c>
      <c r="BI565" s="85">
        <v>0</v>
      </c>
      <c r="BJ565" s="85">
        <v>1074842.6499999999</v>
      </c>
      <c r="BK565" s="85">
        <v>0</v>
      </c>
      <c r="BL565" s="85">
        <v>0</v>
      </c>
      <c r="BM565" s="85">
        <v>0</v>
      </c>
      <c r="BN565" s="85">
        <v>0</v>
      </c>
      <c r="BO565" s="85">
        <v>1250389.98</v>
      </c>
      <c r="BP565" s="85">
        <v>0</v>
      </c>
      <c r="BQ565" s="57">
        <f t="shared" si="4540"/>
        <v>2812192.55</v>
      </c>
      <c r="BR565" s="85">
        <v>0</v>
      </c>
      <c r="BS565" s="85">
        <v>0</v>
      </c>
      <c r="BT565" s="85">
        <v>1047739.16</v>
      </c>
      <c r="BU565" s="85">
        <v>0</v>
      </c>
      <c r="BV565" s="85">
        <v>0</v>
      </c>
      <c r="BW565" s="85">
        <v>0</v>
      </c>
      <c r="BX565" s="85">
        <v>0</v>
      </c>
      <c r="BY565" s="85">
        <v>0</v>
      </c>
      <c r="BZ565" s="85">
        <v>0</v>
      </c>
      <c r="CA565" s="85">
        <v>0</v>
      </c>
      <c r="CB565" s="85">
        <v>1471195.55</v>
      </c>
      <c r="CC565" s="85">
        <v>0</v>
      </c>
      <c r="CD565" s="57">
        <f t="shared" si="4475"/>
        <v>2518934.71</v>
      </c>
      <c r="CE565" s="85">
        <v>0</v>
      </c>
      <c r="CF565" s="85">
        <v>0</v>
      </c>
      <c r="CG565" s="85">
        <v>0</v>
      </c>
      <c r="CH565" s="85">
        <v>0</v>
      </c>
      <c r="CI565" s="85">
        <v>0</v>
      </c>
      <c r="CJ565" s="85">
        <v>1078913.48</v>
      </c>
      <c r="CK565" s="85">
        <v>0</v>
      </c>
      <c r="CL565" s="85">
        <v>0</v>
      </c>
      <c r="CM565" s="85">
        <v>0</v>
      </c>
      <c r="CN565" s="85">
        <v>0</v>
      </c>
      <c r="CO565" s="84">
        <v>1091475.52</v>
      </c>
      <c r="CP565" s="84">
        <v>0</v>
      </c>
      <c r="CQ565" s="57">
        <f>CE565+CF565+CG565+CH565+CI565+CJ565+CK565+CL565+CM565+CN565+CO565+CP565</f>
        <v>2170389</v>
      </c>
      <c r="CR565" s="57">
        <f t="shared" si="5749"/>
        <v>8514232.7199999988</v>
      </c>
      <c r="CS565" s="179">
        <v>0</v>
      </c>
      <c r="CT565" s="84">
        <v>0</v>
      </c>
      <c r="CU565" s="84">
        <v>0</v>
      </c>
      <c r="CV565" s="84">
        <f t="shared" si="5688"/>
        <v>0</v>
      </c>
      <c r="CW565" s="84">
        <v>0</v>
      </c>
      <c r="CX565" s="84">
        <f t="shared" si="5689"/>
        <v>0</v>
      </c>
      <c r="CY565" s="191" t="str">
        <f t="shared" si="5690"/>
        <v>nebija plānots</v>
      </c>
      <c r="CZ565" s="84">
        <f t="shared" si="5691"/>
        <v>0</v>
      </c>
      <c r="DA565" s="84">
        <f t="shared" ref="DA565:FL565" si="6094">DA566+DA567</f>
        <v>0</v>
      </c>
      <c r="DB565" s="84">
        <v>0</v>
      </c>
      <c r="DC565" s="84">
        <f t="shared" si="5693"/>
        <v>0</v>
      </c>
      <c r="DD565" s="84">
        <v>0</v>
      </c>
      <c r="DE565" s="84">
        <f t="shared" si="5694"/>
        <v>0</v>
      </c>
      <c r="DF565" s="191" t="str">
        <f t="shared" ref="DF565" si="6095">IFERROR(DE565/DC565,"nebija plānots")</f>
        <v>nebija plānots</v>
      </c>
      <c r="DG565" s="84">
        <f t="shared" ref="DG565" si="6096">DE565-DC565</f>
        <v>0</v>
      </c>
      <c r="DH565" s="84">
        <f t="shared" si="6094"/>
        <v>0</v>
      </c>
      <c r="DI565" s="84">
        <v>0</v>
      </c>
      <c r="DJ565" s="84">
        <f t="shared" ref="DJ565" si="6097">DC565+DH565</f>
        <v>0</v>
      </c>
      <c r="DK565" s="84">
        <v>0</v>
      </c>
      <c r="DL565" s="84">
        <f t="shared" si="5698"/>
        <v>0</v>
      </c>
      <c r="DM565" s="191" t="str">
        <f t="shared" ref="DM565" si="6098">IFERROR(DL565/DJ565,"nebija plānots")</f>
        <v>nebija plānots</v>
      </c>
      <c r="DN565" s="84">
        <f t="shared" ref="DN565" si="6099">DL565-DJ565</f>
        <v>0</v>
      </c>
      <c r="DO565" s="84">
        <f t="shared" si="6094"/>
        <v>1067525.2</v>
      </c>
      <c r="DP565" s="84">
        <v>1473786.65</v>
      </c>
      <c r="DQ565" s="84">
        <f t="shared" ref="DQ565" si="6100">DJ565+DO565</f>
        <v>1067525.2</v>
      </c>
      <c r="DR565" s="84">
        <v>0</v>
      </c>
      <c r="DS565" s="84">
        <f t="shared" si="5702"/>
        <v>1473786.65</v>
      </c>
      <c r="DT565" s="191">
        <f t="shared" ref="DT565" si="6101">IFERROR(DS565/DQ565,"nebija plānots")</f>
        <v>1.3805638030839928</v>
      </c>
      <c r="DU565" s="84">
        <f t="shared" ref="DU565" si="6102">DS565-DQ565</f>
        <v>406261.44999999995</v>
      </c>
      <c r="DV565" s="84">
        <f t="shared" si="6094"/>
        <v>0</v>
      </c>
      <c r="DW565" s="84">
        <v>0</v>
      </c>
      <c r="DX565" s="84">
        <f t="shared" ref="DX565" si="6103">DQ565+DV565</f>
        <v>1067525.2</v>
      </c>
      <c r="DY565" s="84">
        <v>0</v>
      </c>
      <c r="DZ565" s="84">
        <f t="shared" si="5706"/>
        <v>1473786.65</v>
      </c>
      <c r="EA565" s="191">
        <f t="shared" ref="EA565" si="6104">IFERROR(DZ565/DX565,"nebija plānots")</f>
        <v>1.3805638030839928</v>
      </c>
      <c r="EB565" s="84">
        <f t="shared" ref="EB565" si="6105">DZ565-DX565</f>
        <v>406261.44999999995</v>
      </c>
      <c r="EC565" s="84">
        <f t="shared" si="6094"/>
        <v>0</v>
      </c>
      <c r="ED565" s="84">
        <v>0</v>
      </c>
      <c r="EE565" s="84">
        <f t="shared" ref="EE565" si="6106">DX565+EC565</f>
        <v>1067525.2</v>
      </c>
      <c r="EF565" s="84">
        <v>0</v>
      </c>
      <c r="EG565" s="84">
        <f t="shared" si="5710"/>
        <v>1473786.65</v>
      </c>
      <c r="EH565" s="191">
        <f t="shared" ref="EH565" si="6107">IFERROR(EG565/EE565,"nebija plānots")</f>
        <v>1.3805638030839928</v>
      </c>
      <c r="EI565" s="84">
        <f t="shared" ref="EI565" si="6108">EG565-EE565</f>
        <v>406261.44999999995</v>
      </c>
      <c r="EJ565" s="84">
        <f t="shared" si="6094"/>
        <v>0</v>
      </c>
      <c r="EK565" s="84">
        <v>0</v>
      </c>
      <c r="EL565" s="84">
        <f t="shared" ref="EL565" si="6109">EE565+EJ565</f>
        <v>1067525.2</v>
      </c>
      <c r="EM565" s="84">
        <v>0</v>
      </c>
      <c r="EN565" s="84">
        <f t="shared" si="5714"/>
        <v>1473786.65</v>
      </c>
      <c r="EO565" s="191">
        <f t="shared" ref="EO565" si="6110">IFERROR(EN565/EL565,"nebija plānots")</f>
        <v>1.3805638030839928</v>
      </c>
      <c r="EP565" s="84">
        <f t="shared" ref="EP565" si="6111">EN565-EL565</f>
        <v>406261.44999999995</v>
      </c>
      <c r="EQ565" s="84">
        <f t="shared" si="6094"/>
        <v>0</v>
      </c>
      <c r="ER565" s="84">
        <v>0</v>
      </c>
      <c r="ES565" s="84">
        <f t="shared" ref="ES565" si="6112">EL565+EQ565</f>
        <v>1067525.2</v>
      </c>
      <c r="ET565" s="84">
        <v>0</v>
      </c>
      <c r="EU565" s="84">
        <f t="shared" si="5718"/>
        <v>1473786.65</v>
      </c>
      <c r="EV565" s="191">
        <f t="shared" ref="EV565" si="6113">IFERROR(EU565/ES565,"nebija plānots")</f>
        <v>1.3805638030839928</v>
      </c>
      <c r="EW565" s="84">
        <f t="shared" ref="EW565" si="6114">EU565-ES565</f>
        <v>406261.44999999995</v>
      </c>
      <c r="EX565" s="84">
        <f t="shared" si="6094"/>
        <v>0</v>
      </c>
      <c r="EY565" s="84">
        <v>0</v>
      </c>
      <c r="EZ565" s="84">
        <f t="shared" ref="EZ565" si="6115">ES565+EX565</f>
        <v>1067525.2</v>
      </c>
      <c r="FA565" s="84">
        <v>0</v>
      </c>
      <c r="FB565" s="84">
        <f t="shared" si="5722"/>
        <v>1473786.65</v>
      </c>
      <c r="FC565" s="191">
        <f t="shared" ref="FC565" si="6116">IFERROR(FB565/EZ565,"nebija plānots")</f>
        <v>1.3805638030839928</v>
      </c>
      <c r="FD565" s="84">
        <f t="shared" ref="FD565" si="6117">FB565-EZ565</f>
        <v>406261.44999999995</v>
      </c>
      <c r="FE565" s="84">
        <f t="shared" si="6094"/>
        <v>0</v>
      </c>
      <c r="FF565" s="84">
        <v>984343.11</v>
      </c>
      <c r="FG565" s="84">
        <f t="shared" ref="FG565" si="6118">EZ565+FE565</f>
        <v>1067525.2</v>
      </c>
      <c r="FH565" s="84">
        <v>0</v>
      </c>
      <c r="FI565" s="84">
        <f t="shared" si="5726"/>
        <v>2458129.7599999998</v>
      </c>
      <c r="FJ565" s="191">
        <f t="shared" ref="FJ565" si="6119">IFERROR(FI565/FG565,"nebija plānots")</f>
        <v>2.3026433099658909</v>
      </c>
      <c r="FK565" s="84">
        <f t="shared" ref="FK565" si="6120">FI565-FG565</f>
        <v>1390604.5599999998</v>
      </c>
      <c r="FL565" s="84">
        <f t="shared" si="6094"/>
        <v>326629.15999999997</v>
      </c>
      <c r="FM565" s="84">
        <v>0</v>
      </c>
      <c r="FN565" s="84">
        <f t="shared" ref="FN565" si="6121">FG565+FL565</f>
        <v>1394154.3599999999</v>
      </c>
      <c r="FO565" s="84">
        <v>0</v>
      </c>
      <c r="FP565" s="84">
        <f t="shared" si="5730"/>
        <v>2458129.7599999998</v>
      </c>
      <c r="FQ565" s="191">
        <f t="shared" ref="FQ565" si="6122">IFERROR(FP565/FN565,"nebija plānots")</f>
        <v>1.7631690080573288</v>
      </c>
      <c r="FR565" s="84">
        <f t="shared" ref="FR565" si="6123">FP565-FN565</f>
        <v>1063975.3999999999</v>
      </c>
      <c r="FS565" s="97">
        <f t="shared" si="5932"/>
        <v>1394154.3599999999</v>
      </c>
      <c r="FT565" s="97">
        <f t="shared" si="5733"/>
        <v>10972362.479999999</v>
      </c>
      <c r="FU565" s="84">
        <v>444925.62</v>
      </c>
      <c r="FV565" s="84">
        <v>0</v>
      </c>
      <c r="FW565" s="84">
        <v>0</v>
      </c>
      <c r="FX565" s="84">
        <f t="shared" si="5734"/>
        <v>0</v>
      </c>
      <c r="FY565" s="191">
        <f t="shared" si="5735"/>
        <v>0</v>
      </c>
      <c r="FZ565" s="84">
        <f t="shared" si="5736"/>
        <v>444925.62</v>
      </c>
      <c r="GA565" s="84">
        <v>0</v>
      </c>
      <c r="GB565" s="84">
        <v>0</v>
      </c>
      <c r="GC565" s="84">
        <f t="shared" si="5737"/>
        <v>0</v>
      </c>
      <c r="GD565" s="84">
        <f t="shared" si="5738"/>
        <v>0</v>
      </c>
      <c r="GE565" s="84">
        <f t="shared" si="5739"/>
        <v>0</v>
      </c>
      <c r="GF565" s="191">
        <f t="shared" si="5740"/>
        <v>0</v>
      </c>
      <c r="GG565" s="84">
        <f t="shared" si="5741"/>
        <v>444925.62</v>
      </c>
      <c r="GH565" s="84">
        <v>0</v>
      </c>
      <c r="GI565" s="84">
        <v>0</v>
      </c>
      <c r="GJ565" s="84">
        <f t="shared" si="5742"/>
        <v>0</v>
      </c>
      <c r="GK565" s="84">
        <f t="shared" si="5743"/>
        <v>0</v>
      </c>
      <c r="GL565" s="84">
        <f t="shared" si="5744"/>
        <v>0</v>
      </c>
      <c r="GM565" s="191">
        <f t="shared" si="5745"/>
        <v>0</v>
      </c>
      <c r="GN565" s="84">
        <f t="shared" si="5746"/>
        <v>444925.62</v>
      </c>
      <c r="GO565" s="84">
        <v>444925.36</v>
      </c>
      <c r="GP565" s="84">
        <v>0</v>
      </c>
      <c r="GQ565" s="84">
        <f t="shared" si="5680"/>
        <v>444925.36</v>
      </c>
      <c r="GR565" s="84">
        <f t="shared" si="5681"/>
        <v>0</v>
      </c>
      <c r="GS565" s="84">
        <f t="shared" si="5682"/>
        <v>444925.36</v>
      </c>
      <c r="GT565" s="191">
        <f t="shared" si="5747"/>
        <v>0.99999941563266237</v>
      </c>
      <c r="GU565" s="84">
        <f t="shared" si="5683"/>
        <v>0.26000000000931323</v>
      </c>
      <c r="GV565" s="84">
        <v>0</v>
      </c>
      <c r="GW565" s="84">
        <v>0</v>
      </c>
      <c r="GX565" s="84">
        <f t="shared" si="5684"/>
        <v>0</v>
      </c>
      <c r="GY565" s="84">
        <f t="shared" si="5685"/>
        <v>0</v>
      </c>
      <c r="GZ565" s="84">
        <f t="shared" si="5686"/>
        <v>444925.36</v>
      </c>
      <c r="HA565" s="191">
        <f t="shared" si="5870"/>
        <v>0.99999941563266237</v>
      </c>
      <c r="HB565" s="84">
        <f t="shared" si="5687"/>
        <v>0.26000000000931323</v>
      </c>
      <c r="HC565" s="57">
        <f>FU565+FS565+CQ565+CD565+BQ565+BC565+AP565</f>
        <v>10353312.699999997</v>
      </c>
      <c r="HD565" s="57">
        <f>Q565-HC565</f>
        <v>1277612.3000000026</v>
      </c>
      <c r="HE565" s="58"/>
      <c r="HF565" s="58"/>
      <c r="HG565" s="59"/>
      <c r="HH565" s="59"/>
      <c r="HI565" s="137" t="s">
        <v>710</v>
      </c>
    </row>
    <row r="566" spans="1:217" ht="78" hidden="1" outlineLevel="1" x14ac:dyDescent="0.45">
      <c r="B566" s="9"/>
      <c r="C566" s="317" t="s">
        <v>170</v>
      </c>
      <c r="D566" s="1" t="s">
        <v>1471</v>
      </c>
      <c r="E566" s="35">
        <v>548</v>
      </c>
      <c r="F566" s="35">
        <v>9</v>
      </c>
      <c r="G566" s="38" t="s">
        <v>170</v>
      </c>
      <c r="H566" s="37" t="s">
        <v>323</v>
      </c>
      <c r="I566" s="37" t="s">
        <v>573</v>
      </c>
      <c r="J566" s="54">
        <v>0</v>
      </c>
      <c r="K566" s="43"/>
      <c r="L566" s="38"/>
      <c r="M566" s="42" t="s">
        <v>113</v>
      </c>
      <c r="N566" s="41"/>
      <c r="O566" s="38"/>
      <c r="P566" s="38" t="s">
        <v>456</v>
      </c>
      <c r="Q566" s="40"/>
      <c r="R566" s="40"/>
      <c r="S566" s="40"/>
      <c r="T566" s="40"/>
      <c r="U566" s="98"/>
      <c r="V566" s="40"/>
      <c r="W566" s="40"/>
      <c r="X566" s="85">
        <f t="shared" si="5748"/>
        <v>0</v>
      </c>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0"/>
      <c r="AZ566" s="40"/>
      <c r="BA566" s="40"/>
      <c r="BB566" s="40"/>
      <c r="BC566" s="40"/>
      <c r="BD566" s="40"/>
      <c r="BE566" s="40"/>
      <c r="BF566" s="40"/>
      <c r="BG566" s="40"/>
      <c r="BH566" s="40"/>
      <c r="BI566" s="40"/>
      <c r="BJ566" s="40"/>
      <c r="BK566" s="40"/>
      <c r="BL566" s="40"/>
      <c r="BM566" s="40"/>
      <c r="BN566" s="40"/>
      <c r="BO566" s="40"/>
      <c r="BP566" s="40"/>
      <c r="BQ566" s="40"/>
      <c r="BR566" s="40"/>
      <c r="BS566" s="40"/>
      <c r="BT566" s="40"/>
      <c r="BU566" s="40"/>
      <c r="BV566" s="40"/>
      <c r="BW566" s="40"/>
      <c r="BX566" s="40"/>
      <c r="BY566" s="40"/>
      <c r="BZ566" s="40"/>
      <c r="CA566" s="40"/>
      <c r="CB566" s="40"/>
      <c r="CC566" s="40"/>
      <c r="CD566" s="40"/>
      <c r="CE566" s="40"/>
      <c r="CF566" s="40"/>
      <c r="CG566" s="40"/>
      <c r="CH566" s="40"/>
      <c r="CI566" s="40"/>
      <c r="CJ566" s="40"/>
      <c r="CK566" s="40"/>
      <c r="CL566" s="40"/>
      <c r="CM566" s="40"/>
      <c r="CN566" s="40"/>
      <c r="CO566" s="84">
        <v>0</v>
      </c>
      <c r="CP566" s="84">
        <v>0</v>
      </c>
      <c r="CQ566" s="40"/>
      <c r="CR566" s="57">
        <f t="shared" si="5749"/>
        <v>0</v>
      </c>
      <c r="CS566" s="40"/>
      <c r="CT566" s="40"/>
      <c r="CU566" s="84"/>
      <c r="CV566" s="84"/>
      <c r="CW566" s="84"/>
      <c r="CX566" s="84"/>
      <c r="CY566" s="191"/>
      <c r="CZ566" s="84"/>
      <c r="DA566" s="40"/>
      <c r="DB566" s="84">
        <v>0</v>
      </c>
      <c r="DC566" s="84"/>
      <c r="DD566" s="84"/>
      <c r="DE566" s="84">
        <f t="shared" si="5694"/>
        <v>0</v>
      </c>
      <c r="DF566" s="191"/>
      <c r="DG566" s="84"/>
      <c r="DH566" s="40"/>
      <c r="DI566" s="84">
        <v>0</v>
      </c>
      <c r="DJ566" s="84"/>
      <c r="DK566" s="84"/>
      <c r="DL566" s="84">
        <f t="shared" si="5698"/>
        <v>0</v>
      </c>
      <c r="DM566" s="191"/>
      <c r="DN566" s="84"/>
      <c r="DO566" s="40"/>
      <c r="DP566" s="84">
        <v>0</v>
      </c>
      <c r="DQ566" s="84"/>
      <c r="DR566" s="84"/>
      <c r="DS566" s="84">
        <f t="shared" si="5702"/>
        <v>0</v>
      </c>
      <c r="DT566" s="191"/>
      <c r="DU566" s="84"/>
      <c r="DV566" s="40"/>
      <c r="DW566" s="84">
        <v>0</v>
      </c>
      <c r="DX566" s="84"/>
      <c r="DY566" s="84"/>
      <c r="DZ566" s="84">
        <f t="shared" si="5706"/>
        <v>0</v>
      </c>
      <c r="EA566" s="191"/>
      <c r="EB566" s="84"/>
      <c r="EC566" s="40"/>
      <c r="ED566" s="84">
        <v>0</v>
      </c>
      <c r="EE566" s="84"/>
      <c r="EF566" s="84"/>
      <c r="EG566" s="84">
        <f t="shared" si="5710"/>
        <v>0</v>
      </c>
      <c r="EH566" s="191"/>
      <c r="EI566" s="84"/>
      <c r="EJ566" s="40"/>
      <c r="EK566" s="84">
        <v>0</v>
      </c>
      <c r="EL566" s="84"/>
      <c r="EM566" s="84"/>
      <c r="EN566" s="84">
        <f t="shared" si="5714"/>
        <v>0</v>
      </c>
      <c r="EO566" s="191"/>
      <c r="EP566" s="84"/>
      <c r="EQ566" s="40"/>
      <c r="ER566" s="84">
        <v>0</v>
      </c>
      <c r="ES566" s="84"/>
      <c r="ET566" s="84"/>
      <c r="EU566" s="84">
        <f t="shared" si="5718"/>
        <v>0</v>
      </c>
      <c r="EV566" s="191"/>
      <c r="EW566" s="84"/>
      <c r="EX566" s="40"/>
      <c r="EY566" s="84">
        <v>0</v>
      </c>
      <c r="EZ566" s="84"/>
      <c r="FA566" s="84"/>
      <c r="FB566" s="84">
        <f t="shared" si="5722"/>
        <v>0</v>
      </c>
      <c r="FC566" s="191"/>
      <c r="FD566" s="84"/>
      <c r="FE566" s="40"/>
      <c r="FF566" s="84">
        <v>0</v>
      </c>
      <c r="FG566" s="84"/>
      <c r="FH566" s="84"/>
      <c r="FI566" s="84">
        <f t="shared" si="5726"/>
        <v>0</v>
      </c>
      <c r="FJ566" s="191"/>
      <c r="FK566" s="84"/>
      <c r="FL566" s="40"/>
      <c r="FM566" s="84">
        <v>0</v>
      </c>
      <c r="FN566" s="84"/>
      <c r="FO566" s="84"/>
      <c r="FP566" s="84">
        <f t="shared" si="5730"/>
        <v>0</v>
      </c>
      <c r="FQ566" s="191"/>
      <c r="FR566" s="84"/>
      <c r="FS566" s="40"/>
      <c r="FT566" s="97">
        <f t="shared" si="5733"/>
        <v>0</v>
      </c>
      <c r="FU566" s="84">
        <v>0</v>
      </c>
      <c r="FV566" s="84">
        <v>0</v>
      </c>
      <c r="FW566" s="84">
        <v>0</v>
      </c>
      <c r="FX566" s="84">
        <f t="shared" si="5734"/>
        <v>0</v>
      </c>
      <c r="FY566" s="191" t="str">
        <f t="shared" si="5735"/>
        <v>nebija plānots</v>
      </c>
      <c r="FZ566" s="84">
        <f t="shared" si="5736"/>
        <v>0</v>
      </c>
      <c r="GA566" s="84">
        <v>0</v>
      </c>
      <c r="GB566" s="84">
        <v>0</v>
      </c>
      <c r="GC566" s="84">
        <f t="shared" si="5737"/>
        <v>0</v>
      </c>
      <c r="GD566" s="84">
        <f t="shared" si="5738"/>
        <v>0</v>
      </c>
      <c r="GE566" s="84">
        <f t="shared" si="5739"/>
        <v>0</v>
      </c>
      <c r="GF566" s="191" t="str">
        <f t="shared" si="5740"/>
        <v>nebija plānots</v>
      </c>
      <c r="GG566" s="84">
        <f t="shared" si="5741"/>
        <v>0</v>
      </c>
      <c r="GH566" s="84">
        <v>0</v>
      </c>
      <c r="GI566" s="84">
        <v>0</v>
      </c>
      <c r="GJ566" s="84">
        <f t="shared" si="5742"/>
        <v>0</v>
      </c>
      <c r="GK566" s="84">
        <f t="shared" si="5743"/>
        <v>0</v>
      </c>
      <c r="GL566" s="84">
        <f t="shared" si="5744"/>
        <v>0</v>
      </c>
      <c r="GM566" s="191" t="str">
        <f t="shared" si="5745"/>
        <v>nebija plānots</v>
      </c>
      <c r="GN566" s="84">
        <f t="shared" si="5746"/>
        <v>0</v>
      </c>
      <c r="GO566" s="84">
        <v>0</v>
      </c>
      <c r="GP566" s="84">
        <v>0</v>
      </c>
      <c r="GQ566" s="84">
        <f t="shared" si="5680"/>
        <v>0</v>
      </c>
      <c r="GR566" s="84">
        <f t="shared" si="5681"/>
        <v>0</v>
      </c>
      <c r="GS566" s="84">
        <f t="shared" si="5682"/>
        <v>0</v>
      </c>
      <c r="GT566" s="191" t="str">
        <f t="shared" si="5747"/>
        <v>nebija plānots</v>
      </c>
      <c r="GU566" s="84">
        <f t="shared" si="5683"/>
        <v>0</v>
      </c>
      <c r="GV566" s="84">
        <v>0</v>
      </c>
      <c r="GW566" s="84">
        <v>0</v>
      </c>
      <c r="GX566" s="84">
        <f t="shared" si="5684"/>
        <v>0</v>
      </c>
      <c r="GY566" s="84">
        <f t="shared" si="5685"/>
        <v>0</v>
      </c>
      <c r="GZ566" s="84">
        <f t="shared" si="5686"/>
        <v>0</v>
      </c>
      <c r="HA566" s="191" t="str">
        <f t="shared" si="5870"/>
        <v>nebija plānots</v>
      </c>
      <c r="HB566" s="84">
        <f t="shared" si="5687"/>
        <v>0</v>
      </c>
      <c r="HC566" s="40"/>
      <c r="HD566" s="40"/>
      <c r="HE566" s="99"/>
      <c r="HF566" s="99"/>
      <c r="HG566" s="100"/>
      <c r="HH566" s="100"/>
      <c r="HI566" s="100"/>
    </row>
    <row r="567" spans="1:217" ht="84" hidden="1" outlineLevel="1" x14ac:dyDescent="0.45">
      <c r="B567" s="9"/>
      <c r="C567" s="317" t="s">
        <v>170</v>
      </c>
      <c r="D567" s="1" t="s">
        <v>1471</v>
      </c>
      <c r="E567" s="35">
        <v>549</v>
      </c>
      <c r="F567" s="35">
        <v>9</v>
      </c>
      <c r="G567" s="38" t="s">
        <v>170</v>
      </c>
      <c r="H567" s="37" t="s">
        <v>323</v>
      </c>
      <c r="I567" s="37" t="s">
        <v>573</v>
      </c>
      <c r="J567" s="54">
        <v>0</v>
      </c>
      <c r="K567" s="43"/>
      <c r="L567" s="38"/>
      <c r="M567" s="42" t="s">
        <v>113</v>
      </c>
      <c r="N567" s="41"/>
      <c r="O567" s="38"/>
      <c r="P567" s="38" t="s">
        <v>457</v>
      </c>
      <c r="Q567" s="40"/>
      <c r="R567" s="40"/>
      <c r="S567" s="40"/>
      <c r="T567" s="40"/>
      <c r="U567" s="98"/>
      <c r="V567" s="40"/>
      <c r="W567" s="40"/>
      <c r="X567" s="85">
        <f t="shared" si="5748"/>
        <v>0</v>
      </c>
      <c r="Y567" s="40"/>
      <c r="Z567" s="40"/>
      <c r="AA567" s="40"/>
      <c r="AB567" s="40"/>
      <c r="AC567" s="40"/>
      <c r="AD567" s="40"/>
      <c r="AE567" s="40"/>
      <c r="AF567" s="40"/>
      <c r="AG567" s="40"/>
      <c r="AH567" s="40"/>
      <c r="AI567" s="40"/>
      <c r="AJ567" s="40"/>
      <c r="AK567" s="40"/>
      <c r="AL567" s="40"/>
      <c r="AM567" s="40"/>
      <c r="AN567" s="40"/>
      <c r="AO567" s="40"/>
      <c r="AP567" s="40"/>
      <c r="AQ567" s="40"/>
      <c r="AR567" s="40"/>
      <c r="AS567" s="40"/>
      <c r="AT567" s="40"/>
      <c r="AU567" s="40"/>
      <c r="AV567" s="40"/>
      <c r="AW567" s="40"/>
      <c r="AX567" s="40"/>
      <c r="AY567" s="40"/>
      <c r="AZ567" s="40"/>
      <c r="BA567" s="40"/>
      <c r="BB567" s="40"/>
      <c r="BC567" s="40"/>
      <c r="BD567" s="40"/>
      <c r="BE567" s="40"/>
      <c r="BF567" s="40"/>
      <c r="BG567" s="40"/>
      <c r="BH567" s="40"/>
      <c r="BI567" s="40"/>
      <c r="BJ567" s="40"/>
      <c r="BK567" s="40"/>
      <c r="BL567" s="40"/>
      <c r="BM567" s="40"/>
      <c r="BN567" s="40"/>
      <c r="BO567" s="40"/>
      <c r="BP567" s="40"/>
      <c r="BQ567" s="40"/>
      <c r="BR567" s="40"/>
      <c r="BS567" s="40"/>
      <c r="BT567" s="40"/>
      <c r="BU567" s="40"/>
      <c r="BV567" s="40"/>
      <c r="BW567" s="40"/>
      <c r="BX567" s="40"/>
      <c r="BY567" s="40"/>
      <c r="BZ567" s="40"/>
      <c r="CA567" s="40"/>
      <c r="CB567" s="40"/>
      <c r="CC567" s="40"/>
      <c r="CD567" s="40"/>
      <c r="CE567" s="40"/>
      <c r="CF567" s="40"/>
      <c r="CG567" s="40"/>
      <c r="CH567" s="40"/>
      <c r="CI567" s="40"/>
      <c r="CJ567" s="40"/>
      <c r="CK567" s="40"/>
      <c r="CL567" s="40"/>
      <c r="CM567" s="40"/>
      <c r="CN567" s="40"/>
      <c r="CO567" s="84">
        <v>0</v>
      </c>
      <c r="CP567" s="84">
        <v>0</v>
      </c>
      <c r="CQ567" s="40"/>
      <c r="CR567" s="57">
        <f t="shared" si="5749"/>
        <v>0</v>
      </c>
      <c r="CS567" s="40"/>
      <c r="CT567" s="40">
        <v>0</v>
      </c>
      <c r="CU567" s="84"/>
      <c r="CV567" s="84"/>
      <c r="CW567" s="84"/>
      <c r="CX567" s="84"/>
      <c r="CY567" s="191"/>
      <c r="CZ567" s="84"/>
      <c r="DA567" s="40">
        <v>0</v>
      </c>
      <c r="DB567" s="84">
        <v>0</v>
      </c>
      <c r="DC567" s="84"/>
      <c r="DD567" s="84"/>
      <c r="DE567" s="84">
        <f t="shared" si="5694"/>
        <v>0</v>
      </c>
      <c r="DF567" s="191"/>
      <c r="DG567" s="84"/>
      <c r="DH567" s="40">
        <v>0</v>
      </c>
      <c r="DI567" s="84">
        <v>0</v>
      </c>
      <c r="DJ567" s="84"/>
      <c r="DK567" s="84"/>
      <c r="DL567" s="84">
        <f t="shared" si="5698"/>
        <v>0</v>
      </c>
      <c r="DM567" s="191"/>
      <c r="DN567" s="84"/>
      <c r="DO567" s="40">
        <v>1067525.2</v>
      </c>
      <c r="DP567" s="84">
        <v>0</v>
      </c>
      <c r="DQ567" s="84"/>
      <c r="DR567" s="84"/>
      <c r="DS567" s="84">
        <f t="shared" si="5702"/>
        <v>0</v>
      </c>
      <c r="DT567" s="191"/>
      <c r="DU567" s="84"/>
      <c r="DV567" s="40">
        <v>0</v>
      </c>
      <c r="DW567" s="84">
        <v>0</v>
      </c>
      <c r="DX567" s="84"/>
      <c r="DY567" s="84"/>
      <c r="DZ567" s="84">
        <f t="shared" si="5706"/>
        <v>0</v>
      </c>
      <c r="EA567" s="191"/>
      <c r="EB567" s="84"/>
      <c r="EC567" s="40">
        <v>0</v>
      </c>
      <c r="ED567" s="84">
        <v>0</v>
      </c>
      <c r="EE567" s="84"/>
      <c r="EF567" s="84"/>
      <c r="EG567" s="84">
        <f t="shared" si="5710"/>
        <v>0</v>
      </c>
      <c r="EH567" s="191"/>
      <c r="EI567" s="84"/>
      <c r="EJ567" s="40">
        <v>0</v>
      </c>
      <c r="EK567" s="84">
        <v>0</v>
      </c>
      <c r="EL567" s="84"/>
      <c r="EM567" s="84"/>
      <c r="EN567" s="84">
        <f t="shared" si="5714"/>
        <v>0</v>
      </c>
      <c r="EO567" s="191"/>
      <c r="EP567" s="84"/>
      <c r="EQ567" s="40">
        <v>0</v>
      </c>
      <c r="ER567" s="84">
        <v>0</v>
      </c>
      <c r="ES567" s="84"/>
      <c r="ET567" s="84"/>
      <c r="EU567" s="84">
        <f t="shared" si="5718"/>
        <v>0</v>
      </c>
      <c r="EV567" s="191"/>
      <c r="EW567" s="84"/>
      <c r="EX567" s="40">
        <v>0</v>
      </c>
      <c r="EY567" s="84">
        <v>0</v>
      </c>
      <c r="EZ567" s="84"/>
      <c r="FA567" s="84"/>
      <c r="FB567" s="84">
        <f t="shared" si="5722"/>
        <v>0</v>
      </c>
      <c r="FC567" s="191"/>
      <c r="FD567" s="84"/>
      <c r="FE567" s="40">
        <v>0</v>
      </c>
      <c r="FF567" s="84">
        <v>0</v>
      </c>
      <c r="FG567" s="84"/>
      <c r="FH567" s="84"/>
      <c r="FI567" s="84">
        <f t="shared" si="5726"/>
        <v>0</v>
      </c>
      <c r="FJ567" s="191"/>
      <c r="FK567" s="84"/>
      <c r="FL567" s="40">
        <v>326629.15999999997</v>
      </c>
      <c r="FM567" s="84">
        <v>0</v>
      </c>
      <c r="FN567" s="84"/>
      <c r="FO567" s="84"/>
      <c r="FP567" s="84">
        <f t="shared" si="5730"/>
        <v>0</v>
      </c>
      <c r="FQ567" s="191"/>
      <c r="FR567" s="84"/>
      <c r="FS567" s="40"/>
      <c r="FT567" s="97">
        <f t="shared" si="5733"/>
        <v>0</v>
      </c>
      <c r="FU567" s="84">
        <v>0</v>
      </c>
      <c r="FV567" s="84">
        <v>0</v>
      </c>
      <c r="FW567" s="84">
        <v>0</v>
      </c>
      <c r="FX567" s="84">
        <f t="shared" si="5734"/>
        <v>0</v>
      </c>
      <c r="FY567" s="191" t="str">
        <f t="shared" si="5735"/>
        <v>nebija plānots</v>
      </c>
      <c r="FZ567" s="84">
        <f t="shared" si="5736"/>
        <v>0</v>
      </c>
      <c r="GA567" s="84">
        <v>0</v>
      </c>
      <c r="GB567" s="84">
        <v>0</v>
      </c>
      <c r="GC567" s="84">
        <f t="shared" si="5737"/>
        <v>0</v>
      </c>
      <c r="GD567" s="84">
        <f t="shared" si="5738"/>
        <v>0</v>
      </c>
      <c r="GE567" s="84">
        <f t="shared" si="5739"/>
        <v>0</v>
      </c>
      <c r="GF567" s="191" t="str">
        <f t="shared" si="5740"/>
        <v>nebija plānots</v>
      </c>
      <c r="GG567" s="84">
        <f t="shared" si="5741"/>
        <v>0</v>
      </c>
      <c r="GH567" s="84">
        <v>0</v>
      </c>
      <c r="GI567" s="84">
        <v>0</v>
      </c>
      <c r="GJ567" s="84">
        <f t="shared" si="5742"/>
        <v>0</v>
      </c>
      <c r="GK567" s="84">
        <f t="shared" si="5743"/>
        <v>0</v>
      </c>
      <c r="GL567" s="84">
        <f t="shared" si="5744"/>
        <v>0</v>
      </c>
      <c r="GM567" s="191" t="str">
        <f t="shared" si="5745"/>
        <v>nebija plānots</v>
      </c>
      <c r="GN567" s="84">
        <f t="shared" si="5746"/>
        <v>0</v>
      </c>
      <c r="GO567" s="84">
        <v>0</v>
      </c>
      <c r="GP567" s="84">
        <v>0</v>
      </c>
      <c r="GQ567" s="84">
        <f t="shared" si="5680"/>
        <v>0</v>
      </c>
      <c r="GR567" s="84">
        <f t="shared" si="5681"/>
        <v>0</v>
      </c>
      <c r="GS567" s="84">
        <f t="shared" si="5682"/>
        <v>0</v>
      </c>
      <c r="GT567" s="191" t="str">
        <f t="shared" si="5747"/>
        <v>nebija plānots</v>
      </c>
      <c r="GU567" s="84">
        <f t="shared" si="5683"/>
        <v>0</v>
      </c>
      <c r="GV567" s="84">
        <v>0</v>
      </c>
      <c r="GW567" s="84">
        <v>0</v>
      </c>
      <c r="GX567" s="84">
        <f t="shared" si="5684"/>
        <v>0</v>
      </c>
      <c r="GY567" s="84">
        <f t="shared" si="5685"/>
        <v>0</v>
      </c>
      <c r="GZ567" s="84">
        <f t="shared" si="5686"/>
        <v>0</v>
      </c>
      <c r="HA567" s="191" t="str">
        <f t="shared" si="5870"/>
        <v>nebija plānots</v>
      </c>
      <c r="HB567" s="84">
        <f t="shared" si="5687"/>
        <v>0</v>
      </c>
      <c r="HC567" s="40"/>
      <c r="HD567" s="40"/>
      <c r="HE567" s="99"/>
      <c r="HF567" s="158">
        <v>0.8</v>
      </c>
      <c r="HG567" s="100" t="s">
        <v>679</v>
      </c>
      <c r="HH567" s="100"/>
      <c r="HI567" s="100"/>
    </row>
    <row r="568" spans="1:217" ht="156" collapsed="1" x14ac:dyDescent="0.45">
      <c r="A568" s="1" t="str">
        <f>G568&amp;K568</f>
        <v>9.2.7.__</v>
      </c>
      <c r="B568" s="9" t="str">
        <f>C568&amp;J568&amp;"."&amp;D568</f>
        <v>9.2.7.K0.Nē</v>
      </c>
      <c r="C568" s="317" t="s">
        <v>397</v>
      </c>
      <c r="D568" s="1" t="s">
        <v>1471</v>
      </c>
      <c r="E568" s="35">
        <v>550</v>
      </c>
      <c r="F568" s="52">
        <v>9</v>
      </c>
      <c r="G568" s="55" t="s">
        <v>397</v>
      </c>
      <c r="H568" s="54" t="s">
        <v>398</v>
      </c>
      <c r="I568" s="54" t="str">
        <f t="shared" si="4781"/>
        <v xml:space="preserve">9.2.7. Ārstniecības personu piesaiste darbam Rīgā </v>
      </c>
      <c r="J568" s="54" t="s">
        <v>1472</v>
      </c>
      <c r="K568" s="71" t="s">
        <v>33</v>
      </c>
      <c r="L568" s="38" t="str">
        <f t="shared" si="4782"/>
        <v>9.2.7.__</v>
      </c>
      <c r="M568" s="63" t="s">
        <v>113</v>
      </c>
      <c r="N568" s="62" t="s">
        <v>4</v>
      </c>
      <c r="O568" s="55" t="s">
        <v>222</v>
      </c>
      <c r="P568" s="55" t="s">
        <v>225</v>
      </c>
      <c r="Q568" s="57">
        <f t="shared" si="5972"/>
        <v>2550000</v>
      </c>
      <c r="R568" s="57">
        <f t="shared" si="5973"/>
        <v>2550000</v>
      </c>
      <c r="S568" s="80">
        <v>0</v>
      </c>
      <c r="T568" s="80">
        <v>0</v>
      </c>
      <c r="U568" s="81">
        <v>2550000</v>
      </c>
      <c r="V568" s="80">
        <v>0</v>
      </c>
      <c r="W568" s="80">
        <v>0</v>
      </c>
      <c r="X568" s="85" t="str">
        <f t="shared" si="5748"/>
        <v>ESF</v>
      </c>
      <c r="Y568" s="85">
        <v>0</v>
      </c>
      <c r="Z568" s="85">
        <v>0</v>
      </c>
      <c r="AA568" s="85">
        <v>0</v>
      </c>
      <c r="AB568" s="85">
        <v>0</v>
      </c>
      <c r="AC568" s="85">
        <v>0</v>
      </c>
      <c r="AD568" s="85">
        <v>0</v>
      </c>
      <c r="AE568" s="85">
        <v>0</v>
      </c>
      <c r="AF568" s="85">
        <v>0</v>
      </c>
      <c r="AG568" s="85">
        <v>0</v>
      </c>
      <c r="AH568" s="85">
        <v>0</v>
      </c>
      <c r="AI568" s="85">
        <v>0</v>
      </c>
      <c r="AJ568" s="85">
        <v>0</v>
      </c>
      <c r="AK568" s="85">
        <v>0</v>
      </c>
      <c r="AL568" s="85">
        <v>0</v>
      </c>
      <c r="AM568" s="85">
        <v>0</v>
      </c>
      <c r="AN568" s="85">
        <v>0</v>
      </c>
      <c r="AO568" s="85">
        <v>0</v>
      </c>
      <c r="AP568" s="57">
        <f t="shared" si="4538"/>
        <v>0</v>
      </c>
      <c r="AQ568" s="85">
        <v>0</v>
      </c>
      <c r="AR568" s="85">
        <v>0</v>
      </c>
      <c r="AS568" s="85">
        <v>0</v>
      </c>
      <c r="AT568" s="85">
        <v>0</v>
      </c>
      <c r="AU568" s="85">
        <v>0</v>
      </c>
      <c r="AV568" s="85">
        <v>0</v>
      </c>
      <c r="AW568" s="85">
        <v>0</v>
      </c>
      <c r="AX568" s="85">
        <v>0</v>
      </c>
      <c r="AY568" s="85">
        <v>0</v>
      </c>
      <c r="AZ568" s="85">
        <v>0</v>
      </c>
      <c r="BA568" s="85">
        <v>0</v>
      </c>
      <c r="BB568" s="85">
        <v>0</v>
      </c>
      <c r="BC568" s="57">
        <f t="shared" si="4539"/>
        <v>0</v>
      </c>
      <c r="BD568" s="57">
        <f t="shared" si="4474"/>
        <v>0</v>
      </c>
      <c r="BE568" s="85">
        <v>0</v>
      </c>
      <c r="BF568" s="85">
        <v>0</v>
      </c>
      <c r="BG568" s="85">
        <v>0</v>
      </c>
      <c r="BH568" s="85">
        <v>0</v>
      </c>
      <c r="BI568" s="85">
        <v>0</v>
      </c>
      <c r="BJ568" s="85">
        <v>0</v>
      </c>
      <c r="BK568" s="85">
        <v>0</v>
      </c>
      <c r="BL568" s="85">
        <v>0</v>
      </c>
      <c r="BM568" s="85">
        <v>0</v>
      </c>
      <c r="BN568" s="85">
        <v>0</v>
      </c>
      <c r="BO568" s="85">
        <v>0</v>
      </c>
      <c r="BP568" s="85">
        <v>0</v>
      </c>
      <c r="BQ568" s="57">
        <f t="shared" si="4540"/>
        <v>0</v>
      </c>
      <c r="BR568" s="85">
        <v>0</v>
      </c>
      <c r="BS568" s="85">
        <v>0</v>
      </c>
      <c r="BT568" s="85">
        <v>0</v>
      </c>
      <c r="BU568" s="85">
        <v>0</v>
      </c>
      <c r="BV568" s="85">
        <v>0</v>
      </c>
      <c r="BW568" s="85">
        <v>0</v>
      </c>
      <c r="BX568" s="85">
        <v>0</v>
      </c>
      <c r="BY568" s="85">
        <v>0</v>
      </c>
      <c r="BZ568" s="85">
        <v>0</v>
      </c>
      <c r="CA568" s="85">
        <v>0</v>
      </c>
      <c r="CB568" s="85">
        <v>0</v>
      </c>
      <c r="CC568" s="85">
        <v>326043.64</v>
      </c>
      <c r="CD568" s="57">
        <f t="shared" si="4475"/>
        <v>326043.64</v>
      </c>
      <c r="CE568" s="85">
        <v>0</v>
      </c>
      <c r="CF568" s="85">
        <v>0</v>
      </c>
      <c r="CG568" s="85">
        <v>0</v>
      </c>
      <c r="CH568" s="85">
        <v>0</v>
      </c>
      <c r="CI568" s="85">
        <v>0</v>
      </c>
      <c r="CJ568" s="85">
        <v>554614.26</v>
      </c>
      <c r="CK568" s="85">
        <v>0</v>
      </c>
      <c r="CL568" s="85">
        <v>0</v>
      </c>
      <c r="CM568" s="85">
        <v>0</v>
      </c>
      <c r="CN568" s="85">
        <v>0</v>
      </c>
      <c r="CO568" s="84">
        <v>0</v>
      </c>
      <c r="CP568" s="84">
        <v>553490.52</v>
      </c>
      <c r="CQ568" s="57">
        <f>CE568+CF568+CG568+CH568+CI568+CJ568+CK568+CL568+CM568+CN568+CO568+CP568</f>
        <v>1108104.78</v>
      </c>
      <c r="CR568" s="57">
        <f t="shared" si="5749"/>
        <v>1434148.42</v>
      </c>
      <c r="CS568" s="179">
        <v>0</v>
      </c>
      <c r="CT568" s="84">
        <v>0</v>
      </c>
      <c r="CU568" s="84">
        <v>0</v>
      </c>
      <c r="CV568" s="84">
        <f t="shared" si="5688"/>
        <v>0</v>
      </c>
      <c r="CW568" s="84">
        <v>0</v>
      </c>
      <c r="CX568" s="84">
        <f t="shared" si="5689"/>
        <v>0</v>
      </c>
      <c r="CY568" s="191" t="str">
        <f t="shared" si="5690"/>
        <v>nebija plānots</v>
      </c>
      <c r="CZ568" s="84">
        <f t="shared" si="5691"/>
        <v>0</v>
      </c>
      <c r="DA568" s="84">
        <f t="shared" ref="DA568:FL568" si="6124">DA569+DA570</f>
        <v>0</v>
      </c>
      <c r="DB568" s="84">
        <v>0</v>
      </c>
      <c r="DC568" s="84">
        <f t="shared" si="5693"/>
        <v>0</v>
      </c>
      <c r="DD568" s="84">
        <v>0</v>
      </c>
      <c r="DE568" s="84">
        <f t="shared" si="5694"/>
        <v>0</v>
      </c>
      <c r="DF568" s="191" t="str">
        <f t="shared" ref="DF568" si="6125">IFERROR(DE568/DC568,"nebija plānots")</f>
        <v>nebija plānots</v>
      </c>
      <c r="DG568" s="84">
        <f t="shared" ref="DG568" si="6126">DE568-DC568</f>
        <v>0</v>
      </c>
      <c r="DH568" s="84">
        <f t="shared" si="6124"/>
        <v>0</v>
      </c>
      <c r="DI568" s="84">
        <v>0</v>
      </c>
      <c r="DJ568" s="84">
        <f t="shared" ref="DJ568" si="6127">DC568+DH568</f>
        <v>0</v>
      </c>
      <c r="DK568" s="84">
        <v>0</v>
      </c>
      <c r="DL568" s="84">
        <f t="shared" si="5698"/>
        <v>0</v>
      </c>
      <c r="DM568" s="191" t="str">
        <f t="shared" ref="DM568" si="6128">IFERROR(DL568/DJ568,"nebija plānots")</f>
        <v>nebija plānots</v>
      </c>
      <c r="DN568" s="84">
        <f t="shared" ref="DN568" si="6129">DL568-DJ568</f>
        <v>0</v>
      </c>
      <c r="DO568" s="84">
        <f t="shared" si="6124"/>
        <v>0</v>
      </c>
      <c r="DP568" s="84">
        <v>0</v>
      </c>
      <c r="DQ568" s="84">
        <f t="shared" ref="DQ568" si="6130">DJ568+DO568</f>
        <v>0</v>
      </c>
      <c r="DR568" s="84">
        <v>0</v>
      </c>
      <c r="DS568" s="84">
        <f t="shared" si="5702"/>
        <v>0</v>
      </c>
      <c r="DT568" s="191" t="str">
        <f t="shared" ref="DT568" si="6131">IFERROR(DS568/DQ568,"nebija plānots")</f>
        <v>nebija plānots</v>
      </c>
      <c r="DU568" s="84">
        <f t="shared" ref="DU568" si="6132">DS568-DQ568</f>
        <v>0</v>
      </c>
      <c r="DV568" s="84">
        <f t="shared" si="6124"/>
        <v>0</v>
      </c>
      <c r="DW568" s="84">
        <v>1051366.47</v>
      </c>
      <c r="DX568" s="84">
        <f t="shared" ref="DX568" si="6133">DQ568+DV568</f>
        <v>0</v>
      </c>
      <c r="DY568" s="84">
        <v>0</v>
      </c>
      <c r="DZ568" s="84">
        <f t="shared" si="5706"/>
        <v>1051366.47</v>
      </c>
      <c r="EA568" s="191" t="str">
        <f t="shared" ref="EA568" si="6134">IFERROR(DZ568/DX568,"nebija plānots")</f>
        <v>nebija plānots</v>
      </c>
      <c r="EB568" s="84">
        <f t="shared" ref="EB568" si="6135">DZ568-DX568</f>
        <v>1051366.47</v>
      </c>
      <c r="EC568" s="84">
        <f t="shared" si="6124"/>
        <v>686375</v>
      </c>
      <c r="ED568" s="84">
        <v>0</v>
      </c>
      <c r="EE568" s="84">
        <f t="shared" ref="EE568" si="6136">DX568+EC568</f>
        <v>686375</v>
      </c>
      <c r="EF568" s="84">
        <v>0</v>
      </c>
      <c r="EG568" s="84">
        <f t="shared" si="5710"/>
        <v>1051366.47</v>
      </c>
      <c r="EH568" s="191">
        <f t="shared" ref="EH568" si="6137">IFERROR(EG568/EE568,"nebija plānots")</f>
        <v>1.5317668475687489</v>
      </c>
      <c r="EI568" s="84">
        <f t="shared" ref="EI568" si="6138">EG568-EE568</f>
        <v>364991.47</v>
      </c>
      <c r="EJ568" s="84">
        <f t="shared" si="6124"/>
        <v>0</v>
      </c>
      <c r="EK568" s="84">
        <v>0</v>
      </c>
      <c r="EL568" s="84">
        <f t="shared" ref="EL568" si="6139">EE568+EJ568</f>
        <v>686375</v>
      </c>
      <c r="EM568" s="84">
        <v>0</v>
      </c>
      <c r="EN568" s="84">
        <f t="shared" si="5714"/>
        <v>1051366.47</v>
      </c>
      <c r="EO568" s="191">
        <f t="shared" ref="EO568" si="6140">IFERROR(EN568/EL568,"nebija plānots")</f>
        <v>1.5317668475687489</v>
      </c>
      <c r="EP568" s="84">
        <f t="shared" ref="EP568" si="6141">EN568-EL568</f>
        <v>364991.47</v>
      </c>
      <c r="EQ568" s="84">
        <f t="shared" si="6124"/>
        <v>0</v>
      </c>
      <c r="ER568" s="84">
        <v>0</v>
      </c>
      <c r="ES568" s="84">
        <f t="shared" ref="ES568" si="6142">EL568+EQ568</f>
        <v>686375</v>
      </c>
      <c r="ET568" s="84">
        <v>0</v>
      </c>
      <c r="EU568" s="84">
        <f t="shared" si="5718"/>
        <v>1051366.47</v>
      </c>
      <c r="EV568" s="191">
        <f t="shared" ref="EV568" si="6143">IFERROR(EU568/ES568,"nebija plānots")</f>
        <v>1.5317668475687489</v>
      </c>
      <c r="EW568" s="84">
        <f t="shared" ref="EW568" si="6144">EU568-ES568</f>
        <v>364991.47</v>
      </c>
      <c r="EX568" s="84">
        <f t="shared" si="6124"/>
        <v>0</v>
      </c>
      <c r="EY568" s="84">
        <v>0</v>
      </c>
      <c r="EZ568" s="84">
        <f t="shared" ref="EZ568" si="6145">ES568+EX568</f>
        <v>686375</v>
      </c>
      <c r="FA568" s="84">
        <v>0</v>
      </c>
      <c r="FB568" s="84">
        <f t="shared" si="5722"/>
        <v>1051366.47</v>
      </c>
      <c r="FC568" s="191">
        <f t="shared" ref="FC568" si="6146">IFERROR(FB568/EZ568,"nebija plānots")</f>
        <v>1.5317668475687489</v>
      </c>
      <c r="FD568" s="84">
        <f t="shared" ref="FD568" si="6147">FB568-EZ568</f>
        <v>364991.47</v>
      </c>
      <c r="FE568" s="84">
        <f t="shared" si="6124"/>
        <v>0</v>
      </c>
      <c r="FF568" s="84">
        <v>45772.53</v>
      </c>
      <c r="FG568" s="84">
        <f t="shared" ref="FG568" si="6148">EZ568+FE568</f>
        <v>686375</v>
      </c>
      <c r="FH568" s="84">
        <v>0</v>
      </c>
      <c r="FI568" s="84">
        <f t="shared" si="5726"/>
        <v>1097139</v>
      </c>
      <c r="FJ568" s="191">
        <f t="shared" ref="FJ568" si="6149">IFERROR(FI568/FG568,"nebija plānots")</f>
        <v>1.5984541977781825</v>
      </c>
      <c r="FK568" s="84">
        <f t="shared" ref="FK568" si="6150">FI568-FG568</f>
        <v>410764</v>
      </c>
      <c r="FL568" s="84">
        <f t="shared" si="6124"/>
        <v>166099.85999999999</v>
      </c>
      <c r="FM568" s="84">
        <v>0</v>
      </c>
      <c r="FN568" s="84">
        <f t="shared" ref="FN568" si="6151">FG568+FL568</f>
        <v>852474.86</v>
      </c>
      <c r="FO568" s="84">
        <v>0</v>
      </c>
      <c r="FP568" s="84">
        <f t="shared" si="5730"/>
        <v>1097139</v>
      </c>
      <c r="FQ568" s="191">
        <f t="shared" ref="FQ568" si="6152">IFERROR(FP568/FN568,"nebija plānots")</f>
        <v>1.2870045223386413</v>
      </c>
      <c r="FR568" s="84">
        <f t="shared" ref="FR568" si="6153">FP568-FN568</f>
        <v>244664.14</v>
      </c>
      <c r="FS568" s="97">
        <f t="shared" si="5932"/>
        <v>852474.86</v>
      </c>
      <c r="FT568" s="97">
        <f t="shared" si="5733"/>
        <v>2531287.42</v>
      </c>
      <c r="FU568" s="84">
        <v>16751.060000000001</v>
      </c>
      <c r="FV568" s="84">
        <v>0</v>
      </c>
      <c r="FW568" s="84">
        <v>0</v>
      </c>
      <c r="FX568" s="84">
        <f t="shared" si="5734"/>
        <v>0</v>
      </c>
      <c r="FY568" s="191">
        <f t="shared" si="5735"/>
        <v>0</v>
      </c>
      <c r="FZ568" s="84">
        <f t="shared" si="5736"/>
        <v>16751.060000000001</v>
      </c>
      <c r="GA568" s="84">
        <v>0</v>
      </c>
      <c r="GB568" s="84">
        <v>0</v>
      </c>
      <c r="GC568" s="84">
        <f t="shared" si="5737"/>
        <v>0</v>
      </c>
      <c r="GD568" s="84">
        <f t="shared" si="5738"/>
        <v>0</v>
      </c>
      <c r="GE568" s="84">
        <f t="shared" si="5739"/>
        <v>0</v>
      </c>
      <c r="GF568" s="191">
        <f t="shared" si="5740"/>
        <v>0</v>
      </c>
      <c r="GG568" s="84">
        <f t="shared" si="5741"/>
        <v>16751.060000000001</v>
      </c>
      <c r="GH568" s="84">
        <v>18712.580000000002</v>
      </c>
      <c r="GI568" s="84">
        <v>0</v>
      </c>
      <c r="GJ568" s="84">
        <f t="shared" si="5742"/>
        <v>18712.580000000002</v>
      </c>
      <c r="GK568" s="84">
        <f t="shared" si="5743"/>
        <v>0</v>
      </c>
      <c r="GL568" s="84">
        <f t="shared" si="5744"/>
        <v>18712.580000000002</v>
      </c>
      <c r="GM568" s="191">
        <f t="shared" si="5745"/>
        <v>1.117098261244363</v>
      </c>
      <c r="GN568" s="84">
        <f t="shared" si="5746"/>
        <v>-1961.5200000000004</v>
      </c>
      <c r="GO568" s="84">
        <v>0</v>
      </c>
      <c r="GP568" s="84">
        <v>0</v>
      </c>
      <c r="GQ568" s="84">
        <f t="shared" si="5680"/>
        <v>0</v>
      </c>
      <c r="GR568" s="84">
        <f t="shared" si="5681"/>
        <v>0</v>
      </c>
      <c r="GS568" s="84">
        <f t="shared" si="5682"/>
        <v>18712.580000000002</v>
      </c>
      <c r="GT568" s="191">
        <f t="shared" si="5747"/>
        <v>1.117098261244363</v>
      </c>
      <c r="GU568" s="84">
        <f t="shared" si="5683"/>
        <v>-1961.5200000000004</v>
      </c>
      <c r="GV568" s="84">
        <v>0</v>
      </c>
      <c r="GW568" s="84">
        <v>0</v>
      </c>
      <c r="GX568" s="84">
        <f t="shared" si="5684"/>
        <v>0</v>
      </c>
      <c r="GY568" s="84">
        <f t="shared" si="5685"/>
        <v>0</v>
      </c>
      <c r="GZ568" s="84">
        <f t="shared" si="5686"/>
        <v>18712.580000000002</v>
      </c>
      <c r="HA568" s="191">
        <f t="shared" si="5870"/>
        <v>1.117098261244363</v>
      </c>
      <c r="HB568" s="84">
        <f t="shared" si="5687"/>
        <v>-1961.5200000000004</v>
      </c>
      <c r="HC568" s="57">
        <f>FU568+FS568+CQ568+CD568+BQ568+BC568+AP568</f>
        <v>2303374.3400000003</v>
      </c>
      <c r="HD568" s="57">
        <f>Q568-HC568</f>
        <v>246625.65999999968</v>
      </c>
      <c r="HE568" s="58"/>
      <c r="HF568" s="58"/>
      <c r="HG568" s="59"/>
      <c r="HH568" s="59"/>
      <c r="HI568" s="59"/>
    </row>
    <row r="569" spans="1:217" ht="78" hidden="1" outlineLevel="1" x14ac:dyDescent="0.45">
      <c r="B569" s="9"/>
      <c r="C569" s="317" t="s">
        <v>397</v>
      </c>
      <c r="D569" s="1" t="s">
        <v>1471</v>
      </c>
      <c r="E569" s="35">
        <v>551</v>
      </c>
      <c r="F569" s="35">
        <v>9</v>
      </c>
      <c r="G569" s="38" t="s">
        <v>397</v>
      </c>
      <c r="H569" s="37" t="s">
        <v>398</v>
      </c>
      <c r="I569" s="37" t="s">
        <v>574</v>
      </c>
      <c r="J569" s="54">
        <v>0</v>
      </c>
      <c r="K569" s="43"/>
      <c r="L569" s="38"/>
      <c r="M569" s="42" t="s">
        <v>113</v>
      </c>
      <c r="N569" s="41"/>
      <c r="O569" s="38"/>
      <c r="P569" s="38" t="s">
        <v>456</v>
      </c>
      <c r="Q569" s="40"/>
      <c r="R569" s="40"/>
      <c r="S569" s="40"/>
      <c r="T569" s="40"/>
      <c r="U569" s="98"/>
      <c r="V569" s="40"/>
      <c r="W569" s="40"/>
      <c r="X569" s="85">
        <f t="shared" si="5748"/>
        <v>0</v>
      </c>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40"/>
      <c r="AZ569" s="40"/>
      <c r="BA569" s="40"/>
      <c r="BB569" s="40"/>
      <c r="BC569" s="40"/>
      <c r="BD569" s="40"/>
      <c r="BE569" s="40"/>
      <c r="BF569" s="40"/>
      <c r="BG569" s="40"/>
      <c r="BH569" s="40"/>
      <c r="BI569" s="40"/>
      <c r="BJ569" s="40"/>
      <c r="BK569" s="40"/>
      <c r="BL569" s="40"/>
      <c r="BM569" s="40"/>
      <c r="BN569" s="40"/>
      <c r="BO569" s="40"/>
      <c r="BP569" s="40"/>
      <c r="BQ569" s="40"/>
      <c r="BR569" s="40"/>
      <c r="BS569" s="40"/>
      <c r="BT569" s="40"/>
      <c r="BU569" s="40"/>
      <c r="BV569" s="40"/>
      <c r="BW569" s="40"/>
      <c r="BX569" s="40"/>
      <c r="BY569" s="40"/>
      <c r="BZ569" s="40"/>
      <c r="CA569" s="40"/>
      <c r="CB569" s="40"/>
      <c r="CC569" s="40"/>
      <c r="CD569" s="40"/>
      <c r="CE569" s="40"/>
      <c r="CF569" s="40"/>
      <c r="CG569" s="40"/>
      <c r="CH569" s="40"/>
      <c r="CI569" s="40"/>
      <c r="CJ569" s="40"/>
      <c r="CK569" s="40"/>
      <c r="CL569" s="40"/>
      <c r="CM569" s="40"/>
      <c r="CN569" s="40"/>
      <c r="CO569" s="84">
        <v>0</v>
      </c>
      <c r="CP569" s="84">
        <v>0</v>
      </c>
      <c r="CQ569" s="40"/>
      <c r="CR569" s="57">
        <f t="shared" si="5749"/>
        <v>0</v>
      </c>
      <c r="CS569" s="40"/>
      <c r="CT569" s="40"/>
      <c r="CU569" s="84"/>
      <c r="CV569" s="84"/>
      <c r="CW569" s="84"/>
      <c r="CX569" s="84"/>
      <c r="CY569" s="191"/>
      <c r="CZ569" s="84"/>
      <c r="DA569" s="40"/>
      <c r="DB569" s="84">
        <v>0</v>
      </c>
      <c r="DC569" s="84"/>
      <c r="DD569" s="84"/>
      <c r="DE569" s="84">
        <f t="shared" si="5694"/>
        <v>0</v>
      </c>
      <c r="DF569" s="191"/>
      <c r="DG569" s="84"/>
      <c r="DH569" s="40"/>
      <c r="DI569" s="84">
        <v>0</v>
      </c>
      <c r="DJ569" s="84"/>
      <c r="DK569" s="84"/>
      <c r="DL569" s="84">
        <f t="shared" si="5698"/>
        <v>0</v>
      </c>
      <c r="DM569" s="191"/>
      <c r="DN569" s="84"/>
      <c r="DO569" s="40"/>
      <c r="DP569" s="84">
        <v>0</v>
      </c>
      <c r="DQ569" s="84"/>
      <c r="DR569" s="84"/>
      <c r="DS569" s="84">
        <f t="shared" si="5702"/>
        <v>0</v>
      </c>
      <c r="DT569" s="191"/>
      <c r="DU569" s="84"/>
      <c r="DV569" s="40"/>
      <c r="DW569" s="84">
        <v>0</v>
      </c>
      <c r="DX569" s="84"/>
      <c r="DY569" s="84"/>
      <c r="DZ569" s="84">
        <f t="shared" si="5706"/>
        <v>0</v>
      </c>
      <c r="EA569" s="191"/>
      <c r="EB569" s="84"/>
      <c r="EC569" s="40"/>
      <c r="ED569" s="84">
        <v>0</v>
      </c>
      <c r="EE569" s="84"/>
      <c r="EF569" s="84"/>
      <c r="EG569" s="84">
        <f t="shared" si="5710"/>
        <v>0</v>
      </c>
      <c r="EH569" s="191"/>
      <c r="EI569" s="84"/>
      <c r="EJ569" s="40"/>
      <c r="EK569" s="84">
        <v>0</v>
      </c>
      <c r="EL569" s="84"/>
      <c r="EM569" s="84"/>
      <c r="EN569" s="84">
        <f t="shared" si="5714"/>
        <v>0</v>
      </c>
      <c r="EO569" s="191"/>
      <c r="EP569" s="84"/>
      <c r="EQ569" s="40"/>
      <c r="ER569" s="84">
        <v>0</v>
      </c>
      <c r="ES569" s="84"/>
      <c r="ET569" s="84"/>
      <c r="EU569" s="84">
        <f t="shared" si="5718"/>
        <v>0</v>
      </c>
      <c r="EV569" s="191"/>
      <c r="EW569" s="84"/>
      <c r="EX569" s="40"/>
      <c r="EY569" s="84">
        <v>0</v>
      </c>
      <c r="EZ569" s="84"/>
      <c r="FA569" s="84"/>
      <c r="FB569" s="84">
        <f t="shared" si="5722"/>
        <v>0</v>
      </c>
      <c r="FC569" s="191"/>
      <c r="FD569" s="84"/>
      <c r="FE569" s="40"/>
      <c r="FF569" s="84">
        <v>0</v>
      </c>
      <c r="FG569" s="84"/>
      <c r="FH569" s="84"/>
      <c r="FI569" s="84">
        <f t="shared" si="5726"/>
        <v>0</v>
      </c>
      <c r="FJ569" s="191"/>
      <c r="FK569" s="84"/>
      <c r="FL569" s="40"/>
      <c r="FM569" s="84">
        <v>0</v>
      </c>
      <c r="FN569" s="84"/>
      <c r="FO569" s="84"/>
      <c r="FP569" s="84">
        <f t="shared" si="5730"/>
        <v>0</v>
      </c>
      <c r="FQ569" s="191"/>
      <c r="FR569" s="84"/>
      <c r="FS569" s="40"/>
      <c r="FT569" s="97">
        <f t="shared" si="5733"/>
        <v>0</v>
      </c>
      <c r="FU569" s="84">
        <v>0</v>
      </c>
      <c r="FV569" s="84">
        <v>0</v>
      </c>
      <c r="FW569" s="84">
        <v>0</v>
      </c>
      <c r="FX569" s="84">
        <f t="shared" si="5734"/>
        <v>0</v>
      </c>
      <c r="FY569" s="191" t="str">
        <f t="shared" si="5735"/>
        <v>nebija plānots</v>
      </c>
      <c r="FZ569" s="84">
        <f t="shared" si="5736"/>
        <v>0</v>
      </c>
      <c r="GA569" s="84">
        <v>0</v>
      </c>
      <c r="GB569" s="84">
        <v>0</v>
      </c>
      <c r="GC569" s="84">
        <f t="shared" si="5737"/>
        <v>0</v>
      </c>
      <c r="GD569" s="84">
        <f t="shared" si="5738"/>
        <v>0</v>
      </c>
      <c r="GE569" s="84">
        <f t="shared" si="5739"/>
        <v>0</v>
      </c>
      <c r="GF569" s="191" t="str">
        <f t="shared" si="5740"/>
        <v>nebija plānots</v>
      </c>
      <c r="GG569" s="84">
        <f t="shared" si="5741"/>
        <v>0</v>
      </c>
      <c r="GH569" s="84">
        <v>0</v>
      </c>
      <c r="GI569" s="84">
        <v>0</v>
      </c>
      <c r="GJ569" s="84">
        <f t="shared" si="5742"/>
        <v>0</v>
      </c>
      <c r="GK569" s="84">
        <f t="shared" si="5743"/>
        <v>0</v>
      </c>
      <c r="GL569" s="84">
        <f t="shared" si="5744"/>
        <v>0</v>
      </c>
      <c r="GM569" s="191" t="str">
        <f t="shared" si="5745"/>
        <v>nebija plānots</v>
      </c>
      <c r="GN569" s="84">
        <f t="shared" si="5746"/>
        <v>0</v>
      </c>
      <c r="GO569" s="84">
        <v>0</v>
      </c>
      <c r="GP569" s="84">
        <v>0</v>
      </c>
      <c r="GQ569" s="84">
        <f t="shared" si="5680"/>
        <v>0</v>
      </c>
      <c r="GR569" s="84">
        <f t="shared" si="5681"/>
        <v>0</v>
      </c>
      <c r="GS569" s="84">
        <f t="shared" si="5682"/>
        <v>0</v>
      </c>
      <c r="GT569" s="191" t="str">
        <f t="shared" si="5747"/>
        <v>nebija plānots</v>
      </c>
      <c r="GU569" s="84">
        <f t="shared" si="5683"/>
        <v>0</v>
      </c>
      <c r="GV569" s="84">
        <v>0</v>
      </c>
      <c r="GW569" s="84">
        <v>0</v>
      </c>
      <c r="GX569" s="84">
        <f t="shared" si="5684"/>
        <v>0</v>
      </c>
      <c r="GY569" s="84">
        <f t="shared" si="5685"/>
        <v>0</v>
      </c>
      <c r="GZ569" s="84">
        <f t="shared" si="5686"/>
        <v>0</v>
      </c>
      <c r="HA569" s="191" t="str">
        <f t="shared" si="5870"/>
        <v>nebija plānots</v>
      </c>
      <c r="HB569" s="84">
        <f t="shared" si="5687"/>
        <v>0</v>
      </c>
      <c r="HC569" s="40"/>
      <c r="HD569" s="40"/>
      <c r="HE569" s="99"/>
      <c r="HF569" s="99"/>
      <c r="HG569" s="100"/>
      <c r="HH569" s="100"/>
      <c r="HI569" s="100"/>
    </row>
    <row r="570" spans="1:217" ht="105" hidden="1" outlineLevel="1" x14ac:dyDescent="0.45">
      <c r="B570" s="9"/>
      <c r="C570" s="317" t="s">
        <v>397</v>
      </c>
      <c r="D570" s="1" t="s">
        <v>1471</v>
      </c>
      <c r="E570" s="35">
        <v>552</v>
      </c>
      <c r="F570" s="35">
        <v>9</v>
      </c>
      <c r="G570" s="38" t="s">
        <v>397</v>
      </c>
      <c r="H570" s="37" t="s">
        <v>398</v>
      </c>
      <c r="I570" s="37" t="s">
        <v>574</v>
      </c>
      <c r="J570" s="54">
        <v>0</v>
      </c>
      <c r="K570" s="43"/>
      <c r="L570" s="38"/>
      <c r="M570" s="42" t="s">
        <v>113</v>
      </c>
      <c r="N570" s="41"/>
      <c r="O570" s="38"/>
      <c r="P570" s="38" t="s">
        <v>457</v>
      </c>
      <c r="Q570" s="40"/>
      <c r="R570" s="40"/>
      <c r="S570" s="40"/>
      <c r="T570" s="40"/>
      <c r="U570" s="98"/>
      <c r="V570" s="40"/>
      <c r="W570" s="40"/>
      <c r="X570" s="85">
        <f t="shared" si="5748"/>
        <v>0</v>
      </c>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0"/>
      <c r="AZ570" s="40"/>
      <c r="BA570" s="40"/>
      <c r="BB570" s="40"/>
      <c r="BC570" s="40"/>
      <c r="BD570" s="40"/>
      <c r="BE570" s="40"/>
      <c r="BF570" s="40"/>
      <c r="BG570" s="40"/>
      <c r="BH570" s="40"/>
      <c r="BI570" s="40"/>
      <c r="BJ570" s="40"/>
      <c r="BK570" s="40"/>
      <c r="BL570" s="40"/>
      <c r="BM570" s="40"/>
      <c r="BN570" s="40"/>
      <c r="BO570" s="40"/>
      <c r="BP570" s="40"/>
      <c r="BQ570" s="40"/>
      <c r="BR570" s="40"/>
      <c r="BS570" s="40"/>
      <c r="BT570" s="40"/>
      <c r="BU570" s="40"/>
      <c r="BV570" s="40"/>
      <c r="BW570" s="40"/>
      <c r="BX570" s="40"/>
      <c r="BY570" s="40"/>
      <c r="BZ570" s="40"/>
      <c r="CA570" s="40"/>
      <c r="CB570" s="40"/>
      <c r="CC570" s="40"/>
      <c r="CD570" s="40"/>
      <c r="CE570" s="40"/>
      <c r="CF570" s="40"/>
      <c r="CG570" s="40"/>
      <c r="CH570" s="40"/>
      <c r="CI570" s="40"/>
      <c r="CJ570" s="40"/>
      <c r="CK570" s="40"/>
      <c r="CL570" s="40"/>
      <c r="CM570" s="40"/>
      <c r="CN570" s="40"/>
      <c r="CO570" s="84">
        <v>0</v>
      </c>
      <c r="CP570" s="84">
        <v>0</v>
      </c>
      <c r="CQ570" s="40"/>
      <c r="CR570" s="57">
        <f t="shared" si="5749"/>
        <v>0</v>
      </c>
      <c r="CS570" s="40"/>
      <c r="CT570" s="40">
        <v>0</v>
      </c>
      <c r="CU570" s="84"/>
      <c r="CV570" s="84"/>
      <c r="CW570" s="84"/>
      <c r="CX570" s="84"/>
      <c r="CY570" s="191"/>
      <c r="CZ570" s="84"/>
      <c r="DA570" s="40">
        <v>0</v>
      </c>
      <c r="DB570" s="84">
        <v>0</v>
      </c>
      <c r="DC570" s="84"/>
      <c r="DD570" s="84"/>
      <c r="DE570" s="84">
        <f t="shared" si="5694"/>
        <v>0</v>
      </c>
      <c r="DF570" s="191"/>
      <c r="DG570" s="84"/>
      <c r="DH570" s="40">
        <v>0</v>
      </c>
      <c r="DI570" s="84">
        <v>0</v>
      </c>
      <c r="DJ570" s="84"/>
      <c r="DK570" s="84"/>
      <c r="DL570" s="84">
        <f t="shared" si="5698"/>
        <v>0</v>
      </c>
      <c r="DM570" s="191"/>
      <c r="DN570" s="84"/>
      <c r="DO570" s="40">
        <v>0</v>
      </c>
      <c r="DP570" s="84">
        <v>0</v>
      </c>
      <c r="DQ570" s="84"/>
      <c r="DR570" s="84"/>
      <c r="DS570" s="84">
        <f t="shared" si="5702"/>
        <v>0</v>
      </c>
      <c r="DT570" s="191"/>
      <c r="DU570" s="84"/>
      <c r="DV570" s="40">
        <v>0</v>
      </c>
      <c r="DW570" s="84">
        <v>0</v>
      </c>
      <c r="DX570" s="84"/>
      <c r="DY570" s="84"/>
      <c r="DZ570" s="84">
        <f t="shared" si="5706"/>
        <v>0</v>
      </c>
      <c r="EA570" s="191"/>
      <c r="EB570" s="84"/>
      <c r="EC570" s="40">
        <v>686375</v>
      </c>
      <c r="ED570" s="84">
        <v>0</v>
      </c>
      <c r="EE570" s="84"/>
      <c r="EF570" s="84"/>
      <c r="EG570" s="84">
        <f t="shared" si="5710"/>
        <v>0</v>
      </c>
      <c r="EH570" s="191"/>
      <c r="EI570" s="84"/>
      <c r="EJ570" s="40">
        <v>0</v>
      </c>
      <c r="EK570" s="84">
        <v>0</v>
      </c>
      <c r="EL570" s="84"/>
      <c r="EM570" s="84"/>
      <c r="EN570" s="84">
        <f t="shared" si="5714"/>
        <v>0</v>
      </c>
      <c r="EO570" s="191"/>
      <c r="EP570" s="84"/>
      <c r="EQ570" s="40">
        <v>0</v>
      </c>
      <c r="ER570" s="84">
        <v>0</v>
      </c>
      <c r="ES570" s="84"/>
      <c r="ET570" s="84"/>
      <c r="EU570" s="84">
        <f t="shared" si="5718"/>
        <v>0</v>
      </c>
      <c r="EV570" s="191"/>
      <c r="EW570" s="84"/>
      <c r="EX570" s="40">
        <v>0</v>
      </c>
      <c r="EY570" s="84">
        <v>0</v>
      </c>
      <c r="EZ570" s="84"/>
      <c r="FA570" s="84"/>
      <c r="FB570" s="84">
        <f t="shared" si="5722"/>
        <v>0</v>
      </c>
      <c r="FC570" s="191"/>
      <c r="FD570" s="84"/>
      <c r="FE570" s="40">
        <v>0</v>
      </c>
      <c r="FF570" s="84">
        <v>0</v>
      </c>
      <c r="FG570" s="84"/>
      <c r="FH570" s="84"/>
      <c r="FI570" s="84">
        <f t="shared" si="5726"/>
        <v>0</v>
      </c>
      <c r="FJ570" s="191"/>
      <c r="FK570" s="84"/>
      <c r="FL570" s="40">
        <v>166099.85999999999</v>
      </c>
      <c r="FM570" s="84">
        <v>0</v>
      </c>
      <c r="FN570" s="84"/>
      <c r="FO570" s="84"/>
      <c r="FP570" s="84">
        <f t="shared" si="5730"/>
        <v>0</v>
      </c>
      <c r="FQ570" s="191"/>
      <c r="FR570" s="84"/>
      <c r="FS570" s="40"/>
      <c r="FT570" s="97">
        <f t="shared" si="5733"/>
        <v>0</v>
      </c>
      <c r="FU570" s="84">
        <v>0</v>
      </c>
      <c r="FV570" s="84">
        <v>0</v>
      </c>
      <c r="FW570" s="84">
        <v>0</v>
      </c>
      <c r="FX570" s="84">
        <f t="shared" si="5734"/>
        <v>0</v>
      </c>
      <c r="FY570" s="191" t="str">
        <f t="shared" si="5735"/>
        <v>nebija plānots</v>
      </c>
      <c r="FZ570" s="84">
        <f t="shared" si="5736"/>
        <v>0</v>
      </c>
      <c r="GA570" s="84">
        <v>0</v>
      </c>
      <c r="GB570" s="84">
        <v>0</v>
      </c>
      <c r="GC570" s="84">
        <f t="shared" si="5737"/>
        <v>0</v>
      </c>
      <c r="GD570" s="84">
        <f t="shared" si="5738"/>
        <v>0</v>
      </c>
      <c r="GE570" s="84">
        <f t="shared" si="5739"/>
        <v>0</v>
      </c>
      <c r="GF570" s="191" t="str">
        <f t="shared" si="5740"/>
        <v>nebija plānots</v>
      </c>
      <c r="GG570" s="84">
        <f t="shared" si="5741"/>
        <v>0</v>
      </c>
      <c r="GH570" s="84">
        <v>0</v>
      </c>
      <c r="GI570" s="84">
        <v>0</v>
      </c>
      <c r="GJ570" s="84">
        <f t="shared" si="5742"/>
        <v>0</v>
      </c>
      <c r="GK570" s="84">
        <f t="shared" si="5743"/>
        <v>0</v>
      </c>
      <c r="GL570" s="84">
        <f t="shared" si="5744"/>
        <v>0</v>
      </c>
      <c r="GM570" s="191" t="str">
        <f t="shared" si="5745"/>
        <v>nebija plānots</v>
      </c>
      <c r="GN570" s="84">
        <f t="shared" si="5746"/>
        <v>0</v>
      </c>
      <c r="GO570" s="84">
        <v>0</v>
      </c>
      <c r="GP570" s="84">
        <v>0</v>
      </c>
      <c r="GQ570" s="84">
        <f t="shared" si="5680"/>
        <v>0</v>
      </c>
      <c r="GR570" s="84">
        <f t="shared" si="5681"/>
        <v>0</v>
      </c>
      <c r="GS570" s="84">
        <f t="shared" si="5682"/>
        <v>0</v>
      </c>
      <c r="GT570" s="191" t="str">
        <f t="shared" si="5747"/>
        <v>nebija plānots</v>
      </c>
      <c r="GU570" s="84">
        <f t="shared" si="5683"/>
        <v>0</v>
      </c>
      <c r="GV570" s="84">
        <v>0</v>
      </c>
      <c r="GW570" s="84">
        <v>0</v>
      </c>
      <c r="GX570" s="84">
        <f t="shared" si="5684"/>
        <v>0</v>
      </c>
      <c r="GY570" s="84">
        <f t="shared" si="5685"/>
        <v>0</v>
      </c>
      <c r="GZ570" s="84">
        <f t="shared" si="5686"/>
        <v>0</v>
      </c>
      <c r="HA570" s="191" t="str">
        <f t="shared" si="5870"/>
        <v>nebija plānots</v>
      </c>
      <c r="HB570" s="84">
        <f t="shared" si="5687"/>
        <v>0</v>
      </c>
      <c r="HC570" s="40"/>
      <c r="HD570" s="40"/>
      <c r="HE570" s="99"/>
      <c r="HF570" s="158">
        <v>0.85</v>
      </c>
      <c r="HG570" s="100" t="s">
        <v>680</v>
      </c>
      <c r="HH570" s="100"/>
      <c r="HI570" s="100"/>
    </row>
    <row r="571" spans="1:217" ht="175.5" collapsed="1" x14ac:dyDescent="0.45">
      <c r="A571" s="1" t="str">
        <f>G571&amp;K571</f>
        <v>9.3.1.1.1</v>
      </c>
      <c r="B571" s="9" t="str">
        <f>C571&amp;J571&amp;"."&amp;D571</f>
        <v>9.3.1.1.1.Nē</v>
      </c>
      <c r="C571" s="317" t="s">
        <v>116</v>
      </c>
      <c r="D571" s="1" t="s">
        <v>1471</v>
      </c>
      <c r="E571" s="35">
        <v>553</v>
      </c>
      <c r="F571" s="52">
        <v>9</v>
      </c>
      <c r="G571" s="53" t="s">
        <v>116</v>
      </c>
      <c r="H571" s="54" t="s">
        <v>324</v>
      </c>
      <c r="I571" s="54" t="str">
        <f t="shared" si="4781"/>
        <v>9.3.1.1. Infrastruktūra deinstitucionalizācijai</v>
      </c>
      <c r="J571" s="54">
        <v>1</v>
      </c>
      <c r="K571" s="55">
        <v>1</v>
      </c>
      <c r="L571" s="38" t="str">
        <f t="shared" si="4782"/>
        <v>9.3.1.1.1</v>
      </c>
      <c r="M571" s="56" t="s">
        <v>89</v>
      </c>
      <c r="N571" s="55" t="s">
        <v>5</v>
      </c>
      <c r="O571" s="55" t="s">
        <v>222</v>
      </c>
      <c r="P571" s="55" t="s">
        <v>225</v>
      </c>
      <c r="Q571" s="57">
        <f t="shared" si="5972"/>
        <v>11906623</v>
      </c>
      <c r="R571" s="57">
        <f t="shared" si="5973"/>
        <v>11906623</v>
      </c>
      <c r="S571" s="80">
        <v>0</v>
      </c>
      <c r="T571" s="138">
        <v>11906623</v>
      </c>
      <c r="U571" s="80">
        <v>0</v>
      </c>
      <c r="V571" s="80">
        <v>0</v>
      </c>
      <c r="W571" s="80">
        <v>0</v>
      </c>
      <c r="X571" s="85" t="str">
        <f t="shared" si="5748"/>
        <v>ERAF</v>
      </c>
      <c r="Y571" s="85">
        <v>0</v>
      </c>
      <c r="Z571" s="85">
        <v>0</v>
      </c>
      <c r="AA571" s="85">
        <v>0</v>
      </c>
      <c r="AB571" s="85">
        <v>0</v>
      </c>
      <c r="AC571" s="85">
        <v>0</v>
      </c>
      <c r="AD571" s="85">
        <v>0</v>
      </c>
      <c r="AE571" s="85">
        <v>0</v>
      </c>
      <c r="AF571" s="85">
        <v>0</v>
      </c>
      <c r="AG571" s="85">
        <v>0</v>
      </c>
      <c r="AH571" s="85">
        <v>0</v>
      </c>
      <c r="AI571" s="85">
        <v>0</v>
      </c>
      <c r="AJ571" s="85">
        <v>0</v>
      </c>
      <c r="AK571" s="85">
        <v>0</v>
      </c>
      <c r="AL571" s="85">
        <v>0</v>
      </c>
      <c r="AM571" s="85">
        <v>0</v>
      </c>
      <c r="AN571" s="85">
        <f t="shared" ref="AN571:AN637" si="6154">AM571+Z571+Y571</f>
        <v>0</v>
      </c>
      <c r="AO571" s="85">
        <v>0</v>
      </c>
      <c r="AP571" s="57">
        <f t="shared" si="4538"/>
        <v>0</v>
      </c>
      <c r="AQ571" s="85">
        <v>0</v>
      </c>
      <c r="AR571" s="85">
        <v>0</v>
      </c>
      <c r="AS571" s="85">
        <v>0</v>
      </c>
      <c r="AT571" s="85">
        <v>0</v>
      </c>
      <c r="AU571" s="85">
        <v>0</v>
      </c>
      <c r="AV571" s="85">
        <v>0</v>
      </c>
      <c r="AW571" s="85">
        <v>0</v>
      </c>
      <c r="AX571" s="85">
        <v>35817.43</v>
      </c>
      <c r="AY571" s="85">
        <v>268790.11</v>
      </c>
      <c r="AZ571" s="85">
        <v>16755.810000000001</v>
      </c>
      <c r="BA571" s="85">
        <v>189277.69</v>
      </c>
      <c r="BB571" s="85">
        <v>27610.32</v>
      </c>
      <c r="BC571" s="57">
        <f t="shared" si="4539"/>
        <v>538251.36</v>
      </c>
      <c r="BD571" s="57">
        <f t="shared" si="4474"/>
        <v>538251.36</v>
      </c>
      <c r="BE571" s="85">
        <v>0</v>
      </c>
      <c r="BF571" s="85">
        <v>285645.12</v>
      </c>
      <c r="BG571" s="85">
        <v>25269.919999999998</v>
      </c>
      <c r="BH571" s="85">
        <v>232911.8</v>
      </c>
      <c r="BI571" s="85">
        <v>399812.71</v>
      </c>
      <c r="BJ571" s="85">
        <v>134656.72999999998</v>
      </c>
      <c r="BK571" s="85">
        <v>256258.39</v>
      </c>
      <c r="BL571" s="85">
        <v>0</v>
      </c>
      <c r="BM571" s="85">
        <v>377110.55</v>
      </c>
      <c r="BN571" s="85">
        <v>395816.27999999997</v>
      </c>
      <c r="BO571" s="85">
        <v>71283</v>
      </c>
      <c r="BP571" s="85">
        <v>273072.37</v>
      </c>
      <c r="BQ571" s="57">
        <f t="shared" si="4540"/>
        <v>2451836.87</v>
      </c>
      <c r="BR571" s="85">
        <v>85370.53</v>
      </c>
      <c r="BS571" s="85">
        <v>447858.59</v>
      </c>
      <c r="BT571" s="85">
        <v>596227.68999999994</v>
      </c>
      <c r="BU571" s="85">
        <v>336801.20999999996</v>
      </c>
      <c r="BV571" s="85">
        <v>153509.44</v>
      </c>
      <c r="BW571" s="85">
        <v>497852.34</v>
      </c>
      <c r="BX571" s="85">
        <v>346168.26</v>
      </c>
      <c r="BY571" s="85">
        <v>303866.82</v>
      </c>
      <c r="BZ571" s="85">
        <v>188725.82</v>
      </c>
      <c r="CA571" s="85">
        <v>99987.88</v>
      </c>
      <c r="CB571" s="85">
        <v>161228.26</v>
      </c>
      <c r="CC571" s="85">
        <v>561835.53</v>
      </c>
      <c r="CD571" s="57">
        <f t="shared" si="4475"/>
        <v>3779432.3699999992</v>
      </c>
      <c r="CE571" s="85">
        <v>28732.39</v>
      </c>
      <c r="CF571" s="85">
        <v>127099.28</v>
      </c>
      <c r="CG571" s="85">
        <v>350113.64</v>
      </c>
      <c r="CH571" s="85">
        <v>0</v>
      </c>
      <c r="CI571" s="85">
        <v>297437.53999999998</v>
      </c>
      <c r="CJ571" s="85">
        <v>106273.63000000012</v>
      </c>
      <c r="CK571" s="85">
        <v>0</v>
      </c>
      <c r="CL571" s="85">
        <v>78773.509999999995</v>
      </c>
      <c r="CM571" s="85">
        <v>36572.01</v>
      </c>
      <c r="CN571" s="85">
        <v>0</v>
      </c>
      <c r="CO571" s="84">
        <v>152835.9</v>
      </c>
      <c r="CP571" s="84">
        <v>273300.71000000002</v>
      </c>
      <c r="CQ571" s="57">
        <f>CE571+CF571+CG571+CH571+CI571+CJ571+CK571+CL571+CM571+CN571+CO571+CP571</f>
        <v>1451138.61</v>
      </c>
      <c r="CR571" s="57">
        <f t="shared" si="5749"/>
        <v>8220659.21</v>
      </c>
      <c r="CS571" s="179">
        <v>464497.43</v>
      </c>
      <c r="CT571" s="84">
        <v>65319.53</v>
      </c>
      <c r="CU571" s="84">
        <v>75063.44</v>
      </c>
      <c r="CV571" s="84">
        <f t="shared" si="5688"/>
        <v>529816.96</v>
      </c>
      <c r="CW571" s="84">
        <v>0</v>
      </c>
      <c r="CX571" s="84">
        <f t="shared" si="5689"/>
        <v>539560.87</v>
      </c>
      <c r="CY571" s="191">
        <f t="shared" si="5690"/>
        <v>1.0183910873672297</v>
      </c>
      <c r="CZ571" s="84">
        <f t="shared" si="5691"/>
        <v>9743.9100000000326</v>
      </c>
      <c r="DA571" s="84">
        <f t="shared" ref="DA571:FL571" si="6155">DA572+DA573</f>
        <v>69653.36</v>
      </c>
      <c r="DB571" s="84">
        <v>330039.38</v>
      </c>
      <c r="DC571" s="84">
        <f t="shared" si="5693"/>
        <v>599470.31999999995</v>
      </c>
      <c r="DD571" s="84">
        <v>0</v>
      </c>
      <c r="DE571" s="84">
        <f t="shared" si="5694"/>
        <v>869600.25</v>
      </c>
      <c r="DF571" s="191">
        <f t="shared" ref="DF571" si="6156">IFERROR(DE571/DC571,"nebija plānots")</f>
        <v>1.4506143523502548</v>
      </c>
      <c r="DG571" s="84">
        <f t="shared" ref="DG571" si="6157">DE571-DC571</f>
        <v>270129.93000000005</v>
      </c>
      <c r="DH571" s="84">
        <f t="shared" si="6155"/>
        <v>35124.269999999997</v>
      </c>
      <c r="DI571" s="84">
        <v>30396.920000000002</v>
      </c>
      <c r="DJ571" s="84">
        <f t="shared" ref="DJ571" si="6158">DC571+DH571</f>
        <v>634594.59</v>
      </c>
      <c r="DK571" s="84">
        <v>0</v>
      </c>
      <c r="DL571" s="84">
        <f t="shared" si="5698"/>
        <v>899997.17</v>
      </c>
      <c r="DM571" s="191">
        <f t="shared" ref="DM571" si="6159">IFERROR(DL571/DJ571,"nebija plānots")</f>
        <v>1.4182238301149086</v>
      </c>
      <c r="DN571" s="84">
        <f t="shared" ref="DN571" si="6160">DL571-DJ571</f>
        <v>265402.58000000007</v>
      </c>
      <c r="DO571" s="84">
        <f t="shared" si="6155"/>
        <v>71958.23</v>
      </c>
      <c r="DP571" s="84">
        <v>90471.84</v>
      </c>
      <c r="DQ571" s="84">
        <f t="shared" ref="DQ571" si="6161">DJ571+DO571</f>
        <v>706552.82</v>
      </c>
      <c r="DR571" s="84">
        <v>0</v>
      </c>
      <c r="DS571" s="84">
        <f t="shared" si="5702"/>
        <v>990469.01</v>
      </c>
      <c r="DT571" s="191">
        <f t="shared" ref="DT571" si="6162">IFERROR(DS571/DQ571,"nebija plānots")</f>
        <v>1.401832930197632</v>
      </c>
      <c r="DU571" s="84">
        <f t="shared" ref="DU571" si="6163">DS571-DQ571</f>
        <v>283916.19000000006</v>
      </c>
      <c r="DV571" s="84">
        <f t="shared" si="6155"/>
        <v>0</v>
      </c>
      <c r="DW571" s="84">
        <v>786259.96</v>
      </c>
      <c r="DX571" s="84">
        <f t="shared" ref="DX571" si="6164">DQ571+DV571</f>
        <v>706552.82</v>
      </c>
      <c r="DY571" s="84">
        <v>0</v>
      </c>
      <c r="DZ571" s="84">
        <f t="shared" si="5706"/>
        <v>1776728.97</v>
      </c>
      <c r="EA571" s="191">
        <f t="shared" ref="EA571" si="6165">IFERROR(DZ571/DX571,"nebija plānots")</f>
        <v>2.5146442271647858</v>
      </c>
      <c r="EB571" s="84">
        <f t="shared" ref="EB571" si="6166">DZ571-DX571</f>
        <v>1070176.1499999999</v>
      </c>
      <c r="EC571" s="84">
        <f t="shared" si="6155"/>
        <v>0</v>
      </c>
      <c r="ED571" s="84">
        <v>6472.32</v>
      </c>
      <c r="EE571" s="84">
        <f t="shared" ref="EE571" si="6167">DX571+EC571</f>
        <v>706552.82</v>
      </c>
      <c r="EF571" s="84">
        <v>0</v>
      </c>
      <c r="EG571" s="84">
        <f t="shared" si="5710"/>
        <v>1783201.29</v>
      </c>
      <c r="EH571" s="191">
        <f t="shared" ref="EH571" si="6168">IFERROR(EG571/EE571,"nebija plānots")</f>
        <v>2.5238046463391091</v>
      </c>
      <c r="EI571" s="84">
        <f t="shared" ref="EI571" si="6169">EG571-EE571</f>
        <v>1076648.4700000002</v>
      </c>
      <c r="EJ571" s="84">
        <f t="shared" si="6155"/>
        <v>0</v>
      </c>
      <c r="EK571" s="84">
        <v>0</v>
      </c>
      <c r="EL571" s="84">
        <f t="shared" ref="EL571" si="6170">EE571+EJ571</f>
        <v>706552.82</v>
      </c>
      <c r="EM571" s="84">
        <v>0</v>
      </c>
      <c r="EN571" s="84">
        <f t="shared" si="5714"/>
        <v>1783201.29</v>
      </c>
      <c r="EO571" s="191">
        <f t="shared" ref="EO571" si="6171">IFERROR(EN571/EL571,"nebija plānots")</f>
        <v>2.5238046463391091</v>
      </c>
      <c r="EP571" s="84">
        <f t="shared" ref="EP571" si="6172">EN571-EL571</f>
        <v>1076648.4700000002</v>
      </c>
      <c r="EQ571" s="84">
        <f t="shared" si="6155"/>
        <v>59500</v>
      </c>
      <c r="ER571" s="84">
        <v>441397.94</v>
      </c>
      <c r="ES571" s="84">
        <f t="shared" ref="ES571" si="6173">EL571+EQ571</f>
        <v>766052.82</v>
      </c>
      <c r="ET571" s="84">
        <v>0</v>
      </c>
      <c r="EU571" s="84">
        <f t="shared" si="5718"/>
        <v>2224599.23</v>
      </c>
      <c r="EV571" s="191">
        <f t="shared" ref="EV571" si="6174">IFERROR(EU571/ES571,"nebija plānots")</f>
        <v>2.9039762950027388</v>
      </c>
      <c r="EW571" s="84">
        <f t="shared" ref="EW571" si="6175">EU571-ES571</f>
        <v>1458546.4100000001</v>
      </c>
      <c r="EX571" s="84">
        <f t="shared" si="6155"/>
        <v>140199.82</v>
      </c>
      <c r="EY571" s="84">
        <v>0</v>
      </c>
      <c r="EZ571" s="84">
        <f t="shared" ref="EZ571" si="6176">ES571+EX571</f>
        <v>906252.6399999999</v>
      </c>
      <c r="FA571" s="84">
        <v>0</v>
      </c>
      <c r="FB571" s="84">
        <f t="shared" si="5722"/>
        <v>2224599.23</v>
      </c>
      <c r="FC571" s="191">
        <f t="shared" ref="FC571" si="6177">IFERROR(FB571/EZ571,"nebija plānots")</f>
        <v>2.4547230339654518</v>
      </c>
      <c r="FD571" s="84">
        <f t="shared" ref="FD571" si="6178">FB571-EZ571</f>
        <v>1318346.5900000001</v>
      </c>
      <c r="FE571" s="84">
        <f t="shared" si="6155"/>
        <v>0</v>
      </c>
      <c r="FF571" s="84">
        <v>0</v>
      </c>
      <c r="FG571" s="84">
        <f t="shared" ref="FG571" si="6179">EZ571+FE571</f>
        <v>906252.6399999999</v>
      </c>
      <c r="FH571" s="84">
        <v>0</v>
      </c>
      <c r="FI571" s="84">
        <f t="shared" si="5726"/>
        <v>2224599.23</v>
      </c>
      <c r="FJ571" s="191">
        <f t="shared" ref="FJ571" si="6180">IFERROR(FI571/FG571,"nebija plānots")</f>
        <v>2.4547230339654518</v>
      </c>
      <c r="FK571" s="84">
        <f t="shared" ref="FK571" si="6181">FI571-FG571</f>
        <v>1318346.5900000001</v>
      </c>
      <c r="FL571" s="84">
        <f t="shared" si="6155"/>
        <v>747917.28</v>
      </c>
      <c r="FM571" s="84">
        <v>234765.81</v>
      </c>
      <c r="FN571" s="84">
        <f t="shared" ref="FN571" si="6182">FG571+FL571</f>
        <v>1654169.92</v>
      </c>
      <c r="FO571" s="84">
        <v>0</v>
      </c>
      <c r="FP571" s="84">
        <f t="shared" si="5730"/>
        <v>2459365.04</v>
      </c>
      <c r="FQ571" s="191">
        <f t="shared" ref="FQ571" si="6183">IFERROR(FP571/FN571,"nebija plānots")</f>
        <v>1.4867668733814239</v>
      </c>
      <c r="FR571" s="84">
        <f t="shared" ref="FR571" si="6184">FP571-FN571</f>
        <v>805195.12000000011</v>
      </c>
      <c r="FS571" s="97">
        <f t="shared" si="5932"/>
        <v>1654169.92</v>
      </c>
      <c r="FT571" s="97">
        <f t="shared" si="5733"/>
        <v>10680024.25</v>
      </c>
      <c r="FU571" s="84">
        <v>727493.31</v>
      </c>
      <c r="FV571" s="84">
        <v>0</v>
      </c>
      <c r="FW571" s="84">
        <v>0</v>
      </c>
      <c r="FX571" s="84">
        <f t="shared" si="5734"/>
        <v>0</v>
      </c>
      <c r="FY571" s="191">
        <f t="shared" si="5735"/>
        <v>0</v>
      </c>
      <c r="FZ571" s="84">
        <f t="shared" si="5736"/>
        <v>727493.31</v>
      </c>
      <c r="GA571" s="84">
        <v>35119.96</v>
      </c>
      <c r="GB571" s="84">
        <v>0</v>
      </c>
      <c r="GC571" s="84">
        <f t="shared" si="5737"/>
        <v>35119.96</v>
      </c>
      <c r="GD571" s="84">
        <f t="shared" si="5738"/>
        <v>0</v>
      </c>
      <c r="GE571" s="84">
        <f t="shared" si="5739"/>
        <v>35119.96</v>
      </c>
      <c r="GF571" s="191">
        <f t="shared" si="5740"/>
        <v>4.8275303040243758E-2</v>
      </c>
      <c r="GG571" s="84">
        <f t="shared" si="5741"/>
        <v>692373.35000000009</v>
      </c>
      <c r="GH571" s="84">
        <v>355871.72000000003</v>
      </c>
      <c r="GI571" s="84">
        <v>0</v>
      </c>
      <c r="GJ571" s="84">
        <f t="shared" si="5742"/>
        <v>355871.72000000003</v>
      </c>
      <c r="GK571" s="84">
        <f t="shared" si="5743"/>
        <v>0</v>
      </c>
      <c r="GL571" s="84">
        <f t="shared" si="5744"/>
        <v>390991.68000000005</v>
      </c>
      <c r="GM571" s="191">
        <f t="shared" si="5745"/>
        <v>0.53745055057619706</v>
      </c>
      <c r="GN571" s="84">
        <f t="shared" si="5746"/>
        <v>336501.63000000006</v>
      </c>
      <c r="GO571" s="84">
        <v>439470.92999999993</v>
      </c>
      <c r="GP571" s="84">
        <v>0</v>
      </c>
      <c r="GQ571" s="84">
        <f t="shared" si="5680"/>
        <v>439470.92999999993</v>
      </c>
      <c r="GR571" s="84">
        <f t="shared" si="5681"/>
        <v>0</v>
      </c>
      <c r="GS571" s="84">
        <f t="shared" si="5682"/>
        <v>830462.61</v>
      </c>
      <c r="GT571" s="191">
        <f t="shared" si="5747"/>
        <v>1.1415398582840575</v>
      </c>
      <c r="GU571" s="84">
        <f t="shared" si="5683"/>
        <v>-102969.29999999987</v>
      </c>
      <c r="GV571" s="84">
        <v>0</v>
      </c>
      <c r="GW571" s="84">
        <v>0</v>
      </c>
      <c r="GX571" s="84">
        <f t="shared" si="5684"/>
        <v>0</v>
      </c>
      <c r="GY571" s="84">
        <f t="shared" si="5685"/>
        <v>0</v>
      </c>
      <c r="GZ571" s="84">
        <f t="shared" si="5686"/>
        <v>830462.61</v>
      </c>
      <c r="HA571" s="191">
        <f t="shared" si="5870"/>
        <v>1.1415398582840575</v>
      </c>
      <c r="HB571" s="84">
        <f t="shared" si="5687"/>
        <v>-102969.29999999987</v>
      </c>
      <c r="HC571" s="57">
        <f>FU571+FS571+CQ571+CD571+BQ571+BC571+AP571</f>
        <v>10602322.439999998</v>
      </c>
      <c r="HD571" s="57">
        <f>Q571-HC571</f>
        <v>1304300.5600000024</v>
      </c>
      <c r="HE571" s="58" t="s">
        <v>898</v>
      </c>
      <c r="HF571" s="58"/>
      <c r="HG571" s="59"/>
      <c r="HH571" s="59"/>
      <c r="HI571" s="59"/>
    </row>
    <row r="572" spans="1:217" ht="78" hidden="1" outlineLevel="1" x14ac:dyDescent="0.45">
      <c r="B572" s="9"/>
      <c r="C572" s="317" t="s">
        <v>116</v>
      </c>
      <c r="D572" s="1" t="s">
        <v>1471</v>
      </c>
      <c r="E572" s="35">
        <v>554</v>
      </c>
      <c r="F572" s="35">
        <v>9</v>
      </c>
      <c r="G572" s="36" t="s">
        <v>116</v>
      </c>
      <c r="H572" s="37" t="s">
        <v>324</v>
      </c>
      <c r="I572" s="37" t="s">
        <v>575</v>
      </c>
      <c r="J572" s="54">
        <v>0</v>
      </c>
      <c r="K572" s="38"/>
      <c r="L572" s="38"/>
      <c r="M572" s="39" t="s">
        <v>89</v>
      </c>
      <c r="N572" s="38"/>
      <c r="O572" s="38"/>
      <c r="P572" s="38" t="s">
        <v>456</v>
      </c>
      <c r="Q572" s="40"/>
      <c r="R572" s="40"/>
      <c r="S572" s="40"/>
      <c r="T572" s="98"/>
      <c r="U572" s="40"/>
      <c r="V572" s="40"/>
      <c r="W572" s="40"/>
      <c r="X572" s="85">
        <f t="shared" si="5748"/>
        <v>0</v>
      </c>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40"/>
      <c r="AZ572" s="40"/>
      <c r="BA572" s="40"/>
      <c r="BB572" s="40"/>
      <c r="BC572" s="40"/>
      <c r="BD572" s="40"/>
      <c r="BE572" s="40"/>
      <c r="BF572" s="40"/>
      <c r="BG572" s="40"/>
      <c r="BH572" s="40"/>
      <c r="BI572" s="40"/>
      <c r="BJ572" s="40"/>
      <c r="BK572" s="40"/>
      <c r="BL572" s="40"/>
      <c r="BM572" s="40"/>
      <c r="BN572" s="40"/>
      <c r="BO572" s="40"/>
      <c r="BP572" s="40"/>
      <c r="BQ572" s="40"/>
      <c r="BR572" s="40"/>
      <c r="BS572" s="40"/>
      <c r="BT572" s="40"/>
      <c r="BU572" s="40"/>
      <c r="BV572" s="40"/>
      <c r="BW572" s="40"/>
      <c r="BX572" s="40"/>
      <c r="BY572" s="40"/>
      <c r="BZ572" s="40"/>
      <c r="CA572" s="40"/>
      <c r="CB572" s="40"/>
      <c r="CC572" s="40"/>
      <c r="CD572" s="40"/>
      <c r="CE572" s="40"/>
      <c r="CF572" s="40"/>
      <c r="CG572" s="40"/>
      <c r="CH572" s="40"/>
      <c r="CI572" s="40"/>
      <c r="CJ572" s="40"/>
      <c r="CK572" s="40"/>
      <c r="CL572" s="40"/>
      <c r="CM572" s="40"/>
      <c r="CN572" s="40"/>
      <c r="CO572" s="84">
        <v>0</v>
      </c>
      <c r="CP572" s="84">
        <v>0</v>
      </c>
      <c r="CQ572" s="40"/>
      <c r="CR572" s="57">
        <f t="shared" si="5749"/>
        <v>0</v>
      </c>
      <c r="CS572" s="40"/>
      <c r="CT572" s="40"/>
      <c r="CU572" s="84"/>
      <c r="CV572" s="84"/>
      <c r="CW572" s="84"/>
      <c r="CX572" s="84"/>
      <c r="CY572" s="191"/>
      <c r="CZ572" s="84"/>
      <c r="DA572" s="40"/>
      <c r="DB572" s="84">
        <v>0</v>
      </c>
      <c r="DC572" s="84"/>
      <c r="DD572" s="84"/>
      <c r="DE572" s="84">
        <f t="shared" si="5694"/>
        <v>0</v>
      </c>
      <c r="DF572" s="191"/>
      <c r="DG572" s="84"/>
      <c r="DH572" s="40"/>
      <c r="DI572" s="84">
        <v>0</v>
      </c>
      <c r="DJ572" s="84"/>
      <c r="DK572" s="84"/>
      <c r="DL572" s="84">
        <f t="shared" si="5698"/>
        <v>0</v>
      </c>
      <c r="DM572" s="191"/>
      <c r="DN572" s="84"/>
      <c r="DO572" s="40"/>
      <c r="DP572" s="84">
        <v>0</v>
      </c>
      <c r="DQ572" s="84"/>
      <c r="DR572" s="84"/>
      <c r="DS572" s="84">
        <f t="shared" si="5702"/>
        <v>0</v>
      </c>
      <c r="DT572" s="191"/>
      <c r="DU572" s="84"/>
      <c r="DV572" s="40"/>
      <c r="DW572" s="84">
        <v>0</v>
      </c>
      <c r="DX572" s="84"/>
      <c r="DY572" s="84"/>
      <c r="DZ572" s="84">
        <f t="shared" si="5706"/>
        <v>0</v>
      </c>
      <c r="EA572" s="191"/>
      <c r="EB572" s="84"/>
      <c r="EC572" s="40"/>
      <c r="ED572" s="84">
        <v>0</v>
      </c>
      <c r="EE572" s="84"/>
      <c r="EF572" s="84"/>
      <c r="EG572" s="84">
        <f t="shared" si="5710"/>
        <v>0</v>
      </c>
      <c r="EH572" s="191"/>
      <c r="EI572" s="84"/>
      <c r="EJ572" s="40"/>
      <c r="EK572" s="84">
        <v>0</v>
      </c>
      <c r="EL572" s="84"/>
      <c r="EM572" s="84"/>
      <c r="EN572" s="84">
        <f t="shared" si="5714"/>
        <v>0</v>
      </c>
      <c r="EO572" s="191"/>
      <c r="EP572" s="84"/>
      <c r="EQ572" s="40"/>
      <c r="ER572" s="84">
        <v>0</v>
      </c>
      <c r="ES572" s="84"/>
      <c r="ET572" s="84"/>
      <c r="EU572" s="84">
        <f t="shared" si="5718"/>
        <v>0</v>
      </c>
      <c r="EV572" s="191"/>
      <c r="EW572" s="84"/>
      <c r="EX572" s="40"/>
      <c r="EY572" s="84">
        <v>0</v>
      </c>
      <c r="EZ572" s="84"/>
      <c r="FA572" s="84"/>
      <c r="FB572" s="84">
        <f t="shared" si="5722"/>
        <v>0</v>
      </c>
      <c r="FC572" s="191"/>
      <c r="FD572" s="84"/>
      <c r="FE572" s="40"/>
      <c r="FF572" s="84">
        <v>0</v>
      </c>
      <c r="FG572" s="84"/>
      <c r="FH572" s="84"/>
      <c r="FI572" s="84">
        <f t="shared" si="5726"/>
        <v>0</v>
      </c>
      <c r="FJ572" s="191"/>
      <c r="FK572" s="84"/>
      <c r="FL572" s="40"/>
      <c r="FM572" s="84">
        <v>0</v>
      </c>
      <c r="FN572" s="84"/>
      <c r="FO572" s="84"/>
      <c r="FP572" s="84">
        <f t="shared" si="5730"/>
        <v>0</v>
      </c>
      <c r="FQ572" s="191"/>
      <c r="FR572" s="84"/>
      <c r="FS572" s="40"/>
      <c r="FT572" s="97">
        <f t="shared" si="5733"/>
        <v>0</v>
      </c>
      <c r="FU572" s="84">
        <v>0</v>
      </c>
      <c r="FV572" s="84">
        <v>0</v>
      </c>
      <c r="FW572" s="84">
        <v>0</v>
      </c>
      <c r="FX572" s="84">
        <f t="shared" si="5734"/>
        <v>0</v>
      </c>
      <c r="FY572" s="191" t="str">
        <f t="shared" si="5735"/>
        <v>nebija plānots</v>
      </c>
      <c r="FZ572" s="84">
        <f t="shared" si="5736"/>
        <v>0</v>
      </c>
      <c r="GA572" s="84">
        <v>0</v>
      </c>
      <c r="GB572" s="84">
        <v>0</v>
      </c>
      <c r="GC572" s="84">
        <f t="shared" si="5737"/>
        <v>0</v>
      </c>
      <c r="GD572" s="84">
        <f t="shared" si="5738"/>
        <v>0</v>
      </c>
      <c r="GE572" s="84">
        <f t="shared" si="5739"/>
        <v>0</v>
      </c>
      <c r="GF572" s="191" t="str">
        <f t="shared" si="5740"/>
        <v>nebija plānots</v>
      </c>
      <c r="GG572" s="84">
        <f t="shared" si="5741"/>
        <v>0</v>
      </c>
      <c r="GH572" s="84">
        <v>0</v>
      </c>
      <c r="GI572" s="84">
        <v>0</v>
      </c>
      <c r="GJ572" s="84">
        <f t="shared" si="5742"/>
        <v>0</v>
      </c>
      <c r="GK572" s="84">
        <f t="shared" si="5743"/>
        <v>0</v>
      </c>
      <c r="GL572" s="84">
        <f t="shared" si="5744"/>
        <v>0</v>
      </c>
      <c r="GM572" s="191" t="str">
        <f t="shared" si="5745"/>
        <v>nebija plānots</v>
      </c>
      <c r="GN572" s="84">
        <f t="shared" si="5746"/>
        <v>0</v>
      </c>
      <c r="GO572" s="84">
        <v>0</v>
      </c>
      <c r="GP572" s="84">
        <v>0</v>
      </c>
      <c r="GQ572" s="84">
        <f t="shared" si="5680"/>
        <v>0</v>
      </c>
      <c r="GR572" s="84">
        <f t="shared" si="5681"/>
        <v>0</v>
      </c>
      <c r="GS572" s="84">
        <f t="shared" si="5682"/>
        <v>0</v>
      </c>
      <c r="GT572" s="191" t="str">
        <f t="shared" si="5747"/>
        <v>nebija plānots</v>
      </c>
      <c r="GU572" s="84">
        <f t="shared" si="5683"/>
        <v>0</v>
      </c>
      <c r="GV572" s="84">
        <v>0</v>
      </c>
      <c r="GW572" s="84">
        <v>0</v>
      </c>
      <c r="GX572" s="84">
        <f t="shared" si="5684"/>
        <v>0</v>
      </c>
      <c r="GY572" s="84">
        <f t="shared" si="5685"/>
        <v>0</v>
      </c>
      <c r="GZ572" s="84">
        <f t="shared" si="5686"/>
        <v>0</v>
      </c>
      <c r="HA572" s="191" t="str">
        <f t="shared" si="5870"/>
        <v>nebija plānots</v>
      </c>
      <c r="HB572" s="84">
        <f t="shared" si="5687"/>
        <v>0</v>
      </c>
      <c r="HC572" s="40"/>
      <c r="HD572" s="40"/>
      <c r="HE572" s="99"/>
      <c r="HF572" s="99"/>
      <c r="HG572" s="100"/>
      <c r="HH572" s="100"/>
      <c r="HI572" s="100"/>
    </row>
    <row r="573" spans="1:217" ht="105" hidden="1" outlineLevel="1" x14ac:dyDescent="0.45">
      <c r="B573" s="9"/>
      <c r="C573" s="317" t="s">
        <v>116</v>
      </c>
      <c r="D573" s="1" t="s">
        <v>1471</v>
      </c>
      <c r="E573" s="35">
        <v>555</v>
      </c>
      <c r="F573" s="35">
        <v>9</v>
      </c>
      <c r="G573" s="36" t="s">
        <v>116</v>
      </c>
      <c r="H573" s="37" t="s">
        <v>324</v>
      </c>
      <c r="I573" s="37" t="s">
        <v>575</v>
      </c>
      <c r="J573" s="54">
        <v>0</v>
      </c>
      <c r="K573" s="38"/>
      <c r="L573" s="38"/>
      <c r="M573" s="39" t="s">
        <v>89</v>
      </c>
      <c r="N573" s="38"/>
      <c r="O573" s="38"/>
      <c r="P573" s="38" t="s">
        <v>457</v>
      </c>
      <c r="Q573" s="40"/>
      <c r="R573" s="40"/>
      <c r="S573" s="40"/>
      <c r="T573" s="98"/>
      <c r="U573" s="40"/>
      <c r="V573" s="40"/>
      <c r="W573" s="40"/>
      <c r="X573" s="85">
        <f t="shared" si="5748"/>
        <v>0</v>
      </c>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40"/>
      <c r="AZ573" s="40"/>
      <c r="BA573" s="40"/>
      <c r="BB573" s="40"/>
      <c r="BC573" s="40"/>
      <c r="BD573" s="40"/>
      <c r="BE573" s="40"/>
      <c r="BF573" s="40"/>
      <c r="BG573" s="40"/>
      <c r="BH573" s="40"/>
      <c r="BI573" s="40"/>
      <c r="BJ573" s="40"/>
      <c r="BK573" s="40"/>
      <c r="BL573" s="40"/>
      <c r="BM573" s="40"/>
      <c r="BN573" s="40"/>
      <c r="BO573" s="40"/>
      <c r="BP573" s="40"/>
      <c r="BQ573" s="40"/>
      <c r="BR573" s="40"/>
      <c r="BS573" s="40"/>
      <c r="BT573" s="40"/>
      <c r="BU573" s="40"/>
      <c r="BV573" s="40"/>
      <c r="BW573" s="40"/>
      <c r="BX573" s="40"/>
      <c r="BY573" s="40"/>
      <c r="BZ573" s="40"/>
      <c r="CA573" s="40"/>
      <c r="CB573" s="40"/>
      <c r="CC573" s="40"/>
      <c r="CD573" s="40"/>
      <c r="CE573" s="40"/>
      <c r="CF573" s="40"/>
      <c r="CG573" s="40"/>
      <c r="CH573" s="40"/>
      <c r="CI573" s="40"/>
      <c r="CJ573" s="40"/>
      <c r="CK573" s="40"/>
      <c r="CL573" s="40"/>
      <c r="CM573" s="40"/>
      <c r="CN573" s="40"/>
      <c r="CO573" s="84">
        <v>0</v>
      </c>
      <c r="CP573" s="84">
        <v>0</v>
      </c>
      <c r="CQ573" s="40"/>
      <c r="CR573" s="57">
        <f t="shared" si="5749"/>
        <v>0</v>
      </c>
      <c r="CS573" s="40"/>
      <c r="CT573" s="40">
        <v>65319.53</v>
      </c>
      <c r="CU573" s="84"/>
      <c r="CV573" s="84"/>
      <c r="CW573" s="84"/>
      <c r="CX573" s="84"/>
      <c r="CY573" s="191"/>
      <c r="CZ573" s="84"/>
      <c r="DA573" s="40">
        <v>69653.36</v>
      </c>
      <c r="DB573" s="84">
        <v>0</v>
      </c>
      <c r="DC573" s="84"/>
      <c r="DD573" s="84"/>
      <c r="DE573" s="84">
        <f t="shared" si="5694"/>
        <v>0</v>
      </c>
      <c r="DF573" s="191"/>
      <c r="DG573" s="84"/>
      <c r="DH573" s="40">
        <v>35124.269999999997</v>
      </c>
      <c r="DI573" s="84">
        <v>0</v>
      </c>
      <c r="DJ573" s="84"/>
      <c r="DK573" s="84"/>
      <c r="DL573" s="84">
        <f t="shared" si="5698"/>
        <v>0</v>
      </c>
      <c r="DM573" s="191"/>
      <c r="DN573" s="84"/>
      <c r="DO573" s="40">
        <v>71958.23</v>
      </c>
      <c r="DP573" s="84">
        <v>0</v>
      </c>
      <c r="DQ573" s="84"/>
      <c r="DR573" s="84"/>
      <c r="DS573" s="84">
        <f t="shared" si="5702"/>
        <v>0</v>
      </c>
      <c r="DT573" s="191"/>
      <c r="DU573" s="84"/>
      <c r="DV573" s="40">
        <v>0</v>
      </c>
      <c r="DW573" s="84">
        <v>0</v>
      </c>
      <c r="DX573" s="84"/>
      <c r="DY573" s="84"/>
      <c r="DZ573" s="84">
        <f t="shared" si="5706"/>
        <v>0</v>
      </c>
      <c r="EA573" s="191"/>
      <c r="EB573" s="84"/>
      <c r="EC573" s="40">
        <v>0</v>
      </c>
      <c r="ED573" s="84">
        <v>0</v>
      </c>
      <c r="EE573" s="84"/>
      <c r="EF573" s="84"/>
      <c r="EG573" s="84">
        <f t="shared" si="5710"/>
        <v>0</v>
      </c>
      <c r="EH573" s="191"/>
      <c r="EI573" s="84"/>
      <c r="EJ573" s="40">
        <v>0</v>
      </c>
      <c r="EK573" s="84">
        <v>0</v>
      </c>
      <c r="EL573" s="84"/>
      <c r="EM573" s="84"/>
      <c r="EN573" s="84">
        <f t="shared" si="5714"/>
        <v>0</v>
      </c>
      <c r="EO573" s="191"/>
      <c r="EP573" s="84"/>
      <c r="EQ573" s="40">
        <v>59500</v>
      </c>
      <c r="ER573" s="84">
        <v>0</v>
      </c>
      <c r="ES573" s="84"/>
      <c r="ET573" s="84"/>
      <c r="EU573" s="84">
        <f t="shared" si="5718"/>
        <v>0</v>
      </c>
      <c r="EV573" s="191"/>
      <c r="EW573" s="84"/>
      <c r="EX573" s="40">
        <v>140199.82</v>
      </c>
      <c r="EY573" s="84">
        <v>0</v>
      </c>
      <c r="EZ573" s="84"/>
      <c r="FA573" s="84"/>
      <c r="FB573" s="84">
        <f t="shared" si="5722"/>
        <v>0</v>
      </c>
      <c r="FC573" s="191"/>
      <c r="FD573" s="84"/>
      <c r="FE573" s="40">
        <v>0</v>
      </c>
      <c r="FF573" s="84">
        <v>0</v>
      </c>
      <c r="FG573" s="84"/>
      <c r="FH573" s="84"/>
      <c r="FI573" s="84">
        <f t="shared" si="5726"/>
        <v>0</v>
      </c>
      <c r="FJ573" s="191"/>
      <c r="FK573" s="84"/>
      <c r="FL573" s="40">
        <v>747917.28</v>
      </c>
      <c r="FM573" s="84">
        <v>0</v>
      </c>
      <c r="FN573" s="84"/>
      <c r="FO573" s="84"/>
      <c r="FP573" s="84">
        <f t="shared" si="5730"/>
        <v>0</v>
      </c>
      <c r="FQ573" s="191"/>
      <c r="FR573" s="84"/>
      <c r="FS573" s="40"/>
      <c r="FT573" s="97">
        <f t="shared" si="5733"/>
        <v>0</v>
      </c>
      <c r="FU573" s="84">
        <v>0</v>
      </c>
      <c r="FV573" s="84">
        <v>0</v>
      </c>
      <c r="FW573" s="84">
        <v>0</v>
      </c>
      <c r="FX573" s="84">
        <f t="shared" si="5734"/>
        <v>0</v>
      </c>
      <c r="FY573" s="191" t="str">
        <f t="shared" si="5735"/>
        <v>nebija plānots</v>
      </c>
      <c r="FZ573" s="84">
        <f t="shared" si="5736"/>
        <v>0</v>
      </c>
      <c r="GA573" s="84">
        <v>0</v>
      </c>
      <c r="GB573" s="84">
        <v>0</v>
      </c>
      <c r="GC573" s="84">
        <f t="shared" si="5737"/>
        <v>0</v>
      </c>
      <c r="GD573" s="84">
        <f t="shared" si="5738"/>
        <v>0</v>
      </c>
      <c r="GE573" s="84">
        <f t="shared" si="5739"/>
        <v>0</v>
      </c>
      <c r="GF573" s="191" t="str">
        <f t="shared" si="5740"/>
        <v>nebija plānots</v>
      </c>
      <c r="GG573" s="84">
        <f t="shared" si="5741"/>
        <v>0</v>
      </c>
      <c r="GH573" s="84">
        <v>0</v>
      </c>
      <c r="GI573" s="84">
        <v>0</v>
      </c>
      <c r="GJ573" s="84">
        <f t="shared" si="5742"/>
        <v>0</v>
      </c>
      <c r="GK573" s="84">
        <f t="shared" si="5743"/>
        <v>0</v>
      </c>
      <c r="GL573" s="84">
        <f t="shared" si="5744"/>
        <v>0</v>
      </c>
      <c r="GM573" s="191" t="str">
        <f t="shared" si="5745"/>
        <v>nebija plānots</v>
      </c>
      <c r="GN573" s="84">
        <f t="shared" si="5746"/>
        <v>0</v>
      </c>
      <c r="GO573" s="84">
        <v>0</v>
      </c>
      <c r="GP573" s="84">
        <v>0</v>
      </c>
      <c r="GQ573" s="84">
        <f t="shared" si="5680"/>
        <v>0</v>
      </c>
      <c r="GR573" s="84">
        <f t="shared" si="5681"/>
        <v>0</v>
      </c>
      <c r="GS573" s="84">
        <f t="shared" si="5682"/>
        <v>0</v>
      </c>
      <c r="GT573" s="191" t="str">
        <f t="shared" si="5747"/>
        <v>nebija plānots</v>
      </c>
      <c r="GU573" s="84">
        <f t="shared" si="5683"/>
        <v>0</v>
      </c>
      <c r="GV573" s="84">
        <v>0</v>
      </c>
      <c r="GW573" s="84">
        <v>0</v>
      </c>
      <c r="GX573" s="84">
        <f t="shared" si="5684"/>
        <v>0</v>
      </c>
      <c r="GY573" s="84">
        <f t="shared" si="5685"/>
        <v>0</v>
      </c>
      <c r="GZ573" s="84">
        <f t="shared" si="5686"/>
        <v>0</v>
      </c>
      <c r="HA573" s="191" t="str">
        <f t="shared" si="5870"/>
        <v>nebija plānots</v>
      </c>
      <c r="HB573" s="84">
        <f t="shared" si="5687"/>
        <v>0</v>
      </c>
      <c r="HC573" s="40"/>
      <c r="HD573" s="40"/>
      <c r="HE573" s="99"/>
      <c r="HF573" s="158">
        <v>0.7</v>
      </c>
      <c r="HG573" s="100" t="s">
        <v>873</v>
      </c>
      <c r="HH573" s="100"/>
      <c r="HI573" s="100" t="s">
        <v>874</v>
      </c>
    </row>
    <row r="574" spans="1:217" ht="175.5" collapsed="1" x14ac:dyDescent="0.45">
      <c r="A574" s="1" t="str">
        <f>G574&amp;K574</f>
        <v>9.3.1.1.2</v>
      </c>
      <c r="B574" s="9" t="str">
        <f>C574&amp;J574&amp;"."&amp;D574</f>
        <v>9.3.1.1.2.Nē</v>
      </c>
      <c r="C574" s="317" t="s">
        <v>116</v>
      </c>
      <c r="D574" s="1" t="s">
        <v>1471</v>
      </c>
      <c r="E574" s="35">
        <v>556</v>
      </c>
      <c r="F574" s="52">
        <v>9</v>
      </c>
      <c r="G574" s="53" t="s">
        <v>116</v>
      </c>
      <c r="H574" s="54" t="s">
        <v>324</v>
      </c>
      <c r="I574" s="54" t="str">
        <f t="shared" si="4781"/>
        <v>9.3.1.1. Infrastruktūra deinstitucionalizācijai</v>
      </c>
      <c r="J574" s="54">
        <v>2</v>
      </c>
      <c r="K574" s="55">
        <v>2</v>
      </c>
      <c r="L574" s="38" t="str">
        <f t="shared" si="4782"/>
        <v>9.3.1.1.2</v>
      </c>
      <c r="M574" s="56" t="s">
        <v>89</v>
      </c>
      <c r="N574" s="55" t="s">
        <v>5</v>
      </c>
      <c r="O574" s="55" t="s">
        <v>222</v>
      </c>
      <c r="P574" s="55" t="s">
        <v>225</v>
      </c>
      <c r="Q574" s="57">
        <f t="shared" si="5972"/>
        <v>31195047</v>
      </c>
      <c r="R574" s="57">
        <f t="shared" si="5973"/>
        <v>31195047</v>
      </c>
      <c r="S574" s="80">
        <v>0</v>
      </c>
      <c r="T574" s="138">
        <v>31195047</v>
      </c>
      <c r="U574" s="80">
        <v>0</v>
      </c>
      <c r="V574" s="80">
        <v>0</v>
      </c>
      <c r="W574" s="80">
        <v>0</v>
      </c>
      <c r="X574" s="85" t="str">
        <f t="shared" si="5748"/>
        <v>ERAF</v>
      </c>
      <c r="Y574" s="85">
        <v>0</v>
      </c>
      <c r="Z574" s="85">
        <v>0</v>
      </c>
      <c r="AA574" s="85">
        <v>0</v>
      </c>
      <c r="AB574" s="85">
        <v>0</v>
      </c>
      <c r="AC574" s="85">
        <v>0</v>
      </c>
      <c r="AD574" s="85">
        <v>0</v>
      </c>
      <c r="AE574" s="85">
        <v>0</v>
      </c>
      <c r="AF574" s="85">
        <v>0</v>
      </c>
      <c r="AG574" s="85">
        <v>0</v>
      </c>
      <c r="AH574" s="85">
        <v>0</v>
      </c>
      <c r="AI574" s="85">
        <v>0</v>
      </c>
      <c r="AJ574" s="85">
        <v>0</v>
      </c>
      <c r="AK574" s="85">
        <v>0</v>
      </c>
      <c r="AL574" s="85">
        <v>0</v>
      </c>
      <c r="AM574" s="85">
        <v>0</v>
      </c>
      <c r="AN574" s="85">
        <f t="shared" si="6154"/>
        <v>0</v>
      </c>
      <c r="AO574" s="85">
        <v>0</v>
      </c>
      <c r="AP574" s="57">
        <f t="shared" si="4538"/>
        <v>0</v>
      </c>
      <c r="AQ574" s="85">
        <v>0</v>
      </c>
      <c r="AR574" s="85">
        <v>0</v>
      </c>
      <c r="AS574" s="85">
        <v>0</v>
      </c>
      <c r="AT574" s="85">
        <v>0</v>
      </c>
      <c r="AU574" s="85">
        <v>1261.51</v>
      </c>
      <c r="AV574" s="85">
        <v>666968.4</v>
      </c>
      <c r="AW574" s="85">
        <v>1261.51</v>
      </c>
      <c r="AX574" s="85">
        <v>100785.70999999999</v>
      </c>
      <c r="AY574" s="85">
        <v>52314.44</v>
      </c>
      <c r="AZ574" s="85">
        <v>380825.18</v>
      </c>
      <c r="BA574" s="85">
        <v>24415.52</v>
      </c>
      <c r="BB574" s="85">
        <v>175338.94999999998</v>
      </c>
      <c r="BC574" s="57">
        <f t="shared" si="4539"/>
        <v>1403171.22</v>
      </c>
      <c r="BD574" s="57">
        <f t="shared" si="4474"/>
        <v>1403171.22</v>
      </c>
      <c r="BE574" s="85">
        <v>796528.41999999993</v>
      </c>
      <c r="BF574" s="85">
        <v>926181.37999999989</v>
      </c>
      <c r="BG574" s="85">
        <v>729333.26000000013</v>
      </c>
      <c r="BH574" s="85">
        <v>304927.30000000005</v>
      </c>
      <c r="BI574" s="85">
        <v>936896.48</v>
      </c>
      <c r="BJ574" s="85">
        <v>538169.17000000004</v>
      </c>
      <c r="BK574" s="85">
        <v>301441.24</v>
      </c>
      <c r="BL574" s="85">
        <v>610855.14999999991</v>
      </c>
      <c r="BM574" s="85">
        <v>455204.62</v>
      </c>
      <c r="BN574" s="85">
        <v>141647.24</v>
      </c>
      <c r="BO574" s="85">
        <v>326976.01</v>
      </c>
      <c r="BP574" s="85">
        <v>1467191.6099999999</v>
      </c>
      <c r="BQ574" s="57">
        <f t="shared" si="4540"/>
        <v>7535351.8800000008</v>
      </c>
      <c r="BR574" s="85">
        <v>1285372.2399999998</v>
      </c>
      <c r="BS574" s="85">
        <v>910493.81</v>
      </c>
      <c r="BT574" s="85">
        <v>686926.00000000012</v>
      </c>
      <c r="BU574" s="85">
        <v>680379.56</v>
      </c>
      <c r="BV574" s="85">
        <v>854595.32999999984</v>
      </c>
      <c r="BW574" s="85">
        <v>633872.24000000011</v>
      </c>
      <c r="BX574" s="85">
        <v>139387.68000000002</v>
      </c>
      <c r="BY574" s="85">
        <v>395364.92</v>
      </c>
      <c r="BZ574" s="85">
        <v>631310.54</v>
      </c>
      <c r="CA574" s="85">
        <v>375752.75</v>
      </c>
      <c r="CB574" s="85">
        <v>276899.67000000004</v>
      </c>
      <c r="CC574" s="85">
        <v>853589.52</v>
      </c>
      <c r="CD574" s="57">
        <f t="shared" si="4475"/>
        <v>7723944.2599999998</v>
      </c>
      <c r="CE574" s="85">
        <v>455671.69000000006</v>
      </c>
      <c r="CF574" s="85">
        <v>154672.25</v>
      </c>
      <c r="CG574" s="85">
        <v>1040007.21</v>
      </c>
      <c r="CH574" s="85">
        <v>195908.37</v>
      </c>
      <c r="CI574" s="85">
        <v>221164.5</v>
      </c>
      <c r="CJ574" s="85">
        <v>61023.270000000019</v>
      </c>
      <c r="CK574" s="85">
        <v>237407.19</v>
      </c>
      <c r="CL574" s="85">
        <v>517150.32</v>
      </c>
      <c r="CM574" s="85">
        <v>312589.43</v>
      </c>
      <c r="CN574" s="85">
        <v>270228.98</v>
      </c>
      <c r="CO574" s="84">
        <v>634275.39000000013</v>
      </c>
      <c r="CP574" s="84">
        <v>838753.17999999993</v>
      </c>
      <c r="CQ574" s="57">
        <f>CE574+CF574+CG574+CH574+CI574+CJ574+CK574+CL574+CM574+CN574+CO574+CP574</f>
        <v>4938851.78</v>
      </c>
      <c r="CR574" s="57">
        <f t="shared" si="5749"/>
        <v>21601319.140000001</v>
      </c>
      <c r="CS574" s="180">
        <v>51404.119999999995</v>
      </c>
      <c r="CT574" s="84">
        <v>1422762.36</v>
      </c>
      <c r="CU574" s="84">
        <v>788910.53</v>
      </c>
      <c r="CV574" s="84">
        <f t="shared" si="5688"/>
        <v>1474166.48</v>
      </c>
      <c r="CW574" s="84">
        <v>329217.44</v>
      </c>
      <c r="CX574" s="84">
        <f t="shared" si="5689"/>
        <v>840314.65</v>
      </c>
      <c r="CY574" s="191">
        <f t="shared" si="5690"/>
        <v>0.57002696873150993</v>
      </c>
      <c r="CZ574" s="84">
        <f t="shared" si="5691"/>
        <v>-633851.82999999996</v>
      </c>
      <c r="DA574" s="84">
        <f t="shared" ref="DA574:FL574" si="6185">DA575+DA576</f>
        <v>220365</v>
      </c>
      <c r="DB574" s="84">
        <v>357052.91000000003</v>
      </c>
      <c r="DC574" s="84">
        <f t="shared" si="5693"/>
        <v>1694531.48</v>
      </c>
      <c r="DD574" s="84">
        <v>329217.44</v>
      </c>
      <c r="DE574" s="84">
        <f t="shared" si="5694"/>
        <v>1197367.56</v>
      </c>
      <c r="DF574" s="191">
        <f t="shared" ref="DF574:DF575" si="6186">IFERROR(DE574/DC574,"nebija plānots")</f>
        <v>0.70660685512906496</v>
      </c>
      <c r="DG574" s="84">
        <f t="shared" ref="DG574:DG575" si="6187">DE574-DC574</f>
        <v>-497163.91999999993</v>
      </c>
      <c r="DH574" s="84">
        <f t="shared" si="6185"/>
        <v>114362.13</v>
      </c>
      <c r="DI574" s="84">
        <v>457667.14</v>
      </c>
      <c r="DJ574" s="84">
        <f t="shared" ref="DJ574:DJ575" si="6188">DC574+DH574</f>
        <v>1808893.6099999999</v>
      </c>
      <c r="DK574" s="84">
        <v>329217.44</v>
      </c>
      <c r="DL574" s="84">
        <f t="shared" si="5698"/>
        <v>1655034.7000000002</v>
      </c>
      <c r="DM574" s="191">
        <f t="shared" ref="DM574:DM575" si="6189">IFERROR(DL574/DJ574,"nebija plānots")</f>
        <v>0.91494308501648158</v>
      </c>
      <c r="DN574" s="84">
        <f t="shared" ref="DN574:DN575" si="6190">DL574-DJ574</f>
        <v>-153858.90999999968</v>
      </c>
      <c r="DO574" s="84">
        <f t="shared" si="6185"/>
        <v>140282.64000000001</v>
      </c>
      <c r="DP574" s="84">
        <v>415589.96</v>
      </c>
      <c r="DQ574" s="84">
        <f t="shared" ref="DQ574:DQ575" si="6191">DJ574+DO574</f>
        <v>1949176.25</v>
      </c>
      <c r="DR574" s="84">
        <v>329217.44</v>
      </c>
      <c r="DS574" s="84">
        <f t="shared" si="5702"/>
        <v>2070624.6600000001</v>
      </c>
      <c r="DT574" s="191">
        <f t="shared" ref="DT574:DT575" si="6192">IFERROR(DS574/DQ574,"nebija plānots")</f>
        <v>1.0623075568461293</v>
      </c>
      <c r="DU574" s="84">
        <f t="shared" ref="DU574:DU575" si="6193">DS574-DQ574</f>
        <v>121448.41000000015</v>
      </c>
      <c r="DV574" s="84">
        <f t="shared" si="6185"/>
        <v>548987.49</v>
      </c>
      <c r="DW574" s="84">
        <v>1067853.9099999999</v>
      </c>
      <c r="DX574" s="84">
        <f t="shared" ref="DX574:DX575" si="6194">DQ574+DV574</f>
        <v>2498163.7400000002</v>
      </c>
      <c r="DY574" s="84">
        <v>329217.44</v>
      </c>
      <c r="DZ574" s="84">
        <f t="shared" si="5706"/>
        <v>3138478.5700000003</v>
      </c>
      <c r="EA574" s="191">
        <f t="shared" ref="EA574:EA575" si="6195">IFERROR(DZ574/DX574,"nebija plānots")</f>
        <v>1.2563141958020734</v>
      </c>
      <c r="EB574" s="84">
        <f t="shared" ref="EB574:EB575" si="6196">DZ574-DX574</f>
        <v>640314.83000000007</v>
      </c>
      <c r="EC574" s="84">
        <f t="shared" si="6185"/>
        <v>0</v>
      </c>
      <c r="ED574" s="84">
        <v>196360.04</v>
      </c>
      <c r="EE574" s="84">
        <f t="shared" ref="EE574:EE575" si="6197">DX574+EC574</f>
        <v>2498163.7400000002</v>
      </c>
      <c r="EF574" s="84">
        <v>329217.44</v>
      </c>
      <c r="EG574" s="84">
        <f t="shared" si="5710"/>
        <v>3334838.6100000003</v>
      </c>
      <c r="EH574" s="191">
        <f t="shared" ref="EH574:EH575" si="6198">IFERROR(EG574/EE574,"nebija plānots")</f>
        <v>1.3349159451013408</v>
      </c>
      <c r="EI574" s="84">
        <f t="shared" ref="EI574:EI575" si="6199">EG574-EE574</f>
        <v>836674.87000000011</v>
      </c>
      <c r="EJ574" s="84">
        <f t="shared" si="6185"/>
        <v>165371.15</v>
      </c>
      <c r="EK574" s="84">
        <v>1189829.6199999999</v>
      </c>
      <c r="EL574" s="84">
        <f t="shared" ref="EL574:EL575" si="6200">EE574+EJ574</f>
        <v>2663534.89</v>
      </c>
      <c r="EM574" s="84">
        <v>329217.44</v>
      </c>
      <c r="EN574" s="84">
        <f t="shared" si="5714"/>
        <v>4524668.2300000004</v>
      </c>
      <c r="EO574" s="191">
        <f t="shared" ref="EO574:EO575" si="6201">IFERROR(EN574/EL574,"nebija plānots")</f>
        <v>1.6987456207115801</v>
      </c>
      <c r="EP574" s="84">
        <f t="shared" ref="EP574:EP575" si="6202">EN574-EL574</f>
        <v>1861133.3400000003</v>
      </c>
      <c r="EQ574" s="84">
        <f t="shared" si="6185"/>
        <v>637575.09</v>
      </c>
      <c r="ER574" s="84">
        <v>367758.75</v>
      </c>
      <c r="ES574" s="84">
        <f t="shared" ref="ES574:ES575" si="6203">EL574+EQ574</f>
        <v>3301109.98</v>
      </c>
      <c r="ET574" s="84">
        <v>329217.44</v>
      </c>
      <c r="EU574" s="84">
        <f t="shared" si="5718"/>
        <v>4892426.9800000004</v>
      </c>
      <c r="EV574" s="191">
        <f t="shared" ref="EV574:EV575" si="6204">IFERROR(EU574/ES574,"nebija plānots")</f>
        <v>1.4820551298324209</v>
      </c>
      <c r="EW574" s="84">
        <f t="shared" ref="EW574:EW575" si="6205">EU574-ES574</f>
        <v>1591317.0000000005</v>
      </c>
      <c r="EX574" s="84">
        <f t="shared" si="6185"/>
        <v>424266.09</v>
      </c>
      <c r="EY574" s="84">
        <v>708471.97000000009</v>
      </c>
      <c r="EZ574" s="84">
        <f t="shared" ref="EZ574" si="6206">ES574+EX574</f>
        <v>3725376.07</v>
      </c>
      <c r="FA574" s="84">
        <v>329217.44</v>
      </c>
      <c r="FB574" s="84">
        <f t="shared" si="5722"/>
        <v>5600898.9500000002</v>
      </c>
      <c r="FC574" s="191">
        <f t="shared" ref="FC574:FC575" si="6207">IFERROR(FB574/EZ574,"nebija plānots")</f>
        <v>1.5034452481464511</v>
      </c>
      <c r="FD574" s="84">
        <f t="shared" ref="FD574:FD575" si="6208">FB574-EZ574</f>
        <v>1875522.8800000004</v>
      </c>
      <c r="FE574" s="84">
        <f t="shared" si="6185"/>
        <v>298792.78999999998</v>
      </c>
      <c r="FF574" s="84">
        <v>11068.91</v>
      </c>
      <c r="FG574" s="84">
        <f t="shared" ref="FG574" si="6209">EZ574+FE574</f>
        <v>4024168.86</v>
      </c>
      <c r="FH574" s="84">
        <v>334585.69</v>
      </c>
      <c r="FI574" s="84">
        <f t="shared" si="5726"/>
        <v>5611967.8600000003</v>
      </c>
      <c r="FJ574" s="191">
        <f t="shared" ref="FJ574:FJ575" si="6210">IFERROR(FI574/FG574,"nebija plānots")</f>
        <v>1.3945656992137254</v>
      </c>
      <c r="FK574" s="84">
        <f t="shared" ref="FK574:FK575" si="6211">FI574-FG574</f>
        <v>1587799.0000000005</v>
      </c>
      <c r="FL574" s="84">
        <f t="shared" si="6185"/>
        <v>93804.5</v>
      </c>
      <c r="FM574" s="84">
        <v>339639.25</v>
      </c>
      <c r="FN574" s="84">
        <f t="shared" ref="FN574" si="6212">FG574+FL574</f>
        <v>4117973.36</v>
      </c>
      <c r="FO574" s="84">
        <v>344724.36</v>
      </c>
      <c r="FP574" s="84">
        <f t="shared" si="5730"/>
        <v>5951607.1100000003</v>
      </c>
      <c r="FQ574" s="191">
        <f t="shared" ref="FQ574:FQ575" si="6213">IFERROR(FP574/FN574,"nebija plānots")</f>
        <v>1.4452757678840351</v>
      </c>
      <c r="FR574" s="84">
        <f t="shared" ref="FR574:FR575" si="6214">FP574-FN574</f>
        <v>1833633.7500000005</v>
      </c>
      <c r="FS574" s="97">
        <f>CS574+CT574+DA574+DH574+DO574+DV574+EC574+EJ574+EQ574+EX574+FE574+FL574</f>
        <v>4117973.36</v>
      </c>
      <c r="FT574" s="97">
        <f t="shared" si="5733"/>
        <v>27552926.25</v>
      </c>
      <c r="FU574" s="84">
        <v>1339093.75</v>
      </c>
      <c r="FV574" s="84">
        <v>0</v>
      </c>
      <c r="FW574" s="84">
        <v>0</v>
      </c>
      <c r="FX574" s="84">
        <f t="shared" si="5734"/>
        <v>0</v>
      </c>
      <c r="FY574" s="191">
        <f t="shared" si="5735"/>
        <v>0</v>
      </c>
      <c r="FZ574" s="84">
        <f t="shared" si="5736"/>
        <v>1339093.75</v>
      </c>
      <c r="GA574" s="84">
        <v>102154.95</v>
      </c>
      <c r="GB574" s="84">
        <v>0</v>
      </c>
      <c r="GC574" s="84">
        <f t="shared" si="5737"/>
        <v>102154.95</v>
      </c>
      <c r="GD574" s="84">
        <f t="shared" si="5738"/>
        <v>0</v>
      </c>
      <c r="GE574" s="84">
        <f t="shared" si="5739"/>
        <v>102154.95</v>
      </c>
      <c r="GF574" s="191">
        <f t="shared" si="5740"/>
        <v>7.6286630417026435E-2</v>
      </c>
      <c r="GG574" s="84">
        <f t="shared" si="5741"/>
        <v>1236938.8</v>
      </c>
      <c r="GH574" s="84">
        <v>304642.69</v>
      </c>
      <c r="GI574" s="84">
        <v>0</v>
      </c>
      <c r="GJ574" s="84">
        <f t="shared" si="5742"/>
        <v>304642.69</v>
      </c>
      <c r="GK574" s="84">
        <f t="shared" si="5743"/>
        <v>0</v>
      </c>
      <c r="GL574" s="84">
        <f t="shared" si="5744"/>
        <v>406797.64</v>
      </c>
      <c r="GM574" s="191">
        <f t="shared" si="5745"/>
        <v>0.30378578049520433</v>
      </c>
      <c r="GN574" s="84">
        <f t="shared" si="5746"/>
        <v>932296.1100000001</v>
      </c>
      <c r="GO574" s="84">
        <v>1312670.54</v>
      </c>
      <c r="GP574" s="84">
        <v>33097.629999999997</v>
      </c>
      <c r="GQ574" s="84">
        <f t="shared" si="5680"/>
        <v>1279572.9100000001</v>
      </c>
      <c r="GR574" s="84">
        <f t="shared" si="5681"/>
        <v>33097.629999999997</v>
      </c>
      <c r="GS574" s="84">
        <f t="shared" si="5682"/>
        <v>1686370.5500000003</v>
      </c>
      <c r="GT574" s="191">
        <f t="shared" si="5747"/>
        <v>1.2593371823294675</v>
      </c>
      <c r="GU574" s="84">
        <f t="shared" si="5683"/>
        <v>-347276.80000000005</v>
      </c>
      <c r="GV574" s="84">
        <v>37132.620000000003</v>
      </c>
      <c r="GW574" s="84">
        <v>123674.17000000001</v>
      </c>
      <c r="GX574" s="84">
        <f t="shared" si="5684"/>
        <v>-86541.550000000017</v>
      </c>
      <c r="GY574" s="84">
        <f t="shared" si="5685"/>
        <v>156771.80000000002</v>
      </c>
      <c r="GZ574" s="84">
        <f t="shared" si="5686"/>
        <v>1599829.0000000002</v>
      </c>
      <c r="HA574" s="191">
        <f t="shared" si="5870"/>
        <v>1.1947102284660802</v>
      </c>
      <c r="HB574" s="84">
        <f t="shared" si="5687"/>
        <v>-260735.25000000003</v>
      </c>
      <c r="HC574" s="57">
        <f>FU574+FS574+CQ574+CD574+BQ574+BC574+AP574</f>
        <v>27058386.25</v>
      </c>
      <c r="HD574" s="57">
        <f>Q574-HC574</f>
        <v>4136660.75</v>
      </c>
      <c r="HE574" s="58" t="s">
        <v>1030</v>
      </c>
      <c r="HF574" s="58"/>
      <c r="HG574" s="59"/>
      <c r="HH574" s="59"/>
      <c r="HI574" s="59"/>
    </row>
    <row r="575" spans="1:217" ht="78" hidden="1" outlineLevel="1" x14ac:dyDescent="0.45">
      <c r="B575" s="9"/>
      <c r="C575" s="317" t="s">
        <v>116</v>
      </c>
      <c r="D575" s="1" t="s">
        <v>1471</v>
      </c>
      <c r="E575" s="35">
        <v>557</v>
      </c>
      <c r="F575" s="149">
        <v>9</v>
      </c>
      <c r="G575" s="151" t="s">
        <v>116</v>
      </c>
      <c r="H575" s="140" t="s">
        <v>324</v>
      </c>
      <c r="I575" s="140" t="s">
        <v>575</v>
      </c>
      <c r="J575" s="54">
        <v>0</v>
      </c>
      <c r="K575" s="141"/>
      <c r="L575" s="141"/>
      <c r="M575" s="142" t="s">
        <v>89</v>
      </c>
      <c r="N575" s="141"/>
      <c r="O575" s="141"/>
      <c r="P575" s="141" t="s">
        <v>456</v>
      </c>
      <c r="Q575" s="40"/>
      <c r="R575" s="40"/>
      <c r="S575" s="40"/>
      <c r="T575" s="98"/>
      <c r="U575" s="40"/>
      <c r="V575" s="40"/>
      <c r="W575" s="40"/>
      <c r="X575" s="85">
        <f t="shared" si="5748"/>
        <v>0</v>
      </c>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0"/>
      <c r="AZ575" s="40"/>
      <c r="BA575" s="40"/>
      <c r="BB575" s="40"/>
      <c r="BC575" s="40"/>
      <c r="BD575" s="40"/>
      <c r="BE575" s="40"/>
      <c r="BF575" s="40"/>
      <c r="BG575" s="40"/>
      <c r="BH575" s="40"/>
      <c r="BI575" s="40"/>
      <c r="BJ575" s="40"/>
      <c r="BK575" s="40"/>
      <c r="BL575" s="40"/>
      <c r="BM575" s="40"/>
      <c r="BN575" s="40"/>
      <c r="BO575" s="40"/>
      <c r="BP575" s="40"/>
      <c r="BQ575" s="40"/>
      <c r="BR575" s="40"/>
      <c r="BS575" s="40"/>
      <c r="BT575" s="40"/>
      <c r="BU575" s="40"/>
      <c r="BV575" s="40"/>
      <c r="BW575" s="40"/>
      <c r="BX575" s="40"/>
      <c r="BY575" s="40"/>
      <c r="BZ575" s="40"/>
      <c r="CA575" s="40"/>
      <c r="CB575" s="40"/>
      <c r="CC575" s="40"/>
      <c r="CD575" s="40"/>
      <c r="CE575" s="40"/>
      <c r="CF575" s="40"/>
      <c r="CG575" s="40"/>
      <c r="CH575" s="40"/>
      <c r="CI575" s="40"/>
      <c r="CJ575" s="40"/>
      <c r="CK575" s="40"/>
      <c r="CL575" s="40"/>
      <c r="CM575" s="40"/>
      <c r="CN575" s="40"/>
      <c r="CO575" s="84">
        <v>0</v>
      </c>
      <c r="CP575" s="84">
        <v>0</v>
      </c>
      <c r="CQ575" s="40"/>
      <c r="CR575" s="57">
        <f t="shared" si="5749"/>
        <v>0</v>
      </c>
      <c r="CS575" s="179">
        <v>0</v>
      </c>
      <c r="CT575" s="139"/>
      <c r="CU575" s="84">
        <v>0</v>
      </c>
      <c r="CV575" s="84">
        <f t="shared" si="5688"/>
        <v>0</v>
      </c>
      <c r="CW575" s="84">
        <v>0</v>
      </c>
      <c r="CX575" s="84">
        <f t="shared" si="5689"/>
        <v>0</v>
      </c>
      <c r="CY575" s="191" t="str">
        <f t="shared" si="5690"/>
        <v>nebija plānots</v>
      </c>
      <c r="CZ575" s="84">
        <f t="shared" si="5691"/>
        <v>0</v>
      </c>
      <c r="DA575" s="139"/>
      <c r="DB575" s="84">
        <v>0</v>
      </c>
      <c r="DC575" s="84">
        <f t="shared" si="5693"/>
        <v>0</v>
      </c>
      <c r="DD575" s="84">
        <v>0</v>
      </c>
      <c r="DE575" s="84">
        <f t="shared" si="5694"/>
        <v>0</v>
      </c>
      <c r="DF575" s="191" t="str">
        <f t="shared" si="6186"/>
        <v>nebija plānots</v>
      </c>
      <c r="DG575" s="84">
        <f t="shared" si="6187"/>
        <v>0</v>
      </c>
      <c r="DH575" s="139"/>
      <c r="DI575" s="84">
        <v>0</v>
      </c>
      <c r="DJ575" s="84">
        <f t="shared" si="6188"/>
        <v>0</v>
      </c>
      <c r="DK575" s="84">
        <v>0</v>
      </c>
      <c r="DL575" s="84">
        <f t="shared" si="5698"/>
        <v>0</v>
      </c>
      <c r="DM575" s="191" t="str">
        <f t="shared" si="6189"/>
        <v>nebija plānots</v>
      </c>
      <c r="DN575" s="84">
        <f t="shared" si="6190"/>
        <v>0</v>
      </c>
      <c r="DO575" s="139"/>
      <c r="DP575" s="84">
        <v>0</v>
      </c>
      <c r="DQ575" s="84">
        <f t="shared" si="6191"/>
        <v>0</v>
      </c>
      <c r="DR575" s="84">
        <v>0</v>
      </c>
      <c r="DS575" s="84">
        <f t="shared" si="5702"/>
        <v>0</v>
      </c>
      <c r="DT575" s="191" t="str">
        <f t="shared" si="6192"/>
        <v>nebija plānots</v>
      </c>
      <c r="DU575" s="84">
        <f t="shared" si="6193"/>
        <v>0</v>
      </c>
      <c r="DV575" s="139"/>
      <c r="DW575" s="84">
        <v>0</v>
      </c>
      <c r="DX575" s="84">
        <f t="shared" si="6194"/>
        <v>0</v>
      </c>
      <c r="DY575" s="84">
        <v>0</v>
      </c>
      <c r="DZ575" s="84">
        <f t="shared" si="5706"/>
        <v>0</v>
      </c>
      <c r="EA575" s="191" t="str">
        <f t="shared" si="6195"/>
        <v>nebija plānots</v>
      </c>
      <c r="EB575" s="84">
        <f t="shared" si="6196"/>
        <v>0</v>
      </c>
      <c r="EC575" s="139"/>
      <c r="ED575" s="84">
        <v>0</v>
      </c>
      <c r="EE575" s="84">
        <f t="shared" si="6197"/>
        <v>0</v>
      </c>
      <c r="EF575" s="84">
        <v>0</v>
      </c>
      <c r="EG575" s="84">
        <f t="shared" si="5710"/>
        <v>0</v>
      </c>
      <c r="EH575" s="191" t="str">
        <f t="shared" si="6198"/>
        <v>nebija plānots</v>
      </c>
      <c r="EI575" s="84">
        <f t="shared" si="6199"/>
        <v>0</v>
      </c>
      <c r="EJ575" s="139"/>
      <c r="EK575" s="84">
        <v>0</v>
      </c>
      <c r="EL575" s="84">
        <f t="shared" si="6200"/>
        <v>0</v>
      </c>
      <c r="EM575" s="84">
        <v>0</v>
      </c>
      <c r="EN575" s="84">
        <f t="shared" si="5714"/>
        <v>0</v>
      </c>
      <c r="EO575" s="191" t="str">
        <f t="shared" si="6201"/>
        <v>nebija plānots</v>
      </c>
      <c r="EP575" s="84">
        <f t="shared" si="6202"/>
        <v>0</v>
      </c>
      <c r="EQ575" s="139"/>
      <c r="ER575" s="84">
        <v>0</v>
      </c>
      <c r="ES575" s="84">
        <f t="shared" si="6203"/>
        <v>0</v>
      </c>
      <c r="ET575" s="84">
        <v>0</v>
      </c>
      <c r="EU575" s="84">
        <f t="shared" si="5718"/>
        <v>0</v>
      </c>
      <c r="EV575" s="191" t="str">
        <f t="shared" si="6204"/>
        <v>nebija plānots</v>
      </c>
      <c r="EW575" s="84">
        <f t="shared" si="6205"/>
        <v>0</v>
      </c>
      <c r="EX575" s="139">
        <v>93804.5</v>
      </c>
      <c r="EY575" s="84">
        <v>0</v>
      </c>
      <c r="EZ575" s="84"/>
      <c r="FA575" s="84">
        <v>0</v>
      </c>
      <c r="FB575" s="84">
        <f t="shared" si="5722"/>
        <v>0</v>
      </c>
      <c r="FC575" s="191" t="str">
        <f t="shared" si="6207"/>
        <v>nebija plānots</v>
      </c>
      <c r="FD575" s="84">
        <f t="shared" si="6208"/>
        <v>0</v>
      </c>
      <c r="FE575" s="139"/>
      <c r="FF575" s="84">
        <v>0</v>
      </c>
      <c r="FG575" s="84"/>
      <c r="FH575" s="84">
        <v>0</v>
      </c>
      <c r="FI575" s="84">
        <f t="shared" si="5726"/>
        <v>0</v>
      </c>
      <c r="FJ575" s="191" t="str">
        <f t="shared" si="6210"/>
        <v>nebija plānots</v>
      </c>
      <c r="FK575" s="84">
        <f t="shared" si="6211"/>
        <v>0</v>
      </c>
      <c r="FL575" s="139">
        <v>93804.5</v>
      </c>
      <c r="FM575" s="84">
        <v>0</v>
      </c>
      <c r="FN575" s="84"/>
      <c r="FO575" s="84">
        <v>0</v>
      </c>
      <c r="FP575" s="84">
        <f t="shared" si="5730"/>
        <v>0</v>
      </c>
      <c r="FQ575" s="191" t="str">
        <f t="shared" si="6213"/>
        <v>nebija plānots</v>
      </c>
      <c r="FR575" s="84">
        <f t="shared" si="6214"/>
        <v>0</v>
      </c>
      <c r="FS575" s="139">
        <f>SUM(CS575:FL575)</f>
        <v>187609</v>
      </c>
      <c r="FT575" s="97">
        <f t="shared" si="5733"/>
        <v>0</v>
      </c>
      <c r="FU575" s="84">
        <v>0</v>
      </c>
      <c r="FV575" s="84">
        <v>0</v>
      </c>
      <c r="FW575" s="84">
        <v>0</v>
      </c>
      <c r="FX575" s="84">
        <f t="shared" si="5734"/>
        <v>0</v>
      </c>
      <c r="FY575" s="191" t="str">
        <f t="shared" si="5735"/>
        <v>nebija plānots</v>
      </c>
      <c r="FZ575" s="84">
        <f t="shared" si="5736"/>
        <v>0</v>
      </c>
      <c r="GA575" s="84">
        <v>0</v>
      </c>
      <c r="GB575" s="84">
        <v>0</v>
      </c>
      <c r="GC575" s="84">
        <f t="shared" si="5737"/>
        <v>0</v>
      </c>
      <c r="GD575" s="84">
        <f t="shared" si="5738"/>
        <v>0</v>
      </c>
      <c r="GE575" s="84">
        <f t="shared" si="5739"/>
        <v>0</v>
      </c>
      <c r="GF575" s="191" t="str">
        <f t="shared" si="5740"/>
        <v>nebija plānots</v>
      </c>
      <c r="GG575" s="84">
        <f t="shared" si="5741"/>
        <v>0</v>
      </c>
      <c r="GH575" s="84">
        <v>0</v>
      </c>
      <c r="GI575" s="84">
        <v>0</v>
      </c>
      <c r="GJ575" s="84">
        <f t="shared" si="5742"/>
        <v>0</v>
      </c>
      <c r="GK575" s="84">
        <f t="shared" si="5743"/>
        <v>0</v>
      </c>
      <c r="GL575" s="84">
        <f t="shared" si="5744"/>
        <v>0</v>
      </c>
      <c r="GM575" s="191" t="str">
        <f t="shared" si="5745"/>
        <v>nebija plānots</v>
      </c>
      <c r="GN575" s="84">
        <f t="shared" si="5746"/>
        <v>0</v>
      </c>
      <c r="GO575" s="84">
        <v>0</v>
      </c>
      <c r="GP575" s="84">
        <v>0</v>
      </c>
      <c r="GQ575" s="84">
        <f t="shared" si="5680"/>
        <v>0</v>
      </c>
      <c r="GR575" s="84">
        <f t="shared" si="5681"/>
        <v>0</v>
      </c>
      <c r="GS575" s="84">
        <f t="shared" si="5682"/>
        <v>0</v>
      </c>
      <c r="GT575" s="191" t="str">
        <f t="shared" si="5747"/>
        <v>nebija plānots</v>
      </c>
      <c r="GU575" s="84">
        <f t="shared" si="5683"/>
        <v>0</v>
      </c>
      <c r="GV575" s="84">
        <v>0</v>
      </c>
      <c r="GW575" s="84">
        <v>0</v>
      </c>
      <c r="GX575" s="84">
        <f t="shared" si="5684"/>
        <v>0</v>
      </c>
      <c r="GY575" s="84">
        <f t="shared" si="5685"/>
        <v>0</v>
      </c>
      <c r="GZ575" s="84">
        <f t="shared" si="5686"/>
        <v>0</v>
      </c>
      <c r="HA575" s="191" t="str">
        <f t="shared" si="5870"/>
        <v>nebija plānots</v>
      </c>
      <c r="HB575" s="84">
        <f t="shared" si="5687"/>
        <v>0</v>
      </c>
      <c r="HC575" s="40"/>
      <c r="HD575" s="40"/>
      <c r="HE575" s="99"/>
      <c r="HF575" s="99"/>
      <c r="HG575" s="150" t="s">
        <v>769</v>
      </c>
      <c r="HH575" s="100"/>
      <c r="HI575" s="100"/>
    </row>
    <row r="576" spans="1:217" ht="147" hidden="1" outlineLevel="1" x14ac:dyDescent="0.45">
      <c r="B576" s="9"/>
      <c r="C576" s="317" t="s">
        <v>116</v>
      </c>
      <c r="D576" s="1" t="s">
        <v>1471</v>
      </c>
      <c r="E576" s="35">
        <v>558</v>
      </c>
      <c r="F576" s="35">
        <v>9</v>
      </c>
      <c r="G576" s="36" t="s">
        <v>116</v>
      </c>
      <c r="H576" s="37" t="s">
        <v>324</v>
      </c>
      <c r="I576" s="37" t="s">
        <v>575</v>
      </c>
      <c r="J576" s="54">
        <v>0</v>
      </c>
      <c r="K576" s="38"/>
      <c r="L576" s="38"/>
      <c r="M576" s="39" t="s">
        <v>89</v>
      </c>
      <c r="N576" s="38"/>
      <c r="O576" s="38"/>
      <c r="P576" s="38" t="s">
        <v>457</v>
      </c>
      <c r="Q576" s="40"/>
      <c r="R576" s="40"/>
      <c r="S576" s="40"/>
      <c r="T576" s="98"/>
      <c r="U576" s="40"/>
      <c r="V576" s="40"/>
      <c r="W576" s="40"/>
      <c r="X576" s="85">
        <f t="shared" si="5748"/>
        <v>0</v>
      </c>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40"/>
      <c r="AZ576" s="40"/>
      <c r="BA576" s="40"/>
      <c r="BB576" s="40"/>
      <c r="BC576" s="40"/>
      <c r="BD576" s="40"/>
      <c r="BE576" s="40"/>
      <c r="BF576" s="40"/>
      <c r="BG576" s="40"/>
      <c r="BH576" s="40"/>
      <c r="BI576" s="40"/>
      <c r="BJ576" s="40"/>
      <c r="BK576" s="40"/>
      <c r="BL576" s="40"/>
      <c r="BM576" s="40"/>
      <c r="BN576" s="40"/>
      <c r="BO576" s="40"/>
      <c r="BP576" s="40"/>
      <c r="BQ576" s="40"/>
      <c r="BR576" s="40"/>
      <c r="BS576" s="40"/>
      <c r="BT576" s="40"/>
      <c r="BU576" s="40"/>
      <c r="BV576" s="40"/>
      <c r="BW576" s="40"/>
      <c r="BX576" s="40"/>
      <c r="BY576" s="40"/>
      <c r="BZ576" s="40"/>
      <c r="CA576" s="40"/>
      <c r="CB576" s="40"/>
      <c r="CC576" s="40"/>
      <c r="CD576" s="40"/>
      <c r="CE576" s="40"/>
      <c r="CF576" s="40"/>
      <c r="CG576" s="40"/>
      <c r="CH576" s="40"/>
      <c r="CI576" s="40"/>
      <c r="CJ576" s="40"/>
      <c r="CK576" s="40"/>
      <c r="CL576" s="40"/>
      <c r="CM576" s="40"/>
      <c r="CN576" s="40"/>
      <c r="CO576" s="84">
        <v>0</v>
      </c>
      <c r="CP576" s="84">
        <v>0</v>
      </c>
      <c r="CQ576" s="40"/>
      <c r="CR576" s="57">
        <f t="shared" si="5749"/>
        <v>0</v>
      </c>
      <c r="CS576" s="40"/>
      <c r="CT576" s="40">
        <v>1422762.36</v>
      </c>
      <c r="CU576" s="84"/>
      <c r="CV576" s="84"/>
      <c r="CW576" s="84"/>
      <c r="CX576" s="84"/>
      <c r="CY576" s="191"/>
      <c r="CZ576" s="84"/>
      <c r="DA576" s="40">
        <v>220365</v>
      </c>
      <c r="DB576" s="84">
        <v>0</v>
      </c>
      <c r="DC576" s="84"/>
      <c r="DD576" s="84"/>
      <c r="DE576" s="84">
        <f t="shared" si="5694"/>
        <v>0</v>
      </c>
      <c r="DF576" s="191"/>
      <c r="DG576" s="84"/>
      <c r="DH576" s="40">
        <v>114362.13</v>
      </c>
      <c r="DI576" s="84">
        <v>0</v>
      </c>
      <c r="DJ576" s="84"/>
      <c r="DK576" s="84"/>
      <c r="DL576" s="84">
        <f t="shared" si="5698"/>
        <v>0</v>
      </c>
      <c r="DM576" s="191"/>
      <c r="DN576" s="84"/>
      <c r="DO576" s="40">
        <v>140282.64000000001</v>
      </c>
      <c r="DP576" s="84">
        <v>0</v>
      </c>
      <c r="DQ576" s="84"/>
      <c r="DR576" s="84"/>
      <c r="DS576" s="84">
        <f t="shared" si="5702"/>
        <v>0</v>
      </c>
      <c r="DT576" s="191"/>
      <c r="DU576" s="84"/>
      <c r="DV576" s="40">
        <v>548987.49</v>
      </c>
      <c r="DW576" s="84">
        <v>0</v>
      </c>
      <c r="DX576" s="84"/>
      <c r="DY576" s="84"/>
      <c r="DZ576" s="84">
        <f t="shared" si="5706"/>
        <v>0</v>
      </c>
      <c r="EA576" s="191"/>
      <c r="EB576" s="84"/>
      <c r="EC576" s="40">
        <v>0</v>
      </c>
      <c r="ED576" s="84">
        <v>0</v>
      </c>
      <c r="EE576" s="84"/>
      <c r="EF576" s="84"/>
      <c r="EG576" s="84">
        <f t="shared" si="5710"/>
        <v>0</v>
      </c>
      <c r="EH576" s="191"/>
      <c r="EI576" s="84"/>
      <c r="EJ576" s="40">
        <v>165371.15</v>
      </c>
      <c r="EK576" s="84">
        <v>0</v>
      </c>
      <c r="EL576" s="84"/>
      <c r="EM576" s="84"/>
      <c r="EN576" s="84">
        <f t="shared" si="5714"/>
        <v>0</v>
      </c>
      <c r="EO576" s="191"/>
      <c r="EP576" s="84"/>
      <c r="EQ576" s="40">
        <v>637575.09</v>
      </c>
      <c r="ER576" s="84">
        <v>0</v>
      </c>
      <c r="ES576" s="84"/>
      <c r="ET576" s="84"/>
      <c r="EU576" s="84">
        <f t="shared" si="5718"/>
        <v>0</v>
      </c>
      <c r="EV576" s="191"/>
      <c r="EW576" s="84"/>
      <c r="EX576" s="40">
        <v>330461.59000000003</v>
      </c>
      <c r="EY576" s="84">
        <v>0</v>
      </c>
      <c r="EZ576" s="84"/>
      <c r="FA576" s="84"/>
      <c r="FB576" s="84">
        <f t="shared" si="5722"/>
        <v>0</v>
      </c>
      <c r="FC576" s="191"/>
      <c r="FD576" s="84"/>
      <c r="FE576" s="40">
        <v>298792.78999999998</v>
      </c>
      <c r="FF576" s="84">
        <v>0</v>
      </c>
      <c r="FG576" s="84"/>
      <c r="FH576" s="84"/>
      <c r="FI576" s="84">
        <f t="shared" si="5726"/>
        <v>0</v>
      </c>
      <c r="FJ576" s="191"/>
      <c r="FK576" s="84"/>
      <c r="FL576" s="40">
        <v>0</v>
      </c>
      <c r="FM576" s="84">
        <v>0</v>
      </c>
      <c r="FN576" s="84"/>
      <c r="FO576" s="84"/>
      <c r="FP576" s="84">
        <f t="shared" si="5730"/>
        <v>0</v>
      </c>
      <c r="FQ576" s="191"/>
      <c r="FR576" s="84"/>
      <c r="FS576" s="40"/>
      <c r="FT576" s="97">
        <f t="shared" si="5733"/>
        <v>0</v>
      </c>
      <c r="FU576" s="84">
        <v>0</v>
      </c>
      <c r="FV576" s="84">
        <v>0</v>
      </c>
      <c r="FW576" s="84">
        <v>0</v>
      </c>
      <c r="FX576" s="84">
        <f t="shared" si="5734"/>
        <v>0</v>
      </c>
      <c r="FY576" s="191" t="str">
        <f t="shared" si="5735"/>
        <v>nebija plānots</v>
      </c>
      <c r="FZ576" s="84">
        <f t="shared" si="5736"/>
        <v>0</v>
      </c>
      <c r="GA576" s="84">
        <v>0</v>
      </c>
      <c r="GB576" s="84">
        <v>0</v>
      </c>
      <c r="GC576" s="84">
        <f t="shared" si="5737"/>
        <v>0</v>
      </c>
      <c r="GD576" s="84">
        <f t="shared" si="5738"/>
        <v>0</v>
      </c>
      <c r="GE576" s="84">
        <f t="shared" si="5739"/>
        <v>0</v>
      </c>
      <c r="GF576" s="191" t="str">
        <f t="shared" si="5740"/>
        <v>nebija plānots</v>
      </c>
      <c r="GG576" s="84">
        <f t="shared" si="5741"/>
        <v>0</v>
      </c>
      <c r="GH576" s="84">
        <v>0</v>
      </c>
      <c r="GI576" s="84">
        <v>0</v>
      </c>
      <c r="GJ576" s="84">
        <f t="shared" si="5742"/>
        <v>0</v>
      </c>
      <c r="GK576" s="84">
        <f t="shared" si="5743"/>
        <v>0</v>
      </c>
      <c r="GL576" s="84">
        <f t="shared" si="5744"/>
        <v>0</v>
      </c>
      <c r="GM576" s="191" t="str">
        <f t="shared" si="5745"/>
        <v>nebija plānots</v>
      </c>
      <c r="GN576" s="84">
        <f t="shared" si="5746"/>
        <v>0</v>
      </c>
      <c r="GO576" s="84">
        <v>0</v>
      </c>
      <c r="GP576" s="84">
        <v>0</v>
      </c>
      <c r="GQ576" s="84">
        <f t="shared" si="5680"/>
        <v>0</v>
      </c>
      <c r="GR576" s="84">
        <f t="shared" si="5681"/>
        <v>0</v>
      </c>
      <c r="GS576" s="84">
        <f t="shared" si="5682"/>
        <v>0</v>
      </c>
      <c r="GT576" s="191" t="str">
        <f t="shared" si="5747"/>
        <v>nebija plānots</v>
      </c>
      <c r="GU576" s="84">
        <f t="shared" si="5683"/>
        <v>0</v>
      </c>
      <c r="GV576" s="84">
        <v>0</v>
      </c>
      <c r="GW576" s="84">
        <v>0</v>
      </c>
      <c r="GX576" s="84">
        <f t="shared" si="5684"/>
        <v>0</v>
      </c>
      <c r="GY576" s="84">
        <f t="shared" si="5685"/>
        <v>0</v>
      </c>
      <c r="GZ576" s="84">
        <f t="shared" si="5686"/>
        <v>0</v>
      </c>
      <c r="HA576" s="191" t="str">
        <f t="shared" si="5870"/>
        <v>nebija plānots</v>
      </c>
      <c r="HB576" s="84">
        <f t="shared" si="5687"/>
        <v>0</v>
      </c>
      <c r="HC576" s="40"/>
      <c r="HD576" s="40"/>
      <c r="HE576" s="99"/>
      <c r="HF576" s="99"/>
      <c r="HG576" s="100" t="s">
        <v>899</v>
      </c>
      <c r="HH576" s="100"/>
      <c r="HI576" s="100" t="s">
        <v>874</v>
      </c>
    </row>
    <row r="577" spans="1:217" ht="195" collapsed="1" x14ac:dyDescent="0.45">
      <c r="A577" s="1" t="str">
        <f>G577&amp;K577</f>
        <v>9.3.1.2.__</v>
      </c>
      <c r="B577" s="9" t="str">
        <f>C577&amp;J577&amp;"."&amp;D577</f>
        <v>9.3.1.2.K0.Nē</v>
      </c>
      <c r="C577" s="317" t="s">
        <v>117</v>
      </c>
      <c r="D577" s="1" t="s">
        <v>1471</v>
      </c>
      <c r="E577" s="35">
        <v>559</v>
      </c>
      <c r="F577" s="52">
        <v>9</v>
      </c>
      <c r="G577" s="53" t="s">
        <v>117</v>
      </c>
      <c r="H577" s="54" t="s">
        <v>325</v>
      </c>
      <c r="I577" s="54" t="str">
        <f t="shared" si="4781"/>
        <v>9.3.1.2. Infrastruktūra funkcionalitātes novērtēšanai un tehnisko palīglīdzekļu apmaiņas fonda izveidei</v>
      </c>
      <c r="J577" s="54" t="s">
        <v>1472</v>
      </c>
      <c r="K577" s="55" t="s">
        <v>33</v>
      </c>
      <c r="L577" s="38" t="str">
        <f t="shared" si="4782"/>
        <v>9.3.1.2.__</v>
      </c>
      <c r="M577" s="56" t="s">
        <v>89</v>
      </c>
      <c r="N577" s="55" t="s">
        <v>5</v>
      </c>
      <c r="O577" s="55" t="s">
        <v>222</v>
      </c>
      <c r="P577" s="55" t="s">
        <v>225</v>
      </c>
      <c r="Q577" s="57">
        <f>S577+T577+U577+V577+W577</f>
        <v>2113177</v>
      </c>
      <c r="R577" s="57">
        <f t="shared" si="5973"/>
        <v>2113177</v>
      </c>
      <c r="S577" s="80">
        <v>0</v>
      </c>
      <c r="T577" s="81">
        <v>2113177</v>
      </c>
      <c r="U577" s="80">
        <v>0</v>
      </c>
      <c r="V577" s="80">
        <v>0</v>
      </c>
      <c r="W577" s="80">
        <v>0</v>
      </c>
      <c r="X577" s="85" t="str">
        <f t="shared" si="5748"/>
        <v>ERAF</v>
      </c>
      <c r="Y577" s="85">
        <v>0</v>
      </c>
      <c r="Z577" s="85">
        <v>6646.15</v>
      </c>
      <c r="AA577" s="85">
        <v>0</v>
      </c>
      <c r="AB577" s="85">
        <v>0</v>
      </c>
      <c r="AC577" s="85">
        <v>659.51</v>
      </c>
      <c r="AD577" s="85">
        <v>0</v>
      </c>
      <c r="AE577" s="85">
        <v>0</v>
      </c>
      <c r="AF577" s="85">
        <v>0</v>
      </c>
      <c r="AG577" s="85">
        <v>0</v>
      </c>
      <c r="AH577" s="85">
        <v>0</v>
      </c>
      <c r="AI577" s="85">
        <v>0</v>
      </c>
      <c r="AJ577" s="85">
        <v>0</v>
      </c>
      <c r="AK577" s="85">
        <v>0</v>
      </c>
      <c r="AL577" s="85">
        <v>0</v>
      </c>
      <c r="AM577" s="85">
        <v>659.51</v>
      </c>
      <c r="AN577" s="85">
        <f t="shared" si="6154"/>
        <v>7305.66</v>
      </c>
      <c r="AO577" s="85">
        <v>679.37</v>
      </c>
      <c r="AP577" s="57">
        <f t="shared" si="4538"/>
        <v>7985.03</v>
      </c>
      <c r="AQ577" s="85">
        <v>0</v>
      </c>
      <c r="AR577" s="85">
        <v>3983.46</v>
      </c>
      <c r="AS577" s="85">
        <v>0</v>
      </c>
      <c r="AT577" s="85">
        <v>0</v>
      </c>
      <c r="AU577" s="85">
        <v>1572.13</v>
      </c>
      <c r="AV577" s="85">
        <v>0</v>
      </c>
      <c r="AW577" s="85">
        <v>0</v>
      </c>
      <c r="AX577" s="85">
        <v>3787.23</v>
      </c>
      <c r="AY577" s="85">
        <v>30340.19</v>
      </c>
      <c r="AZ577" s="85">
        <v>4345.3599999999997</v>
      </c>
      <c r="BA577" s="85">
        <v>0</v>
      </c>
      <c r="BB577" s="85">
        <v>0</v>
      </c>
      <c r="BC577" s="57">
        <f t="shared" si="4539"/>
        <v>44028.369999999995</v>
      </c>
      <c r="BD577" s="57">
        <f t="shared" si="4474"/>
        <v>52013.399999999994</v>
      </c>
      <c r="BE577" s="85">
        <v>0</v>
      </c>
      <c r="BF577" s="85">
        <v>5968.57</v>
      </c>
      <c r="BG577" s="85">
        <v>0</v>
      </c>
      <c r="BH577" s="85">
        <v>0</v>
      </c>
      <c r="BI577" s="85">
        <v>0</v>
      </c>
      <c r="BJ577" s="85">
        <v>0</v>
      </c>
      <c r="BK577" s="85">
        <v>302282.26999999996</v>
      </c>
      <c r="BL577" s="85">
        <v>0</v>
      </c>
      <c r="BM577" s="85">
        <v>0</v>
      </c>
      <c r="BN577" s="85">
        <v>59611.86</v>
      </c>
      <c r="BO577" s="85">
        <v>16155.76</v>
      </c>
      <c r="BP577" s="85">
        <v>480211.39</v>
      </c>
      <c r="BQ577" s="57">
        <f t="shared" si="4540"/>
        <v>864229.85</v>
      </c>
      <c r="BR577" s="85">
        <v>0</v>
      </c>
      <c r="BS577" s="85">
        <v>168473.11</v>
      </c>
      <c r="BT577" s="85">
        <v>0</v>
      </c>
      <c r="BU577" s="85">
        <v>0</v>
      </c>
      <c r="BV577" s="85">
        <v>338824.58</v>
      </c>
      <c r="BW577" s="85">
        <v>0</v>
      </c>
      <c r="BX577" s="85">
        <v>0</v>
      </c>
      <c r="BY577" s="85">
        <v>468830.95</v>
      </c>
      <c r="BZ577" s="85">
        <v>0</v>
      </c>
      <c r="CA577" s="85">
        <v>0</v>
      </c>
      <c r="CB577" s="85">
        <v>0</v>
      </c>
      <c r="CC577" s="85">
        <v>136281.95000000001</v>
      </c>
      <c r="CD577" s="57">
        <f t="shared" si="4475"/>
        <v>1112410.5900000001</v>
      </c>
      <c r="CE577" s="85">
        <v>0</v>
      </c>
      <c r="CF577" s="85">
        <v>0</v>
      </c>
      <c r="CG577" s="85">
        <v>30137.16</v>
      </c>
      <c r="CH577" s="85">
        <v>0</v>
      </c>
      <c r="CI577" s="85">
        <v>0</v>
      </c>
      <c r="CJ577" s="85">
        <v>20089.959999999995</v>
      </c>
      <c r="CK577" s="85">
        <v>0</v>
      </c>
      <c r="CL577" s="85">
        <v>28461.25</v>
      </c>
      <c r="CM577" s="85">
        <v>0</v>
      </c>
      <c r="CN577" s="85">
        <v>0</v>
      </c>
      <c r="CO577" s="84">
        <v>0</v>
      </c>
      <c r="CP577" s="84">
        <v>0</v>
      </c>
      <c r="CQ577" s="57">
        <f>CE577+CF577+CG577+CH577+CI577+CJ577+CK577+CL577+CM577+CN577+CO577+CP577</f>
        <v>78688.37</v>
      </c>
      <c r="CR577" s="57">
        <f t="shared" si="5749"/>
        <v>2107342.21</v>
      </c>
      <c r="CS577" s="179">
        <v>0</v>
      </c>
      <c r="CT577" s="84">
        <v>5834.78</v>
      </c>
      <c r="CU577" s="84">
        <v>0</v>
      </c>
      <c r="CV577" s="84">
        <f t="shared" si="5688"/>
        <v>5834.78</v>
      </c>
      <c r="CW577" s="84">
        <v>0</v>
      </c>
      <c r="CX577" s="84">
        <f t="shared" si="5689"/>
        <v>0</v>
      </c>
      <c r="CY577" s="191">
        <f t="shared" si="5690"/>
        <v>0</v>
      </c>
      <c r="CZ577" s="84">
        <f t="shared" si="5691"/>
        <v>-5834.78</v>
      </c>
      <c r="DA577" s="84">
        <f t="shared" ref="DA577:FL577" si="6215">DA578+DA579</f>
        <v>0</v>
      </c>
      <c r="DB577" s="84">
        <v>0</v>
      </c>
      <c r="DC577" s="84">
        <f t="shared" si="5693"/>
        <v>5834.78</v>
      </c>
      <c r="DD577" s="84">
        <v>0</v>
      </c>
      <c r="DE577" s="84">
        <f t="shared" si="5694"/>
        <v>0</v>
      </c>
      <c r="DF577" s="191">
        <f t="shared" ref="DF577" si="6216">IFERROR(DE577/DC577,"nebija plānots")</f>
        <v>0</v>
      </c>
      <c r="DG577" s="84">
        <f t="shared" ref="DG577" si="6217">DE577-DC577</f>
        <v>-5834.78</v>
      </c>
      <c r="DH577" s="84">
        <f t="shared" si="6215"/>
        <v>0</v>
      </c>
      <c r="DI577" s="84">
        <v>0</v>
      </c>
      <c r="DJ577" s="84">
        <f t="shared" ref="DJ577" si="6218">DC577+DH577</f>
        <v>5834.78</v>
      </c>
      <c r="DK577" s="84">
        <v>0</v>
      </c>
      <c r="DL577" s="84">
        <f t="shared" si="5698"/>
        <v>0</v>
      </c>
      <c r="DM577" s="191">
        <f t="shared" ref="DM577" si="6219">IFERROR(DL577/DJ577,"nebija plānots")</f>
        <v>0</v>
      </c>
      <c r="DN577" s="84">
        <f t="shared" ref="DN577" si="6220">DL577-DJ577</f>
        <v>-5834.78</v>
      </c>
      <c r="DO577" s="84">
        <f t="shared" si="6215"/>
        <v>0</v>
      </c>
      <c r="DP577" s="84">
        <v>0</v>
      </c>
      <c r="DQ577" s="84">
        <f t="shared" ref="DQ577" si="6221">DJ577+DO577</f>
        <v>5834.78</v>
      </c>
      <c r="DR577" s="84">
        <v>0</v>
      </c>
      <c r="DS577" s="84">
        <f t="shared" si="5702"/>
        <v>0</v>
      </c>
      <c r="DT577" s="191">
        <f t="shared" ref="DT577" si="6222">IFERROR(DS577/DQ577,"nebija plānots")</f>
        <v>0</v>
      </c>
      <c r="DU577" s="84">
        <f t="shared" ref="DU577" si="6223">DS577-DQ577</f>
        <v>-5834.78</v>
      </c>
      <c r="DV577" s="84">
        <f t="shared" si="6215"/>
        <v>0</v>
      </c>
      <c r="DW577" s="84">
        <v>0</v>
      </c>
      <c r="DX577" s="84">
        <f t="shared" ref="DX577" si="6224">DQ577+DV577</f>
        <v>5834.78</v>
      </c>
      <c r="DY577" s="84">
        <v>0</v>
      </c>
      <c r="DZ577" s="84">
        <f t="shared" si="5706"/>
        <v>0</v>
      </c>
      <c r="EA577" s="191">
        <f t="shared" ref="EA577" si="6225">IFERROR(DZ577/DX577,"nebija plānots")</f>
        <v>0</v>
      </c>
      <c r="EB577" s="84">
        <f t="shared" ref="EB577" si="6226">DZ577-DX577</f>
        <v>-5834.78</v>
      </c>
      <c r="EC577" s="84">
        <f t="shared" si="6215"/>
        <v>0</v>
      </c>
      <c r="ED577" s="84">
        <v>0</v>
      </c>
      <c r="EE577" s="84">
        <f t="shared" ref="EE577" si="6227">DX577+EC577</f>
        <v>5834.78</v>
      </c>
      <c r="EF577" s="84">
        <v>0</v>
      </c>
      <c r="EG577" s="84">
        <f t="shared" si="5710"/>
        <v>0</v>
      </c>
      <c r="EH577" s="191">
        <f t="shared" ref="EH577" si="6228">IFERROR(EG577/EE577,"nebija plānots")</f>
        <v>0</v>
      </c>
      <c r="EI577" s="84">
        <f t="shared" ref="EI577" si="6229">EG577-EE577</f>
        <v>-5834.78</v>
      </c>
      <c r="EJ577" s="84">
        <f t="shared" si="6215"/>
        <v>0</v>
      </c>
      <c r="EK577" s="84">
        <v>0</v>
      </c>
      <c r="EL577" s="84">
        <f t="shared" ref="EL577" si="6230">EE577+EJ577</f>
        <v>5834.78</v>
      </c>
      <c r="EM577" s="84">
        <v>0</v>
      </c>
      <c r="EN577" s="84">
        <f t="shared" si="5714"/>
        <v>0</v>
      </c>
      <c r="EO577" s="191">
        <f t="shared" ref="EO577" si="6231">IFERROR(EN577/EL577,"nebija plānots")</f>
        <v>0</v>
      </c>
      <c r="EP577" s="84">
        <f t="shared" ref="EP577" si="6232">EN577-EL577</f>
        <v>-5834.78</v>
      </c>
      <c r="EQ577" s="84">
        <f t="shared" si="6215"/>
        <v>0</v>
      </c>
      <c r="ER577" s="84">
        <v>-249164.83</v>
      </c>
      <c r="ES577" s="84">
        <f t="shared" ref="ES577" si="6233">EL577+EQ577</f>
        <v>5834.78</v>
      </c>
      <c r="ET577" s="84">
        <v>249164.83</v>
      </c>
      <c r="EU577" s="84">
        <f t="shared" si="5718"/>
        <v>-249164.83</v>
      </c>
      <c r="EV577" s="191">
        <f t="shared" ref="EV577" si="6234">IFERROR(EU577/ES577,"nebija plānots")</f>
        <v>-42.703380418798993</v>
      </c>
      <c r="EW577" s="84">
        <f t="shared" ref="EW577" si="6235">EU577-ES577</f>
        <v>-254999.61</v>
      </c>
      <c r="EX577" s="84">
        <f t="shared" si="6215"/>
        <v>0</v>
      </c>
      <c r="EY577" s="84">
        <v>0</v>
      </c>
      <c r="EZ577" s="84">
        <f t="shared" ref="EZ577" si="6236">ES577+EX577</f>
        <v>5834.78</v>
      </c>
      <c r="FA577" s="84">
        <v>249164.83</v>
      </c>
      <c r="FB577" s="84">
        <f t="shared" si="5722"/>
        <v>-249164.83</v>
      </c>
      <c r="FC577" s="191">
        <f t="shared" ref="FC577" si="6237">IFERROR(FB577/EZ577,"nebija plānots")</f>
        <v>-42.703380418798993</v>
      </c>
      <c r="FD577" s="84">
        <f t="shared" ref="FD577" si="6238">FB577-EZ577</f>
        <v>-254999.61</v>
      </c>
      <c r="FE577" s="84">
        <f t="shared" si="6215"/>
        <v>0</v>
      </c>
      <c r="FF577" s="84">
        <v>0</v>
      </c>
      <c r="FG577" s="84">
        <f t="shared" ref="FG577" si="6239">EZ577+FE577</f>
        <v>5834.78</v>
      </c>
      <c r="FH577" s="84">
        <v>249164.83</v>
      </c>
      <c r="FI577" s="84">
        <f t="shared" si="5726"/>
        <v>-249164.83</v>
      </c>
      <c r="FJ577" s="191">
        <f t="shared" ref="FJ577" si="6240">IFERROR(FI577/FG577,"nebija plānots")</f>
        <v>-42.703380418798993</v>
      </c>
      <c r="FK577" s="84">
        <f t="shared" ref="FK577" si="6241">FI577-FG577</f>
        <v>-254999.61</v>
      </c>
      <c r="FL577" s="84">
        <f t="shared" si="6215"/>
        <v>0</v>
      </c>
      <c r="FM577" s="84">
        <v>0</v>
      </c>
      <c r="FN577" s="84">
        <f t="shared" ref="FN577" si="6242">FG577+FL577</f>
        <v>5834.78</v>
      </c>
      <c r="FO577" s="84">
        <v>249164.83</v>
      </c>
      <c r="FP577" s="84">
        <f t="shared" si="5730"/>
        <v>-249164.83</v>
      </c>
      <c r="FQ577" s="191">
        <f t="shared" ref="FQ577" si="6243">IFERROR(FP577/FN577,"nebija plānots")</f>
        <v>-42.703380418798993</v>
      </c>
      <c r="FR577" s="84">
        <f t="shared" ref="FR577" si="6244">FP577-FN577</f>
        <v>-254999.61</v>
      </c>
      <c r="FS577" s="97">
        <f t="shared" si="5932"/>
        <v>5834.78</v>
      </c>
      <c r="FT577" s="97">
        <f t="shared" si="5733"/>
        <v>1858177.38</v>
      </c>
      <c r="FU577" s="84">
        <v>0</v>
      </c>
      <c r="FV577" s="84">
        <v>0</v>
      </c>
      <c r="FW577" s="84">
        <v>0</v>
      </c>
      <c r="FX577" s="84">
        <f t="shared" si="5734"/>
        <v>0</v>
      </c>
      <c r="FY577" s="191" t="str">
        <f t="shared" si="5735"/>
        <v>nebija plānots</v>
      </c>
      <c r="FZ577" s="84">
        <f t="shared" si="5736"/>
        <v>0</v>
      </c>
      <c r="GA577" s="84">
        <v>0</v>
      </c>
      <c r="GB577" s="84">
        <v>75175.22</v>
      </c>
      <c r="GC577" s="84">
        <f t="shared" si="5737"/>
        <v>-75175.22</v>
      </c>
      <c r="GD577" s="84">
        <f t="shared" si="5738"/>
        <v>75175.22</v>
      </c>
      <c r="GE577" s="84">
        <f t="shared" si="5739"/>
        <v>-75175.22</v>
      </c>
      <c r="GF577" s="191" t="str">
        <f t="shared" si="5740"/>
        <v>nebija plānots</v>
      </c>
      <c r="GG577" s="84">
        <f t="shared" si="5741"/>
        <v>75175.22</v>
      </c>
      <c r="GH577" s="84">
        <v>0</v>
      </c>
      <c r="GI577" s="84">
        <v>0</v>
      </c>
      <c r="GJ577" s="84">
        <f t="shared" si="5742"/>
        <v>0</v>
      </c>
      <c r="GK577" s="84">
        <f t="shared" si="5743"/>
        <v>75175.22</v>
      </c>
      <c r="GL577" s="84">
        <f t="shared" si="5744"/>
        <v>-75175.22</v>
      </c>
      <c r="GM577" s="191" t="str">
        <f t="shared" si="5745"/>
        <v>nebija plānots</v>
      </c>
      <c r="GN577" s="84">
        <f t="shared" si="5746"/>
        <v>75175.22</v>
      </c>
      <c r="GO577" s="84">
        <v>0</v>
      </c>
      <c r="GP577" s="84">
        <v>0</v>
      </c>
      <c r="GQ577" s="84">
        <f t="shared" si="5680"/>
        <v>0</v>
      </c>
      <c r="GR577" s="84">
        <f t="shared" si="5681"/>
        <v>75175.22</v>
      </c>
      <c r="GS577" s="84">
        <f t="shared" si="5682"/>
        <v>-75175.22</v>
      </c>
      <c r="GT577" s="191" t="str">
        <f t="shared" si="5747"/>
        <v>nebija plānots</v>
      </c>
      <c r="GU577" s="84">
        <f t="shared" si="5683"/>
        <v>75175.22</v>
      </c>
      <c r="GV577" s="84">
        <v>0</v>
      </c>
      <c r="GW577" s="84">
        <v>0</v>
      </c>
      <c r="GX577" s="84">
        <f t="shared" si="5684"/>
        <v>0</v>
      </c>
      <c r="GY577" s="84">
        <f t="shared" si="5685"/>
        <v>75175.22</v>
      </c>
      <c r="GZ577" s="84">
        <f t="shared" si="5686"/>
        <v>-75175.22</v>
      </c>
      <c r="HA577" s="191" t="str">
        <f t="shared" si="5870"/>
        <v>nebija plānots</v>
      </c>
      <c r="HB577" s="84">
        <f t="shared" si="5687"/>
        <v>75175.22</v>
      </c>
      <c r="HC577" s="57">
        <f>FU577+FS577+CQ577+CD577+BQ577+BC577+AP577</f>
        <v>2113176.9899999998</v>
      </c>
      <c r="HD577" s="57">
        <f>Q577-HC577</f>
        <v>1.0000000242143869E-2</v>
      </c>
      <c r="HE577" s="72"/>
      <c r="HF577" s="58"/>
      <c r="HG577" s="73"/>
      <c r="HH577" s="59"/>
      <c r="HI577" s="59"/>
    </row>
    <row r="578" spans="1:217" ht="78" hidden="1" outlineLevel="1" x14ac:dyDescent="0.45">
      <c r="B578" s="9"/>
      <c r="C578" s="317" t="s">
        <v>117</v>
      </c>
      <c r="D578" s="1" t="s">
        <v>1471</v>
      </c>
      <c r="E578" s="35">
        <v>560</v>
      </c>
      <c r="F578" s="35">
        <v>9</v>
      </c>
      <c r="G578" s="36" t="s">
        <v>117</v>
      </c>
      <c r="H578" s="37" t="s">
        <v>325</v>
      </c>
      <c r="I578" s="37" t="s">
        <v>576</v>
      </c>
      <c r="J578" s="54">
        <v>0</v>
      </c>
      <c r="K578" s="38"/>
      <c r="L578" s="38"/>
      <c r="M578" s="39" t="s">
        <v>89</v>
      </c>
      <c r="N578" s="38"/>
      <c r="O578" s="38"/>
      <c r="P578" s="38" t="s">
        <v>456</v>
      </c>
      <c r="Q578" s="40"/>
      <c r="R578" s="40"/>
      <c r="S578" s="40"/>
      <c r="T578" s="98"/>
      <c r="U578" s="40"/>
      <c r="V578" s="40"/>
      <c r="W578" s="40"/>
      <c r="X578" s="85">
        <f t="shared" si="5748"/>
        <v>0</v>
      </c>
      <c r="Y578" s="40"/>
      <c r="Z578" s="40"/>
      <c r="AA578" s="40"/>
      <c r="AB578" s="40"/>
      <c r="AC578" s="40"/>
      <c r="AD578" s="40"/>
      <c r="AE578" s="40"/>
      <c r="AF578" s="40"/>
      <c r="AG578" s="40"/>
      <c r="AH578" s="40"/>
      <c r="AI578" s="40"/>
      <c r="AJ578" s="40"/>
      <c r="AK578" s="40"/>
      <c r="AL578" s="40"/>
      <c r="AM578" s="40"/>
      <c r="AN578" s="40"/>
      <c r="AO578" s="40"/>
      <c r="AP578" s="40"/>
      <c r="AQ578" s="40"/>
      <c r="AR578" s="40"/>
      <c r="AS578" s="40"/>
      <c r="AT578" s="40"/>
      <c r="AU578" s="40"/>
      <c r="AV578" s="40"/>
      <c r="AW578" s="40"/>
      <c r="AX578" s="40"/>
      <c r="AY578" s="40"/>
      <c r="AZ578" s="40"/>
      <c r="BA578" s="40"/>
      <c r="BB578" s="40"/>
      <c r="BC578" s="40"/>
      <c r="BD578" s="40"/>
      <c r="BE578" s="40"/>
      <c r="BF578" s="40"/>
      <c r="BG578" s="40"/>
      <c r="BH578" s="40"/>
      <c r="BI578" s="40"/>
      <c r="BJ578" s="40"/>
      <c r="BK578" s="40"/>
      <c r="BL578" s="40"/>
      <c r="BM578" s="40"/>
      <c r="BN578" s="40"/>
      <c r="BO578" s="40"/>
      <c r="BP578" s="40"/>
      <c r="BQ578" s="40"/>
      <c r="BR578" s="40"/>
      <c r="BS578" s="40"/>
      <c r="BT578" s="40"/>
      <c r="BU578" s="40"/>
      <c r="BV578" s="40"/>
      <c r="BW578" s="40"/>
      <c r="BX578" s="40"/>
      <c r="BY578" s="40"/>
      <c r="BZ578" s="40"/>
      <c r="CA578" s="40"/>
      <c r="CB578" s="40"/>
      <c r="CC578" s="40"/>
      <c r="CD578" s="40"/>
      <c r="CE578" s="40"/>
      <c r="CF578" s="40"/>
      <c r="CG578" s="40"/>
      <c r="CH578" s="40"/>
      <c r="CI578" s="40"/>
      <c r="CJ578" s="40"/>
      <c r="CK578" s="40"/>
      <c r="CL578" s="40"/>
      <c r="CM578" s="40"/>
      <c r="CN578" s="40"/>
      <c r="CO578" s="84">
        <v>0</v>
      </c>
      <c r="CP578" s="84">
        <v>0</v>
      </c>
      <c r="CQ578" s="40"/>
      <c r="CR578" s="57">
        <f t="shared" si="5749"/>
        <v>0</v>
      </c>
      <c r="CS578" s="40"/>
      <c r="CT578" s="40"/>
      <c r="CU578" s="84"/>
      <c r="CV578" s="84"/>
      <c r="CW578" s="84"/>
      <c r="CX578" s="84"/>
      <c r="CY578" s="191"/>
      <c r="CZ578" s="84"/>
      <c r="DA578" s="40"/>
      <c r="DB578" s="84">
        <v>0</v>
      </c>
      <c r="DC578" s="84"/>
      <c r="DD578" s="84"/>
      <c r="DE578" s="84">
        <f t="shared" si="5694"/>
        <v>0</v>
      </c>
      <c r="DF578" s="191"/>
      <c r="DG578" s="84"/>
      <c r="DH578" s="40"/>
      <c r="DI578" s="84">
        <v>0</v>
      </c>
      <c r="DJ578" s="84"/>
      <c r="DK578" s="84"/>
      <c r="DL578" s="84">
        <f t="shared" si="5698"/>
        <v>0</v>
      </c>
      <c r="DM578" s="191"/>
      <c r="DN578" s="84"/>
      <c r="DO578" s="40"/>
      <c r="DP578" s="84">
        <v>0</v>
      </c>
      <c r="DQ578" s="84"/>
      <c r="DR578" s="84"/>
      <c r="DS578" s="84">
        <f t="shared" si="5702"/>
        <v>0</v>
      </c>
      <c r="DT578" s="191"/>
      <c r="DU578" s="84"/>
      <c r="DV578" s="40"/>
      <c r="DW578" s="84">
        <v>0</v>
      </c>
      <c r="DX578" s="84"/>
      <c r="DY578" s="84"/>
      <c r="DZ578" s="84">
        <f t="shared" si="5706"/>
        <v>0</v>
      </c>
      <c r="EA578" s="191"/>
      <c r="EB578" s="84"/>
      <c r="EC578" s="40"/>
      <c r="ED578" s="84">
        <v>0</v>
      </c>
      <c r="EE578" s="84"/>
      <c r="EF578" s="84"/>
      <c r="EG578" s="84">
        <f t="shared" si="5710"/>
        <v>0</v>
      </c>
      <c r="EH578" s="191"/>
      <c r="EI578" s="84"/>
      <c r="EJ578" s="40"/>
      <c r="EK578" s="84">
        <v>0</v>
      </c>
      <c r="EL578" s="84"/>
      <c r="EM578" s="84"/>
      <c r="EN578" s="84">
        <f t="shared" si="5714"/>
        <v>0</v>
      </c>
      <c r="EO578" s="191"/>
      <c r="EP578" s="84"/>
      <c r="EQ578" s="40"/>
      <c r="ER578" s="84">
        <v>0</v>
      </c>
      <c r="ES578" s="84"/>
      <c r="ET578" s="84"/>
      <c r="EU578" s="84">
        <f t="shared" si="5718"/>
        <v>0</v>
      </c>
      <c r="EV578" s="191"/>
      <c r="EW578" s="84"/>
      <c r="EX578" s="40"/>
      <c r="EY578" s="84">
        <v>0</v>
      </c>
      <c r="EZ578" s="84"/>
      <c r="FA578" s="84"/>
      <c r="FB578" s="84">
        <f t="shared" si="5722"/>
        <v>0</v>
      </c>
      <c r="FC578" s="191"/>
      <c r="FD578" s="84"/>
      <c r="FE578" s="40"/>
      <c r="FF578" s="84">
        <v>0</v>
      </c>
      <c r="FG578" s="84"/>
      <c r="FH578" s="84"/>
      <c r="FI578" s="84">
        <f t="shared" si="5726"/>
        <v>0</v>
      </c>
      <c r="FJ578" s="191"/>
      <c r="FK578" s="84"/>
      <c r="FL578" s="40"/>
      <c r="FM578" s="84">
        <v>0</v>
      </c>
      <c r="FN578" s="84"/>
      <c r="FO578" s="84"/>
      <c r="FP578" s="84">
        <f t="shared" si="5730"/>
        <v>0</v>
      </c>
      <c r="FQ578" s="191"/>
      <c r="FR578" s="84"/>
      <c r="FS578" s="40"/>
      <c r="FT578" s="97">
        <f t="shared" si="5733"/>
        <v>0</v>
      </c>
      <c r="FU578" s="84">
        <v>0</v>
      </c>
      <c r="FV578" s="84">
        <v>0</v>
      </c>
      <c r="FW578" s="84">
        <v>0</v>
      </c>
      <c r="FX578" s="84">
        <f t="shared" si="5734"/>
        <v>0</v>
      </c>
      <c r="FY578" s="191" t="str">
        <f t="shared" si="5735"/>
        <v>nebija plānots</v>
      </c>
      <c r="FZ578" s="84">
        <f t="shared" si="5736"/>
        <v>0</v>
      </c>
      <c r="GA578" s="84">
        <v>0</v>
      </c>
      <c r="GB578" s="84">
        <v>0</v>
      </c>
      <c r="GC578" s="84">
        <f t="shared" si="5737"/>
        <v>0</v>
      </c>
      <c r="GD578" s="84">
        <f t="shared" si="5738"/>
        <v>0</v>
      </c>
      <c r="GE578" s="84">
        <f t="shared" si="5739"/>
        <v>0</v>
      </c>
      <c r="GF578" s="191" t="str">
        <f t="shared" si="5740"/>
        <v>nebija plānots</v>
      </c>
      <c r="GG578" s="84">
        <f t="shared" si="5741"/>
        <v>0</v>
      </c>
      <c r="GH578" s="84">
        <v>0</v>
      </c>
      <c r="GI578" s="84">
        <v>0</v>
      </c>
      <c r="GJ578" s="84">
        <f t="shared" si="5742"/>
        <v>0</v>
      </c>
      <c r="GK578" s="84">
        <f t="shared" si="5743"/>
        <v>0</v>
      </c>
      <c r="GL578" s="84">
        <f t="shared" si="5744"/>
        <v>0</v>
      </c>
      <c r="GM578" s="191" t="str">
        <f t="shared" si="5745"/>
        <v>nebija plānots</v>
      </c>
      <c r="GN578" s="84">
        <f t="shared" si="5746"/>
        <v>0</v>
      </c>
      <c r="GO578" s="84">
        <v>0</v>
      </c>
      <c r="GP578" s="84">
        <v>0</v>
      </c>
      <c r="GQ578" s="84">
        <f t="shared" si="5680"/>
        <v>0</v>
      </c>
      <c r="GR578" s="84">
        <f t="shared" si="5681"/>
        <v>0</v>
      </c>
      <c r="GS578" s="84">
        <f t="shared" si="5682"/>
        <v>0</v>
      </c>
      <c r="GT578" s="191" t="str">
        <f t="shared" si="5747"/>
        <v>nebija plānots</v>
      </c>
      <c r="GU578" s="84">
        <f t="shared" si="5683"/>
        <v>0</v>
      </c>
      <c r="GV578" s="84">
        <v>0</v>
      </c>
      <c r="GW578" s="84">
        <v>0</v>
      </c>
      <c r="GX578" s="84">
        <f t="shared" si="5684"/>
        <v>0</v>
      </c>
      <c r="GY578" s="84">
        <f t="shared" si="5685"/>
        <v>0</v>
      </c>
      <c r="GZ578" s="84">
        <f t="shared" si="5686"/>
        <v>0</v>
      </c>
      <c r="HA578" s="191" t="str">
        <f t="shared" si="5870"/>
        <v>nebija plānots</v>
      </c>
      <c r="HB578" s="84">
        <f t="shared" si="5687"/>
        <v>0</v>
      </c>
      <c r="HC578" s="40"/>
      <c r="HD578" s="40"/>
      <c r="HE578" s="116"/>
      <c r="HF578" s="99"/>
      <c r="HG578" s="117"/>
      <c r="HH578" s="100"/>
      <c r="HI578" s="100"/>
    </row>
    <row r="579" spans="1:217" ht="78" hidden="1" outlineLevel="1" x14ac:dyDescent="0.45">
      <c r="B579" s="9"/>
      <c r="C579" s="317" t="s">
        <v>117</v>
      </c>
      <c r="D579" s="1" t="s">
        <v>1471</v>
      </c>
      <c r="E579" s="35">
        <v>561</v>
      </c>
      <c r="F579" s="35">
        <v>9</v>
      </c>
      <c r="G579" s="36" t="s">
        <v>117</v>
      </c>
      <c r="H579" s="37" t="s">
        <v>325</v>
      </c>
      <c r="I579" s="37" t="s">
        <v>576</v>
      </c>
      <c r="J579" s="54">
        <v>0</v>
      </c>
      <c r="K579" s="38"/>
      <c r="L579" s="38"/>
      <c r="M579" s="39" t="s">
        <v>89</v>
      </c>
      <c r="N579" s="38"/>
      <c r="O579" s="38"/>
      <c r="P579" s="38" t="s">
        <v>457</v>
      </c>
      <c r="Q579" s="40"/>
      <c r="R579" s="40"/>
      <c r="S579" s="40"/>
      <c r="T579" s="98"/>
      <c r="U579" s="40"/>
      <c r="V579" s="40"/>
      <c r="W579" s="40"/>
      <c r="X579" s="85">
        <f t="shared" si="5748"/>
        <v>0</v>
      </c>
      <c r="Y579" s="40"/>
      <c r="Z579" s="40"/>
      <c r="AA579" s="40"/>
      <c r="AB579" s="40"/>
      <c r="AC579" s="40"/>
      <c r="AD579" s="40"/>
      <c r="AE579" s="40"/>
      <c r="AF579" s="40"/>
      <c r="AG579" s="40"/>
      <c r="AH579" s="40"/>
      <c r="AI579" s="40"/>
      <c r="AJ579" s="40"/>
      <c r="AK579" s="40"/>
      <c r="AL579" s="40"/>
      <c r="AM579" s="40"/>
      <c r="AN579" s="40"/>
      <c r="AO579" s="40"/>
      <c r="AP579" s="40"/>
      <c r="AQ579" s="40"/>
      <c r="AR579" s="40"/>
      <c r="AS579" s="40"/>
      <c r="AT579" s="40"/>
      <c r="AU579" s="40"/>
      <c r="AV579" s="40"/>
      <c r="AW579" s="40"/>
      <c r="AX579" s="40"/>
      <c r="AY579" s="40"/>
      <c r="AZ579" s="40"/>
      <c r="BA579" s="40"/>
      <c r="BB579" s="40"/>
      <c r="BC579" s="40"/>
      <c r="BD579" s="40"/>
      <c r="BE579" s="40"/>
      <c r="BF579" s="40"/>
      <c r="BG579" s="40"/>
      <c r="BH579" s="40"/>
      <c r="BI579" s="40"/>
      <c r="BJ579" s="40"/>
      <c r="BK579" s="40"/>
      <c r="BL579" s="40"/>
      <c r="BM579" s="40"/>
      <c r="BN579" s="40"/>
      <c r="BO579" s="40"/>
      <c r="BP579" s="40"/>
      <c r="BQ579" s="40"/>
      <c r="BR579" s="40"/>
      <c r="BS579" s="40"/>
      <c r="BT579" s="40"/>
      <c r="BU579" s="40"/>
      <c r="BV579" s="40"/>
      <c r="BW579" s="40"/>
      <c r="BX579" s="40"/>
      <c r="BY579" s="40"/>
      <c r="BZ579" s="40"/>
      <c r="CA579" s="40"/>
      <c r="CB579" s="40"/>
      <c r="CC579" s="40"/>
      <c r="CD579" s="40"/>
      <c r="CE579" s="40"/>
      <c r="CF579" s="40"/>
      <c r="CG579" s="40"/>
      <c r="CH579" s="40"/>
      <c r="CI579" s="40"/>
      <c r="CJ579" s="40"/>
      <c r="CK579" s="40"/>
      <c r="CL579" s="40"/>
      <c r="CM579" s="40"/>
      <c r="CN579" s="40"/>
      <c r="CO579" s="84">
        <v>0</v>
      </c>
      <c r="CP579" s="84">
        <v>0</v>
      </c>
      <c r="CQ579" s="40"/>
      <c r="CR579" s="57">
        <f t="shared" si="5749"/>
        <v>0</v>
      </c>
      <c r="CS579" s="40"/>
      <c r="CT579" s="40">
        <v>5834.78</v>
      </c>
      <c r="CU579" s="84"/>
      <c r="CV579" s="84"/>
      <c r="CW579" s="84"/>
      <c r="CX579" s="84"/>
      <c r="CY579" s="191"/>
      <c r="CZ579" s="84"/>
      <c r="DA579" s="40">
        <v>0</v>
      </c>
      <c r="DB579" s="84">
        <v>0</v>
      </c>
      <c r="DC579" s="84"/>
      <c r="DD579" s="84"/>
      <c r="DE579" s="84">
        <f t="shared" si="5694"/>
        <v>0</v>
      </c>
      <c r="DF579" s="191"/>
      <c r="DG579" s="84"/>
      <c r="DH579" s="40">
        <v>0</v>
      </c>
      <c r="DI579" s="84">
        <v>0</v>
      </c>
      <c r="DJ579" s="84"/>
      <c r="DK579" s="84"/>
      <c r="DL579" s="84">
        <f t="shared" si="5698"/>
        <v>0</v>
      </c>
      <c r="DM579" s="191"/>
      <c r="DN579" s="84"/>
      <c r="DO579" s="40">
        <v>0</v>
      </c>
      <c r="DP579" s="84">
        <v>0</v>
      </c>
      <c r="DQ579" s="84"/>
      <c r="DR579" s="84"/>
      <c r="DS579" s="84">
        <f t="shared" si="5702"/>
        <v>0</v>
      </c>
      <c r="DT579" s="191"/>
      <c r="DU579" s="84"/>
      <c r="DV579" s="40">
        <v>0</v>
      </c>
      <c r="DW579" s="84">
        <v>0</v>
      </c>
      <c r="DX579" s="84"/>
      <c r="DY579" s="84"/>
      <c r="DZ579" s="84">
        <f t="shared" si="5706"/>
        <v>0</v>
      </c>
      <c r="EA579" s="191"/>
      <c r="EB579" s="84"/>
      <c r="EC579" s="40">
        <v>0</v>
      </c>
      <c r="ED579" s="84">
        <v>0</v>
      </c>
      <c r="EE579" s="84"/>
      <c r="EF579" s="84"/>
      <c r="EG579" s="84">
        <f t="shared" si="5710"/>
        <v>0</v>
      </c>
      <c r="EH579" s="191"/>
      <c r="EI579" s="84"/>
      <c r="EJ579" s="40">
        <v>0</v>
      </c>
      <c r="EK579" s="84">
        <v>0</v>
      </c>
      <c r="EL579" s="84"/>
      <c r="EM579" s="84"/>
      <c r="EN579" s="84">
        <f t="shared" si="5714"/>
        <v>0</v>
      </c>
      <c r="EO579" s="191"/>
      <c r="EP579" s="84"/>
      <c r="EQ579" s="40">
        <v>0</v>
      </c>
      <c r="ER579" s="84">
        <v>0</v>
      </c>
      <c r="ES579" s="84"/>
      <c r="ET579" s="84"/>
      <c r="EU579" s="84">
        <f t="shared" si="5718"/>
        <v>0</v>
      </c>
      <c r="EV579" s="191"/>
      <c r="EW579" s="84"/>
      <c r="EX579" s="40">
        <v>0</v>
      </c>
      <c r="EY579" s="84">
        <v>0</v>
      </c>
      <c r="EZ579" s="84"/>
      <c r="FA579" s="84"/>
      <c r="FB579" s="84">
        <f t="shared" si="5722"/>
        <v>0</v>
      </c>
      <c r="FC579" s="191"/>
      <c r="FD579" s="84"/>
      <c r="FE579" s="40">
        <v>0</v>
      </c>
      <c r="FF579" s="84">
        <v>0</v>
      </c>
      <c r="FG579" s="84"/>
      <c r="FH579" s="84"/>
      <c r="FI579" s="84">
        <f t="shared" si="5726"/>
        <v>0</v>
      </c>
      <c r="FJ579" s="191"/>
      <c r="FK579" s="84"/>
      <c r="FL579" s="40">
        <v>0</v>
      </c>
      <c r="FM579" s="84">
        <v>0</v>
      </c>
      <c r="FN579" s="84"/>
      <c r="FO579" s="84"/>
      <c r="FP579" s="84">
        <f t="shared" si="5730"/>
        <v>0</v>
      </c>
      <c r="FQ579" s="191"/>
      <c r="FR579" s="84"/>
      <c r="FS579" s="40"/>
      <c r="FT579" s="97">
        <f t="shared" si="5733"/>
        <v>0</v>
      </c>
      <c r="FU579" s="84">
        <v>0</v>
      </c>
      <c r="FV579" s="84">
        <v>0</v>
      </c>
      <c r="FW579" s="84">
        <v>0</v>
      </c>
      <c r="FX579" s="84">
        <f t="shared" si="5734"/>
        <v>0</v>
      </c>
      <c r="FY579" s="191" t="str">
        <f t="shared" si="5735"/>
        <v>nebija plānots</v>
      </c>
      <c r="FZ579" s="84">
        <f t="shared" si="5736"/>
        <v>0</v>
      </c>
      <c r="GA579" s="84">
        <v>0</v>
      </c>
      <c r="GB579" s="84">
        <v>0</v>
      </c>
      <c r="GC579" s="84">
        <f t="shared" si="5737"/>
        <v>0</v>
      </c>
      <c r="GD579" s="84">
        <f t="shared" si="5738"/>
        <v>0</v>
      </c>
      <c r="GE579" s="84">
        <f t="shared" si="5739"/>
        <v>0</v>
      </c>
      <c r="GF579" s="191" t="str">
        <f t="shared" si="5740"/>
        <v>nebija plānots</v>
      </c>
      <c r="GG579" s="84">
        <f t="shared" si="5741"/>
        <v>0</v>
      </c>
      <c r="GH579" s="84">
        <v>0</v>
      </c>
      <c r="GI579" s="84">
        <v>0</v>
      </c>
      <c r="GJ579" s="84">
        <f t="shared" si="5742"/>
        <v>0</v>
      </c>
      <c r="GK579" s="84">
        <f t="shared" si="5743"/>
        <v>0</v>
      </c>
      <c r="GL579" s="84">
        <f t="shared" si="5744"/>
        <v>0</v>
      </c>
      <c r="GM579" s="191" t="str">
        <f t="shared" si="5745"/>
        <v>nebija plānots</v>
      </c>
      <c r="GN579" s="84">
        <f t="shared" si="5746"/>
        <v>0</v>
      </c>
      <c r="GO579" s="84">
        <v>0</v>
      </c>
      <c r="GP579" s="84">
        <v>0</v>
      </c>
      <c r="GQ579" s="84">
        <f t="shared" si="5680"/>
        <v>0</v>
      </c>
      <c r="GR579" s="84">
        <f t="shared" si="5681"/>
        <v>0</v>
      </c>
      <c r="GS579" s="84">
        <f t="shared" si="5682"/>
        <v>0</v>
      </c>
      <c r="GT579" s="191" t="str">
        <f t="shared" si="5747"/>
        <v>nebija plānots</v>
      </c>
      <c r="GU579" s="84">
        <f t="shared" si="5683"/>
        <v>0</v>
      </c>
      <c r="GV579" s="84">
        <v>0</v>
      </c>
      <c r="GW579" s="84">
        <v>0</v>
      </c>
      <c r="GX579" s="84">
        <f t="shared" si="5684"/>
        <v>0</v>
      </c>
      <c r="GY579" s="84">
        <f t="shared" si="5685"/>
        <v>0</v>
      </c>
      <c r="GZ579" s="84">
        <f t="shared" si="5686"/>
        <v>0</v>
      </c>
      <c r="HA579" s="191" t="str">
        <f t="shared" si="5870"/>
        <v>nebija plānots</v>
      </c>
      <c r="HB579" s="84">
        <f t="shared" si="5687"/>
        <v>0</v>
      </c>
      <c r="HC579" s="40"/>
      <c r="HD579" s="40"/>
      <c r="HE579" s="116"/>
      <c r="HF579" s="99">
        <v>1</v>
      </c>
      <c r="HG579" s="117" t="s">
        <v>678</v>
      </c>
      <c r="HH579" s="100"/>
      <c r="HI579" s="100"/>
    </row>
    <row r="580" spans="1:217" ht="195" collapsed="1" x14ac:dyDescent="0.45">
      <c r="A580" s="1" t="str">
        <f t="shared" ref="A580" si="6245">G580&amp;K580</f>
        <v>9.3.1.3.__</v>
      </c>
      <c r="B580" s="9" t="str">
        <f>C580&amp;J580&amp;"."&amp;D580</f>
        <v>9.3.1.3.K0.Nē</v>
      </c>
      <c r="C580" s="317" t="s">
        <v>619</v>
      </c>
      <c r="D580" s="1" t="s">
        <v>1471</v>
      </c>
      <c r="E580" s="35">
        <v>562</v>
      </c>
      <c r="F580" s="52">
        <v>9</v>
      </c>
      <c r="G580" s="53" t="s">
        <v>619</v>
      </c>
      <c r="H580" s="54" t="s">
        <v>620</v>
      </c>
      <c r="I580" s="54" t="str">
        <f t="shared" ref="I580" si="6246">CONCATENATE(G580," ",H580)</f>
        <v xml:space="preserve">9.3.1.3. Sabiedrībā balstītu sociālo pakalpojumu infrastruktūras attīstība Rīgas valstspilsētā	</v>
      </c>
      <c r="J580" s="54" t="s">
        <v>1472</v>
      </c>
      <c r="K580" s="55" t="s">
        <v>33</v>
      </c>
      <c r="L580" s="38" t="str">
        <f t="shared" ref="L580" si="6247">G580&amp;K580</f>
        <v>9.3.1.3.__</v>
      </c>
      <c r="M580" s="56" t="s">
        <v>89</v>
      </c>
      <c r="N580" s="55" t="s">
        <v>5</v>
      </c>
      <c r="O580" s="55" t="s">
        <v>222</v>
      </c>
      <c r="P580" s="55" t="s">
        <v>225</v>
      </c>
      <c r="Q580" s="157">
        <f>S580+T580+U580+V580+W580</f>
        <v>1263737</v>
      </c>
      <c r="R580" s="57">
        <f t="shared" ref="R580" si="6248">S580+T580+U580+V580</f>
        <v>480886</v>
      </c>
      <c r="S580" s="80">
        <v>0</v>
      </c>
      <c r="T580" s="81">
        <v>480886</v>
      </c>
      <c r="U580" s="80">
        <v>0</v>
      </c>
      <c r="V580" s="80">
        <v>0</v>
      </c>
      <c r="W580" s="165">
        <v>782851</v>
      </c>
      <c r="X580" s="85" t="str">
        <f t="shared" si="5748"/>
        <v>ERAF</v>
      </c>
      <c r="Y580" s="40"/>
      <c r="Z580" s="40"/>
      <c r="AA580" s="40"/>
      <c r="AB580" s="40"/>
      <c r="AC580" s="40"/>
      <c r="AD580" s="40"/>
      <c r="AE580" s="40"/>
      <c r="AF580" s="40"/>
      <c r="AG580" s="40"/>
      <c r="AH580" s="40"/>
      <c r="AI580" s="40"/>
      <c r="AJ580" s="40"/>
      <c r="AK580" s="40"/>
      <c r="AL580" s="40"/>
      <c r="AM580" s="40"/>
      <c r="AN580" s="40"/>
      <c r="AO580" s="40"/>
      <c r="AP580" s="57">
        <f t="shared" ref="AP580" si="6249">AO580+AN580</f>
        <v>0</v>
      </c>
      <c r="AQ580" s="85">
        <v>0</v>
      </c>
      <c r="AR580" s="85">
        <v>0</v>
      </c>
      <c r="AS580" s="85">
        <v>0</v>
      </c>
      <c r="AT580" s="85">
        <v>0</v>
      </c>
      <c r="AU580" s="85">
        <v>0</v>
      </c>
      <c r="AV580" s="85">
        <v>0</v>
      </c>
      <c r="AW580" s="85">
        <v>0</v>
      </c>
      <c r="AX580" s="85">
        <v>0</v>
      </c>
      <c r="AY580" s="85">
        <v>0</v>
      </c>
      <c r="AZ580" s="85">
        <v>0</v>
      </c>
      <c r="BA580" s="85">
        <v>0</v>
      </c>
      <c r="BB580" s="85">
        <v>0</v>
      </c>
      <c r="BC580" s="57">
        <f>AQ580+AR580+AS580+AT580+AU580+AV580+AW580+AX580+AY580+AZ580+BA580+BB580</f>
        <v>0</v>
      </c>
      <c r="BD580" s="57">
        <f t="shared" ref="BD580" si="6250">AP580+BC580</f>
        <v>0</v>
      </c>
      <c r="BE580" s="85">
        <v>0</v>
      </c>
      <c r="BF580" s="85">
        <v>0</v>
      </c>
      <c r="BG580" s="85">
        <v>0</v>
      </c>
      <c r="BH580" s="85">
        <v>0</v>
      </c>
      <c r="BI580" s="85">
        <v>0</v>
      </c>
      <c r="BJ580" s="85">
        <v>0</v>
      </c>
      <c r="BK580" s="85">
        <v>0</v>
      </c>
      <c r="BL580" s="85">
        <v>0</v>
      </c>
      <c r="BM580" s="85">
        <v>0</v>
      </c>
      <c r="BN580" s="85">
        <v>0</v>
      </c>
      <c r="BO580" s="85">
        <v>0</v>
      </c>
      <c r="BP580" s="85">
        <v>0</v>
      </c>
      <c r="BQ580" s="57">
        <f t="shared" si="4540"/>
        <v>0</v>
      </c>
      <c r="BR580" s="85">
        <v>0</v>
      </c>
      <c r="BS580" s="85">
        <v>0</v>
      </c>
      <c r="BT580" s="85">
        <v>0</v>
      </c>
      <c r="BU580" s="85">
        <v>0</v>
      </c>
      <c r="BV580" s="85">
        <v>0</v>
      </c>
      <c r="BW580" s="85">
        <v>0</v>
      </c>
      <c r="BX580" s="85">
        <v>0</v>
      </c>
      <c r="BY580" s="85">
        <v>0</v>
      </c>
      <c r="BZ580" s="85">
        <v>0</v>
      </c>
      <c r="CA580" s="85">
        <v>0</v>
      </c>
      <c r="CB580" s="85">
        <v>0</v>
      </c>
      <c r="CC580" s="85">
        <v>0</v>
      </c>
      <c r="CD580" s="57">
        <f t="shared" si="4475"/>
        <v>0</v>
      </c>
      <c r="CE580" s="85">
        <v>0</v>
      </c>
      <c r="CF580" s="85">
        <v>0</v>
      </c>
      <c r="CG580" s="85">
        <v>0</v>
      </c>
      <c r="CH580" s="85">
        <v>0</v>
      </c>
      <c r="CI580" s="85">
        <v>0</v>
      </c>
      <c r="CJ580" s="85">
        <v>0</v>
      </c>
      <c r="CK580" s="85">
        <v>0</v>
      </c>
      <c r="CL580" s="85">
        <v>0</v>
      </c>
      <c r="CM580" s="85">
        <v>0</v>
      </c>
      <c r="CN580" s="85">
        <v>0</v>
      </c>
      <c r="CO580" s="84">
        <v>0</v>
      </c>
      <c r="CP580" s="84">
        <v>148435.01999999999</v>
      </c>
      <c r="CQ580" s="57">
        <f>CE580+CF580+CG580+CH580+CI580+CJ580+CK580+CL580+CM580+CN580+CO580+CP580</f>
        <v>148435.01999999999</v>
      </c>
      <c r="CR580" s="57">
        <f t="shared" si="5749"/>
        <v>148435.01999999999</v>
      </c>
      <c r="CS580" s="179">
        <v>0</v>
      </c>
      <c r="CT580" s="84">
        <v>0</v>
      </c>
      <c r="CU580" s="84">
        <v>0</v>
      </c>
      <c r="CV580" s="84">
        <f t="shared" si="5688"/>
        <v>0</v>
      </c>
      <c r="CW580" s="84">
        <v>0</v>
      </c>
      <c r="CX580" s="84">
        <f t="shared" si="5689"/>
        <v>0</v>
      </c>
      <c r="CY580" s="191" t="str">
        <f t="shared" si="5690"/>
        <v>nebija plānots</v>
      </c>
      <c r="CZ580" s="84">
        <f t="shared" si="5691"/>
        <v>0</v>
      </c>
      <c r="DA580" s="84">
        <f t="shared" ref="DA580:FL580" si="6251">DA581+DA582</f>
        <v>0</v>
      </c>
      <c r="DB580" s="84">
        <v>0</v>
      </c>
      <c r="DC580" s="84">
        <f t="shared" si="5693"/>
        <v>0</v>
      </c>
      <c r="DD580" s="84">
        <v>0</v>
      </c>
      <c r="DE580" s="84">
        <f t="shared" si="5694"/>
        <v>0</v>
      </c>
      <c r="DF580" s="191" t="str">
        <f t="shared" ref="DF580" si="6252">IFERROR(DE580/DC580,"nebija plānots")</f>
        <v>nebija plānots</v>
      </c>
      <c r="DG580" s="84">
        <f t="shared" ref="DG580" si="6253">DE580-DC580</f>
        <v>0</v>
      </c>
      <c r="DH580" s="84">
        <f t="shared" si="6251"/>
        <v>111326.27</v>
      </c>
      <c r="DI580" s="84">
        <v>0</v>
      </c>
      <c r="DJ580" s="84">
        <f t="shared" ref="DJ580" si="6254">DC580+DH580</f>
        <v>111326.27</v>
      </c>
      <c r="DK580" s="84">
        <v>0</v>
      </c>
      <c r="DL580" s="84">
        <f t="shared" si="5698"/>
        <v>0</v>
      </c>
      <c r="DM580" s="191">
        <f t="shared" ref="DM580" si="6255">IFERROR(DL580/DJ580,"nebija plānots")</f>
        <v>0</v>
      </c>
      <c r="DN580" s="84">
        <f t="shared" ref="DN580" si="6256">DL580-DJ580</f>
        <v>-111326.27</v>
      </c>
      <c r="DO580" s="84">
        <f t="shared" si="6251"/>
        <v>0</v>
      </c>
      <c r="DP580" s="84">
        <v>0</v>
      </c>
      <c r="DQ580" s="84">
        <f t="shared" ref="DQ580" si="6257">DJ580+DO580</f>
        <v>111326.27</v>
      </c>
      <c r="DR580" s="84">
        <v>0</v>
      </c>
      <c r="DS580" s="84">
        <f t="shared" si="5702"/>
        <v>0</v>
      </c>
      <c r="DT580" s="191">
        <f t="shared" ref="DT580" si="6258">IFERROR(DS580/DQ580,"nebija plānots")</f>
        <v>0</v>
      </c>
      <c r="DU580" s="84">
        <f t="shared" ref="DU580" si="6259">DS580-DQ580</f>
        <v>-111326.27</v>
      </c>
      <c r="DV580" s="84">
        <f t="shared" si="6251"/>
        <v>39054.19</v>
      </c>
      <c r="DW580" s="84">
        <v>0</v>
      </c>
      <c r="DX580" s="84">
        <f t="shared" ref="DX580" si="6260">DQ580+DV580</f>
        <v>150380.46000000002</v>
      </c>
      <c r="DY580" s="84">
        <v>0</v>
      </c>
      <c r="DZ580" s="84">
        <f t="shared" si="5706"/>
        <v>0</v>
      </c>
      <c r="EA580" s="191">
        <f t="shared" ref="EA580" si="6261">IFERROR(DZ580/DX580,"nebija plānots")</f>
        <v>0</v>
      </c>
      <c r="EB580" s="84">
        <f t="shared" ref="EB580" si="6262">DZ580-DX580</f>
        <v>-150380.46000000002</v>
      </c>
      <c r="EC580" s="84">
        <f t="shared" si="6251"/>
        <v>0</v>
      </c>
      <c r="ED580" s="84">
        <v>0</v>
      </c>
      <c r="EE580" s="84">
        <f t="shared" ref="EE580" si="6263">DX580+EC580</f>
        <v>150380.46000000002</v>
      </c>
      <c r="EF580" s="84">
        <v>0</v>
      </c>
      <c r="EG580" s="84">
        <f t="shared" si="5710"/>
        <v>0</v>
      </c>
      <c r="EH580" s="191">
        <f t="shared" ref="EH580" si="6264">IFERROR(EG580/EE580,"nebija plānots")</f>
        <v>0</v>
      </c>
      <c r="EI580" s="84">
        <f t="shared" ref="EI580" si="6265">EG580-EE580</f>
        <v>-150380.46000000002</v>
      </c>
      <c r="EJ580" s="84">
        <f t="shared" si="6251"/>
        <v>62765.75</v>
      </c>
      <c r="EK580" s="84">
        <v>242351.16999999998</v>
      </c>
      <c r="EL580" s="84">
        <f t="shared" ref="EL580" si="6266">EE580+EJ580</f>
        <v>213146.21000000002</v>
      </c>
      <c r="EM580" s="84">
        <v>0</v>
      </c>
      <c r="EN580" s="84">
        <f t="shared" si="5714"/>
        <v>242351.16999999998</v>
      </c>
      <c r="EO580" s="191">
        <f t="shared" ref="EO580" si="6267">IFERROR(EN580/EL580,"nebija plānots")</f>
        <v>1.1370184344352168</v>
      </c>
      <c r="EP580" s="84">
        <f t="shared" ref="EP580" si="6268">EN580-EL580</f>
        <v>29204.959999999963</v>
      </c>
      <c r="EQ580" s="84">
        <f t="shared" si="6251"/>
        <v>0</v>
      </c>
      <c r="ER580" s="84">
        <v>0</v>
      </c>
      <c r="ES580" s="84">
        <f t="shared" ref="ES580" si="6269">EL580+EQ580</f>
        <v>213146.21000000002</v>
      </c>
      <c r="ET580" s="84">
        <v>0</v>
      </c>
      <c r="EU580" s="84">
        <f t="shared" si="5718"/>
        <v>242351.16999999998</v>
      </c>
      <c r="EV580" s="191">
        <f t="shared" ref="EV580" si="6270">IFERROR(EU580/ES580,"nebija plānots")</f>
        <v>1.1370184344352168</v>
      </c>
      <c r="EW580" s="84">
        <f t="shared" ref="EW580" si="6271">EU580-ES580</f>
        <v>29204.959999999963</v>
      </c>
      <c r="EX580" s="84">
        <f t="shared" si="6251"/>
        <v>0</v>
      </c>
      <c r="EY580" s="84">
        <v>0</v>
      </c>
      <c r="EZ580" s="84">
        <f t="shared" ref="EZ580" si="6272">ES580+EX580</f>
        <v>213146.21000000002</v>
      </c>
      <c r="FA580" s="84">
        <v>0</v>
      </c>
      <c r="FB580" s="84">
        <f t="shared" si="5722"/>
        <v>242351.16999999998</v>
      </c>
      <c r="FC580" s="191">
        <f t="shared" ref="FC580" si="6273">IFERROR(FB580/EZ580,"nebija plānots")</f>
        <v>1.1370184344352168</v>
      </c>
      <c r="FD580" s="84">
        <f t="shared" ref="FD580" si="6274">FB580-EZ580</f>
        <v>29204.959999999963</v>
      </c>
      <c r="FE580" s="84">
        <f t="shared" si="6251"/>
        <v>0</v>
      </c>
      <c r="FF580" s="84">
        <v>0</v>
      </c>
      <c r="FG580" s="84">
        <f t="shared" ref="FG580" si="6275">EZ580+FE580</f>
        <v>213146.21000000002</v>
      </c>
      <c r="FH580" s="84">
        <v>0</v>
      </c>
      <c r="FI580" s="84">
        <f t="shared" si="5726"/>
        <v>242351.16999999998</v>
      </c>
      <c r="FJ580" s="191">
        <f t="shared" ref="FJ580" si="6276">IFERROR(FI580/FG580,"nebija plānots")</f>
        <v>1.1370184344352168</v>
      </c>
      <c r="FK580" s="84">
        <f t="shared" ref="FK580" si="6277">FI580-FG580</f>
        <v>29204.959999999963</v>
      </c>
      <c r="FL580" s="84">
        <f t="shared" si="6251"/>
        <v>117428</v>
      </c>
      <c r="FM580" s="84">
        <v>0</v>
      </c>
      <c r="FN580" s="84">
        <f t="shared" ref="FN580" si="6278">FG580+FL580</f>
        <v>330574.21000000002</v>
      </c>
      <c r="FO580" s="84">
        <v>0</v>
      </c>
      <c r="FP580" s="84">
        <f t="shared" si="5730"/>
        <v>242351.16999999998</v>
      </c>
      <c r="FQ580" s="191">
        <f t="shared" ref="FQ580" si="6279">IFERROR(FP580/FN580,"nebija plānots")</f>
        <v>0.73312183064734537</v>
      </c>
      <c r="FR580" s="84">
        <f t="shared" ref="FR580" si="6280">FP580-FN580</f>
        <v>-88223.040000000037</v>
      </c>
      <c r="FS580" s="97">
        <f t="shared" ref="FS580" si="6281">CS580+CT580+DA580+DH580+DO580+DV580+EC580+EJ580+EQ580+EX580+FE580+FL580</f>
        <v>330574.21000000002</v>
      </c>
      <c r="FT580" s="97">
        <f t="shared" si="5733"/>
        <v>390786.18999999994</v>
      </c>
      <c r="FU580" s="84">
        <v>42011.21</v>
      </c>
      <c r="FV580" s="84">
        <v>0</v>
      </c>
      <c r="FW580" s="84">
        <v>0</v>
      </c>
      <c r="FX580" s="84">
        <f t="shared" si="5734"/>
        <v>0</v>
      </c>
      <c r="FY580" s="191">
        <f t="shared" si="5735"/>
        <v>0</v>
      </c>
      <c r="FZ580" s="84">
        <f t="shared" si="5736"/>
        <v>42011.21</v>
      </c>
      <c r="GA580" s="84">
        <v>0</v>
      </c>
      <c r="GB580" s="84">
        <v>0</v>
      </c>
      <c r="GC580" s="84">
        <f t="shared" si="5737"/>
        <v>0</v>
      </c>
      <c r="GD580" s="84">
        <f t="shared" si="5738"/>
        <v>0</v>
      </c>
      <c r="GE580" s="84">
        <f t="shared" si="5739"/>
        <v>0</v>
      </c>
      <c r="GF580" s="191">
        <f t="shared" si="5740"/>
        <v>0</v>
      </c>
      <c r="GG580" s="84">
        <f t="shared" si="5741"/>
        <v>42011.21</v>
      </c>
      <c r="GH580" s="84">
        <v>0</v>
      </c>
      <c r="GI580" s="84">
        <v>0</v>
      </c>
      <c r="GJ580" s="84">
        <f t="shared" si="5742"/>
        <v>0</v>
      </c>
      <c r="GK580" s="84">
        <f t="shared" si="5743"/>
        <v>0</v>
      </c>
      <c r="GL580" s="84">
        <f t="shared" si="5744"/>
        <v>0</v>
      </c>
      <c r="GM580" s="191">
        <f t="shared" si="5745"/>
        <v>0</v>
      </c>
      <c r="GN580" s="84">
        <f t="shared" si="5746"/>
        <v>42011.21</v>
      </c>
      <c r="GO580" s="84">
        <v>0</v>
      </c>
      <c r="GP580" s="84">
        <v>0</v>
      </c>
      <c r="GQ580" s="84">
        <f t="shared" si="5680"/>
        <v>0</v>
      </c>
      <c r="GR580" s="84">
        <f t="shared" si="5681"/>
        <v>0</v>
      </c>
      <c r="GS580" s="84">
        <f t="shared" si="5682"/>
        <v>0</v>
      </c>
      <c r="GT580" s="191">
        <f t="shared" si="5747"/>
        <v>0</v>
      </c>
      <c r="GU580" s="84">
        <f t="shared" si="5683"/>
        <v>42011.21</v>
      </c>
      <c r="GV580" s="84">
        <v>0</v>
      </c>
      <c r="GW580" s="84">
        <v>0</v>
      </c>
      <c r="GX580" s="84">
        <f t="shared" si="5684"/>
        <v>0</v>
      </c>
      <c r="GY580" s="84">
        <f t="shared" si="5685"/>
        <v>0</v>
      </c>
      <c r="GZ580" s="84">
        <f t="shared" si="5686"/>
        <v>0</v>
      </c>
      <c r="HA580" s="191">
        <f t="shared" si="5870"/>
        <v>0</v>
      </c>
      <c r="HB580" s="84">
        <f t="shared" si="5687"/>
        <v>42011.21</v>
      </c>
      <c r="HC580" s="57">
        <f>FU580+FS580+CQ580+CD580+BQ580+BC580+AP580</f>
        <v>521020.44000000006</v>
      </c>
      <c r="HD580" s="57">
        <f>Q580-HC580</f>
        <v>742716.55999999994</v>
      </c>
      <c r="HE580" s="72"/>
      <c r="HF580" s="58"/>
      <c r="HG580" s="176" t="s">
        <v>943</v>
      </c>
      <c r="HH580" s="59"/>
      <c r="HI580" s="137" t="s">
        <v>710</v>
      </c>
    </row>
    <row r="581" spans="1:217" ht="78" hidden="1" outlineLevel="1" x14ac:dyDescent="0.45">
      <c r="B581" s="9"/>
      <c r="C581" s="317" t="s">
        <v>619</v>
      </c>
      <c r="D581" s="1" t="s">
        <v>1471</v>
      </c>
      <c r="E581" s="35">
        <v>563</v>
      </c>
      <c r="F581" s="35">
        <v>9</v>
      </c>
      <c r="G581" s="36" t="s">
        <v>619</v>
      </c>
      <c r="H581" s="37" t="s">
        <v>675</v>
      </c>
      <c r="I581" s="37" t="s">
        <v>676</v>
      </c>
      <c r="J581" s="54">
        <v>0</v>
      </c>
      <c r="K581" s="38"/>
      <c r="L581" s="38"/>
      <c r="M581" s="39" t="s">
        <v>89</v>
      </c>
      <c r="N581" s="38"/>
      <c r="O581" s="38"/>
      <c r="P581" s="38" t="s">
        <v>456</v>
      </c>
      <c r="Q581" s="40"/>
      <c r="R581" s="40"/>
      <c r="S581" s="40"/>
      <c r="T581" s="98"/>
      <c r="U581" s="40"/>
      <c r="V581" s="40"/>
      <c r="W581" s="40"/>
      <c r="X581" s="85">
        <f t="shared" si="5748"/>
        <v>0</v>
      </c>
      <c r="Y581" s="40"/>
      <c r="Z581" s="40"/>
      <c r="AA581" s="40"/>
      <c r="AB581" s="40"/>
      <c r="AC581" s="40"/>
      <c r="AD581" s="40"/>
      <c r="AE581" s="40"/>
      <c r="AF581" s="40"/>
      <c r="AG581" s="40"/>
      <c r="AH581" s="40"/>
      <c r="AI581" s="40"/>
      <c r="AJ581" s="40"/>
      <c r="AK581" s="40"/>
      <c r="AL581" s="40"/>
      <c r="AM581" s="40"/>
      <c r="AN581" s="40"/>
      <c r="AO581" s="40"/>
      <c r="AP581" s="40"/>
      <c r="AQ581" s="40"/>
      <c r="AR581" s="40"/>
      <c r="AS581" s="40"/>
      <c r="AT581" s="40"/>
      <c r="AU581" s="40"/>
      <c r="AV581" s="40"/>
      <c r="AW581" s="40"/>
      <c r="AX581" s="40"/>
      <c r="AY581" s="40"/>
      <c r="AZ581" s="40"/>
      <c r="BA581" s="40"/>
      <c r="BB581" s="40"/>
      <c r="BC581" s="40"/>
      <c r="BD581" s="40"/>
      <c r="BE581" s="40"/>
      <c r="BF581" s="40"/>
      <c r="BG581" s="40"/>
      <c r="BH581" s="40"/>
      <c r="BI581" s="40"/>
      <c r="BJ581" s="40"/>
      <c r="BK581" s="40"/>
      <c r="BL581" s="40"/>
      <c r="BM581" s="40"/>
      <c r="BN581" s="40"/>
      <c r="BO581" s="40"/>
      <c r="BP581" s="40"/>
      <c r="BQ581" s="40"/>
      <c r="BR581" s="40"/>
      <c r="BS581" s="40"/>
      <c r="BT581" s="40"/>
      <c r="BU581" s="40"/>
      <c r="BV581" s="40"/>
      <c r="BW581" s="40"/>
      <c r="BX581" s="40"/>
      <c r="BY581" s="40"/>
      <c r="BZ581" s="40"/>
      <c r="CA581" s="40"/>
      <c r="CB581" s="40"/>
      <c r="CC581" s="40"/>
      <c r="CD581" s="40"/>
      <c r="CE581" s="40"/>
      <c r="CF581" s="40"/>
      <c r="CG581" s="40"/>
      <c r="CH581" s="40"/>
      <c r="CI581" s="40"/>
      <c r="CJ581" s="40"/>
      <c r="CK581" s="40"/>
      <c r="CL581" s="40"/>
      <c r="CM581" s="40"/>
      <c r="CN581" s="40"/>
      <c r="CO581" s="84">
        <v>0</v>
      </c>
      <c r="CP581" s="84">
        <v>0</v>
      </c>
      <c r="CQ581" s="40"/>
      <c r="CR581" s="57">
        <f t="shared" si="5749"/>
        <v>0</v>
      </c>
      <c r="CS581" s="40"/>
      <c r="CT581" s="40"/>
      <c r="CU581" s="84"/>
      <c r="CV581" s="84"/>
      <c r="CW581" s="84"/>
      <c r="CX581" s="84"/>
      <c r="CY581" s="191"/>
      <c r="CZ581" s="84"/>
      <c r="DA581" s="40"/>
      <c r="DB581" s="84">
        <v>0</v>
      </c>
      <c r="DC581" s="84"/>
      <c r="DD581" s="84"/>
      <c r="DE581" s="84">
        <f t="shared" si="5694"/>
        <v>0</v>
      </c>
      <c r="DF581" s="191"/>
      <c r="DG581" s="84"/>
      <c r="DH581" s="40"/>
      <c r="DI581" s="84">
        <v>0</v>
      </c>
      <c r="DJ581" s="84"/>
      <c r="DK581" s="84"/>
      <c r="DL581" s="84">
        <f t="shared" si="5698"/>
        <v>0</v>
      </c>
      <c r="DM581" s="191"/>
      <c r="DN581" s="84"/>
      <c r="DO581" s="40"/>
      <c r="DP581" s="84">
        <v>0</v>
      </c>
      <c r="DQ581" s="84"/>
      <c r="DR581" s="84"/>
      <c r="DS581" s="84">
        <f t="shared" si="5702"/>
        <v>0</v>
      </c>
      <c r="DT581" s="191"/>
      <c r="DU581" s="84"/>
      <c r="DV581" s="40"/>
      <c r="DW581" s="84">
        <v>0</v>
      </c>
      <c r="DX581" s="84"/>
      <c r="DY581" s="84"/>
      <c r="DZ581" s="84">
        <f t="shared" si="5706"/>
        <v>0</v>
      </c>
      <c r="EA581" s="191"/>
      <c r="EB581" s="84"/>
      <c r="EC581" s="40"/>
      <c r="ED581" s="84">
        <v>0</v>
      </c>
      <c r="EE581" s="84"/>
      <c r="EF581" s="84"/>
      <c r="EG581" s="84">
        <f t="shared" si="5710"/>
        <v>0</v>
      </c>
      <c r="EH581" s="191"/>
      <c r="EI581" s="84"/>
      <c r="EJ581" s="40"/>
      <c r="EK581" s="84">
        <v>0</v>
      </c>
      <c r="EL581" s="84"/>
      <c r="EM581" s="84"/>
      <c r="EN581" s="84">
        <f t="shared" si="5714"/>
        <v>0</v>
      </c>
      <c r="EO581" s="191"/>
      <c r="EP581" s="84"/>
      <c r="EQ581" s="40"/>
      <c r="ER581" s="84">
        <v>0</v>
      </c>
      <c r="ES581" s="84"/>
      <c r="ET581" s="84"/>
      <c r="EU581" s="84">
        <f t="shared" si="5718"/>
        <v>0</v>
      </c>
      <c r="EV581" s="191"/>
      <c r="EW581" s="84"/>
      <c r="EX581" s="40"/>
      <c r="EY581" s="84">
        <v>0</v>
      </c>
      <c r="EZ581" s="84"/>
      <c r="FA581" s="84"/>
      <c r="FB581" s="84">
        <f t="shared" si="5722"/>
        <v>0</v>
      </c>
      <c r="FC581" s="191"/>
      <c r="FD581" s="84"/>
      <c r="FE581" s="40"/>
      <c r="FF581" s="84">
        <v>0</v>
      </c>
      <c r="FG581" s="84"/>
      <c r="FH581" s="84"/>
      <c r="FI581" s="84">
        <f t="shared" si="5726"/>
        <v>0</v>
      </c>
      <c r="FJ581" s="191"/>
      <c r="FK581" s="84"/>
      <c r="FL581" s="40"/>
      <c r="FM581" s="84">
        <v>0</v>
      </c>
      <c r="FN581" s="84"/>
      <c r="FO581" s="84"/>
      <c r="FP581" s="84">
        <f t="shared" si="5730"/>
        <v>0</v>
      </c>
      <c r="FQ581" s="191"/>
      <c r="FR581" s="84"/>
      <c r="FS581" s="40"/>
      <c r="FT581" s="97">
        <f t="shared" si="5733"/>
        <v>0</v>
      </c>
      <c r="FU581" s="84">
        <v>0</v>
      </c>
      <c r="FV581" s="84">
        <v>0</v>
      </c>
      <c r="FW581" s="84">
        <v>0</v>
      </c>
      <c r="FX581" s="84">
        <f t="shared" si="5734"/>
        <v>0</v>
      </c>
      <c r="FY581" s="191" t="str">
        <f t="shared" si="5735"/>
        <v>nebija plānots</v>
      </c>
      <c r="FZ581" s="84">
        <f t="shared" si="5736"/>
        <v>0</v>
      </c>
      <c r="GA581" s="84">
        <v>0</v>
      </c>
      <c r="GB581" s="84">
        <v>0</v>
      </c>
      <c r="GC581" s="84">
        <f t="shared" si="5737"/>
        <v>0</v>
      </c>
      <c r="GD581" s="84">
        <f t="shared" si="5738"/>
        <v>0</v>
      </c>
      <c r="GE581" s="84">
        <f t="shared" si="5739"/>
        <v>0</v>
      </c>
      <c r="GF581" s="191" t="str">
        <f t="shared" si="5740"/>
        <v>nebija plānots</v>
      </c>
      <c r="GG581" s="84">
        <f t="shared" si="5741"/>
        <v>0</v>
      </c>
      <c r="GH581" s="84">
        <v>0</v>
      </c>
      <c r="GI581" s="84">
        <v>0</v>
      </c>
      <c r="GJ581" s="84">
        <f t="shared" si="5742"/>
        <v>0</v>
      </c>
      <c r="GK581" s="84">
        <f t="shared" si="5743"/>
        <v>0</v>
      </c>
      <c r="GL581" s="84">
        <f t="shared" si="5744"/>
        <v>0</v>
      </c>
      <c r="GM581" s="191" t="str">
        <f t="shared" si="5745"/>
        <v>nebija plānots</v>
      </c>
      <c r="GN581" s="84">
        <f t="shared" si="5746"/>
        <v>0</v>
      </c>
      <c r="GO581" s="84">
        <v>0</v>
      </c>
      <c r="GP581" s="84">
        <v>0</v>
      </c>
      <c r="GQ581" s="84">
        <f t="shared" si="5680"/>
        <v>0</v>
      </c>
      <c r="GR581" s="84">
        <f t="shared" si="5681"/>
        <v>0</v>
      </c>
      <c r="GS581" s="84">
        <f t="shared" si="5682"/>
        <v>0</v>
      </c>
      <c r="GT581" s="191" t="str">
        <f t="shared" si="5747"/>
        <v>nebija plānots</v>
      </c>
      <c r="GU581" s="84">
        <f t="shared" si="5683"/>
        <v>0</v>
      </c>
      <c r="GV581" s="84">
        <v>0</v>
      </c>
      <c r="GW581" s="84">
        <v>0</v>
      </c>
      <c r="GX581" s="84">
        <f t="shared" si="5684"/>
        <v>0</v>
      </c>
      <c r="GY581" s="84">
        <f t="shared" si="5685"/>
        <v>0</v>
      </c>
      <c r="GZ581" s="84">
        <f t="shared" si="5686"/>
        <v>0</v>
      </c>
      <c r="HA581" s="191" t="str">
        <f t="shared" si="5870"/>
        <v>nebija plānots</v>
      </c>
      <c r="HB581" s="84">
        <f t="shared" si="5687"/>
        <v>0</v>
      </c>
      <c r="HC581" s="40"/>
      <c r="HD581" s="40"/>
      <c r="HE581" s="116"/>
      <c r="HF581" s="99"/>
      <c r="HG581" s="117" t="s">
        <v>677</v>
      </c>
      <c r="HH581" s="100"/>
      <c r="HI581" s="100"/>
    </row>
    <row r="582" spans="1:217" ht="126" hidden="1" outlineLevel="1" x14ac:dyDescent="0.45">
      <c r="B582" s="9"/>
      <c r="C582" s="317" t="s">
        <v>619</v>
      </c>
      <c r="D582" s="1" t="s">
        <v>1471</v>
      </c>
      <c r="E582" s="35">
        <v>564</v>
      </c>
      <c r="F582" s="35">
        <v>9</v>
      </c>
      <c r="G582" s="36" t="s">
        <v>619</v>
      </c>
      <c r="H582" s="37" t="s">
        <v>675</v>
      </c>
      <c r="I582" s="37" t="s">
        <v>676</v>
      </c>
      <c r="J582" s="54">
        <v>0</v>
      </c>
      <c r="K582" s="38"/>
      <c r="L582" s="38"/>
      <c r="M582" s="39" t="s">
        <v>89</v>
      </c>
      <c r="N582" s="38"/>
      <c r="O582" s="38"/>
      <c r="P582" s="38" t="s">
        <v>457</v>
      </c>
      <c r="Q582" s="40"/>
      <c r="R582" s="40"/>
      <c r="S582" s="40"/>
      <c r="T582" s="98"/>
      <c r="U582" s="40"/>
      <c r="V582" s="40"/>
      <c r="W582" s="40"/>
      <c r="X582" s="85">
        <f t="shared" si="5748"/>
        <v>0</v>
      </c>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0"/>
      <c r="AZ582" s="40"/>
      <c r="BA582" s="40"/>
      <c r="BB582" s="40"/>
      <c r="BC582" s="40"/>
      <c r="BD582" s="40"/>
      <c r="BE582" s="40"/>
      <c r="BF582" s="40"/>
      <c r="BG582" s="40"/>
      <c r="BH582" s="40"/>
      <c r="BI582" s="40"/>
      <c r="BJ582" s="40"/>
      <c r="BK582" s="40"/>
      <c r="BL582" s="40"/>
      <c r="BM582" s="40"/>
      <c r="BN582" s="40"/>
      <c r="BO582" s="40"/>
      <c r="BP582" s="40"/>
      <c r="BQ582" s="40"/>
      <c r="BR582" s="40"/>
      <c r="BS582" s="40"/>
      <c r="BT582" s="40"/>
      <c r="BU582" s="40"/>
      <c r="BV582" s="40"/>
      <c r="BW582" s="40"/>
      <c r="BX582" s="40"/>
      <c r="BY582" s="40"/>
      <c r="BZ582" s="40"/>
      <c r="CA582" s="40"/>
      <c r="CB582" s="40"/>
      <c r="CC582" s="40"/>
      <c r="CD582" s="40"/>
      <c r="CE582" s="40"/>
      <c r="CF582" s="40"/>
      <c r="CG582" s="40"/>
      <c r="CH582" s="40"/>
      <c r="CI582" s="40"/>
      <c r="CJ582" s="40"/>
      <c r="CK582" s="40"/>
      <c r="CL582" s="40"/>
      <c r="CM582" s="40"/>
      <c r="CN582" s="40"/>
      <c r="CO582" s="84">
        <v>0</v>
      </c>
      <c r="CP582" s="84">
        <v>0</v>
      </c>
      <c r="CQ582" s="40"/>
      <c r="CR582" s="57">
        <f t="shared" si="5749"/>
        <v>0</v>
      </c>
      <c r="CS582" s="40"/>
      <c r="CT582" s="40">
        <v>0</v>
      </c>
      <c r="CU582" s="84"/>
      <c r="CV582" s="84"/>
      <c r="CW582" s="84"/>
      <c r="CX582" s="84"/>
      <c r="CY582" s="191"/>
      <c r="CZ582" s="84"/>
      <c r="DA582" s="40">
        <v>0</v>
      </c>
      <c r="DB582" s="84">
        <v>0</v>
      </c>
      <c r="DC582" s="84"/>
      <c r="DD582" s="84"/>
      <c r="DE582" s="84">
        <f t="shared" si="5694"/>
        <v>0</v>
      </c>
      <c r="DF582" s="191"/>
      <c r="DG582" s="84"/>
      <c r="DH582" s="40">
        <v>111326.27</v>
      </c>
      <c r="DI582" s="84">
        <v>0</v>
      </c>
      <c r="DJ582" s="84"/>
      <c r="DK582" s="84"/>
      <c r="DL582" s="84">
        <f t="shared" si="5698"/>
        <v>0</v>
      </c>
      <c r="DM582" s="191"/>
      <c r="DN582" s="84"/>
      <c r="DO582" s="40">
        <v>0</v>
      </c>
      <c r="DP582" s="84">
        <v>0</v>
      </c>
      <c r="DQ582" s="84"/>
      <c r="DR582" s="84"/>
      <c r="DS582" s="84">
        <f t="shared" si="5702"/>
        <v>0</v>
      </c>
      <c r="DT582" s="191"/>
      <c r="DU582" s="84"/>
      <c r="DV582" s="40">
        <v>39054.19</v>
      </c>
      <c r="DW582" s="84">
        <v>0</v>
      </c>
      <c r="DX582" s="84"/>
      <c r="DY582" s="84"/>
      <c r="DZ582" s="84">
        <f t="shared" si="5706"/>
        <v>0</v>
      </c>
      <c r="EA582" s="191"/>
      <c r="EB582" s="84"/>
      <c r="EC582" s="40">
        <v>0</v>
      </c>
      <c r="ED582" s="84">
        <v>0</v>
      </c>
      <c r="EE582" s="84"/>
      <c r="EF582" s="84"/>
      <c r="EG582" s="84">
        <f t="shared" si="5710"/>
        <v>0</v>
      </c>
      <c r="EH582" s="191"/>
      <c r="EI582" s="84"/>
      <c r="EJ582" s="40">
        <v>62765.75</v>
      </c>
      <c r="EK582" s="84">
        <v>0</v>
      </c>
      <c r="EL582" s="84"/>
      <c r="EM582" s="84"/>
      <c r="EN582" s="84">
        <f t="shared" si="5714"/>
        <v>0</v>
      </c>
      <c r="EO582" s="191"/>
      <c r="EP582" s="84"/>
      <c r="EQ582" s="40">
        <v>0</v>
      </c>
      <c r="ER582" s="84">
        <v>0</v>
      </c>
      <c r="ES582" s="84"/>
      <c r="ET582" s="84"/>
      <c r="EU582" s="84">
        <f t="shared" si="5718"/>
        <v>0</v>
      </c>
      <c r="EV582" s="191"/>
      <c r="EW582" s="84"/>
      <c r="EX582" s="40">
        <v>0</v>
      </c>
      <c r="EY582" s="84">
        <v>0</v>
      </c>
      <c r="EZ582" s="84"/>
      <c r="FA582" s="84"/>
      <c r="FB582" s="84">
        <f t="shared" si="5722"/>
        <v>0</v>
      </c>
      <c r="FC582" s="191"/>
      <c r="FD582" s="84"/>
      <c r="FE582" s="40">
        <v>0</v>
      </c>
      <c r="FF582" s="84">
        <v>0</v>
      </c>
      <c r="FG582" s="84"/>
      <c r="FH582" s="84"/>
      <c r="FI582" s="84">
        <f t="shared" si="5726"/>
        <v>0</v>
      </c>
      <c r="FJ582" s="191"/>
      <c r="FK582" s="84"/>
      <c r="FL582" s="40">
        <v>117428</v>
      </c>
      <c r="FM582" s="84">
        <v>0</v>
      </c>
      <c r="FN582" s="84"/>
      <c r="FO582" s="84"/>
      <c r="FP582" s="84">
        <f t="shared" si="5730"/>
        <v>0</v>
      </c>
      <c r="FQ582" s="191"/>
      <c r="FR582" s="84"/>
      <c r="FS582" s="40"/>
      <c r="FT582" s="97">
        <f t="shared" si="5733"/>
        <v>0</v>
      </c>
      <c r="FU582" s="84">
        <v>0</v>
      </c>
      <c r="FV582" s="84">
        <v>0</v>
      </c>
      <c r="FW582" s="84">
        <v>0</v>
      </c>
      <c r="FX582" s="84">
        <f t="shared" si="5734"/>
        <v>0</v>
      </c>
      <c r="FY582" s="191" t="str">
        <f t="shared" si="5735"/>
        <v>nebija plānots</v>
      </c>
      <c r="FZ582" s="84">
        <f t="shared" si="5736"/>
        <v>0</v>
      </c>
      <c r="GA582" s="84">
        <v>0</v>
      </c>
      <c r="GB582" s="84">
        <v>0</v>
      </c>
      <c r="GC582" s="84">
        <f t="shared" si="5737"/>
        <v>0</v>
      </c>
      <c r="GD582" s="84">
        <f t="shared" si="5738"/>
        <v>0</v>
      </c>
      <c r="GE582" s="84">
        <f t="shared" si="5739"/>
        <v>0</v>
      </c>
      <c r="GF582" s="191" t="str">
        <f t="shared" si="5740"/>
        <v>nebija plānots</v>
      </c>
      <c r="GG582" s="84">
        <f t="shared" si="5741"/>
        <v>0</v>
      </c>
      <c r="GH582" s="84">
        <v>0</v>
      </c>
      <c r="GI582" s="84">
        <v>0</v>
      </c>
      <c r="GJ582" s="84">
        <f t="shared" si="5742"/>
        <v>0</v>
      </c>
      <c r="GK582" s="84">
        <f t="shared" si="5743"/>
        <v>0</v>
      </c>
      <c r="GL582" s="84">
        <f t="shared" si="5744"/>
        <v>0</v>
      </c>
      <c r="GM582" s="191" t="str">
        <f t="shared" si="5745"/>
        <v>nebija plānots</v>
      </c>
      <c r="GN582" s="84">
        <f t="shared" si="5746"/>
        <v>0</v>
      </c>
      <c r="GO582" s="84">
        <v>0</v>
      </c>
      <c r="GP582" s="84">
        <v>0</v>
      </c>
      <c r="GQ582" s="84">
        <f t="shared" si="5680"/>
        <v>0</v>
      </c>
      <c r="GR582" s="84">
        <f t="shared" si="5681"/>
        <v>0</v>
      </c>
      <c r="GS582" s="84">
        <f t="shared" si="5682"/>
        <v>0</v>
      </c>
      <c r="GT582" s="191" t="str">
        <f t="shared" si="5747"/>
        <v>nebija plānots</v>
      </c>
      <c r="GU582" s="84">
        <f t="shared" si="5683"/>
        <v>0</v>
      </c>
      <c r="GV582" s="84">
        <v>0</v>
      </c>
      <c r="GW582" s="84">
        <v>0</v>
      </c>
      <c r="GX582" s="84">
        <f t="shared" si="5684"/>
        <v>0</v>
      </c>
      <c r="GY582" s="84">
        <f t="shared" si="5685"/>
        <v>0</v>
      </c>
      <c r="GZ582" s="84">
        <f t="shared" si="5686"/>
        <v>0</v>
      </c>
      <c r="HA582" s="191" t="str">
        <f t="shared" si="5870"/>
        <v>nebija plānots</v>
      </c>
      <c r="HB582" s="84">
        <f t="shared" si="5687"/>
        <v>0</v>
      </c>
      <c r="HC582" s="40"/>
      <c r="HD582" s="40"/>
      <c r="HE582" s="116"/>
      <c r="HF582" s="153">
        <v>0.75</v>
      </c>
      <c r="HG582" s="155" t="s">
        <v>942</v>
      </c>
      <c r="HH582" s="100"/>
      <c r="HI582" s="100"/>
    </row>
    <row r="583" spans="1:217" ht="75.400000000000006" customHeight="1" collapsed="1" x14ac:dyDescent="0.45">
      <c r="A583" s="1" t="str">
        <f>G583&amp;K583</f>
        <v>9.3.2.1</v>
      </c>
      <c r="B583" s="9" t="str">
        <f>C583&amp;J583&amp;"."&amp;D583</f>
        <v>9.3.2.1.Nē</v>
      </c>
      <c r="C583" s="317" t="s">
        <v>171</v>
      </c>
      <c r="D583" s="1" t="s">
        <v>1471</v>
      </c>
      <c r="E583" s="35">
        <v>565</v>
      </c>
      <c r="F583" s="52">
        <v>9</v>
      </c>
      <c r="G583" s="55" t="s">
        <v>171</v>
      </c>
      <c r="H583" s="54" t="s">
        <v>326</v>
      </c>
      <c r="I583" s="54" t="str">
        <f t="shared" si="4781"/>
        <v>9.3.2. Veselības aprūpes infrastruktūra</v>
      </c>
      <c r="J583" s="54">
        <v>1</v>
      </c>
      <c r="K583" s="74">
        <v>1</v>
      </c>
      <c r="L583" s="38" t="str">
        <f t="shared" si="4782"/>
        <v>9.3.2.1</v>
      </c>
      <c r="M583" s="63" t="s">
        <v>113</v>
      </c>
      <c r="N583" s="62" t="s">
        <v>5</v>
      </c>
      <c r="O583" s="55" t="s">
        <v>222</v>
      </c>
      <c r="P583" s="55" t="s">
        <v>225</v>
      </c>
      <c r="Q583" s="157">
        <f>S583+T583+U583+V583+W583</f>
        <v>101186869</v>
      </c>
      <c r="R583" s="57">
        <f t="shared" si="5973"/>
        <v>92342269</v>
      </c>
      <c r="S583" s="80">
        <v>0</v>
      </c>
      <c r="T583" s="81">
        <v>92342269</v>
      </c>
      <c r="U583" s="80">
        <v>0</v>
      </c>
      <c r="V583" s="80">
        <v>0</v>
      </c>
      <c r="W583" s="165">
        <v>8844600</v>
      </c>
      <c r="X583" s="85" t="str">
        <f t="shared" si="5748"/>
        <v>ERAF</v>
      </c>
      <c r="Y583" s="85">
        <v>0</v>
      </c>
      <c r="Z583" s="85">
        <v>0</v>
      </c>
      <c r="AA583" s="85">
        <v>0</v>
      </c>
      <c r="AB583" s="85">
        <v>0</v>
      </c>
      <c r="AC583" s="85">
        <v>0</v>
      </c>
      <c r="AD583" s="85">
        <v>0</v>
      </c>
      <c r="AE583" s="85">
        <v>0</v>
      </c>
      <c r="AF583" s="85">
        <v>0</v>
      </c>
      <c r="AG583" s="85">
        <v>0</v>
      </c>
      <c r="AH583" s="85">
        <v>0</v>
      </c>
      <c r="AI583" s="85">
        <v>0</v>
      </c>
      <c r="AJ583" s="85">
        <v>1430000</v>
      </c>
      <c r="AK583" s="85">
        <v>788498.31</v>
      </c>
      <c r="AL583" s="85">
        <v>2145769.85</v>
      </c>
      <c r="AM583" s="85">
        <v>4364268.16</v>
      </c>
      <c r="AN583" s="85">
        <f t="shared" si="6154"/>
        <v>4364268.16</v>
      </c>
      <c r="AO583" s="85">
        <v>17534424.550000001</v>
      </c>
      <c r="AP583" s="57">
        <f t="shared" si="4538"/>
        <v>21898692.710000001</v>
      </c>
      <c r="AQ583" s="85">
        <v>788986.85</v>
      </c>
      <c r="AR583" s="85">
        <v>1999860.2800000003</v>
      </c>
      <c r="AS583" s="85">
        <v>2213338.96</v>
      </c>
      <c r="AT583" s="85">
        <v>0</v>
      </c>
      <c r="AU583" s="85">
        <v>1345426.93</v>
      </c>
      <c r="AV583" s="85">
        <v>84885.14</v>
      </c>
      <c r="AW583" s="85">
        <v>0</v>
      </c>
      <c r="AX583" s="85">
        <v>1697867.4300000002</v>
      </c>
      <c r="AY583" s="85">
        <v>1500000</v>
      </c>
      <c r="AZ583" s="85">
        <v>3814030.33</v>
      </c>
      <c r="BA583" s="85">
        <v>127578.97</v>
      </c>
      <c r="BB583" s="85">
        <v>5820088.5499999998</v>
      </c>
      <c r="BC583" s="57">
        <f t="shared" si="4539"/>
        <v>19392063.440000001</v>
      </c>
      <c r="BD583" s="57">
        <f t="shared" si="4474"/>
        <v>41290756.150000006</v>
      </c>
      <c r="BE583" s="85">
        <v>0</v>
      </c>
      <c r="BF583" s="85">
        <v>537643.4</v>
      </c>
      <c r="BG583" s="85">
        <v>3823651.96</v>
      </c>
      <c r="BH583" s="85">
        <v>0</v>
      </c>
      <c r="BI583" s="85">
        <v>438925.81</v>
      </c>
      <c r="BJ583" s="85">
        <v>4400573.4800000004</v>
      </c>
      <c r="BK583" s="85">
        <v>552225.31999999995</v>
      </c>
      <c r="BL583" s="85">
        <v>0</v>
      </c>
      <c r="BM583" s="85">
        <v>421182.14</v>
      </c>
      <c r="BN583" s="85">
        <v>63915.48</v>
      </c>
      <c r="BO583" s="85">
        <v>697655</v>
      </c>
      <c r="BP583" s="85">
        <v>1386176.3900000001</v>
      </c>
      <c r="BQ583" s="57">
        <f t="shared" si="4540"/>
        <v>12321948.980000002</v>
      </c>
      <c r="BR583" s="85">
        <v>0</v>
      </c>
      <c r="BS583" s="85">
        <v>211566.87</v>
      </c>
      <c r="BT583" s="85">
        <v>478367.14</v>
      </c>
      <c r="BU583" s="85">
        <v>920215.17</v>
      </c>
      <c r="BV583" s="85">
        <v>644814.36</v>
      </c>
      <c r="BW583" s="85">
        <v>63100.92</v>
      </c>
      <c r="BX583" s="85">
        <v>0</v>
      </c>
      <c r="BY583" s="85">
        <v>802698.72</v>
      </c>
      <c r="BZ583" s="85">
        <v>769150.64</v>
      </c>
      <c r="CA583" s="85">
        <v>1000000</v>
      </c>
      <c r="CB583" s="85">
        <v>3336310.63</v>
      </c>
      <c r="CC583" s="85">
        <v>1133162.49</v>
      </c>
      <c r="CD583" s="57">
        <f t="shared" si="4475"/>
        <v>9359386.9399999995</v>
      </c>
      <c r="CE583" s="85">
        <v>0</v>
      </c>
      <c r="CF583" s="85">
        <v>465930.19</v>
      </c>
      <c r="CG583" s="85">
        <v>3082233.1599999997</v>
      </c>
      <c r="CH583" s="85">
        <v>0</v>
      </c>
      <c r="CI583" s="85">
        <v>0</v>
      </c>
      <c r="CJ583" s="85">
        <v>0</v>
      </c>
      <c r="CK583" s="85">
        <v>760488.7</v>
      </c>
      <c r="CL583" s="85">
        <v>0</v>
      </c>
      <c r="CM583" s="85">
        <v>827927.88</v>
      </c>
      <c r="CN583" s="85">
        <v>2364841.4300000002</v>
      </c>
      <c r="CO583" s="84">
        <v>1338000</v>
      </c>
      <c r="CP583" s="84">
        <v>1617120.96</v>
      </c>
      <c r="CQ583" s="57">
        <f>CE583+CF583+CG583+CH583+CI583+CJ583+CK583+CL583+CM583+CN583+CO583+CP583</f>
        <v>10456542.32</v>
      </c>
      <c r="CR583" s="57">
        <f t="shared" si="5749"/>
        <v>73428634.390000015</v>
      </c>
      <c r="CS583" s="179">
        <v>0</v>
      </c>
      <c r="CT583" s="84">
        <v>1250230.8999999999</v>
      </c>
      <c r="CU583" s="84">
        <v>1250230.8900000001</v>
      </c>
      <c r="CV583" s="84">
        <f t="shared" si="5688"/>
        <v>1250230.8999999999</v>
      </c>
      <c r="CW583" s="84">
        <v>0</v>
      </c>
      <c r="CX583" s="84">
        <f t="shared" si="5689"/>
        <v>1250230.8900000001</v>
      </c>
      <c r="CY583" s="191">
        <f t="shared" si="5690"/>
        <v>0.99999999200147771</v>
      </c>
      <c r="CZ583" s="84">
        <f t="shared" si="5691"/>
        <v>-9.9999997764825821E-3</v>
      </c>
      <c r="DA583" s="84">
        <f t="shared" ref="DA583:FL583" si="6282">DA584+DA585</f>
        <v>564069.75</v>
      </c>
      <c r="DB583" s="84">
        <v>649770</v>
      </c>
      <c r="DC583" s="84">
        <f t="shared" si="5693"/>
        <v>1814300.65</v>
      </c>
      <c r="DD583" s="84">
        <v>0</v>
      </c>
      <c r="DE583" s="84">
        <f t="shared" si="5694"/>
        <v>1900000.8900000001</v>
      </c>
      <c r="DF583" s="191">
        <f t="shared" ref="DF583:DF584" si="6283">IFERROR(DE583/DC583,"nebija plānots")</f>
        <v>1.0472359638960611</v>
      </c>
      <c r="DG583" s="84">
        <f t="shared" ref="DG583:DG584" si="6284">DE583-DC583</f>
        <v>85700.240000000224</v>
      </c>
      <c r="DH583" s="84">
        <f t="shared" si="6282"/>
        <v>1272302.3600000001</v>
      </c>
      <c r="DI583" s="84">
        <v>0</v>
      </c>
      <c r="DJ583" s="84">
        <f t="shared" ref="DJ583:DJ584" si="6285">DC583+DH583</f>
        <v>3086603.01</v>
      </c>
      <c r="DK583" s="84">
        <v>0</v>
      </c>
      <c r="DL583" s="84">
        <f t="shared" si="5698"/>
        <v>1900000.8900000001</v>
      </c>
      <c r="DM583" s="191">
        <f t="shared" ref="DM583:DM584" si="6286">IFERROR(DL583/DJ583,"nebija plānots")</f>
        <v>0.61556373911525486</v>
      </c>
      <c r="DN583" s="84">
        <f t="shared" ref="DN583:DN584" si="6287">DL583-DJ583</f>
        <v>-1186602.1199999996</v>
      </c>
      <c r="DO583" s="84">
        <f t="shared" si="6282"/>
        <v>0</v>
      </c>
      <c r="DP583" s="84">
        <v>5566081.2200000007</v>
      </c>
      <c r="DQ583" s="84">
        <f t="shared" ref="DQ583:DQ584" si="6288">DJ583+DO583</f>
        <v>3086603.01</v>
      </c>
      <c r="DR583" s="84">
        <v>0</v>
      </c>
      <c r="DS583" s="84">
        <f t="shared" si="5702"/>
        <v>7466082.1100000013</v>
      </c>
      <c r="DT583" s="191">
        <f t="shared" ref="DT583:DT584" si="6289">IFERROR(DS583/DQ583,"nebija plānots")</f>
        <v>2.418866982832367</v>
      </c>
      <c r="DU583" s="84">
        <f t="shared" ref="DU583:DU584" si="6290">DS583-DQ583</f>
        <v>4379479.1000000015</v>
      </c>
      <c r="DV583" s="84">
        <f t="shared" si="6282"/>
        <v>398748</v>
      </c>
      <c r="DW583" s="84">
        <v>-2588197.9</v>
      </c>
      <c r="DX583" s="84">
        <f t="shared" ref="DX583" si="6291">DQ583+DV583</f>
        <v>3485351.01</v>
      </c>
      <c r="DY583" s="84">
        <v>0</v>
      </c>
      <c r="DZ583" s="84">
        <f t="shared" si="5706"/>
        <v>4877884.2100000009</v>
      </c>
      <c r="EA583" s="191">
        <f t="shared" ref="EA583:EA584" si="6292">IFERROR(DZ583/DX583,"nebija plānots")</f>
        <v>1.3995388688268735</v>
      </c>
      <c r="EB583" s="84">
        <f t="shared" ref="EB583:EB584" si="6293">DZ583-DX583</f>
        <v>1392533.2000000011</v>
      </c>
      <c r="EC583" s="84">
        <f t="shared" si="6282"/>
        <v>0</v>
      </c>
      <c r="ED583" s="84">
        <v>0</v>
      </c>
      <c r="EE583" s="84">
        <f t="shared" ref="EE583" si="6294">DX583+EC583</f>
        <v>3485351.01</v>
      </c>
      <c r="EF583" s="84">
        <v>0</v>
      </c>
      <c r="EG583" s="84">
        <f t="shared" si="5710"/>
        <v>4877884.2100000009</v>
      </c>
      <c r="EH583" s="191">
        <f t="shared" ref="EH583:EH584" si="6295">IFERROR(EG583/EE583,"nebija plānots")</f>
        <v>1.3995388688268735</v>
      </c>
      <c r="EI583" s="84">
        <f t="shared" ref="EI583:EI584" si="6296">EG583-EE583</f>
        <v>1392533.2000000011</v>
      </c>
      <c r="EJ583" s="84">
        <f t="shared" si="6282"/>
        <v>308216.08</v>
      </c>
      <c r="EK583" s="84">
        <v>0</v>
      </c>
      <c r="EL583" s="84">
        <f t="shared" ref="EL583" si="6297">EE583+EJ583</f>
        <v>3793567.09</v>
      </c>
      <c r="EM583" s="84">
        <v>0</v>
      </c>
      <c r="EN583" s="84">
        <f t="shared" si="5714"/>
        <v>4877884.2100000009</v>
      </c>
      <c r="EO583" s="191">
        <f t="shared" ref="EO583:EO584" si="6298">IFERROR(EN583/EL583,"nebija plānots")</f>
        <v>1.2858304846797901</v>
      </c>
      <c r="EP583" s="84">
        <f t="shared" ref="EP583:EP584" si="6299">EN583-EL583</f>
        <v>1084317.120000001</v>
      </c>
      <c r="EQ583" s="84">
        <f t="shared" si="6282"/>
        <v>1203880.7</v>
      </c>
      <c r="ER583" s="84">
        <v>840495.80999999994</v>
      </c>
      <c r="ES583" s="84">
        <f t="shared" ref="ES583" si="6300">EL583+EQ583</f>
        <v>4997447.79</v>
      </c>
      <c r="ET583" s="84">
        <v>0</v>
      </c>
      <c r="EU583" s="84">
        <f t="shared" si="5718"/>
        <v>5718380.0200000005</v>
      </c>
      <c r="EV583" s="191">
        <f t="shared" ref="EV583:EV584" si="6301">IFERROR(EU583/ES583,"nebija plānots")</f>
        <v>1.1442600824049831</v>
      </c>
      <c r="EW583" s="84">
        <f t="shared" ref="EW583:EW584" si="6302">EU583-ES583</f>
        <v>720932.23000000045</v>
      </c>
      <c r="EX583" s="84">
        <f t="shared" si="6282"/>
        <v>1271373.78</v>
      </c>
      <c r="EY583" s="84">
        <v>108536.43</v>
      </c>
      <c r="EZ583" s="84">
        <f t="shared" ref="EZ583" si="6303">ES583+EX583</f>
        <v>6268821.5700000003</v>
      </c>
      <c r="FA583" s="84">
        <v>0</v>
      </c>
      <c r="FB583" s="84">
        <f t="shared" si="5722"/>
        <v>5826916.4500000002</v>
      </c>
      <c r="FC583" s="191">
        <f t="shared" ref="FC583:FC584" si="6304">IFERROR(FB583/EZ583,"nebija plānots")</f>
        <v>0.92950746562722786</v>
      </c>
      <c r="FD583" s="84">
        <f t="shared" ref="FD583:FD584" si="6305">FB583-EZ583</f>
        <v>-441905.12000000011</v>
      </c>
      <c r="FE583" s="84">
        <f t="shared" si="6282"/>
        <v>61478.6</v>
      </c>
      <c r="FF583" s="84">
        <v>2514449.7800000003</v>
      </c>
      <c r="FG583" s="84">
        <f t="shared" ref="FG583" si="6306">EZ583+FE583</f>
        <v>6330300.1699999999</v>
      </c>
      <c r="FH583" s="84">
        <v>0</v>
      </c>
      <c r="FI583" s="84">
        <f t="shared" si="5726"/>
        <v>8341366.2300000004</v>
      </c>
      <c r="FJ583" s="191">
        <f t="shared" ref="FJ583:FJ584" si="6307">IFERROR(FI583/FG583,"nebija plānots")</f>
        <v>1.3176888940481317</v>
      </c>
      <c r="FK583" s="84">
        <f t="shared" ref="FK583:FK584" si="6308">FI583-FG583</f>
        <v>2011066.0600000005</v>
      </c>
      <c r="FL583" s="84">
        <f t="shared" si="6282"/>
        <v>542684.46</v>
      </c>
      <c r="FM583" s="84">
        <v>2461416.48</v>
      </c>
      <c r="FN583" s="84">
        <f t="shared" ref="FN583" si="6309">FG583+FL583</f>
        <v>6872984.6299999999</v>
      </c>
      <c r="FO583" s="84">
        <v>0</v>
      </c>
      <c r="FP583" s="84">
        <f t="shared" si="5730"/>
        <v>10802782.710000001</v>
      </c>
      <c r="FQ583" s="191">
        <f t="shared" ref="FQ583:FQ584" si="6310">IFERROR(FP583/FN583,"nebija plānots")</f>
        <v>1.5717746061655316</v>
      </c>
      <c r="FR583" s="84">
        <f t="shared" ref="FR583:FR584" si="6311">FP583-FN583</f>
        <v>3929798.080000001</v>
      </c>
      <c r="FS583" s="97">
        <f t="shared" si="5932"/>
        <v>6872984.6299999999</v>
      </c>
      <c r="FT583" s="97">
        <f t="shared" si="5733"/>
        <v>84231417.100000024</v>
      </c>
      <c r="FU583" s="84">
        <v>8360672.3399999999</v>
      </c>
      <c r="FV583" s="84">
        <v>0</v>
      </c>
      <c r="FW583" s="84">
        <v>0</v>
      </c>
      <c r="FX583" s="84">
        <f t="shared" si="5734"/>
        <v>0</v>
      </c>
      <c r="FY583" s="191">
        <f t="shared" si="5735"/>
        <v>0</v>
      </c>
      <c r="FZ583" s="84">
        <f t="shared" si="5736"/>
        <v>8360672.3399999999</v>
      </c>
      <c r="GA583" s="84">
        <v>-12024022.369999999</v>
      </c>
      <c r="GB583" s="84">
        <v>0</v>
      </c>
      <c r="GC583" s="84">
        <f t="shared" si="5737"/>
        <v>-12024022.369999999</v>
      </c>
      <c r="GD583" s="84">
        <f t="shared" si="5738"/>
        <v>0</v>
      </c>
      <c r="GE583" s="84">
        <f t="shared" si="5739"/>
        <v>-12024022.369999999</v>
      </c>
      <c r="GF583" s="191">
        <f t="shared" si="5740"/>
        <v>-1.4381645256534477</v>
      </c>
      <c r="GG583" s="84">
        <f t="shared" si="5741"/>
        <v>20384694.710000001</v>
      </c>
      <c r="GH583" s="84">
        <v>1193484.21</v>
      </c>
      <c r="GI583" s="84">
        <v>0</v>
      </c>
      <c r="GJ583" s="84">
        <f t="shared" si="5742"/>
        <v>1193484.21</v>
      </c>
      <c r="GK583" s="84">
        <f t="shared" si="5743"/>
        <v>0</v>
      </c>
      <c r="GL583" s="84">
        <f t="shared" si="5744"/>
        <v>-10830538.16</v>
      </c>
      <c r="GM583" s="191">
        <f t="shared" si="5745"/>
        <v>-1.2954147369444693</v>
      </c>
      <c r="GN583" s="84">
        <f t="shared" si="5746"/>
        <v>19191210.5</v>
      </c>
      <c r="GO583" s="84">
        <v>18897937.93</v>
      </c>
      <c r="GP583" s="84">
        <v>0</v>
      </c>
      <c r="GQ583" s="84">
        <f t="shared" si="5680"/>
        <v>18897937.93</v>
      </c>
      <c r="GR583" s="84">
        <f t="shared" si="5681"/>
        <v>0</v>
      </c>
      <c r="GS583" s="84">
        <f t="shared" si="5682"/>
        <v>8067399.7699999996</v>
      </c>
      <c r="GT583" s="191">
        <f t="shared" si="5747"/>
        <v>0.96492237010689974</v>
      </c>
      <c r="GU583" s="84">
        <f t="shared" si="5683"/>
        <v>293272.5700000003</v>
      </c>
      <c r="GV583" s="84">
        <v>0</v>
      </c>
      <c r="GW583" s="84">
        <v>0</v>
      </c>
      <c r="GX583" s="84">
        <f t="shared" si="5684"/>
        <v>0</v>
      </c>
      <c r="GY583" s="84">
        <f t="shared" si="5685"/>
        <v>0</v>
      </c>
      <c r="GZ583" s="84">
        <f t="shared" si="5686"/>
        <v>8067399.7699999996</v>
      </c>
      <c r="HA583" s="191">
        <f t="shared" si="5870"/>
        <v>0.96492237010689974</v>
      </c>
      <c r="HB583" s="84">
        <f t="shared" si="5687"/>
        <v>293272.5700000003</v>
      </c>
      <c r="HC583" s="57">
        <f>FU583+FS583+CQ583+CD583+BQ583+BC583+AP583</f>
        <v>88662291.360000014</v>
      </c>
      <c r="HD583" s="57">
        <f>Q583-HC583</f>
        <v>12524577.639999986</v>
      </c>
      <c r="HE583" s="58" t="s">
        <v>832</v>
      </c>
      <c r="HF583" s="58"/>
      <c r="HG583" s="59"/>
      <c r="HH583" s="59"/>
      <c r="HI583" s="137" t="s">
        <v>710</v>
      </c>
    </row>
    <row r="584" spans="1:217" ht="169.5" hidden="1" customHeight="1" outlineLevel="1" x14ac:dyDescent="0.45">
      <c r="B584" s="9"/>
      <c r="C584" s="317" t="s">
        <v>171</v>
      </c>
      <c r="D584" s="1" t="s">
        <v>1471</v>
      </c>
      <c r="E584" s="35">
        <v>566</v>
      </c>
      <c r="F584" s="149">
        <v>9</v>
      </c>
      <c r="G584" s="141" t="s">
        <v>171</v>
      </c>
      <c r="H584" s="140" t="s">
        <v>326</v>
      </c>
      <c r="I584" s="140" t="s">
        <v>577</v>
      </c>
      <c r="J584" s="54">
        <v>0</v>
      </c>
      <c r="K584" s="152"/>
      <c r="L584" s="141"/>
      <c r="M584" s="147" t="s">
        <v>113</v>
      </c>
      <c r="N584" s="148"/>
      <c r="O584" s="141"/>
      <c r="P584" s="141" t="s">
        <v>456</v>
      </c>
      <c r="Q584" s="40"/>
      <c r="R584" s="40"/>
      <c r="S584" s="40"/>
      <c r="T584" s="98"/>
      <c r="U584" s="40"/>
      <c r="V584" s="40"/>
      <c r="W584" s="40"/>
      <c r="X584" s="85">
        <f t="shared" si="5748"/>
        <v>0</v>
      </c>
      <c r="Y584" s="40"/>
      <c r="Z584" s="40"/>
      <c r="AA584" s="40"/>
      <c r="AB584" s="40"/>
      <c r="AC584" s="40"/>
      <c r="AD584" s="40"/>
      <c r="AE584" s="40"/>
      <c r="AF584" s="40"/>
      <c r="AG584" s="40"/>
      <c r="AH584" s="40"/>
      <c r="AI584" s="40"/>
      <c r="AJ584" s="40"/>
      <c r="AK584" s="40"/>
      <c r="AL584" s="40"/>
      <c r="AM584" s="40"/>
      <c r="AN584" s="40"/>
      <c r="AO584" s="40"/>
      <c r="AP584" s="40"/>
      <c r="AQ584" s="40"/>
      <c r="AR584" s="40"/>
      <c r="AS584" s="40"/>
      <c r="AT584" s="40"/>
      <c r="AU584" s="40"/>
      <c r="AV584" s="40"/>
      <c r="AW584" s="40"/>
      <c r="AX584" s="40"/>
      <c r="AY584" s="40"/>
      <c r="AZ584" s="40"/>
      <c r="BA584" s="40"/>
      <c r="BB584" s="40"/>
      <c r="BC584" s="40"/>
      <c r="BD584" s="40"/>
      <c r="BE584" s="40"/>
      <c r="BF584" s="40"/>
      <c r="BG584" s="40"/>
      <c r="BH584" s="40"/>
      <c r="BI584" s="40"/>
      <c r="BJ584" s="40"/>
      <c r="BK584" s="40"/>
      <c r="BL584" s="40"/>
      <c r="BM584" s="40"/>
      <c r="BN584" s="40"/>
      <c r="BO584" s="40"/>
      <c r="BP584" s="40"/>
      <c r="BQ584" s="40"/>
      <c r="BR584" s="40"/>
      <c r="BS584" s="40"/>
      <c r="BT584" s="40"/>
      <c r="BU584" s="40"/>
      <c r="BV584" s="40"/>
      <c r="BW584" s="40"/>
      <c r="BX584" s="40"/>
      <c r="BY584" s="40"/>
      <c r="BZ584" s="40"/>
      <c r="CA584" s="40"/>
      <c r="CB584" s="40"/>
      <c r="CC584" s="40"/>
      <c r="CD584" s="40"/>
      <c r="CE584" s="40"/>
      <c r="CF584" s="40"/>
      <c r="CG584" s="40"/>
      <c r="CH584" s="40"/>
      <c r="CI584" s="40"/>
      <c r="CJ584" s="40"/>
      <c r="CK584" s="40"/>
      <c r="CL584" s="40"/>
      <c r="CM584" s="40"/>
      <c r="CN584" s="40"/>
      <c r="CO584" s="84">
        <v>0</v>
      </c>
      <c r="CP584" s="84">
        <v>0</v>
      </c>
      <c r="CQ584" s="40"/>
      <c r="CR584" s="57">
        <f t="shared" si="5749"/>
        <v>0</v>
      </c>
      <c r="CS584" s="179">
        <v>0</v>
      </c>
      <c r="CT584" s="139"/>
      <c r="CU584" s="84">
        <v>0</v>
      </c>
      <c r="CV584" s="84">
        <f t="shared" si="5688"/>
        <v>0</v>
      </c>
      <c r="CW584" s="84">
        <v>0</v>
      </c>
      <c r="CX584" s="84">
        <f t="shared" si="5689"/>
        <v>0</v>
      </c>
      <c r="CY584" s="191" t="str">
        <f t="shared" si="5690"/>
        <v>nebija plānots</v>
      </c>
      <c r="CZ584" s="84">
        <f t="shared" si="5691"/>
        <v>0</v>
      </c>
      <c r="DA584" s="139"/>
      <c r="DB584" s="84">
        <v>0</v>
      </c>
      <c r="DC584" s="84">
        <f t="shared" si="5693"/>
        <v>0</v>
      </c>
      <c r="DD584" s="84">
        <v>0</v>
      </c>
      <c r="DE584" s="84">
        <f t="shared" si="5694"/>
        <v>0</v>
      </c>
      <c r="DF584" s="191" t="str">
        <f t="shared" si="6283"/>
        <v>nebija plānots</v>
      </c>
      <c r="DG584" s="84">
        <f t="shared" si="6284"/>
        <v>0</v>
      </c>
      <c r="DH584" s="139"/>
      <c r="DI584" s="84">
        <v>0</v>
      </c>
      <c r="DJ584" s="84">
        <f t="shared" si="6285"/>
        <v>0</v>
      </c>
      <c r="DK584" s="84">
        <v>0</v>
      </c>
      <c r="DL584" s="84">
        <f t="shared" si="5698"/>
        <v>0</v>
      </c>
      <c r="DM584" s="191" t="str">
        <f t="shared" si="6286"/>
        <v>nebija plānots</v>
      </c>
      <c r="DN584" s="84">
        <f t="shared" si="6287"/>
        <v>0</v>
      </c>
      <c r="DO584" s="139"/>
      <c r="DP584" s="84">
        <v>0</v>
      </c>
      <c r="DQ584" s="84">
        <f t="shared" si="6288"/>
        <v>0</v>
      </c>
      <c r="DR584" s="84">
        <v>0</v>
      </c>
      <c r="DS584" s="84">
        <f t="shared" si="5702"/>
        <v>0</v>
      </c>
      <c r="DT584" s="191" t="str">
        <f t="shared" si="6289"/>
        <v>nebija plānots</v>
      </c>
      <c r="DU584" s="84">
        <f t="shared" si="6290"/>
        <v>0</v>
      </c>
      <c r="DV584" s="139">
        <f>1010719-611971</f>
        <v>398748</v>
      </c>
      <c r="DW584" s="84">
        <v>0</v>
      </c>
      <c r="DX584" s="84"/>
      <c r="DY584" s="84">
        <v>0</v>
      </c>
      <c r="DZ584" s="84">
        <f t="shared" si="5706"/>
        <v>0</v>
      </c>
      <c r="EA584" s="191" t="str">
        <f t="shared" si="6292"/>
        <v>nebija plānots</v>
      </c>
      <c r="EB584" s="84">
        <f t="shared" si="6293"/>
        <v>0</v>
      </c>
      <c r="EC584" s="139"/>
      <c r="ED584" s="84">
        <v>0</v>
      </c>
      <c r="EE584" s="84"/>
      <c r="EF584" s="84">
        <v>0</v>
      </c>
      <c r="EG584" s="84">
        <f t="shared" si="5710"/>
        <v>0</v>
      </c>
      <c r="EH584" s="191" t="str">
        <f t="shared" si="6295"/>
        <v>nebija plānots</v>
      </c>
      <c r="EI584" s="84">
        <f t="shared" si="6296"/>
        <v>0</v>
      </c>
      <c r="EJ584" s="139"/>
      <c r="EK584" s="84">
        <v>0</v>
      </c>
      <c r="EL584" s="84"/>
      <c r="EM584" s="84">
        <v>0</v>
      </c>
      <c r="EN584" s="84">
        <f t="shared" si="5714"/>
        <v>0</v>
      </c>
      <c r="EO584" s="191" t="str">
        <f t="shared" si="6298"/>
        <v>nebija plānots</v>
      </c>
      <c r="EP584" s="84">
        <f t="shared" si="6299"/>
        <v>0</v>
      </c>
      <c r="EQ584" s="139"/>
      <c r="ER584" s="84">
        <v>0</v>
      </c>
      <c r="ES584" s="84"/>
      <c r="ET584" s="84">
        <v>0</v>
      </c>
      <c r="EU584" s="84">
        <f t="shared" si="5718"/>
        <v>0</v>
      </c>
      <c r="EV584" s="191" t="str">
        <f t="shared" si="6301"/>
        <v>nebija plānots</v>
      </c>
      <c r="EW584" s="84">
        <f t="shared" si="6302"/>
        <v>0</v>
      </c>
      <c r="EX584" s="139"/>
      <c r="EY584" s="84">
        <v>0</v>
      </c>
      <c r="EZ584" s="84"/>
      <c r="FA584" s="84">
        <v>0</v>
      </c>
      <c r="FB584" s="84">
        <f t="shared" si="5722"/>
        <v>0</v>
      </c>
      <c r="FC584" s="191" t="str">
        <f t="shared" si="6304"/>
        <v>nebija plānots</v>
      </c>
      <c r="FD584" s="84">
        <f t="shared" si="6305"/>
        <v>0</v>
      </c>
      <c r="FE584" s="139"/>
      <c r="FF584" s="84">
        <v>0</v>
      </c>
      <c r="FG584" s="84"/>
      <c r="FH584" s="84">
        <v>0</v>
      </c>
      <c r="FI584" s="84">
        <f t="shared" si="5726"/>
        <v>0</v>
      </c>
      <c r="FJ584" s="191" t="str">
        <f t="shared" si="6307"/>
        <v>nebija plānots</v>
      </c>
      <c r="FK584" s="84">
        <f t="shared" si="6308"/>
        <v>0</v>
      </c>
      <c r="FL584" s="139">
        <f>1010720-611972</f>
        <v>398748</v>
      </c>
      <c r="FM584" s="84">
        <v>0</v>
      </c>
      <c r="FN584" s="84"/>
      <c r="FO584" s="84">
        <v>0</v>
      </c>
      <c r="FP584" s="84">
        <f t="shared" si="5730"/>
        <v>0</v>
      </c>
      <c r="FQ584" s="191" t="str">
        <f t="shared" si="6310"/>
        <v>nebija plānots</v>
      </c>
      <c r="FR584" s="84">
        <f t="shared" si="6311"/>
        <v>0</v>
      </c>
      <c r="FS584" s="139">
        <f>SUM(CS584:FL584)</f>
        <v>797496</v>
      </c>
      <c r="FT584" s="97">
        <f t="shared" si="5733"/>
        <v>0</v>
      </c>
      <c r="FU584" s="84">
        <v>0</v>
      </c>
      <c r="FV584" s="84">
        <v>0</v>
      </c>
      <c r="FW584" s="84">
        <v>0</v>
      </c>
      <c r="FX584" s="84">
        <f t="shared" si="5734"/>
        <v>0</v>
      </c>
      <c r="FY584" s="191" t="str">
        <f t="shared" si="5735"/>
        <v>nebija plānots</v>
      </c>
      <c r="FZ584" s="84">
        <f t="shared" si="5736"/>
        <v>0</v>
      </c>
      <c r="GA584" s="84">
        <v>0</v>
      </c>
      <c r="GB584" s="84">
        <v>0</v>
      </c>
      <c r="GC584" s="84">
        <f t="shared" si="5737"/>
        <v>0</v>
      </c>
      <c r="GD584" s="84">
        <f t="shared" si="5738"/>
        <v>0</v>
      </c>
      <c r="GE584" s="84">
        <f t="shared" si="5739"/>
        <v>0</v>
      </c>
      <c r="GF584" s="191" t="str">
        <f t="shared" si="5740"/>
        <v>nebija plānots</v>
      </c>
      <c r="GG584" s="84">
        <f t="shared" si="5741"/>
        <v>0</v>
      </c>
      <c r="GH584" s="84">
        <v>0</v>
      </c>
      <c r="GI584" s="84">
        <v>0</v>
      </c>
      <c r="GJ584" s="84">
        <f t="shared" si="5742"/>
        <v>0</v>
      </c>
      <c r="GK584" s="84">
        <f t="shared" si="5743"/>
        <v>0</v>
      </c>
      <c r="GL584" s="84">
        <f t="shared" si="5744"/>
        <v>0</v>
      </c>
      <c r="GM584" s="191" t="str">
        <f t="shared" si="5745"/>
        <v>nebija plānots</v>
      </c>
      <c r="GN584" s="84">
        <f t="shared" si="5746"/>
        <v>0</v>
      </c>
      <c r="GO584" s="84">
        <v>0</v>
      </c>
      <c r="GP584" s="84">
        <v>0</v>
      </c>
      <c r="GQ584" s="84">
        <f t="shared" si="5680"/>
        <v>0</v>
      </c>
      <c r="GR584" s="84">
        <f t="shared" si="5681"/>
        <v>0</v>
      </c>
      <c r="GS584" s="84">
        <f t="shared" si="5682"/>
        <v>0</v>
      </c>
      <c r="GT584" s="191" t="str">
        <f t="shared" si="5747"/>
        <v>nebija plānots</v>
      </c>
      <c r="GU584" s="84">
        <f t="shared" si="5683"/>
        <v>0</v>
      </c>
      <c r="GV584" s="84">
        <v>0</v>
      </c>
      <c r="GW584" s="84">
        <v>0</v>
      </c>
      <c r="GX584" s="84">
        <f t="shared" si="5684"/>
        <v>0</v>
      </c>
      <c r="GY584" s="84">
        <f t="shared" si="5685"/>
        <v>0</v>
      </c>
      <c r="GZ584" s="84">
        <f t="shared" si="5686"/>
        <v>0</v>
      </c>
      <c r="HA584" s="191" t="str">
        <f t="shared" si="5870"/>
        <v>nebija plānots</v>
      </c>
      <c r="HB584" s="84">
        <f t="shared" si="5687"/>
        <v>0</v>
      </c>
      <c r="HC584" s="40"/>
      <c r="HD584" s="40"/>
      <c r="HE584" s="99"/>
      <c r="HF584" s="99"/>
      <c r="HG584" s="143" t="s">
        <v>995</v>
      </c>
      <c r="HH584" s="100"/>
      <c r="HI584" s="100"/>
    </row>
    <row r="585" spans="1:217" ht="252" hidden="1" outlineLevel="1" x14ac:dyDescent="0.45">
      <c r="B585" s="9"/>
      <c r="C585" s="317" t="s">
        <v>171</v>
      </c>
      <c r="D585" s="1" t="s">
        <v>1471</v>
      </c>
      <c r="E585" s="35">
        <v>567</v>
      </c>
      <c r="F585" s="35">
        <v>9</v>
      </c>
      <c r="G585" s="38" t="s">
        <v>171</v>
      </c>
      <c r="H585" s="37" t="s">
        <v>326</v>
      </c>
      <c r="I585" s="37" t="s">
        <v>577</v>
      </c>
      <c r="J585" s="54">
        <v>0</v>
      </c>
      <c r="K585" s="44"/>
      <c r="L585" s="38"/>
      <c r="M585" s="42" t="s">
        <v>113</v>
      </c>
      <c r="N585" s="41"/>
      <c r="O585" s="38"/>
      <c r="P585" s="38" t="s">
        <v>457</v>
      </c>
      <c r="Q585" s="40"/>
      <c r="R585" s="40"/>
      <c r="S585" s="40"/>
      <c r="T585" s="98"/>
      <c r="U585" s="40"/>
      <c r="V585" s="40"/>
      <c r="W585" s="40"/>
      <c r="X585" s="85">
        <f t="shared" si="5748"/>
        <v>0</v>
      </c>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0"/>
      <c r="AZ585" s="40"/>
      <c r="BA585" s="40"/>
      <c r="BB585" s="40"/>
      <c r="BC585" s="40"/>
      <c r="BD585" s="40"/>
      <c r="BE585" s="40"/>
      <c r="BF585" s="40"/>
      <c r="BG585" s="40"/>
      <c r="BH585" s="40"/>
      <c r="BI585" s="40"/>
      <c r="BJ585" s="40"/>
      <c r="BK585" s="40"/>
      <c r="BL585" s="40"/>
      <c r="BM585" s="40"/>
      <c r="BN585" s="40"/>
      <c r="BO585" s="40"/>
      <c r="BP585" s="40"/>
      <c r="BQ585" s="40"/>
      <c r="BR585" s="40"/>
      <c r="BS585" s="40"/>
      <c r="BT585" s="40"/>
      <c r="BU585" s="40"/>
      <c r="BV585" s="40"/>
      <c r="BW585" s="40"/>
      <c r="BX585" s="40"/>
      <c r="BY585" s="40"/>
      <c r="BZ585" s="40"/>
      <c r="CA585" s="40"/>
      <c r="CB585" s="40"/>
      <c r="CC585" s="40"/>
      <c r="CD585" s="40"/>
      <c r="CE585" s="40"/>
      <c r="CF585" s="40"/>
      <c r="CG585" s="40"/>
      <c r="CH585" s="40"/>
      <c r="CI585" s="40"/>
      <c r="CJ585" s="40"/>
      <c r="CK585" s="40"/>
      <c r="CL585" s="40"/>
      <c r="CM585" s="40"/>
      <c r="CN585" s="40"/>
      <c r="CO585" s="84">
        <v>0</v>
      </c>
      <c r="CP585" s="84">
        <v>0</v>
      </c>
      <c r="CQ585" s="40"/>
      <c r="CR585" s="57">
        <f t="shared" si="5749"/>
        <v>0</v>
      </c>
      <c r="CS585" s="40"/>
      <c r="CT585" s="40">
        <v>1250230.8999999999</v>
      </c>
      <c r="CU585" s="84"/>
      <c r="CV585" s="84"/>
      <c r="CW585" s="84"/>
      <c r="CX585" s="84"/>
      <c r="CY585" s="191"/>
      <c r="CZ585" s="84"/>
      <c r="DA585" s="40">
        <v>564069.75</v>
      </c>
      <c r="DB585" s="84">
        <v>0</v>
      </c>
      <c r="DC585" s="84"/>
      <c r="DD585" s="84"/>
      <c r="DE585" s="84">
        <f t="shared" si="5694"/>
        <v>0</v>
      </c>
      <c r="DF585" s="191"/>
      <c r="DG585" s="84"/>
      <c r="DH585" s="40">
        <v>1272302.3600000001</v>
      </c>
      <c r="DI585" s="84">
        <v>0</v>
      </c>
      <c r="DJ585" s="84"/>
      <c r="DK585" s="84"/>
      <c r="DL585" s="84">
        <f t="shared" si="5698"/>
        <v>0</v>
      </c>
      <c r="DM585" s="191"/>
      <c r="DN585" s="84"/>
      <c r="DO585" s="40">
        <v>0</v>
      </c>
      <c r="DP585" s="84">
        <v>0</v>
      </c>
      <c r="DQ585" s="84"/>
      <c r="DR585" s="84"/>
      <c r="DS585" s="84">
        <f t="shared" si="5702"/>
        <v>0</v>
      </c>
      <c r="DT585" s="191"/>
      <c r="DU585" s="84"/>
      <c r="DV585" s="40">
        <v>0</v>
      </c>
      <c r="DW585" s="84">
        <v>0</v>
      </c>
      <c r="DX585" s="84"/>
      <c r="DY585" s="84"/>
      <c r="DZ585" s="84">
        <f t="shared" si="5706"/>
        <v>0</v>
      </c>
      <c r="EA585" s="191"/>
      <c r="EB585" s="84"/>
      <c r="EC585" s="40">
        <v>0</v>
      </c>
      <c r="ED585" s="84">
        <v>0</v>
      </c>
      <c r="EE585" s="84"/>
      <c r="EF585" s="84"/>
      <c r="EG585" s="84">
        <f t="shared" si="5710"/>
        <v>0</v>
      </c>
      <c r="EH585" s="191"/>
      <c r="EI585" s="84"/>
      <c r="EJ585" s="40">
        <v>308216.08</v>
      </c>
      <c r="EK585" s="84">
        <v>0</v>
      </c>
      <c r="EL585" s="84"/>
      <c r="EM585" s="84"/>
      <c r="EN585" s="84">
        <f t="shared" si="5714"/>
        <v>0</v>
      </c>
      <c r="EO585" s="191"/>
      <c r="EP585" s="84"/>
      <c r="EQ585" s="40">
        <v>1203880.7</v>
      </c>
      <c r="ER585" s="84">
        <v>0</v>
      </c>
      <c r="ES585" s="84"/>
      <c r="ET585" s="84"/>
      <c r="EU585" s="84">
        <f t="shared" si="5718"/>
        <v>0</v>
      </c>
      <c r="EV585" s="191"/>
      <c r="EW585" s="84"/>
      <c r="EX585" s="40">
        <v>1271373.78</v>
      </c>
      <c r="EY585" s="84">
        <v>0</v>
      </c>
      <c r="EZ585" s="84"/>
      <c r="FA585" s="84"/>
      <c r="FB585" s="84">
        <f t="shared" si="5722"/>
        <v>0</v>
      </c>
      <c r="FC585" s="191"/>
      <c r="FD585" s="84"/>
      <c r="FE585" s="40">
        <v>61478.6</v>
      </c>
      <c r="FF585" s="84">
        <v>0</v>
      </c>
      <c r="FG585" s="84"/>
      <c r="FH585" s="84"/>
      <c r="FI585" s="84">
        <f t="shared" si="5726"/>
        <v>0</v>
      </c>
      <c r="FJ585" s="191"/>
      <c r="FK585" s="84"/>
      <c r="FL585" s="40">
        <v>143936.46</v>
      </c>
      <c r="FM585" s="84">
        <v>0</v>
      </c>
      <c r="FN585" s="84"/>
      <c r="FO585" s="84"/>
      <c r="FP585" s="84">
        <f t="shared" si="5730"/>
        <v>0</v>
      </c>
      <c r="FQ585" s="191"/>
      <c r="FR585" s="84"/>
      <c r="FS585" s="40"/>
      <c r="FT585" s="97">
        <f t="shared" si="5733"/>
        <v>0</v>
      </c>
      <c r="FU585" s="84">
        <v>0</v>
      </c>
      <c r="FV585" s="84">
        <v>0</v>
      </c>
      <c r="FW585" s="84">
        <v>0</v>
      </c>
      <c r="FX585" s="84">
        <f t="shared" si="5734"/>
        <v>0</v>
      </c>
      <c r="FY585" s="191" t="str">
        <f t="shared" si="5735"/>
        <v>nebija plānots</v>
      </c>
      <c r="FZ585" s="84">
        <f t="shared" si="5736"/>
        <v>0</v>
      </c>
      <c r="GA585" s="84">
        <v>0</v>
      </c>
      <c r="GB585" s="84">
        <v>0</v>
      </c>
      <c r="GC585" s="84">
        <f t="shared" si="5737"/>
        <v>0</v>
      </c>
      <c r="GD585" s="84">
        <f t="shared" si="5738"/>
        <v>0</v>
      </c>
      <c r="GE585" s="84">
        <f t="shared" si="5739"/>
        <v>0</v>
      </c>
      <c r="GF585" s="191" t="str">
        <f t="shared" si="5740"/>
        <v>nebija plānots</v>
      </c>
      <c r="GG585" s="84">
        <f t="shared" si="5741"/>
        <v>0</v>
      </c>
      <c r="GH585" s="84">
        <v>0</v>
      </c>
      <c r="GI585" s="84">
        <v>0</v>
      </c>
      <c r="GJ585" s="84">
        <f t="shared" si="5742"/>
        <v>0</v>
      </c>
      <c r="GK585" s="84">
        <f t="shared" si="5743"/>
        <v>0</v>
      </c>
      <c r="GL585" s="84">
        <f t="shared" si="5744"/>
        <v>0</v>
      </c>
      <c r="GM585" s="191" t="str">
        <f t="shared" si="5745"/>
        <v>nebija plānots</v>
      </c>
      <c r="GN585" s="84">
        <f t="shared" si="5746"/>
        <v>0</v>
      </c>
      <c r="GO585" s="84">
        <v>0</v>
      </c>
      <c r="GP585" s="84">
        <v>0</v>
      </c>
      <c r="GQ585" s="84">
        <f t="shared" si="5680"/>
        <v>0</v>
      </c>
      <c r="GR585" s="84">
        <f t="shared" si="5681"/>
        <v>0</v>
      </c>
      <c r="GS585" s="84">
        <f t="shared" si="5682"/>
        <v>0</v>
      </c>
      <c r="GT585" s="191" t="str">
        <f t="shared" si="5747"/>
        <v>nebija plānots</v>
      </c>
      <c r="GU585" s="84">
        <f t="shared" si="5683"/>
        <v>0</v>
      </c>
      <c r="GV585" s="84">
        <v>0</v>
      </c>
      <c r="GW585" s="84">
        <v>0</v>
      </c>
      <c r="GX585" s="84">
        <f t="shared" si="5684"/>
        <v>0</v>
      </c>
      <c r="GY585" s="84">
        <f t="shared" si="5685"/>
        <v>0</v>
      </c>
      <c r="GZ585" s="84">
        <f t="shared" si="5686"/>
        <v>0</v>
      </c>
      <c r="HA585" s="191" t="str">
        <f t="shared" si="5870"/>
        <v>nebija plānots</v>
      </c>
      <c r="HB585" s="84">
        <f t="shared" si="5687"/>
        <v>0</v>
      </c>
      <c r="HC585" s="40"/>
      <c r="HD585" s="40"/>
      <c r="HE585" s="99"/>
      <c r="HF585" s="99" t="s">
        <v>835</v>
      </c>
      <c r="HG585" s="100" t="s">
        <v>1012</v>
      </c>
      <c r="HH585" s="100" t="s">
        <v>828</v>
      </c>
      <c r="HI585" s="100" t="s">
        <v>850</v>
      </c>
    </row>
    <row r="586" spans="1:217" ht="75.400000000000006" customHeight="1" collapsed="1" x14ac:dyDescent="0.45">
      <c r="A586" s="1" t="str">
        <f>G586&amp;K586</f>
        <v>9.3.2.2</v>
      </c>
      <c r="B586" s="9" t="str">
        <f>C586&amp;J586&amp;"."&amp;D586</f>
        <v>9.3.2.2.Nē</v>
      </c>
      <c r="C586" s="317" t="s">
        <v>171</v>
      </c>
      <c r="D586" s="1" t="s">
        <v>1471</v>
      </c>
      <c r="E586" s="35">
        <v>568</v>
      </c>
      <c r="F586" s="52">
        <v>9</v>
      </c>
      <c r="G586" s="55" t="s">
        <v>171</v>
      </c>
      <c r="H586" s="54" t="s">
        <v>326</v>
      </c>
      <c r="I586" s="54" t="str">
        <f t="shared" si="4781"/>
        <v>9.3.2. Veselības aprūpes infrastruktūra</v>
      </c>
      <c r="J586" s="54">
        <v>2</v>
      </c>
      <c r="K586" s="74">
        <v>2</v>
      </c>
      <c r="L586" s="38" t="str">
        <f t="shared" si="4782"/>
        <v>9.3.2.2</v>
      </c>
      <c r="M586" s="63" t="s">
        <v>113</v>
      </c>
      <c r="N586" s="62" t="s">
        <v>5</v>
      </c>
      <c r="O586" s="55" t="s">
        <v>222</v>
      </c>
      <c r="P586" s="55" t="s">
        <v>225</v>
      </c>
      <c r="Q586" s="57">
        <f t="shared" ref="Q586" si="6312">S586+T586+U586+V586+W586</f>
        <v>83678558</v>
      </c>
      <c r="R586" s="57">
        <f t="shared" si="5973"/>
        <v>83678558</v>
      </c>
      <c r="S586" s="80">
        <v>0</v>
      </c>
      <c r="T586" s="81">
        <v>83678558</v>
      </c>
      <c r="U586" s="80">
        <v>0</v>
      </c>
      <c r="V586" s="80">
        <v>0</v>
      </c>
      <c r="W586" s="80">
        <v>0</v>
      </c>
      <c r="X586" s="85" t="str">
        <f t="shared" si="5748"/>
        <v>ERAF</v>
      </c>
      <c r="Y586" s="85">
        <v>0</v>
      </c>
      <c r="Z586" s="85">
        <v>0</v>
      </c>
      <c r="AA586" s="85">
        <v>0</v>
      </c>
      <c r="AB586" s="85">
        <v>0</v>
      </c>
      <c r="AC586" s="85">
        <v>0</v>
      </c>
      <c r="AD586" s="85">
        <v>0</v>
      </c>
      <c r="AE586" s="85">
        <v>0</v>
      </c>
      <c r="AF586" s="85">
        <v>0</v>
      </c>
      <c r="AG586" s="85">
        <v>0</v>
      </c>
      <c r="AH586" s="85">
        <v>0</v>
      </c>
      <c r="AI586" s="85">
        <v>0</v>
      </c>
      <c r="AJ586" s="85">
        <v>0</v>
      </c>
      <c r="AK586" s="85">
        <v>0</v>
      </c>
      <c r="AL586" s="85">
        <v>0</v>
      </c>
      <c r="AM586" s="85">
        <v>0</v>
      </c>
      <c r="AN586" s="85">
        <f t="shared" si="6154"/>
        <v>0</v>
      </c>
      <c r="AO586" s="85">
        <v>0</v>
      </c>
      <c r="AP586" s="57">
        <f t="shared" si="4538"/>
        <v>0</v>
      </c>
      <c r="AQ586" s="85">
        <v>0</v>
      </c>
      <c r="AR586" s="85">
        <v>0</v>
      </c>
      <c r="AS586" s="85">
        <v>0</v>
      </c>
      <c r="AT586" s="85">
        <v>0</v>
      </c>
      <c r="AU586" s="85">
        <v>0</v>
      </c>
      <c r="AV586" s="85">
        <v>0</v>
      </c>
      <c r="AW586" s="85">
        <v>0</v>
      </c>
      <c r="AX586" s="85">
        <v>0</v>
      </c>
      <c r="AY586" s="85">
        <v>0</v>
      </c>
      <c r="AZ586" s="85">
        <v>0</v>
      </c>
      <c r="BA586" s="85">
        <v>0</v>
      </c>
      <c r="BB586" s="85">
        <v>0</v>
      </c>
      <c r="BC586" s="57">
        <f t="shared" si="4539"/>
        <v>0</v>
      </c>
      <c r="BD586" s="57">
        <f t="shared" si="4474"/>
        <v>0</v>
      </c>
      <c r="BE586" s="85">
        <v>0</v>
      </c>
      <c r="BF586" s="85">
        <v>0</v>
      </c>
      <c r="BG586" s="85">
        <v>0</v>
      </c>
      <c r="BH586" s="85">
        <v>0</v>
      </c>
      <c r="BI586" s="85">
        <v>0</v>
      </c>
      <c r="BJ586" s="85">
        <v>0</v>
      </c>
      <c r="BK586" s="85">
        <v>0</v>
      </c>
      <c r="BL586" s="85">
        <v>0</v>
      </c>
      <c r="BM586" s="85">
        <v>0</v>
      </c>
      <c r="BN586" s="85">
        <v>0</v>
      </c>
      <c r="BO586" s="85">
        <v>0</v>
      </c>
      <c r="BP586" s="85">
        <v>5662300.0600000005</v>
      </c>
      <c r="BQ586" s="57">
        <f t="shared" si="4540"/>
        <v>5662300.0600000005</v>
      </c>
      <c r="BR586" s="85">
        <v>0</v>
      </c>
      <c r="BS586" s="85">
        <v>0</v>
      </c>
      <c r="BT586" s="85">
        <v>120946.28</v>
      </c>
      <c r="BU586" s="85">
        <v>0</v>
      </c>
      <c r="BV586" s="85">
        <v>0</v>
      </c>
      <c r="BW586" s="85">
        <v>154322.79999999999</v>
      </c>
      <c r="BX586" s="85">
        <v>0</v>
      </c>
      <c r="BY586" s="85">
        <v>0</v>
      </c>
      <c r="BZ586" s="85">
        <v>3712299.16</v>
      </c>
      <c r="CA586" s="85">
        <v>0</v>
      </c>
      <c r="CB586" s="85">
        <v>4346382.59</v>
      </c>
      <c r="CC586" s="85">
        <v>0</v>
      </c>
      <c r="CD586" s="57">
        <f t="shared" si="4475"/>
        <v>8333950.8300000001</v>
      </c>
      <c r="CE586" s="85">
        <v>0</v>
      </c>
      <c r="CF586" s="85">
        <v>0</v>
      </c>
      <c r="CG586" s="85">
        <v>0</v>
      </c>
      <c r="CH586" s="85">
        <v>0</v>
      </c>
      <c r="CI586" s="85">
        <v>4127631.22</v>
      </c>
      <c r="CJ586" s="85">
        <v>0</v>
      </c>
      <c r="CK586" s="85">
        <v>0</v>
      </c>
      <c r="CL586" s="85">
        <v>0</v>
      </c>
      <c r="CM586" s="85">
        <v>0</v>
      </c>
      <c r="CN586" s="85">
        <v>0</v>
      </c>
      <c r="CO586" s="84">
        <v>9015516.0999999996</v>
      </c>
      <c r="CP586" s="84">
        <v>0</v>
      </c>
      <c r="CQ586" s="57">
        <f>CE586+CF586+CG586+CH586+CI586+CJ586+CK586+CL586+CM586+CN586+CO586+CP586</f>
        <v>13143147.32</v>
      </c>
      <c r="CR586" s="57">
        <f t="shared" si="5749"/>
        <v>27139398.210000001</v>
      </c>
      <c r="CS586" s="179">
        <v>0</v>
      </c>
      <c r="CT586" s="84">
        <v>0</v>
      </c>
      <c r="CU586" s="84">
        <v>0</v>
      </c>
      <c r="CV586" s="84">
        <f t="shared" si="5688"/>
        <v>0</v>
      </c>
      <c r="CW586" s="84">
        <v>0</v>
      </c>
      <c r="CX586" s="84">
        <f t="shared" si="5689"/>
        <v>0</v>
      </c>
      <c r="CY586" s="191" t="str">
        <f t="shared" si="5690"/>
        <v>nebija plānots</v>
      </c>
      <c r="CZ586" s="84">
        <f t="shared" si="5691"/>
        <v>0</v>
      </c>
      <c r="DA586" s="84">
        <f t="shared" ref="DA586:FL586" si="6313">DA587+DA588</f>
        <v>0</v>
      </c>
      <c r="DB586" s="84">
        <v>0</v>
      </c>
      <c r="DC586" s="84">
        <f t="shared" si="5693"/>
        <v>0</v>
      </c>
      <c r="DD586" s="84">
        <v>0</v>
      </c>
      <c r="DE586" s="84">
        <f t="shared" si="5694"/>
        <v>0</v>
      </c>
      <c r="DF586" s="191" t="str">
        <f t="shared" ref="DF586" si="6314">IFERROR(DE586/DC586,"nebija plānots")</f>
        <v>nebija plānots</v>
      </c>
      <c r="DG586" s="84">
        <f t="shared" ref="DG586" si="6315">DE586-DC586</f>
        <v>0</v>
      </c>
      <c r="DH586" s="84">
        <f t="shared" si="6313"/>
        <v>1694497.73</v>
      </c>
      <c r="DI586" s="84">
        <v>1488087.62</v>
      </c>
      <c r="DJ586" s="84">
        <f t="shared" ref="DJ586" si="6316">DC586+DH586</f>
        <v>1694497.73</v>
      </c>
      <c r="DK586" s="84">
        <v>0</v>
      </c>
      <c r="DL586" s="84">
        <f t="shared" si="5698"/>
        <v>1488087.62</v>
      </c>
      <c r="DM586" s="191">
        <f t="shared" ref="DM586" si="6317">IFERROR(DL586/DJ586,"nebija plānots")</f>
        <v>0.8781880280240919</v>
      </c>
      <c r="DN586" s="84">
        <f t="shared" ref="DN586" si="6318">DL586-DJ586</f>
        <v>-206410.10999999987</v>
      </c>
      <c r="DO586" s="84">
        <f t="shared" si="6313"/>
        <v>0</v>
      </c>
      <c r="DP586" s="84">
        <v>0</v>
      </c>
      <c r="DQ586" s="84">
        <f t="shared" ref="DQ586" si="6319">DJ586+DO586</f>
        <v>1694497.73</v>
      </c>
      <c r="DR586" s="84">
        <v>0</v>
      </c>
      <c r="DS586" s="84">
        <f t="shared" si="5702"/>
        <v>1488087.62</v>
      </c>
      <c r="DT586" s="191">
        <f t="shared" ref="DT586" si="6320">IFERROR(DS586/DQ586,"nebija plānots")</f>
        <v>0.8781880280240919</v>
      </c>
      <c r="DU586" s="84">
        <f t="shared" ref="DU586" si="6321">DS586-DQ586</f>
        <v>-206410.10999999987</v>
      </c>
      <c r="DV586" s="84">
        <f t="shared" si="6313"/>
        <v>0</v>
      </c>
      <c r="DW586" s="84">
        <v>0</v>
      </c>
      <c r="DX586" s="84">
        <f t="shared" ref="DX586" si="6322">DQ586+DV586</f>
        <v>1694497.73</v>
      </c>
      <c r="DY586" s="84">
        <v>0</v>
      </c>
      <c r="DZ586" s="84">
        <f t="shared" si="5706"/>
        <v>1488087.62</v>
      </c>
      <c r="EA586" s="191">
        <f t="shared" ref="EA586" si="6323">IFERROR(DZ586/DX586,"nebija plānots")</f>
        <v>0.8781880280240919</v>
      </c>
      <c r="EB586" s="84">
        <f t="shared" ref="EB586" si="6324">DZ586-DX586</f>
        <v>-206410.10999999987</v>
      </c>
      <c r="EC586" s="84">
        <f t="shared" si="6313"/>
        <v>0</v>
      </c>
      <c r="ED586" s="84">
        <v>231991.41</v>
      </c>
      <c r="EE586" s="84">
        <f t="shared" ref="EE586" si="6325">DX586+EC586</f>
        <v>1694497.73</v>
      </c>
      <c r="EF586" s="84">
        <v>0</v>
      </c>
      <c r="EG586" s="84">
        <f t="shared" si="5710"/>
        <v>1720079.03</v>
      </c>
      <c r="EH586" s="191">
        <f t="shared" ref="EH586" si="6326">IFERROR(EG586/EE586,"nebija plānots")</f>
        <v>1.0150966859070387</v>
      </c>
      <c r="EI586" s="84">
        <f t="shared" ref="EI586" si="6327">EG586-EE586</f>
        <v>25581.300000000047</v>
      </c>
      <c r="EJ586" s="84">
        <f t="shared" si="6313"/>
        <v>0</v>
      </c>
      <c r="EK586" s="84">
        <v>0</v>
      </c>
      <c r="EL586" s="84">
        <f t="shared" ref="EL586" si="6328">EE586+EJ586</f>
        <v>1694497.73</v>
      </c>
      <c r="EM586" s="84">
        <v>0</v>
      </c>
      <c r="EN586" s="84">
        <f t="shared" si="5714"/>
        <v>1720079.03</v>
      </c>
      <c r="EO586" s="191">
        <f t="shared" ref="EO586" si="6329">IFERROR(EN586/EL586,"nebija plānots")</f>
        <v>1.0150966859070387</v>
      </c>
      <c r="EP586" s="84">
        <f t="shared" ref="EP586" si="6330">EN586-EL586</f>
        <v>25581.300000000047</v>
      </c>
      <c r="EQ586" s="84">
        <f t="shared" si="6313"/>
        <v>1527927.53</v>
      </c>
      <c r="ER586" s="84">
        <v>0</v>
      </c>
      <c r="ES586" s="84">
        <f t="shared" ref="ES586" si="6331">EL586+EQ586</f>
        <v>3222425.26</v>
      </c>
      <c r="ET586" s="84">
        <v>0</v>
      </c>
      <c r="EU586" s="84">
        <f t="shared" si="5718"/>
        <v>1720079.03</v>
      </c>
      <c r="EV586" s="191">
        <f t="shared" ref="EV586" si="6332">IFERROR(EU586/ES586,"nebija plānots")</f>
        <v>0.53378399535013576</v>
      </c>
      <c r="EW586" s="84">
        <f t="shared" ref="EW586" si="6333">EU586-ES586</f>
        <v>-1502346.2299999997</v>
      </c>
      <c r="EX586" s="84">
        <f t="shared" si="6313"/>
        <v>0</v>
      </c>
      <c r="EY586" s="84">
        <v>3085698.97</v>
      </c>
      <c r="EZ586" s="84">
        <f t="shared" ref="EZ586" si="6334">ES586+EX586</f>
        <v>3222425.26</v>
      </c>
      <c r="FA586" s="84">
        <v>0</v>
      </c>
      <c r="FB586" s="84">
        <f t="shared" si="5722"/>
        <v>4805778</v>
      </c>
      <c r="FC586" s="191">
        <f t="shared" ref="FC586" si="6335">IFERROR(FB586/EZ586,"nebija plānots")</f>
        <v>1.4913543720173048</v>
      </c>
      <c r="FD586" s="84">
        <f t="shared" ref="FD586" si="6336">FB586-EZ586</f>
        <v>1583352.7400000002</v>
      </c>
      <c r="FE586" s="84">
        <f t="shared" si="6313"/>
        <v>0</v>
      </c>
      <c r="FF586" s="84">
        <v>0</v>
      </c>
      <c r="FG586" s="84">
        <f t="shared" ref="FG586" si="6337">EZ586+FE586</f>
        <v>3222425.26</v>
      </c>
      <c r="FH586" s="84">
        <v>0</v>
      </c>
      <c r="FI586" s="84">
        <f t="shared" si="5726"/>
        <v>4805778</v>
      </c>
      <c r="FJ586" s="191">
        <f t="shared" ref="FJ586" si="6338">IFERROR(FI586/FG586,"nebija plānots")</f>
        <v>1.4913543720173048</v>
      </c>
      <c r="FK586" s="84">
        <f t="shared" ref="FK586" si="6339">FI586-FG586</f>
        <v>1583352.7400000002</v>
      </c>
      <c r="FL586" s="84">
        <f t="shared" si="6313"/>
        <v>0</v>
      </c>
      <c r="FM586" s="84">
        <v>21823402.050000001</v>
      </c>
      <c r="FN586" s="84">
        <f t="shared" ref="FN586" si="6340">FG586+FL586</f>
        <v>3222425.26</v>
      </c>
      <c r="FO586" s="84">
        <v>0</v>
      </c>
      <c r="FP586" s="84">
        <f t="shared" si="5730"/>
        <v>26629180.050000001</v>
      </c>
      <c r="FQ586" s="191">
        <f t="shared" ref="FQ586" si="6341">IFERROR(FP586/FN586,"nebija plānots")</f>
        <v>8.2637075809168667</v>
      </c>
      <c r="FR586" s="84">
        <f t="shared" ref="FR586" si="6342">FP586-FN586</f>
        <v>23406754.789999999</v>
      </c>
      <c r="FS586" s="97">
        <f t="shared" si="5932"/>
        <v>3222425.26</v>
      </c>
      <c r="FT586" s="97">
        <f t="shared" si="5733"/>
        <v>53768578.260000005</v>
      </c>
      <c r="FU586" s="84">
        <v>0</v>
      </c>
      <c r="FV586" s="84">
        <v>0</v>
      </c>
      <c r="FW586" s="84">
        <v>0</v>
      </c>
      <c r="FX586" s="84">
        <f t="shared" si="5734"/>
        <v>0</v>
      </c>
      <c r="FY586" s="191" t="str">
        <f t="shared" si="5735"/>
        <v>nebija plānots</v>
      </c>
      <c r="FZ586" s="84">
        <f t="shared" si="5736"/>
        <v>0</v>
      </c>
      <c r="GA586" s="84">
        <v>0</v>
      </c>
      <c r="GB586" s="84">
        <v>0</v>
      </c>
      <c r="GC586" s="84">
        <f t="shared" si="5737"/>
        <v>0</v>
      </c>
      <c r="GD586" s="84">
        <f t="shared" si="5738"/>
        <v>0</v>
      </c>
      <c r="GE586" s="84">
        <f t="shared" si="5739"/>
        <v>0</v>
      </c>
      <c r="GF586" s="191" t="str">
        <f t="shared" si="5740"/>
        <v>nebija plānots</v>
      </c>
      <c r="GG586" s="84">
        <f t="shared" si="5741"/>
        <v>0</v>
      </c>
      <c r="GH586" s="84">
        <v>0</v>
      </c>
      <c r="GI586" s="84">
        <v>0</v>
      </c>
      <c r="GJ586" s="84">
        <f t="shared" si="5742"/>
        <v>0</v>
      </c>
      <c r="GK586" s="84">
        <f t="shared" si="5743"/>
        <v>0</v>
      </c>
      <c r="GL586" s="84">
        <f t="shared" si="5744"/>
        <v>0</v>
      </c>
      <c r="GM586" s="191" t="str">
        <f t="shared" si="5745"/>
        <v>nebija plānots</v>
      </c>
      <c r="GN586" s="84">
        <f t="shared" si="5746"/>
        <v>0</v>
      </c>
      <c r="GO586" s="84">
        <v>0</v>
      </c>
      <c r="GP586" s="84">
        <v>0</v>
      </c>
      <c r="GQ586" s="84">
        <f t="shared" si="5680"/>
        <v>0</v>
      </c>
      <c r="GR586" s="84">
        <f t="shared" si="5681"/>
        <v>0</v>
      </c>
      <c r="GS586" s="84">
        <f t="shared" si="5682"/>
        <v>0</v>
      </c>
      <c r="GT586" s="191" t="str">
        <f t="shared" si="5747"/>
        <v>nebija plānots</v>
      </c>
      <c r="GU586" s="84">
        <f t="shared" si="5683"/>
        <v>0</v>
      </c>
      <c r="GV586" s="84">
        <v>0</v>
      </c>
      <c r="GW586" s="84">
        <v>0</v>
      </c>
      <c r="GX586" s="84">
        <f t="shared" si="5684"/>
        <v>0</v>
      </c>
      <c r="GY586" s="84">
        <f t="shared" si="5685"/>
        <v>0</v>
      </c>
      <c r="GZ586" s="84">
        <f t="shared" si="5686"/>
        <v>0</v>
      </c>
      <c r="HA586" s="191" t="str">
        <f t="shared" si="5870"/>
        <v>nebija plānots</v>
      </c>
      <c r="HB586" s="84">
        <f t="shared" si="5687"/>
        <v>0</v>
      </c>
      <c r="HC586" s="57">
        <f>FU586+FS586+CQ586+CD586+BQ586+BC586+AP586</f>
        <v>30361823.469999999</v>
      </c>
      <c r="HD586" s="57">
        <f>Q586-HC586</f>
        <v>53316734.530000001</v>
      </c>
      <c r="HE586" s="58"/>
      <c r="HF586" s="58"/>
      <c r="HG586" s="59"/>
      <c r="HH586" s="59"/>
      <c r="HI586" s="59"/>
    </row>
    <row r="587" spans="1:217" ht="75.400000000000006" hidden="1" customHeight="1" outlineLevel="1" x14ac:dyDescent="0.45">
      <c r="B587" s="9"/>
      <c r="C587" s="317" t="s">
        <v>171</v>
      </c>
      <c r="D587" s="1" t="s">
        <v>1471</v>
      </c>
      <c r="E587" s="35">
        <v>569</v>
      </c>
      <c r="F587" s="35">
        <v>9</v>
      </c>
      <c r="G587" s="38" t="s">
        <v>171</v>
      </c>
      <c r="H587" s="37" t="s">
        <v>326</v>
      </c>
      <c r="I587" s="37" t="s">
        <v>577</v>
      </c>
      <c r="J587" s="54">
        <v>0</v>
      </c>
      <c r="K587" s="44"/>
      <c r="L587" s="38"/>
      <c r="M587" s="42" t="s">
        <v>113</v>
      </c>
      <c r="N587" s="41"/>
      <c r="O587" s="38"/>
      <c r="P587" s="38" t="s">
        <v>456</v>
      </c>
      <c r="Q587" s="40"/>
      <c r="R587" s="40"/>
      <c r="S587" s="40"/>
      <c r="T587" s="98"/>
      <c r="U587" s="40"/>
      <c r="V587" s="40"/>
      <c r="W587" s="40"/>
      <c r="X587" s="85">
        <f t="shared" si="5748"/>
        <v>0</v>
      </c>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0"/>
      <c r="AZ587" s="40"/>
      <c r="BA587" s="40"/>
      <c r="BB587" s="40"/>
      <c r="BC587" s="40"/>
      <c r="BD587" s="40"/>
      <c r="BE587" s="40"/>
      <c r="BF587" s="40"/>
      <c r="BG587" s="40"/>
      <c r="BH587" s="40"/>
      <c r="BI587" s="40"/>
      <c r="BJ587" s="40"/>
      <c r="BK587" s="40"/>
      <c r="BL587" s="40"/>
      <c r="BM587" s="40"/>
      <c r="BN587" s="40"/>
      <c r="BO587" s="40"/>
      <c r="BP587" s="40"/>
      <c r="BQ587" s="40"/>
      <c r="BR587" s="40"/>
      <c r="BS587" s="40"/>
      <c r="BT587" s="40"/>
      <c r="BU587" s="40"/>
      <c r="BV587" s="40"/>
      <c r="BW587" s="40"/>
      <c r="BX587" s="40"/>
      <c r="BY587" s="40"/>
      <c r="BZ587" s="40"/>
      <c r="CA587" s="40"/>
      <c r="CB587" s="40"/>
      <c r="CC587" s="40"/>
      <c r="CD587" s="40"/>
      <c r="CE587" s="40"/>
      <c r="CF587" s="40"/>
      <c r="CG587" s="40"/>
      <c r="CH587" s="40"/>
      <c r="CI587" s="40"/>
      <c r="CJ587" s="40"/>
      <c r="CK587" s="40"/>
      <c r="CL587" s="40"/>
      <c r="CM587" s="40"/>
      <c r="CN587" s="40"/>
      <c r="CO587" s="84">
        <v>0</v>
      </c>
      <c r="CP587" s="84">
        <v>0</v>
      </c>
      <c r="CQ587" s="40"/>
      <c r="CR587" s="57">
        <f t="shared" si="5749"/>
        <v>0</v>
      </c>
      <c r="CS587" s="40"/>
      <c r="CT587" s="40"/>
      <c r="CU587" s="84"/>
      <c r="CV587" s="84"/>
      <c r="CW587" s="84"/>
      <c r="CX587" s="84"/>
      <c r="CY587" s="191"/>
      <c r="CZ587" s="84"/>
      <c r="DA587" s="40"/>
      <c r="DB587" s="84">
        <v>0</v>
      </c>
      <c r="DC587" s="84"/>
      <c r="DD587" s="84"/>
      <c r="DE587" s="84">
        <f t="shared" si="5694"/>
        <v>0</v>
      </c>
      <c r="DF587" s="191"/>
      <c r="DG587" s="84"/>
      <c r="DH587" s="40"/>
      <c r="DI587" s="84">
        <v>0</v>
      </c>
      <c r="DJ587" s="84"/>
      <c r="DK587" s="84"/>
      <c r="DL587" s="84">
        <f t="shared" si="5698"/>
        <v>0</v>
      </c>
      <c r="DM587" s="191"/>
      <c r="DN587" s="84"/>
      <c r="DO587" s="40"/>
      <c r="DP587" s="84">
        <v>0</v>
      </c>
      <c r="DQ587" s="84"/>
      <c r="DR587" s="84"/>
      <c r="DS587" s="84">
        <f t="shared" si="5702"/>
        <v>0</v>
      </c>
      <c r="DT587" s="191"/>
      <c r="DU587" s="84"/>
      <c r="DV587" s="40"/>
      <c r="DW587" s="84">
        <v>0</v>
      </c>
      <c r="DX587" s="84"/>
      <c r="DY587" s="84"/>
      <c r="DZ587" s="84">
        <f t="shared" si="5706"/>
        <v>0</v>
      </c>
      <c r="EA587" s="191"/>
      <c r="EB587" s="84"/>
      <c r="EC587" s="40"/>
      <c r="ED587" s="84">
        <v>0</v>
      </c>
      <c r="EE587" s="84"/>
      <c r="EF587" s="84"/>
      <c r="EG587" s="84">
        <f t="shared" si="5710"/>
        <v>0</v>
      </c>
      <c r="EH587" s="191"/>
      <c r="EI587" s="84"/>
      <c r="EJ587" s="40"/>
      <c r="EK587" s="84">
        <v>0</v>
      </c>
      <c r="EL587" s="84"/>
      <c r="EM587" s="84"/>
      <c r="EN587" s="84">
        <f t="shared" si="5714"/>
        <v>0</v>
      </c>
      <c r="EO587" s="191"/>
      <c r="EP587" s="84"/>
      <c r="EQ587" s="40"/>
      <c r="ER587" s="84">
        <v>0</v>
      </c>
      <c r="ES587" s="84"/>
      <c r="ET587" s="84"/>
      <c r="EU587" s="84">
        <f t="shared" si="5718"/>
        <v>0</v>
      </c>
      <c r="EV587" s="191"/>
      <c r="EW587" s="84"/>
      <c r="EX587" s="40"/>
      <c r="EY587" s="84">
        <v>0</v>
      </c>
      <c r="EZ587" s="84"/>
      <c r="FA587" s="84"/>
      <c r="FB587" s="84">
        <f t="shared" si="5722"/>
        <v>0</v>
      </c>
      <c r="FC587" s="191"/>
      <c r="FD587" s="84"/>
      <c r="FE587" s="40"/>
      <c r="FF587" s="84">
        <v>0</v>
      </c>
      <c r="FG587" s="84"/>
      <c r="FH587" s="84"/>
      <c r="FI587" s="84">
        <f t="shared" si="5726"/>
        <v>0</v>
      </c>
      <c r="FJ587" s="191"/>
      <c r="FK587" s="84"/>
      <c r="FL587" s="40"/>
      <c r="FM587" s="84">
        <v>0</v>
      </c>
      <c r="FN587" s="84"/>
      <c r="FO587" s="84"/>
      <c r="FP587" s="84">
        <f t="shared" si="5730"/>
        <v>0</v>
      </c>
      <c r="FQ587" s="191"/>
      <c r="FR587" s="84"/>
      <c r="FS587" s="40"/>
      <c r="FT587" s="97">
        <f t="shared" si="5733"/>
        <v>0</v>
      </c>
      <c r="FU587" s="84">
        <v>0</v>
      </c>
      <c r="FV587" s="84">
        <v>0</v>
      </c>
      <c r="FW587" s="84">
        <v>0</v>
      </c>
      <c r="FX587" s="84">
        <f t="shared" si="5734"/>
        <v>0</v>
      </c>
      <c r="FY587" s="191" t="str">
        <f t="shared" si="5735"/>
        <v>nebija plānots</v>
      </c>
      <c r="FZ587" s="84">
        <f t="shared" si="5736"/>
        <v>0</v>
      </c>
      <c r="GA587" s="84">
        <v>0</v>
      </c>
      <c r="GB587" s="84">
        <v>0</v>
      </c>
      <c r="GC587" s="84">
        <f t="shared" si="5737"/>
        <v>0</v>
      </c>
      <c r="GD587" s="84">
        <f t="shared" si="5738"/>
        <v>0</v>
      </c>
      <c r="GE587" s="84">
        <f t="shared" si="5739"/>
        <v>0</v>
      </c>
      <c r="GF587" s="191" t="str">
        <f t="shared" si="5740"/>
        <v>nebija plānots</v>
      </c>
      <c r="GG587" s="84">
        <f t="shared" si="5741"/>
        <v>0</v>
      </c>
      <c r="GH587" s="84">
        <v>0</v>
      </c>
      <c r="GI587" s="84">
        <v>0</v>
      </c>
      <c r="GJ587" s="84">
        <f t="shared" si="5742"/>
        <v>0</v>
      </c>
      <c r="GK587" s="84">
        <f t="shared" si="5743"/>
        <v>0</v>
      </c>
      <c r="GL587" s="84">
        <f t="shared" si="5744"/>
        <v>0</v>
      </c>
      <c r="GM587" s="191" t="str">
        <f t="shared" si="5745"/>
        <v>nebija plānots</v>
      </c>
      <c r="GN587" s="84">
        <f t="shared" si="5746"/>
        <v>0</v>
      </c>
      <c r="GO587" s="84">
        <v>0</v>
      </c>
      <c r="GP587" s="84">
        <v>0</v>
      </c>
      <c r="GQ587" s="84">
        <f t="shared" si="5680"/>
        <v>0</v>
      </c>
      <c r="GR587" s="84">
        <f t="shared" si="5681"/>
        <v>0</v>
      </c>
      <c r="GS587" s="84">
        <f t="shared" si="5682"/>
        <v>0</v>
      </c>
      <c r="GT587" s="191" t="str">
        <f t="shared" si="5747"/>
        <v>nebija plānots</v>
      </c>
      <c r="GU587" s="84">
        <f t="shared" si="5683"/>
        <v>0</v>
      </c>
      <c r="GV587" s="84">
        <v>0</v>
      </c>
      <c r="GW587" s="84">
        <v>0</v>
      </c>
      <c r="GX587" s="84">
        <f t="shared" si="5684"/>
        <v>0</v>
      </c>
      <c r="GY587" s="84">
        <f t="shared" si="5685"/>
        <v>0</v>
      </c>
      <c r="GZ587" s="84">
        <f t="shared" si="5686"/>
        <v>0</v>
      </c>
      <c r="HA587" s="191" t="str">
        <f t="shared" si="5870"/>
        <v>nebija plānots</v>
      </c>
      <c r="HB587" s="84">
        <f t="shared" si="5687"/>
        <v>0</v>
      </c>
      <c r="HC587" s="40"/>
      <c r="HD587" s="40"/>
      <c r="HE587" s="99"/>
      <c r="HF587" s="99"/>
      <c r="HG587" s="100"/>
      <c r="HH587" s="100"/>
      <c r="HI587" s="100"/>
    </row>
    <row r="588" spans="1:217" ht="169.5" hidden="1" customHeight="1" outlineLevel="1" x14ac:dyDescent="0.45">
      <c r="B588" s="9"/>
      <c r="C588" s="317" t="s">
        <v>171</v>
      </c>
      <c r="D588" s="1" t="s">
        <v>1471</v>
      </c>
      <c r="E588" s="35">
        <v>570</v>
      </c>
      <c r="F588" s="35">
        <v>9</v>
      </c>
      <c r="G588" s="38" t="s">
        <v>171</v>
      </c>
      <c r="H588" s="37" t="s">
        <v>326</v>
      </c>
      <c r="I588" s="37" t="s">
        <v>577</v>
      </c>
      <c r="J588" s="54">
        <v>0</v>
      </c>
      <c r="K588" s="44"/>
      <c r="L588" s="38"/>
      <c r="M588" s="42" t="s">
        <v>113</v>
      </c>
      <c r="N588" s="41"/>
      <c r="O588" s="38"/>
      <c r="P588" s="38" t="s">
        <v>457</v>
      </c>
      <c r="Q588" s="40"/>
      <c r="R588" s="40"/>
      <c r="S588" s="40"/>
      <c r="T588" s="98"/>
      <c r="U588" s="40"/>
      <c r="V588" s="40"/>
      <c r="W588" s="40"/>
      <c r="X588" s="85">
        <f t="shared" si="5748"/>
        <v>0</v>
      </c>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0"/>
      <c r="AZ588" s="40"/>
      <c r="BA588" s="40"/>
      <c r="BB588" s="40"/>
      <c r="BC588" s="40"/>
      <c r="BD588" s="40"/>
      <c r="BE588" s="40"/>
      <c r="BF588" s="40"/>
      <c r="BG588" s="40"/>
      <c r="BH588" s="40"/>
      <c r="BI588" s="40"/>
      <c r="BJ588" s="40"/>
      <c r="BK588" s="40"/>
      <c r="BL588" s="40"/>
      <c r="BM588" s="40"/>
      <c r="BN588" s="40"/>
      <c r="BO588" s="40"/>
      <c r="BP588" s="40"/>
      <c r="BQ588" s="40"/>
      <c r="BR588" s="40"/>
      <c r="BS588" s="40"/>
      <c r="BT588" s="40"/>
      <c r="BU588" s="40"/>
      <c r="BV588" s="40"/>
      <c r="BW588" s="40"/>
      <c r="BX588" s="40"/>
      <c r="BY588" s="40"/>
      <c r="BZ588" s="40"/>
      <c r="CA588" s="40"/>
      <c r="CB588" s="40"/>
      <c r="CC588" s="40"/>
      <c r="CD588" s="40"/>
      <c r="CE588" s="40"/>
      <c r="CF588" s="40"/>
      <c r="CG588" s="40"/>
      <c r="CH588" s="40"/>
      <c r="CI588" s="40"/>
      <c r="CJ588" s="40"/>
      <c r="CK588" s="40"/>
      <c r="CL588" s="40"/>
      <c r="CM588" s="40"/>
      <c r="CN588" s="40"/>
      <c r="CO588" s="84">
        <v>0</v>
      </c>
      <c r="CP588" s="84">
        <v>0</v>
      </c>
      <c r="CQ588" s="40"/>
      <c r="CR588" s="57">
        <f t="shared" si="5749"/>
        <v>0</v>
      </c>
      <c r="CS588" s="40"/>
      <c r="CT588" s="40">
        <v>0</v>
      </c>
      <c r="CU588" s="84"/>
      <c r="CV588" s="84"/>
      <c r="CW588" s="84"/>
      <c r="CX588" s="84"/>
      <c r="CY588" s="191"/>
      <c r="CZ588" s="84"/>
      <c r="DA588" s="40">
        <v>0</v>
      </c>
      <c r="DB588" s="84">
        <v>0</v>
      </c>
      <c r="DC588" s="84"/>
      <c r="DD588" s="84"/>
      <c r="DE588" s="84">
        <f t="shared" si="5694"/>
        <v>0</v>
      </c>
      <c r="DF588" s="191"/>
      <c r="DG588" s="84"/>
      <c r="DH588" s="40">
        <v>1694497.73</v>
      </c>
      <c r="DI588" s="84">
        <v>0</v>
      </c>
      <c r="DJ588" s="84"/>
      <c r="DK588" s="84"/>
      <c r="DL588" s="84">
        <f t="shared" si="5698"/>
        <v>0</v>
      </c>
      <c r="DM588" s="191"/>
      <c r="DN588" s="84"/>
      <c r="DO588" s="40">
        <v>0</v>
      </c>
      <c r="DP588" s="84">
        <v>0</v>
      </c>
      <c r="DQ588" s="84"/>
      <c r="DR588" s="84"/>
      <c r="DS588" s="84">
        <f t="shared" si="5702"/>
        <v>0</v>
      </c>
      <c r="DT588" s="191"/>
      <c r="DU588" s="84"/>
      <c r="DV588" s="40">
        <v>0</v>
      </c>
      <c r="DW588" s="84">
        <v>0</v>
      </c>
      <c r="DX588" s="84"/>
      <c r="DY588" s="84"/>
      <c r="DZ588" s="84">
        <f t="shared" si="5706"/>
        <v>0</v>
      </c>
      <c r="EA588" s="191"/>
      <c r="EB588" s="84"/>
      <c r="EC588" s="40">
        <v>0</v>
      </c>
      <c r="ED588" s="84">
        <v>0</v>
      </c>
      <c r="EE588" s="84"/>
      <c r="EF588" s="84"/>
      <c r="EG588" s="84">
        <f t="shared" si="5710"/>
        <v>0</v>
      </c>
      <c r="EH588" s="191"/>
      <c r="EI588" s="84"/>
      <c r="EJ588" s="40">
        <v>0</v>
      </c>
      <c r="EK588" s="84">
        <v>0</v>
      </c>
      <c r="EL588" s="84"/>
      <c r="EM588" s="84"/>
      <c r="EN588" s="84">
        <f t="shared" si="5714"/>
        <v>0</v>
      </c>
      <c r="EO588" s="191"/>
      <c r="EP588" s="84"/>
      <c r="EQ588" s="40">
        <v>1527927.53</v>
      </c>
      <c r="ER588" s="84">
        <v>0</v>
      </c>
      <c r="ES588" s="84"/>
      <c r="ET588" s="84"/>
      <c r="EU588" s="84">
        <f t="shared" si="5718"/>
        <v>0</v>
      </c>
      <c r="EV588" s="191"/>
      <c r="EW588" s="84"/>
      <c r="EX588" s="40">
        <v>0</v>
      </c>
      <c r="EY588" s="84">
        <v>0</v>
      </c>
      <c r="EZ588" s="84"/>
      <c r="FA588" s="84"/>
      <c r="FB588" s="84">
        <f t="shared" si="5722"/>
        <v>0</v>
      </c>
      <c r="FC588" s="191"/>
      <c r="FD588" s="84"/>
      <c r="FE588" s="40">
        <v>0</v>
      </c>
      <c r="FF588" s="84">
        <v>0</v>
      </c>
      <c r="FG588" s="84"/>
      <c r="FH588" s="84"/>
      <c r="FI588" s="84">
        <f t="shared" si="5726"/>
        <v>0</v>
      </c>
      <c r="FJ588" s="191"/>
      <c r="FK588" s="84"/>
      <c r="FL588" s="40">
        <v>0</v>
      </c>
      <c r="FM588" s="84">
        <v>0</v>
      </c>
      <c r="FN588" s="84"/>
      <c r="FO588" s="84"/>
      <c r="FP588" s="84">
        <f t="shared" si="5730"/>
        <v>0</v>
      </c>
      <c r="FQ588" s="191"/>
      <c r="FR588" s="84"/>
      <c r="FS588" s="40"/>
      <c r="FT588" s="97">
        <f t="shared" si="5733"/>
        <v>0</v>
      </c>
      <c r="FU588" s="84">
        <v>0</v>
      </c>
      <c r="FV588" s="84">
        <v>0</v>
      </c>
      <c r="FW588" s="84">
        <v>0</v>
      </c>
      <c r="FX588" s="84">
        <f t="shared" si="5734"/>
        <v>0</v>
      </c>
      <c r="FY588" s="191" t="str">
        <f t="shared" si="5735"/>
        <v>nebija plānots</v>
      </c>
      <c r="FZ588" s="84">
        <f t="shared" si="5736"/>
        <v>0</v>
      </c>
      <c r="GA588" s="84">
        <v>0</v>
      </c>
      <c r="GB588" s="84">
        <v>0</v>
      </c>
      <c r="GC588" s="84">
        <f t="shared" si="5737"/>
        <v>0</v>
      </c>
      <c r="GD588" s="84">
        <f t="shared" si="5738"/>
        <v>0</v>
      </c>
      <c r="GE588" s="84">
        <f t="shared" si="5739"/>
        <v>0</v>
      </c>
      <c r="GF588" s="191" t="str">
        <f t="shared" si="5740"/>
        <v>nebija plānots</v>
      </c>
      <c r="GG588" s="84">
        <f t="shared" si="5741"/>
        <v>0</v>
      </c>
      <c r="GH588" s="84">
        <v>0</v>
      </c>
      <c r="GI588" s="84">
        <v>0</v>
      </c>
      <c r="GJ588" s="84">
        <f t="shared" si="5742"/>
        <v>0</v>
      </c>
      <c r="GK588" s="84">
        <f t="shared" si="5743"/>
        <v>0</v>
      </c>
      <c r="GL588" s="84">
        <f t="shared" si="5744"/>
        <v>0</v>
      </c>
      <c r="GM588" s="191" t="str">
        <f t="shared" si="5745"/>
        <v>nebija plānots</v>
      </c>
      <c r="GN588" s="84">
        <f t="shared" si="5746"/>
        <v>0</v>
      </c>
      <c r="GO588" s="84">
        <v>0</v>
      </c>
      <c r="GP588" s="84">
        <v>0</v>
      </c>
      <c r="GQ588" s="84">
        <f t="shared" si="5680"/>
        <v>0</v>
      </c>
      <c r="GR588" s="84">
        <f t="shared" si="5681"/>
        <v>0</v>
      </c>
      <c r="GS588" s="84">
        <f t="shared" si="5682"/>
        <v>0</v>
      </c>
      <c r="GT588" s="191" t="str">
        <f t="shared" si="5747"/>
        <v>nebija plānots</v>
      </c>
      <c r="GU588" s="84">
        <f t="shared" si="5683"/>
        <v>0</v>
      </c>
      <c r="GV588" s="84">
        <v>0</v>
      </c>
      <c r="GW588" s="84">
        <v>0</v>
      </c>
      <c r="GX588" s="84">
        <f t="shared" si="5684"/>
        <v>0</v>
      </c>
      <c r="GY588" s="84">
        <f t="shared" si="5685"/>
        <v>0</v>
      </c>
      <c r="GZ588" s="84">
        <f t="shared" si="5686"/>
        <v>0</v>
      </c>
      <c r="HA588" s="191" t="str">
        <f t="shared" si="5870"/>
        <v>nebija plānots</v>
      </c>
      <c r="HB588" s="84">
        <f t="shared" si="5687"/>
        <v>0</v>
      </c>
      <c r="HC588" s="40"/>
      <c r="HD588" s="40"/>
      <c r="HE588" s="99"/>
      <c r="HF588" s="153">
        <v>0.75</v>
      </c>
      <c r="HG588" s="100" t="s">
        <v>996</v>
      </c>
      <c r="HH588" s="100" t="s">
        <v>844</v>
      </c>
      <c r="HI588" s="100" t="s">
        <v>828</v>
      </c>
    </row>
    <row r="589" spans="1:217" ht="75.400000000000006" customHeight="1" collapsed="1" x14ac:dyDescent="0.45">
      <c r="A589" s="1" t="str">
        <f>G589&amp;K589</f>
        <v>9.3.2.3</v>
      </c>
      <c r="B589" s="9" t="str">
        <f>C589&amp;J589&amp;"."&amp;D589</f>
        <v>9.3.2.3.Nē</v>
      </c>
      <c r="C589" s="317" t="s">
        <v>171</v>
      </c>
      <c r="D589" s="1" t="s">
        <v>1471</v>
      </c>
      <c r="E589" s="35">
        <v>571</v>
      </c>
      <c r="F589" s="52">
        <v>9</v>
      </c>
      <c r="G589" s="55" t="s">
        <v>171</v>
      </c>
      <c r="H589" s="54" t="s">
        <v>326</v>
      </c>
      <c r="I589" s="54" t="str">
        <f t="shared" si="4781"/>
        <v>9.3.2. Veselības aprūpes infrastruktūra</v>
      </c>
      <c r="J589" s="54">
        <v>3</v>
      </c>
      <c r="K589" s="74">
        <v>3</v>
      </c>
      <c r="L589" s="38" t="str">
        <f t="shared" si="4782"/>
        <v>9.3.2.3</v>
      </c>
      <c r="M589" s="63" t="s">
        <v>113</v>
      </c>
      <c r="N589" s="62" t="s">
        <v>5</v>
      </c>
      <c r="O589" s="55" t="s">
        <v>222</v>
      </c>
      <c r="P589" s="55" t="s">
        <v>225</v>
      </c>
      <c r="Q589" s="57">
        <f t="shared" si="5972"/>
        <v>13287623</v>
      </c>
      <c r="R589" s="57">
        <f t="shared" si="5973"/>
        <v>13287623</v>
      </c>
      <c r="S589" s="80">
        <v>0</v>
      </c>
      <c r="T589" s="81">
        <v>13287623</v>
      </c>
      <c r="U589" s="80">
        <v>0</v>
      </c>
      <c r="V589" s="80">
        <v>0</v>
      </c>
      <c r="W589" s="80">
        <v>0</v>
      </c>
      <c r="X589" s="85" t="str">
        <f t="shared" si="5748"/>
        <v>ERAF</v>
      </c>
      <c r="Y589" s="85">
        <v>0</v>
      </c>
      <c r="Z589" s="85">
        <v>0</v>
      </c>
      <c r="AA589" s="85">
        <v>0</v>
      </c>
      <c r="AB589" s="85">
        <v>0</v>
      </c>
      <c r="AC589" s="85">
        <v>0</v>
      </c>
      <c r="AD589" s="85">
        <v>0</v>
      </c>
      <c r="AE589" s="85">
        <v>0</v>
      </c>
      <c r="AF589" s="85">
        <v>0</v>
      </c>
      <c r="AG589" s="85">
        <v>0</v>
      </c>
      <c r="AH589" s="85">
        <v>0</v>
      </c>
      <c r="AI589" s="85">
        <v>0</v>
      </c>
      <c r="AJ589" s="85">
        <v>0</v>
      </c>
      <c r="AK589" s="85">
        <v>0</v>
      </c>
      <c r="AL589" s="85">
        <v>0</v>
      </c>
      <c r="AM589" s="85">
        <v>0</v>
      </c>
      <c r="AN589" s="85">
        <f t="shared" si="6154"/>
        <v>0</v>
      </c>
      <c r="AO589" s="85">
        <v>199305.86</v>
      </c>
      <c r="AP589" s="57">
        <f t="shared" si="4538"/>
        <v>199305.86</v>
      </c>
      <c r="AQ589" s="85">
        <v>2899.49</v>
      </c>
      <c r="AR589" s="85">
        <v>484982.85</v>
      </c>
      <c r="AS589" s="85">
        <v>354758.36</v>
      </c>
      <c r="AT589" s="85">
        <v>542298.24</v>
      </c>
      <c r="AU589" s="85">
        <v>1328711.8700000001</v>
      </c>
      <c r="AV589" s="85">
        <v>876996.52</v>
      </c>
      <c r="AW589" s="85">
        <v>158642.44</v>
      </c>
      <c r="AX589" s="85">
        <v>1484095.35</v>
      </c>
      <c r="AY589" s="85">
        <v>308738.44</v>
      </c>
      <c r="AZ589" s="85">
        <v>0</v>
      </c>
      <c r="BA589" s="85">
        <v>434558.63</v>
      </c>
      <c r="BB589" s="85">
        <v>412108.85</v>
      </c>
      <c r="BC589" s="57">
        <f t="shared" si="4539"/>
        <v>6388791.04</v>
      </c>
      <c r="BD589" s="57">
        <f t="shared" si="4474"/>
        <v>6588096.9000000004</v>
      </c>
      <c r="BE589" s="85">
        <v>890056.88000000012</v>
      </c>
      <c r="BF589" s="85">
        <v>55905.33</v>
      </c>
      <c r="BG589" s="85">
        <v>315794.13</v>
      </c>
      <c r="BH589" s="85">
        <v>185316.75000000003</v>
      </c>
      <c r="BI589" s="85">
        <v>138993.18</v>
      </c>
      <c r="BJ589" s="85">
        <v>63489.460000000006</v>
      </c>
      <c r="BK589" s="85">
        <v>344259.14</v>
      </c>
      <c r="BL589" s="85">
        <v>291489.91999999998</v>
      </c>
      <c r="BM589" s="85">
        <v>8326.880000000001</v>
      </c>
      <c r="BN589" s="85">
        <v>80581.3</v>
      </c>
      <c r="BO589" s="85">
        <v>53560.94</v>
      </c>
      <c r="BP589" s="85">
        <v>591830.55999999994</v>
      </c>
      <c r="BQ589" s="57">
        <f t="shared" si="4540"/>
        <v>3019604.4699999997</v>
      </c>
      <c r="BR589" s="85">
        <v>83013.64</v>
      </c>
      <c r="BS589" s="85">
        <v>373761.53</v>
      </c>
      <c r="BT589" s="85">
        <v>215388.73</v>
      </c>
      <c r="BU589" s="85">
        <v>0</v>
      </c>
      <c r="BV589" s="85">
        <v>118494.16</v>
      </c>
      <c r="BW589" s="85">
        <v>323245.84999999998</v>
      </c>
      <c r="BX589" s="85">
        <v>196344.08</v>
      </c>
      <c r="BY589" s="85">
        <v>14264.63</v>
      </c>
      <c r="BZ589" s="85">
        <v>271134.55</v>
      </c>
      <c r="CA589" s="85">
        <v>0</v>
      </c>
      <c r="CB589" s="85">
        <v>471132.04000000004</v>
      </c>
      <c r="CC589" s="85">
        <v>48598.270000000004</v>
      </c>
      <c r="CD589" s="57">
        <f t="shared" si="4475"/>
        <v>2115377.48</v>
      </c>
      <c r="CE589" s="85">
        <v>0</v>
      </c>
      <c r="CF589" s="85">
        <v>341455.57</v>
      </c>
      <c r="CG589" s="85">
        <v>11077.02</v>
      </c>
      <c r="CH589" s="85">
        <v>0</v>
      </c>
      <c r="CI589" s="85">
        <v>0</v>
      </c>
      <c r="CJ589" s="85">
        <v>0</v>
      </c>
      <c r="CK589" s="85">
        <v>0</v>
      </c>
      <c r="CL589" s="85">
        <v>123446.3</v>
      </c>
      <c r="CM589" s="85">
        <v>0</v>
      </c>
      <c r="CN589" s="85">
        <v>65505.25</v>
      </c>
      <c r="CO589" s="84">
        <v>23875.4</v>
      </c>
      <c r="CP589" s="84">
        <v>93578.96</v>
      </c>
      <c r="CQ589" s="57">
        <f>CE589+CF589+CG589+CH589+CI589+CJ589+CK589+CL589+CM589+CN589+CO589+CP589</f>
        <v>658938.5</v>
      </c>
      <c r="CR589" s="57">
        <f t="shared" si="5749"/>
        <v>12382017.350000001</v>
      </c>
      <c r="CS589" s="179">
        <v>24564.76</v>
      </c>
      <c r="CT589" s="84">
        <v>365755.84</v>
      </c>
      <c r="CU589" s="84">
        <v>25872.53</v>
      </c>
      <c r="CV589" s="84">
        <f t="shared" si="5688"/>
        <v>390320.60000000003</v>
      </c>
      <c r="CW589" s="84">
        <v>0</v>
      </c>
      <c r="CX589" s="84">
        <f t="shared" si="5689"/>
        <v>50437.289999999994</v>
      </c>
      <c r="CY589" s="191">
        <f t="shared" si="5690"/>
        <v>0.12922015901799697</v>
      </c>
      <c r="CZ589" s="84">
        <f t="shared" si="5691"/>
        <v>-339883.31000000006</v>
      </c>
      <c r="DA589" s="84">
        <f t="shared" ref="DA589:FL589" si="6343">DA590+DA591</f>
        <v>0</v>
      </c>
      <c r="DB589" s="84">
        <v>404920.57</v>
      </c>
      <c r="DC589" s="84">
        <f t="shared" si="5693"/>
        <v>390320.60000000003</v>
      </c>
      <c r="DD589" s="84">
        <v>0</v>
      </c>
      <c r="DE589" s="84">
        <f t="shared" si="5694"/>
        <v>455357.86</v>
      </c>
      <c r="DF589" s="191">
        <f t="shared" ref="DF589" si="6344">IFERROR(DE589/DC589,"nebija plānots")</f>
        <v>1.1666252306437321</v>
      </c>
      <c r="DG589" s="84">
        <f t="shared" ref="DG589" si="6345">DE589-DC589</f>
        <v>65037.259999999951</v>
      </c>
      <c r="DH589" s="84">
        <f t="shared" si="6343"/>
        <v>118467.82</v>
      </c>
      <c r="DI589" s="84">
        <v>0</v>
      </c>
      <c r="DJ589" s="84">
        <f t="shared" ref="DJ589" si="6346">DC589+DH589</f>
        <v>508788.42000000004</v>
      </c>
      <c r="DK589" s="84">
        <v>0</v>
      </c>
      <c r="DL589" s="84">
        <f t="shared" si="5698"/>
        <v>455357.86</v>
      </c>
      <c r="DM589" s="191">
        <f t="shared" ref="DM589" si="6347">IFERROR(DL589/DJ589,"nebija plānots")</f>
        <v>0.8949847168298366</v>
      </c>
      <c r="DN589" s="84">
        <f t="shared" ref="DN589" si="6348">DL589-DJ589</f>
        <v>-53430.560000000056</v>
      </c>
      <c r="DO589" s="84">
        <f t="shared" si="6343"/>
        <v>0</v>
      </c>
      <c r="DP589" s="84">
        <v>0</v>
      </c>
      <c r="DQ589" s="84">
        <f t="shared" ref="DQ589" si="6349">DJ589+DO589</f>
        <v>508788.42000000004</v>
      </c>
      <c r="DR589" s="84">
        <v>0</v>
      </c>
      <c r="DS589" s="84">
        <f t="shared" si="5702"/>
        <v>455357.86</v>
      </c>
      <c r="DT589" s="191">
        <f t="shared" ref="DT589" si="6350">IFERROR(DS589/DQ589,"nebija plānots")</f>
        <v>0.8949847168298366</v>
      </c>
      <c r="DU589" s="84">
        <f t="shared" ref="DU589" si="6351">DS589-DQ589</f>
        <v>-53430.560000000056</v>
      </c>
      <c r="DV589" s="84">
        <f t="shared" si="6343"/>
        <v>0</v>
      </c>
      <c r="DW589" s="84">
        <v>0</v>
      </c>
      <c r="DX589" s="84">
        <f t="shared" ref="DX589" si="6352">DQ589+DV589</f>
        <v>508788.42000000004</v>
      </c>
      <c r="DY589" s="84">
        <v>0</v>
      </c>
      <c r="DZ589" s="84">
        <f t="shared" si="5706"/>
        <v>455357.86</v>
      </c>
      <c r="EA589" s="191">
        <f t="shared" ref="EA589" si="6353">IFERROR(DZ589/DX589,"nebija plānots")</f>
        <v>0.8949847168298366</v>
      </c>
      <c r="EB589" s="84">
        <f t="shared" ref="EB589" si="6354">DZ589-DX589</f>
        <v>-53430.560000000056</v>
      </c>
      <c r="EC589" s="84">
        <f t="shared" si="6343"/>
        <v>0</v>
      </c>
      <c r="ED589" s="84">
        <v>118494.17000000001</v>
      </c>
      <c r="EE589" s="84">
        <f t="shared" ref="EE589" si="6355">DX589+EC589</f>
        <v>508788.42000000004</v>
      </c>
      <c r="EF589" s="84">
        <v>0</v>
      </c>
      <c r="EG589" s="84">
        <f t="shared" si="5710"/>
        <v>573852.03</v>
      </c>
      <c r="EH589" s="191">
        <f t="shared" ref="EH589" si="6356">IFERROR(EG589/EE589,"nebija plānots")</f>
        <v>1.1278795024462231</v>
      </c>
      <c r="EI589" s="84">
        <f t="shared" ref="EI589" si="6357">EG589-EE589</f>
        <v>65063.609999999986</v>
      </c>
      <c r="EJ589" s="84">
        <f t="shared" si="6343"/>
        <v>0</v>
      </c>
      <c r="EK589" s="84">
        <v>0</v>
      </c>
      <c r="EL589" s="84">
        <f t="shared" ref="EL589" si="6358">EE589+EJ589</f>
        <v>508788.42000000004</v>
      </c>
      <c r="EM589" s="84">
        <v>0</v>
      </c>
      <c r="EN589" s="84">
        <f t="shared" si="5714"/>
        <v>573852.03</v>
      </c>
      <c r="EO589" s="191">
        <f t="shared" ref="EO589" si="6359">IFERROR(EN589/EL589,"nebija plānots")</f>
        <v>1.1278795024462231</v>
      </c>
      <c r="EP589" s="84">
        <f t="shared" ref="EP589" si="6360">EN589-EL589</f>
        <v>65063.609999999986</v>
      </c>
      <c r="EQ589" s="84">
        <f t="shared" si="6343"/>
        <v>62209.42</v>
      </c>
      <c r="ER589" s="84">
        <v>0</v>
      </c>
      <c r="ES589" s="84">
        <f t="shared" ref="ES589" si="6361">EL589+EQ589</f>
        <v>570997.84000000008</v>
      </c>
      <c r="ET589" s="84">
        <v>0</v>
      </c>
      <c r="EU589" s="84">
        <f t="shared" si="5718"/>
        <v>573852.03</v>
      </c>
      <c r="EV589" s="191">
        <f t="shared" ref="EV589" si="6362">IFERROR(EU589/ES589,"nebija plānots")</f>
        <v>1.004998600344968</v>
      </c>
      <c r="EW589" s="84">
        <f t="shared" ref="EW589" si="6363">EU589-ES589</f>
        <v>2854.1899999999441</v>
      </c>
      <c r="EX589" s="84">
        <f t="shared" si="6343"/>
        <v>279262.82</v>
      </c>
      <c r="EY589" s="84">
        <v>0</v>
      </c>
      <c r="EZ589" s="84">
        <f t="shared" ref="EZ589" si="6364">ES589+EX589</f>
        <v>850260.66000000015</v>
      </c>
      <c r="FA589" s="84">
        <v>0</v>
      </c>
      <c r="FB589" s="84">
        <f t="shared" si="5722"/>
        <v>573852.03</v>
      </c>
      <c r="FC589" s="191">
        <f t="shared" ref="FC589" si="6365">IFERROR(FB589/EZ589,"nebija plānots")</f>
        <v>0.67491306724693101</v>
      </c>
      <c r="FD589" s="84">
        <f t="shared" ref="FD589" si="6366">FB589-EZ589</f>
        <v>-276408.63000000012</v>
      </c>
      <c r="FE589" s="84">
        <f t="shared" si="6343"/>
        <v>0</v>
      </c>
      <c r="FF589" s="84">
        <v>0</v>
      </c>
      <c r="FG589" s="84">
        <f t="shared" ref="FG589" si="6367">EZ589+FE589</f>
        <v>850260.66000000015</v>
      </c>
      <c r="FH589" s="84">
        <v>0</v>
      </c>
      <c r="FI589" s="84">
        <f t="shared" si="5726"/>
        <v>573852.03</v>
      </c>
      <c r="FJ589" s="191">
        <f t="shared" ref="FJ589" si="6368">IFERROR(FI589/FG589,"nebija plānots")</f>
        <v>0.67491306724693101</v>
      </c>
      <c r="FK589" s="84">
        <f t="shared" ref="FK589" si="6369">FI589-FG589</f>
        <v>-276408.63000000012</v>
      </c>
      <c r="FL589" s="84">
        <f t="shared" si="6343"/>
        <v>0</v>
      </c>
      <c r="FM589" s="84">
        <v>0</v>
      </c>
      <c r="FN589" s="84">
        <f t="shared" ref="FN589" si="6370">FG589+FL589</f>
        <v>850260.66000000015</v>
      </c>
      <c r="FO589" s="84">
        <v>0</v>
      </c>
      <c r="FP589" s="84">
        <f t="shared" si="5730"/>
        <v>573852.03</v>
      </c>
      <c r="FQ589" s="191">
        <f t="shared" ref="FQ589" si="6371">IFERROR(FP589/FN589,"nebija plānots")</f>
        <v>0.67491306724693101</v>
      </c>
      <c r="FR589" s="84">
        <f t="shared" ref="FR589" si="6372">FP589-FN589</f>
        <v>-276408.63000000012</v>
      </c>
      <c r="FS589" s="97">
        <f t="shared" si="5932"/>
        <v>850260.66000000015</v>
      </c>
      <c r="FT589" s="97">
        <f t="shared" si="5733"/>
        <v>12955869.380000001</v>
      </c>
      <c r="FU589" s="84">
        <v>276345.05</v>
      </c>
      <c r="FV589" s="84">
        <v>0</v>
      </c>
      <c r="FW589" s="84">
        <v>0</v>
      </c>
      <c r="FX589" s="84">
        <f t="shared" si="5734"/>
        <v>0</v>
      </c>
      <c r="FY589" s="191">
        <f t="shared" si="5735"/>
        <v>0</v>
      </c>
      <c r="FZ589" s="84">
        <f t="shared" si="5736"/>
        <v>276345.05</v>
      </c>
      <c r="GA589" s="84">
        <v>0</v>
      </c>
      <c r="GB589" s="84">
        <v>0</v>
      </c>
      <c r="GC589" s="84">
        <f t="shared" si="5737"/>
        <v>0</v>
      </c>
      <c r="GD589" s="84">
        <f t="shared" si="5738"/>
        <v>0</v>
      </c>
      <c r="GE589" s="84">
        <f t="shared" si="5739"/>
        <v>0</v>
      </c>
      <c r="GF589" s="191">
        <f t="shared" si="5740"/>
        <v>0</v>
      </c>
      <c r="GG589" s="84">
        <f t="shared" si="5741"/>
        <v>276345.05</v>
      </c>
      <c r="GH589" s="84">
        <v>193462.74</v>
      </c>
      <c r="GI589" s="84">
        <v>0</v>
      </c>
      <c r="GJ589" s="84">
        <f t="shared" si="5742"/>
        <v>193462.74</v>
      </c>
      <c r="GK589" s="84">
        <f t="shared" si="5743"/>
        <v>0</v>
      </c>
      <c r="GL589" s="84">
        <f t="shared" si="5744"/>
        <v>193462.74</v>
      </c>
      <c r="GM589" s="191">
        <f t="shared" si="5745"/>
        <v>0.70007673377902013</v>
      </c>
      <c r="GN589" s="84">
        <f t="shared" si="5746"/>
        <v>82882.31</v>
      </c>
      <c r="GO589" s="84">
        <v>82882.31</v>
      </c>
      <c r="GP589" s="84">
        <v>0</v>
      </c>
      <c r="GQ589" s="84">
        <f t="shared" si="5680"/>
        <v>82882.31</v>
      </c>
      <c r="GR589" s="84">
        <f t="shared" si="5681"/>
        <v>0</v>
      </c>
      <c r="GS589" s="84">
        <f t="shared" si="5682"/>
        <v>276345.05</v>
      </c>
      <c r="GT589" s="191">
        <f t="shared" si="5747"/>
        <v>1</v>
      </c>
      <c r="GU589" s="84">
        <f t="shared" si="5683"/>
        <v>0</v>
      </c>
      <c r="GV589" s="84">
        <v>0</v>
      </c>
      <c r="GW589" s="84">
        <v>0</v>
      </c>
      <c r="GX589" s="84">
        <f t="shared" si="5684"/>
        <v>0</v>
      </c>
      <c r="GY589" s="84">
        <f t="shared" si="5685"/>
        <v>0</v>
      </c>
      <c r="GZ589" s="84">
        <f t="shared" si="5686"/>
        <v>276345.05</v>
      </c>
      <c r="HA589" s="191">
        <f t="shared" si="5870"/>
        <v>1</v>
      </c>
      <c r="HB589" s="84">
        <f t="shared" si="5687"/>
        <v>0</v>
      </c>
      <c r="HC589" s="57">
        <f>FU589+FS589+CQ589+CD589+BQ589+BC589+AP589</f>
        <v>13508623.059999999</v>
      </c>
      <c r="HD589" s="57">
        <f>Q589-HC589</f>
        <v>-221000.05999999866</v>
      </c>
      <c r="HE589" s="58" t="s">
        <v>834</v>
      </c>
      <c r="HF589" s="58"/>
      <c r="HG589" s="73"/>
      <c r="HH589" s="59"/>
      <c r="HI589" s="59"/>
    </row>
    <row r="590" spans="1:217" ht="75.400000000000006" hidden="1" customHeight="1" outlineLevel="1" x14ac:dyDescent="0.45">
      <c r="B590" s="9"/>
      <c r="C590" s="317" t="s">
        <v>171</v>
      </c>
      <c r="D590" s="1" t="s">
        <v>1471</v>
      </c>
      <c r="E590" s="35">
        <v>572</v>
      </c>
      <c r="F590" s="35">
        <v>9</v>
      </c>
      <c r="G590" s="38" t="s">
        <v>171</v>
      </c>
      <c r="H590" s="37" t="s">
        <v>326</v>
      </c>
      <c r="I590" s="37" t="s">
        <v>577</v>
      </c>
      <c r="J590" s="54">
        <v>0</v>
      </c>
      <c r="K590" s="44"/>
      <c r="L590" s="38"/>
      <c r="M590" s="42" t="s">
        <v>113</v>
      </c>
      <c r="N590" s="41"/>
      <c r="O590" s="38"/>
      <c r="P590" s="38" t="s">
        <v>456</v>
      </c>
      <c r="Q590" s="40"/>
      <c r="R590" s="40"/>
      <c r="S590" s="40"/>
      <c r="T590" s="98"/>
      <c r="U590" s="40"/>
      <c r="V590" s="40"/>
      <c r="W590" s="40"/>
      <c r="X590" s="85">
        <f t="shared" si="5748"/>
        <v>0</v>
      </c>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0"/>
      <c r="AZ590" s="40"/>
      <c r="BA590" s="40"/>
      <c r="BB590" s="40"/>
      <c r="BC590" s="40"/>
      <c r="BD590" s="40"/>
      <c r="BE590" s="40"/>
      <c r="BF590" s="40"/>
      <c r="BG590" s="40"/>
      <c r="BH590" s="40"/>
      <c r="BI590" s="40"/>
      <c r="BJ590" s="40"/>
      <c r="BK590" s="40"/>
      <c r="BL590" s="40"/>
      <c r="BM590" s="40"/>
      <c r="BN590" s="40"/>
      <c r="BO590" s="40"/>
      <c r="BP590" s="40"/>
      <c r="BQ590" s="40"/>
      <c r="BR590" s="40"/>
      <c r="BS590" s="40"/>
      <c r="BT590" s="40"/>
      <c r="BU590" s="40"/>
      <c r="BV590" s="40"/>
      <c r="BW590" s="40"/>
      <c r="BX590" s="40"/>
      <c r="BY590" s="40"/>
      <c r="BZ590" s="40"/>
      <c r="CA590" s="40"/>
      <c r="CB590" s="40"/>
      <c r="CC590" s="40"/>
      <c r="CD590" s="40"/>
      <c r="CE590" s="40"/>
      <c r="CF590" s="40"/>
      <c r="CG590" s="40"/>
      <c r="CH590" s="40"/>
      <c r="CI590" s="40"/>
      <c r="CJ590" s="40"/>
      <c r="CK590" s="40"/>
      <c r="CL590" s="40"/>
      <c r="CM590" s="40"/>
      <c r="CN590" s="40"/>
      <c r="CO590" s="84">
        <v>0</v>
      </c>
      <c r="CP590" s="84">
        <v>0</v>
      </c>
      <c r="CQ590" s="40"/>
      <c r="CR590" s="57">
        <f t="shared" si="5749"/>
        <v>0</v>
      </c>
      <c r="CS590" s="40"/>
      <c r="CT590" s="40"/>
      <c r="CU590" s="84"/>
      <c r="CV590" s="84"/>
      <c r="CW590" s="84"/>
      <c r="CX590" s="84"/>
      <c r="CY590" s="191"/>
      <c r="CZ590" s="84"/>
      <c r="DA590" s="40"/>
      <c r="DB590" s="84">
        <v>0</v>
      </c>
      <c r="DC590" s="84"/>
      <c r="DD590" s="84"/>
      <c r="DE590" s="84">
        <f t="shared" si="5694"/>
        <v>0</v>
      </c>
      <c r="DF590" s="191"/>
      <c r="DG590" s="84"/>
      <c r="DH590" s="40"/>
      <c r="DI590" s="84">
        <v>0</v>
      </c>
      <c r="DJ590" s="84"/>
      <c r="DK590" s="84"/>
      <c r="DL590" s="84">
        <f t="shared" si="5698"/>
        <v>0</v>
      </c>
      <c r="DM590" s="191"/>
      <c r="DN590" s="84"/>
      <c r="DO590" s="40"/>
      <c r="DP590" s="84">
        <v>0</v>
      </c>
      <c r="DQ590" s="84"/>
      <c r="DR590" s="84"/>
      <c r="DS590" s="84">
        <f t="shared" si="5702"/>
        <v>0</v>
      </c>
      <c r="DT590" s="191"/>
      <c r="DU590" s="84"/>
      <c r="DV590" s="40"/>
      <c r="DW590" s="84">
        <v>0</v>
      </c>
      <c r="DX590" s="84"/>
      <c r="DY590" s="84"/>
      <c r="DZ590" s="84">
        <f t="shared" si="5706"/>
        <v>0</v>
      </c>
      <c r="EA590" s="191"/>
      <c r="EB590" s="84"/>
      <c r="EC590" s="40"/>
      <c r="ED590" s="84">
        <v>0</v>
      </c>
      <c r="EE590" s="84"/>
      <c r="EF590" s="84"/>
      <c r="EG590" s="84">
        <f t="shared" si="5710"/>
        <v>0</v>
      </c>
      <c r="EH590" s="191"/>
      <c r="EI590" s="84"/>
      <c r="EJ590" s="40"/>
      <c r="EK590" s="84">
        <v>0</v>
      </c>
      <c r="EL590" s="84"/>
      <c r="EM590" s="84"/>
      <c r="EN590" s="84">
        <f t="shared" si="5714"/>
        <v>0</v>
      </c>
      <c r="EO590" s="191"/>
      <c r="EP590" s="84"/>
      <c r="EQ590" s="40"/>
      <c r="ER590" s="84">
        <v>0</v>
      </c>
      <c r="ES590" s="84"/>
      <c r="ET590" s="84"/>
      <c r="EU590" s="84">
        <f t="shared" si="5718"/>
        <v>0</v>
      </c>
      <c r="EV590" s="191"/>
      <c r="EW590" s="84"/>
      <c r="EX590" s="40"/>
      <c r="EY590" s="84">
        <v>0</v>
      </c>
      <c r="EZ590" s="84"/>
      <c r="FA590" s="84"/>
      <c r="FB590" s="84">
        <f t="shared" si="5722"/>
        <v>0</v>
      </c>
      <c r="FC590" s="191"/>
      <c r="FD590" s="84"/>
      <c r="FE590" s="40"/>
      <c r="FF590" s="84">
        <v>0</v>
      </c>
      <c r="FG590" s="84"/>
      <c r="FH590" s="84"/>
      <c r="FI590" s="84">
        <f t="shared" si="5726"/>
        <v>0</v>
      </c>
      <c r="FJ590" s="191"/>
      <c r="FK590" s="84"/>
      <c r="FL590" s="40"/>
      <c r="FM590" s="84">
        <v>0</v>
      </c>
      <c r="FN590" s="84"/>
      <c r="FO590" s="84"/>
      <c r="FP590" s="84">
        <f t="shared" si="5730"/>
        <v>0</v>
      </c>
      <c r="FQ590" s="191"/>
      <c r="FR590" s="84"/>
      <c r="FS590" s="40"/>
      <c r="FT590" s="97">
        <f t="shared" si="5733"/>
        <v>0</v>
      </c>
      <c r="FU590" s="84">
        <v>0</v>
      </c>
      <c r="FV590" s="84">
        <v>0</v>
      </c>
      <c r="FW590" s="84">
        <v>0</v>
      </c>
      <c r="FX590" s="84">
        <f t="shared" si="5734"/>
        <v>0</v>
      </c>
      <c r="FY590" s="191" t="str">
        <f t="shared" si="5735"/>
        <v>nebija plānots</v>
      </c>
      <c r="FZ590" s="84">
        <f t="shared" si="5736"/>
        <v>0</v>
      </c>
      <c r="GA590" s="84">
        <v>0</v>
      </c>
      <c r="GB590" s="84">
        <v>0</v>
      </c>
      <c r="GC590" s="84">
        <f t="shared" si="5737"/>
        <v>0</v>
      </c>
      <c r="GD590" s="84">
        <f t="shared" si="5738"/>
        <v>0</v>
      </c>
      <c r="GE590" s="84">
        <f t="shared" si="5739"/>
        <v>0</v>
      </c>
      <c r="GF590" s="191" t="str">
        <f t="shared" si="5740"/>
        <v>nebija plānots</v>
      </c>
      <c r="GG590" s="84">
        <f t="shared" si="5741"/>
        <v>0</v>
      </c>
      <c r="GH590" s="84">
        <v>0</v>
      </c>
      <c r="GI590" s="84">
        <v>0</v>
      </c>
      <c r="GJ590" s="84">
        <f t="shared" si="5742"/>
        <v>0</v>
      </c>
      <c r="GK590" s="84">
        <f t="shared" si="5743"/>
        <v>0</v>
      </c>
      <c r="GL590" s="84">
        <f t="shared" si="5744"/>
        <v>0</v>
      </c>
      <c r="GM590" s="191" t="str">
        <f t="shared" si="5745"/>
        <v>nebija plānots</v>
      </c>
      <c r="GN590" s="84">
        <f t="shared" si="5746"/>
        <v>0</v>
      </c>
      <c r="GO590" s="84">
        <v>0</v>
      </c>
      <c r="GP590" s="84">
        <v>0</v>
      </c>
      <c r="GQ590" s="84">
        <f t="shared" si="5680"/>
        <v>0</v>
      </c>
      <c r="GR590" s="84">
        <f t="shared" si="5681"/>
        <v>0</v>
      </c>
      <c r="GS590" s="84">
        <f t="shared" si="5682"/>
        <v>0</v>
      </c>
      <c r="GT590" s="191" t="str">
        <f t="shared" si="5747"/>
        <v>nebija plānots</v>
      </c>
      <c r="GU590" s="84">
        <f t="shared" si="5683"/>
        <v>0</v>
      </c>
      <c r="GV590" s="84">
        <v>0</v>
      </c>
      <c r="GW590" s="84">
        <v>0</v>
      </c>
      <c r="GX590" s="84">
        <f t="shared" si="5684"/>
        <v>0</v>
      </c>
      <c r="GY590" s="84">
        <f t="shared" si="5685"/>
        <v>0</v>
      </c>
      <c r="GZ590" s="84">
        <f t="shared" si="5686"/>
        <v>0</v>
      </c>
      <c r="HA590" s="191" t="str">
        <f t="shared" si="5870"/>
        <v>nebija plānots</v>
      </c>
      <c r="HB590" s="84">
        <f t="shared" si="5687"/>
        <v>0</v>
      </c>
      <c r="HC590" s="40"/>
      <c r="HD590" s="40"/>
      <c r="HE590" s="99"/>
      <c r="HF590" s="99"/>
      <c r="HG590" s="117"/>
      <c r="HH590" s="100"/>
      <c r="HI590" s="100"/>
    </row>
    <row r="591" spans="1:217" ht="75.400000000000006" hidden="1" customHeight="1" outlineLevel="1" x14ac:dyDescent="0.45">
      <c r="B591" s="9"/>
      <c r="C591" s="317" t="s">
        <v>171</v>
      </c>
      <c r="D591" s="1" t="s">
        <v>1471</v>
      </c>
      <c r="E591" s="35">
        <v>573</v>
      </c>
      <c r="F591" s="35">
        <v>9</v>
      </c>
      <c r="G591" s="38" t="s">
        <v>171</v>
      </c>
      <c r="H591" s="37" t="s">
        <v>326</v>
      </c>
      <c r="I591" s="37" t="s">
        <v>577</v>
      </c>
      <c r="J591" s="54">
        <v>0</v>
      </c>
      <c r="K591" s="44"/>
      <c r="L591" s="38"/>
      <c r="M591" s="42" t="s">
        <v>113</v>
      </c>
      <c r="N591" s="41"/>
      <c r="O591" s="38"/>
      <c r="P591" s="38" t="s">
        <v>457</v>
      </c>
      <c r="Q591" s="40"/>
      <c r="R591" s="40"/>
      <c r="S591" s="40"/>
      <c r="T591" s="98"/>
      <c r="U591" s="40"/>
      <c r="V591" s="40"/>
      <c r="W591" s="40"/>
      <c r="X591" s="85">
        <f t="shared" si="5748"/>
        <v>0</v>
      </c>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0"/>
      <c r="AZ591" s="40"/>
      <c r="BA591" s="40"/>
      <c r="BB591" s="40"/>
      <c r="BC591" s="40"/>
      <c r="BD591" s="40"/>
      <c r="BE591" s="40"/>
      <c r="BF591" s="40"/>
      <c r="BG591" s="40"/>
      <c r="BH591" s="40"/>
      <c r="BI591" s="40"/>
      <c r="BJ591" s="40"/>
      <c r="BK591" s="40"/>
      <c r="BL591" s="40"/>
      <c r="BM591" s="40"/>
      <c r="BN591" s="40"/>
      <c r="BO591" s="40"/>
      <c r="BP591" s="40"/>
      <c r="BQ591" s="40"/>
      <c r="BR591" s="40"/>
      <c r="BS591" s="40"/>
      <c r="BT591" s="40"/>
      <c r="BU591" s="40"/>
      <c r="BV591" s="40"/>
      <c r="BW591" s="40"/>
      <c r="BX591" s="40"/>
      <c r="BY591" s="40"/>
      <c r="BZ591" s="40"/>
      <c r="CA591" s="40"/>
      <c r="CB591" s="40"/>
      <c r="CC591" s="40"/>
      <c r="CD591" s="40"/>
      <c r="CE591" s="40"/>
      <c r="CF591" s="40"/>
      <c r="CG591" s="40"/>
      <c r="CH591" s="40"/>
      <c r="CI591" s="40"/>
      <c r="CJ591" s="40"/>
      <c r="CK591" s="40"/>
      <c r="CL591" s="40"/>
      <c r="CM591" s="40"/>
      <c r="CN591" s="40"/>
      <c r="CO591" s="84">
        <v>0</v>
      </c>
      <c r="CP591" s="84">
        <v>0</v>
      </c>
      <c r="CQ591" s="40"/>
      <c r="CR591" s="57">
        <f t="shared" si="5749"/>
        <v>0</v>
      </c>
      <c r="CS591" s="40"/>
      <c r="CT591" s="40">
        <v>365755.84</v>
      </c>
      <c r="CU591" s="84"/>
      <c r="CV591" s="84"/>
      <c r="CW591" s="84"/>
      <c r="CX591" s="84"/>
      <c r="CY591" s="191"/>
      <c r="CZ591" s="84"/>
      <c r="DA591" s="40">
        <v>0</v>
      </c>
      <c r="DB591" s="84">
        <v>0</v>
      </c>
      <c r="DC591" s="84"/>
      <c r="DD591" s="84"/>
      <c r="DE591" s="84">
        <f t="shared" si="5694"/>
        <v>0</v>
      </c>
      <c r="DF591" s="191"/>
      <c r="DG591" s="84"/>
      <c r="DH591" s="40">
        <v>118467.82</v>
      </c>
      <c r="DI591" s="84">
        <v>0</v>
      </c>
      <c r="DJ591" s="84"/>
      <c r="DK591" s="84"/>
      <c r="DL591" s="84">
        <f t="shared" si="5698"/>
        <v>0</v>
      </c>
      <c r="DM591" s="191"/>
      <c r="DN591" s="84"/>
      <c r="DO591" s="40">
        <v>0</v>
      </c>
      <c r="DP591" s="84">
        <v>0</v>
      </c>
      <c r="DQ591" s="84"/>
      <c r="DR591" s="84"/>
      <c r="DS591" s="84">
        <f t="shared" si="5702"/>
        <v>0</v>
      </c>
      <c r="DT591" s="191"/>
      <c r="DU591" s="84"/>
      <c r="DV591" s="40">
        <v>0</v>
      </c>
      <c r="DW591" s="84">
        <v>0</v>
      </c>
      <c r="DX591" s="84"/>
      <c r="DY591" s="84"/>
      <c r="DZ591" s="84">
        <f t="shared" si="5706"/>
        <v>0</v>
      </c>
      <c r="EA591" s="191"/>
      <c r="EB591" s="84"/>
      <c r="EC591" s="40">
        <v>0</v>
      </c>
      <c r="ED591" s="84">
        <v>0</v>
      </c>
      <c r="EE591" s="84"/>
      <c r="EF591" s="84"/>
      <c r="EG591" s="84">
        <f t="shared" si="5710"/>
        <v>0</v>
      </c>
      <c r="EH591" s="191"/>
      <c r="EI591" s="84"/>
      <c r="EJ591" s="40">
        <v>0</v>
      </c>
      <c r="EK591" s="84">
        <v>0</v>
      </c>
      <c r="EL591" s="84"/>
      <c r="EM591" s="84"/>
      <c r="EN591" s="84">
        <f t="shared" si="5714"/>
        <v>0</v>
      </c>
      <c r="EO591" s="191"/>
      <c r="EP591" s="84"/>
      <c r="EQ591" s="40">
        <v>62209.42</v>
      </c>
      <c r="ER591" s="84">
        <v>0</v>
      </c>
      <c r="ES591" s="84"/>
      <c r="ET591" s="84"/>
      <c r="EU591" s="84">
        <f t="shared" si="5718"/>
        <v>0</v>
      </c>
      <c r="EV591" s="191"/>
      <c r="EW591" s="84"/>
      <c r="EX591" s="40">
        <v>279262.82</v>
      </c>
      <c r="EY591" s="84">
        <v>0</v>
      </c>
      <c r="EZ591" s="84"/>
      <c r="FA591" s="84"/>
      <c r="FB591" s="84">
        <f t="shared" si="5722"/>
        <v>0</v>
      </c>
      <c r="FC591" s="191"/>
      <c r="FD591" s="84"/>
      <c r="FE591" s="40">
        <v>0</v>
      </c>
      <c r="FF591" s="84">
        <v>0</v>
      </c>
      <c r="FG591" s="84"/>
      <c r="FH591" s="84"/>
      <c r="FI591" s="84">
        <f t="shared" si="5726"/>
        <v>0</v>
      </c>
      <c r="FJ591" s="191"/>
      <c r="FK591" s="84"/>
      <c r="FL591" s="40">
        <v>0</v>
      </c>
      <c r="FM591" s="84">
        <v>0</v>
      </c>
      <c r="FN591" s="84"/>
      <c r="FO591" s="84"/>
      <c r="FP591" s="84">
        <f t="shared" si="5730"/>
        <v>0</v>
      </c>
      <c r="FQ591" s="191"/>
      <c r="FR591" s="84"/>
      <c r="FS591" s="40"/>
      <c r="FT591" s="97">
        <f t="shared" si="5733"/>
        <v>0</v>
      </c>
      <c r="FU591" s="84">
        <v>0</v>
      </c>
      <c r="FV591" s="84">
        <v>0</v>
      </c>
      <c r="FW591" s="84">
        <v>0</v>
      </c>
      <c r="FX591" s="84">
        <f t="shared" si="5734"/>
        <v>0</v>
      </c>
      <c r="FY591" s="191" t="str">
        <f t="shared" si="5735"/>
        <v>nebija plānots</v>
      </c>
      <c r="FZ591" s="84">
        <f t="shared" si="5736"/>
        <v>0</v>
      </c>
      <c r="GA591" s="84">
        <v>0</v>
      </c>
      <c r="GB591" s="84">
        <v>0</v>
      </c>
      <c r="GC591" s="84">
        <f t="shared" si="5737"/>
        <v>0</v>
      </c>
      <c r="GD591" s="84">
        <f t="shared" si="5738"/>
        <v>0</v>
      </c>
      <c r="GE591" s="84">
        <f t="shared" si="5739"/>
        <v>0</v>
      </c>
      <c r="GF591" s="191" t="str">
        <f t="shared" si="5740"/>
        <v>nebija plānots</v>
      </c>
      <c r="GG591" s="84">
        <f t="shared" si="5741"/>
        <v>0</v>
      </c>
      <c r="GH591" s="84">
        <v>0</v>
      </c>
      <c r="GI591" s="84">
        <v>0</v>
      </c>
      <c r="GJ591" s="84">
        <f t="shared" si="5742"/>
        <v>0</v>
      </c>
      <c r="GK591" s="84">
        <f t="shared" si="5743"/>
        <v>0</v>
      </c>
      <c r="GL591" s="84">
        <f t="shared" si="5744"/>
        <v>0</v>
      </c>
      <c r="GM591" s="191" t="str">
        <f t="shared" si="5745"/>
        <v>nebija plānots</v>
      </c>
      <c r="GN591" s="84">
        <f t="shared" si="5746"/>
        <v>0</v>
      </c>
      <c r="GO591" s="84">
        <v>0</v>
      </c>
      <c r="GP591" s="84">
        <v>0</v>
      </c>
      <c r="GQ591" s="84">
        <f t="shared" si="5680"/>
        <v>0</v>
      </c>
      <c r="GR591" s="84">
        <f t="shared" si="5681"/>
        <v>0</v>
      </c>
      <c r="GS591" s="84">
        <f t="shared" si="5682"/>
        <v>0</v>
      </c>
      <c r="GT591" s="191" t="str">
        <f t="shared" si="5747"/>
        <v>nebija plānots</v>
      </c>
      <c r="GU591" s="84">
        <f t="shared" si="5683"/>
        <v>0</v>
      </c>
      <c r="GV591" s="84">
        <v>0</v>
      </c>
      <c r="GW591" s="84">
        <v>0</v>
      </c>
      <c r="GX591" s="84">
        <f t="shared" si="5684"/>
        <v>0</v>
      </c>
      <c r="GY591" s="84">
        <f t="shared" si="5685"/>
        <v>0</v>
      </c>
      <c r="GZ591" s="84">
        <f t="shared" si="5686"/>
        <v>0</v>
      </c>
      <c r="HA591" s="191" t="str">
        <f t="shared" si="5870"/>
        <v>nebija plānots</v>
      </c>
      <c r="HB591" s="84">
        <f t="shared" si="5687"/>
        <v>0</v>
      </c>
      <c r="HC591" s="40"/>
      <c r="HD591" s="40"/>
      <c r="HE591" s="99"/>
      <c r="HF591" s="99" t="s">
        <v>828</v>
      </c>
      <c r="HG591" s="117" t="s">
        <v>845</v>
      </c>
      <c r="HH591" s="100" t="s">
        <v>828</v>
      </c>
      <c r="HI591" s="100" t="s">
        <v>828</v>
      </c>
    </row>
    <row r="592" spans="1:217" ht="75.400000000000006" customHeight="1" collapsed="1" x14ac:dyDescent="0.45">
      <c r="A592" s="241" t="s">
        <v>1248</v>
      </c>
      <c r="B592" s="9" t="str">
        <f>C592&amp;J592&amp;"."&amp;D592</f>
        <v>9.3.2.4.Nē</v>
      </c>
      <c r="C592" s="317" t="s">
        <v>171</v>
      </c>
      <c r="D592" s="1" t="s">
        <v>1471</v>
      </c>
      <c r="E592" s="35"/>
      <c r="F592" s="52">
        <v>9</v>
      </c>
      <c r="G592" s="55" t="s">
        <v>171</v>
      </c>
      <c r="H592" s="54" t="s">
        <v>326</v>
      </c>
      <c r="I592" s="54" t="str">
        <f t="shared" ref="I592" si="6373">CONCATENATE(G592," ",H592)</f>
        <v>9.3.2. Veselības aprūpes infrastruktūra</v>
      </c>
      <c r="J592" s="54">
        <v>4</v>
      </c>
      <c r="K592" s="74">
        <v>4</v>
      </c>
      <c r="L592" s="38" t="str">
        <f t="shared" ref="L592" si="6374">G592&amp;K592</f>
        <v>9.3.2.4</v>
      </c>
      <c r="M592" s="63" t="s">
        <v>113</v>
      </c>
      <c r="N592" s="62" t="s">
        <v>5</v>
      </c>
      <c r="O592" s="55" t="s">
        <v>222</v>
      </c>
      <c r="P592" s="55" t="s">
        <v>225</v>
      </c>
      <c r="Q592" s="57">
        <f t="shared" ref="Q592" si="6375">S592+T592+U592+V592+W592</f>
        <v>1215063.78</v>
      </c>
      <c r="R592" s="57">
        <f t="shared" ref="R592" si="6376">S592+T592+U592+V592</f>
        <v>1215063.78</v>
      </c>
      <c r="S592" s="80">
        <v>0</v>
      </c>
      <c r="T592" s="81">
        <v>1215063.78</v>
      </c>
      <c r="U592" s="80">
        <v>0</v>
      </c>
      <c r="V592" s="80">
        <v>0</v>
      </c>
      <c r="W592" s="80">
        <v>0</v>
      </c>
      <c r="X592" s="85" t="str">
        <f t="shared" si="5748"/>
        <v>ERAF</v>
      </c>
      <c r="Y592" s="85">
        <v>0</v>
      </c>
      <c r="Z592" s="85">
        <v>0</v>
      </c>
      <c r="AA592" s="85">
        <v>0</v>
      </c>
      <c r="AB592" s="85">
        <v>0</v>
      </c>
      <c r="AC592" s="85">
        <v>0</v>
      </c>
      <c r="AD592" s="85">
        <v>0</v>
      </c>
      <c r="AE592" s="85">
        <v>0</v>
      </c>
      <c r="AF592" s="85">
        <v>0</v>
      </c>
      <c r="AG592" s="85">
        <v>0</v>
      </c>
      <c r="AH592" s="85">
        <v>0</v>
      </c>
      <c r="AI592" s="85">
        <v>0</v>
      </c>
      <c r="AJ592" s="85">
        <v>0</v>
      </c>
      <c r="AK592" s="85">
        <v>0</v>
      </c>
      <c r="AL592" s="85">
        <v>0</v>
      </c>
      <c r="AM592" s="85">
        <v>0</v>
      </c>
      <c r="AN592" s="85">
        <f t="shared" ref="AN592" si="6377">AM592+Z592+Y592</f>
        <v>0</v>
      </c>
      <c r="AO592" s="85">
        <v>0</v>
      </c>
      <c r="AP592" s="57">
        <f t="shared" ref="AP592" si="6378">AO592+AN592</f>
        <v>0</v>
      </c>
      <c r="AQ592" s="85">
        <v>0</v>
      </c>
      <c r="AR592" s="85">
        <v>0</v>
      </c>
      <c r="AS592" s="85">
        <v>0</v>
      </c>
      <c r="AT592" s="85">
        <v>0</v>
      </c>
      <c r="AU592" s="85">
        <v>0</v>
      </c>
      <c r="AV592" s="85">
        <v>0</v>
      </c>
      <c r="AW592" s="85">
        <v>0</v>
      </c>
      <c r="AX592" s="85">
        <v>14115.98</v>
      </c>
      <c r="AY592" s="85">
        <v>60616.92</v>
      </c>
      <c r="AZ592" s="85">
        <v>74498.500000000015</v>
      </c>
      <c r="BA592" s="85">
        <v>65127.700000000004</v>
      </c>
      <c r="BB592" s="85">
        <v>100082.65999999997</v>
      </c>
      <c r="BC592" s="57">
        <f t="shared" ref="BC592" si="6379">AQ592+AR592+AS592+AT592+AU592+AV592+AW592+AX592+AY592+AZ592+BA592+BB592</f>
        <v>314441.76</v>
      </c>
      <c r="BD592" s="57">
        <f t="shared" ref="BD592" si="6380">AP592+BC592</f>
        <v>314441.76</v>
      </c>
      <c r="BE592" s="85">
        <v>92325.889999999985</v>
      </c>
      <c r="BF592" s="85">
        <v>92202.74</v>
      </c>
      <c r="BG592" s="85">
        <v>78625.710000000006</v>
      </c>
      <c r="BH592" s="85">
        <v>92006.81</v>
      </c>
      <c r="BI592" s="85">
        <v>68175.739999999991</v>
      </c>
      <c r="BJ592" s="85">
        <v>53979.890000000007</v>
      </c>
      <c r="BK592" s="85">
        <v>98164.88</v>
      </c>
      <c r="BL592" s="85">
        <v>48591.359999999993</v>
      </c>
      <c r="BM592" s="85">
        <v>20150.960000000003</v>
      </c>
      <c r="BN592" s="85">
        <v>19897.53</v>
      </c>
      <c r="BO592" s="85">
        <v>27701.39</v>
      </c>
      <c r="BP592" s="85">
        <v>54973.919999999998</v>
      </c>
      <c r="BQ592" s="57">
        <f t="shared" ref="BQ592" si="6381">BE592+BF592+BG592+BH592+BI592+BJ592+BK592+BL592+BM592+BN592+BO592+BP592</f>
        <v>746796.82000000007</v>
      </c>
      <c r="BR592" s="85">
        <v>23858.899999999998</v>
      </c>
      <c r="BS592" s="85">
        <v>12801.219999999998</v>
      </c>
      <c r="BT592" s="85">
        <v>13104.380000000001</v>
      </c>
      <c r="BU592" s="85">
        <v>1112.1400000000001</v>
      </c>
      <c r="BV592" s="85">
        <v>0</v>
      </c>
      <c r="BW592" s="85">
        <v>2748.35</v>
      </c>
      <c r="BX592" s="85">
        <v>2785.9</v>
      </c>
      <c r="BY592" s="85">
        <v>6848.0599999999995</v>
      </c>
      <c r="BZ592" s="85">
        <v>0</v>
      </c>
      <c r="CA592" s="85">
        <v>767.67</v>
      </c>
      <c r="CB592" s="85">
        <v>3269.61</v>
      </c>
      <c r="CC592" s="85">
        <v>5728.07</v>
      </c>
      <c r="CD592" s="57">
        <f t="shared" ref="CD592" si="6382">BR592+BS592+BT592+BU592+BV592+BW592+BX592+BY592+BZ592+CA592+CB592+CC592</f>
        <v>73024.299999999988</v>
      </c>
      <c r="CE592" s="85">
        <v>0</v>
      </c>
      <c r="CF592" s="85">
        <v>0</v>
      </c>
      <c r="CG592" s="85">
        <v>0</v>
      </c>
      <c r="CH592" s="85">
        <v>0</v>
      </c>
      <c r="CI592" s="85">
        <v>0</v>
      </c>
      <c r="CJ592" s="85">
        <v>0</v>
      </c>
      <c r="CK592" s="85">
        <v>0</v>
      </c>
      <c r="CL592" s="85">
        <v>19635</v>
      </c>
      <c r="CM592" s="85">
        <v>0</v>
      </c>
      <c r="CN592" s="85">
        <v>0</v>
      </c>
      <c r="CO592" s="84">
        <v>0</v>
      </c>
      <c r="CP592" s="84">
        <v>0</v>
      </c>
      <c r="CQ592" s="57">
        <f>CE592+CF592+CG592+CH592+CI592+CJ592+CK592+CL592+CM592+CN592+CO592+CP592</f>
        <v>19635</v>
      </c>
      <c r="CR592" s="57">
        <f t="shared" si="5749"/>
        <v>1153897.8800000001</v>
      </c>
      <c r="CS592" s="179">
        <v>0</v>
      </c>
      <c r="CT592" s="84">
        <v>0</v>
      </c>
      <c r="CU592" s="84">
        <v>0</v>
      </c>
      <c r="CV592" s="84">
        <f t="shared" si="5688"/>
        <v>0</v>
      </c>
      <c r="CW592" s="84">
        <v>0</v>
      </c>
      <c r="CX592" s="84">
        <f t="shared" si="5689"/>
        <v>0</v>
      </c>
      <c r="CY592" s="191" t="str">
        <f t="shared" si="5690"/>
        <v>nebija plānots</v>
      </c>
      <c r="CZ592" s="84">
        <f t="shared" si="5691"/>
        <v>0</v>
      </c>
      <c r="DA592" s="84">
        <f t="shared" ref="DA592:FL592" si="6383">DA593+DA594</f>
        <v>0</v>
      </c>
      <c r="DB592" s="84">
        <v>0</v>
      </c>
      <c r="DC592" s="84">
        <f t="shared" si="5693"/>
        <v>0</v>
      </c>
      <c r="DD592" s="84">
        <v>0</v>
      </c>
      <c r="DE592" s="84">
        <f t="shared" si="5694"/>
        <v>0</v>
      </c>
      <c r="DF592" s="191" t="str">
        <f t="shared" ref="DF592" si="6384">IFERROR(DE592/DC592,"nebija plānots")</f>
        <v>nebija plānots</v>
      </c>
      <c r="DG592" s="84">
        <f t="shared" ref="DG592" si="6385">DE592-DC592</f>
        <v>0</v>
      </c>
      <c r="DH592" s="84">
        <f t="shared" si="6383"/>
        <v>0</v>
      </c>
      <c r="DI592" s="84">
        <v>0</v>
      </c>
      <c r="DJ592" s="84">
        <f t="shared" ref="DJ592" si="6386">DC592+DH592</f>
        <v>0</v>
      </c>
      <c r="DK592" s="84">
        <v>0</v>
      </c>
      <c r="DL592" s="84">
        <f t="shared" si="5698"/>
        <v>0</v>
      </c>
      <c r="DM592" s="191" t="str">
        <f t="shared" ref="DM592" si="6387">IFERROR(DL592/DJ592,"nebija plānots")</f>
        <v>nebija plānots</v>
      </c>
      <c r="DN592" s="84">
        <f t="shared" ref="DN592" si="6388">DL592-DJ592</f>
        <v>0</v>
      </c>
      <c r="DO592" s="84">
        <f t="shared" si="6383"/>
        <v>0</v>
      </c>
      <c r="DP592" s="84">
        <v>0</v>
      </c>
      <c r="DQ592" s="84">
        <f t="shared" ref="DQ592" si="6389">DJ592+DO592</f>
        <v>0</v>
      </c>
      <c r="DR592" s="84">
        <v>0</v>
      </c>
      <c r="DS592" s="84">
        <f t="shared" si="5702"/>
        <v>0</v>
      </c>
      <c r="DT592" s="191" t="str">
        <f t="shared" ref="DT592" si="6390">IFERROR(DS592/DQ592,"nebija plānots")</f>
        <v>nebija plānots</v>
      </c>
      <c r="DU592" s="84">
        <f t="shared" ref="DU592" si="6391">DS592-DQ592</f>
        <v>0</v>
      </c>
      <c r="DV592" s="84">
        <f t="shared" si="6383"/>
        <v>0</v>
      </c>
      <c r="DW592" s="84">
        <v>0</v>
      </c>
      <c r="DX592" s="84">
        <f t="shared" ref="DX592" si="6392">DQ592+DV592</f>
        <v>0</v>
      </c>
      <c r="DY592" s="84">
        <v>0</v>
      </c>
      <c r="DZ592" s="84">
        <f t="shared" si="5706"/>
        <v>0</v>
      </c>
      <c r="EA592" s="191" t="str">
        <f t="shared" ref="EA592" si="6393">IFERROR(DZ592/DX592,"nebija plānots")</f>
        <v>nebija plānots</v>
      </c>
      <c r="EB592" s="84">
        <f t="shared" ref="EB592" si="6394">DZ592-DX592</f>
        <v>0</v>
      </c>
      <c r="EC592" s="84">
        <f t="shared" si="6383"/>
        <v>0</v>
      </c>
      <c r="ED592" s="84">
        <v>0</v>
      </c>
      <c r="EE592" s="84">
        <f t="shared" ref="EE592" si="6395">DX592+EC592</f>
        <v>0</v>
      </c>
      <c r="EF592" s="84">
        <v>0</v>
      </c>
      <c r="EG592" s="84">
        <f t="shared" si="5710"/>
        <v>0</v>
      </c>
      <c r="EH592" s="191" t="str">
        <f t="shared" ref="EH592" si="6396">IFERROR(EG592/EE592,"nebija plānots")</f>
        <v>nebija plānots</v>
      </c>
      <c r="EI592" s="84">
        <f t="shared" ref="EI592" si="6397">EG592-EE592</f>
        <v>0</v>
      </c>
      <c r="EJ592" s="84">
        <f t="shared" si="6383"/>
        <v>0</v>
      </c>
      <c r="EK592" s="84">
        <v>0</v>
      </c>
      <c r="EL592" s="84">
        <f t="shared" ref="EL592" si="6398">EE592+EJ592</f>
        <v>0</v>
      </c>
      <c r="EM592" s="84">
        <v>0</v>
      </c>
      <c r="EN592" s="84">
        <f t="shared" si="5714"/>
        <v>0</v>
      </c>
      <c r="EO592" s="191" t="str">
        <f t="shared" ref="EO592" si="6399">IFERROR(EN592/EL592,"nebija plānots")</f>
        <v>nebija plānots</v>
      </c>
      <c r="EP592" s="84">
        <f t="shared" ref="EP592" si="6400">EN592-EL592</f>
        <v>0</v>
      </c>
      <c r="EQ592" s="84">
        <f t="shared" si="6383"/>
        <v>0</v>
      </c>
      <c r="ER592" s="84">
        <v>-6800</v>
      </c>
      <c r="ES592" s="84">
        <f t="shared" ref="ES592" si="6401">EL592+EQ592</f>
        <v>0</v>
      </c>
      <c r="ET592" s="84">
        <v>6800</v>
      </c>
      <c r="EU592" s="84">
        <f t="shared" si="5718"/>
        <v>-6800</v>
      </c>
      <c r="EV592" s="191" t="str">
        <f t="shared" ref="EV592" si="6402">IFERROR(EU592/ES592,"nebija plānots")</f>
        <v>nebija plānots</v>
      </c>
      <c r="EW592" s="84">
        <f t="shared" ref="EW592" si="6403">EU592-ES592</f>
        <v>-6800</v>
      </c>
      <c r="EX592" s="84">
        <f t="shared" si="6383"/>
        <v>0</v>
      </c>
      <c r="EY592" s="84">
        <v>0</v>
      </c>
      <c r="EZ592" s="84">
        <f t="shared" ref="EZ592" si="6404">ES592+EX592</f>
        <v>0</v>
      </c>
      <c r="FA592" s="84">
        <v>6800</v>
      </c>
      <c r="FB592" s="84">
        <f t="shared" si="5722"/>
        <v>-6800</v>
      </c>
      <c r="FC592" s="191" t="str">
        <f t="shared" ref="FC592" si="6405">IFERROR(FB592/EZ592,"nebija plānots")</f>
        <v>nebija plānots</v>
      </c>
      <c r="FD592" s="84">
        <f t="shared" ref="FD592" si="6406">FB592-EZ592</f>
        <v>-6800</v>
      </c>
      <c r="FE592" s="84">
        <f t="shared" si="6383"/>
        <v>0</v>
      </c>
      <c r="FF592" s="84">
        <v>0</v>
      </c>
      <c r="FG592" s="84">
        <f t="shared" ref="FG592" si="6407">EZ592+FE592</f>
        <v>0</v>
      </c>
      <c r="FH592" s="84">
        <v>6800</v>
      </c>
      <c r="FI592" s="84">
        <f t="shared" si="5726"/>
        <v>-6800</v>
      </c>
      <c r="FJ592" s="191" t="str">
        <f t="shared" ref="FJ592" si="6408">IFERROR(FI592/FG592,"nebija plānots")</f>
        <v>nebija plānots</v>
      </c>
      <c r="FK592" s="84">
        <f t="shared" ref="FK592" si="6409">FI592-FG592</f>
        <v>-6800</v>
      </c>
      <c r="FL592" s="84">
        <f t="shared" si="6383"/>
        <v>0</v>
      </c>
      <c r="FM592" s="84">
        <v>0</v>
      </c>
      <c r="FN592" s="84">
        <f t="shared" ref="FN592" si="6410">FG592+FL592</f>
        <v>0</v>
      </c>
      <c r="FO592" s="84">
        <v>6800</v>
      </c>
      <c r="FP592" s="84">
        <f t="shared" si="5730"/>
        <v>-6800</v>
      </c>
      <c r="FQ592" s="191" t="str">
        <f t="shared" ref="FQ592" si="6411">IFERROR(FP592/FN592,"nebija plānots")</f>
        <v>nebija plānots</v>
      </c>
      <c r="FR592" s="84">
        <f t="shared" ref="FR592" si="6412">FP592-FN592</f>
        <v>-6800</v>
      </c>
      <c r="FS592" s="97">
        <f t="shared" ref="FS592" si="6413">CS592+CT592+DA592+DH592+DO592+DV592+EC592+EJ592+EQ592+EX592+FE592+FL592</f>
        <v>0</v>
      </c>
      <c r="FT592" s="97">
        <f t="shared" si="5733"/>
        <v>1147097.8800000001</v>
      </c>
      <c r="FU592" s="84">
        <v>0</v>
      </c>
      <c r="FV592" s="84">
        <v>0</v>
      </c>
      <c r="FW592" s="84">
        <v>0</v>
      </c>
      <c r="FX592" s="84">
        <f t="shared" si="5734"/>
        <v>0</v>
      </c>
      <c r="FY592" s="191" t="str">
        <f t="shared" si="5735"/>
        <v>nebija plānots</v>
      </c>
      <c r="FZ592" s="84">
        <f t="shared" si="5736"/>
        <v>0</v>
      </c>
      <c r="GA592" s="84">
        <v>0</v>
      </c>
      <c r="GB592" s="84">
        <v>0</v>
      </c>
      <c r="GC592" s="84">
        <f t="shared" si="5737"/>
        <v>0</v>
      </c>
      <c r="GD592" s="84">
        <f t="shared" si="5738"/>
        <v>0</v>
      </c>
      <c r="GE592" s="84">
        <f t="shared" si="5739"/>
        <v>0</v>
      </c>
      <c r="GF592" s="191" t="str">
        <f t="shared" si="5740"/>
        <v>nebija plānots</v>
      </c>
      <c r="GG592" s="84">
        <f t="shared" si="5741"/>
        <v>0</v>
      </c>
      <c r="GH592" s="84">
        <v>0</v>
      </c>
      <c r="GI592" s="84">
        <v>0</v>
      </c>
      <c r="GJ592" s="84">
        <f t="shared" si="5742"/>
        <v>0</v>
      </c>
      <c r="GK592" s="84">
        <f t="shared" si="5743"/>
        <v>0</v>
      </c>
      <c r="GL592" s="84">
        <f t="shared" si="5744"/>
        <v>0</v>
      </c>
      <c r="GM592" s="191" t="str">
        <f t="shared" si="5745"/>
        <v>nebija plānots</v>
      </c>
      <c r="GN592" s="84">
        <f t="shared" si="5746"/>
        <v>0</v>
      </c>
      <c r="GO592" s="84">
        <v>0</v>
      </c>
      <c r="GP592" s="84">
        <v>0</v>
      </c>
      <c r="GQ592" s="84">
        <f t="shared" ref="GQ592:GQ655" si="6414">GO592-GP592</f>
        <v>0</v>
      </c>
      <c r="GR592" s="84">
        <f t="shared" ref="GR592:GR655" si="6415">GK592+GP592</f>
        <v>0</v>
      </c>
      <c r="GS592" s="84">
        <f t="shared" ref="GS592:GS655" si="6416">GL592+GQ592</f>
        <v>0</v>
      </c>
      <c r="GT592" s="191" t="str">
        <f t="shared" si="5747"/>
        <v>nebija plānots</v>
      </c>
      <c r="GU592" s="84">
        <f t="shared" ref="GU592:GU655" si="6417">GN592-GQ592</f>
        <v>0</v>
      </c>
      <c r="GV592" s="84">
        <v>0</v>
      </c>
      <c r="GW592" s="84">
        <v>0</v>
      </c>
      <c r="GX592" s="84">
        <f t="shared" ref="GX592:GX655" si="6418">GV592-GW592</f>
        <v>0</v>
      </c>
      <c r="GY592" s="84">
        <f t="shared" ref="GY592:GY655" si="6419">GR592+GW592</f>
        <v>0</v>
      </c>
      <c r="GZ592" s="84">
        <f t="shared" ref="GZ592:GZ655" si="6420">GS592+GX592</f>
        <v>0</v>
      </c>
      <c r="HA592" s="191" t="str">
        <f t="shared" si="5870"/>
        <v>nebija plānots</v>
      </c>
      <c r="HB592" s="84">
        <f t="shared" ref="HB592:HB655" si="6421">GU592-GX592</f>
        <v>0</v>
      </c>
      <c r="HC592" s="57">
        <f>FU592+FS592+CQ592+CD592+BQ592+BC592+AP592</f>
        <v>1153897.8800000001</v>
      </c>
      <c r="HD592" s="57">
        <f>Q592-HC592</f>
        <v>61165.899999999907</v>
      </c>
      <c r="HE592" s="58" t="s">
        <v>846</v>
      </c>
      <c r="HF592" s="58"/>
      <c r="HG592" s="59"/>
      <c r="HH592" s="59"/>
      <c r="HI592" s="59"/>
    </row>
    <row r="593" spans="1:217" ht="75.400000000000006" hidden="1" customHeight="1" outlineLevel="1" x14ac:dyDescent="0.45">
      <c r="B593" s="9"/>
      <c r="C593" s="317" t="s">
        <v>171</v>
      </c>
      <c r="D593" s="1" t="s">
        <v>1471</v>
      </c>
      <c r="E593" s="35"/>
      <c r="F593" s="35">
        <v>9</v>
      </c>
      <c r="G593" s="38" t="s">
        <v>171</v>
      </c>
      <c r="H593" s="37" t="s">
        <v>326</v>
      </c>
      <c r="I593" s="37" t="s">
        <v>577</v>
      </c>
      <c r="J593" s="54">
        <v>0</v>
      </c>
      <c r="K593" s="44"/>
      <c r="L593" s="38"/>
      <c r="M593" s="42" t="s">
        <v>113</v>
      </c>
      <c r="N593" s="41"/>
      <c r="O593" s="38"/>
      <c r="P593" s="38" t="s">
        <v>456</v>
      </c>
      <c r="Q593" s="40"/>
      <c r="R593" s="40"/>
      <c r="S593" s="40"/>
      <c r="T593" s="98"/>
      <c r="U593" s="40"/>
      <c r="V593" s="40"/>
      <c r="W593" s="40"/>
      <c r="X593" s="85">
        <f t="shared" si="5748"/>
        <v>0</v>
      </c>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0"/>
      <c r="AZ593" s="40"/>
      <c r="BA593" s="40"/>
      <c r="BB593" s="40"/>
      <c r="BC593" s="40"/>
      <c r="BD593" s="40"/>
      <c r="BE593" s="40"/>
      <c r="BF593" s="40"/>
      <c r="BG593" s="40"/>
      <c r="BH593" s="40"/>
      <c r="BI593" s="40"/>
      <c r="BJ593" s="40"/>
      <c r="BK593" s="40"/>
      <c r="BL593" s="40"/>
      <c r="BM593" s="40"/>
      <c r="BN593" s="40"/>
      <c r="BO593" s="40"/>
      <c r="BP593" s="40"/>
      <c r="BQ593" s="40"/>
      <c r="BR593" s="40"/>
      <c r="BS593" s="40"/>
      <c r="BT593" s="40"/>
      <c r="BU593" s="40"/>
      <c r="BV593" s="40"/>
      <c r="BW593" s="40"/>
      <c r="BX593" s="40"/>
      <c r="BY593" s="40"/>
      <c r="BZ593" s="40"/>
      <c r="CA593" s="40"/>
      <c r="CB593" s="40"/>
      <c r="CC593" s="40"/>
      <c r="CD593" s="40"/>
      <c r="CE593" s="40"/>
      <c r="CF593" s="40"/>
      <c r="CG593" s="40"/>
      <c r="CH593" s="40"/>
      <c r="CI593" s="40"/>
      <c r="CJ593" s="40"/>
      <c r="CK593" s="40"/>
      <c r="CL593" s="40"/>
      <c r="CM593" s="40"/>
      <c r="CN593" s="40"/>
      <c r="CO593" s="84">
        <v>0</v>
      </c>
      <c r="CP593" s="84">
        <v>0</v>
      </c>
      <c r="CQ593" s="40"/>
      <c r="CR593" s="57">
        <f t="shared" si="5749"/>
        <v>0</v>
      </c>
      <c r="CS593" s="40"/>
      <c r="CT593" s="40"/>
      <c r="CU593" s="84"/>
      <c r="CV593" s="84"/>
      <c r="CW593" s="84"/>
      <c r="CX593" s="84"/>
      <c r="CY593" s="191"/>
      <c r="CZ593" s="84"/>
      <c r="DA593" s="40"/>
      <c r="DB593" s="84">
        <v>0</v>
      </c>
      <c r="DC593" s="84"/>
      <c r="DD593" s="84"/>
      <c r="DE593" s="84">
        <f t="shared" ref="DE593:DE656" si="6422">CX593+DB593</f>
        <v>0</v>
      </c>
      <c r="DF593" s="191"/>
      <c r="DG593" s="84"/>
      <c r="DH593" s="40"/>
      <c r="DI593" s="84">
        <v>0</v>
      </c>
      <c r="DJ593" s="84"/>
      <c r="DK593" s="84"/>
      <c r="DL593" s="84">
        <f t="shared" ref="DL593:DL656" si="6423">DE593+DI593</f>
        <v>0</v>
      </c>
      <c r="DM593" s="191"/>
      <c r="DN593" s="84"/>
      <c r="DO593" s="40"/>
      <c r="DP593" s="84">
        <v>0</v>
      </c>
      <c r="DQ593" s="84"/>
      <c r="DR593" s="84"/>
      <c r="DS593" s="84">
        <f t="shared" ref="DS593:DS656" si="6424">DL593+DP593</f>
        <v>0</v>
      </c>
      <c r="DT593" s="191"/>
      <c r="DU593" s="84"/>
      <c r="DV593" s="40"/>
      <c r="DW593" s="84">
        <v>0</v>
      </c>
      <c r="DX593" s="84"/>
      <c r="DY593" s="84"/>
      <c r="DZ593" s="84">
        <f t="shared" ref="DZ593:DZ656" si="6425">DS593+DW593</f>
        <v>0</v>
      </c>
      <c r="EA593" s="191"/>
      <c r="EB593" s="84"/>
      <c r="EC593" s="40"/>
      <c r="ED593" s="84">
        <v>0</v>
      </c>
      <c r="EE593" s="84"/>
      <c r="EF593" s="84"/>
      <c r="EG593" s="84">
        <f t="shared" ref="EG593:EG656" si="6426">DZ593+ED593</f>
        <v>0</v>
      </c>
      <c r="EH593" s="191"/>
      <c r="EI593" s="84"/>
      <c r="EJ593" s="40"/>
      <c r="EK593" s="84">
        <v>0</v>
      </c>
      <c r="EL593" s="84"/>
      <c r="EM593" s="84"/>
      <c r="EN593" s="84">
        <f t="shared" ref="EN593:EN656" si="6427">EG593+EK593</f>
        <v>0</v>
      </c>
      <c r="EO593" s="191"/>
      <c r="EP593" s="84"/>
      <c r="EQ593" s="40"/>
      <c r="ER593" s="84">
        <v>0</v>
      </c>
      <c r="ES593" s="84"/>
      <c r="ET593" s="84"/>
      <c r="EU593" s="84">
        <f t="shared" ref="EU593:EU656" si="6428">EN593+ER593</f>
        <v>0</v>
      </c>
      <c r="EV593" s="191"/>
      <c r="EW593" s="84"/>
      <c r="EX593" s="40"/>
      <c r="EY593" s="84">
        <v>0</v>
      </c>
      <c r="EZ593" s="84"/>
      <c r="FA593" s="84"/>
      <c r="FB593" s="84">
        <f t="shared" ref="FB593:FB656" si="6429">EU593+EY593</f>
        <v>0</v>
      </c>
      <c r="FC593" s="191"/>
      <c r="FD593" s="84"/>
      <c r="FE593" s="40"/>
      <c r="FF593" s="84">
        <v>0</v>
      </c>
      <c r="FG593" s="84"/>
      <c r="FH593" s="84"/>
      <c r="FI593" s="84">
        <f t="shared" ref="FI593:FI656" si="6430">FB593+FF593</f>
        <v>0</v>
      </c>
      <c r="FJ593" s="191"/>
      <c r="FK593" s="84"/>
      <c r="FL593" s="40"/>
      <c r="FM593" s="84">
        <v>0</v>
      </c>
      <c r="FN593" s="84"/>
      <c r="FO593" s="84"/>
      <c r="FP593" s="84">
        <f t="shared" ref="FP593:FP656" si="6431">FI593+FM593</f>
        <v>0</v>
      </c>
      <c r="FQ593" s="191"/>
      <c r="FR593" s="84"/>
      <c r="FS593" s="40"/>
      <c r="FT593" s="97">
        <f t="shared" ref="FT593:FT656" si="6432">FP593+CR593</f>
        <v>0</v>
      </c>
      <c r="FU593" s="84">
        <v>0</v>
      </c>
      <c r="FV593" s="84">
        <v>0</v>
      </c>
      <c r="FW593" s="84">
        <v>0</v>
      </c>
      <c r="FX593" s="84">
        <f t="shared" ref="FX593:FX656" si="6433">FV593-FW593</f>
        <v>0</v>
      </c>
      <c r="FY593" s="191" t="str">
        <f t="shared" ref="FY593:FY656" si="6434">IFERROR(FX593/FU593,"nebija plānots")</f>
        <v>nebija plānots</v>
      </c>
      <c r="FZ593" s="84">
        <f t="shared" ref="FZ593:FZ656" si="6435">FU593-FX593</f>
        <v>0</v>
      </c>
      <c r="GA593" s="84">
        <v>0</v>
      </c>
      <c r="GB593" s="84">
        <v>0</v>
      </c>
      <c r="GC593" s="84">
        <f t="shared" ref="GC593:GC656" si="6436">GA593-GB593</f>
        <v>0</v>
      </c>
      <c r="GD593" s="84">
        <f t="shared" ref="GD593:GD656" si="6437">FW593+GB593</f>
        <v>0</v>
      </c>
      <c r="GE593" s="84">
        <f t="shared" ref="GE593:GE656" si="6438">FX593+GC593</f>
        <v>0</v>
      </c>
      <c r="GF593" s="191" t="str">
        <f t="shared" ref="GF593:GF656" si="6439">IFERROR(GE593/FU593,"nebija plānots")</f>
        <v>nebija plānots</v>
      </c>
      <c r="GG593" s="84">
        <f t="shared" ref="GG593:GG656" si="6440">FZ593-GC593</f>
        <v>0</v>
      </c>
      <c r="GH593" s="84">
        <v>0</v>
      </c>
      <c r="GI593" s="84">
        <v>0</v>
      </c>
      <c r="GJ593" s="84">
        <f t="shared" ref="GJ593:GJ656" si="6441">GH593-GI593</f>
        <v>0</v>
      </c>
      <c r="GK593" s="84">
        <f t="shared" ref="GK593:GK656" si="6442">GD593+GI593</f>
        <v>0</v>
      </c>
      <c r="GL593" s="84">
        <f t="shared" ref="GL593:GL656" si="6443">GE593+GJ593</f>
        <v>0</v>
      </c>
      <c r="GM593" s="191" t="str">
        <f t="shared" ref="GM593:GM656" si="6444">IFERROR(GL593/FU593,"nebija plānots")</f>
        <v>nebija plānots</v>
      </c>
      <c r="GN593" s="84">
        <f t="shared" ref="GN593:GN656" si="6445">GG593-GJ593</f>
        <v>0</v>
      </c>
      <c r="GO593" s="84">
        <v>0</v>
      </c>
      <c r="GP593" s="84">
        <v>0</v>
      </c>
      <c r="GQ593" s="84">
        <f t="shared" si="6414"/>
        <v>0</v>
      </c>
      <c r="GR593" s="84">
        <f t="shared" si="6415"/>
        <v>0</v>
      </c>
      <c r="GS593" s="84">
        <f t="shared" si="6416"/>
        <v>0</v>
      </c>
      <c r="GT593" s="191" t="str">
        <f t="shared" ref="GT593:GT656" si="6446">IFERROR(GS593/$FU593,"nebija plānots")</f>
        <v>nebija plānots</v>
      </c>
      <c r="GU593" s="84">
        <f t="shared" si="6417"/>
        <v>0</v>
      </c>
      <c r="GV593" s="84">
        <v>0</v>
      </c>
      <c r="GW593" s="84">
        <v>0</v>
      </c>
      <c r="GX593" s="84">
        <f t="shared" si="6418"/>
        <v>0</v>
      </c>
      <c r="GY593" s="84">
        <f t="shared" si="6419"/>
        <v>0</v>
      </c>
      <c r="GZ593" s="84">
        <f t="shared" si="6420"/>
        <v>0</v>
      </c>
      <c r="HA593" s="191" t="str">
        <f t="shared" si="5870"/>
        <v>nebija plānots</v>
      </c>
      <c r="HB593" s="84">
        <f t="shared" si="6421"/>
        <v>0</v>
      </c>
      <c r="HC593" s="40"/>
      <c r="HD593" s="40"/>
      <c r="HE593" s="99"/>
      <c r="HF593" s="99"/>
      <c r="HG593" s="100"/>
      <c r="HH593" s="100"/>
      <c r="HI593" s="100"/>
    </row>
    <row r="594" spans="1:217" ht="75.400000000000006" hidden="1" customHeight="1" outlineLevel="1" x14ac:dyDescent="0.45">
      <c r="B594" s="9"/>
      <c r="C594" s="317" t="s">
        <v>171</v>
      </c>
      <c r="D594" s="1" t="s">
        <v>1471</v>
      </c>
      <c r="E594" s="35"/>
      <c r="F594" s="35">
        <v>9</v>
      </c>
      <c r="G594" s="38" t="s">
        <v>171</v>
      </c>
      <c r="H594" s="37" t="s">
        <v>326</v>
      </c>
      <c r="I594" s="37" t="s">
        <v>577</v>
      </c>
      <c r="J594" s="54">
        <v>0</v>
      </c>
      <c r="K594" s="44"/>
      <c r="L594" s="38"/>
      <c r="M594" s="42" t="s">
        <v>113</v>
      </c>
      <c r="N594" s="41"/>
      <c r="O594" s="38"/>
      <c r="P594" s="38" t="s">
        <v>457</v>
      </c>
      <c r="Q594" s="40"/>
      <c r="R594" s="40"/>
      <c r="S594" s="40"/>
      <c r="T594" s="98"/>
      <c r="U594" s="40"/>
      <c r="V594" s="40"/>
      <c r="W594" s="40"/>
      <c r="X594" s="85">
        <f t="shared" si="5748"/>
        <v>0</v>
      </c>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0"/>
      <c r="AZ594" s="40"/>
      <c r="BA594" s="40"/>
      <c r="BB594" s="40"/>
      <c r="BC594" s="40"/>
      <c r="BD594" s="40"/>
      <c r="BE594" s="40"/>
      <c r="BF594" s="40"/>
      <c r="BG594" s="40"/>
      <c r="BH594" s="40"/>
      <c r="BI594" s="40"/>
      <c r="BJ594" s="40"/>
      <c r="BK594" s="40"/>
      <c r="BL594" s="40"/>
      <c r="BM594" s="40"/>
      <c r="BN594" s="40"/>
      <c r="BO594" s="40"/>
      <c r="BP594" s="40"/>
      <c r="BQ594" s="40"/>
      <c r="BR594" s="40"/>
      <c r="BS594" s="40"/>
      <c r="BT594" s="40"/>
      <c r="BU594" s="40"/>
      <c r="BV594" s="40"/>
      <c r="BW594" s="40"/>
      <c r="BX594" s="40"/>
      <c r="BY594" s="40"/>
      <c r="BZ594" s="40"/>
      <c r="CA594" s="40"/>
      <c r="CB594" s="40"/>
      <c r="CC594" s="40"/>
      <c r="CD594" s="40"/>
      <c r="CE594" s="40"/>
      <c r="CF594" s="40"/>
      <c r="CG594" s="40"/>
      <c r="CH594" s="40"/>
      <c r="CI594" s="40"/>
      <c r="CJ594" s="40"/>
      <c r="CK594" s="40"/>
      <c r="CL594" s="40"/>
      <c r="CM594" s="40"/>
      <c r="CN594" s="40"/>
      <c r="CO594" s="84">
        <v>0</v>
      </c>
      <c r="CP594" s="84">
        <v>0</v>
      </c>
      <c r="CQ594" s="40"/>
      <c r="CR594" s="57">
        <f t="shared" si="5749"/>
        <v>0</v>
      </c>
      <c r="CS594" s="40"/>
      <c r="CT594" s="40">
        <v>0</v>
      </c>
      <c r="CU594" s="84"/>
      <c r="CV594" s="84"/>
      <c r="CW594" s="84"/>
      <c r="CX594" s="84"/>
      <c r="CY594" s="191"/>
      <c r="CZ594" s="84"/>
      <c r="DA594" s="40">
        <v>0</v>
      </c>
      <c r="DB594" s="84">
        <v>0</v>
      </c>
      <c r="DC594" s="84"/>
      <c r="DD594" s="84"/>
      <c r="DE594" s="84">
        <f t="shared" si="6422"/>
        <v>0</v>
      </c>
      <c r="DF594" s="191"/>
      <c r="DG594" s="84"/>
      <c r="DH594" s="40">
        <v>0</v>
      </c>
      <c r="DI594" s="84">
        <v>0</v>
      </c>
      <c r="DJ594" s="84"/>
      <c r="DK594" s="84"/>
      <c r="DL594" s="84">
        <f t="shared" si="6423"/>
        <v>0</v>
      </c>
      <c r="DM594" s="191"/>
      <c r="DN594" s="84"/>
      <c r="DO594" s="40">
        <v>0</v>
      </c>
      <c r="DP594" s="84">
        <v>0</v>
      </c>
      <c r="DQ594" s="84"/>
      <c r="DR594" s="84"/>
      <c r="DS594" s="84">
        <f t="shared" si="6424"/>
        <v>0</v>
      </c>
      <c r="DT594" s="191"/>
      <c r="DU594" s="84"/>
      <c r="DV594" s="40">
        <v>0</v>
      </c>
      <c r="DW594" s="84">
        <v>0</v>
      </c>
      <c r="DX594" s="84"/>
      <c r="DY594" s="84"/>
      <c r="DZ594" s="84">
        <f t="shared" si="6425"/>
        <v>0</v>
      </c>
      <c r="EA594" s="191"/>
      <c r="EB594" s="84"/>
      <c r="EC594" s="40">
        <v>0</v>
      </c>
      <c r="ED594" s="84">
        <v>0</v>
      </c>
      <c r="EE594" s="84"/>
      <c r="EF594" s="84"/>
      <c r="EG594" s="84">
        <f t="shared" si="6426"/>
        <v>0</v>
      </c>
      <c r="EH594" s="191"/>
      <c r="EI594" s="84"/>
      <c r="EJ594" s="40">
        <v>0</v>
      </c>
      <c r="EK594" s="84">
        <v>0</v>
      </c>
      <c r="EL594" s="84"/>
      <c r="EM594" s="84"/>
      <c r="EN594" s="84">
        <f t="shared" si="6427"/>
        <v>0</v>
      </c>
      <c r="EO594" s="191"/>
      <c r="EP594" s="84"/>
      <c r="EQ594" s="40">
        <v>0</v>
      </c>
      <c r="ER594" s="84">
        <v>0</v>
      </c>
      <c r="ES594" s="84"/>
      <c r="ET594" s="84"/>
      <c r="EU594" s="84">
        <f t="shared" si="6428"/>
        <v>0</v>
      </c>
      <c r="EV594" s="191"/>
      <c r="EW594" s="84"/>
      <c r="EX594" s="40">
        <v>0</v>
      </c>
      <c r="EY594" s="84">
        <v>0</v>
      </c>
      <c r="EZ594" s="84"/>
      <c r="FA594" s="84"/>
      <c r="FB594" s="84">
        <f t="shared" si="6429"/>
        <v>0</v>
      </c>
      <c r="FC594" s="191"/>
      <c r="FD594" s="84"/>
      <c r="FE594" s="40">
        <v>0</v>
      </c>
      <c r="FF594" s="84">
        <v>0</v>
      </c>
      <c r="FG594" s="84"/>
      <c r="FH594" s="84"/>
      <c r="FI594" s="84">
        <f t="shared" si="6430"/>
        <v>0</v>
      </c>
      <c r="FJ594" s="191"/>
      <c r="FK594" s="84"/>
      <c r="FL594" s="40">
        <v>0</v>
      </c>
      <c r="FM594" s="84">
        <v>0</v>
      </c>
      <c r="FN594" s="84"/>
      <c r="FO594" s="84"/>
      <c r="FP594" s="84">
        <f t="shared" si="6431"/>
        <v>0</v>
      </c>
      <c r="FQ594" s="191"/>
      <c r="FR594" s="84"/>
      <c r="FS594" s="40"/>
      <c r="FT594" s="97">
        <f t="shared" si="6432"/>
        <v>0</v>
      </c>
      <c r="FU594" s="84">
        <v>0</v>
      </c>
      <c r="FV594" s="84">
        <v>0</v>
      </c>
      <c r="FW594" s="84">
        <v>0</v>
      </c>
      <c r="FX594" s="84">
        <f t="shared" si="6433"/>
        <v>0</v>
      </c>
      <c r="FY594" s="191" t="str">
        <f t="shared" si="6434"/>
        <v>nebija plānots</v>
      </c>
      <c r="FZ594" s="84">
        <f t="shared" si="6435"/>
        <v>0</v>
      </c>
      <c r="GA594" s="84">
        <v>0</v>
      </c>
      <c r="GB594" s="84">
        <v>0</v>
      </c>
      <c r="GC594" s="84">
        <f t="shared" si="6436"/>
        <v>0</v>
      </c>
      <c r="GD594" s="84">
        <f t="shared" si="6437"/>
        <v>0</v>
      </c>
      <c r="GE594" s="84">
        <f t="shared" si="6438"/>
        <v>0</v>
      </c>
      <c r="GF594" s="191" t="str">
        <f t="shared" si="6439"/>
        <v>nebija plānots</v>
      </c>
      <c r="GG594" s="84">
        <f t="shared" si="6440"/>
        <v>0</v>
      </c>
      <c r="GH594" s="84">
        <v>0</v>
      </c>
      <c r="GI594" s="84">
        <v>0</v>
      </c>
      <c r="GJ594" s="84">
        <f t="shared" si="6441"/>
        <v>0</v>
      </c>
      <c r="GK594" s="84">
        <f t="shared" si="6442"/>
        <v>0</v>
      </c>
      <c r="GL594" s="84">
        <f t="shared" si="6443"/>
        <v>0</v>
      </c>
      <c r="GM594" s="191" t="str">
        <f t="shared" si="6444"/>
        <v>nebija plānots</v>
      </c>
      <c r="GN594" s="84">
        <f t="shared" si="6445"/>
        <v>0</v>
      </c>
      <c r="GO594" s="84">
        <v>0</v>
      </c>
      <c r="GP594" s="84">
        <v>0</v>
      </c>
      <c r="GQ594" s="84">
        <f t="shared" si="6414"/>
        <v>0</v>
      </c>
      <c r="GR594" s="84">
        <f t="shared" si="6415"/>
        <v>0</v>
      </c>
      <c r="GS594" s="84">
        <f t="shared" si="6416"/>
        <v>0</v>
      </c>
      <c r="GT594" s="191" t="str">
        <f t="shared" si="6446"/>
        <v>nebija plānots</v>
      </c>
      <c r="GU594" s="84">
        <f t="shared" si="6417"/>
        <v>0</v>
      </c>
      <c r="GV594" s="84">
        <v>0</v>
      </c>
      <c r="GW594" s="84">
        <v>0</v>
      </c>
      <c r="GX594" s="84">
        <f t="shared" si="6418"/>
        <v>0</v>
      </c>
      <c r="GY594" s="84">
        <f t="shared" si="6419"/>
        <v>0</v>
      </c>
      <c r="GZ594" s="84">
        <f t="shared" si="6420"/>
        <v>0</v>
      </c>
      <c r="HA594" s="191" t="str">
        <f t="shared" si="5870"/>
        <v>nebija plānots</v>
      </c>
      <c r="HB594" s="84">
        <f t="shared" si="6421"/>
        <v>0</v>
      </c>
      <c r="HC594" s="40"/>
      <c r="HD594" s="40"/>
      <c r="HE594" s="99"/>
      <c r="HF594" s="99"/>
      <c r="HG594" s="100" t="s">
        <v>828</v>
      </c>
      <c r="HH594" s="100" t="s">
        <v>828</v>
      </c>
      <c r="HI594" s="100" t="s">
        <v>828</v>
      </c>
    </row>
    <row r="595" spans="1:217" ht="75.400000000000006" customHeight="1" collapsed="1" x14ac:dyDescent="0.45">
      <c r="A595" s="1" t="str">
        <f>G595&amp;K595</f>
        <v>9.3.2.5</v>
      </c>
      <c r="B595" s="9" t="str">
        <f>C595&amp;J595&amp;"."&amp;D595</f>
        <v>9.3.2.5.Nē</v>
      </c>
      <c r="C595" s="317" t="s">
        <v>171</v>
      </c>
      <c r="D595" s="1" t="s">
        <v>1471</v>
      </c>
      <c r="E595" s="35">
        <v>574</v>
      </c>
      <c r="F595" s="52">
        <v>9</v>
      </c>
      <c r="G595" s="55" t="s">
        <v>171</v>
      </c>
      <c r="H595" s="54" t="s">
        <v>326</v>
      </c>
      <c r="I595" s="54" t="str">
        <f t="shared" ref="I595" si="6447">CONCATENATE(G595," ",H595)</f>
        <v>9.3.2. Veselības aprūpes infrastruktūra</v>
      </c>
      <c r="J595" s="54">
        <v>5</v>
      </c>
      <c r="K595" s="74">
        <v>5</v>
      </c>
      <c r="L595" s="38"/>
      <c r="M595" s="63" t="s">
        <v>113</v>
      </c>
      <c r="N595" s="62" t="s">
        <v>5</v>
      </c>
      <c r="O595" s="55" t="s">
        <v>222</v>
      </c>
      <c r="P595" s="55" t="s">
        <v>225</v>
      </c>
      <c r="Q595" s="57">
        <f t="shared" ref="Q595" si="6448">S595+T595+U595+V595+W595</f>
        <v>994701.33</v>
      </c>
      <c r="R595" s="57">
        <f t="shared" ref="R595" si="6449">S595+T595+U595+V595</f>
        <v>994701.33</v>
      </c>
      <c r="S595" s="80">
        <v>0</v>
      </c>
      <c r="T595" s="81">
        <v>994701.33</v>
      </c>
      <c r="U595" s="80">
        <v>0</v>
      </c>
      <c r="V595" s="80">
        <v>0</v>
      </c>
      <c r="W595" s="80">
        <v>0</v>
      </c>
      <c r="X595" s="85" t="str">
        <f t="shared" si="5748"/>
        <v>ERAF</v>
      </c>
      <c r="Y595" s="85">
        <v>0</v>
      </c>
      <c r="Z595" s="85">
        <v>0</v>
      </c>
      <c r="AA595" s="85">
        <v>0</v>
      </c>
      <c r="AB595" s="85">
        <v>0</v>
      </c>
      <c r="AC595" s="85">
        <v>0</v>
      </c>
      <c r="AD595" s="85">
        <v>0</v>
      </c>
      <c r="AE595" s="85">
        <v>0</v>
      </c>
      <c r="AF595" s="85">
        <v>0</v>
      </c>
      <c r="AG595" s="85">
        <v>0</v>
      </c>
      <c r="AH595" s="85">
        <v>0</v>
      </c>
      <c r="AI595" s="85">
        <v>0</v>
      </c>
      <c r="AJ595" s="85">
        <v>0</v>
      </c>
      <c r="AK595" s="85">
        <v>0</v>
      </c>
      <c r="AL595" s="85">
        <v>0</v>
      </c>
      <c r="AM595" s="85">
        <v>0</v>
      </c>
      <c r="AN595" s="85">
        <f t="shared" ref="AN595:AQ598" si="6450">AM595+Z595+Y595</f>
        <v>0</v>
      </c>
      <c r="AO595" s="85">
        <f t="shared" si="6450"/>
        <v>0</v>
      </c>
      <c r="AP595" s="57">
        <f t="shared" si="4538"/>
        <v>0</v>
      </c>
      <c r="AQ595" s="85">
        <f t="shared" si="6450"/>
        <v>0</v>
      </c>
      <c r="AR595" s="85">
        <f t="shared" ref="AR595:AR598" si="6451">AQ595+AD595+AC595</f>
        <v>0</v>
      </c>
      <c r="AS595" s="85">
        <f t="shared" ref="AS595:AS598" si="6452">AR595+AE595+AD595</f>
        <v>0</v>
      </c>
      <c r="AT595" s="85">
        <f t="shared" ref="AT595:AT598" si="6453">AS595+AF595+AE595</f>
        <v>0</v>
      </c>
      <c r="AU595" s="85">
        <f t="shared" ref="AU595:AU598" si="6454">AT595+AG595+AF595</f>
        <v>0</v>
      </c>
      <c r="AV595" s="85">
        <f t="shared" ref="AV595:AV598" si="6455">AU595+AH595+AG595</f>
        <v>0</v>
      </c>
      <c r="AW595" s="85">
        <f t="shared" ref="AW595:AW598" si="6456">AV595+AI595+AH595</f>
        <v>0</v>
      </c>
      <c r="AX595" s="85">
        <f t="shared" ref="AX595:AX598" si="6457">AW595+AJ595+AI595</f>
        <v>0</v>
      </c>
      <c r="AY595" s="85">
        <f t="shared" ref="AY595:AY598" si="6458">AX595+AK595+AJ595</f>
        <v>0</v>
      </c>
      <c r="AZ595" s="85">
        <f t="shared" ref="AZ595:AZ598" si="6459">AY595+AL595+AK595</f>
        <v>0</v>
      </c>
      <c r="BA595" s="85">
        <f t="shared" ref="BA595:BA598" si="6460">AZ595+AM595+AL595</f>
        <v>0</v>
      </c>
      <c r="BB595" s="85">
        <f t="shared" ref="BB595:BB598" si="6461">BA595+AN595+AM595</f>
        <v>0</v>
      </c>
      <c r="BC595" s="57">
        <f t="shared" si="4539"/>
        <v>0</v>
      </c>
      <c r="BD595" s="57">
        <f t="shared" si="4474"/>
        <v>0</v>
      </c>
      <c r="BE595" s="85">
        <v>0</v>
      </c>
      <c r="BF595" s="85">
        <v>0</v>
      </c>
      <c r="BG595" s="85">
        <v>0</v>
      </c>
      <c r="BH595" s="85">
        <v>0</v>
      </c>
      <c r="BI595" s="85">
        <v>0</v>
      </c>
      <c r="BJ595" s="85">
        <v>0</v>
      </c>
      <c r="BK595" s="85">
        <v>0</v>
      </c>
      <c r="BL595" s="85">
        <v>0</v>
      </c>
      <c r="BM595" s="85">
        <v>0</v>
      </c>
      <c r="BN595" s="85">
        <v>0</v>
      </c>
      <c r="BO595" s="85">
        <v>6267.39</v>
      </c>
      <c r="BP595" s="85">
        <v>14678.38</v>
      </c>
      <c r="BQ595" s="57">
        <f t="shared" si="4540"/>
        <v>20945.77</v>
      </c>
      <c r="BR595" s="85">
        <v>50619.659999999996</v>
      </c>
      <c r="BS595" s="85">
        <v>20946.48</v>
      </c>
      <c r="BT595" s="85">
        <v>38294.270000000004</v>
      </c>
      <c r="BU595" s="85">
        <v>52044.85</v>
      </c>
      <c r="BV595" s="85">
        <v>38566.130000000005</v>
      </c>
      <c r="BW595" s="85">
        <v>19970.310000000001</v>
      </c>
      <c r="BX595" s="85">
        <v>51655.44</v>
      </c>
      <c r="BY595" s="85">
        <v>53730.69</v>
      </c>
      <c r="BZ595" s="85">
        <v>36473.17</v>
      </c>
      <c r="CA595" s="85">
        <v>45978.850000000006</v>
      </c>
      <c r="CB595" s="85">
        <v>66367.189999999988</v>
      </c>
      <c r="CC595" s="85">
        <v>149582.63000000003</v>
      </c>
      <c r="CD595" s="57">
        <f t="shared" si="4475"/>
        <v>624229.67000000004</v>
      </c>
      <c r="CE595" s="85">
        <v>7444.6900000000005</v>
      </c>
      <c r="CF595" s="85">
        <v>109035.29000000001</v>
      </c>
      <c r="CG595" s="85">
        <v>11709.869999999999</v>
      </c>
      <c r="CH595" s="85">
        <v>49188.1</v>
      </c>
      <c r="CI595" s="85">
        <v>40514.270000000004</v>
      </c>
      <c r="CJ595" s="85">
        <v>14743.989999999962</v>
      </c>
      <c r="CK595" s="85">
        <v>0</v>
      </c>
      <c r="CL595" s="85">
        <v>16777.419999999998</v>
      </c>
      <c r="CM595" s="85">
        <v>4343.41</v>
      </c>
      <c r="CN595" s="85">
        <v>0</v>
      </c>
      <c r="CO595" s="84">
        <v>0</v>
      </c>
      <c r="CP595" s="84">
        <v>25127.43</v>
      </c>
      <c r="CQ595" s="57">
        <f>CE595+CF595+CG595+CH595+CI595+CJ595+CK595+CL595+CM595+CN595+CO595+CP595</f>
        <v>278884.47000000003</v>
      </c>
      <c r="CR595" s="57">
        <f t="shared" si="5749"/>
        <v>924059.91000000015</v>
      </c>
      <c r="CS595" s="180">
        <v>-7475.78</v>
      </c>
      <c r="CT595" s="84">
        <v>20118.66</v>
      </c>
      <c r="CU595" s="84">
        <v>13318.66</v>
      </c>
      <c r="CV595" s="84">
        <f t="shared" ref="CV595:CV655" si="6462">CS595+CT595</f>
        <v>12642.880000000001</v>
      </c>
      <c r="CW595" s="84">
        <v>7475.78</v>
      </c>
      <c r="CX595" s="84">
        <f t="shared" ref="CX595:CX655" si="6463">CS595+CU595</f>
        <v>5842.88</v>
      </c>
      <c r="CY595" s="191">
        <f t="shared" ref="CY595:CY655" si="6464">IFERROR(CX595/CV595,"nebija plānots")</f>
        <v>0.46214786504340782</v>
      </c>
      <c r="CZ595" s="84">
        <f t="shared" ref="CZ595:CZ655" si="6465">CX595-CV595</f>
        <v>-6800.0000000000009</v>
      </c>
      <c r="DA595" s="84">
        <f t="shared" ref="DA595:FL595" si="6466">DA596+DA597</f>
        <v>0</v>
      </c>
      <c r="DB595" s="84">
        <v>6800</v>
      </c>
      <c r="DC595" s="84">
        <f t="shared" ref="DC595:DC655" si="6467">CV595+DA595</f>
        <v>12642.880000000001</v>
      </c>
      <c r="DD595" s="84">
        <v>7475.78</v>
      </c>
      <c r="DE595" s="84">
        <f t="shared" si="6422"/>
        <v>12642.880000000001</v>
      </c>
      <c r="DF595" s="191">
        <f t="shared" ref="DF595" si="6468">IFERROR(DE595/DC595,"nebija plānots")</f>
        <v>1</v>
      </c>
      <c r="DG595" s="84">
        <f t="shared" ref="DG595" si="6469">DE595-DC595</f>
        <v>0</v>
      </c>
      <c r="DH595" s="84">
        <f t="shared" si="6466"/>
        <v>0</v>
      </c>
      <c r="DI595" s="84">
        <v>0</v>
      </c>
      <c r="DJ595" s="84">
        <f t="shared" ref="DJ595" si="6470">DC595+DH595</f>
        <v>12642.880000000001</v>
      </c>
      <c r="DK595" s="84">
        <v>7475.78</v>
      </c>
      <c r="DL595" s="84">
        <f t="shared" si="6423"/>
        <v>12642.880000000001</v>
      </c>
      <c r="DM595" s="191">
        <f t="shared" ref="DM595" si="6471">IFERROR(DL595/DJ595,"nebija plānots")</f>
        <v>1</v>
      </c>
      <c r="DN595" s="84">
        <f t="shared" ref="DN595" si="6472">DL595-DJ595</f>
        <v>0</v>
      </c>
      <c r="DO595" s="84">
        <f t="shared" si="6466"/>
        <v>0</v>
      </c>
      <c r="DP595" s="84">
        <v>0</v>
      </c>
      <c r="DQ595" s="84">
        <f t="shared" ref="DQ595" si="6473">DJ595+DO595</f>
        <v>12642.880000000001</v>
      </c>
      <c r="DR595" s="84">
        <v>7475.78</v>
      </c>
      <c r="DS595" s="84">
        <f t="shared" si="6424"/>
        <v>12642.880000000001</v>
      </c>
      <c r="DT595" s="191">
        <f t="shared" ref="DT595" si="6474">IFERROR(DS595/DQ595,"nebija plānots")</f>
        <v>1</v>
      </c>
      <c r="DU595" s="84">
        <f t="shared" ref="DU595" si="6475">DS595-DQ595</f>
        <v>0</v>
      </c>
      <c r="DV595" s="84">
        <f t="shared" si="6466"/>
        <v>0</v>
      </c>
      <c r="DW595" s="84">
        <v>0</v>
      </c>
      <c r="DX595" s="84">
        <f t="shared" ref="DX595" si="6476">DQ595+DV595</f>
        <v>12642.880000000001</v>
      </c>
      <c r="DY595" s="84">
        <v>7475.78</v>
      </c>
      <c r="DZ595" s="84">
        <f t="shared" si="6425"/>
        <v>12642.880000000001</v>
      </c>
      <c r="EA595" s="191">
        <f t="shared" ref="EA595" si="6477">IFERROR(DZ595/DX595,"nebija plānots")</f>
        <v>1</v>
      </c>
      <c r="EB595" s="84">
        <f t="shared" ref="EB595" si="6478">DZ595-DX595</f>
        <v>0</v>
      </c>
      <c r="EC595" s="84">
        <f t="shared" si="6466"/>
        <v>0</v>
      </c>
      <c r="ED595" s="84">
        <v>0</v>
      </c>
      <c r="EE595" s="84">
        <f t="shared" ref="EE595" si="6479">DX595+EC595</f>
        <v>12642.880000000001</v>
      </c>
      <c r="EF595" s="84">
        <v>7475.78</v>
      </c>
      <c r="EG595" s="84">
        <f t="shared" si="6426"/>
        <v>12642.880000000001</v>
      </c>
      <c r="EH595" s="191">
        <f t="shared" ref="EH595" si="6480">IFERROR(EG595/EE595,"nebija plānots")</f>
        <v>1</v>
      </c>
      <c r="EI595" s="84">
        <f t="shared" ref="EI595" si="6481">EG595-EE595</f>
        <v>0</v>
      </c>
      <c r="EJ595" s="84">
        <f t="shared" si="6466"/>
        <v>0</v>
      </c>
      <c r="EK595" s="84">
        <v>0</v>
      </c>
      <c r="EL595" s="84">
        <f t="shared" ref="EL595" si="6482">EE595+EJ595</f>
        <v>12642.880000000001</v>
      </c>
      <c r="EM595" s="84">
        <v>7475.78</v>
      </c>
      <c r="EN595" s="84">
        <f t="shared" si="6427"/>
        <v>12642.880000000001</v>
      </c>
      <c r="EO595" s="191">
        <f t="shared" ref="EO595" si="6483">IFERROR(EN595/EL595,"nebija plānots")</f>
        <v>1</v>
      </c>
      <c r="EP595" s="84">
        <f t="shared" ref="EP595" si="6484">EN595-EL595</f>
        <v>0</v>
      </c>
      <c r="EQ595" s="84">
        <f t="shared" si="6466"/>
        <v>0</v>
      </c>
      <c r="ER595" s="84">
        <v>0</v>
      </c>
      <c r="ES595" s="84">
        <f t="shared" ref="ES595" si="6485">EL595+EQ595</f>
        <v>12642.880000000001</v>
      </c>
      <c r="ET595" s="84">
        <v>7475.78</v>
      </c>
      <c r="EU595" s="84">
        <f t="shared" si="6428"/>
        <v>12642.880000000001</v>
      </c>
      <c r="EV595" s="191">
        <f t="shared" ref="EV595" si="6486">IFERROR(EU595/ES595,"nebija plānots")</f>
        <v>1</v>
      </c>
      <c r="EW595" s="84">
        <f t="shared" ref="EW595" si="6487">EU595-ES595</f>
        <v>0</v>
      </c>
      <c r="EX595" s="84">
        <f t="shared" si="6466"/>
        <v>0</v>
      </c>
      <c r="EY595" s="84">
        <v>0</v>
      </c>
      <c r="EZ595" s="84">
        <f t="shared" ref="EZ595" si="6488">ES595+EX595</f>
        <v>12642.880000000001</v>
      </c>
      <c r="FA595" s="84">
        <v>7475.78</v>
      </c>
      <c r="FB595" s="84">
        <f t="shared" si="6429"/>
        <v>12642.880000000001</v>
      </c>
      <c r="FC595" s="191">
        <f t="shared" ref="FC595" si="6489">IFERROR(FB595/EZ595,"nebija plānots")</f>
        <v>1</v>
      </c>
      <c r="FD595" s="84">
        <f t="shared" ref="FD595" si="6490">FB595-EZ595</f>
        <v>0</v>
      </c>
      <c r="FE595" s="84">
        <f t="shared" si="6466"/>
        <v>0</v>
      </c>
      <c r="FF595" s="84">
        <v>0</v>
      </c>
      <c r="FG595" s="84">
        <f t="shared" ref="FG595" si="6491">EZ595+FE595</f>
        <v>12642.880000000001</v>
      </c>
      <c r="FH595" s="84">
        <v>7475.78</v>
      </c>
      <c r="FI595" s="84">
        <f t="shared" si="6430"/>
        <v>12642.880000000001</v>
      </c>
      <c r="FJ595" s="191">
        <f t="shared" ref="FJ595" si="6492">IFERROR(FI595/FG595,"nebija plānots")</f>
        <v>1</v>
      </c>
      <c r="FK595" s="84">
        <f t="shared" ref="FK595" si="6493">FI595-FG595</f>
        <v>0</v>
      </c>
      <c r="FL595" s="84">
        <f t="shared" si="6466"/>
        <v>0</v>
      </c>
      <c r="FM595" s="84">
        <v>0</v>
      </c>
      <c r="FN595" s="84">
        <f t="shared" ref="FN595" si="6494">FG595+FL595</f>
        <v>12642.880000000001</v>
      </c>
      <c r="FO595" s="84">
        <v>7475.78</v>
      </c>
      <c r="FP595" s="84">
        <f t="shared" si="6431"/>
        <v>12642.880000000001</v>
      </c>
      <c r="FQ595" s="191">
        <f t="shared" ref="FQ595" si="6495">IFERROR(FP595/FN595,"nebija plānots")</f>
        <v>1</v>
      </c>
      <c r="FR595" s="84">
        <f t="shared" ref="FR595" si="6496">FP595-FN595</f>
        <v>0</v>
      </c>
      <c r="FS595" s="97">
        <f t="shared" si="5932"/>
        <v>12642.880000000001</v>
      </c>
      <c r="FT595" s="97">
        <f t="shared" si="6432"/>
        <v>936702.79000000015</v>
      </c>
      <c r="FU595" s="84">
        <v>0</v>
      </c>
      <c r="FV595" s="84">
        <v>0</v>
      </c>
      <c r="FW595" s="84">
        <v>0</v>
      </c>
      <c r="FX595" s="84">
        <f t="shared" si="6433"/>
        <v>0</v>
      </c>
      <c r="FY595" s="191" t="str">
        <f t="shared" si="6434"/>
        <v>nebija plānots</v>
      </c>
      <c r="FZ595" s="84">
        <f t="shared" si="6435"/>
        <v>0</v>
      </c>
      <c r="GA595" s="84">
        <v>0</v>
      </c>
      <c r="GB595" s="84">
        <v>0</v>
      </c>
      <c r="GC595" s="84">
        <f t="shared" si="6436"/>
        <v>0</v>
      </c>
      <c r="GD595" s="84">
        <f t="shared" si="6437"/>
        <v>0</v>
      </c>
      <c r="GE595" s="84">
        <f t="shared" si="6438"/>
        <v>0</v>
      </c>
      <c r="GF595" s="191" t="str">
        <f t="shared" si="6439"/>
        <v>nebija plānots</v>
      </c>
      <c r="GG595" s="84">
        <f t="shared" si="6440"/>
        <v>0</v>
      </c>
      <c r="GH595" s="84">
        <v>0</v>
      </c>
      <c r="GI595" s="84">
        <v>0</v>
      </c>
      <c r="GJ595" s="84">
        <f t="shared" si="6441"/>
        <v>0</v>
      </c>
      <c r="GK595" s="84">
        <f t="shared" si="6442"/>
        <v>0</v>
      </c>
      <c r="GL595" s="84">
        <f t="shared" si="6443"/>
        <v>0</v>
      </c>
      <c r="GM595" s="191" t="str">
        <f t="shared" si="6444"/>
        <v>nebija plānots</v>
      </c>
      <c r="GN595" s="84">
        <f t="shared" si="6445"/>
        <v>0</v>
      </c>
      <c r="GO595" s="84">
        <v>0</v>
      </c>
      <c r="GP595" s="84">
        <v>0</v>
      </c>
      <c r="GQ595" s="84">
        <f t="shared" si="6414"/>
        <v>0</v>
      </c>
      <c r="GR595" s="84">
        <f t="shared" si="6415"/>
        <v>0</v>
      </c>
      <c r="GS595" s="84">
        <f t="shared" si="6416"/>
        <v>0</v>
      </c>
      <c r="GT595" s="191" t="str">
        <f t="shared" si="6446"/>
        <v>nebija plānots</v>
      </c>
      <c r="GU595" s="84">
        <f t="shared" si="6417"/>
        <v>0</v>
      </c>
      <c r="GV595" s="84">
        <v>0</v>
      </c>
      <c r="GW595" s="84">
        <v>0</v>
      </c>
      <c r="GX595" s="84">
        <f t="shared" si="6418"/>
        <v>0</v>
      </c>
      <c r="GY595" s="84">
        <f t="shared" si="6419"/>
        <v>0</v>
      </c>
      <c r="GZ595" s="84">
        <f t="shared" si="6420"/>
        <v>0</v>
      </c>
      <c r="HA595" s="191" t="str">
        <f t="shared" si="5870"/>
        <v>nebija plānots</v>
      </c>
      <c r="HB595" s="84">
        <f t="shared" si="6421"/>
        <v>0</v>
      </c>
      <c r="HC595" s="57">
        <f>FU595+FS595+CQ595+CD595+BQ595+BC595+AP595</f>
        <v>936702.79</v>
      </c>
      <c r="HD595" s="57">
        <f>Q595-HC595</f>
        <v>57998.539999999921</v>
      </c>
      <c r="HE595" s="58" t="s">
        <v>834</v>
      </c>
      <c r="HF595" s="58"/>
      <c r="HG595" s="73"/>
      <c r="HH595" s="59"/>
      <c r="HI595" s="59"/>
    </row>
    <row r="596" spans="1:217" ht="75.400000000000006" hidden="1" customHeight="1" outlineLevel="1" x14ac:dyDescent="0.45">
      <c r="B596" s="9"/>
      <c r="C596" s="317" t="s">
        <v>171</v>
      </c>
      <c r="D596" s="1" t="s">
        <v>1471</v>
      </c>
      <c r="E596" s="35">
        <v>575</v>
      </c>
      <c r="F596" s="35">
        <v>9</v>
      </c>
      <c r="G596" s="38" t="s">
        <v>171</v>
      </c>
      <c r="H596" s="37" t="s">
        <v>326</v>
      </c>
      <c r="I596" s="37" t="s">
        <v>577</v>
      </c>
      <c r="J596" s="54">
        <v>0</v>
      </c>
      <c r="K596" s="44"/>
      <c r="L596" s="38"/>
      <c r="M596" s="42" t="s">
        <v>113</v>
      </c>
      <c r="N596" s="41"/>
      <c r="O596" s="38"/>
      <c r="P596" s="38" t="s">
        <v>456</v>
      </c>
      <c r="Q596" s="40"/>
      <c r="R596" s="40"/>
      <c r="S596" s="40"/>
      <c r="T596" s="98"/>
      <c r="U596" s="40"/>
      <c r="V596" s="40"/>
      <c r="W596" s="40"/>
      <c r="X596" s="85">
        <f t="shared" ref="X596:X657" si="6497">N596</f>
        <v>0</v>
      </c>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0"/>
      <c r="AZ596" s="40"/>
      <c r="BA596" s="40"/>
      <c r="BB596" s="40"/>
      <c r="BC596" s="40"/>
      <c r="BD596" s="40"/>
      <c r="BE596" s="40"/>
      <c r="BF596" s="40"/>
      <c r="BG596" s="40"/>
      <c r="BH596" s="40"/>
      <c r="BI596" s="40"/>
      <c r="BJ596" s="40"/>
      <c r="BK596" s="40"/>
      <c r="BL596" s="40"/>
      <c r="BM596" s="40"/>
      <c r="BN596" s="40"/>
      <c r="BO596" s="40"/>
      <c r="BP596" s="40"/>
      <c r="BQ596" s="40"/>
      <c r="BR596" s="40"/>
      <c r="BS596" s="40"/>
      <c r="BT596" s="40"/>
      <c r="BU596" s="40"/>
      <c r="BV596" s="40"/>
      <c r="BW596" s="40"/>
      <c r="BX596" s="40"/>
      <c r="BY596" s="40"/>
      <c r="BZ596" s="40"/>
      <c r="CA596" s="40"/>
      <c r="CB596" s="40"/>
      <c r="CC596" s="40"/>
      <c r="CD596" s="40"/>
      <c r="CE596" s="40"/>
      <c r="CF596" s="40"/>
      <c r="CG596" s="40"/>
      <c r="CH596" s="40"/>
      <c r="CI596" s="40"/>
      <c r="CJ596" s="40"/>
      <c r="CK596" s="40"/>
      <c r="CL596" s="40"/>
      <c r="CM596" s="40"/>
      <c r="CN596" s="40"/>
      <c r="CO596" s="84">
        <v>0</v>
      </c>
      <c r="CP596" s="84">
        <v>0</v>
      </c>
      <c r="CQ596" s="40"/>
      <c r="CR596" s="57">
        <f t="shared" ref="CR596:CR657" si="6498">BD596+BQ596+CD596+CQ596</f>
        <v>0</v>
      </c>
      <c r="CS596" s="40"/>
      <c r="CT596" s="40"/>
      <c r="CU596" s="84"/>
      <c r="CV596" s="84"/>
      <c r="CW596" s="84"/>
      <c r="CX596" s="84"/>
      <c r="CY596" s="191"/>
      <c r="CZ596" s="84"/>
      <c r="DA596" s="40"/>
      <c r="DB596" s="84">
        <v>0</v>
      </c>
      <c r="DC596" s="84"/>
      <c r="DD596" s="84"/>
      <c r="DE596" s="84">
        <f t="shared" si="6422"/>
        <v>0</v>
      </c>
      <c r="DF596" s="191"/>
      <c r="DG596" s="84"/>
      <c r="DH596" s="40"/>
      <c r="DI596" s="84">
        <v>0</v>
      </c>
      <c r="DJ596" s="84"/>
      <c r="DK596" s="84"/>
      <c r="DL596" s="84">
        <f t="shared" si="6423"/>
        <v>0</v>
      </c>
      <c r="DM596" s="191"/>
      <c r="DN596" s="84"/>
      <c r="DO596" s="40"/>
      <c r="DP596" s="84">
        <v>0</v>
      </c>
      <c r="DQ596" s="84"/>
      <c r="DR596" s="84"/>
      <c r="DS596" s="84">
        <f t="shared" si="6424"/>
        <v>0</v>
      </c>
      <c r="DT596" s="191"/>
      <c r="DU596" s="84"/>
      <c r="DV596" s="40"/>
      <c r="DW596" s="84">
        <v>0</v>
      </c>
      <c r="DX596" s="84"/>
      <c r="DY596" s="84"/>
      <c r="DZ596" s="84">
        <f t="shared" si="6425"/>
        <v>0</v>
      </c>
      <c r="EA596" s="191"/>
      <c r="EB596" s="84"/>
      <c r="EC596" s="40"/>
      <c r="ED596" s="84">
        <v>0</v>
      </c>
      <c r="EE596" s="84"/>
      <c r="EF596" s="84"/>
      <c r="EG596" s="84">
        <f t="shared" si="6426"/>
        <v>0</v>
      </c>
      <c r="EH596" s="191"/>
      <c r="EI596" s="84"/>
      <c r="EJ596" s="40"/>
      <c r="EK596" s="84">
        <v>0</v>
      </c>
      <c r="EL596" s="84"/>
      <c r="EM596" s="84"/>
      <c r="EN596" s="84">
        <f t="shared" si="6427"/>
        <v>0</v>
      </c>
      <c r="EO596" s="191"/>
      <c r="EP596" s="84"/>
      <c r="EQ596" s="40"/>
      <c r="ER596" s="84">
        <v>0</v>
      </c>
      <c r="ES596" s="84"/>
      <c r="ET596" s="84"/>
      <c r="EU596" s="84">
        <f t="shared" si="6428"/>
        <v>0</v>
      </c>
      <c r="EV596" s="191"/>
      <c r="EW596" s="84"/>
      <c r="EX596" s="40"/>
      <c r="EY596" s="84">
        <v>0</v>
      </c>
      <c r="EZ596" s="84"/>
      <c r="FA596" s="84"/>
      <c r="FB596" s="84">
        <f t="shared" si="6429"/>
        <v>0</v>
      </c>
      <c r="FC596" s="191"/>
      <c r="FD596" s="84"/>
      <c r="FE596" s="40"/>
      <c r="FF596" s="84">
        <v>0</v>
      </c>
      <c r="FG596" s="84"/>
      <c r="FH596" s="84"/>
      <c r="FI596" s="84">
        <f t="shared" si="6430"/>
        <v>0</v>
      </c>
      <c r="FJ596" s="191"/>
      <c r="FK596" s="84"/>
      <c r="FL596" s="40"/>
      <c r="FM596" s="84">
        <v>0</v>
      </c>
      <c r="FN596" s="84"/>
      <c r="FO596" s="84"/>
      <c r="FP596" s="84">
        <f t="shared" si="6431"/>
        <v>0</v>
      </c>
      <c r="FQ596" s="191"/>
      <c r="FR596" s="84"/>
      <c r="FS596" s="40"/>
      <c r="FT596" s="97">
        <f t="shared" si="6432"/>
        <v>0</v>
      </c>
      <c r="FU596" s="84">
        <v>0</v>
      </c>
      <c r="FV596" s="84">
        <v>0</v>
      </c>
      <c r="FW596" s="84">
        <v>0</v>
      </c>
      <c r="FX596" s="84">
        <f t="shared" si="6433"/>
        <v>0</v>
      </c>
      <c r="FY596" s="191" t="str">
        <f t="shared" si="6434"/>
        <v>nebija plānots</v>
      </c>
      <c r="FZ596" s="84">
        <f t="shared" si="6435"/>
        <v>0</v>
      </c>
      <c r="GA596" s="84">
        <v>0</v>
      </c>
      <c r="GB596" s="84">
        <v>0</v>
      </c>
      <c r="GC596" s="84">
        <f t="shared" si="6436"/>
        <v>0</v>
      </c>
      <c r="GD596" s="84">
        <f t="shared" si="6437"/>
        <v>0</v>
      </c>
      <c r="GE596" s="84">
        <f t="shared" si="6438"/>
        <v>0</v>
      </c>
      <c r="GF596" s="191" t="str">
        <f t="shared" si="6439"/>
        <v>nebija plānots</v>
      </c>
      <c r="GG596" s="84">
        <f t="shared" si="6440"/>
        <v>0</v>
      </c>
      <c r="GH596" s="84">
        <v>0</v>
      </c>
      <c r="GI596" s="84">
        <v>0</v>
      </c>
      <c r="GJ596" s="84">
        <f t="shared" si="6441"/>
        <v>0</v>
      </c>
      <c r="GK596" s="84">
        <f t="shared" si="6442"/>
        <v>0</v>
      </c>
      <c r="GL596" s="84">
        <f t="shared" si="6443"/>
        <v>0</v>
      </c>
      <c r="GM596" s="191" t="str">
        <f t="shared" si="6444"/>
        <v>nebija plānots</v>
      </c>
      <c r="GN596" s="84">
        <f t="shared" si="6445"/>
        <v>0</v>
      </c>
      <c r="GO596" s="84">
        <v>0</v>
      </c>
      <c r="GP596" s="84">
        <v>0</v>
      </c>
      <c r="GQ596" s="84">
        <f t="shared" si="6414"/>
        <v>0</v>
      </c>
      <c r="GR596" s="84">
        <f t="shared" si="6415"/>
        <v>0</v>
      </c>
      <c r="GS596" s="84">
        <f t="shared" si="6416"/>
        <v>0</v>
      </c>
      <c r="GT596" s="191" t="str">
        <f t="shared" si="6446"/>
        <v>nebija plānots</v>
      </c>
      <c r="GU596" s="84">
        <f t="shared" si="6417"/>
        <v>0</v>
      </c>
      <c r="GV596" s="84">
        <v>0</v>
      </c>
      <c r="GW596" s="84">
        <v>0</v>
      </c>
      <c r="GX596" s="84">
        <f t="shared" si="6418"/>
        <v>0</v>
      </c>
      <c r="GY596" s="84">
        <f t="shared" si="6419"/>
        <v>0</v>
      </c>
      <c r="GZ596" s="84">
        <f t="shared" si="6420"/>
        <v>0</v>
      </c>
      <c r="HA596" s="191" t="str">
        <f t="shared" si="5870"/>
        <v>nebija plānots</v>
      </c>
      <c r="HB596" s="84">
        <f t="shared" si="6421"/>
        <v>0</v>
      </c>
      <c r="HC596" s="40"/>
      <c r="HD596" s="40"/>
      <c r="HE596" s="99"/>
      <c r="HF596" s="99"/>
      <c r="HG596" s="117"/>
      <c r="HH596" s="100"/>
      <c r="HI596" s="100"/>
    </row>
    <row r="597" spans="1:217" ht="75.400000000000006" hidden="1" customHeight="1" outlineLevel="1" x14ac:dyDescent="0.45">
      <c r="B597" s="9"/>
      <c r="C597" s="317" t="s">
        <v>171</v>
      </c>
      <c r="D597" s="1" t="s">
        <v>1471</v>
      </c>
      <c r="E597" s="35">
        <v>576</v>
      </c>
      <c r="F597" s="35">
        <v>9</v>
      </c>
      <c r="G597" s="38" t="s">
        <v>171</v>
      </c>
      <c r="H597" s="37" t="s">
        <v>326</v>
      </c>
      <c r="I597" s="37" t="s">
        <v>577</v>
      </c>
      <c r="J597" s="54">
        <v>0</v>
      </c>
      <c r="K597" s="44"/>
      <c r="L597" s="38"/>
      <c r="M597" s="42" t="s">
        <v>113</v>
      </c>
      <c r="N597" s="41"/>
      <c r="O597" s="38"/>
      <c r="P597" s="38" t="s">
        <v>457</v>
      </c>
      <c r="Q597" s="40"/>
      <c r="R597" s="40"/>
      <c r="S597" s="40"/>
      <c r="T597" s="98"/>
      <c r="U597" s="40"/>
      <c r="V597" s="40"/>
      <c r="W597" s="40"/>
      <c r="X597" s="85">
        <f t="shared" si="6497"/>
        <v>0</v>
      </c>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0"/>
      <c r="AZ597" s="40"/>
      <c r="BA597" s="40"/>
      <c r="BB597" s="40"/>
      <c r="BC597" s="40"/>
      <c r="BD597" s="40"/>
      <c r="BE597" s="40"/>
      <c r="BF597" s="40"/>
      <c r="BG597" s="40"/>
      <c r="BH597" s="40"/>
      <c r="BI597" s="40"/>
      <c r="BJ597" s="40"/>
      <c r="BK597" s="40"/>
      <c r="BL597" s="40"/>
      <c r="BM597" s="40"/>
      <c r="BN597" s="40"/>
      <c r="BO597" s="40"/>
      <c r="BP597" s="40"/>
      <c r="BQ597" s="40"/>
      <c r="BR597" s="40"/>
      <c r="BS597" s="40"/>
      <c r="BT597" s="40"/>
      <c r="BU597" s="40"/>
      <c r="BV597" s="40"/>
      <c r="BW597" s="40"/>
      <c r="BX597" s="40"/>
      <c r="BY597" s="40"/>
      <c r="BZ597" s="40"/>
      <c r="CA597" s="40"/>
      <c r="CB597" s="40"/>
      <c r="CC597" s="40"/>
      <c r="CD597" s="40"/>
      <c r="CE597" s="40"/>
      <c r="CF597" s="40"/>
      <c r="CG597" s="40"/>
      <c r="CH597" s="40"/>
      <c r="CI597" s="40"/>
      <c r="CJ597" s="40"/>
      <c r="CK597" s="40"/>
      <c r="CL597" s="40"/>
      <c r="CM597" s="40"/>
      <c r="CN597" s="40"/>
      <c r="CO597" s="84">
        <v>0</v>
      </c>
      <c r="CP597" s="84">
        <v>0</v>
      </c>
      <c r="CQ597" s="40"/>
      <c r="CR597" s="57">
        <f t="shared" si="6498"/>
        <v>0</v>
      </c>
      <c r="CS597" s="40"/>
      <c r="CT597" s="40">
        <v>20118.66</v>
      </c>
      <c r="CU597" s="84"/>
      <c r="CV597" s="84"/>
      <c r="CW597" s="84"/>
      <c r="CX597" s="84"/>
      <c r="CY597" s="191"/>
      <c r="CZ597" s="84"/>
      <c r="DA597" s="40">
        <v>0</v>
      </c>
      <c r="DB597" s="84">
        <v>0</v>
      </c>
      <c r="DC597" s="84"/>
      <c r="DD597" s="84"/>
      <c r="DE597" s="84">
        <f t="shared" si="6422"/>
        <v>0</v>
      </c>
      <c r="DF597" s="191"/>
      <c r="DG597" s="84"/>
      <c r="DH597" s="40">
        <v>0</v>
      </c>
      <c r="DI597" s="84">
        <v>0</v>
      </c>
      <c r="DJ597" s="84"/>
      <c r="DK597" s="84"/>
      <c r="DL597" s="84">
        <f t="shared" si="6423"/>
        <v>0</v>
      </c>
      <c r="DM597" s="191"/>
      <c r="DN597" s="84"/>
      <c r="DO597" s="40">
        <v>0</v>
      </c>
      <c r="DP597" s="84">
        <v>0</v>
      </c>
      <c r="DQ597" s="84"/>
      <c r="DR597" s="84"/>
      <c r="DS597" s="84">
        <f t="shared" si="6424"/>
        <v>0</v>
      </c>
      <c r="DT597" s="191"/>
      <c r="DU597" s="84"/>
      <c r="DV597" s="40">
        <v>0</v>
      </c>
      <c r="DW597" s="84">
        <v>0</v>
      </c>
      <c r="DX597" s="84"/>
      <c r="DY597" s="84"/>
      <c r="DZ597" s="84">
        <f t="shared" si="6425"/>
        <v>0</v>
      </c>
      <c r="EA597" s="191"/>
      <c r="EB597" s="84"/>
      <c r="EC597" s="40">
        <v>0</v>
      </c>
      <c r="ED597" s="84">
        <v>0</v>
      </c>
      <c r="EE597" s="84"/>
      <c r="EF597" s="84"/>
      <c r="EG597" s="84">
        <f t="shared" si="6426"/>
        <v>0</v>
      </c>
      <c r="EH597" s="191"/>
      <c r="EI597" s="84"/>
      <c r="EJ597" s="40">
        <v>0</v>
      </c>
      <c r="EK597" s="84">
        <v>0</v>
      </c>
      <c r="EL597" s="84"/>
      <c r="EM597" s="84"/>
      <c r="EN597" s="84">
        <f t="shared" si="6427"/>
        <v>0</v>
      </c>
      <c r="EO597" s="191"/>
      <c r="EP597" s="84"/>
      <c r="EQ597" s="40">
        <v>0</v>
      </c>
      <c r="ER597" s="84">
        <v>0</v>
      </c>
      <c r="ES597" s="84"/>
      <c r="ET597" s="84"/>
      <c r="EU597" s="84">
        <f t="shared" si="6428"/>
        <v>0</v>
      </c>
      <c r="EV597" s="191"/>
      <c r="EW597" s="84"/>
      <c r="EX597" s="40">
        <v>0</v>
      </c>
      <c r="EY597" s="84">
        <v>0</v>
      </c>
      <c r="EZ597" s="84"/>
      <c r="FA597" s="84"/>
      <c r="FB597" s="84">
        <f t="shared" si="6429"/>
        <v>0</v>
      </c>
      <c r="FC597" s="191"/>
      <c r="FD597" s="84"/>
      <c r="FE597" s="40">
        <v>0</v>
      </c>
      <c r="FF597" s="84">
        <v>0</v>
      </c>
      <c r="FG597" s="84"/>
      <c r="FH597" s="84"/>
      <c r="FI597" s="84">
        <f t="shared" si="6430"/>
        <v>0</v>
      </c>
      <c r="FJ597" s="191"/>
      <c r="FK597" s="84"/>
      <c r="FL597" s="40">
        <v>0</v>
      </c>
      <c r="FM597" s="84">
        <v>0</v>
      </c>
      <c r="FN597" s="84"/>
      <c r="FO597" s="84"/>
      <c r="FP597" s="84">
        <f t="shared" si="6431"/>
        <v>0</v>
      </c>
      <c r="FQ597" s="191"/>
      <c r="FR597" s="84"/>
      <c r="FS597" s="40"/>
      <c r="FT597" s="97">
        <f t="shared" si="6432"/>
        <v>0</v>
      </c>
      <c r="FU597" s="84">
        <v>0</v>
      </c>
      <c r="FV597" s="84">
        <v>0</v>
      </c>
      <c r="FW597" s="84">
        <v>0</v>
      </c>
      <c r="FX597" s="84">
        <f t="shared" si="6433"/>
        <v>0</v>
      </c>
      <c r="FY597" s="191" t="str">
        <f t="shared" si="6434"/>
        <v>nebija plānots</v>
      </c>
      <c r="FZ597" s="84">
        <f t="shared" si="6435"/>
        <v>0</v>
      </c>
      <c r="GA597" s="84">
        <v>0</v>
      </c>
      <c r="GB597" s="84">
        <v>0</v>
      </c>
      <c r="GC597" s="84">
        <f t="shared" si="6436"/>
        <v>0</v>
      </c>
      <c r="GD597" s="84">
        <f t="shared" si="6437"/>
        <v>0</v>
      </c>
      <c r="GE597" s="84">
        <f t="shared" si="6438"/>
        <v>0</v>
      </c>
      <c r="GF597" s="191" t="str">
        <f t="shared" si="6439"/>
        <v>nebija plānots</v>
      </c>
      <c r="GG597" s="84">
        <f t="shared" si="6440"/>
        <v>0</v>
      </c>
      <c r="GH597" s="84">
        <v>0</v>
      </c>
      <c r="GI597" s="84">
        <v>0</v>
      </c>
      <c r="GJ597" s="84">
        <f t="shared" si="6441"/>
        <v>0</v>
      </c>
      <c r="GK597" s="84">
        <f t="shared" si="6442"/>
        <v>0</v>
      </c>
      <c r="GL597" s="84">
        <f t="shared" si="6443"/>
        <v>0</v>
      </c>
      <c r="GM597" s="191" t="str">
        <f t="shared" si="6444"/>
        <v>nebija plānots</v>
      </c>
      <c r="GN597" s="84">
        <f t="shared" si="6445"/>
        <v>0</v>
      </c>
      <c r="GO597" s="84">
        <v>0</v>
      </c>
      <c r="GP597" s="84">
        <v>0</v>
      </c>
      <c r="GQ597" s="84">
        <f t="shared" si="6414"/>
        <v>0</v>
      </c>
      <c r="GR597" s="84">
        <f t="shared" si="6415"/>
        <v>0</v>
      </c>
      <c r="GS597" s="84">
        <f t="shared" si="6416"/>
        <v>0</v>
      </c>
      <c r="GT597" s="191" t="str">
        <f t="shared" si="6446"/>
        <v>nebija plānots</v>
      </c>
      <c r="GU597" s="84">
        <f t="shared" si="6417"/>
        <v>0</v>
      </c>
      <c r="GV597" s="84">
        <v>0</v>
      </c>
      <c r="GW597" s="84">
        <v>0</v>
      </c>
      <c r="GX597" s="84">
        <f t="shared" si="6418"/>
        <v>0</v>
      </c>
      <c r="GY597" s="84">
        <f t="shared" si="6419"/>
        <v>0</v>
      </c>
      <c r="GZ597" s="84">
        <f t="shared" si="6420"/>
        <v>0</v>
      </c>
      <c r="HA597" s="191" t="str">
        <f t="shared" si="5870"/>
        <v>nebija plānots</v>
      </c>
      <c r="HB597" s="84">
        <f t="shared" si="6421"/>
        <v>0</v>
      </c>
      <c r="HC597" s="40"/>
      <c r="HD597" s="40"/>
      <c r="HE597" s="99"/>
      <c r="HF597" s="99" t="s">
        <v>828</v>
      </c>
      <c r="HG597" s="117" t="s">
        <v>997</v>
      </c>
      <c r="HH597" s="100" t="s">
        <v>828</v>
      </c>
      <c r="HI597" s="100" t="s">
        <v>828</v>
      </c>
    </row>
    <row r="598" spans="1:217" ht="105" collapsed="1" x14ac:dyDescent="0.45">
      <c r="A598" s="1" t="str">
        <f>G598&amp;K598</f>
        <v>9.3.2.6</v>
      </c>
      <c r="B598" s="9" t="str">
        <f>C598&amp;J598&amp;"."&amp;D598</f>
        <v>9.3.2.6.Nē</v>
      </c>
      <c r="C598" s="317" t="s">
        <v>171</v>
      </c>
      <c r="D598" s="1" t="s">
        <v>1471</v>
      </c>
      <c r="E598" s="35">
        <v>577</v>
      </c>
      <c r="F598" s="52">
        <v>9</v>
      </c>
      <c r="G598" s="55" t="s">
        <v>171</v>
      </c>
      <c r="H598" s="54" t="s">
        <v>326</v>
      </c>
      <c r="I598" s="54" t="str">
        <f t="shared" ref="I598" si="6499">CONCATENATE(G598," ",H598)</f>
        <v>9.3.2. Veselības aprūpes infrastruktūra</v>
      </c>
      <c r="J598" s="54">
        <v>6</v>
      </c>
      <c r="K598" s="74">
        <v>6</v>
      </c>
      <c r="L598" s="38"/>
      <c r="M598" s="63" t="s">
        <v>113</v>
      </c>
      <c r="N598" s="62" t="s">
        <v>5</v>
      </c>
      <c r="O598" s="55" t="s">
        <v>222</v>
      </c>
      <c r="P598" s="55" t="s">
        <v>225</v>
      </c>
      <c r="Q598" s="57">
        <f t="shared" ref="Q598" si="6500">S598+T598+U598+V598+W598</f>
        <v>203800.25</v>
      </c>
      <c r="R598" s="57">
        <f t="shared" ref="R598" si="6501">S598+T598+U598+V598</f>
        <v>203800.25</v>
      </c>
      <c r="S598" s="80">
        <v>0</v>
      </c>
      <c r="T598" s="81">
        <v>203800.25</v>
      </c>
      <c r="U598" s="80">
        <v>0</v>
      </c>
      <c r="V598" s="80">
        <v>0</v>
      </c>
      <c r="W598" s="80">
        <v>0</v>
      </c>
      <c r="X598" s="85" t="str">
        <f t="shared" si="6497"/>
        <v>ERAF</v>
      </c>
      <c r="Y598" s="85">
        <v>0</v>
      </c>
      <c r="Z598" s="85">
        <v>0</v>
      </c>
      <c r="AA598" s="85">
        <v>0</v>
      </c>
      <c r="AB598" s="85">
        <v>0</v>
      </c>
      <c r="AC598" s="85">
        <v>0</v>
      </c>
      <c r="AD598" s="85">
        <v>0</v>
      </c>
      <c r="AE598" s="85">
        <v>0</v>
      </c>
      <c r="AF598" s="85">
        <v>0</v>
      </c>
      <c r="AG598" s="85">
        <v>0</v>
      </c>
      <c r="AH598" s="85">
        <v>0</v>
      </c>
      <c r="AI598" s="85">
        <v>0</v>
      </c>
      <c r="AJ598" s="85">
        <v>0</v>
      </c>
      <c r="AK598" s="85">
        <v>0</v>
      </c>
      <c r="AL598" s="85">
        <v>0</v>
      </c>
      <c r="AM598" s="85">
        <v>0</v>
      </c>
      <c r="AN598" s="85">
        <f t="shared" si="6450"/>
        <v>0</v>
      </c>
      <c r="AO598" s="85">
        <f t="shared" si="6450"/>
        <v>0</v>
      </c>
      <c r="AP598" s="57">
        <f t="shared" si="4538"/>
        <v>0</v>
      </c>
      <c r="AQ598" s="85">
        <f t="shared" si="6450"/>
        <v>0</v>
      </c>
      <c r="AR598" s="85">
        <f t="shared" si="6451"/>
        <v>0</v>
      </c>
      <c r="AS598" s="85">
        <f t="shared" si="6452"/>
        <v>0</v>
      </c>
      <c r="AT598" s="85">
        <f t="shared" si="6453"/>
        <v>0</v>
      </c>
      <c r="AU598" s="85">
        <f t="shared" si="6454"/>
        <v>0</v>
      </c>
      <c r="AV598" s="85">
        <f t="shared" si="6455"/>
        <v>0</v>
      </c>
      <c r="AW598" s="85">
        <f t="shared" si="6456"/>
        <v>0</v>
      </c>
      <c r="AX598" s="85">
        <f t="shared" si="6457"/>
        <v>0</v>
      </c>
      <c r="AY598" s="85">
        <f t="shared" si="6458"/>
        <v>0</v>
      </c>
      <c r="AZ598" s="85">
        <f t="shared" si="6459"/>
        <v>0</v>
      </c>
      <c r="BA598" s="85">
        <f t="shared" si="6460"/>
        <v>0</v>
      </c>
      <c r="BB598" s="85">
        <f t="shared" si="6461"/>
        <v>0</v>
      </c>
      <c r="BC598" s="57">
        <f t="shared" si="4539"/>
        <v>0</v>
      </c>
      <c r="BD598" s="57">
        <f t="shared" si="4474"/>
        <v>0</v>
      </c>
      <c r="BE598" s="85">
        <v>0</v>
      </c>
      <c r="BF598" s="85">
        <v>0</v>
      </c>
      <c r="BG598" s="85">
        <v>0</v>
      </c>
      <c r="BH598" s="85">
        <v>0</v>
      </c>
      <c r="BI598" s="85">
        <v>0</v>
      </c>
      <c r="BJ598" s="85">
        <v>0</v>
      </c>
      <c r="BK598" s="85">
        <v>0</v>
      </c>
      <c r="BL598" s="85">
        <v>0</v>
      </c>
      <c r="BM598" s="85">
        <v>0</v>
      </c>
      <c r="BN598" s="85">
        <v>0</v>
      </c>
      <c r="BO598" s="85">
        <v>0</v>
      </c>
      <c r="BP598" s="85">
        <v>0</v>
      </c>
      <c r="BQ598" s="57">
        <f t="shared" si="4540"/>
        <v>0</v>
      </c>
      <c r="BR598" s="85">
        <v>0</v>
      </c>
      <c r="BS598" s="85">
        <v>0</v>
      </c>
      <c r="BT598" s="85">
        <v>0</v>
      </c>
      <c r="BU598" s="85">
        <v>0</v>
      </c>
      <c r="BV598" s="85">
        <v>0</v>
      </c>
      <c r="BW598" s="85">
        <v>77681.289999999994</v>
      </c>
      <c r="BX598" s="85">
        <v>7616.8</v>
      </c>
      <c r="BY598" s="85">
        <v>7110.87</v>
      </c>
      <c r="BZ598" s="85">
        <v>0</v>
      </c>
      <c r="CA598" s="85">
        <v>0</v>
      </c>
      <c r="CB598" s="85">
        <v>0</v>
      </c>
      <c r="CC598" s="96">
        <f>39874.95-39874.95+12729.95+3570</f>
        <v>16299.95</v>
      </c>
      <c r="CD598" s="96">
        <f t="shared" si="4475"/>
        <v>108708.90999999999</v>
      </c>
      <c r="CE598" s="85">
        <v>0</v>
      </c>
      <c r="CF598" s="85">
        <v>0</v>
      </c>
      <c r="CG598" s="85">
        <v>0</v>
      </c>
      <c r="CH598" s="85">
        <v>0</v>
      </c>
      <c r="CI598" s="85">
        <v>0</v>
      </c>
      <c r="CJ598" s="85">
        <v>0</v>
      </c>
      <c r="CK598" s="85">
        <v>0</v>
      </c>
      <c r="CL598" s="85">
        <v>0</v>
      </c>
      <c r="CM598" s="85">
        <v>9430.64</v>
      </c>
      <c r="CN598" s="85">
        <v>0</v>
      </c>
      <c r="CO598" s="84">
        <v>0</v>
      </c>
      <c r="CP598" s="84">
        <v>0</v>
      </c>
      <c r="CQ598" s="57">
        <f>CE598+CF598+CG598+CH598+CI598+CJ598+CK598+CL598+CM598+CN598+CO598+CP598</f>
        <v>9430.64</v>
      </c>
      <c r="CR598" s="57">
        <f t="shared" si="6498"/>
        <v>118139.54999999999</v>
      </c>
      <c r="CS598" s="179">
        <v>0</v>
      </c>
      <c r="CT598" s="84">
        <v>0</v>
      </c>
      <c r="CU598" s="84">
        <v>5735.14</v>
      </c>
      <c r="CV598" s="84">
        <f t="shared" si="6462"/>
        <v>0</v>
      </c>
      <c r="CW598" s="84">
        <v>0</v>
      </c>
      <c r="CX598" s="84">
        <f t="shared" si="6463"/>
        <v>5735.14</v>
      </c>
      <c r="CY598" s="191" t="str">
        <f t="shared" si="6464"/>
        <v>nebija plānots</v>
      </c>
      <c r="CZ598" s="84">
        <f t="shared" si="6465"/>
        <v>5735.14</v>
      </c>
      <c r="DA598" s="84">
        <f t="shared" ref="DA598:FL598" si="6502">DA599+DA600</f>
        <v>5735.14</v>
      </c>
      <c r="DB598" s="84">
        <v>0</v>
      </c>
      <c r="DC598" s="84">
        <f t="shared" si="6467"/>
        <v>5735.14</v>
      </c>
      <c r="DD598" s="84">
        <v>0</v>
      </c>
      <c r="DE598" s="84">
        <f t="shared" si="6422"/>
        <v>5735.14</v>
      </c>
      <c r="DF598" s="191">
        <f t="shared" ref="DF598" si="6503">IFERROR(DE598/DC598,"nebija plānots")</f>
        <v>1</v>
      </c>
      <c r="DG598" s="84">
        <f t="shared" ref="DG598" si="6504">DE598-DC598</f>
        <v>0</v>
      </c>
      <c r="DH598" s="84">
        <f t="shared" si="6502"/>
        <v>0</v>
      </c>
      <c r="DI598" s="84">
        <v>0</v>
      </c>
      <c r="DJ598" s="84">
        <f t="shared" ref="DJ598" si="6505">DC598+DH598</f>
        <v>5735.14</v>
      </c>
      <c r="DK598" s="84">
        <v>0</v>
      </c>
      <c r="DL598" s="84">
        <f t="shared" si="6423"/>
        <v>5735.14</v>
      </c>
      <c r="DM598" s="191">
        <f t="shared" ref="DM598" si="6506">IFERROR(DL598/DJ598,"nebija plānots")</f>
        <v>1</v>
      </c>
      <c r="DN598" s="84">
        <f t="shared" ref="DN598" si="6507">DL598-DJ598</f>
        <v>0</v>
      </c>
      <c r="DO598" s="84">
        <f t="shared" si="6502"/>
        <v>48960</v>
      </c>
      <c r="DP598" s="84">
        <v>-3570</v>
      </c>
      <c r="DQ598" s="84">
        <f t="shared" ref="DQ598" si="6508">DJ598+DO598</f>
        <v>54695.14</v>
      </c>
      <c r="DR598" s="84">
        <v>3570</v>
      </c>
      <c r="DS598" s="84">
        <f t="shared" si="6424"/>
        <v>2165.1400000000003</v>
      </c>
      <c r="DT598" s="191">
        <f t="shared" ref="DT598" si="6509">IFERROR(DS598/DQ598,"nebija plānots")</f>
        <v>3.9585601206981104E-2</v>
      </c>
      <c r="DU598" s="84">
        <f t="shared" ref="DU598" si="6510">DS598-DQ598</f>
        <v>-52530</v>
      </c>
      <c r="DV598" s="84">
        <f t="shared" si="6502"/>
        <v>0</v>
      </c>
      <c r="DW598" s="84">
        <v>0</v>
      </c>
      <c r="DX598" s="84">
        <f t="shared" ref="DX598" si="6511">DQ598+DV598</f>
        <v>54695.14</v>
      </c>
      <c r="DY598" s="84">
        <v>3570</v>
      </c>
      <c r="DZ598" s="84">
        <f t="shared" si="6425"/>
        <v>2165.1400000000003</v>
      </c>
      <c r="EA598" s="191">
        <f t="shared" ref="EA598" si="6512">IFERROR(DZ598/DX598,"nebija plānots")</f>
        <v>3.9585601206981104E-2</v>
      </c>
      <c r="EB598" s="84">
        <f t="shared" ref="EB598" si="6513">DZ598-DX598</f>
        <v>-52530</v>
      </c>
      <c r="EC598" s="84">
        <f t="shared" si="6502"/>
        <v>0</v>
      </c>
      <c r="ED598" s="84">
        <v>0</v>
      </c>
      <c r="EE598" s="84">
        <f t="shared" ref="EE598" si="6514">DX598+EC598</f>
        <v>54695.14</v>
      </c>
      <c r="EF598" s="84">
        <v>3570</v>
      </c>
      <c r="EG598" s="84">
        <f t="shared" si="6426"/>
        <v>2165.1400000000003</v>
      </c>
      <c r="EH598" s="191">
        <f t="shared" ref="EH598" si="6515">IFERROR(EG598/EE598,"nebija plānots")</f>
        <v>3.9585601206981104E-2</v>
      </c>
      <c r="EI598" s="84">
        <f t="shared" ref="EI598" si="6516">EG598-EE598</f>
        <v>-52530</v>
      </c>
      <c r="EJ598" s="84">
        <f t="shared" si="6502"/>
        <v>0</v>
      </c>
      <c r="EK598" s="84">
        <v>0</v>
      </c>
      <c r="EL598" s="84">
        <f t="shared" ref="EL598" si="6517">EE598+EJ598</f>
        <v>54695.14</v>
      </c>
      <c r="EM598" s="84">
        <v>3570</v>
      </c>
      <c r="EN598" s="84">
        <f t="shared" si="6427"/>
        <v>2165.1400000000003</v>
      </c>
      <c r="EO598" s="191">
        <f t="shared" ref="EO598" si="6518">IFERROR(EN598/EL598,"nebija plānots")</f>
        <v>3.9585601206981104E-2</v>
      </c>
      <c r="EP598" s="84">
        <f t="shared" ref="EP598" si="6519">EN598-EL598</f>
        <v>-52530</v>
      </c>
      <c r="EQ598" s="84">
        <f t="shared" si="6502"/>
        <v>0</v>
      </c>
      <c r="ER598" s="84">
        <v>0</v>
      </c>
      <c r="ES598" s="84">
        <f t="shared" ref="ES598" si="6520">EL598+EQ598</f>
        <v>54695.14</v>
      </c>
      <c r="ET598" s="84">
        <v>3570</v>
      </c>
      <c r="EU598" s="84">
        <f t="shared" si="6428"/>
        <v>2165.1400000000003</v>
      </c>
      <c r="EV598" s="191">
        <f t="shared" ref="EV598" si="6521">IFERROR(EU598/ES598,"nebija plānots")</f>
        <v>3.9585601206981104E-2</v>
      </c>
      <c r="EW598" s="84">
        <f t="shared" ref="EW598" si="6522">EU598-ES598</f>
        <v>-52530</v>
      </c>
      <c r="EX598" s="84">
        <f t="shared" si="6502"/>
        <v>0</v>
      </c>
      <c r="EY598" s="84">
        <v>0</v>
      </c>
      <c r="EZ598" s="84">
        <f t="shared" ref="EZ598" si="6523">ES598+EX598</f>
        <v>54695.14</v>
      </c>
      <c r="FA598" s="84">
        <v>3570</v>
      </c>
      <c r="FB598" s="84">
        <f t="shared" si="6429"/>
        <v>2165.1400000000003</v>
      </c>
      <c r="FC598" s="191">
        <f t="shared" ref="FC598" si="6524">IFERROR(FB598/EZ598,"nebija plānots")</f>
        <v>3.9585601206981104E-2</v>
      </c>
      <c r="FD598" s="84">
        <f t="shared" ref="FD598" si="6525">FB598-EZ598</f>
        <v>-52530</v>
      </c>
      <c r="FE598" s="84">
        <f t="shared" si="6502"/>
        <v>0</v>
      </c>
      <c r="FF598" s="84">
        <v>0</v>
      </c>
      <c r="FG598" s="84">
        <f t="shared" ref="FG598" si="6526">EZ598+FE598</f>
        <v>54695.14</v>
      </c>
      <c r="FH598" s="84">
        <v>3570</v>
      </c>
      <c r="FI598" s="84">
        <f t="shared" si="6430"/>
        <v>2165.1400000000003</v>
      </c>
      <c r="FJ598" s="191">
        <f t="shared" ref="FJ598" si="6527">IFERROR(FI598/FG598,"nebija plānots")</f>
        <v>3.9585601206981104E-2</v>
      </c>
      <c r="FK598" s="84">
        <f t="shared" ref="FK598" si="6528">FI598-FG598</f>
        <v>-52530</v>
      </c>
      <c r="FL598" s="84">
        <f t="shared" si="6502"/>
        <v>0</v>
      </c>
      <c r="FM598" s="84">
        <v>0</v>
      </c>
      <c r="FN598" s="84">
        <f t="shared" ref="FN598" si="6529">FG598+FL598</f>
        <v>54695.14</v>
      </c>
      <c r="FO598" s="84">
        <v>3570</v>
      </c>
      <c r="FP598" s="84">
        <f t="shared" si="6431"/>
        <v>2165.1400000000003</v>
      </c>
      <c r="FQ598" s="191">
        <f t="shared" ref="FQ598" si="6530">IFERROR(FP598/FN598,"nebija plānots")</f>
        <v>3.9585601206981104E-2</v>
      </c>
      <c r="FR598" s="84">
        <f t="shared" ref="FR598" si="6531">FP598-FN598</f>
        <v>-52530</v>
      </c>
      <c r="FS598" s="97">
        <f t="shared" si="5932"/>
        <v>54695.14</v>
      </c>
      <c r="FT598" s="97">
        <f t="shared" si="6432"/>
        <v>120304.68999999999</v>
      </c>
      <c r="FU598" s="84">
        <v>0</v>
      </c>
      <c r="FV598" s="84">
        <v>0</v>
      </c>
      <c r="FW598" s="84">
        <v>0</v>
      </c>
      <c r="FX598" s="84">
        <f t="shared" si="6433"/>
        <v>0</v>
      </c>
      <c r="FY598" s="191" t="str">
        <f t="shared" si="6434"/>
        <v>nebija plānots</v>
      </c>
      <c r="FZ598" s="84">
        <f t="shared" si="6435"/>
        <v>0</v>
      </c>
      <c r="GA598" s="84">
        <v>0</v>
      </c>
      <c r="GB598" s="84">
        <v>0</v>
      </c>
      <c r="GC598" s="84">
        <f t="shared" si="6436"/>
        <v>0</v>
      </c>
      <c r="GD598" s="84">
        <f t="shared" si="6437"/>
        <v>0</v>
      </c>
      <c r="GE598" s="84">
        <f t="shared" si="6438"/>
        <v>0</v>
      </c>
      <c r="GF598" s="191" t="str">
        <f t="shared" si="6439"/>
        <v>nebija plānots</v>
      </c>
      <c r="GG598" s="84">
        <f t="shared" si="6440"/>
        <v>0</v>
      </c>
      <c r="GH598" s="84">
        <v>0</v>
      </c>
      <c r="GI598" s="84">
        <v>0</v>
      </c>
      <c r="GJ598" s="84">
        <f t="shared" si="6441"/>
        <v>0</v>
      </c>
      <c r="GK598" s="84">
        <f t="shared" si="6442"/>
        <v>0</v>
      </c>
      <c r="GL598" s="84">
        <f t="shared" si="6443"/>
        <v>0</v>
      </c>
      <c r="GM598" s="191" t="str">
        <f t="shared" si="6444"/>
        <v>nebija plānots</v>
      </c>
      <c r="GN598" s="84">
        <f t="shared" si="6445"/>
        <v>0</v>
      </c>
      <c r="GO598" s="84">
        <v>0</v>
      </c>
      <c r="GP598" s="84">
        <v>0</v>
      </c>
      <c r="GQ598" s="84">
        <f t="shared" si="6414"/>
        <v>0</v>
      </c>
      <c r="GR598" s="84">
        <f t="shared" si="6415"/>
        <v>0</v>
      </c>
      <c r="GS598" s="84">
        <f t="shared" si="6416"/>
        <v>0</v>
      </c>
      <c r="GT598" s="191" t="str">
        <f t="shared" si="6446"/>
        <v>nebija plānots</v>
      </c>
      <c r="GU598" s="84">
        <f t="shared" si="6417"/>
        <v>0</v>
      </c>
      <c r="GV598" s="84">
        <v>0</v>
      </c>
      <c r="GW598" s="84">
        <v>0</v>
      </c>
      <c r="GX598" s="84">
        <f t="shared" si="6418"/>
        <v>0</v>
      </c>
      <c r="GY598" s="84">
        <f t="shared" si="6419"/>
        <v>0</v>
      </c>
      <c r="GZ598" s="84">
        <f t="shared" si="6420"/>
        <v>0</v>
      </c>
      <c r="HA598" s="191" t="str">
        <f t="shared" si="5870"/>
        <v>nebija plānots</v>
      </c>
      <c r="HB598" s="84">
        <f t="shared" si="6421"/>
        <v>0</v>
      </c>
      <c r="HC598" s="57">
        <f>FU598+FS598+CQ598+CD598+BQ598+BC598+AP598</f>
        <v>172834.69</v>
      </c>
      <c r="HD598" s="57">
        <f>Q598-HC598</f>
        <v>30965.559999999998</v>
      </c>
      <c r="HE598" s="58" t="s">
        <v>848</v>
      </c>
      <c r="HF598" s="58"/>
      <c r="HG598" s="73"/>
      <c r="HH598" s="59"/>
      <c r="HI598" s="59"/>
    </row>
    <row r="599" spans="1:217" ht="75.400000000000006" hidden="1" customHeight="1" outlineLevel="1" x14ac:dyDescent="0.45">
      <c r="B599" s="9"/>
      <c r="C599" s="317" t="s">
        <v>171</v>
      </c>
      <c r="D599" s="1" t="s">
        <v>1471</v>
      </c>
      <c r="E599" s="35">
        <v>578</v>
      </c>
      <c r="F599" s="35">
        <v>9</v>
      </c>
      <c r="G599" s="38" t="s">
        <v>171</v>
      </c>
      <c r="H599" s="37" t="s">
        <v>326</v>
      </c>
      <c r="I599" s="37" t="s">
        <v>577</v>
      </c>
      <c r="J599" s="54">
        <v>0</v>
      </c>
      <c r="K599" s="44"/>
      <c r="L599" s="38"/>
      <c r="M599" s="42" t="s">
        <v>113</v>
      </c>
      <c r="N599" s="41"/>
      <c r="O599" s="38"/>
      <c r="P599" s="38" t="s">
        <v>456</v>
      </c>
      <c r="Q599" s="40"/>
      <c r="R599" s="40"/>
      <c r="S599" s="40"/>
      <c r="T599" s="98"/>
      <c r="U599" s="40"/>
      <c r="V599" s="40"/>
      <c r="W599" s="40"/>
      <c r="X599" s="85">
        <f t="shared" si="6497"/>
        <v>0</v>
      </c>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0"/>
      <c r="AZ599" s="40"/>
      <c r="BA599" s="40"/>
      <c r="BB599" s="40"/>
      <c r="BC599" s="40"/>
      <c r="BD599" s="40"/>
      <c r="BE599" s="40"/>
      <c r="BF599" s="40"/>
      <c r="BG599" s="40"/>
      <c r="BH599" s="40"/>
      <c r="BI599" s="40"/>
      <c r="BJ599" s="40"/>
      <c r="BK599" s="40"/>
      <c r="BL599" s="40"/>
      <c r="BM599" s="40"/>
      <c r="BN599" s="40"/>
      <c r="BO599" s="40"/>
      <c r="BP599" s="40"/>
      <c r="BQ599" s="40"/>
      <c r="BR599" s="40"/>
      <c r="BS599" s="40"/>
      <c r="BT599" s="40"/>
      <c r="BU599" s="40"/>
      <c r="BV599" s="40"/>
      <c r="BW599" s="40"/>
      <c r="BX599" s="40"/>
      <c r="BY599" s="40"/>
      <c r="BZ599" s="40"/>
      <c r="CA599" s="40"/>
      <c r="CB599" s="40"/>
      <c r="CC599" s="40"/>
      <c r="CD599" s="40"/>
      <c r="CE599" s="40"/>
      <c r="CF599" s="40"/>
      <c r="CG599" s="40"/>
      <c r="CH599" s="40"/>
      <c r="CI599" s="40"/>
      <c r="CJ599" s="40"/>
      <c r="CK599" s="40"/>
      <c r="CL599" s="40"/>
      <c r="CM599" s="40"/>
      <c r="CN599" s="40"/>
      <c r="CO599" s="84">
        <v>0</v>
      </c>
      <c r="CP599" s="84">
        <v>0</v>
      </c>
      <c r="CQ599" s="40"/>
      <c r="CR599" s="57">
        <f t="shared" si="6498"/>
        <v>0</v>
      </c>
      <c r="CS599" s="40"/>
      <c r="CT599" s="40"/>
      <c r="CU599" s="84"/>
      <c r="CV599" s="84"/>
      <c r="CW599" s="84"/>
      <c r="CX599" s="84"/>
      <c r="CY599" s="191"/>
      <c r="CZ599" s="84"/>
      <c r="DA599" s="40"/>
      <c r="DB599" s="84">
        <v>0</v>
      </c>
      <c r="DC599" s="84"/>
      <c r="DD599" s="84"/>
      <c r="DE599" s="84">
        <f t="shared" si="6422"/>
        <v>0</v>
      </c>
      <c r="DF599" s="191"/>
      <c r="DG599" s="84"/>
      <c r="DH599" s="40"/>
      <c r="DI599" s="84">
        <v>0</v>
      </c>
      <c r="DJ599" s="84"/>
      <c r="DK599" s="84"/>
      <c r="DL599" s="84">
        <f t="shared" si="6423"/>
        <v>0</v>
      </c>
      <c r="DM599" s="191"/>
      <c r="DN599" s="84"/>
      <c r="DO599" s="40"/>
      <c r="DP599" s="84">
        <v>0</v>
      </c>
      <c r="DQ599" s="84"/>
      <c r="DR599" s="84"/>
      <c r="DS599" s="84">
        <f t="shared" si="6424"/>
        <v>0</v>
      </c>
      <c r="DT599" s="191"/>
      <c r="DU599" s="84"/>
      <c r="DV599" s="40"/>
      <c r="DW599" s="84">
        <v>0</v>
      </c>
      <c r="DX599" s="84"/>
      <c r="DY599" s="84"/>
      <c r="DZ599" s="84">
        <f t="shared" si="6425"/>
        <v>0</v>
      </c>
      <c r="EA599" s="191"/>
      <c r="EB599" s="84"/>
      <c r="EC599" s="40"/>
      <c r="ED599" s="84">
        <v>0</v>
      </c>
      <c r="EE599" s="84"/>
      <c r="EF599" s="84"/>
      <c r="EG599" s="84">
        <f t="shared" si="6426"/>
        <v>0</v>
      </c>
      <c r="EH599" s="191"/>
      <c r="EI599" s="84"/>
      <c r="EJ599" s="40"/>
      <c r="EK599" s="84">
        <v>0</v>
      </c>
      <c r="EL599" s="84"/>
      <c r="EM599" s="84"/>
      <c r="EN599" s="84">
        <f t="shared" si="6427"/>
        <v>0</v>
      </c>
      <c r="EO599" s="191"/>
      <c r="EP599" s="84"/>
      <c r="EQ599" s="40"/>
      <c r="ER599" s="84">
        <v>0</v>
      </c>
      <c r="ES599" s="84"/>
      <c r="ET599" s="84"/>
      <c r="EU599" s="84">
        <f t="shared" si="6428"/>
        <v>0</v>
      </c>
      <c r="EV599" s="191"/>
      <c r="EW599" s="84"/>
      <c r="EX599" s="40"/>
      <c r="EY599" s="84">
        <v>0</v>
      </c>
      <c r="EZ599" s="84"/>
      <c r="FA599" s="84"/>
      <c r="FB599" s="84">
        <f t="shared" si="6429"/>
        <v>0</v>
      </c>
      <c r="FC599" s="191"/>
      <c r="FD599" s="84"/>
      <c r="FE599" s="40"/>
      <c r="FF599" s="84">
        <v>0</v>
      </c>
      <c r="FG599" s="84"/>
      <c r="FH599" s="84"/>
      <c r="FI599" s="84">
        <f t="shared" si="6430"/>
        <v>0</v>
      </c>
      <c r="FJ599" s="191"/>
      <c r="FK599" s="84"/>
      <c r="FL599" s="40"/>
      <c r="FM599" s="84">
        <v>0</v>
      </c>
      <c r="FN599" s="84"/>
      <c r="FO599" s="84"/>
      <c r="FP599" s="84">
        <f t="shared" si="6431"/>
        <v>0</v>
      </c>
      <c r="FQ599" s="191"/>
      <c r="FR599" s="84"/>
      <c r="FS599" s="40"/>
      <c r="FT599" s="97">
        <f t="shared" si="6432"/>
        <v>0</v>
      </c>
      <c r="FU599" s="84">
        <v>0</v>
      </c>
      <c r="FV599" s="84">
        <v>0</v>
      </c>
      <c r="FW599" s="84">
        <v>0</v>
      </c>
      <c r="FX599" s="84">
        <f t="shared" si="6433"/>
        <v>0</v>
      </c>
      <c r="FY599" s="191" t="str">
        <f t="shared" si="6434"/>
        <v>nebija plānots</v>
      </c>
      <c r="FZ599" s="84">
        <f t="shared" si="6435"/>
        <v>0</v>
      </c>
      <c r="GA599" s="84">
        <v>0</v>
      </c>
      <c r="GB599" s="84">
        <v>0</v>
      </c>
      <c r="GC599" s="84">
        <f t="shared" si="6436"/>
        <v>0</v>
      </c>
      <c r="GD599" s="84">
        <f t="shared" si="6437"/>
        <v>0</v>
      </c>
      <c r="GE599" s="84">
        <f t="shared" si="6438"/>
        <v>0</v>
      </c>
      <c r="GF599" s="191" t="str">
        <f t="shared" si="6439"/>
        <v>nebija plānots</v>
      </c>
      <c r="GG599" s="84">
        <f t="shared" si="6440"/>
        <v>0</v>
      </c>
      <c r="GH599" s="84">
        <v>0</v>
      </c>
      <c r="GI599" s="84">
        <v>0</v>
      </c>
      <c r="GJ599" s="84">
        <f t="shared" si="6441"/>
        <v>0</v>
      </c>
      <c r="GK599" s="84">
        <f t="shared" si="6442"/>
        <v>0</v>
      </c>
      <c r="GL599" s="84">
        <f t="shared" si="6443"/>
        <v>0</v>
      </c>
      <c r="GM599" s="191" t="str">
        <f t="shared" si="6444"/>
        <v>nebija plānots</v>
      </c>
      <c r="GN599" s="84">
        <f t="shared" si="6445"/>
        <v>0</v>
      </c>
      <c r="GO599" s="84">
        <v>0</v>
      </c>
      <c r="GP599" s="84">
        <v>0</v>
      </c>
      <c r="GQ599" s="84">
        <f t="shared" si="6414"/>
        <v>0</v>
      </c>
      <c r="GR599" s="84">
        <f t="shared" si="6415"/>
        <v>0</v>
      </c>
      <c r="GS599" s="84">
        <f t="shared" si="6416"/>
        <v>0</v>
      </c>
      <c r="GT599" s="191" t="str">
        <f t="shared" si="6446"/>
        <v>nebija plānots</v>
      </c>
      <c r="GU599" s="84">
        <f t="shared" si="6417"/>
        <v>0</v>
      </c>
      <c r="GV599" s="84">
        <v>0</v>
      </c>
      <c r="GW599" s="84">
        <v>0</v>
      </c>
      <c r="GX599" s="84">
        <f t="shared" si="6418"/>
        <v>0</v>
      </c>
      <c r="GY599" s="84">
        <f t="shared" si="6419"/>
        <v>0</v>
      </c>
      <c r="GZ599" s="84">
        <f t="shared" si="6420"/>
        <v>0</v>
      </c>
      <c r="HA599" s="191" t="str">
        <f t="shared" si="5870"/>
        <v>nebija plānots</v>
      </c>
      <c r="HB599" s="84">
        <f t="shared" si="6421"/>
        <v>0</v>
      </c>
      <c r="HC599" s="40"/>
      <c r="HD599" s="40"/>
      <c r="HE599" s="99"/>
      <c r="HF599" s="99"/>
      <c r="HG599" s="117"/>
      <c r="HH599" s="100"/>
      <c r="HI599" s="100"/>
    </row>
    <row r="600" spans="1:217" ht="105" hidden="1" outlineLevel="1" x14ac:dyDescent="0.45">
      <c r="B600" s="9"/>
      <c r="C600" s="317" t="s">
        <v>171</v>
      </c>
      <c r="D600" s="1" t="s">
        <v>1471</v>
      </c>
      <c r="E600" s="35">
        <v>579</v>
      </c>
      <c r="F600" s="35">
        <v>9</v>
      </c>
      <c r="G600" s="38" t="s">
        <v>171</v>
      </c>
      <c r="H600" s="37" t="s">
        <v>326</v>
      </c>
      <c r="I600" s="37" t="s">
        <v>577</v>
      </c>
      <c r="J600" s="54">
        <v>0</v>
      </c>
      <c r="K600" s="44"/>
      <c r="L600" s="38"/>
      <c r="M600" s="42" t="s">
        <v>113</v>
      </c>
      <c r="N600" s="41"/>
      <c r="O600" s="38"/>
      <c r="P600" s="38" t="s">
        <v>457</v>
      </c>
      <c r="Q600" s="40"/>
      <c r="R600" s="40"/>
      <c r="S600" s="40"/>
      <c r="T600" s="98"/>
      <c r="U600" s="40"/>
      <c r="V600" s="40"/>
      <c r="W600" s="40"/>
      <c r="X600" s="85">
        <f t="shared" si="6497"/>
        <v>0</v>
      </c>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0"/>
      <c r="AZ600" s="40"/>
      <c r="BA600" s="40"/>
      <c r="BB600" s="40"/>
      <c r="BC600" s="40"/>
      <c r="BD600" s="40"/>
      <c r="BE600" s="40"/>
      <c r="BF600" s="40"/>
      <c r="BG600" s="40"/>
      <c r="BH600" s="40"/>
      <c r="BI600" s="40"/>
      <c r="BJ600" s="40"/>
      <c r="BK600" s="40"/>
      <c r="BL600" s="40"/>
      <c r="BM600" s="40"/>
      <c r="BN600" s="40"/>
      <c r="BO600" s="40"/>
      <c r="BP600" s="40"/>
      <c r="BQ600" s="40"/>
      <c r="BR600" s="40"/>
      <c r="BS600" s="40"/>
      <c r="BT600" s="40"/>
      <c r="BU600" s="40"/>
      <c r="BV600" s="40"/>
      <c r="BW600" s="40"/>
      <c r="BX600" s="40"/>
      <c r="BY600" s="40"/>
      <c r="BZ600" s="40"/>
      <c r="CA600" s="40"/>
      <c r="CB600" s="40"/>
      <c r="CC600" s="40"/>
      <c r="CD600" s="40"/>
      <c r="CE600" s="40"/>
      <c r="CF600" s="40"/>
      <c r="CG600" s="40"/>
      <c r="CH600" s="40"/>
      <c r="CI600" s="40"/>
      <c r="CJ600" s="40"/>
      <c r="CK600" s="40"/>
      <c r="CL600" s="40"/>
      <c r="CM600" s="40"/>
      <c r="CN600" s="40"/>
      <c r="CO600" s="84">
        <v>0</v>
      </c>
      <c r="CP600" s="84">
        <v>0</v>
      </c>
      <c r="CQ600" s="40"/>
      <c r="CR600" s="57">
        <f t="shared" si="6498"/>
        <v>0</v>
      </c>
      <c r="CS600" s="40"/>
      <c r="CT600" s="40">
        <v>0</v>
      </c>
      <c r="CU600" s="84"/>
      <c r="CV600" s="84"/>
      <c r="CW600" s="84"/>
      <c r="CX600" s="84"/>
      <c r="CY600" s="191"/>
      <c r="CZ600" s="84"/>
      <c r="DA600" s="40">
        <v>5735.14</v>
      </c>
      <c r="DB600" s="84">
        <v>0</v>
      </c>
      <c r="DC600" s="84"/>
      <c r="DD600" s="84"/>
      <c r="DE600" s="84">
        <f t="shared" si="6422"/>
        <v>0</v>
      </c>
      <c r="DF600" s="191"/>
      <c r="DG600" s="84"/>
      <c r="DH600" s="40">
        <v>0</v>
      </c>
      <c r="DI600" s="84">
        <v>0</v>
      </c>
      <c r="DJ600" s="84"/>
      <c r="DK600" s="84"/>
      <c r="DL600" s="84">
        <f t="shared" si="6423"/>
        <v>0</v>
      </c>
      <c r="DM600" s="191"/>
      <c r="DN600" s="84"/>
      <c r="DO600" s="40">
        <v>48960</v>
      </c>
      <c r="DP600" s="84">
        <v>0</v>
      </c>
      <c r="DQ600" s="84"/>
      <c r="DR600" s="84"/>
      <c r="DS600" s="84">
        <f t="shared" si="6424"/>
        <v>0</v>
      </c>
      <c r="DT600" s="191"/>
      <c r="DU600" s="84"/>
      <c r="DV600" s="40">
        <v>0</v>
      </c>
      <c r="DW600" s="84">
        <v>0</v>
      </c>
      <c r="DX600" s="84"/>
      <c r="DY600" s="84"/>
      <c r="DZ600" s="84">
        <f t="shared" si="6425"/>
        <v>0</v>
      </c>
      <c r="EA600" s="191"/>
      <c r="EB600" s="84"/>
      <c r="EC600" s="40">
        <v>0</v>
      </c>
      <c r="ED600" s="84">
        <v>0</v>
      </c>
      <c r="EE600" s="84"/>
      <c r="EF600" s="84"/>
      <c r="EG600" s="84">
        <f t="shared" si="6426"/>
        <v>0</v>
      </c>
      <c r="EH600" s="191"/>
      <c r="EI600" s="84"/>
      <c r="EJ600" s="40">
        <v>0</v>
      </c>
      <c r="EK600" s="84">
        <v>0</v>
      </c>
      <c r="EL600" s="84"/>
      <c r="EM600" s="84"/>
      <c r="EN600" s="84">
        <f t="shared" si="6427"/>
        <v>0</v>
      </c>
      <c r="EO600" s="191"/>
      <c r="EP600" s="84"/>
      <c r="EQ600" s="40">
        <v>0</v>
      </c>
      <c r="ER600" s="84">
        <v>0</v>
      </c>
      <c r="ES600" s="84"/>
      <c r="ET600" s="84"/>
      <c r="EU600" s="84">
        <f t="shared" si="6428"/>
        <v>0</v>
      </c>
      <c r="EV600" s="191"/>
      <c r="EW600" s="84"/>
      <c r="EX600" s="40">
        <v>0</v>
      </c>
      <c r="EY600" s="84">
        <v>0</v>
      </c>
      <c r="EZ600" s="84"/>
      <c r="FA600" s="84"/>
      <c r="FB600" s="84">
        <f t="shared" si="6429"/>
        <v>0</v>
      </c>
      <c r="FC600" s="191"/>
      <c r="FD600" s="84"/>
      <c r="FE600" s="40">
        <v>0</v>
      </c>
      <c r="FF600" s="84">
        <v>0</v>
      </c>
      <c r="FG600" s="84"/>
      <c r="FH600" s="84"/>
      <c r="FI600" s="84">
        <f t="shared" si="6430"/>
        <v>0</v>
      </c>
      <c r="FJ600" s="191"/>
      <c r="FK600" s="84"/>
      <c r="FL600" s="40">
        <v>0</v>
      </c>
      <c r="FM600" s="84">
        <v>0</v>
      </c>
      <c r="FN600" s="84"/>
      <c r="FO600" s="84"/>
      <c r="FP600" s="84">
        <f t="shared" si="6431"/>
        <v>0</v>
      </c>
      <c r="FQ600" s="191"/>
      <c r="FR600" s="84"/>
      <c r="FS600" s="40"/>
      <c r="FT600" s="97">
        <f t="shared" si="6432"/>
        <v>0</v>
      </c>
      <c r="FU600" s="84">
        <v>0</v>
      </c>
      <c r="FV600" s="84">
        <v>0</v>
      </c>
      <c r="FW600" s="84">
        <v>0</v>
      </c>
      <c r="FX600" s="84">
        <f t="shared" si="6433"/>
        <v>0</v>
      </c>
      <c r="FY600" s="191" t="str">
        <f t="shared" si="6434"/>
        <v>nebija plānots</v>
      </c>
      <c r="FZ600" s="84">
        <f t="shared" si="6435"/>
        <v>0</v>
      </c>
      <c r="GA600" s="84">
        <v>0</v>
      </c>
      <c r="GB600" s="84">
        <v>0</v>
      </c>
      <c r="GC600" s="84">
        <f t="shared" si="6436"/>
        <v>0</v>
      </c>
      <c r="GD600" s="84">
        <f t="shared" si="6437"/>
        <v>0</v>
      </c>
      <c r="GE600" s="84">
        <f t="shared" si="6438"/>
        <v>0</v>
      </c>
      <c r="GF600" s="191" t="str">
        <f t="shared" si="6439"/>
        <v>nebija plānots</v>
      </c>
      <c r="GG600" s="84">
        <f t="shared" si="6440"/>
        <v>0</v>
      </c>
      <c r="GH600" s="84">
        <v>0</v>
      </c>
      <c r="GI600" s="84">
        <v>0</v>
      </c>
      <c r="GJ600" s="84">
        <f t="shared" si="6441"/>
        <v>0</v>
      </c>
      <c r="GK600" s="84">
        <f t="shared" si="6442"/>
        <v>0</v>
      </c>
      <c r="GL600" s="84">
        <f t="shared" si="6443"/>
        <v>0</v>
      </c>
      <c r="GM600" s="191" t="str">
        <f t="shared" si="6444"/>
        <v>nebija plānots</v>
      </c>
      <c r="GN600" s="84">
        <f t="shared" si="6445"/>
        <v>0</v>
      </c>
      <c r="GO600" s="84">
        <v>0</v>
      </c>
      <c r="GP600" s="84">
        <v>0</v>
      </c>
      <c r="GQ600" s="84">
        <f t="shared" si="6414"/>
        <v>0</v>
      </c>
      <c r="GR600" s="84">
        <f t="shared" si="6415"/>
        <v>0</v>
      </c>
      <c r="GS600" s="84">
        <f t="shared" si="6416"/>
        <v>0</v>
      </c>
      <c r="GT600" s="191" t="str">
        <f t="shared" si="6446"/>
        <v>nebija plānots</v>
      </c>
      <c r="GU600" s="84">
        <f t="shared" si="6417"/>
        <v>0</v>
      </c>
      <c r="GV600" s="84">
        <v>0</v>
      </c>
      <c r="GW600" s="84">
        <v>0</v>
      </c>
      <c r="GX600" s="84">
        <f t="shared" si="6418"/>
        <v>0</v>
      </c>
      <c r="GY600" s="84">
        <f t="shared" si="6419"/>
        <v>0</v>
      </c>
      <c r="GZ600" s="84">
        <f t="shared" si="6420"/>
        <v>0</v>
      </c>
      <c r="HA600" s="191" t="str">
        <f t="shared" si="5870"/>
        <v>nebija plānots</v>
      </c>
      <c r="HB600" s="84">
        <f t="shared" si="6421"/>
        <v>0</v>
      </c>
      <c r="HC600" s="40"/>
      <c r="HD600" s="40"/>
      <c r="HE600" s="99"/>
      <c r="HF600" s="153">
        <v>0.75</v>
      </c>
      <c r="HG600" s="117" t="s">
        <v>998</v>
      </c>
      <c r="HH600" s="100" t="s">
        <v>828</v>
      </c>
      <c r="HI600" s="100" t="s">
        <v>828</v>
      </c>
    </row>
    <row r="601" spans="1:217" ht="63" collapsed="1" x14ac:dyDescent="0.45">
      <c r="A601" s="1" t="str">
        <f>G601&amp;K601</f>
        <v>9.3.2.7</v>
      </c>
      <c r="B601" s="9" t="str">
        <f>C601&amp;J601&amp;"."&amp;D601</f>
        <v>9.3.2.7.Nē</v>
      </c>
      <c r="C601" s="317" t="s">
        <v>171</v>
      </c>
      <c r="D601" s="1" t="s">
        <v>1471</v>
      </c>
      <c r="E601" s="35">
        <v>580</v>
      </c>
      <c r="F601" s="52">
        <v>9</v>
      </c>
      <c r="G601" s="55" t="s">
        <v>171</v>
      </c>
      <c r="H601" s="54" t="s">
        <v>326</v>
      </c>
      <c r="I601" s="54" t="str">
        <f t="shared" ref="I601" si="6532">CONCATENATE(G601," ",H601)</f>
        <v>9.3.2. Veselības aprūpes infrastruktūra</v>
      </c>
      <c r="J601" s="54">
        <v>7</v>
      </c>
      <c r="K601" s="74">
        <v>7</v>
      </c>
      <c r="L601" s="38"/>
      <c r="M601" s="63" t="s">
        <v>113</v>
      </c>
      <c r="N601" s="62" t="s">
        <v>5</v>
      </c>
      <c r="O601" s="55" t="s">
        <v>222</v>
      </c>
      <c r="P601" s="55" t="s">
        <v>225</v>
      </c>
      <c r="Q601" s="57">
        <f t="shared" ref="Q601" si="6533">S601+T601+U601+V601+W601</f>
        <v>31015532</v>
      </c>
      <c r="R601" s="57">
        <f t="shared" ref="R601" si="6534">S601+T601+U601+V601</f>
        <v>5594782</v>
      </c>
      <c r="S601" s="80">
        <v>0</v>
      </c>
      <c r="T601" s="81">
        <v>5594782</v>
      </c>
      <c r="U601" s="80">
        <v>0</v>
      </c>
      <c r="V601" s="80">
        <v>0</v>
      </c>
      <c r="W601" s="96">
        <v>25420750</v>
      </c>
      <c r="X601" s="85" t="str">
        <f t="shared" si="6497"/>
        <v>ERAF</v>
      </c>
      <c r="Y601" s="40"/>
      <c r="Z601" s="40"/>
      <c r="AA601" s="40"/>
      <c r="AB601" s="40"/>
      <c r="AC601" s="40"/>
      <c r="AD601" s="40"/>
      <c r="AE601" s="40"/>
      <c r="AF601" s="40"/>
      <c r="AG601" s="40"/>
      <c r="AH601" s="40"/>
      <c r="AI601" s="40"/>
      <c r="AJ601" s="40"/>
      <c r="AK601" s="40"/>
      <c r="AL601" s="40"/>
      <c r="AM601" s="40"/>
      <c r="AN601" s="40"/>
      <c r="AO601" s="40"/>
      <c r="AP601" s="57">
        <f t="shared" si="4538"/>
        <v>0</v>
      </c>
      <c r="AQ601" s="40"/>
      <c r="AR601" s="40"/>
      <c r="AS601" s="40"/>
      <c r="AT601" s="40"/>
      <c r="AU601" s="40"/>
      <c r="AV601" s="40"/>
      <c r="AW601" s="40"/>
      <c r="AX601" s="40"/>
      <c r="AY601" s="40"/>
      <c r="AZ601" s="40"/>
      <c r="BA601" s="40"/>
      <c r="BB601" s="40"/>
      <c r="BC601" s="57">
        <f t="shared" ref="BC601" si="6535">AQ601+AR601+AS601+AT601+AU601+AV601+AW601+AX601+AY601+AZ601+BA601+BB601</f>
        <v>0</v>
      </c>
      <c r="BD601" s="57">
        <f t="shared" ref="BD601" si="6536">AP601+BC601</f>
        <v>0</v>
      </c>
      <c r="BE601" s="85">
        <v>0</v>
      </c>
      <c r="BF601" s="85">
        <v>0</v>
      </c>
      <c r="BG601" s="85">
        <v>0</v>
      </c>
      <c r="BH601" s="85">
        <v>0</v>
      </c>
      <c r="BI601" s="85">
        <v>0</v>
      </c>
      <c r="BJ601" s="85">
        <v>0</v>
      </c>
      <c r="BK601" s="85">
        <v>0</v>
      </c>
      <c r="BL601" s="85">
        <v>0</v>
      </c>
      <c r="BM601" s="85">
        <v>0</v>
      </c>
      <c r="BN601" s="85">
        <v>0</v>
      </c>
      <c r="BO601" s="85">
        <v>0</v>
      </c>
      <c r="BP601" s="85">
        <v>0</v>
      </c>
      <c r="BQ601" s="57">
        <f t="shared" si="4540"/>
        <v>0</v>
      </c>
      <c r="BR601" s="85">
        <v>0</v>
      </c>
      <c r="BS601" s="85">
        <v>0</v>
      </c>
      <c r="BT601" s="85">
        <v>0</v>
      </c>
      <c r="BU601" s="85">
        <v>0</v>
      </c>
      <c r="BV601" s="85">
        <v>0</v>
      </c>
      <c r="BW601" s="85">
        <v>0</v>
      </c>
      <c r="BX601" s="85">
        <v>0</v>
      </c>
      <c r="BY601" s="85">
        <v>0</v>
      </c>
      <c r="BZ601" s="85">
        <v>0</v>
      </c>
      <c r="CA601" s="85">
        <v>0</v>
      </c>
      <c r="CB601" s="85">
        <v>0</v>
      </c>
      <c r="CC601" s="80">
        <f>0+23575</f>
        <v>23575</v>
      </c>
      <c r="CD601" s="80">
        <f t="shared" si="4475"/>
        <v>23575</v>
      </c>
      <c r="CE601" s="85">
        <v>0</v>
      </c>
      <c r="CF601" s="85">
        <v>0</v>
      </c>
      <c r="CG601" s="85">
        <v>0</v>
      </c>
      <c r="CH601" s="85">
        <v>0</v>
      </c>
      <c r="CI601" s="85">
        <v>0</v>
      </c>
      <c r="CJ601" s="85">
        <v>100000</v>
      </c>
      <c r="CK601" s="85">
        <v>0</v>
      </c>
      <c r="CL601" s="85">
        <v>1824367.36</v>
      </c>
      <c r="CM601" s="85">
        <v>49368</v>
      </c>
      <c r="CN601" s="85">
        <v>0</v>
      </c>
      <c r="CO601" s="84">
        <v>0</v>
      </c>
      <c r="CP601" s="84">
        <v>1451924.7800000003</v>
      </c>
      <c r="CQ601" s="57">
        <f>CE601+CF601+CG601+CH601+CI601+CJ601+CK601+CL601+CM601+CN601+CO601+CP601</f>
        <v>3425660.1400000006</v>
      </c>
      <c r="CR601" s="57">
        <f t="shared" si="6498"/>
        <v>3449235.1400000006</v>
      </c>
      <c r="CS601" s="179">
        <v>0</v>
      </c>
      <c r="CT601" s="84">
        <v>3540639.68</v>
      </c>
      <c r="CU601" s="84">
        <v>3540639.81</v>
      </c>
      <c r="CV601" s="84">
        <f t="shared" si="6462"/>
        <v>3540639.68</v>
      </c>
      <c r="CW601" s="84">
        <v>0</v>
      </c>
      <c r="CX601" s="84">
        <f t="shared" si="6463"/>
        <v>3540639.81</v>
      </c>
      <c r="CY601" s="191">
        <f t="shared" si="6464"/>
        <v>1.0000000367165292</v>
      </c>
      <c r="CZ601" s="84">
        <f t="shared" si="6465"/>
        <v>0.12999999988824129</v>
      </c>
      <c r="DA601" s="84">
        <f t="shared" ref="DA601:FL601" si="6537">DA602+DA603</f>
        <v>787500</v>
      </c>
      <c r="DB601" s="84">
        <v>3960000</v>
      </c>
      <c r="DC601" s="84">
        <f t="shared" si="6467"/>
        <v>4328139.68</v>
      </c>
      <c r="DD601" s="84">
        <v>0</v>
      </c>
      <c r="DE601" s="84">
        <f t="shared" si="6422"/>
        <v>7500639.8100000005</v>
      </c>
      <c r="DF601" s="191">
        <f t="shared" ref="DF601" si="6538">IFERROR(DE601/DC601,"nebija plānots")</f>
        <v>1.7329939337817306</v>
      </c>
      <c r="DG601" s="84">
        <f t="shared" ref="DG601" si="6539">DE601-DC601</f>
        <v>3172500.1300000008</v>
      </c>
      <c r="DH601" s="84">
        <f t="shared" si="6537"/>
        <v>0</v>
      </c>
      <c r="DI601" s="84">
        <v>0</v>
      </c>
      <c r="DJ601" s="84">
        <f t="shared" ref="DJ601" si="6540">DC601+DH601</f>
        <v>4328139.68</v>
      </c>
      <c r="DK601" s="84">
        <v>0</v>
      </c>
      <c r="DL601" s="84">
        <f t="shared" si="6423"/>
        <v>7500639.8100000005</v>
      </c>
      <c r="DM601" s="191">
        <f t="shared" ref="DM601" si="6541">IFERROR(DL601/DJ601,"nebija plānots")</f>
        <v>1.7329939337817306</v>
      </c>
      <c r="DN601" s="84">
        <f t="shared" ref="DN601" si="6542">DL601-DJ601</f>
        <v>3172500.1300000008</v>
      </c>
      <c r="DO601" s="84">
        <f t="shared" si="6537"/>
        <v>0</v>
      </c>
      <c r="DP601" s="84">
        <v>3478383.74</v>
      </c>
      <c r="DQ601" s="84">
        <f t="shared" ref="DQ601" si="6543">DJ601+DO601</f>
        <v>4328139.68</v>
      </c>
      <c r="DR601" s="84">
        <v>0</v>
      </c>
      <c r="DS601" s="84">
        <f t="shared" si="6424"/>
        <v>10979023.550000001</v>
      </c>
      <c r="DT601" s="191">
        <f t="shared" ref="DT601" si="6544">IFERROR(DS601/DQ601,"nebija plānots")</f>
        <v>2.5366610973146786</v>
      </c>
      <c r="DU601" s="84">
        <f t="shared" ref="DU601" si="6545">DS601-DQ601</f>
        <v>6650883.870000001</v>
      </c>
      <c r="DV601" s="84">
        <f t="shared" si="6537"/>
        <v>4214078.63</v>
      </c>
      <c r="DW601" s="84">
        <v>0</v>
      </c>
      <c r="DX601" s="84">
        <f t="shared" ref="DX601" si="6546">DQ601+DV601</f>
        <v>8542218.3099999987</v>
      </c>
      <c r="DY601" s="84">
        <v>0</v>
      </c>
      <c r="DZ601" s="84">
        <f t="shared" si="6425"/>
        <v>10979023.550000001</v>
      </c>
      <c r="EA601" s="191">
        <f t="shared" ref="EA601" si="6547">IFERROR(DZ601/DX601,"nebija plānots")</f>
        <v>1.2852660926667423</v>
      </c>
      <c r="EB601" s="84">
        <f t="shared" ref="EB601" si="6548">DZ601-DX601</f>
        <v>2436805.2400000021</v>
      </c>
      <c r="EC601" s="84">
        <f t="shared" si="6537"/>
        <v>1082704.5</v>
      </c>
      <c r="ED601" s="84">
        <v>99670.199999999953</v>
      </c>
      <c r="EE601" s="84">
        <f t="shared" ref="EE601" si="6549">DX601+EC601</f>
        <v>9624922.8099999987</v>
      </c>
      <c r="EF601" s="84">
        <v>0</v>
      </c>
      <c r="EG601" s="84">
        <f t="shared" si="6426"/>
        <v>11078693.75</v>
      </c>
      <c r="EH601" s="191">
        <f t="shared" ref="EH601" si="6550">IFERROR(EG601/EE601,"nebija plānots")</f>
        <v>1.1510423479437755</v>
      </c>
      <c r="EI601" s="84">
        <f t="shared" ref="EI601" si="6551">EG601-EE601</f>
        <v>1453770.9400000013</v>
      </c>
      <c r="EJ601" s="84">
        <f t="shared" si="6537"/>
        <v>2957183.46</v>
      </c>
      <c r="EK601" s="84">
        <v>1918257.03</v>
      </c>
      <c r="EL601" s="84">
        <f t="shared" ref="EL601" si="6552">EE601+EJ601</f>
        <v>12582106.27</v>
      </c>
      <c r="EM601" s="84">
        <v>0</v>
      </c>
      <c r="EN601" s="84">
        <f t="shared" si="6427"/>
        <v>12996950.779999999</v>
      </c>
      <c r="EO601" s="191">
        <f t="shared" ref="EO601" si="6553">IFERROR(EN601/EL601,"nebija plānots")</f>
        <v>1.0329709907942146</v>
      </c>
      <c r="EP601" s="84">
        <f t="shared" ref="EP601" si="6554">EN601-EL601</f>
        <v>414844.50999999978</v>
      </c>
      <c r="EQ601" s="84">
        <f t="shared" si="6537"/>
        <v>2186757.6</v>
      </c>
      <c r="ER601" s="84">
        <v>4911078</v>
      </c>
      <c r="ES601" s="84">
        <f t="shared" ref="ES601" si="6555">EL601+EQ601</f>
        <v>14768863.869999999</v>
      </c>
      <c r="ET601" s="84">
        <v>0</v>
      </c>
      <c r="EU601" s="84">
        <f t="shared" si="6428"/>
        <v>17908028.780000001</v>
      </c>
      <c r="EV601" s="191">
        <f t="shared" ref="EV601" si="6556">IFERROR(EU601/ES601,"nebija plānots")</f>
        <v>1.2125529043826173</v>
      </c>
      <c r="EW601" s="84">
        <f t="shared" ref="EW601" si="6557">EU601-ES601</f>
        <v>3139164.910000002</v>
      </c>
      <c r="EX601" s="84">
        <f t="shared" si="6537"/>
        <v>318750</v>
      </c>
      <c r="EY601" s="84">
        <v>84527.48000000001</v>
      </c>
      <c r="EZ601" s="84">
        <f t="shared" ref="EZ601" si="6558">ES601+EX601</f>
        <v>15087613.869999999</v>
      </c>
      <c r="FA601" s="84">
        <v>0</v>
      </c>
      <c r="FB601" s="84">
        <f t="shared" si="6429"/>
        <v>17992556.260000002</v>
      </c>
      <c r="FC601" s="191">
        <f t="shared" ref="FC601" si="6559">IFERROR(FB601/EZ601,"nebija plānots")</f>
        <v>1.1925382247338758</v>
      </c>
      <c r="FD601" s="84">
        <f t="shared" ref="FD601" si="6560">FB601-EZ601</f>
        <v>2904942.3900000025</v>
      </c>
      <c r="FE601" s="84">
        <f t="shared" si="6537"/>
        <v>0</v>
      </c>
      <c r="FF601" s="84">
        <v>68719.270000000019</v>
      </c>
      <c r="FG601" s="84">
        <f t="shared" ref="FG601" si="6561">EZ601+FE601</f>
        <v>15087613.869999999</v>
      </c>
      <c r="FH601" s="84">
        <v>0</v>
      </c>
      <c r="FI601" s="84">
        <f t="shared" si="6430"/>
        <v>18061275.530000001</v>
      </c>
      <c r="FJ601" s="191">
        <f t="shared" ref="FJ601" si="6562">IFERROR(FI601/FG601,"nebija plānots")</f>
        <v>1.1970929058512552</v>
      </c>
      <c r="FK601" s="84">
        <f t="shared" ref="FK601" si="6563">FI601-FG601</f>
        <v>2973661.660000002</v>
      </c>
      <c r="FL601" s="84">
        <f t="shared" si="6537"/>
        <v>0</v>
      </c>
      <c r="FM601" s="84">
        <v>3572780.84</v>
      </c>
      <c r="FN601" s="84">
        <f t="shared" ref="FN601" si="6564">FG601+FL601</f>
        <v>15087613.869999999</v>
      </c>
      <c r="FO601" s="84">
        <v>0</v>
      </c>
      <c r="FP601" s="84">
        <f t="shared" si="6431"/>
        <v>21634056.370000001</v>
      </c>
      <c r="FQ601" s="191">
        <f t="shared" ref="FQ601" si="6565">IFERROR(FP601/FN601,"nebija plānots")</f>
        <v>1.4338951511091398</v>
      </c>
      <c r="FR601" s="84">
        <f t="shared" ref="FR601" si="6566">FP601-FN601</f>
        <v>6546442.5000000019</v>
      </c>
      <c r="FS601" s="97">
        <f t="shared" ref="FS601" si="6567">CS601+CT601+DA601+DH601+DO601+DV601+EC601+EJ601+EQ601+EX601+FE601+FL601</f>
        <v>15087613.869999999</v>
      </c>
      <c r="FT601" s="97">
        <f t="shared" si="6432"/>
        <v>25083291.510000002</v>
      </c>
      <c r="FU601" s="84">
        <v>6219528.21</v>
      </c>
      <c r="FV601" s="84">
        <v>0</v>
      </c>
      <c r="FW601" s="84">
        <v>0</v>
      </c>
      <c r="FX601" s="84">
        <f t="shared" si="6433"/>
        <v>0</v>
      </c>
      <c r="FY601" s="191">
        <f t="shared" si="6434"/>
        <v>0</v>
      </c>
      <c r="FZ601" s="84">
        <f t="shared" si="6435"/>
        <v>6219528.21</v>
      </c>
      <c r="GA601" s="84">
        <v>0</v>
      </c>
      <c r="GB601" s="84">
        <v>0</v>
      </c>
      <c r="GC601" s="84">
        <f t="shared" si="6436"/>
        <v>0</v>
      </c>
      <c r="GD601" s="84">
        <f t="shared" si="6437"/>
        <v>0</v>
      </c>
      <c r="GE601" s="84">
        <f t="shared" si="6438"/>
        <v>0</v>
      </c>
      <c r="GF601" s="191">
        <f t="shared" si="6439"/>
        <v>0</v>
      </c>
      <c r="GG601" s="84">
        <f t="shared" si="6440"/>
        <v>6219528.21</v>
      </c>
      <c r="GH601" s="84">
        <v>11797343.539999999</v>
      </c>
      <c r="GI601" s="84">
        <v>0</v>
      </c>
      <c r="GJ601" s="84">
        <f t="shared" si="6441"/>
        <v>11797343.539999999</v>
      </c>
      <c r="GK601" s="84">
        <f t="shared" si="6442"/>
        <v>0</v>
      </c>
      <c r="GL601" s="84">
        <f t="shared" si="6443"/>
        <v>11797343.539999999</v>
      </c>
      <c r="GM601" s="191">
        <f t="shared" si="6444"/>
        <v>1.8968229006553536</v>
      </c>
      <c r="GN601" s="84">
        <f t="shared" si="6445"/>
        <v>-5577815.3299999991</v>
      </c>
      <c r="GO601" s="84">
        <v>3518355.27</v>
      </c>
      <c r="GP601" s="84">
        <v>0</v>
      </c>
      <c r="GQ601" s="84">
        <f t="shared" si="6414"/>
        <v>3518355.27</v>
      </c>
      <c r="GR601" s="84">
        <f t="shared" si="6415"/>
        <v>0</v>
      </c>
      <c r="GS601" s="84">
        <f t="shared" si="6416"/>
        <v>15315698.809999999</v>
      </c>
      <c r="GT601" s="191">
        <f t="shared" si="6446"/>
        <v>2.4625177815537231</v>
      </c>
      <c r="GU601" s="84">
        <f t="shared" si="6417"/>
        <v>-9096170.5999999996</v>
      </c>
      <c r="GV601" s="84">
        <v>0</v>
      </c>
      <c r="GW601" s="84">
        <v>0</v>
      </c>
      <c r="GX601" s="84">
        <f t="shared" si="6418"/>
        <v>0</v>
      </c>
      <c r="GY601" s="84">
        <f t="shared" si="6419"/>
        <v>0</v>
      </c>
      <c r="GZ601" s="84">
        <f t="shared" si="6420"/>
        <v>15315698.809999999</v>
      </c>
      <c r="HA601" s="191">
        <f t="shared" si="5870"/>
        <v>2.4625177815537231</v>
      </c>
      <c r="HB601" s="84">
        <f t="shared" si="6421"/>
        <v>-9096170.5999999996</v>
      </c>
      <c r="HC601" s="57">
        <f>FU601+FS601+CQ601+CD601+BQ601+BC601+AP601</f>
        <v>24756377.219999999</v>
      </c>
      <c r="HD601" s="57">
        <f>Q601-HC601</f>
        <v>6259154.7800000012</v>
      </c>
      <c r="HE601" s="156" t="s">
        <v>891</v>
      </c>
      <c r="HF601" s="58"/>
      <c r="HG601" s="73"/>
      <c r="HH601" s="59"/>
      <c r="HI601" s="137" t="s">
        <v>710</v>
      </c>
    </row>
    <row r="602" spans="1:217" ht="75.400000000000006" hidden="1" customHeight="1" outlineLevel="1" x14ac:dyDescent="0.45">
      <c r="B602" s="9"/>
      <c r="C602" s="317" t="s">
        <v>171</v>
      </c>
      <c r="D602" s="1" t="s">
        <v>1471</v>
      </c>
      <c r="E602" s="35">
        <v>581</v>
      </c>
      <c r="F602" s="35">
        <v>9</v>
      </c>
      <c r="G602" s="38" t="s">
        <v>171</v>
      </c>
      <c r="H602" s="37" t="s">
        <v>326</v>
      </c>
      <c r="I602" s="37" t="s">
        <v>577</v>
      </c>
      <c r="J602" s="54">
        <v>0</v>
      </c>
      <c r="K602" s="44"/>
      <c r="L602" s="38"/>
      <c r="M602" s="42" t="s">
        <v>113</v>
      </c>
      <c r="N602" s="41"/>
      <c r="O602" s="38"/>
      <c r="P602" s="38" t="s">
        <v>456</v>
      </c>
      <c r="Q602" s="40"/>
      <c r="R602" s="40"/>
      <c r="S602" s="40"/>
      <c r="T602" s="98"/>
      <c r="U602" s="40"/>
      <c r="V602" s="40"/>
      <c r="W602" s="40"/>
      <c r="X602" s="85">
        <f t="shared" si="6497"/>
        <v>0</v>
      </c>
      <c r="Y602" s="40"/>
      <c r="Z602" s="40"/>
      <c r="AA602" s="40"/>
      <c r="AB602" s="40"/>
      <c r="AC602" s="40"/>
      <c r="AD602" s="40"/>
      <c r="AE602" s="40"/>
      <c r="AF602" s="40"/>
      <c r="AG602" s="40"/>
      <c r="AH602" s="40"/>
      <c r="AI602" s="40"/>
      <c r="AJ602" s="40"/>
      <c r="AK602" s="40"/>
      <c r="AL602" s="40"/>
      <c r="AM602" s="40"/>
      <c r="AN602" s="40"/>
      <c r="AO602" s="40"/>
      <c r="AP602" s="40"/>
      <c r="AQ602" s="40"/>
      <c r="AR602" s="40"/>
      <c r="AS602" s="40"/>
      <c r="AT602" s="40"/>
      <c r="AU602" s="40"/>
      <c r="AV602" s="40"/>
      <c r="AW602" s="40"/>
      <c r="AX602" s="40"/>
      <c r="AY602" s="40"/>
      <c r="AZ602" s="40"/>
      <c r="BA602" s="40"/>
      <c r="BB602" s="40"/>
      <c r="BC602" s="40"/>
      <c r="BD602" s="40"/>
      <c r="BE602" s="40"/>
      <c r="BF602" s="40"/>
      <c r="BG602" s="40"/>
      <c r="BH602" s="40"/>
      <c r="BI602" s="40"/>
      <c r="BJ602" s="40"/>
      <c r="BK602" s="40"/>
      <c r="BL602" s="40"/>
      <c r="BM602" s="40"/>
      <c r="BN602" s="40"/>
      <c r="BO602" s="40"/>
      <c r="BP602" s="40"/>
      <c r="BQ602" s="40"/>
      <c r="BR602" s="40"/>
      <c r="BS602" s="40"/>
      <c r="BT602" s="40"/>
      <c r="BU602" s="40"/>
      <c r="BV602" s="40"/>
      <c r="BW602" s="40"/>
      <c r="BX602" s="40"/>
      <c r="BY602" s="40"/>
      <c r="BZ602" s="40"/>
      <c r="CA602" s="40"/>
      <c r="CB602" s="40"/>
      <c r="CC602" s="40"/>
      <c r="CD602" s="40"/>
      <c r="CE602" s="40"/>
      <c r="CF602" s="40"/>
      <c r="CG602" s="40"/>
      <c r="CH602" s="40"/>
      <c r="CI602" s="40"/>
      <c r="CJ602" s="40"/>
      <c r="CK602" s="40"/>
      <c r="CL602" s="40"/>
      <c r="CM602" s="40"/>
      <c r="CN602" s="40"/>
      <c r="CO602" s="84">
        <v>0</v>
      </c>
      <c r="CP602" s="84">
        <v>0</v>
      </c>
      <c r="CQ602" s="40"/>
      <c r="CR602" s="57">
        <f t="shared" si="6498"/>
        <v>0</v>
      </c>
      <c r="CS602" s="40"/>
      <c r="CT602" s="40"/>
      <c r="CU602" s="84"/>
      <c r="CV602" s="84"/>
      <c r="CW602" s="84"/>
      <c r="CX602" s="84"/>
      <c r="CY602" s="191"/>
      <c r="CZ602" s="84"/>
      <c r="DA602" s="40"/>
      <c r="DB602" s="84">
        <v>0</v>
      </c>
      <c r="DC602" s="84"/>
      <c r="DD602" s="84"/>
      <c r="DE602" s="84">
        <f t="shared" si="6422"/>
        <v>0</v>
      </c>
      <c r="DF602" s="191"/>
      <c r="DG602" s="84"/>
      <c r="DH602" s="40"/>
      <c r="DI602" s="84">
        <v>0</v>
      </c>
      <c r="DJ602" s="84"/>
      <c r="DK602" s="84"/>
      <c r="DL602" s="84">
        <f t="shared" si="6423"/>
        <v>0</v>
      </c>
      <c r="DM602" s="191"/>
      <c r="DN602" s="84"/>
      <c r="DO602" s="40"/>
      <c r="DP602" s="84">
        <v>0</v>
      </c>
      <c r="DQ602" s="84"/>
      <c r="DR602" s="84"/>
      <c r="DS602" s="84">
        <f t="shared" si="6424"/>
        <v>0</v>
      </c>
      <c r="DT602" s="191"/>
      <c r="DU602" s="84"/>
      <c r="DV602" s="40"/>
      <c r="DW602" s="84">
        <v>0</v>
      </c>
      <c r="DX602" s="84"/>
      <c r="DY602" s="84"/>
      <c r="DZ602" s="84">
        <f t="shared" si="6425"/>
        <v>0</v>
      </c>
      <c r="EA602" s="191"/>
      <c r="EB602" s="84"/>
      <c r="EC602" s="40"/>
      <c r="ED602" s="84">
        <v>0</v>
      </c>
      <c r="EE602" s="84"/>
      <c r="EF602" s="84"/>
      <c r="EG602" s="84">
        <f t="shared" si="6426"/>
        <v>0</v>
      </c>
      <c r="EH602" s="191"/>
      <c r="EI602" s="84"/>
      <c r="EJ602" s="40"/>
      <c r="EK602" s="84">
        <v>0</v>
      </c>
      <c r="EL602" s="84"/>
      <c r="EM602" s="84"/>
      <c r="EN602" s="84">
        <f t="shared" si="6427"/>
        <v>0</v>
      </c>
      <c r="EO602" s="191"/>
      <c r="EP602" s="84"/>
      <c r="EQ602" s="40"/>
      <c r="ER602" s="84">
        <v>0</v>
      </c>
      <c r="ES602" s="84"/>
      <c r="ET602" s="84"/>
      <c r="EU602" s="84">
        <f t="shared" si="6428"/>
        <v>0</v>
      </c>
      <c r="EV602" s="191"/>
      <c r="EW602" s="84"/>
      <c r="EX602" s="40"/>
      <c r="EY602" s="84">
        <v>0</v>
      </c>
      <c r="EZ602" s="84"/>
      <c r="FA602" s="84"/>
      <c r="FB602" s="84">
        <f t="shared" si="6429"/>
        <v>0</v>
      </c>
      <c r="FC602" s="191"/>
      <c r="FD602" s="84"/>
      <c r="FE602" s="40"/>
      <c r="FF602" s="84">
        <v>0</v>
      </c>
      <c r="FG602" s="84"/>
      <c r="FH602" s="84"/>
      <c r="FI602" s="84">
        <f t="shared" si="6430"/>
        <v>0</v>
      </c>
      <c r="FJ602" s="191"/>
      <c r="FK602" s="84"/>
      <c r="FL602" s="40"/>
      <c r="FM602" s="84">
        <v>0</v>
      </c>
      <c r="FN602" s="84"/>
      <c r="FO602" s="84"/>
      <c r="FP602" s="84">
        <f t="shared" si="6431"/>
        <v>0</v>
      </c>
      <c r="FQ602" s="191"/>
      <c r="FR602" s="84"/>
      <c r="FS602" s="40"/>
      <c r="FT602" s="97">
        <f t="shared" si="6432"/>
        <v>0</v>
      </c>
      <c r="FU602" s="84">
        <v>0</v>
      </c>
      <c r="FV602" s="84">
        <v>0</v>
      </c>
      <c r="FW602" s="84">
        <v>0</v>
      </c>
      <c r="FX602" s="84">
        <f t="shared" si="6433"/>
        <v>0</v>
      </c>
      <c r="FY602" s="191" t="str">
        <f t="shared" si="6434"/>
        <v>nebija plānots</v>
      </c>
      <c r="FZ602" s="84">
        <f t="shared" si="6435"/>
        <v>0</v>
      </c>
      <c r="GA602" s="84">
        <v>0</v>
      </c>
      <c r="GB602" s="84">
        <v>0</v>
      </c>
      <c r="GC602" s="84">
        <f t="shared" si="6436"/>
        <v>0</v>
      </c>
      <c r="GD602" s="84">
        <f t="shared" si="6437"/>
        <v>0</v>
      </c>
      <c r="GE602" s="84">
        <f t="shared" si="6438"/>
        <v>0</v>
      </c>
      <c r="GF602" s="191" t="str">
        <f t="shared" si="6439"/>
        <v>nebija plānots</v>
      </c>
      <c r="GG602" s="84">
        <f t="shared" si="6440"/>
        <v>0</v>
      </c>
      <c r="GH602" s="84">
        <v>0</v>
      </c>
      <c r="GI602" s="84">
        <v>0</v>
      </c>
      <c r="GJ602" s="84">
        <f t="shared" si="6441"/>
        <v>0</v>
      </c>
      <c r="GK602" s="84">
        <f t="shared" si="6442"/>
        <v>0</v>
      </c>
      <c r="GL602" s="84">
        <f t="shared" si="6443"/>
        <v>0</v>
      </c>
      <c r="GM602" s="191" t="str">
        <f t="shared" si="6444"/>
        <v>nebija plānots</v>
      </c>
      <c r="GN602" s="84">
        <f t="shared" si="6445"/>
        <v>0</v>
      </c>
      <c r="GO602" s="84">
        <v>0</v>
      </c>
      <c r="GP602" s="84">
        <v>0</v>
      </c>
      <c r="GQ602" s="84">
        <f t="shared" si="6414"/>
        <v>0</v>
      </c>
      <c r="GR602" s="84">
        <f t="shared" si="6415"/>
        <v>0</v>
      </c>
      <c r="GS602" s="84">
        <f t="shared" si="6416"/>
        <v>0</v>
      </c>
      <c r="GT602" s="191" t="str">
        <f t="shared" si="6446"/>
        <v>nebija plānots</v>
      </c>
      <c r="GU602" s="84">
        <f t="shared" si="6417"/>
        <v>0</v>
      </c>
      <c r="GV602" s="84">
        <v>0</v>
      </c>
      <c r="GW602" s="84">
        <v>0</v>
      </c>
      <c r="GX602" s="84">
        <f t="shared" si="6418"/>
        <v>0</v>
      </c>
      <c r="GY602" s="84">
        <f t="shared" si="6419"/>
        <v>0</v>
      </c>
      <c r="GZ602" s="84">
        <f t="shared" si="6420"/>
        <v>0</v>
      </c>
      <c r="HA602" s="191" t="str">
        <f t="shared" si="5870"/>
        <v>nebija plānots</v>
      </c>
      <c r="HB602" s="84">
        <f t="shared" si="6421"/>
        <v>0</v>
      </c>
      <c r="HC602" s="40"/>
      <c r="HD602" s="40"/>
      <c r="HE602" s="99"/>
      <c r="HF602" s="99"/>
      <c r="HG602" s="117"/>
      <c r="HH602" s="100"/>
      <c r="HI602" s="100"/>
    </row>
    <row r="603" spans="1:217" ht="75.400000000000006" hidden="1" customHeight="1" outlineLevel="1" x14ac:dyDescent="0.45">
      <c r="B603" s="9"/>
      <c r="C603" s="317" t="s">
        <v>171</v>
      </c>
      <c r="D603" s="1" t="s">
        <v>1471</v>
      </c>
      <c r="E603" s="35">
        <v>582</v>
      </c>
      <c r="F603" s="35">
        <v>9</v>
      </c>
      <c r="G603" s="38" t="s">
        <v>171</v>
      </c>
      <c r="H603" s="37" t="s">
        <v>326</v>
      </c>
      <c r="I603" s="37" t="s">
        <v>577</v>
      </c>
      <c r="J603" s="54">
        <v>0</v>
      </c>
      <c r="K603" s="44"/>
      <c r="L603" s="38"/>
      <c r="M603" s="42" t="s">
        <v>113</v>
      </c>
      <c r="N603" s="41"/>
      <c r="O603" s="38"/>
      <c r="P603" s="38" t="s">
        <v>457</v>
      </c>
      <c r="Q603" s="40"/>
      <c r="R603" s="40"/>
      <c r="S603" s="40"/>
      <c r="T603" s="98"/>
      <c r="U603" s="40"/>
      <c r="V603" s="40"/>
      <c r="W603" s="40"/>
      <c r="X603" s="85">
        <f t="shared" si="6497"/>
        <v>0</v>
      </c>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0"/>
      <c r="AZ603" s="40"/>
      <c r="BA603" s="40"/>
      <c r="BB603" s="40"/>
      <c r="BC603" s="40"/>
      <c r="BD603" s="40"/>
      <c r="BE603" s="40"/>
      <c r="BF603" s="40"/>
      <c r="BG603" s="40"/>
      <c r="BH603" s="40"/>
      <c r="BI603" s="40"/>
      <c r="BJ603" s="40"/>
      <c r="BK603" s="40"/>
      <c r="BL603" s="40"/>
      <c r="BM603" s="40"/>
      <c r="BN603" s="40"/>
      <c r="BO603" s="40"/>
      <c r="BP603" s="40"/>
      <c r="BQ603" s="40"/>
      <c r="BR603" s="40"/>
      <c r="BS603" s="40"/>
      <c r="BT603" s="40"/>
      <c r="BU603" s="40"/>
      <c r="BV603" s="40"/>
      <c r="BW603" s="40"/>
      <c r="BX603" s="40"/>
      <c r="BY603" s="40"/>
      <c r="BZ603" s="40"/>
      <c r="CA603" s="40"/>
      <c r="CB603" s="40"/>
      <c r="CC603" s="40"/>
      <c r="CD603" s="40"/>
      <c r="CE603" s="40"/>
      <c r="CF603" s="40"/>
      <c r="CG603" s="40"/>
      <c r="CH603" s="40"/>
      <c r="CI603" s="40"/>
      <c r="CJ603" s="40"/>
      <c r="CK603" s="40"/>
      <c r="CL603" s="40"/>
      <c r="CM603" s="40"/>
      <c r="CN603" s="40"/>
      <c r="CO603" s="84">
        <v>0</v>
      </c>
      <c r="CP603" s="84">
        <v>0</v>
      </c>
      <c r="CQ603" s="40"/>
      <c r="CR603" s="57">
        <f t="shared" si="6498"/>
        <v>0</v>
      </c>
      <c r="CS603" s="40"/>
      <c r="CT603" s="172">
        <v>3540639.68</v>
      </c>
      <c r="CU603" s="84"/>
      <c r="CV603" s="84"/>
      <c r="CW603" s="84"/>
      <c r="CX603" s="84"/>
      <c r="CY603" s="191"/>
      <c r="CZ603" s="84"/>
      <c r="DA603" s="172">
        <v>787500</v>
      </c>
      <c r="DB603" s="84">
        <v>0</v>
      </c>
      <c r="DC603" s="84"/>
      <c r="DD603" s="84"/>
      <c r="DE603" s="84">
        <f t="shared" si="6422"/>
        <v>0</v>
      </c>
      <c r="DF603" s="191"/>
      <c r="DG603" s="84"/>
      <c r="DH603" s="172">
        <v>0</v>
      </c>
      <c r="DI603" s="84">
        <v>0</v>
      </c>
      <c r="DJ603" s="84"/>
      <c r="DK603" s="84"/>
      <c r="DL603" s="84">
        <f t="shared" si="6423"/>
        <v>0</v>
      </c>
      <c r="DM603" s="191"/>
      <c r="DN603" s="84"/>
      <c r="DO603" s="172">
        <v>0</v>
      </c>
      <c r="DP603" s="84">
        <v>0</v>
      </c>
      <c r="DQ603" s="84"/>
      <c r="DR603" s="84"/>
      <c r="DS603" s="84">
        <f t="shared" si="6424"/>
        <v>0</v>
      </c>
      <c r="DT603" s="191"/>
      <c r="DU603" s="84"/>
      <c r="DV603" s="172">
        <v>4214078.63</v>
      </c>
      <c r="DW603" s="84">
        <v>0</v>
      </c>
      <c r="DX603" s="84"/>
      <c r="DY603" s="84"/>
      <c r="DZ603" s="84">
        <f t="shared" si="6425"/>
        <v>0</v>
      </c>
      <c r="EA603" s="191"/>
      <c r="EB603" s="84"/>
      <c r="EC603" s="172">
        <v>1082704.5</v>
      </c>
      <c r="ED603" s="84">
        <v>0</v>
      </c>
      <c r="EE603" s="84"/>
      <c r="EF603" s="84"/>
      <c r="EG603" s="84">
        <f t="shared" si="6426"/>
        <v>0</v>
      </c>
      <c r="EH603" s="191"/>
      <c r="EI603" s="84"/>
      <c r="EJ603" s="172">
        <v>2957183.46</v>
      </c>
      <c r="EK603" s="84">
        <v>0</v>
      </c>
      <c r="EL603" s="84"/>
      <c r="EM603" s="84"/>
      <c r="EN603" s="84">
        <f t="shared" si="6427"/>
        <v>0</v>
      </c>
      <c r="EO603" s="191"/>
      <c r="EP603" s="84"/>
      <c r="EQ603" s="172">
        <v>2186757.6</v>
      </c>
      <c r="ER603" s="84">
        <v>0</v>
      </c>
      <c r="ES603" s="84"/>
      <c r="ET603" s="84"/>
      <c r="EU603" s="84">
        <f t="shared" si="6428"/>
        <v>0</v>
      </c>
      <c r="EV603" s="191"/>
      <c r="EW603" s="84"/>
      <c r="EX603" s="172">
        <v>318750</v>
      </c>
      <c r="EY603" s="84">
        <v>0</v>
      </c>
      <c r="EZ603" s="84"/>
      <c r="FA603" s="84"/>
      <c r="FB603" s="84">
        <f t="shared" si="6429"/>
        <v>0</v>
      </c>
      <c r="FC603" s="191"/>
      <c r="FD603" s="84"/>
      <c r="FE603" s="172">
        <v>0</v>
      </c>
      <c r="FF603" s="84">
        <v>0</v>
      </c>
      <c r="FG603" s="84"/>
      <c r="FH603" s="84"/>
      <c r="FI603" s="84">
        <f t="shared" si="6430"/>
        <v>0</v>
      </c>
      <c r="FJ603" s="191"/>
      <c r="FK603" s="84"/>
      <c r="FL603" s="172">
        <v>0</v>
      </c>
      <c r="FM603" s="84">
        <v>0</v>
      </c>
      <c r="FN603" s="84"/>
      <c r="FO603" s="84"/>
      <c r="FP603" s="84">
        <f t="shared" si="6431"/>
        <v>0</v>
      </c>
      <c r="FQ603" s="191"/>
      <c r="FR603" s="84"/>
      <c r="FS603" s="172"/>
      <c r="FT603" s="97">
        <f t="shared" si="6432"/>
        <v>0</v>
      </c>
      <c r="FU603" s="84">
        <v>0</v>
      </c>
      <c r="FV603" s="84">
        <v>0</v>
      </c>
      <c r="FW603" s="84">
        <v>0</v>
      </c>
      <c r="FX603" s="84">
        <f t="shared" si="6433"/>
        <v>0</v>
      </c>
      <c r="FY603" s="191" t="str">
        <f t="shared" si="6434"/>
        <v>nebija plānots</v>
      </c>
      <c r="FZ603" s="84">
        <f t="shared" si="6435"/>
        <v>0</v>
      </c>
      <c r="GA603" s="84">
        <v>0</v>
      </c>
      <c r="GB603" s="84">
        <v>0</v>
      </c>
      <c r="GC603" s="84">
        <f t="shared" si="6436"/>
        <v>0</v>
      </c>
      <c r="GD603" s="84">
        <f t="shared" si="6437"/>
        <v>0</v>
      </c>
      <c r="GE603" s="84">
        <f t="shared" si="6438"/>
        <v>0</v>
      </c>
      <c r="GF603" s="191" t="str">
        <f t="shared" si="6439"/>
        <v>nebija plānots</v>
      </c>
      <c r="GG603" s="84">
        <f t="shared" si="6440"/>
        <v>0</v>
      </c>
      <c r="GH603" s="84">
        <v>0</v>
      </c>
      <c r="GI603" s="84">
        <v>0</v>
      </c>
      <c r="GJ603" s="84">
        <f t="shared" si="6441"/>
        <v>0</v>
      </c>
      <c r="GK603" s="84">
        <f t="shared" si="6442"/>
        <v>0</v>
      </c>
      <c r="GL603" s="84">
        <f t="shared" si="6443"/>
        <v>0</v>
      </c>
      <c r="GM603" s="191" t="str">
        <f t="shared" si="6444"/>
        <v>nebija plānots</v>
      </c>
      <c r="GN603" s="84">
        <f t="shared" si="6445"/>
        <v>0</v>
      </c>
      <c r="GO603" s="84">
        <v>0</v>
      </c>
      <c r="GP603" s="84">
        <v>0</v>
      </c>
      <c r="GQ603" s="84">
        <f t="shared" si="6414"/>
        <v>0</v>
      </c>
      <c r="GR603" s="84">
        <f t="shared" si="6415"/>
        <v>0</v>
      </c>
      <c r="GS603" s="84">
        <f t="shared" si="6416"/>
        <v>0</v>
      </c>
      <c r="GT603" s="191" t="str">
        <f t="shared" si="6446"/>
        <v>nebija plānots</v>
      </c>
      <c r="GU603" s="84">
        <f t="shared" si="6417"/>
        <v>0</v>
      </c>
      <c r="GV603" s="84">
        <v>0</v>
      </c>
      <c r="GW603" s="84">
        <v>0</v>
      </c>
      <c r="GX603" s="84">
        <f t="shared" si="6418"/>
        <v>0</v>
      </c>
      <c r="GY603" s="84">
        <f t="shared" si="6419"/>
        <v>0</v>
      </c>
      <c r="GZ603" s="84">
        <f t="shared" si="6420"/>
        <v>0</v>
      </c>
      <c r="HA603" s="191" t="str">
        <f t="shared" si="5870"/>
        <v>nebija plānots</v>
      </c>
      <c r="HB603" s="84">
        <f t="shared" si="6421"/>
        <v>0</v>
      </c>
      <c r="HC603" s="40"/>
      <c r="HD603" s="40"/>
      <c r="HE603" s="99"/>
      <c r="HF603" s="153">
        <v>0.75</v>
      </c>
      <c r="HG603" s="117" t="s">
        <v>847</v>
      </c>
      <c r="HH603" s="100" t="s">
        <v>828</v>
      </c>
      <c r="HI603" s="100" t="s">
        <v>828</v>
      </c>
    </row>
    <row r="604" spans="1:217" ht="75.400000000000006" customHeight="1" collapsed="1" x14ac:dyDescent="0.45">
      <c r="A604" s="1" t="str">
        <f>G604&amp;K604</f>
        <v>9.3.2.8</v>
      </c>
      <c r="B604" s="9" t="str">
        <f>C604&amp;J604&amp;"."&amp;D604</f>
        <v>9.3.2.8.Nē</v>
      </c>
      <c r="C604" s="317" t="s">
        <v>171</v>
      </c>
      <c r="D604" s="1" t="s">
        <v>1471</v>
      </c>
      <c r="E604" s="35">
        <v>583</v>
      </c>
      <c r="F604" s="52">
        <v>9</v>
      </c>
      <c r="G604" s="55" t="s">
        <v>171</v>
      </c>
      <c r="H604" s="54" t="s">
        <v>326</v>
      </c>
      <c r="I604" s="54" t="str">
        <f t="shared" ref="I604" si="6568">CONCATENATE(G604," ",H604)</f>
        <v>9.3.2. Veselības aprūpes infrastruktūra</v>
      </c>
      <c r="J604" s="54">
        <v>8</v>
      </c>
      <c r="K604" s="74">
        <v>8</v>
      </c>
      <c r="L604" s="38"/>
      <c r="M604" s="63" t="s">
        <v>113</v>
      </c>
      <c r="N604" s="62" t="s">
        <v>5</v>
      </c>
      <c r="O604" s="55" t="s">
        <v>222</v>
      </c>
      <c r="P604" s="55" t="s">
        <v>225</v>
      </c>
      <c r="Q604" s="57">
        <f t="shared" ref="Q604" si="6569">S604+T604+U604+V604+W604</f>
        <v>1123601.2</v>
      </c>
      <c r="R604" s="57">
        <f t="shared" ref="R604" si="6570">S604+T604+U604+V604</f>
        <v>1123601.2</v>
      </c>
      <c r="S604" s="80">
        <v>0</v>
      </c>
      <c r="T604" s="81">
        <v>1123601.2</v>
      </c>
      <c r="U604" s="80">
        <v>0</v>
      </c>
      <c r="V604" s="80">
        <v>0</v>
      </c>
      <c r="W604" s="80">
        <v>0</v>
      </c>
      <c r="X604" s="85" t="str">
        <f t="shared" si="6497"/>
        <v>ERAF</v>
      </c>
      <c r="Y604" s="40"/>
      <c r="Z604" s="40"/>
      <c r="AA604" s="40"/>
      <c r="AB604" s="40"/>
      <c r="AC604" s="40"/>
      <c r="AD604" s="40"/>
      <c r="AE604" s="40"/>
      <c r="AF604" s="40"/>
      <c r="AG604" s="40"/>
      <c r="AH604" s="40"/>
      <c r="AI604" s="40"/>
      <c r="AJ604" s="40"/>
      <c r="AK604" s="40"/>
      <c r="AL604" s="40"/>
      <c r="AM604" s="40"/>
      <c r="AN604" s="40"/>
      <c r="AO604" s="40"/>
      <c r="AP604" s="57">
        <f t="shared" si="4538"/>
        <v>0</v>
      </c>
      <c r="AQ604" s="40"/>
      <c r="AR604" s="40"/>
      <c r="AS604" s="40"/>
      <c r="AT604" s="40"/>
      <c r="AU604" s="40"/>
      <c r="AV604" s="40"/>
      <c r="AW604" s="40"/>
      <c r="AX604" s="40"/>
      <c r="AY604" s="40"/>
      <c r="AZ604" s="40"/>
      <c r="BA604" s="40"/>
      <c r="BB604" s="40"/>
      <c r="BC604" s="57">
        <f t="shared" ref="BC604" si="6571">AQ604+AR604+AS604+AT604+AU604+AV604+AW604+AX604+AY604+AZ604+BA604+BB604</f>
        <v>0</v>
      </c>
      <c r="BD604" s="57">
        <f t="shared" ref="BD604" si="6572">AP604+BC604</f>
        <v>0</v>
      </c>
      <c r="BE604" s="85">
        <v>0</v>
      </c>
      <c r="BF604" s="85">
        <v>0</v>
      </c>
      <c r="BG604" s="85">
        <v>0</v>
      </c>
      <c r="BH604" s="85">
        <v>0</v>
      </c>
      <c r="BI604" s="85">
        <v>0</v>
      </c>
      <c r="BJ604" s="85">
        <v>0</v>
      </c>
      <c r="BK604" s="85">
        <v>0</v>
      </c>
      <c r="BL604" s="85">
        <v>0</v>
      </c>
      <c r="BM604" s="85">
        <v>0</v>
      </c>
      <c r="BN604" s="85">
        <v>0</v>
      </c>
      <c r="BO604" s="85">
        <v>0</v>
      </c>
      <c r="BP604" s="85">
        <v>0</v>
      </c>
      <c r="BQ604" s="57">
        <f t="shared" ref="BQ604" si="6573">BE604+BF604+BG604+BH604+BI604+BJ604+BK604+BL604+BM604+BN604+BO604+BP604</f>
        <v>0</v>
      </c>
      <c r="BR604" s="85">
        <v>0</v>
      </c>
      <c r="BS604" s="85">
        <v>0</v>
      </c>
      <c r="BT604" s="85">
        <v>0</v>
      </c>
      <c r="BU604" s="85">
        <v>0</v>
      </c>
      <c r="BV604" s="85">
        <v>0</v>
      </c>
      <c r="BW604" s="85">
        <v>0</v>
      </c>
      <c r="BX604" s="85">
        <v>0</v>
      </c>
      <c r="BY604" s="85">
        <v>0</v>
      </c>
      <c r="BZ604" s="85">
        <v>0</v>
      </c>
      <c r="CA604" s="85">
        <v>0</v>
      </c>
      <c r="CB604" s="85">
        <v>0</v>
      </c>
      <c r="CC604" s="85">
        <v>0</v>
      </c>
      <c r="CD604" s="57">
        <f t="shared" si="4475"/>
        <v>0</v>
      </c>
      <c r="CE604" s="85">
        <v>0</v>
      </c>
      <c r="CF604" s="85">
        <v>0</v>
      </c>
      <c r="CG604" s="85">
        <v>0</v>
      </c>
      <c r="CH604" s="85">
        <v>9042.5499999999993</v>
      </c>
      <c r="CI604" s="85">
        <v>3601.5199999999995</v>
      </c>
      <c r="CJ604" s="85">
        <v>10239.86</v>
      </c>
      <c r="CK604" s="85">
        <v>12289.49</v>
      </c>
      <c r="CL604" s="85">
        <v>58184.21</v>
      </c>
      <c r="CM604" s="85">
        <v>103244.32999999999</v>
      </c>
      <c r="CN604" s="85">
        <v>58139.850000000006</v>
      </c>
      <c r="CO604" s="84">
        <v>34392.67</v>
      </c>
      <c r="CP604" s="84">
        <v>168808.44999999998</v>
      </c>
      <c r="CQ604" s="57">
        <f>CE604+CF604+CG604+CH604+CI604+CJ604+CK604+CL604+CM604+CN604+CO604+CP604</f>
        <v>457942.92999999993</v>
      </c>
      <c r="CR604" s="57">
        <f t="shared" si="6498"/>
        <v>457942.92999999993</v>
      </c>
      <c r="CS604" s="179">
        <v>52156.609999999993</v>
      </c>
      <c r="CT604" s="84">
        <v>80972.47</v>
      </c>
      <c r="CU604" s="84">
        <v>104250.96000000002</v>
      </c>
      <c r="CV604" s="84">
        <f t="shared" si="6462"/>
        <v>133129.07999999999</v>
      </c>
      <c r="CW604" s="84">
        <v>0</v>
      </c>
      <c r="CX604" s="84">
        <f t="shared" si="6463"/>
        <v>156407.57</v>
      </c>
      <c r="CY604" s="191">
        <f t="shared" si="6464"/>
        <v>1.174856537730149</v>
      </c>
      <c r="CZ604" s="84">
        <f t="shared" si="6465"/>
        <v>23278.49000000002</v>
      </c>
      <c r="DA604" s="84">
        <f t="shared" ref="DA604:FL604" si="6574">DA605+DA606</f>
        <v>53781.55</v>
      </c>
      <c r="DB604" s="84">
        <v>52493.48</v>
      </c>
      <c r="DC604" s="84">
        <f t="shared" si="6467"/>
        <v>186910.63</v>
      </c>
      <c r="DD604" s="84">
        <v>0</v>
      </c>
      <c r="DE604" s="84">
        <f t="shared" si="6422"/>
        <v>208901.05000000002</v>
      </c>
      <c r="DF604" s="191">
        <f t="shared" ref="DF604" si="6575">IFERROR(DE604/DC604,"nebija plānots")</f>
        <v>1.1176520564935233</v>
      </c>
      <c r="DG604" s="84">
        <f t="shared" ref="DG604" si="6576">DE604-DC604</f>
        <v>21990.420000000013</v>
      </c>
      <c r="DH604" s="84">
        <f t="shared" si="6574"/>
        <v>46379.53</v>
      </c>
      <c r="DI604" s="84">
        <v>19709.690000000002</v>
      </c>
      <c r="DJ604" s="84">
        <f t="shared" ref="DJ604" si="6577">DC604+DH604</f>
        <v>233290.16</v>
      </c>
      <c r="DK604" s="84">
        <v>0</v>
      </c>
      <c r="DL604" s="84">
        <f t="shared" si="6423"/>
        <v>228610.74000000002</v>
      </c>
      <c r="DM604" s="191">
        <f t="shared" ref="DM604" si="6578">IFERROR(DL604/DJ604,"nebija plānots")</f>
        <v>0.97994163148587154</v>
      </c>
      <c r="DN604" s="84">
        <f t="shared" ref="DN604" si="6579">DL604-DJ604</f>
        <v>-4679.4199999999837</v>
      </c>
      <c r="DO604" s="84">
        <f t="shared" si="6574"/>
        <v>77247.66</v>
      </c>
      <c r="DP604" s="84">
        <v>20764.629999999997</v>
      </c>
      <c r="DQ604" s="84">
        <f t="shared" ref="DQ604" si="6580">DJ604+DO604</f>
        <v>310537.82</v>
      </c>
      <c r="DR604" s="84">
        <v>1733.79</v>
      </c>
      <c r="DS604" s="84">
        <f t="shared" si="6424"/>
        <v>249375.37000000002</v>
      </c>
      <c r="DT604" s="191">
        <f t="shared" ref="DT604" si="6581">IFERROR(DS604/DQ604,"nebija plānots")</f>
        <v>0.803043474704627</v>
      </c>
      <c r="DU604" s="84">
        <f t="shared" ref="DU604" si="6582">DS604-DQ604</f>
        <v>-61162.449999999983</v>
      </c>
      <c r="DV604" s="84">
        <f t="shared" si="6574"/>
        <v>48780.6</v>
      </c>
      <c r="DW604" s="84">
        <v>50267.27</v>
      </c>
      <c r="DX604" s="84">
        <f t="shared" ref="DX604" si="6583">DQ604+DV604</f>
        <v>359318.42</v>
      </c>
      <c r="DY604" s="84">
        <v>1733.79</v>
      </c>
      <c r="DZ604" s="84">
        <f t="shared" si="6425"/>
        <v>299642.64</v>
      </c>
      <c r="EA604" s="191">
        <f t="shared" ref="EA604" si="6584">IFERROR(DZ604/DX604,"nebija plānots")</f>
        <v>0.83391950793950398</v>
      </c>
      <c r="EB604" s="84">
        <f t="shared" ref="EB604" si="6585">DZ604-DX604</f>
        <v>-59675.77999999997</v>
      </c>
      <c r="EC604" s="84">
        <f t="shared" si="6574"/>
        <v>19976.21</v>
      </c>
      <c r="ED604" s="84">
        <v>-4957.6399999999994</v>
      </c>
      <c r="EE604" s="84">
        <f t="shared" ref="EE604" si="6586">DX604+EC604</f>
        <v>379294.63</v>
      </c>
      <c r="EF604" s="84">
        <v>20412.88</v>
      </c>
      <c r="EG604" s="84">
        <f t="shared" si="6426"/>
        <v>294685</v>
      </c>
      <c r="EH604" s="191">
        <f t="shared" ref="EH604" si="6587">IFERROR(EG604/EE604,"nebija plānots")</f>
        <v>0.77692900635055129</v>
      </c>
      <c r="EI604" s="84">
        <f t="shared" ref="EI604" si="6588">EG604-EE604</f>
        <v>-84609.63</v>
      </c>
      <c r="EJ604" s="84">
        <f t="shared" si="6574"/>
        <v>75783.509999999995</v>
      </c>
      <c r="EK604" s="84">
        <v>20932.98</v>
      </c>
      <c r="EL604" s="84">
        <f t="shared" ref="EL604" si="6589">EE604+EJ604</f>
        <v>455078.14</v>
      </c>
      <c r="EM604" s="84">
        <v>20412.88</v>
      </c>
      <c r="EN604" s="84">
        <f t="shared" si="6427"/>
        <v>315617.98</v>
      </c>
      <c r="EO604" s="191">
        <f t="shared" ref="EO604" si="6590">IFERROR(EN604/EL604,"nebija plānots")</f>
        <v>0.69354678297665528</v>
      </c>
      <c r="EP604" s="84">
        <f t="shared" ref="EP604" si="6591">EN604-EL604</f>
        <v>-139460.16000000003</v>
      </c>
      <c r="EQ604" s="84">
        <f t="shared" si="6574"/>
        <v>36700.699999999997</v>
      </c>
      <c r="ER604" s="84">
        <v>17685.09</v>
      </c>
      <c r="ES604" s="84">
        <f t="shared" ref="ES604" si="6592">EL604+EQ604</f>
        <v>491778.84</v>
      </c>
      <c r="ET604" s="84">
        <v>20412.88</v>
      </c>
      <c r="EU604" s="84">
        <f t="shared" si="6428"/>
        <v>333303.07</v>
      </c>
      <c r="EV604" s="191">
        <f t="shared" ref="EV604" si="6593">IFERROR(EU604/ES604,"nebija plānots")</f>
        <v>0.67774992108241172</v>
      </c>
      <c r="EW604" s="84">
        <f t="shared" ref="EW604" si="6594">EU604-ES604</f>
        <v>-158475.77000000002</v>
      </c>
      <c r="EX604" s="84">
        <f t="shared" si="6574"/>
        <v>12165.85</v>
      </c>
      <c r="EY604" s="84">
        <v>85067.199999999997</v>
      </c>
      <c r="EZ604" s="84">
        <f t="shared" ref="EZ604" si="6595">ES604+EX604</f>
        <v>503944.69</v>
      </c>
      <c r="FA604" s="84">
        <v>20412.88</v>
      </c>
      <c r="FB604" s="84">
        <f t="shared" si="6429"/>
        <v>418370.27</v>
      </c>
      <c r="FC604" s="191">
        <f t="shared" ref="FC604" si="6596">IFERROR(FB604/EZ604,"nebija plānots")</f>
        <v>0.83019084892034489</v>
      </c>
      <c r="FD604" s="84">
        <f t="shared" ref="FD604" si="6597">FB604-EZ604</f>
        <v>-85574.419999999984</v>
      </c>
      <c r="FE604" s="84">
        <f t="shared" si="6574"/>
        <v>20153.919999999998</v>
      </c>
      <c r="FF604" s="84">
        <v>78933.62</v>
      </c>
      <c r="FG604" s="84">
        <f t="shared" ref="FG604" si="6598">EZ604+FE604</f>
        <v>524098.61</v>
      </c>
      <c r="FH604" s="84">
        <v>20412.88</v>
      </c>
      <c r="FI604" s="84">
        <f t="shared" si="6430"/>
        <v>497303.89</v>
      </c>
      <c r="FJ604" s="191">
        <f t="shared" ref="FJ604" si="6599">IFERROR(FI604/FG604,"nebija plānots")</f>
        <v>0.94887465929360126</v>
      </c>
      <c r="FK604" s="84">
        <f t="shared" ref="FK604" si="6600">FI604-FG604</f>
        <v>-26794.719999999972</v>
      </c>
      <c r="FL604" s="84">
        <f t="shared" si="6574"/>
        <v>19444.03</v>
      </c>
      <c r="FM604" s="84">
        <v>9632.32</v>
      </c>
      <c r="FN604" s="84">
        <f t="shared" ref="FN604" si="6601">FG604+FL604</f>
        <v>543542.64</v>
      </c>
      <c r="FO604" s="84">
        <v>20412.88</v>
      </c>
      <c r="FP604" s="84">
        <f t="shared" si="6431"/>
        <v>506936.21</v>
      </c>
      <c r="FQ604" s="191">
        <f t="shared" ref="FQ604" si="6602">IFERROR(FP604/FN604,"nebija plānots")</f>
        <v>0.93265214666507124</v>
      </c>
      <c r="FR604" s="84">
        <f t="shared" ref="FR604" si="6603">FP604-FN604</f>
        <v>-36606.429999999993</v>
      </c>
      <c r="FS604" s="97">
        <f t="shared" ref="FS604" si="6604">CS604+CT604+DA604+DH604+DO604+DV604+EC604+EJ604+EQ604+EX604+FE604+FL604</f>
        <v>543542.64</v>
      </c>
      <c r="FT604" s="97">
        <f t="shared" si="6432"/>
        <v>964879.1399999999</v>
      </c>
      <c r="FU604" s="84">
        <v>41381.050000000003</v>
      </c>
      <c r="FV604" s="84">
        <v>0</v>
      </c>
      <c r="FW604" s="84">
        <v>316.95999999999998</v>
      </c>
      <c r="FX604" s="84">
        <f t="shared" si="6433"/>
        <v>-316.95999999999998</v>
      </c>
      <c r="FY604" s="191">
        <f t="shared" si="6434"/>
        <v>-7.659544646643813E-3</v>
      </c>
      <c r="FZ604" s="84">
        <f t="shared" si="6435"/>
        <v>41698.01</v>
      </c>
      <c r="GA604" s="84">
        <v>0</v>
      </c>
      <c r="GB604" s="84">
        <v>0</v>
      </c>
      <c r="GC604" s="84">
        <f t="shared" si="6436"/>
        <v>0</v>
      </c>
      <c r="GD604" s="84">
        <f t="shared" si="6437"/>
        <v>316.95999999999998</v>
      </c>
      <c r="GE604" s="84">
        <f t="shared" si="6438"/>
        <v>-316.95999999999998</v>
      </c>
      <c r="GF604" s="191">
        <f t="shared" si="6439"/>
        <v>-7.659544646643813E-3</v>
      </c>
      <c r="GG604" s="84">
        <f t="shared" si="6440"/>
        <v>41698.01</v>
      </c>
      <c r="GH604" s="84">
        <v>0</v>
      </c>
      <c r="GI604" s="84">
        <v>0</v>
      </c>
      <c r="GJ604" s="84">
        <f t="shared" si="6441"/>
        <v>0</v>
      </c>
      <c r="GK604" s="84">
        <f t="shared" si="6442"/>
        <v>316.95999999999998</v>
      </c>
      <c r="GL604" s="84">
        <f t="shared" si="6443"/>
        <v>-316.95999999999998</v>
      </c>
      <c r="GM604" s="191">
        <f t="shared" si="6444"/>
        <v>-7.659544646643813E-3</v>
      </c>
      <c r="GN604" s="84">
        <f t="shared" si="6445"/>
        <v>41698.01</v>
      </c>
      <c r="GO604" s="84">
        <v>32127.21</v>
      </c>
      <c r="GP604" s="84">
        <v>0</v>
      </c>
      <c r="GQ604" s="84">
        <f t="shared" si="6414"/>
        <v>32127.21</v>
      </c>
      <c r="GR604" s="84">
        <f t="shared" si="6415"/>
        <v>316.95999999999998</v>
      </c>
      <c r="GS604" s="84">
        <f t="shared" si="6416"/>
        <v>31810.25</v>
      </c>
      <c r="GT604" s="191">
        <f t="shared" si="6446"/>
        <v>0.76871539025713453</v>
      </c>
      <c r="GU604" s="84">
        <f t="shared" si="6417"/>
        <v>9570.8000000000029</v>
      </c>
      <c r="GV604" s="84">
        <v>0</v>
      </c>
      <c r="GW604" s="84">
        <v>0</v>
      </c>
      <c r="GX604" s="84">
        <f t="shared" si="6418"/>
        <v>0</v>
      </c>
      <c r="GY604" s="84">
        <f t="shared" si="6419"/>
        <v>316.95999999999998</v>
      </c>
      <c r="GZ604" s="84">
        <f t="shared" si="6420"/>
        <v>31810.25</v>
      </c>
      <c r="HA604" s="191">
        <f t="shared" si="5870"/>
        <v>0.76871539025713453</v>
      </c>
      <c r="HB604" s="84">
        <f t="shared" si="6421"/>
        <v>9570.8000000000029</v>
      </c>
      <c r="HC604" s="57">
        <f>FU604+FS604+CQ604+CD604+BQ604+BC604+AP604</f>
        <v>1042866.62</v>
      </c>
      <c r="HD604" s="57">
        <f>Q604-HC604</f>
        <v>80734.579999999958</v>
      </c>
      <c r="HE604" s="58" t="s">
        <v>834</v>
      </c>
      <c r="HF604" s="58"/>
      <c r="HG604" s="73"/>
      <c r="HH604" s="59"/>
      <c r="HI604" s="59"/>
    </row>
    <row r="605" spans="1:217" ht="75.400000000000006" hidden="1" customHeight="1" outlineLevel="1" x14ac:dyDescent="0.45">
      <c r="B605" s="9"/>
      <c r="C605" s="317" t="s">
        <v>171</v>
      </c>
      <c r="D605" s="1" t="s">
        <v>1471</v>
      </c>
      <c r="E605" s="35">
        <v>584</v>
      </c>
      <c r="F605" s="35">
        <v>9</v>
      </c>
      <c r="G605" s="38" t="s">
        <v>171</v>
      </c>
      <c r="H605" s="37" t="s">
        <v>326</v>
      </c>
      <c r="I605" s="37" t="s">
        <v>577</v>
      </c>
      <c r="J605" s="54">
        <v>0</v>
      </c>
      <c r="K605" s="44"/>
      <c r="L605" s="38"/>
      <c r="M605" s="42" t="s">
        <v>113</v>
      </c>
      <c r="N605" s="41"/>
      <c r="O605" s="38"/>
      <c r="P605" s="38" t="s">
        <v>456</v>
      </c>
      <c r="Q605" s="40"/>
      <c r="R605" s="40"/>
      <c r="S605" s="40"/>
      <c r="T605" s="98"/>
      <c r="U605" s="40"/>
      <c r="V605" s="40"/>
      <c r="W605" s="40"/>
      <c r="X605" s="85">
        <f t="shared" si="6497"/>
        <v>0</v>
      </c>
      <c r="Y605" s="40"/>
      <c r="Z605" s="40"/>
      <c r="AA605" s="40"/>
      <c r="AB605" s="40"/>
      <c r="AC605" s="40"/>
      <c r="AD605" s="40"/>
      <c r="AE605" s="40"/>
      <c r="AF605" s="40"/>
      <c r="AG605" s="40"/>
      <c r="AH605" s="40"/>
      <c r="AI605" s="40"/>
      <c r="AJ605" s="40"/>
      <c r="AK605" s="40"/>
      <c r="AL605" s="40"/>
      <c r="AM605" s="40"/>
      <c r="AN605" s="40"/>
      <c r="AO605" s="40"/>
      <c r="AP605" s="40"/>
      <c r="AQ605" s="40"/>
      <c r="AR605" s="40"/>
      <c r="AS605" s="40"/>
      <c r="AT605" s="40"/>
      <c r="AU605" s="40"/>
      <c r="AV605" s="40"/>
      <c r="AW605" s="40"/>
      <c r="AX605" s="40"/>
      <c r="AY605" s="40"/>
      <c r="AZ605" s="40"/>
      <c r="BA605" s="40"/>
      <c r="BB605" s="40"/>
      <c r="BC605" s="40"/>
      <c r="BD605" s="40"/>
      <c r="BE605" s="40"/>
      <c r="BF605" s="40"/>
      <c r="BG605" s="40"/>
      <c r="BH605" s="40"/>
      <c r="BI605" s="40"/>
      <c r="BJ605" s="40"/>
      <c r="BK605" s="40"/>
      <c r="BL605" s="40"/>
      <c r="BM605" s="40"/>
      <c r="BN605" s="40"/>
      <c r="BO605" s="40"/>
      <c r="BP605" s="40"/>
      <c r="BQ605" s="40"/>
      <c r="BR605" s="40"/>
      <c r="BS605" s="40"/>
      <c r="BT605" s="40"/>
      <c r="BU605" s="40"/>
      <c r="BV605" s="40"/>
      <c r="BW605" s="40"/>
      <c r="BX605" s="40"/>
      <c r="BY605" s="40"/>
      <c r="BZ605" s="40"/>
      <c r="CA605" s="40"/>
      <c r="CB605" s="40"/>
      <c r="CC605" s="40"/>
      <c r="CD605" s="40"/>
      <c r="CE605" s="40"/>
      <c r="CF605" s="40"/>
      <c r="CG605" s="40"/>
      <c r="CH605" s="40"/>
      <c r="CI605" s="40"/>
      <c r="CJ605" s="40"/>
      <c r="CK605" s="40"/>
      <c r="CL605" s="40"/>
      <c r="CM605" s="40"/>
      <c r="CN605" s="40"/>
      <c r="CO605" s="84">
        <v>0</v>
      </c>
      <c r="CP605" s="84">
        <v>0</v>
      </c>
      <c r="CQ605" s="40"/>
      <c r="CR605" s="57">
        <f t="shared" si="6498"/>
        <v>0</v>
      </c>
      <c r="CS605" s="40"/>
      <c r="CT605" s="40"/>
      <c r="CU605" s="84"/>
      <c r="CV605" s="84"/>
      <c r="CW605" s="84"/>
      <c r="CX605" s="84"/>
      <c r="CY605" s="191"/>
      <c r="CZ605" s="84"/>
      <c r="DA605" s="40"/>
      <c r="DB605" s="84">
        <v>0</v>
      </c>
      <c r="DC605" s="84"/>
      <c r="DD605" s="84"/>
      <c r="DE605" s="84">
        <f t="shared" si="6422"/>
        <v>0</v>
      </c>
      <c r="DF605" s="191"/>
      <c r="DG605" s="84"/>
      <c r="DH605" s="40"/>
      <c r="DI605" s="84">
        <v>0</v>
      </c>
      <c r="DJ605" s="84"/>
      <c r="DK605" s="84"/>
      <c r="DL605" s="84">
        <f t="shared" si="6423"/>
        <v>0</v>
      </c>
      <c r="DM605" s="191"/>
      <c r="DN605" s="84"/>
      <c r="DO605" s="40"/>
      <c r="DP605" s="84">
        <v>0</v>
      </c>
      <c r="DQ605" s="84"/>
      <c r="DR605" s="84"/>
      <c r="DS605" s="84">
        <f t="shared" si="6424"/>
        <v>0</v>
      </c>
      <c r="DT605" s="191"/>
      <c r="DU605" s="84"/>
      <c r="DV605" s="40"/>
      <c r="DW605" s="84">
        <v>0</v>
      </c>
      <c r="DX605" s="84"/>
      <c r="DY605" s="84"/>
      <c r="DZ605" s="84">
        <f t="shared" si="6425"/>
        <v>0</v>
      </c>
      <c r="EA605" s="191"/>
      <c r="EB605" s="84"/>
      <c r="EC605" s="40"/>
      <c r="ED605" s="84">
        <v>0</v>
      </c>
      <c r="EE605" s="84"/>
      <c r="EF605" s="84"/>
      <c r="EG605" s="84">
        <f t="shared" si="6426"/>
        <v>0</v>
      </c>
      <c r="EH605" s="191"/>
      <c r="EI605" s="84"/>
      <c r="EJ605" s="40"/>
      <c r="EK605" s="84">
        <v>0</v>
      </c>
      <c r="EL605" s="84"/>
      <c r="EM605" s="84"/>
      <c r="EN605" s="84">
        <f t="shared" si="6427"/>
        <v>0</v>
      </c>
      <c r="EO605" s="191"/>
      <c r="EP605" s="84"/>
      <c r="EQ605" s="40"/>
      <c r="ER605" s="84">
        <v>0</v>
      </c>
      <c r="ES605" s="84"/>
      <c r="ET605" s="84"/>
      <c r="EU605" s="84">
        <f t="shared" si="6428"/>
        <v>0</v>
      </c>
      <c r="EV605" s="191"/>
      <c r="EW605" s="84"/>
      <c r="EX605" s="40"/>
      <c r="EY605" s="84">
        <v>0</v>
      </c>
      <c r="EZ605" s="84"/>
      <c r="FA605" s="84"/>
      <c r="FB605" s="84">
        <f t="shared" si="6429"/>
        <v>0</v>
      </c>
      <c r="FC605" s="191"/>
      <c r="FD605" s="84"/>
      <c r="FE605" s="40"/>
      <c r="FF605" s="84">
        <v>0</v>
      </c>
      <c r="FG605" s="84"/>
      <c r="FH605" s="84"/>
      <c r="FI605" s="84">
        <f t="shared" si="6430"/>
        <v>0</v>
      </c>
      <c r="FJ605" s="191"/>
      <c r="FK605" s="84"/>
      <c r="FL605" s="40"/>
      <c r="FM605" s="84">
        <v>0</v>
      </c>
      <c r="FN605" s="84"/>
      <c r="FO605" s="84"/>
      <c r="FP605" s="84">
        <f t="shared" si="6431"/>
        <v>0</v>
      </c>
      <c r="FQ605" s="191"/>
      <c r="FR605" s="84"/>
      <c r="FS605" s="40"/>
      <c r="FT605" s="97">
        <f t="shared" si="6432"/>
        <v>0</v>
      </c>
      <c r="FU605" s="84">
        <v>0</v>
      </c>
      <c r="FV605" s="84">
        <v>0</v>
      </c>
      <c r="FW605" s="84">
        <v>0</v>
      </c>
      <c r="FX605" s="84">
        <f t="shared" si="6433"/>
        <v>0</v>
      </c>
      <c r="FY605" s="191" t="str">
        <f t="shared" si="6434"/>
        <v>nebija plānots</v>
      </c>
      <c r="FZ605" s="84">
        <f t="shared" si="6435"/>
        <v>0</v>
      </c>
      <c r="GA605" s="84">
        <v>0</v>
      </c>
      <c r="GB605" s="84">
        <v>0</v>
      </c>
      <c r="GC605" s="84">
        <f t="shared" si="6436"/>
        <v>0</v>
      </c>
      <c r="GD605" s="84">
        <f t="shared" si="6437"/>
        <v>0</v>
      </c>
      <c r="GE605" s="84">
        <f t="shared" si="6438"/>
        <v>0</v>
      </c>
      <c r="GF605" s="191" t="str">
        <f t="shared" si="6439"/>
        <v>nebija plānots</v>
      </c>
      <c r="GG605" s="84">
        <f t="shared" si="6440"/>
        <v>0</v>
      </c>
      <c r="GH605" s="84">
        <v>0</v>
      </c>
      <c r="GI605" s="84">
        <v>0</v>
      </c>
      <c r="GJ605" s="84">
        <f t="shared" si="6441"/>
        <v>0</v>
      </c>
      <c r="GK605" s="84">
        <f t="shared" si="6442"/>
        <v>0</v>
      </c>
      <c r="GL605" s="84">
        <f t="shared" si="6443"/>
        <v>0</v>
      </c>
      <c r="GM605" s="191" t="str">
        <f t="shared" si="6444"/>
        <v>nebija plānots</v>
      </c>
      <c r="GN605" s="84">
        <f t="shared" si="6445"/>
        <v>0</v>
      </c>
      <c r="GO605" s="84">
        <v>0</v>
      </c>
      <c r="GP605" s="84">
        <v>0</v>
      </c>
      <c r="GQ605" s="84">
        <f t="shared" si="6414"/>
        <v>0</v>
      </c>
      <c r="GR605" s="84">
        <f t="shared" si="6415"/>
        <v>0</v>
      </c>
      <c r="GS605" s="84">
        <f t="shared" si="6416"/>
        <v>0</v>
      </c>
      <c r="GT605" s="191" t="str">
        <f t="shared" si="6446"/>
        <v>nebija plānots</v>
      </c>
      <c r="GU605" s="84">
        <f t="shared" si="6417"/>
        <v>0</v>
      </c>
      <c r="GV605" s="84">
        <v>0</v>
      </c>
      <c r="GW605" s="84">
        <v>0</v>
      </c>
      <c r="GX605" s="84">
        <f t="shared" si="6418"/>
        <v>0</v>
      </c>
      <c r="GY605" s="84">
        <f t="shared" si="6419"/>
        <v>0</v>
      </c>
      <c r="GZ605" s="84">
        <f t="shared" si="6420"/>
        <v>0</v>
      </c>
      <c r="HA605" s="191" t="str">
        <f t="shared" si="5870"/>
        <v>nebija plānots</v>
      </c>
      <c r="HB605" s="84">
        <f t="shared" si="6421"/>
        <v>0</v>
      </c>
      <c r="HC605" s="40"/>
      <c r="HD605" s="40"/>
      <c r="HE605" s="99"/>
      <c r="HF605" s="99"/>
      <c r="HG605" s="117"/>
      <c r="HH605" s="100"/>
      <c r="HI605" s="100"/>
    </row>
    <row r="606" spans="1:217" ht="114.75" hidden="1" customHeight="1" outlineLevel="1" x14ac:dyDescent="0.45">
      <c r="B606" s="9"/>
      <c r="C606" s="317" t="s">
        <v>171</v>
      </c>
      <c r="D606" s="1" t="s">
        <v>1471</v>
      </c>
      <c r="E606" s="35">
        <v>585</v>
      </c>
      <c r="F606" s="35">
        <v>9</v>
      </c>
      <c r="G606" s="38" t="s">
        <v>171</v>
      </c>
      <c r="H606" s="37" t="s">
        <v>326</v>
      </c>
      <c r="I606" s="37" t="s">
        <v>577</v>
      </c>
      <c r="J606" s="54">
        <v>0</v>
      </c>
      <c r="K606" s="44"/>
      <c r="L606" s="38"/>
      <c r="M606" s="42" t="s">
        <v>113</v>
      </c>
      <c r="N606" s="41"/>
      <c r="O606" s="38"/>
      <c r="P606" s="38" t="s">
        <v>457</v>
      </c>
      <c r="Q606" s="40"/>
      <c r="R606" s="40"/>
      <c r="S606" s="40"/>
      <c r="T606" s="98"/>
      <c r="U606" s="40"/>
      <c r="V606" s="40"/>
      <c r="W606" s="40"/>
      <c r="X606" s="85">
        <f t="shared" si="6497"/>
        <v>0</v>
      </c>
      <c r="Y606" s="40"/>
      <c r="Z606" s="40"/>
      <c r="AA606" s="40"/>
      <c r="AB606" s="40"/>
      <c r="AC606" s="40"/>
      <c r="AD606" s="40"/>
      <c r="AE606" s="40"/>
      <c r="AF606" s="40"/>
      <c r="AG606" s="40"/>
      <c r="AH606" s="40"/>
      <c r="AI606" s="40"/>
      <c r="AJ606" s="40"/>
      <c r="AK606" s="40"/>
      <c r="AL606" s="40"/>
      <c r="AM606" s="40"/>
      <c r="AN606" s="40"/>
      <c r="AO606" s="40"/>
      <c r="AP606" s="40"/>
      <c r="AQ606" s="40"/>
      <c r="AR606" s="40"/>
      <c r="AS606" s="40"/>
      <c r="AT606" s="40"/>
      <c r="AU606" s="40"/>
      <c r="AV606" s="40"/>
      <c r="AW606" s="40"/>
      <c r="AX606" s="40"/>
      <c r="AY606" s="40"/>
      <c r="AZ606" s="40"/>
      <c r="BA606" s="40"/>
      <c r="BB606" s="40"/>
      <c r="BC606" s="40"/>
      <c r="BD606" s="40"/>
      <c r="BE606" s="40"/>
      <c r="BF606" s="40"/>
      <c r="BG606" s="40"/>
      <c r="BH606" s="40"/>
      <c r="BI606" s="40"/>
      <c r="BJ606" s="40"/>
      <c r="BK606" s="40"/>
      <c r="BL606" s="40"/>
      <c r="BM606" s="40"/>
      <c r="BN606" s="40"/>
      <c r="BO606" s="40"/>
      <c r="BP606" s="40"/>
      <c r="BQ606" s="40"/>
      <c r="BR606" s="40"/>
      <c r="BS606" s="40"/>
      <c r="BT606" s="40"/>
      <c r="BU606" s="40"/>
      <c r="BV606" s="40"/>
      <c r="BW606" s="40"/>
      <c r="BX606" s="40"/>
      <c r="BY606" s="40"/>
      <c r="BZ606" s="40"/>
      <c r="CA606" s="40"/>
      <c r="CB606" s="40"/>
      <c r="CC606" s="40"/>
      <c r="CD606" s="40"/>
      <c r="CE606" s="40"/>
      <c r="CF606" s="40"/>
      <c r="CG606" s="40"/>
      <c r="CH606" s="40"/>
      <c r="CI606" s="40"/>
      <c r="CJ606" s="40"/>
      <c r="CK606" s="40"/>
      <c r="CL606" s="40"/>
      <c r="CM606" s="40"/>
      <c r="CN606" s="40"/>
      <c r="CO606" s="84">
        <v>0</v>
      </c>
      <c r="CP606" s="84">
        <v>0</v>
      </c>
      <c r="CQ606" s="40"/>
      <c r="CR606" s="57">
        <f t="shared" si="6498"/>
        <v>0</v>
      </c>
      <c r="CS606" s="40"/>
      <c r="CT606" s="40">
        <v>80972.47</v>
      </c>
      <c r="CU606" s="84"/>
      <c r="CV606" s="84"/>
      <c r="CW606" s="84"/>
      <c r="CX606" s="84"/>
      <c r="CY606" s="191"/>
      <c r="CZ606" s="84"/>
      <c r="DA606" s="40">
        <v>53781.55</v>
      </c>
      <c r="DB606" s="84">
        <v>0</v>
      </c>
      <c r="DC606" s="84"/>
      <c r="DD606" s="84"/>
      <c r="DE606" s="84">
        <f t="shared" si="6422"/>
        <v>0</v>
      </c>
      <c r="DF606" s="191"/>
      <c r="DG606" s="84"/>
      <c r="DH606" s="40">
        <v>46379.53</v>
      </c>
      <c r="DI606" s="84">
        <v>0</v>
      </c>
      <c r="DJ606" s="84"/>
      <c r="DK606" s="84"/>
      <c r="DL606" s="84">
        <f t="shared" si="6423"/>
        <v>0</v>
      </c>
      <c r="DM606" s="191"/>
      <c r="DN606" s="84"/>
      <c r="DO606" s="40">
        <v>77247.66</v>
      </c>
      <c r="DP606" s="84">
        <v>0</v>
      </c>
      <c r="DQ606" s="84"/>
      <c r="DR606" s="84"/>
      <c r="DS606" s="84">
        <f t="shared" si="6424"/>
        <v>0</v>
      </c>
      <c r="DT606" s="191"/>
      <c r="DU606" s="84"/>
      <c r="DV606" s="40">
        <v>48780.6</v>
      </c>
      <c r="DW606" s="84">
        <v>0</v>
      </c>
      <c r="DX606" s="84"/>
      <c r="DY606" s="84"/>
      <c r="DZ606" s="84">
        <f t="shared" si="6425"/>
        <v>0</v>
      </c>
      <c r="EA606" s="191"/>
      <c r="EB606" s="84"/>
      <c r="EC606" s="40">
        <v>19976.21</v>
      </c>
      <c r="ED606" s="84">
        <v>0</v>
      </c>
      <c r="EE606" s="84"/>
      <c r="EF606" s="84"/>
      <c r="EG606" s="84">
        <f t="shared" si="6426"/>
        <v>0</v>
      </c>
      <c r="EH606" s="191"/>
      <c r="EI606" s="84"/>
      <c r="EJ606" s="40">
        <v>75783.509999999995</v>
      </c>
      <c r="EK606" s="84">
        <v>0</v>
      </c>
      <c r="EL606" s="84"/>
      <c r="EM606" s="84"/>
      <c r="EN606" s="84">
        <f t="shared" si="6427"/>
        <v>0</v>
      </c>
      <c r="EO606" s="191"/>
      <c r="EP606" s="84"/>
      <c r="EQ606" s="40">
        <v>36700.699999999997</v>
      </c>
      <c r="ER606" s="84">
        <v>0</v>
      </c>
      <c r="ES606" s="84"/>
      <c r="ET606" s="84"/>
      <c r="EU606" s="84">
        <f t="shared" si="6428"/>
        <v>0</v>
      </c>
      <c r="EV606" s="191"/>
      <c r="EW606" s="84"/>
      <c r="EX606" s="40">
        <v>12165.85</v>
      </c>
      <c r="EY606" s="84">
        <v>0</v>
      </c>
      <c r="EZ606" s="84"/>
      <c r="FA606" s="84"/>
      <c r="FB606" s="84">
        <f t="shared" si="6429"/>
        <v>0</v>
      </c>
      <c r="FC606" s="191"/>
      <c r="FD606" s="84"/>
      <c r="FE606" s="40">
        <v>20153.919999999998</v>
      </c>
      <c r="FF606" s="84">
        <v>0</v>
      </c>
      <c r="FG606" s="84"/>
      <c r="FH606" s="84"/>
      <c r="FI606" s="84">
        <f t="shared" si="6430"/>
        <v>0</v>
      </c>
      <c r="FJ606" s="191"/>
      <c r="FK606" s="84"/>
      <c r="FL606" s="40">
        <v>19444.03</v>
      </c>
      <c r="FM606" s="84">
        <v>0</v>
      </c>
      <c r="FN606" s="84"/>
      <c r="FO606" s="84"/>
      <c r="FP606" s="84">
        <f t="shared" si="6431"/>
        <v>0</v>
      </c>
      <c r="FQ606" s="191"/>
      <c r="FR606" s="84"/>
      <c r="FS606" s="40"/>
      <c r="FT606" s="97">
        <f t="shared" si="6432"/>
        <v>0</v>
      </c>
      <c r="FU606" s="84">
        <v>0</v>
      </c>
      <c r="FV606" s="84">
        <v>0</v>
      </c>
      <c r="FW606" s="84">
        <v>0</v>
      </c>
      <c r="FX606" s="84">
        <f t="shared" si="6433"/>
        <v>0</v>
      </c>
      <c r="FY606" s="191" t="str">
        <f t="shared" si="6434"/>
        <v>nebija plānots</v>
      </c>
      <c r="FZ606" s="84">
        <f t="shared" si="6435"/>
        <v>0</v>
      </c>
      <c r="GA606" s="84">
        <v>0</v>
      </c>
      <c r="GB606" s="84">
        <v>0</v>
      </c>
      <c r="GC606" s="84">
        <f t="shared" si="6436"/>
        <v>0</v>
      </c>
      <c r="GD606" s="84">
        <f t="shared" si="6437"/>
        <v>0</v>
      </c>
      <c r="GE606" s="84">
        <f t="shared" si="6438"/>
        <v>0</v>
      </c>
      <c r="GF606" s="191" t="str">
        <f t="shared" si="6439"/>
        <v>nebija plānots</v>
      </c>
      <c r="GG606" s="84">
        <f t="shared" si="6440"/>
        <v>0</v>
      </c>
      <c r="GH606" s="84">
        <v>0</v>
      </c>
      <c r="GI606" s="84">
        <v>0</v>
      </c>
      <c r="GJ606" s="84">
        <f t="shared" si="6441"/>
        <v>0</v>
      </c>
      <c r="GK606" s="84">
        <f t="shared" si="6442"/>
        <v>0</v>
      </c>
      <c r="GL606" s="84">
        <f t="shared" si="6443"/>
        <v>0</v>
      </c>
      <c r="GM606" s="191" t="str">
        <f t="shared" si="6444"/>
        <v>nebija plānots</v>
      </c>
      <c r="GN606" s="84">
        <f t="shared" si="6445"/>
        <v>0</v>
      </c>
      <c r="GO606" s="84">
        <v>0</v>
      </c>
      <c r="GP606" s="84">
        <v>0</v>
      </c>
      <c r="GQ606" s="84">
        <f t="shared" si="6414"/>
        <v>0</v>
      </c>
      <c r="GR606" s="84">
        <f t="shared" si="6415"/>
        <v>0</v>
      </c>
      <c r="GS606" s="84">
        <f t="shared" si="6416"/>
        <v>0</v>
      </c>
      <c r="GT606" s="191" t="str">
        <f t="shared" si="6446"/>
        <v>nebija plānots</v>
      </c>
      <c r="GU606" s="84">
        <f t="shared" si="6417"/>
        <v>0</v>
      </c>
      <c r="GV606" s="84">
        <v>0</v>
      </c>
      <c r="GW606" s="84">
        <v>0</v>
      </c>
      <c r="GX606" s="84">
        <f t="shared" si="6418"/>
        <v>0</v>
      </c>
      <c r="GY606" s="84">
        <f t="shared" si="6419"/>
        <v>0</v>
      </c>
      <c r="GZ606" s="84">
        <f t="shared" si="6420"/>
        <v>0</v>
      </c>
      <c r="HA606" s="191" t="str">
        <f t="shared" si="5870"/>
        <v>nebija plānots</v>
      </c>
      <c r="HB606" s="84">
        <f t="shared" si="6421"/>
        <v>0</v>
      </c>
      <c r="HC606" s="40"/>
      <c r="HD606" s="40"/>
      <c r="HE606" s="99"/>
      <c r="HF606" s="99" t="s">
        <v>849</v>
      </c>
      <c r="HG606" s="117" t="s">
        <v>999</v>
      </c>
      <c r="HH606" s="100" t="s">
        <v>828</v>
      </c>
      <c r="HI606" s="100" t="s">
        <v>828</v>
      </c>
    </row>
    <row r="607" spans="1:217" ht="75.400000000000006" customHeight="1" collapsed="1" x14ac:dyDescent="0.45">
      <c r="A607" s="1" t="str">
        <f>G607&amp;K607</f>
        <v>9.3.2.9</v>
      </c>
      <c r="B607" s="9" t="str">
        <f>C607&amp;J607&amp;"."&amp;D607</f>
        <v>9.3.2.9.Nē</v>
      </c>
      <c r="C607" s="317" t="s">
        <v>171</v>
      </c>
      <c r="D607" s="1" t="s">
        <v>1471</v>
      </c>
      <c r="E607" s="35">
        <v>586</v>
      </c>
      <c r="F607" s="52">
        <v>9</v>
      </c>
      <c r="G607" s="55" t="s">
        <v>171</v>
      </c>
      <c r="H607" s="54" t="s">
        <v>326</v>
      </c>
      <c r="I607" s="54" t="str">
        <f t="shared" ref="I607" si="6605">CONCATENATE(G607," ",H607)</f>
        <v>9.3.2. Veselības aprūpes infrastruktūra</v>
      </c>
      <c r="J607" s="54">
        <v>9</v>
      </c>
      <c r="K607" s="74">
        <v>9</v>
      </c>
      <c r="L607" s="38"/>
      <c r="M607" s="63" t="s">
        <v>113</v>
      </c>
      <c r="N607" s="62" t="s">
        <v>5</v>
      </c>
      <c r="O607" s="55" t="s">
        <v>222</v>
      </c>
      <c r="P607" s="55" t="s">
        <v>225</v>
      </c>
      <c r="Q607" s="57">
        <f t="shared" ref="Q607" si="6606">S607+T607+U607+V607+W607</f>
        <v>0</v>
      </c>
      <c r="R607" s="57">
        <f t="shared" ref="R607" si="6607">S607+T607+U607+V607</f>
        <v>0</v>
      </c>
      <c r="S607" s="80">
        <v>0</v>
      </c>
      <c r="T607" s="81">
        <v>0</v>
      </c>
      <c r="U607" s="80">
        <v>0</v>
      </c>
      <c r="V607" s="80">
        <v>0</v>
      </c>
      <c r="W607" s="80">
        <v>0</v>
      </c>
      <c r="X607" s="85" t="str">
        <f t="shared" si="6497"/>
        <v>ERAF</v>
      </c>
      <c r="Y607" s="40"/>
      <c r="Z607" s="40"/>
      <c r="AA607" s="40"/>
      <c r="AB607" s="40"/>
      <c r="AC607" s="40"/>
      <c r="AD607" s="40"/>
      <c r="AE607" s="40"/>
      <c r="AF607" s="40"/>
      <c r="AG607" s="40"/>
      <c r="AH607" s="40"/>
      <c r="AI607" s="40"/>
      <c r="AJ607" s="40"/>
      <c r="AK607" s="40"/>
      <c r="AL607" s="40"/>
      <c r="AM607" s="40"/>
      <c r="AN607" s="40"/>
      <c r="AO607" s="40"/>
      <c r="AP607" s="57">
        <f t="shared" ref="AP607" si="6608">AO607+AN607</f>
        <v>0</v>
      </c>
      <c r="AQ607" s="40"/>
      <c r="AR607" s="40"/>
      <c r="AS607" s="40"/>
      <c r="AT607" s="40"/>
      <c r="AU607" s="40"/>
      <c r="AV607" s="40"/>
      <c r="AW607" s="40"/>
      <c r="AX607" s="40"/>
      <c r="AY607" s="40"/>
      <c r="AZ607" s="40"/>
      <c r="BA607" s="40"/>
      <c r="BB607" s="40"/>
      <c r="BC607" s="57">
        <f t="shared" ref="BC607" si="6609">AQ607+AR607+AS607+AT607+AU607+AV607+AW607+AX607+AY607+AZ607+BA607+BB607</f>
        <v>0</v>
      </c>
      <c r="BD607" s="57">
        <f t="shared" ref="BD607" si="6610">AP607+BC607</f>
        <v>0</v>
      </c>
      <c r="BE607" s="85">
        <v>0</v>
      </c>
      <c r="BF607" s="85">
        <v>0</v>
      </c>
      <c r="BG607" s="85">
        <v>0</v>
      </c>
      <c r="BH607" s="85">
        <v>0</v>
      </c>
      <c r="BI607" s="85">
        <v>0</v>
      </c>
      <c r="BJ607" s="85">
        <v>0</v>
      </c>
      <c r="BK607" s="85">
        <v>0</v>
      </c>
      <c r="BL607" s="85">
        <v>0</v>
      </c>
      <c r="BM607" s="85">
        <v>0</v>
      </c>
      <c r="BN607" s="85">
        <v>0</v>
      </c>
      <c r="BO607" s="85">
        <v>0</v>
      </c>
      <c r="BP607" s="85">
        <v>0</v>
      </c>
      <c r="BQ607" s="57">
        <f t="shared" ref="BQ607" si="6611">BE607+BF607+BG607+BH607+BI607+BJ607+BK607+BL607+BM607+BN607+BO607+BP607</f>
        <v>0</v>
      </c>
      <c r="BR607" s="85">
        <v>0</v>
      </c>
      <c r="BS607" s="85">
        <v>0</v>
      </c>
      <c r="BT607" s="85">
        <v>0</v>
      </c>
      <c r="BU607" s="85">
        <v>0</v>
      </c>
      <c r="BV607" s="85">
        <v>0</v>
      </c>
      <c r="BW607" s="85">
        <v>0</v>
      </c>
      <c r="BX607" s="85">
        <v>0</v>
      </c>
      <c r="BY607" s="85">
        <v>0</v>
      </c>
      <c r="BZ607" s="85">
        <v>0</v>
      </c>
      <c r="CA607" s="85">
        <v>0</v>
      </c>
      <c r="CB607" s="85">
        <v>0</v>
      </c>
      <c r="CC607" s="85">
        <v>0</v>
      </c>
      <c r="CD607" s="57">
        <f t="shared" si="4475"/>
        <v>0</v>
      </c>
      <c r="CE607" s="85">
        <v>0</v>
      </c>
      <c r="CF607" s="85">
        <v>0</v>
      </c>
      <c r="CG607" s="85">
        <v>0</v>
      </c>
      <c r="CH607" s="85">
        <v>0</v>
      </c>
      <c r="CI607" s="85">
        <v>0</v>
      </c>
      <c r="CJ607" s="85">
        <v>0</v>
      </c>
      <c r="CK607" s="85">
        <v>0</v>
      </c>
      <c r="CL607" s="85">
        <v>0</v>
      </c>
      <c r="CM607" s="85">
        <v>0</v>
      </c>
      <c r="CN607" s="85">
        <v>0</v>
      </c>
      <c r="CO607" s="84">
        <v>0</v>
      </c>
      <c r="CP607" s="84">
        <v>0</v>
      </c>
      <c r="CQ607" s="57">
        <f>CE607+CF607+CG607+CH607+CI607+CJ607+CK607+CL607+CM607+CN607+CO607+CP607</f>
        <v>0</v>
      </c>
      <c r="CR607" s="57">
        <f t="shared" si="6498"/>
        <v>0</v>
      </c>
      <c r="CS607" s="179">
        <v>0</v>
      </c>
      <c r="CT607" s="84">
        <v>0</v>
      </c>
      <c r="CU607" s="84">
        <v>0</v>
      </c>
      <c r="CV607" s="84">
        <f t="shared" si="6462"/>
        <v>0</v>
      </c>
      <c r="CW607" s="84">
        <v>0</v>
      </c>
      <c r="CX607" s="84">
        <f t="shared" si="6463"/>
        <v>0</v>
      </c>
      <c r="CY607" s="191" t="str">
        <f t="shared" si="6464"/>
        <v>nebija plānots</v>
      </c>
      <c r="CZ607" s="84">
        <f t="shared" si="6465"/>
        <v>0</v>
      </c>
      <c r="DA607" s="84">
        <f t="shared" ref="DA607:FL607" si="6612">DA608+DA609</f>
        <v>0</v>
      </c>
      <c r="DB607" s="84">
        <v>0</v>
      </c>
      <c r="DC607" s="84">
        <f t="shared" si="6467"/>
        <v>0</v>
      </c>
      <c r="DD607" s="84">
        <v>0</v>
      </c>
      <c r="DE607" s="84">
        <f t="shared" si="6422"/>
        <v>0</v>
      </c>
      <c r="DF607" s="191" t="str">
        <f t="shared" ref="DF607" si="6613">IFERROR(DE607/DC607,"nebija plānots")</f>
        <v>nebija plānots</v>
      </c>
      <c r="DG607" s="84">
        <f t="shared" ref="DG607" si="6614">DE607-DC607</f>
        <v>0</v>
      </c>
      <c r="DH607" s="84">
        <f t="shared" si="6612"/>
        <v>0</v>
      </c>
      <c r="DI607" s="84">
        <v>0</v>
      </c>
      <c r="DJ607" s="84">
        <f t="shared" ref="DJ607" si="6615">DC607+DH607</f>
        <v>0</v>
      </c>
      <c r="DK607" s="84">
        <v>0</v>
      </c>
      <c r="DL607" s="84">
        <f t="shared" si="6423"/>
        <v>0</v>
      </c>
      <c r="DM607" s="191" t="str">
        <f t="shared" ref="DM607" si="6616">IFERROR(DL607/DJ607,"nebija plānots")</f>
        <v>nebija plānots</v>
      </c>
      <c r="DN607" s="84">
        <f t="shared" ref="DN607" si="6617">DL607-DJ607</f>
        <v>0</v>
      </c>
      <c r="DO607" s="84">
        <f t="shared" si="6612"/>
        <v>0</v>
      </c>
      <c r="DP607" s="84">
        <v>0</v>
      </c>
      <c r="DQ607" s="84">
        <f t="shared" ref="DQ607" si="6618">DJ607+DO607</f>
        <v>0</v>
      </c>
      <c r="DR607" s="84">
        <v>0</v>
      </c>
      <c r="DS607" s="84">
        <f t="shared" si="6424"/>
        <v>0</v>
      </c>
      <c r="DT607" s="191" t="str">
        <f t="shared" ref="DT607" si="6619">IFERROR(DS607/DQ607,"nebija plānots")</f>
        <v>nebija plānots</v>
      </c>
      <c r="DU607" s="84">
        <f t="shared" ref="DU607" si="6620">DS607-DQ607</f>
        <v>0</v>
      </c>
      <c r="DV607" s="84">
        <f t="shared" si="6612"/>
        <v>0</v>
      </c>
      <c r="DW607" s="84">
        <v>0</v>
      </c>
      <c r="DX607" s="84">
        <f t="shared" ref="DX607" si="6621">DQ607+DV607</f>
        <v>0</v>
      </c>
      <c r="DY607" s="84">
        <v>0</v>
      </c>
      <c r="DZ607" s="84">
        <f t="shared" si="6425"/>
        <v>0</v>
      </c>
      <c r="EA607" s="191" t="str">
        <f t="shared" ref="EA607" si="6622">IFERROR(DZ607/DX607,"nebija plānots")</f>
        <v>nebija plānots</v>
      </c>
      <c r="EB607" s="84">
        <f t="shared" ref="EB607" si="6623">DZ607-DX607</f>
        <v>0</v>
      </c>
      <c r="EC607" s="84">
        <f t="shared" si="6612"/>
        <v>0</v>
      </c>
      <c r="ED607" s="84">
        <v>0</v>
      </c>
      <c r="EE607" s="84">
        <f t="shared" ref="EE607" si="6624">DX607+EC607</f>
        <v>0</v>
      </c>
      <c r="EF607" s="84">
        <v>0</v>
      </c>
      <c r="EG607" s="84">
        <f t="shared" si="6426"/>
        <v>0</v>
      </c>
      <c r="EH607" s="191" t="str">
        <f t="shared" ref="EH607" si="6625">IFERROR(EG607/EE607,"nebija plānots")</f>
        <v>nebija plānots</v>
      </c>
      <c r="EI607" s="84">
        <f t="shared" ref="EI607" si="6626">EG607-EE607</f>
        <v>0</v>
      </c>
      <c r="EJ607" s="84">
        <f t="shared" si="6612"/>
        <v>0</v>
      </c>
      <c r="EK607" s="84">
        <v>0</v>
      </c>
      <c r="EL607" s="84">
        <f t="shared" ref="EL607" si="6627">EE607+EJ607</f>
        <v>0</v>
      </c>
      <c r="EM607" s="84">
        <v>0</v>
      </c>
      <c r="EN607" s="84">
        <f t="shared" si="6427"/>
        <v>0</v>
      </c>
      <c r="EO607" s="191" t="str">
        <f t="shared" ref="EO607" si="6628">IFERROR(EN607/EL607,"nebija plānots")</f>
        <v>nebija plānots</v>
      </c>
      <c r="EP607" s="84">
        <f t="shared" ref="EP607" si="6629">EN607-EL607</f>
        <v>0</v>
      </c>
      <c r="EQ607" s="84">
        <f t="shared" si="6612"/>
        <v>0</v>
      </c>
      <c r="ER607" s="84">
        <v>0</v>
      </c>
      <c r="ES607" s="84">
        <f t="shared" ref="ES607" si="6630">EL607+EQ607</f>
        <v>0</v>
      </c>
      <c r="ET607" s="84">
        <v>0</v>
      </c>
      <c r="EU607" s="84">
        <f t="shared" si="6428"/>
        <v>0</v>
      </c>
      <c r="EV607" s="191" t="str">
        <f t="shared" ref="EV607" si="6631">IFERROR(EU607/ES607,"nebija plānots")</f>
        <v>nebija plānots</v>
      </c>
      <c r="EW607" s="84">
        <f t="shared" ref="EW607" si="6632">EU607-ES607</f>
        <v>0</v>
      </c>
      <c r="EX607" s="84">
        <f t="shared" si="6612"/>
        <v>0</v>
      </c>
      <c r="EY607" s="84">
        <v>0</v>
      </c>
      <c r="EZ607" s="84">
        <f t="shared" ref="EZ607" si="6633">ES607+EX607</f>
        <v>0</v>
      </c>
      <c r="FA607" s="84">
        <v>0</v>
      </c>
      <c r="FB607" s="84">
        <f t="shared" si="6429"/>
        <v>0</v>
      </c>
      <c r="FC607" s="191" t="str">
        <f t="shared" ref="FC607" si="6634">IFERROR(FB607/EZ607,"nebija plānots")</f>
        <v>nebija plānots</v>
      </c>
      <c r="FD607" s="84">
        <f t="shared" ref="FD607" si="6635">FB607-EZ607</f>
        <v>0</v>
      </c>
      <c r="FE607" s="84">
        <f t="shared" si="6612"/>
        <v>0</v>
      </c>
      <c r="FF607" s="84">
        <v>0</v>
      </c>
      <c r="FG607" s="84">
        <f t="shared" ref="FG607" si="6636">EZ607+FE607</f>
        <v>0</v>
      </c>
      <c r="FH607" s="84">
        <v>0</v>
      </c>
      <c r="FI607" s="84">
        <f t="shared" si="6430"/>
        <v>0</v>
      </c>
      <c r="FJ607" s="191" t="str">
        <f t="shared" ref="FJ607" si="6637">IFERROR(FI607/FG607,"nebija plānots")</f>
        <v>nebija plānots</v>
      </c>
      <c r="FK607" s="84">
        <f t="shared" ref="FK607" si="6638">FI607-FG607</f>
        <v>0</v>
      </c>
      <c r="FL607" s="84">
        <f t="shared" si="6612"/>
        <v>0</v>
      </c>
      <c r="FM607" s="84">
        <v>0</v>
      </c>
      <c r="FN607" s="84">
        <f t="shared" ref="FN607" si="6639">FG607+FL607</f>
        <v>0</v>
      </c>
      <c r="FO607" s="84">
        <v>0</v>
      </c>
      <c r="FP607" s="84">
        <f t="shared" si="6431"/>
        <v>0</v>
      </c>
      <c r="FQ607" s="191" t="str">
        <f t="shared" ref="FQ607" si="6640">IFERROR(FP607/FN607,"nebija plānots")</f>
        <v>nebija plānots</v>
      </c>
      <c r="FR607" s="84">
        <f t="shared" ref="FR607" si="6641">FP607-FN607</f>
        <v>0</v>
      </c>
      <c r="FS607" s="97">
        <f t="shared" ref="FS607" si="6642">CS607+CT607+DA607+DH607+DO607+DV607+EC607+EJ607+EQ607+EX607+FE607+FL607</f>
        <v>0</v>
      </c>
      <c r="FT607" s="97">
        <f t="shared" si="6432"/>
        <v>0</v>
      </c>
      <c r="FU607" s="84">
        <v>0</v>
      </c>
      <c r="FV607" s="84">
        <v>0</v>
      </c>
      <c r="FW607" s="84">
        <v>0</v>
      </c>
      <c r="FX607" s="84">
        <f t="shared" si="6433"/>
        <v>0</v>
      </c>
      <c r="FY607" s="191" t="str">
        <f t="shared" si="6434"/>
        <v>nebija plānots</v>
      </c>
      <c r="FZ607" s="84">
        <f t="shared" si="6435"/>
        <v>0</v>
      </c>
      <c r="GA607" s="84">
        <v>0</v>
      </c>
      <c r="GB607" s="84">
        <v>0</v>
      </c>
      <c r="GC607" s="84">
        <f t="shared" si="6436"/>
        <v>0</v>
      </c>
      <c r="GD607" s="84">
        <f t="shared" si="6437"/>
        <v>0</v>
      </c>
      <c r="GE607" s="84">
        <f t="shared" si="6438"/>
        <v>0</v>
      </c>
      <c r="GF607" s="191" t="str">
        <f t="shared" si="6439"/>
        <v>nebija plānots</v>
      </c>
      <c r="GG607" s="84">
        <f t="shared" si="6440"/>
        <v>0</v>
      </c>
      <c r="GH607" s="84">
        <v>0</v>
      </c>
      <c r="GI607" s="84">
        <v>0</v>
      </c>
      <c r="GJ607" s="84">
        <f t="shared" si="6441"/>
        <v>0</v>
      </c>
      <c r="GK607" s="84">
        <f t="shared" si="6442"/>
        <v>0</v>
      </c>
      <c r="GL607" s="84">
        <f t="shared" si="6443"/>
        <v>0</v>
      </c>
      <c r="GM607" s="191" t="str">
        <f t="shared" si="6444"/>
        <v>nebija plānots</v>
      </c>
      <c r="GN607" s="84">
        <f t="shared" si="6445"/>
        <v>0</v>
      </c>
      <c r="GO607" s="84">
        <v>0</v>
      </c>
      <c r="GP607" s="84">
        <v>0</v>
      </c>
      <c r="GQ607" s="84">
        <f t="shared" si="6414"/>
        <v>0</v>
      </c>
      <c r="GR607" s="84">
        <f t="shared" si="6415"/>
        <v>0</v>
      </c>
      <c r="GS607" s="84">
        <f t="shared" si="6416"/>
        <v>0</v>
      </c>
      <c r="GT607" s="191" t="str">
        <f t="shared" si="6446"/>
        <v>nebija plānots</v>
      </c>
      <c r="GU607" s="84">
        <f t="shared" si="6417"/>
        <v>0</v>
      </c>
      <c r="GV607" s="84">
        <v>0</v>
      </c>
      <c r="GW607" s="84">
        <v>0</v>
      </c>
      <c r="GX607" s="84">
        <f t="shared" si="6418"/>
        <v>0</v>
      </c>
      <c r="GY607" s="84">
        <f t="shared" si="6419"/>
        <v>0</v>
      </c>
      <c r="GZ607" s="84">
        <f t="shared" si="6420"/>
        <v>0</v>
      </c>
      <c r="HA607" s="191" t="str">
        <f t="shared" ref="HA607:HA670" si="6643">IFERROR(GZ607/$FU607,"nebija plānots")</f>
        <v>nebija plānots</v>
      </c>
      <c r="HB607" s="84">
        <f t="shared" si="6421"/>
        <v>0</v>
      </c>
      <c r="HC607" s="57">
        <f>FU607+FS607+CQ607+CD607+BQ607+BC607+AP607</f>
        <v>0</v>
      </c>
      <c r="HD607" s="57">
        <f>Q607-HC607</f>
        <v>0</v>
      </c>
      <c r="HE607" s="58"/>
      <c r="HF607" s="58"/>
      <c r="HG607" s="73"/>
      <c r="HH607" s="59"/>
      <c r="HI607" s="59"/>
    </row>
    <row r="608" spans="1:217" ht="75.400000000000006" hidden="1" customHeight="1" outlineLevel="1" x14ac:dyDescent="0.45">
      <c r="B608" s="9"/>
      <c r="C608" s="317" t="s">
        <v>171</v>
      </c>
      <c r="D608" s="1" t="s">
        <v>1471</v>
      </c>
      <c r="E608" s="35">
        <v>587</v>
      </c>
      <c r="F608" s="35">
        <v>9</v>
      </c>
      <c r="G608" s="38" t="s">
        <v>171</v>
      </c>
      <c r="H608" s="37" t="s">
        <v>326</v>
      </c>
      <c r="I608" s="37" t="s">
        <v>577</v>
      </c>
      <c r="J608" s="54">
        <v>0</v>
      </c>
      <c r="K608" s="44"/>
      <c r="L608" s="38"/>
      <c r="M608" s="42" t="s">
        <v>113</v>
      </c>
      <c r="N608" s="41"/>
      <c r="O608" s="38"/>
      <c r="P608" s="38" t="s">
        <v>456</v>
      </c>
      <c r="Q608" s="40"/>
      <c r="R608" s="40"/>
      <c r="S608" s="40"/>
      <c r="T608" s="98"/>
      <c r="U608" s="40"/>
      <c r="V608" s="40"/>
      <c r="W608" s="40"/>
      <c r="X608" s="85">
        <f t="shared" si="6497"/>
        <v>0</v>
      </c>
      <c r="Y608" s="40"/>
      <c r="Z608" s="40"/>
      <c r="AA608" s="40"/>
      <c r="AB608" s="40"/>
      <c r="AC608" s="40"/>
      <c r="AD608" s="40"/>
      <c r="AE608" s="40"/>
      <c r="AF608" s="40"/>
      <c r="AG608" s="40"/>
      <c r="AH608" s="40"/>
      <c r="AI608" s="40"/>
      <c r="AJ608" s="40"/>
      <c r="AK608" s="40"/>
      <c r="AL608" s="40"/>
      <c r="AM608" s="40"/>
      <c r="AN608" s="40"/>
      <c r="AO608" s="40"/>
      <c r="AP608" s="40"/>
      <c r="AQ608" s="40"/>
      <c r="AR608" s="40"/>
      <c r="AS608" s="40"/>
      <c r="AT608" s="40"/>
      <c r="AU608" s="40"/>
      <c r="AV608" s="40"/>
      <c r="AW608" s="40"/>
      <c r="AX608" s="40"/>
      <c r="AY608" s="40"/>
      <c r="AZ608" s="40"/>
      <c r="BA608" s="40"/>
      <c r="BB608" s="40"/>
      <c r="BC608" s="40"/>
      <c r="BD608" s="40"/>
      <c r="BE608" s="40"/>
      <c r="BF608" s="40"/>
      <c r="BG608" s="40"/>
      <c r="BH608" s="40"/>
      <c r="BI608" s="40"/>
      <c r="BJ608" s="40"/>
      <c r="BK608" s="40"/>
      <c r="BL608" s="40"/>
      <c r="BM608" s="40"/>
      <c r="BN608" s="40"/>
      <c r="BO608" s="40"/>
      <c r="BP608" s="40"/>
      <c r="BQ608" s="40"/>
      <c r="BR608" s="40"/>
      <c r="BS608" s="40"/>
      <c r="BT608" s="40"/>
      <c r="BU608" s="40"/>
      <c r="BV608" s="40"/>
      <c r="BW608" s="40"/>
      <c r="BX608" s="40"/>
      <c r="BY608" s="40"/>
      <c r="BZ608" s="40"/>
      <c r="CA608" s="40"/>
      <c r="CB608" s="40"/>
      <c r="CC608" s="40"/>
      <c r="CD608" s="40"/>
      <c r="CE608" s="40"/>
      <c r="CF608" s="40"/>
      <c r="CG608" s="40"/>
      <c r="CH608" s="40"/>
      <c r="CI608" s="40"/>
      <c r="CJ608" s="40"/>
      <c r="CK608" s="40"/>
      <c r="CL608" s="40"/>
      <c r="CM608" s="40"/>
      <c r="CN608" s="40"/>
      <c r="CO608" s="84">
        <v>0</v>
      </c>
      <c r="CP608" s="84">
        <v>0</v>
      </c>
      <c r="CQ608" s="40"/>
      <c r="CR608" s="57">
        <f t="shared" si="6498"/>
        <v>0</v>
      </c>
      <c r="CS608" s="40"/>
      <c r="CT608" s="40"/>
      <c r="CU608" s="84"/>
      <c r="CV608" s="84"/>
      <c r="CW608" s="84"/>
      <c r="CX608" s="84"/>
      <c r="CY608" s="191"/>
      <c r="CZ608" s="84"/>
      <c r="DA608" s="40"/>
      <c r="DB608" s="84">
        <v>0</v>
      </c>
      <c r="DC608" s="84"/>
      <c r="DD608" s="84"/>
      <c r="DE608" s="84">
        <f t="shared" si="6422"/>
        <v>0</v>
      </c>
      <c r="DF608" s="191"/>
      <c r="DG608" s="84"/>
      <c r="DH608" s="40"/>
      <c r="DI608" s="84">
        <v>0</v>
      </c>
      <c r="DJ608" s="84"/>
      <c r="DK608" s="84"/>
      <c r="DL608" s="84">
        <f t="shared" si="6423"/>
        <v>0</v>
      </c>
      <c r="DM608" s="191"/>
      <c r="DN608" s="84"/>
      <c r="DO608" s="40"/>
      <c r="DP608" s="84">
        <v>0</v>
      </c>
      <c r="DQ608" s="84"/>
      <c r="DR608" s="84"/>
      <c r="DS608" s="84">
        <f t="shared" si="6424"/>
        <v>0</v>
      </c>
      <c r="DT608" s="191"/>
      <c r="DU608" s="84"/>
      <c r="DV608" s="40"/>
      <c r="DW608" s="84">
        <v>0</v>
      </c>
      <c r="DX608" s="84"/>
      <c r="DY608" s="84"/>
      <c r="DZ608" s="84">
        <f t="shared" si="6425"/>
        <v>0</v>
      </c>
      <c r="EA608" s="191"/>
      <c r="EB608" s="84"/>
      <c r="EC608" s="40"/>
      <c r="ED608" s="84">
        <v>0</v>
      </c>
      <c r="EE608" s="84"/>
      <c r="EF608" s="84"/>
      <c r="EG608" s="84">
        <f t="shared" si="6426"/>
        <v>0</v>
      </c>
      <c r="EH608" s="191"/>
      <c r="EI608" s="84"/>
      <c r="EJ608" s="40"/>
      <c r="EK608" s="84">
        <v>0</v>
      </c>
      <c r="EL608" s="84"/>
      <c r="EM608" s="84"/>
      <c r="EN608" s="84">
        <f t="shared" si="6427"/>
        <v>0</v>
      </c>
      <c r="EO608" s="191"/>
      <c r="EP608" s="84"/>
      <c r="EQ608" s="40"/>
      <c r="ER608" s="84">
        <v>0</v>
      </c>
      <c r="ES608" s="84"/>
      <c r="ET608" s="84"/>
      <c r="EU608" s="84">
        <f t="shared" si="6428"/>
        <v>0</v>
      </c>
      <c r="EV608" s="191"/>
      <c r="EW608" s="84"/>
      <c r="EX608" s="40"/>
      <c r="EY608" s="84">
        <v>0</v>
      </c>
      <c r="EZ608" s="84"/>
      <c r="FA608" s="84"/>
      <c r="FB608" s="84">
        <f t="shared" si="6429"/>
        <v>0</v>
      </c>
      <c r="FC608" s="191"/>
      <c r="FD608" s="84"/>
      <c r="FE608" s="40"/>
      <c r="FF608" s="84">
        <v>0</v>
      </c>
      <c r="FG608" s="84"/>
      <c r="FH608" s="84"/>
      <c r="FI608" s="84">
        <f t="shared" si="6430"/>
        <v>0</v>
      </c>
      <c r="FJ608" s="191"/>
      <c r="FK608" s="84"/>
      <c r="FL608" s="40"/>
      <c r="FM608" s="84">
        <v>0</v>
      </c>
      <c r="FN608" s="84"/>
      <c r="FO608" s="84"/>
      <c r="FP608" s="84">
        <f t="shared" si="6431"/>
        <v>0</v>
      </c>
      <c r="FQ608" s="191"/>
      <c r="FR608" s="84"/>
      <c r="FS608" s="40"/>
      <c r="FT608" s="97">
        <f t="shared" si="6432"/>
        <v>0</v>
      </c>
      <c r="FU608" s="84">
        <v>0</v>
      </c>
      <c r="FV608" s="84">
        <v>0</v>
      </c>
      <c r="FW608" s="84">
        <v>0</v>
      </c>
      <c r="FX608" s="84">
        <f t="shared" si="6433"/>
        <v>0</v>
      </c>
      <c r="FY608" s="191" t="str">
        <f t="shared" si="6434"/>
        <v>nebija plānots</v>
      </c>
      <c r="FZ608" s="84">
        <f t="shared" si="6435"/>
        <v>0</v>
      </c>
      <c r="GA608" s="84">
        <v>0</v>
      </c>
      <c r="GB608" s="84">
        <v>0</v>
      </c>
      <c r="GC608" s="84">
        <f t="shared" si="6436"/>
        <v>0</v>
      </c>
      <c r="GD608" s="84">
        <f t="shared" si="6437"/>
        <v>0</v>
      </c>
      <c r="GE608" s="84">
        <f t="shared" si="6438"/>
        <v>0</v>
      </c>
      <c r="GF608" s="191" t="str">
        <f t="shared" si="6439"/>
        <v>nebija plānots</v>
      </c>
      <c r="GG608" s="84">
        <f t="shared" si="6440"/>
        <v>0</v>
      </c>
      <c r="GH608" s="84">
        <v>0</v>
      </c>
      <c r="GI608" s="84">
        <v>0</v>
      </c>
      <c r="GJ608" s="84">
        <f t="shared" si="6441"/>
        <v>0</v>
      </c>
      <c r="GK608" s="84">
        <f t="shared" si="6442"/>
        <v>0</v>
      </c>
      <c r="GL608" s="84">
        <f t="shared" si="6443"/>
        <v>0</v>
      </c>
      <c r="GM608" s="191" t="str">
        <f t="shared" si="6444"/>
        <v>nebija plānots</v>
      </c>
      <c r="GN608" s="84">
        <f t="shared" si="6445"/>
        <v>0</v>
      </c>
      <c r="GO608" s="84">
        <v>0</v>
      </c>
      <c r="GP608" s="84">
        <v>0</v>
      </c>
      <c r="GQ608" s="84">
        <f t="shared" si="6414"/>
        <v>0</v>
      </c>
      <c r="GR608" s="84">
        <f t="shared" si="6415"/>
        <v>0</v>
      </c>
      <c r="GS608" s="84">
        <f t="shared" si="6416"/>
        <v>0</v>
      </c>
      <c r="GT608" s="191" t="str">
        <f t="shared" si="6446"/>
        <v>nebija plānots</v>
      </c>
      <c r="GU608" s="84">
        <f t="shared" si="6417"/>
        <v>0</v>
      </c>
      <c r="GV608" s="84">
        <v>0</v>
      </c>
      <c r="GW608" s="84">
        <v>0</v>
      </c>
      <c r="GX608" s="84">
        <f t="shared" si="6418"/>
        <v>0</v>
      </c>
      <c r="GY608" s="84">
        <f t="shared" si="6419"/>
        <v>0</v>
      </c>
      <c r="GZ608" s="84">
        <f t="shared" si="6420"/>
        <v>0</v>
      </c>
      <c r="HA608" s="191" t="str">
        <f t="shared" si="6643"/>
        <v>nebija plānots</v>
      </c>
      <c r="HB608" s="84">
        <f t="shared" si="6421"/>
        <v>0</v>
      </c>
      <c r="HC608" s="40"/>
      <c r="HD608" s="40"/>
      <c r="HE608" s="99"/>
      <c r="HF608" s="99"/>
      <c r="HG608" s="117"/>
      <c r="HH608" s="100"/>
      <c r="HI608" s="100"/>
    </row>
    <row r="609" spans="1:217" ht="75.400000000000006" hidden="1" customHeight="1" outlineLevel="1" x14ac:dyDescent="0.45">
      <c r="B609" s="9"/>
      <c r="C609" s="317" t="s">
        <v>171</v>
      </c>
      <c r="D609" s="1" t="s">
        <v>1471</v>
      </c>
      <c r="E609" s="35">
        <v>588</v>
      </c>
      <c r="F609" s="35">
        <v>9</v>
      </c>
      <c r="G609" s="38" t="s">
        <v>171</v>
      </c>
      <c r="H609" s="37" t="s">
        <v>326</v>
      </c>
      <c r="I609" s="37" t="s">
        <v>577</v>
      </c>
      <c r="J609" s="54">
        <v>0</v>
      </c>
      <c r="K609" s="44"/>
      <c r="L609" s="38"/>
      <c r="M609" s="42" t="s">
        <v>113</v>
      </c>
      <c r="N609" s="41"/>
      <c r="O609" s="38"/>
      <c r="P609" s="38" t="s">
        <v>457</v>
      </c>
      <c r="Q609" s="40"/>
      <c r="R609" s="40"/>
      <c r="S609" s="40"/>
      <c r="T609" s="98"/>
      <c r="U609" s="40"/>
      <c r="V609" s="40"/>
      <c r="W609" s="40"/>
      <c r="X609" s="85">
        <f t="shared" si="6497"/>
        <v>0</v>
      </c>
      <c r="Y609" s="40"/>
      <c r="Z609" s="40"/>
      <c r="AA609" s="40"/>
      <c r="AB609" s="40"/>
      <c r="AC609" s="40"/>
      <c r="AD609" s="40"/>
      <c r="AE609" s="40"/>
      <c r="AF609" s="40"/>
      <c r="AG609" s="40"/>
      <c r="AH609" s="40"/>
      <c r="AI609" s="40"/>
      <c r="AJ609" s="40"/>
      <c r="AK609" s="40"/>
      <c r="AL609" s="40"/>
      <c r="AM609" s="40"/>
      <c r="AN609" s="40"/>
      <c r="AO609" s="40"/>
      <c r="AP609" s="40"/>
      <c r="AQ609" s="40"/>
      <c r="AR609" s="40"/>
      <c r="AS609" s="40"/>
      <c r="AT609" s="40"/>
      <c r="AU609" s="40"/>
      <c r="AV609" s="40"/>
      <c r="AW609" s="40"/>
      <c r="AX609" s="40"/>
      <c r="AY609" s="40"/>
      <c r="AZ609" s="40"/>
      <c r="BA609" s="40"/>
      <c r="BB609" s="40"/>
      <c r="BC609" s="40"/>
      <c r="BD609" s="40"/>
      <c r="BE609" s="40"/>
      <c r="BF609" s="40"/>
      <c r="BG609" s="40"/>
      <c r="BH609" s="40"/>
      <c r="BI609" s="40"/>
      <c r="BJ609" s="40"/>
      <c r="BK609" s="40"/>
      <c r="BL609" s="40"/>
      <c r="BM609" s="40"/>
      <c r="BN609" s="40"/>
      <c r="BO609" s="40"/>
      <c r="BP609" s="40"/>
      <c r="BQ609" s="40"/>
      <c r="BR609" s="40"/>
      <c r="BS609" s="40"/>
      <c r="BT609" s="40"/>
      <c r="BU609" s="40"/>
      <c r="BV609" s="40"/>
      <c r="BW609" s="40"/>
      <c r="BX609" s="40"/>
      <c r="BY609" s="40"/>
      <c r="BZ609" s="40"/>
      <c r="CA609" s="40"/>
      <c r="CB609" s="40"/>
      <c r="CC609" s="40"/>
      <c r="CD609" s="40"/>
      <c r="CE609" s="40"/>
      <c r="CF609" s="40"/>
      <c r="CG609" s="40"/>
      <c r="CH609" s="40"/>
      <c r="CI609" s="40"/>
      <c r="CJ609" s="40"/>
      <c r="CK609" s="40"/>
      <c r="CL609" s="40"/>
      <c r="CM609" s="40"/>
      <c r="CN609" s="40"/>
      <c r="CO609" s="84">
        <v>0</v>
      </c>
      <c r="CP609" s="84">
        <v>0</v>
      </c>
      <c r="CQ609" s="40"/>
      <c r="CR609" s="57">
        <f t="shared" si="6498"/>
        <v>0</v>
      </c>
      <c r="CS609" s="40"/>
      <c r="CT609" s="40"/>
      <c r="CU609" s="84"/>
      <c r="CV609" s="84"/>
      <c r="CW609" s="84"/>
      <c r="CX609" s="84"/>
      <c r="CY609" s="191"/>
      <c r="CZ609" s="84"/>
      <c r="DA609" s="40"/>
      <c r="DB609" s="84">
        <v>0</v>
      </c>
      <c r="DC609" s="84"/>
      <c r="DD609" s="84"/>
      <c r="DE609" s="84">
        <f t="shared" si="6422"/>
        <v>0</v>
      </c>
      <c r="DF609" s="191"/>
      <c r="DG609" s="84"/>
      <c r="DH609" s="40"/>
      <c r="DI609" s="84">
        <v>0</v>
      </c>
      <c r="DJ609" s="84"/>
      <c r="DK609" s="84"/>
      <c r="DL609" s="84">
        <f t="shared" si="6423"/>
        <v>0</v>
      </c>
      <c r="DM609" s="191"/>
      <c r="DN609" s="84"/>
      <c r="DO609" s="40"/>
      <c r="DP609" s="84">
        <v>0</v>
      </c>
      <c r="DQ609" s="84"/>
      <c r="DR609" s="84"/>
      <c r="DS609" s="84">
        <f t="shared" si="6424"/>
        <v>0</v>
      </c>
      <c r="DT609" s="191"/>
      <c r="DU609" s="84"/>
      <c r="DV609" s="40"/>
      <c r="DW609" s="84">
        <v>0</v>
      </c>
      <c r="DX609" s="84"/>
      <c r="DY609" s="84"/>
      <c r="DZ609" s="84">
        <f t="shared" si="6425"/>
        <v>0</v>
      </c>
      <c r="EA609" s="191"/>
      <c r="EB609" s="84"/>
      <c r="EC609" s="40"/>
      <c r="ED609" s="84">
        <v>0</v>
      </c>
      <c r="EE609" s="84"/>
      <c r="EF609" s="84"/>
      <c r="EG609" s="84">
        <f t="shared" si="6426"/>
        <v>0</v>
      </c>
      <c r="EH609" s="191"/>
      <c r="EI609" s="84"/>
      <c r="EJ609" s="40"/>
      <c r="EK609" s="84">
        <v>0</v>
      </c>
      <c r="EL609" s="84"/>
      <c r="EM609" s="84"/>
      <c r="EN609" s="84">
        <f t="shared" si="6427"/>
        <v>0</v>
      </c>
      <c r="EO609" s="191"/>
      <c r="EP609" s="84"/>
      <c r="EQ609" s="40"/>
      <c r="ER609" s="84">
        <v>0</v>
      </c>
      <c r="ES609" s="84"/>
      <c r="ET609" s="84"/>
      <c r="EU609" s="84">
        <f t="shared" si="6428"/>
        <v>0</v>
      </c>
      <c r="EV609" s="191"/>
      <c r="EW609" s="84"/>
      <c r="EX609" s="40"/>
      <c r="EY609" s="84">
        <v>0</v>
      </c>
      <c r="EZ609" s="84"/>
      <c r="FA609" s="84"/>
      <c r="FB609" s="84">
        <f t="shared" si="6429"/>
        <v>0</v>
      </c>
      <c r="FC609" s="191"/>
      <c r="FD609" s="84"/>
      <c r="FE609" s="40"/>
      <c r="FF609" s="84">
        <v>0</v>
      </c>
      <c r="FG609" s="84"/>
      <c r="FH609" s="84"/>
      <c r="FI609" s="84">
        <f t="shared" si="6430"/>
        <v>0</v>
      </c>
      <c r="FJ609" s="191"/>
      <c r="FK609" s="84"/>
      <c r="FL609" s="40"/>
      <c r="FM609" s="84">
        <v>0</v>
      </c>
      <c r="FN609" s="84"/>
      <c r="FO609" s="84"/>
      <c r="FP609" s="84">
        <f t="shared" si="6431"/>
        <v>0</v>
      </c>
      <c r="FQ609" s="191"/>
      <c r="FR609" s="84"/>
      <c r="FS609" s="40"/>
      <c r="FT609" s="97">
        <f t="shared" si="6432"/>
        <v>0</v>
      </c>
      <c r="FU609" s="84">
        <v>0</v>
      </c>
      <c r="FV609" s="84">
        <v>0</v>
      </c>
      <c r="FW609" s="84">
        <v>0</v>
      </c>
      <c r="FX609" s="84">
        <f t="shared" si="6433"/>
        <v>0</v>
      </c>
      <c r="FY609" s="191" t="str">
        <f t="shared" si="6434"/>
        <v>nebija plānots</v>
      </c>
      <c r="FZ609" s="84">
        <f t="shared" si="6435"/>
        <v>0</v>
      </c>
      <c r="GA609" s="84">
        <v>0</v>
      </c>
      <c r="GB609" s="84">
        <v>0</v>
      </c>
      <c r="GC609" s="84">
        <f t="shared" si="6436"/>
        <v>0</v>
      </c>
      <c r="GD609" s="84">
        <f t="shared" si="6437"/>
        <v>0</v>
      </c>
      <c r="GE609" s="84">
        <f t="shared" si="6438"/>
        <v>0</v>
      </c>
      <c r="GF609" s="191" t="str">
        <f t="shared" si="6439"/>
        <v>nebija plānots</v>
      </c>
      <c r="GG609" s="84">
        <f t="shared" si="6440"/>
        <v>0</v>
      </c>
      <c r="GH609" s="84">
        <v>0</v>
      </c>
      <c r="GI609" s="84">
        <v>0</v>
      </c>
      <c r="GJ609" s="84">
        <f t="shared" si="6441"/>
        <v>0</v>
      </c>
      <c r="GK609" s="84">
        <f t="shared" si="6442"/>
        <v>0</v>
      </c>
      <c r="GL609" s="84">
        <f t="shared" si="6443"/>
        <v>0</v>
      </c>
      <c r="GM609" s="191" t="str">
        <f t="shared" si="6444"/>
        <v>nebija plānots</v>
      </c>
      <c r="GN609" s="84">
        <f t="shared" si="6445"/>
        <v>0</v>
      </c>
      <c r="GO609" s="84">
        <v>0</v>
      </c>
      <c r="GP609" s="84">
        <v>0</v>
      </c>
      <c r="GQ609" s="84">
        <f t="shared" si="6414"/>
        <v>0</v>
      </c>
      <c r="GR609" s="84">
        <f t="shared" si="6415"/>
        <v>0</v>
      </c>
      <c r="GS609" s="84">
        <f t="shared" si="6416"/>
        <v>0</v>
      </c>
      <c r="GT609" s="191" t="str">
        <f t="shared" si="6446"/>
        <v>nebija plānots</v>
      </c>
      <c r="GU609" s="84">
        <f t="shared" si="6417"/>
        <v>0</v>
      </c>
      <c r="GV609" s="84">
        <v>0</v>
      </c>
      <c r="GW609" s="84">
        <v>0</v>
      </c>
      <c r="GX609" s="84">
        <f t="shared" si="6418"/>
        <v>0</v>
      </c>
      <c r="GY609" s="84">
        <f t="shared" si="6419"/>
        <v>0</v>
      </c>
      <c r="GZ609" s="84">
        <f t="shared" si="6420"/>
        <v>0</v>
      </c>
      <c r="HA609" s="191" t="str">
        <f t="shared" si="6643"/>
        <v>nebija plānots</v>
      </c>
      <c r="HB609" s="84">
        <f t="shared" si="6421"/>
        <v>0</v>
      </c>
      <c r="HC609" s="40"/>
      <c r="HD609" s="40"/>
      <c r="HE609" s="99"/>
      <c r="HF609" s="99"/>
      <c r="HG609" s="117"/>
      <c r="HH609" s="100"/>
      <c r="HI609" s="100"/>
    </row>
    <row r="610" spans="1:217" ht="75.400000000000006" customHeight="1" collapsed="1" x14ac:dyDescent="0.45">
      <c r="A610" s="1" t="str">
        <f t="shared" ref="A610" si="6644">G610&amp;K610</f>
        <v>9.3.2.10</v>
      </c>
      <c r="B610" s="9" t="str">
        <f>C610&amp;J610&amp;"."&amp;D610</f>
        <v>9.3.2.10.Nē</v>
      </c>
      <c r="C610" s="317" t="s">
        <v>171</v>
      </c>
      <c r="D610" s="1" t="s">
        <v>1471</v>
      </c>
      <c r="E610" s="35">
        <v>589</v>
      </c>
      <c r="F610" s="52">
        <v>9</v>
      </c>
      <c r="G610" s="55" t="s">
        <v>171</v>
      </c>
      <c r="H610" s="54" t="s">
        <v>326</v>
      </c>
      <c r="I610" s="54" t="str">
        <f t="shared" ref="I610" si="6645">CONCATENATE(G610," ",H610)</f>
        <v>9.3.2. Veselības aprūpes infrastruktūra</v>
      </c>
      <c r="J610" s="54">
        <v>10</v>
      </c>
      <c r="K610" s="74">
        <v>10</v>
      </c>
      <c r="L610" s="38"/>
      <c r="M610" s="63" t="s">
        <v>113</v>
      </c>
      <c r="N610" s="62" t="s">
        <v>5</v>
      </c>
      <c r="O610" s="55" t="s">
        <v>222</v>
      </c>
      <c r="P610" s="55" t="s">
        <v>225</v>
      </c>
      <c r="Q610" s="57">
        <f t="shared" ref="Q610" si="6646">S610+T610+U610+V610+W610</f>
        <v>267754.44</v>
      </c>
      <c r="R610" s="57">
        <f t="shared" ref="R610" si="6647">S610+T610+U610+V610</f>
        <v>267754.44</v>
      </c>
      <c r="S610" s="80">
        <v>0</v>
      </c>
      <c r="T610" s="81">
        <v>267754.44</v>
      </c>
      <c r="U610" s="80">
        <v>0</v>
      </c>
      <c r="V610" s="80">
        <v>0</v>
      </c>
      <c r="W610" s="80">
        <v>0</v>
      </c>
      <c r="X610" s="85" t="str">
        <f t="shared" si="6497"/>
        <v>ERAF</v>
      </c>
      <c r="Y610" s="40"/>
      <c r="Z610" s="40"/>
      <c r="AA610" s="40"/>
      <c r="AB610" s="40"/>
      <c r="AC610" s="40"/>
      <c r="AD610" s="40"/>
      <c r="AE610" s="40"/>
      <c r="AF610" s="40"/>
      <c r="AG610" s="40"/>
      <c r="AH610" s="40"/>
      <c r="AI610" s="40"/>
      <c r="AJ610" s="40"/>
      <c r="AK610" s="40"/>
      <c r="AL610" s="40"/>
      <c r="AM610" s="40"/>
      <c r="AN610" s="40"/>
      <c r="AO610" s="40"/>
      <c r="AP610" s="57">
        <f t="shared" ref="AP610" si="6648">AO610+AN610</f>
        <v>0</v>
      </c>
      <c r="AQ610" s="40">
        <v>0</v>
      </c>
      <c r="AR610" s="40">
        <v>0</v>
      </c>
      <c r="AS610" s="40">
        <v>0</v>
      </c>
      <c r="AT610" s="40">
        <v>0</v>
      </c>
      <c r="AU610" s="40">
        <v>0</v>
      </c>
      <c r="AV610" s="40">
        <v>0</v>
      </c>
      <c r="AW610" s="40">
        <v>0</v>
      </c>
      <c r="AX610" s="40">
        <v>14115.98</v>
      </c>
      <c r="AY610" s="40">
        <v>60616.92</v>
      </c>
      <c r="AZ610" s="40">
        <v>74498.500000000015</v>
      </c>
      <c r="BA610" s="40">
        <v>65127.700000000004</v>
      </c>
      <c r="BB610" s="40">
        <v>100082.65999999997</v>
      </c>
      <c r="BC610" s="57">
        <f t="shared" ref="BC610" si="6649">AQ610+AR610+AS610+AT610+AU610+AV610+AW610+AX610+AY610+AZ610+BA610+BB610</f>
        <v>314441.76</v>
      </c>
      <c r="BD610" s="57">
        <f t="shared" ref="BD610" si="6650">AP610+BC610</f>
        <v>314441.76</v>
      </c>
      <c r="BE610" s="85">
        <v>0</v>
      </c>
      <c r="BF610" s="85">
        <v>0</v>
      </c>
      <c r="BG610" s="85">
        <v>0</v>
      </c>
      <c r="BH610" s="85">
        <v>0</v>
      </c>
      <c r="BI610" s="85">
        <v>0</v>
      </c>
      <c r="BJ610" s="85">
        <v>0</v>
      </c>
      <c r="BK610" s="85">
        <v>0</v>
      </c>
      <c r="BL610" s="85">
        <v>0</v>
      </c>
      <c r="BM610" s="85">
        <v>0</v>
      </c>
      <c r="BN610" s="85">
        <v>0</v>
      </c>
      <c r="BO610" s="85">
        <v>0</v>
      </c>
      <c r="BP610" s="85">
        <v>0</v>
      </c>
      <c r="BQ610" s="57">
        <f t="shared" ref="BQ610" si="6651">BE610+BF610+BG610+BH610+BI610+BJ610+BK610+BL610+BM610+BN610+BO610+BP610</f>
        <v>0</v>
      </c>
      <c r="BR610" s="85">
        <v>0</v>
      </c>
      <c r="BS610" s="85">
        <v>0</v>
      </c>
      <c r="BT610" s="85">
        <v>0</v>
      </c>
      <c r="BU610" s="85">
        <v>0</v>
      </c>
      <c r="BV610" s="85">
        <v>0</v>
      </c>
      <c r="BW610" s="85">
        <v>0</v>
      </c>
      <c r="BX610" s="85">
        <v>0</v>
      </c>
      <c r="BY610" s="85">
        <v>0</v>
      </c>
      <c r="BZ610" s="85">
        <v>0</v>
      </c>
      <c r="CA610" s="85">
        <v>0</v>
      </c>
      <c r="CB610" s="85">
        <v>0</v>
      </c>
      <c r="CC610" s="85">
        <v>0</v>
      </c>
      <c r="CD610" s="57">
        <f t="shared" ref="CD610" si="6652">BR610+BS610+BT610+BU610+BV610+BW610+BX610+BY610+BZ610+CA610+CB610+CC610</f>
        <v>0</v>
      </c>
      <c r="CE610" s="85">
        <v>0</v>
      </c>
      <c r="CF610" s="85">
        <v>0</v>
      </c>
      <c r="CG610" s="85">
        <v>0</v>
      </c>
      <c r="CH610" s="85">
        <v>0</v>
      </c>
      <c r="CI610" s="85">
        <v>0</v>
      </c>
      <c r="CJ610" s="85">
        <v>0</v>
      </c>
      <c r="CK610" s="85">
        <v>0</v>
      </c>
      <c r="CL610" s="85">
        <v>0</v>
      </c>
      <c r="CM610" s="85">
        <v>0</v>
      </c>
      <c r="CN610" s="85">
        <v>0</v>
      </c>
      <c r="CO610" s="84">
        <v>0</v>
      </c>
      <c r="CP610" s="84">
        <v>0</v>
      </c>
      <c r="CQ610" s="57">
        <f>CE610+CF610+CG610+CH610+CI610+CJ610+CK610+CL610+CM610+CN610+CO610+CP610</f>
        <v>0</v>
      </c>
      <c r="CR610" s="57">
        <f t="shared" si="6498"/>
        <v>314441.76</v>
      </c>
      <c r="CS610" s="179">
        <v>0</v>
      </c>
      <c r="CT610" s="84">
        <v>0</v>
      </c>
      <c r="CU610" s="84">
        <v>0</v>
      </c>
      <c r="CV610" s="84">
        <f t="shared" si="6462"/>
        <v>0</v>
      </c>
      <c r="CW610" s="84">
        <v>0</v>
      </c>
      <c r="CX610" s="84">
        <f t="shared" si="6463"/>
        <v>0</v>
      </c>
      <c r="CY610" s="191" t="str">
        <f t="shared" si="6464"/>
        <v>nebija plānots</v>
      </c>
      <c r="CZ610" s="84">
        <f t="shared" si="6465"/>
        <v>0</v>
      </c>
      <c r="DA610" s="84">
        <f t="shared" ref="DA610:FL610" si="6653">DA611+DA612</f>
        <v>0</v>
      </c>
      <c r="DB610" s="84">
        <v>0</v>
      </c>
      <c r="DC610" s="84">
        <f t="shared" si="6467"/>
        <v>0</v>
      </c>
      <c r="DD610" s="84">
        <v>0</v>
      </c>
      <c r="DE610" s="84">
        <f t="shared" si="6422"/>
        <v>0</v>
      </c>
      <c r="DF610" s="191" t="str">
        <f t="shared" ref="DF610:DF611" si="6654">IFERROR(DE610/DC610,"nebija plānots")</f>
        <v>nebija plānots</v>
      </c>
      <c r="DG610" s="84">
        <f t="shared" ref="DG610:DG611" si="6655">DE610-DC610</f>
        <v>0</v>
      </c>
      <c r="DH610" s="84">
        <f t="shared" si="6653"/>
        <v>0</v>
      </c>
      <c r="DI610" s="84">
        <v>1301.1400000000001</v>
      </c>
      <c r="DJ610" s="84">
        <f t="shared" ref="DJ610:DJ611" si="6656">DC610+DH610</f>
        <v>0</v>
      </c>
      <c r="DK610" s="84">
        <v>0</v>
      </c>
      <c r="DL610" s="84">
        <f t="shared" si="6423"/>
        <v>1301.1400000000001</v>
      </c>
      <c r="DM610" s="191" t="str">
        <f t="shared" ref="DM610:DM611" si="6657">IFERROR(DL610/DJ610,"nebija plānots")</f>
        <v>nebija plānots</v>
      </c>
      <c r="DN610" s="84">
        <f t="shared" ref="DN610:DN611" si="6658">DL610-DJ610</f>
        <v>1301.1400000000001</v>
      </c>
      <c r="DO610" s="84">
        <f t="shared" si="6653"/>
        <v>0</v>
      </c>
      <c r="DP610" s="84">
        <v>0</v>
      </c>
      <c r="DQ610" s="84">
        <f t="shared" ref="DQ610:DQ611" si="6659">DJ610+DO610</f>
        <v>0</v>
      </c>
      <c r="DR610" s="84">
        <v>0</v>
      </c>
      <c r="DS610" s="84">
        <f t="shared" si="6424"/>
        <v>1301.1400000000001</v>
      </c>
      <c r="DT610" s="191" t="str">
        <f t="shared" ref="DT610:DT611" si="6660">IFERROR(DS610/DQ610,"nebija plānots")</f>
        <v>nebija plānots</v>
      </c>
      <c r="DU610" s="84">
        <f t="shared" ref="DU610:DU611" si="6661">DS610-DQ610</f>
        <v>1301.1400000000001</v>
      </c>
      <c r="DV610" s="84">
        <f t="shared" si="6653"/>
        <v>0</v>
      </c>
      <c r="DW610" s="84">
        <v>31014.54</v>
      </c>
      <c r="DX610" s="84">
        <f t="shared" ref="DX610:DX611" si="6662">DQ610+DV610</f>
        <v>0</v>
      </c>
      <c r="DY610" s="84">
        <v>0</v>
      </c>
      <c r="DZ610" s="84">
        <f t="shared" si="6425"/>
        <v>32315.68</v>
      </c>
      <c r="EA610" s="191" t="str">
        <f t="shared" ref="EA610:EA611" si="6663">IFERROR(DZ610/DX610,"nebija plānots")</f>
        <v>nebija plānots</v>
      </c>
      <c r="EB610" s="84">
        <f t="shared" ref="EB610:EB611" si="6664">DZ610-DX610</f>
        <v>32315.68</v>
      </c>
      <c r="EC610" s="84">
        <f t="shared" si="6653"/>
        <v>0</v>
      </c>
      <c r="ED610" s="84">
        <v>31777.079999999998</v>
      </c>
      <c r="EE610" s="84">
        <f t="shared" ref="EE610:EE611" si="6665">DX610+EC610</f>
        <v>0</v>
      </c>
      <c r="EF610" s="84">
        <v>0</v>
      </c>
      <c r="EG610" s="84">
        <f t="shared" si="6426"/>
        <v>64092.759999999995</v>
      </c>
      <c r="EH610" s="191" t="str">
        <f t="shared" ref="EH610:EH611" si="6666">IFERROR(EG610/EE610,"nebija plānots")</f>
        <v>nebija plānots</v>
      </c>
      <c r="EI610" s="84">
        <f t="shared" ref="EI610:EI611" si="6667">EG610-EE610</f>
        <v>64092.759999999995</v>
      </c>
      <c r="EJ610" s="84">
        <f t="shared" si="6653"/>
        <v>70000</v>
      </c>
      <c r="EK610" s="84">
        <v>38420.75</v>
      </c>
      <c r="EL610" s="84">
        <f t="shared" ref="EL610" si="6668">EE610+EJ610</f>
        <v>70000</v>
      </c>
      <c r="EM610" s="84">
        <v>0</v>
      </c>
      <c r="EN610" s="84">
        <f t="shared" si="6427"/>
        <v>102513.51</v>
      </c>
      <c r="EO610" s="191">
        <f t="shared" ref="EO610:EO611" si="6669">IFERROR(EN610/EL610,"nebija plānots")</f>
        <v>1.4644787142857143</v>
      </c>
      <c r="EP610" s="84">
        <f t="shared" ref="EP610:EP611" si="6670">EN610-EL610</f>
        <v>32513.509999999995</v>
      </c>
      <c r="EQ610" s="84">
        <f t="shared" si="6653"/>
        <v>0</v>
      </c>
      <c r="ER610" s="84">
        <v>25829.759999999998</v>
      </c>
      <c r="ES610" s="84">
        <f t="shared" ref="ES610" si="6671">EL610+EQ610</f>
        <v>70000</v>
      </c>
      <c r="ET610" s="84">
        <v>0</v>
      </c>
      <c r="EU610" s="84">
        <f t="shared" si="6428"/>
        <v>128343.26999999999</v>
      </c>
      <c r="EV610" s="191">
        <f t="shared" ref="EV610:EV611" si="6672">IFERROR(EU610/ES610,"nebija plānots")</f>
        <v>1.8334752857142855</v>
      </c>
      <c r="EW610" s="84">
        <f t="shared" ref="EW610:EW611" si="6673">EU610-ES610</f>
        <v>58343.26999999999</v>
      </c>
      <c r="EX610" s="84">
        <f t="shared" si="6653"/>
        <v>0</v>
      </c>
      <c r="EY610" s="84">
        <v>26092.31</v>
      </c>
      <c r="EZ610" s="84">
        <f t="shared" ref="EZ610" si="6674">ES610+EX610</f>
        <v>70000</v>
      </c>
      <c r="FA610" s="84">
        <v>0</v>
      </c>
      <c r="FB610" s="84">
        <f t="shared" si="6429"/>
        <v>154435.57999999999</v>
      </c>
      <c r="FC610" s="191">
        <f t="shared" ref="FC610:FC611" si="6675">IFERROR(FB610/EZ610,"nebija plānots")</f>
        <v>2.206222571428571</v>
      </c>
      <c r="FD610" s="84">
        <f t="shared" ref="FD610:FD611" si="6676">FB610-EZ610</f>
        <v>84435.579999999987</v>
      </c>
      <c r="FE610" s="84">
        <f t="shared" si="6653"/>
        <v>0</v>
      </c>
      <c r="FF610" s="84">
        <v>44833.899999999994</v>
      </c>
      <c r="FG610" s="84">
        <f t="shared" ref="FG610" si="6677">EZ610+FE610</f>
        <v>70000</v>
      </c>
      <c r="FH610" s="84">
        <v>0</v>
      </c>
      <c r="FI610" s="84">
        <f t="shared" si="6430"/>
        <v>199269.47999999998</v>
      </c>
      <c r="FJ610" s="191">
        <f t="shared" ref="FJ610:FJ611" si="6678">IFERROR(FI610/FG610,"nebija plānots")</f>
        <v>2.8467068571428569</v>
      </c>
      <c r="FK610" s="84">
        <f t="shared" ref="FK610:FK611" si="6679">FI610-FG610</f>
        <v>129269.47999999998</v>
      </c>
      <c r="FL610" s="84">
        <f t="shared" si="6653"/>
        <v>107754</v>
      </c>
      <c r="FM610" s="84">
        <v>32775.270000000004</v>
      </c>
      <c r="FN610" s="84">
        <f t="shared" ref="FN610" si="6680">FG610+FL610</f>
        <v>177754</v>
      </c>
      <c r="FO610" s="84">
        <v>0</v>
      </c>
      <c r="FP610" s="84">
        <f t="shared" si="6431"/>
        <v>232044.75</v>
      </c>
      <c r="FQ610" s="191">
        <f t="shared" ref="FQ610:FQ611" si="6681">IFERROR(FP610/FN610,"nebija plānots")</f>
        <v>1.3054263195202358</v>
      </c>
      <c r="FR610" s="84">
        <f t="shared" ref="FR610:FR611" si="6682">FP610-FN610</f>
        <v>54290.75</v>
      </c>
      <c r="FS610" s="97">
        <f t="shared" ref="FS610" si="6683">CS610+CT610+DA610+DH610+DO610+DV610+EC610+EJ610+EQ610+EX610+FE610+FL610</f>
        <v>177754</v>
      </c>
      <c r="FT610" s="97">
        <f t="shared" si="6432"/>
        <v>546486.51</v>
      </c>
      <c r="FU610" s="84">
        <v>29702.61</v>
      </c>
      <c r="FV610" s="84">
        <v>29702.61</v>
      </c>
      <c r="FW610" s="84">
        <v>0</v>
      </c>
      <c r="FX610" s="84">
        <f t="shared" si="6433"/>
        <v>29702.61</v>
      </c>
      <c r="FY610" s="191">
        <f t="shared" si="6434"/>
        <v>1</v>
      </c>
      <c r="FZ610" s="84">
        <f t="shared" si="6435"/>
        <v>0</v>
      </c>
      <c r="GA610" s="84">
        <v>0</v>
      </c>
      <c r="GB610" s="84">
        <v>0</v>
      </c>
      <c r="GC610" s="84">
        <f t="shared" si="6436"/>
        <v>0</v>
      </c>
      <c r="GD610" s="84">
        <f t="shared" si="6437"/>
        <v>0</v>
      </c>
      <c r="GE610" s="84">
        <f t="shared" si="6438"/>
        <v>29702.61</v>
      </c>
      <c r="GF610" s="191">
        <f t="shared" si="6439"/>
        <v>1</v>
      </c>
      <c r="GG610" s="84">
        <f t="shared" si="6440"/>
        <v>0</v>
      </c>
      <c r="GH610" s="84">
        <v>0</v>
      </c>
      <c r="GI610" s="84">
        <v>0</v>
      </c>
      <c r="GJ610" s="84">
        <f t="shared" si="6441"/>
        <v>0</v>
      </c>
      <c r="GK610" s="84">
        <f t="shared" si="6442"/>
        <v>0</v>
      </c>
      <c r="GL610" s="84">
        <f t="shared" si="6443"/>
        <v>29702.61</v>
      </c>
      <c r="GM610" s="191">
        <f t="shared" si="6444"/>
        <v>1</v>
      </c>
      <c r="GN610" s="84">
        <f t="shared" si="6445"/>
        <v>0</v>
      </c>
      <c r="GO610" s="84">
        <v>0</v>
      </c>
      <c r="GP610" s="84">
        <v>0</v>
      </c>
      <c r="GQ610" s="84">
        <f t="shared" si="6414"/>
        <v>0</v>
      </c>
      <c r="GR610" s="84">
        <f t="shared" si="6415"/>
        <v>0</v>
      </c>
      <c r="GS610" s="84">
        <f t="shared" si="6416"/>
        <v>29702.61</v>
      </c>
      <c r="GT610" s="191">
        <f t="shared" si="6446"/>
        <v>1</v>
      </c>
      <c r="GU610" s="84">
        <f t="shared" si="6417"/>
        <v>0</v>
      </c>
      <c r="GV610" s="84">
        <v>0</v>
      </c>
      <c r="GW610" s="84">
        <v>0</v>
      </c>
      <c r="GX610" s="84">
        <f t="shared" si="6418"/>
        <v>0</v>
      </c>
      <c r="GY610" s="84">
        <f t="shared" si="6419"/>
        <v>0</v>
      </c>
      <c r="GZ610" s="84">
        <f t="shared" si="6420"/>
        <v>29702.61</v>
      </c>
      <c r="HA610" s="191">
        <f t="shared" si="6643"/>
        <v>1</v>
      </c>
      <c r="HB610" s="84">
        <f t="shared" si="6421"/>
        <v>0</v>
      </c>
      <c r="HC610" s="57">
        <f>FU610+FS610+CQ610+CD610+BQ610+BC610+AP610</f>
        <v>521898.37</v>
      </c>
      <c r="HD610" s="57">
        <f>Q610-HC610</f>
        <v>-254143.93</v>
      </c>
      <c r="HE610" s="58"/>
      <c r="HF610" s="58"/>
      <c r="HG610" s="73"/>
      <c r="HH610" s="59"/>
      <c r="HI610" s="59"/>
    </row>
    <row r="611" spans="1:217" ht="75.400000000000006" hidden="1" customHeight="1" outlineLevel="1" x14ac:dyDescent="0.45">
      <c r="B611" s="9"/>
      <c r="C611" s="317" t="s">
        <v>171</v>
      </c>
      <c r="D611" s="1" t="s">
        <v>1471</v>
      </c>
      <c r="E611" s="35">
        <v>590</v>
      </c>
      <c r="F611" s="149">
        <v>9</v>
      </c>
      <c r="G611" s="141" t="s">
        <v>171</v>
      </c>
      <c r="H611" s="140" t="s">
        <v>326</v>
      </c>
      <c r="I611" s="140" t="s">
        <v>577</v>
      </c>
      <c r="J611" s="54">
        <v>0</v>
      </c>
      <c r="K611" s="152"/>
      <c r="L611" s="141"/>
      <c r="M611" s="147" t="s">
        <v>113</v>
      </c>
      <c r="N611" s="148"/>
      <c r="O611" s="141"/>
      <c r="P611" s="141" t="s">
        <v>456</v>
      </c>
      <c r="Q611" s="40"/>
      <c r="R611" s="40"/>
      <c r="S611" s="40"/>
      <c r="T611" s="98"/>
      <c r="U611" s="40"/>
      <c r="V611" s="40"/>
      <c r="W611" s="40"/>
      <c r="X611" s="85">
        <f t="shared" si="6497"/>
        <v>0</v>
      </c>
      <c r="Y611" s="40"/>
      <c r="Z611" s="40"/>
      <c r="AA611" s="40"/>
      <c r="AB611" s="40"/>
      <c r="AC611" s="40"/>
      <c r="AD611" s="40"/>
      <c r="AE611" s="40"/>
      <c r="AF611" s="40"/>
      <c r="AG611" s="40"/>
      <c r="AH611" s="40"/>
      <c r="AI611" s="40"/>
      <c r="AJ611" s="40"/>
      <c r="AK611" s="40"/>
      <c r="AL611" s="40"/>
      <c r="AM611" s="40"/>
      <c r="AN611" s="40"/>
      <c r="AO611" s="40"/>
      <c r="AP611" s="40"/>
      <c r="AQ611" s="40"/>
      <c r="AR611" s="40"/>
      <c r="AS611" s="40"/>
      <c r="AT611" s="40"/>
      <c r="AU611" s="40"/>
      <c r="AV611" s="40"/>
      <c r="AW611" s="40"/>
      <c r="AX611" s="40"/>
      <c r="AY611" s="40"/>
      <c r="AZ611" s="40"/>
      <c r="BA611" s="40"/>
      <c r="BB611" s="40"/>
      <c r="BC611" s="40"/>
      <c r="BD611" s="40"/>
      <c r="BE611" s="40"/>
      <c r="BF611" s="40"/>
      <c r="BG611" s="40"/>
      <c r="BH611" s="40"/>
      <c r="BI611" s="40"/>
      <c r="BJ611" s="40"/>
      <c r="BK611" s="40"/>
      <c r="BL611" s="40"/>
      <c r="BM611" s="40"/>
      <c r="BN611" s="40"/>
      <c r="BO611" s="40"/>
      <c r="BP611" s="40"/>
      <c r="BQ611" s="40"/>
      <c r="BR611" s="40"/>
      <c r="BS611" s="40"/>
      <c r="BT611" s="40"/>
      <c r="BU611" s="40"/>
      <c r="BV611" s="40"/>
      <c r="BW611" s="40"/>
      <c r="BX611" s="40"/>
      <c r="BY611" s="40"/>
      <c r="BZ611" s="40"/>
      <c r="CA611" s="40"/>
      <c r="CB611" s="40"/>
      <c r="CC611" s="40"/>
      <c r="CD611" s="40"/>
      <c r="CE611" s="40"/>
      <c r="CF611" s="40"/>
      <c r="CG611" s="40"/>
      <c r="CH611" s="40"/>
      <c r="CI611" s="40"/>
      <c r="CJ611" s="40"/>
      <c r="CK611" s="40"/>
      <c r="CL611" s="40"/>
      <c r="CM611" s="40"/>
      <c r="CN611" s="40"/>
      <c r="CO611" s="84">
        <v>0</v>
      </c>
      <c r="CP611" s="84">
        <v>0</v>
      </c>
      <c r="CQ611" s="40"/>
      <c r="CR611" s="57">
        <f t="shared" si="6498"/>
        <v>0</v>
      </c>
      <c r="CS611" s="179">
        <v>0</v>
      </c>
      <c r="CT611" s="139"/>
      <c r="CU611" s="84">
        <v>0</v>
      </c>
      <c r="CV611" s="84">
        <f t="shared" si="6462"/>
        <v>0</v>
      </c>
      <c r="CW611" s="84">
        <v>0</v>
      </c>
      <c r="CX611" s="84">
        <f t="shared" si="6463"/>
        <v>0</v>
      </c>
      <c r="CY611" s="191" t="str">
        <f t="shared" si="6464"/>
        <v>nebija plānots</v>
      </c>
      <c r="CZ611" s="84">
        <f t="shared" si="6465"/>
        <v>0</v>
      </c>
      <c r="DA611" s="139"/>
      <c r="DB611" s="84">
        <v>0</v>
      </c>
      <c r="DC611" s="84">
        <f t="shared" si="6467"/>
        <v>0</v>
      </c>
      <c r="DD611" s="84">
        <v>0</v>
      </c>
      <c r="DE611" s="84">
        <f t="shared" si="6422"/>
        <v>0</v>
      </c>
      <c r="DF611" s="191" t="str">
        <f t="shared" si="6654"/>
        <v>nebija plānots</v>
      </c>
      <c r="DG611" s="84">
        <f t="shared" si="6655"/>
        <v>0</v>
      </c>
      <c r="DH611" s="139"/>
      <c r="DI611" s="84">
        <v>0</v>
      </c>
      <c r="DJ611" s="84">
        <f t="shared" si="6656"/>
        <v>0</v>
      </c>
      <c r="DK611" s="84">
        <v>0</v>
      </c>
      <c r="DL611" s="84">
        <f t="shared" si="6423"/>
        <v>0</v>
      </c>
      <c r="DM611" s="191" t="str">
        <f t="shared" si="6657"/>
        <v>nebija plānots</v>
      </c>
      <c r="DN611" s="84">
        <f t="shared" si="6658"/>
        <v>0</v>
      </c>
      <c r="DO611" s="139"/>
      <c r="DP611" s="84">
        <v>0</v>
      </c>
      <c r="DQ611" s="84">
        <f t="shared" si="6659"/>
        <v>0</v>
      </c>
      <c r="DR611" s="84">
        <v>0</v>
      </c>
      <c r="DS611" s="84">
        <f t="shared" si="6424"/>
        <v>0</v>
      </c>
      <c r="DT611" s="191" t="str">
        <f t="shared" si="6660"/>
        <v>nebija plānots</v>
      </c>
      <c r="DU611" s="84">
        <f t="shared" si="6661"/>
        <v>0</v>
      </c>
      <c r="DV611" s="139"/>
      <c r="DW611" s="84">
        <v>0</v>
      </c>
      <c r="DX611" s="84">
        <f t="shared" si="6662"/>
        <v>0</v>
      </c>
      <c r="DY611" s="84">
        <v>0</v>
      </c>
      <c r="DZ611" s="84">
        <f t="shared" si="6425"/>
        <v>0</v>
      </c>
      <c r="EA611" s="191" t="str">
        <f t="shared" si="6663"/>
        <v>nebija plānots</v>
      </c>
      <c r="EB611" s="84">
        <f t="shared" si="6664"/>
        <v>0</v>
      </c>
      <c r="EC611" s="139"/>
      <c r="ED611" s="84">
        <v>0</v>
      </c>
      <c r="EE611" s="84">
        <f t="shared" si="6665"/>
        <v>0</v>
      </c>
      <c r="EF611" s="84">
        <v>0</v>
      </c>
      <c r="EG611" s="84">
        <f t="shared" si="6426"/>
        <v>0</v>
      </c>
      <c r="EH611" s="191" t="str">
        <f t="shared" si="6666"/>
        <v>nebija plānots</v>
      </c>
      <c r="EI611" s="84">
        <f t="shared" si="6667"/>
        <v>0</v>
      </c>
      <c r="EJ611" s="139">
        <v>70000</v>
      </c>
      <c r="EK611" s="84">
        <v>0</v>
      </c>
      <c r="EL611" s="84"/>
      <c r="EM611" s="84">
        <v>0</v>
      </c>
      <c r="EN611" s="84">
        <f t="shared" si="6427"/>
        <v>0</v>
      </c>
      <c r="EO611" s="191" t="str">
        <f t="shared" si="6669"/>
        <v>nebija plānots</v>
      </c>
      <c r="EP611" s="84">
        <f t="shared" si="6670"/>
        <v>0</v>
      </c>
      <c r="EQ611" s="139"/>
      <c r="ER611" s="84">
        <v>0</v>
      </c>
      <c r="ES611" s="84"/>
      <c r="ET611" s="84">
        <v>0</v>
      </c>
      <c r="EU611" s="84">
        <f t="shared" si="6428"/>
        <v>0</v>
      </c>
      <c r="EV611" s="191" t="str">
        <f t="shared" si="6672"/>
        <v>nebija plānots</v>
      </c>
      <c r="EW611" s="84">
        <f t="shared" si="6673"/>
        <v>0</v>
      </c>
      <c r="EX611" s="139"/>
      <c r="EY611" s="84">
        <v>0</v>
      </c>
      <c r="EZ611" s="84"/>
      <c r="FA611" s="84">
        <v>0</v>
      </c>
      <c r="FB611" s="84">
        <f t="shared" si="6429"/>
        <v>0</v>
      </c>
      <c r="FC611" s="191" t="str">
        <f t="shared" si="6675"/>
        <v>nebija plānots</v>
      </c>
      <c r="FD611" s="84">
        <f t="shared" si="6676"/>
        <v>0</v>
      </c>
      <c r="FE611" s="139"/>
      <c r="FF611" s="84">
        <v>0</v>
      </c>
      <c r="FG611" s="84"/>
      <c r="FH611" s="84">
        <v>0</v>
      </c>
      <c r="FI611" s="84">
        <f t="shared" si="6430"/>
        <v>0</v>
      </c>
      <c r="FJ611" s="191" t="str">
        <f t="shared" si="6678"/>
        <v>nebija plānots</v>
      </c>
      <c r="FK611" s="84">
        <f t="shared" si="6679"/>
        <v>0</v>
      </c>
      <c r="FL611" s="139">
        <v>107754</v>
      </c>
      <c r="FM611" s="84">
        <v>0</v>
      </c>
      <c r="FN611" s="84"/>
      <c r="FO611" s="84">
        <v>0</v>
      </c>
      <c r="FP611" s="84">
        <f t="shared" si="6431"/>
        <v>0</v>
      </c>
      <c r="FQ611" s="191" t="str">
        <f t="shared" si="6681"/>
        <v>nebija plānots</v>
      </c>
      <c r="FR611" s="84">
        <f t="shared" si="6682"/>
        <v>0</v>
      </c>
      <c r="FS611" s="139">
        <f>SUM(CS611:FL611)</f>
        <v>177754</v>
      </c>
      <c r="FT611" s="97">
        <f t="shared" si="6432"/>
        <v>0</v>
      </c>
      <c r="FU611" s="84">
        <v>0</v>
      </c>
      <c r="FV611" s="84">
        <v>0</v>
      </c>
      <c r="FW611" s="84">
        <v>0</v>
      </c>
      <c r="FX611" s="84">
        <f t="shared" si="6433"/>
        <v>0</v>
      </c>
      <c r="FY611" s="191" t="str">
        <f t="shared" si="6434"/>
        <v>nebija plānots</v>
      </c>
      <c r="FZ611" s="84">
        <f t="shared" si="6435"/>
        <v>0</v>
      </c>
      <c r="GA611" s="84">
        <v>0</v>
      </c>
      <c r="GB611" s="84">
        <v>0</v>
      </c>
      <c r="GC611" s="84">
        <f t="shared" si="6436"/>
        <v>0</v>
      </c>
      <c r="GD611" s="84">
        <f t="shared" si="6437"/>
        <v>0</v>
      </c>
      <c r="GE611" s="84">
        <f t="shared" si="6438"/>
        <v>0</v>
      </c>
      <c r="GF611" s="191" t="str">
        <f t="shared" si="6439"/>
        <v>nebija plānots</v>
      </c>
      <c r="GG611" s="84">
        <f t="shared" si="6440"/>
        <v>0</v>
      </c>
      <c r="GH611" s="84">
        <v>0</v>
      </c>
      <c r="GI611" s="84">
        <v>0</v>
      </c>
      <c r="GJ611" s="84">
        <f t="shared" si="6441"/>
        <v>0</v>
      </c>
      <c r="GK611" s="84">
        <f t="shared" si="6442"/>
        <v>0</v>
      </c>
      <c r="GL611" s="84">
        <f t="shared" si="6443"/>
        <v>0</v>
      </c>
      <c r="GM611" s="191" t="str">
        <f t="shared" si="6444"/>
        <v>nebija plānots</v>
      </c>
      <c r="GN611" s="84">
        <f t="shared" si="6445"/>
        <v>0</v>
      </c>
      <c r="GO611" s="84">
        <v>0</v>
      </c>
      <c r="GP611" s="84">
        <v>0</v>
      </c>
      <c r="GQ611" s="84">
        <f t="shared" si="6414"/>
        <v>0</v>
      </c>
      <c r="GR611" s="84">
        <f t="shared" si="6415"/>
        <v>0</v>
      </c>
      <c r="GS611" s="84">
        <f t="shared" si="6416"/>
        <v>0</v>
      </c>
      <c r="GT611" s="191" t="str">
        <f t="shared" si="6446"/>
        <v>nebija plānots</v>
      </c>
      <c r="GU611" s="84">
        <f t="shared" si="6417"/>
        <v>0</v>
      </c>
      <c r="GV611" s="84">
        <v>0</v>
      </c>
      <c r="GW611" s="84">
        <v>0</v>
      </c>
      <c r="GX611" s="84">
        <f t="shared" si="6418"/>
        <v>0</v>
      </c>
      <c r="GY611" s="84">
        <f t="shared" si="6419"/>
        <v>0</v>
      </c>
      <c r="GZ611" s="84">
        <f t="shared" si="6420"/>
        <v>0</v>
      </c>
      <c r="HA611" s="191" t="str">
        <f t="shared" si="6643"/>
        <v>nebija plānots</v>
      </c>
      <c r="HB611" s="84">
        <f t="shared" si="6421"/>
        <v>0</v>
      </c>
      <c r="HC611" s="40"/>
      <c r="HD611" s="40"/>
      <c r="HE611" s="99"/>
      <c r="HF611" s="99"/>
      <c r="HG611" s="169" t="s">
        <v>770</v>
      </c>
      <c r="HH611" s="100"/>
      <c r="HI611" s="100"/>
    </row>
    <row r="612" spans="1:217" ht="75.400000000000006" hidden="1" customHeight="1" outlineLevel="1" x14ac:dyDescent="0.45">
      <c r="B612" s="9"/>
      <c r="C612" s="317" t="s">
        <v>171</v>
      </c>
      <c r="D612" s="1" t="s">
        <v>1471</v>
      </c>
      <c r="E612" s="35">
        <v>591</v>
      </c>
      <c r="F612" s="35">
        <v>9</v>
      </c>
      <c r="G612" s="38" t="s">
        <v>171</v>
      </c>
      <c r="H612" s="37" t="s">
        <v>326</v>
      </c>
      <c r="I612" s="37" t="s">
        <v>577</v>
      </c>
      <c r="J612" s="54">
        <v>0</v>
      </c>
      <c r="K612" s="44"/>
      <c r="L612" s="38"/>
      <c r="M612" s="42" t="s">
        <v>113</v>
      </c>
      <c r="N612" s="41"/>
      <c r="O612" s="38"/>
      <c r="P612" s="38" t="s">
        <v>457</v>
      </c>
      <c r="Q612" s="40"/>
      <c r="R612" s="40"/>
      <c r="S612" s="40"/>
      <c r="T612" s="98"/>
      <c r="U612" s="40"/>
      <c r="V612" s="40"/>
      <c r="W612" s="40"/>
      <c r="X612" s="85">
        <f t="shared" si="6497"/>
        <v>0</v>
      </c>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0"/>
      <c r="AZ612" s="40"/>
      <c r="BA612" s="40"/>
      <c r="BB612" s="40"/>
      <c r="BC612" s="40"/>
      <c r="BD612" s="40"/>
      <c r="BE612" s="40"/>
      <c r="BF612" s="40"/>
      <c r="BG612" s="40"/>
      <c r="BH612" s="40"/>
      <c r="BI612" s="40"/>
      <c r="BJ612" s="40"/>
      <c r="BK612" s="40"/>
      <c r="BL612" s="40"/>
      <c r="BM612" s="40"/>
      <c r="BN612" s="40"/>
      <c r="BO612" s="40"/>
      <c r="BP612" s="40"/>
      <c r="BQ612" s="40"/>
      <c r="BR612" s="40"/>
      <c r="BS612" s="40"/>
      <c r="BT612" s="40"/>
      <c r="BU612" s="40"/>
      <c r="BV612" s="40"/>
      <c r="BW612" s="40"/>
      <c r="BX612" s="40"/>
      <c r="BY612" s="40"/>
      <c r="BZ612" s="40"/>
      <c r="CA612" s="40"/>
      <c r="CB612" s="40"/>
      <c r="CC612" s="40"/>
      <c r="CD612" s="40"/>
      <c r="CE612" s="40"/>
      <c r="CF612" s="40"/>
      <c r="CG612" s="40"/>
      <c r="CH612" s="40"/>
      <c r="CI612" s="40"/>
      <c r="CJ612" s="40"/>
      <c r="CK612" s="40"/>
      <c r="CL612" s="40"/>
      <c r="CM612" s="40"/>
      <c r="CN612" s="40"/>
      <c r="CO612" s="84">
        <v>0</v>
      </c>
      <c r="CP612" s="84">
        <v>0</v>
      </c>
      <c r="CQ612" s="40"/>
      <c r="CR612" s="57">
        <f t="shared" si="6498"/>
        <v>0</v>
      </c>
      <c r="CS612" s="40"/>
      <c r="CT612" s="40"/>
      <c r="CU612" s="84"/>
      <c r="CV612" s="84"/>
      <c r="CW612" s="84"/>
      <c r="CX612" s="84"/>
      <c r="CY612" s="191"/>
      <c r="CZ612" s="84"/>
      <c r="DA612" s="40"/>
      <c r="DB612" s="84">
        <v>0</v>
      </c>
      <c r="DC612" s="84"/>
      <c r="DD612" s="84"/>
      <c r="DE612" s="84">
        <f t="shared" si="6422"/>
        <v>0</v>
      </c>
      <c r="DF612" s="191"/>
      <c r="DG612" s="84"/>
      <c r="DH612" s="40"/>
      <c r="DI612" s="84">
        <v>0</v>
      </c>
      <c r="DJ612" s="84"/>
      <c r="DK612" s="84"/>
      <c r="DL612" s="84">
        <f t="shared" si="6423"/>
        <v>0</v>
      </c>
      <c r="DM612" s="191"/>
      <c r="DN612" s="84"/>
      <c r="DO612" s="40"/>
      <c r="DP612" s="84">
        <v>0</v>
      </c>
      <c r="DQ612" s="84"/>
      <c r="DR612" s="84"/>
      <c r="DS612" s="84">
        <f t="shared" si="6424"/>
        <v>0</v>
      </c>
      <c r="DT612" s="191"/>
      <c r="DU612" s="84"/>
      <c r="DV612" s="40"/>
      <c r="DW612" s="84">
        <v>0</v>
      </c>
      <c r="DX612" s="84"/>
      <c r="DY612" s="84"/>
      <c r="DZ612" s="84">
        <f t="shared" si="6425"/>
        <v>0</v>
      </c>
      <c r="EA612" s="191"/>
      <c r="EB612" s="84"/>
      <c r="EC612" s="40"/>
      <c r="ED612" s="84">
        <v>0</v>
      </c>
      <c r="EE612" s="84"/>
      <c r="EF612" s="84"/>
      <c r="EG612" s="84">
        <f t="shared" si="6426"/>
        <v>0</v>
      </c>
      <c r="EH612" s="191"/>
      <c r="EI612" s="84"/>
      <c r="EJ612" s="40"/>
      <c r="EK612" s="84">
        <v>0</v>
      </c>
      <c r="EL612" s="84"/>
      <c r="EM612" s="84"/>
      <c r="EN612" s="84">
        <f t="shared" si="6427"/>
        <v>0</v>
      </c>
      <c r="EO612" s="191"/>
      <c r="EP612" s="84"/>
      <c r="EQ612" s="40"/>
      <c r="ER612" s="84">
        <v>0</v>
      </c>
      <c r="ES612" s="84"/>
      <c r="ET612" s="84"/>
      <c r="EU612" s="84">
        <f t="shared" si="6428"/>
        <v>0</v>
      </c>
      <c r="EV612" s="191"/>
      <c r="EW612" s="84"/>
      <c r="EX612" s="40"/>
      <c r="EY612" s="84">
        <v>0</v>
      </c>
      <c r="EZ612" s="84"/>
      <c r="FA612" s="84"/>
      <c r="FB612" s="84">
        <f t="shared" si="6429"/>
        <v>0</v>
      </c>
      <c r="FC612" s="191"/>
      <c r="FD612" s="84"/>
      <c r="FE612" s="40"/>
      <c r="FF612" s="84">
        <v>0</v>
      </c>
      <c r="FG612" s="84"/>
      <c r="FH612" s="84"/>
      <c r="FI612" s="84">
        <f t="shared" si="6430"/>
        <v>0</v>
      </c>
      <c r="FJ612" s="191"/>
      <c r="FK612" s="84"/>
      <c r="FL612" s="40"/>
      <c r="FM612" s="84">
        <v>0</v>
      </c>
      <c r="FN612" s="84"/>
      <c r="FO612" s="84"/>
      <c r="FP612" s="84">
        <f t="shared" si="6431"/>
        <v>0</v>
      </c>
      <c r="FQ612" s="191"/>
      <c r="FR612" s="84"/>
      <c r="FS612" s="40"/>
      <c r="FT612" s="97">
        <f t="shared" si="6432"/>
        <v>0</v>
      </c>
      <c r="FU612" s="84">
        <v>0</v>
      </c>
      <c r="FV612" s="84">
        <v>0</v>
      </c>
      <c r="FW612" s="84">
        <v>0</v>
      </c>
      <c r="FX612" s="84">
        <f t="shared" si="6433"/>
        <v>0</v>
      </c>
      <c r="FY612" s="191" t="str">
        <f t="shared" si="6434"/>
        <v>nebija plānots</v>
      </c>
      <c r="FZ612" s="84">
        <f t="shared" si="6435"/>
        <v>0</v>
      </c>
      <c r="GA612" s="84">
        <v>0</v>
      </c>
      <c r="GB612" s="84">
        <v>0</v>
      </c>
      <c r="GC612" s="84">
        <f t="shared" si="6436"/>
        <v>0</v>
      </c>
      <c r="GD612" s="84">
        <f t="shared" si="6437"/>
        <v>0</v>
      </c>
      <c r="GE612" s="84">
        <f t="shared" si="6438"/>
        <v>0</v>
      </c>
      <c r="GF612" s="191" t="str">
        <f t="shared" si="6439"/>
        <v>nebija plānots</v>
      </c>
      <c r="GG612" s="84">
        <f t="shared" si="6440"/>
        <v>0</v>
      </c>
      <c r="GH612" s="84">
        <v>0</v>
      </c>
      <c r="GI612" s="84">
        <v>0</v>
      </c>
      <c r="GJ612" s="84">
        <f t="shared" si="6441"/>
        <v>0</v>
      </c>
      <c r="GK612" s="84">
        <f t="shared" si="6442"/>
        <v>0</v>
      </c>
      <c r="GL612" s="84">
        <f t="shared" si="6443"/>
        <v>0</v>
      </c>
      <c r="GM612" s="191" t="str">
        <f t="shared" si="6444"/>
        <v>nebija plānots</v>
      </c>
      <c r="GN612" s="84">
        <f t="shared" si="6445"/>
        <v>0</v>
      </c>
      <c r="GO612" s="84">
        <v>0</v>
      </c>
      <c r="GP612" s="84">
        <v>0</v>
      </c>
      <c r="GQ612" s="84">
        <f t="shared" si="6414"/>
        <v>0</v>
      </c>
      <c r="GR612" s="84">
        <f t="shared" si="6415"/>
        <v>0</v>
      </c>
      <c r="GS612" s="84">
        <f t="shared" si="6416"/>
        <v>0</v>
      </c>
      <c r="GT612" s="191" t="str">
        <f t="shared" si="6446"/>
        <v>nebija plānots</v>
      </c>
      <c r="GU612" s="84">
        <f t="shared" si="6417"/>
        <v>0</v>
      </c>
      <c r="GV612" s="84">
        <v>0</v>
      </c>
      <c r="GW612" s="84">
        <v>0</v>
      </c>
      <c r="GX612" s="84">
        <f t="shared" si="6418"/>
        <v>0</v>
      </c>
      <c r="GY612" s="84">
        <f t="shared" si="6419"/>
        <v>0</v>
      </c>
      <c r="GZ612" s="84">
        <f t="shared" si="6420"/>
        <v>0</v>
      </c>
      <c r="HA612" s="191" t="str">
        <f t="shared" si="6643"/>
        <v>nebija plānots</v>
      </c>
      <c r="HB612" s="84">
        <f t="shared" si="6421"/>
        <v>0</v>
      </c>
      <c r="HC612" s="40"/>
      <c r="HD612" s="40"/>
      <c r="HE612" s="99"/>
      <c r="HF612" s="99"/>
      <c r="HG612" s="117"/>
      <c r="HH612" s="100"/>
      <c r="HI612" s="100"/>
    </row>
    <row r="613" spans="1:217" ht="75.400000000000006" customHeight="1" collapsed="1" x14ac:dyDescent="0.45">
      <c r="A613" s="1" t="str">
        <f>G613&amp;K613</f>
        <v>10.1.1.1</v>
      </c>
      <c r="B613" s="9" t="str">
        <f>C613&amp;J613&amp;"."&amp;D613</f>
        <v>10.1.1.1.Nē</v>
      </c>
      <c r="C613" s="317" t="s">
        <v>172</v>
      </c>
      <c r="D613" s="1" t="s">
        <v>1471</v>
      </c>
      <c r="E613" s="35">
        <v>595</v>
      </c>
      <c r="F613" s="52">
        <v>10</v>
      </c>
      <c r="G613" s="53" t="s">
        <v>172</v>
      </c>
      <c r="H613" s="54" t="s">
        <v>327</v>
      </c>
      <c r="I613" s="54" t="str">
        <f t="shared" si="4781"/>
        <v>10.1.1. TP KP fondu izvērtēšanas kapacitātei</v>
      </c>
      <c r="J613" s="54">
        <v>1</v>
      </c>
      <c r="K613" s="55">
        <v>1</v>
      </c>
      <c r="L613" s="38" t="str">
        <f t="shared" si="4782"/>
        <v>10.1.1.1</v>
      </c>
      <c r="M613" s="56" t="s">
        <v>118</v>
      </c>
      <c r="N613" s="55" t="s">
        <v>119</v>
      </c>
      <c r="O613" s="55" t="s">
        <v>222</v>
      </c>
      <c r="P613" s="55" t="s">
        <v>225</v>
      </c>
      <c r="Q613" s="57">
        <f t="shared" si="5972"/>
        <v>961112</v>
      </c>
      <c r="R613" s="57">
        <f t="shared" si="5973"/>
        <v>961112</v>
      </c>
      <c r="S613" s="80">
        <v>0</v>
      </c>
      <c r="T613" s="80">
        <v>0</v>
      </c>
      <c r="U613" s="81">
        <v>961112</v>
      </c>
      <c r="V613" s="80">
        <v>0</v>
      </c>
      <c r="W613" s="80">
        <v>0</v>
      </c>
      <c r="X613" s="85" t="str">
        <f t="shared" si="6497"/>
        <v>TP ESF</v>
      </c>
      <c r="Y613" s="85">
        <v>0</v>
      </c>
      <c r="Z613" s="85">
        <v>5037.17</v>
      </c>
      <c r="AA613" s="85">
        <v>0</v>
      </c>
      <c r="AB613" s="85">
        <v>16094.52</v>
      </c>
      <c r="AC613" s="85">
        <v>0</v>
      </c>
      <c r="AD613" s="85">
        <v>0</v>
      </c>
      <c r="AE613" s="85">
        <v>4470.1400000000003</v>
      </c>
      <c r="AF613" s="85">
        <v>0</v>
      </c>
      <c r="AG613" s="85">
        <v>7808.1</v>
      </c>
      <c r="AH613" s="85">
        <v>0</v>
      </c>
      <c r="AI613" s="85">
        <v>0</v>
      </c>
      <c r="AJ613" s="85">
        <v>0</v>
      </c>
      <c r="AK613" s="85">
        <v>64429.96</v>
      </c>
      <c r="AL613" s="85">
        <v>0</v>
      </c>
      <c r="AM613" s="85">
        <v>92802.72</v>
      </c>
      <c r="AN613" s="85">
        <f t="shared" si="6154"/>
        <v>97839.89</v>
      </c>
      <c r="AO613" s="85">
        <v>361869.83999999997</v>
      </c>
      <c r="AP613" s="57">
        <f t="shared" si="4538"/>
        <v>459709.73</v>
      </c>
      <c r="AQ613" s="85">
        <v>0</v>
      </c>
      <c r="AR613" s="85">
        <v>114642.14</v>
      </c>
      <c r="AS613" s="85">
        <v>0</v>
      </c>
      <c r="AT613" s="85">
        <v>0</v>
      </c>
      <c r="AU613" s="85">
        <v>112542.43</v>
      </c>
      <c r="AV613" s="85">
        <v>0</v>
      </c>
      <c r="AW613" s="85">
        <v>0</v>
      </c>
      <c r="AX613" s="85">
        <v>0</v>
      </c>
      <c r="AY613" s="85">
        <v>0</v>
      </c>
      <c r="AZ613" s="85">
        <v>0</v>
      </c>
      <c r="BA613" s="85">
        <v>135622.81</v>
      </c>
      <c r="BB613" s="85">
        <v>0</v>
      </c>
      <c r="BC613" s="57">
        <f t="shared" si="4539"/>
        <v>362807.38</v>
      </c>
      <c r="BD613" s="57">
        <f t="shared" si="4474"/>
        <v>822517.11</v>
      </c>
      <c r="BE613" s="85">
        <v>0</v>
      </c>
      <c r="BF613" s="85">
        <v>138594.75</v>
      </c>
      <c r="BG613" s="85">
        <v>0</v>
      </c>
      <c r="BH613" s="85">
        <v>0</v>
      </c>
      <c r="BI613" s="85">
        <v>0</v>
      </c>
      <c r="BJ613" s="85">
        <v>0</v>
      </c>
      <c r="BK613" s="85">
        <v>0</v>
      </c>
      <c r="BL613" s="85">
        <v>0</v>
      </c>
      <c r="BM613" s="85">
        <v>0</v>
      </c>
      <c r="BN613" s="85">
        <v>0</v>
      </c>
      <c r="BO613" s="85">
        <v>0</v>
      </c>
      <c r="BP613" s="85">
        <v>0</v>
      </c>
      <c r="BQ613" s="57">
        <f t="shared" si="4540"/>
        <v>138594.75</v>
      </c>
      <c r="BR613" s="85">
        <v>0</v>
      </c>
      <c r="BS613" s="85">
        <v>0</v>
      </c>
      <c r="BT613" s="85">
        <v>0</v>
      </c>
      <c r="BU613" s="85">
        <v>0</v>
      </c>
      <c r="BV613" s="85">
        <v>0</v>
      </c>
      <c r="BW613" s="85">
        <v>0</v>
      </c>
      <c r="BX613" s="85">
        <v>0</v>
      </c>
      <c r="BY613" s="85">
        <v>0</v>
      </c>
      <c r="BZ613" s="85">
        <v>0</v>
      </c>
      <c r="CA613" s="85">
        <v>0</v>
      </c>
      <c r="CB613" s="85">
        <v>0</v>
      </c>
      <c r="CC613" s="85">
        <v>0</v>
      </c>
      <c r="CD613" s="57">
        <f t="shared" si="4475"/>
        <v>0</v>
      </c>
      <c r="CE613" s="85">
        <v>0</v>
      </c>
      <c r="CF613" s="85">
        <v>0</v>
      </c>
      <c r="CG613" s="85">
        <v>0</v>
      </c>
      <c r="CH613" s="85">
        <v>0</v>
      </c>
      <c r="CI613" s="85">
        <v>0</v>
      </c>
      <c r="CJ613" s="85">
        <v>0</v>
      </c>
      <c r="CK613" s="85">
        <v>0</v>
      </c>
      <c r="CL613" s="85">
        <v>0</v>
      </c>
      <c r="CM613" s="85">
        <v>0</v>
      </c>
      <c r="CN613" s="85">
        <v>0</v>
      </c>
      <c r="CO613" s="84">
        <v>0</v>
      </c>
      <c r="CP613" s="84">
        <v>0</v>
      </c>
      <c r="CQ613" s="57">
        <f>CE613+CF613+CG613+CH613+CI613+CJ613+CK613+CL613+CM613+CN613+CO613+CP613</f>
        <v>0</v>
      </c>
      <c r="CR613" s="57">
        <f t="shared" si="6498"/>
        <v>961111.86</v>
      </c>
      <c r="CS613" s="179">
        <v>0</v>
      </c>
      <c r="CT613" s="84">
        <v>0</v>
      </c>
      <c r="CU613" s="84">
        <v>0</v>
      </c>
      <c r="CV613" s="84">
        <f t="shared" si="6462"/>
        <v>0</v>
      </c>
      <c r="CW613" s="84">
        <v>0</v>
      </c>
      <c r="CX613" s="84">
        <f t="shared" si="6463"/>
        <v>0</v>
      </c>
      <c r="CY613" s="191" t="str">
        <f t="shared" si="6464"/>
        <v>nebija plānots</v>
      </c>
      <c r="CZ613" s="84">
        <f t="shared" si="6465"/>
        <v>0</v>
      </c>
      <c r="DA613" s="84">
        <f t="shared" ref="DA613:FL613" si="6684">DA614+DA615</f>
        <v>0</v>
      </c>
      <c r="DB613" s="84">
        <v>0</v>
      </c>
      <c r="DC613" s="84">
        <f t="shared" si="6467"/>
        <v>0</v>
      </c>
      <c r="DD613" s="84">
        <v>0</v>
      </c>
      <c r="DE613" s="84">
        <f t="shared" si="6422"/>
        <v>0</v>
      </c>
      <c r="DF613" s="191" t="str">
        <f t="shared" ref="DF613" si="6685">IFERROR(DE613/DC613,"nebija plānots")</f>
        <v>nebija plānots</v>
      </c>
      <c r="DG613" s="84">
        <f t="shared" ref="DG613" si="6686">DE613-DC613</f>
        <v>0</v>
      </c>
      <c r="DH613" s="84">
        <f t="shared" si="6684"/>
        <v>0</v>
      </c>
      <c r="DI613" s="84">
        <v>0</v>
      </c>
      <c r="DJ613" s="84">
        <f t="shared" ref="DJ613" si="6687">DC613+DH613</f>
        <v>0</v>
      </c>
      <c r="DK613" s="84">
        <v>0</v>
      </c>
      <c r="DL613" s="84">
        <f t="shared" si="6423"/>
        <v>0</v>
      </c>
      <c r="DM613" s="191" t="str">
        <f t="shared" ref="DM613" si="6688">IFERROR(DL613/DJ613,"nebija plānots")</f>
        <v>nebija plānots</v>
      </c>
      <c r="DN613" s="84">
        <f t="shared" ref="DN613" si="6689">DL613-DJ613</f>
        <v>0</v>
      </c>
      <c r="DO613" s="84">
        <f t="shared" si="6684"/>
        <v>0</v>
      </c>
      <c r="DP613" s="84">
        <v>0</v>
      </c>
      <c r="DQ613" s="84">
        <f t="shared" ref="DQ613" si="6690">DJ613+DO613</f>
        <v>0</v>
      </c>
      <c r="DR613" s="84">
        <v>0</v>
      </c>
      <c r="DS613" s="84">
        <f t="shared" si="6424"/>
        <v>0</v>
      </c>
      <c r="DT613" s="191" t="str">
        <f t="shared" ref="DT613" si="6691">IFERROR(DS613/DQ613,"nebija plānots")</f>
        <v>nebija plānots</v>
      </c>
      <c r="DU613" s="84">
        <f t="shared" ref="DU613" si="6692">DS613-DQ613</f>
        <v>0</v>
      </c>
      <c r="DV613" s="84">
        <f t="shared" si="6684"/>
        <v>0</v>
      </c>
      <c r="DW613" s="84">
        <v>0</v>
      </c>
      <c r="DX613" s="84">
        <f t="shared" ref="DX613" si="6693">DQ613+DV613</f>
        <v>0</v>
      </c>
      <c r="DY613" s="84">
        <v>0</v>
      </c>
      <c r="DZ613" s="84">
        <f t="shared" si="6425"/>
        <v>0</v>
      </c>
      <c r="EA613" s="191" t="str">
        <f t="shared" ref="EA613" si="6694">IFERROR(DZ613/DX613,"nebija plānots")</f>
        <v>nebija plānots</v>
      </c>
      <c r="EB613" s="84">
        <f t="shared" ref="EB613" si="6695">DZ613-DX613</f>
        <v>0</v>
      </c>
      <c r="EC613" s="84">
        <f t="shared" si="6684"/>
        <v>0</v>
      </c>
      <c r="ED613" s="84">
        <v>0</v>
      </c>
      <c r="EE613" s="84">
        <f t="shared" ref="EE613" si="6696">DX613+EC613</f>
        <v>0</v>
      </c>
      <c r="EF613" s="84">
        <v>0</v>
      </c>
      <c r="EG613" s="84">
        <f t="shared" si="6426"/>
        <v>0</v>
      </c>
      <c r="EH613" s="191" t="str">
        <f t="shared" ref="EH613" si="6697">IFERROR(EG613/EE613,"nebija plānots")</f>
        <v>nebija plānots</v>
      </c>
      <c r="EI613" s="84">
        <f t="shared" ref="EI613" si="6698">EG613-EE613</f>
        <v>0</v>
      </c>
      <c r="EJ613" s="84">
        <f t="shared" si="6684"/>
        <v>0</v>
      </c>
      <c r="EK613" s="84">
        <v>0</v>
      </c>
      <c r="EL613" s="84">
        <f t="shared" ref="EL613" si="6699">EE613+EJ613</f>
        <v>0</v>
      </c>
      <c r="EM613" s="84">
        <v>0</v>
      </c>
      <c r="EN613" s="84">
        <f t="shared" si="6427"/>
        <v>0</v>
      </c>
      <c r="EO613" s="191" t="str">
        <f t="shared" ref="EO613" si="6700">IFERROR(EN613/EL613,"nebija plānots")</f>
        <v>nebija plānots</v>
      </c>
      <c r="EP613" s="84">
        <f t="shared" ref="EP613" si="6701">EN613-EL613</f>
        <v>0</v>
      </c>
      <c r="EQ613" s="84">
        <f t="shared" si="6684"/>
        <v>0</v>
      </c>
      <c r="ER613" s="84">
        <v>0</v>
      </c>
      <c r="ES613" s="84">
        <f t="shared" ref="ES613" si="6702">EL613+EQ613</f>
        <v>0</v>
      </c>
      <c r="ET613" s="84">
        <v>0</v>
      </c>
      <c r="EU613" s="84">
        <f t="shared" si="6428"/>
        <v>0</v>
      </c>
      <c r="EV613" s="191" t="str">
        <f t="shared" ref="EV613" si="6703">IFERROR(EU613/ES613,"nebija plānots")</f>
        <v>nebija plānots</v>
      </c>
      <c r="EW613" s="84">
        <f t="shared" ref="EW613" si="6704">EU613-ES613</f>
        <v>0</v>
      </c>
      <c r="EX613" s="84">
        <f t="shared" si="6684"/>
        <v>0</v>
      </c>
      <c r="EY613" s="84">
        <v>0</v>
      </c>
      <c r="EZ613" s="84">
        <f t="shared" ref="EZ613" si="6705">ES613+EX613</f>
        <v>0</v>
      </c>
      <c r="FA613" s="84">
        <v>0</v>
      </c>
      <c r="FB613" s="84">
        <f t="shared" si="6429"/>
        <v>0</v>
      </c>
      <c r="FC613" s="191" t="str">
        <f t="shared" ref="FC613" si="6706">IFERROR(FB613/EZ613,"nebija plānots")</f>
        <v>nebija plānots</v>
      </c>
      <c r="FD613" s="84">
        <f t="shared" ref="FD613" si="6707">FB613-EZ613</f>
        <v>0</v>
      </c>
      <c r="FE613" s="84">
        <f t="shared" si="6684"/>
        <v>0</v>
      </c>
      <c r="FF613" s="84">
        <v>0</v>
      </c>
      <c r="FG613" s="84">
        <f t="shared" ref="FG613" si="6708">EZ613+FE613</f>
        <v>0</v>
      </c>
      <c r="FH613" s="84">
        <v>0</v>
      </c>
      <c r="FI613" s="84">
        <f t="shared" si="6430"/>
        <v>0</v>
      </c>
      <c r="FJ613" s="191" t="str">
        <f t="shared" ref="FJ613" si="6709">IFERROR(FI613/FG613,"nebija plānots")</f>
        <v>nebija plānots</v>
      </c>
      <c r="FK613" s="84">
        <f t="shared" ref="FK613" si="6710">FI613-FG613</f>
        <v>0</v>
      </c>
      <c r="FL613" s="84">
        <f t="shared" si="6684"/>
        <v>0</v>
      </c>
      <c r="FM613" s="84">
        <v>0</v>
      </c>
      <c r="FN613" s="84">
        <f t="shared" ref="FN613" si="6711">FG613+FL613</f>
        <v>0</v>
      </c>
      <c r="FO613" s="84">
        <v>0</v>
      </c>
      <c r="FP613" s="84">
        <f t="shared" si="6431"/>
        <v>0</v>
      </c>
      <c r="FQ613" s="191" t="str">
        <f t="shared" ref="FQ613" si="6712">IFERROR(FP613/FN613,"nebija plānots")</f>
        <v>nebija plānots</v>
      </c>
      <c r="FR613" s="84">
        <f t="shared" ref="FR613" si="6713">FP613-FN613</f>
        <v>0</v>
      </c>
      <c r="FS613" s="97">
        <f t="shared" si="5932"/>
        <v>0</v>
      </c>
      <c r="FT613" s="97">
        <f t="shared" si="6432"/>
        <v>961111.86</v>
      </c>
      <c r="FU613" s="84">
        <v>0</v>
      </c>
      <c r="FV613" s="84">
        <v>0</v>
      </c>
      <c r="FW613" s="84">
        <v>0</v>
      </c>
      <c r="FX613" s="84">
        <f t="shared" si="6433"/>
        <v>0</v>
      </c>
      <c r="FY613" s="191" t="str">
        <f t="shared" si="6434"/>
        <v>nebija plānots</v>
      </c>
      <c r="FZ613" s="84">
        <f t="shared" si="6435"/>
        <v>0</v>
      </c>
      <c r="GA613" s="84">
        <v>0</v>
      </c>
      <c r="GB613" s="84">
        <v>0</v>
      </c>
      <c r="GC613" s="84">
        <f t="shared" si="6436"/>
        <v>0</v>
      </c>
      <c r="GD613" s="84">
        <f t="shared" si="6437"/>
        <v>0</v>
      </c>
      <c r="GE613" s="84">
        <f t="shared" si="6438"/>
        <v>0</v>
      </c>
      <c r="GF613" s="191" t="str">
        <f t="shared" si="6439"/>
        <v>nebija plānots</v>
      </c>
      <c r="GG613" s="84">
        <f t="shared" si="6440"/>
        <v>0</v>
      </c>
      <c r="GH613" s="84">
        <v>0</v>
      </c>
      <c r="GI613" s="84">
        <v>0</v>
      </c>
      <c r="GJ613" s="84">
        <f t="shared" si="6441"/>
        <v>0</v>
      </c>
      <c r="GK613" s="84">
        <f t="shared" si="6442"/>
        <v>0</v>
      </c>
      <c r="GL613" s="84">
        <f t="shared" si="6443"/>
        <v>0</v>
      </c>
      <c r="GM613" s="191" t="str">
        <f t="shared" si="6444"/>
        <v>nebija plānots</v>
      </c>
      <c r="GN613" s="84">
        <f t="shared" si="6445"/>
        <v>0</v>
      </c>
      <c r="GO613" s="84">
        <v>0</v>
      </c>
      <c r="GP613" s="84">
        <v>0</v>
      </c>
      <c r="GQ613" s="84">
        <f t="shared" si="6414"/>
        <v>0</v>
      </c>
      <c r="GR613" s="84">
        <f t="shared" si="6415"/>
        <v>0</v>
      </c>
      <c r="GS613" s="84">
        <f t="shared" si="6416"/>
        <v>0</v>
      </c>
      <c r="GT613" s="191" t="str">
        <f t="shared" si="6446"/>
        <v>nebija plānots</v>
      </c>
      <c r="GU613" s="84">
        <f t="shared" si="6417"/>
        <v>0</v>
      </c>
      <c r="GV613" s="84">
        <v>0</v>
      </c>
      <c r="GW613" s="84">
        <v>0</v>
      </c>
      <c r="GX613" s="84">
        <f t="shared" si="6418"/>
        <v>0</v>
      </c>
      <c r="GY613" s="84">
        <f t="shared" si="6419"/>
        <v>0</v>
      </c>
      <c r="GZ613" s="84">
        <f t="shared" si="6420"/>
        <v>0</v>
      </c>
      <c r="HA613" s="191" t="str">
        <f t="shared" si="6643"/>
        <v>nebija plānots</v>
      </c>
      <c r="HB613" s="84">
        <f t="shared" si="6421"/>
        <v>0</v>
      </c>
      <c r="HC613" s="57">
        <f>FU613+FS613+CQ613+CD613+BQ613+BC613+AP613</f>
        <v>961111.86</v>
      </c>
      <c r="HD613" s="57">
        <f>Q613-HC613</f>
        <v>0.14000000001396984</v>
      </c>
      <c r="HE613" s="58"/>
      <c r="HF613" s="58"/>
      <c r="HG613" s="59"/>
      <c r="HH613" s="59"/>
      <c r="HI613" s="59"/>
    </row>
    <row r="614" spans="1:217" ht="75.400000000000006" hidden="1" customHeight="1" outlineLevel="1" x14ac:dyDescent="0.45">
      <c r="B614" s="9"/>
      <c r="C614" s="317" t="s">
        <v>172</v>
      </c>
      <c r="D614" s="1" t="s">
        <v>1471</v>
      </c>
      <c r="E614" s="35">
        <v>596</v>
      </c>
      <c r="F614" s="35">
        <v>10</v>
      </c>
      <c r="G614" s="36" t="s">
        <v>172</v>
      </c>
      <c r="H614" s="37" t="s">
        <v>327</v>
      </c>
      <c r="I614" s="37" t="s">
        <v>578</v>
      </c>
      <c r="J614" s="54">
        <v>0</v>
      </c>
      <c r="K614" s="38"/>
      <c r="L614" s="38"/>
      <c r="M614" s="39" t="s">
        <v>118</v>
      </c>
      <c r="N614" s="38"/>
      <c r="O614" s="38"/>
      <c r="P614" s="38" t="s">
        <v>456</v>
      </c>
      <c r="Q614" s="40"/>
      <c r="R614" s="40"/>
      <c r="S614" s="40"/>
      <c r="T614" s="40"/>
      <c r="U614" s="98"/>
      <c r="V614" s="40"/>
      <c r="W614" s="40"/>
      <c r="X614" s="85">
        <f t="shared" si="6497"/>
        <v>0</v>
      </c>
      <c r="Y614" s="40"/>
      <c r="Z614" s="40"/>
      <c r="AA614" s="40"/>
      <c r="AB614" s="40"/>
      <c r="AC614" s="40"/>
      <c r="AD614" s="40"/>
      <c r="AE614" s="40"/>
      <c r="AF614" s="40"/>
      <c r="AG614" s="40"/>
      <c r="AH614" s="40"/>
      <c r="AI614" s="40"/>
      <c r="AJ614" s="40"/>
      <c r="AK614" s="40"/>
      <c r="AL614" s="40"/>
      <c r="AM614" s="40"/>
      <c r="AN614" s="40"/>
      <c r="AO614" s="40"/>
      <c r="AP614" s="40"/>
      <c r="AQ614" s="40"/>
      <c r="AR614" s="40"/>
      <c r="AS614" s="40"/>
      <c r="AT614" s="40"/>
      <c r="AU614" s="40"/>
      <c r="AV614" s="40"/>
      <c r="AW614" s="40"/>
      <c r="AX614" s="40"/>
      <c r="AY614" s="40"/>
      <c r="AZ614" s="40"/>
      <c r="BA614" s="40"/>
      <c r="BB614" s="40"/>
      <c r="BC614" s="40"/>
      <c r="BD614" s="40"/>
      <c r="BE614" s="40"/>
      <c r="BF614" s="40"/>
      <c r="BG614" s="40"/>
      <c r="BH614" s="40"/>
      <c r="BI614" s="40"/>
      <c r="BJ614" s="40"/>
      <c r="BK614" s="40"/>
      <c r="BL614" s="40"/>
      <c r="BM614" s="40"/>
      <c r="BN614" s="40"/>
      <c r="BO614" s="40"/>
      <c r="BP614" s="40"/>
      <c r="BQ614" s="40"/>
      <c r="BR614" s="40"/>
      <c r="BS614" s="40"/>
      <c r="BT614" s="40"/>
      <c r="BU614" s="40"/>
      <c r="BV614" s="40"/>
      <c r="BW614" s="40"/>
      <c r="BX614" s="40"/>
      <c r="BY614" s="40"/>
      <c r="BZ614" s="40"/>
      <c r="CA614" s="40"/>
      <c r="CB614" s="40"/>
      <c r="CC614" s="40"/>
      <c r="CD614" s="40"/>
      <c r="CE614" s="40"/>
      <c r="CF614" s="40"/>
      <c r="CG614" s="40"/>
      <c r="CH614" s="40"/>
      <c r="CI614" s="40"/>
      <c r="CJ614" s="40"/>
      <c r="CK614" s="40"/>
      <c r="CL614" s="40"/>
      <c r="CM614" s="40"/>
      <c r="CN614" s="40"/>
      <c r="CO614" s="84">
        <v>0</v>
      </c>
      <c r="CP614" s="84">
        <v>0</v>
      </c>
      <c r="CQ614" s="40"/>
      <c r="CR614" s="57">
        <f t="shared" si="6498"/>
        <v>0</v>
      </c>
      <c r="CS614" s="40"/>
      <c r="CT614" s="40"/>
      <c r="CU614" s="84"/>
      <c r="CV614" s="84"/>
      <c r="CW614" s="84"/>
      <c r="CX614" s="84"/>
      <c r="CY614" s="191"/>
      <c r="CZ614" s="84"/>
      <c r="DA614" s="40"/>
      <c r="DB614" s="84">
        <v>0</v>
      </c>
      <c r="DC614" s="84"/>
      <c r="DD614" s="84"/>
      <c r="DE614" s="84">
        <f t="shared" si="6422"/>
        <v>0</v>
      </c>
      <c r="DF614" s="191"/>
      <c r="DG614" s="84"/>
      <c r="DH614" s="40"/>
      <c r="DI614" s="84">
        <v>0</v>
      </c>
      <c r="DJ614" s="84"/>
      <c r="DK614" s="84"/>
      <c r="DL614" s="84">
        <f t="shared" si="6423"/>
        <v>0</v>
      </c>
      <c r="DM614" s="191"/>
      <c r="DN614" s="84"/>
      <c r="DO614" s="40"/>
      <c r="DP614" s="84">
        <v>0</v>
      </c>
      <c r="DQ614" s="84"/>
      <c r="DR614" s="84"/>
      <c r="DS614" s="84">
        <f t="shared" si="6424"/>
        <v>0</v>
      </c>
      <c r="DT614" s="191"/>
      <c r="DU614" s="84"/>
      <c r="DV614" s="40"/>
      <c r="DW614" s="84">
        <v>0</v>
      </c>
      <c r="DX614" s="84"/>
      <c r="DY614" s="84"/>
      <c r="DZ614" s="84">
        <f t="shared" si="6425"/>
        <v>0</v>
      </c>
      <c r="EA614" s="191"/>
      <c r="EB614" s="84"/>
      <c r="EC614" s="40"/>
      <c r="ED614" s="84">
        <v>0</v>
      </c>
      <c r="EE614" s="84"/>
      <c r="EF614" s="84"/>
      <c r="EG614" s="84">
        <f t="shared" si="6426"/>
        <v>0</v>
      </c>
      <c r="EH614" s="191"/>
      <c r="EI614" s="84"/>
      <c r="EJ614" s="40"/>
      <c r="EK614" s="84">
        <v>0</v>
      </c>
      <c r="EL614" s="84"/>
      <c r="EM614" s="84"/>
      <c r="EN614" s="84">
        <f t="shared" si="6427"/>
        <v>0</v>
      </c>
      <c r="EO614" s="191"/>
      <c r="EP614" s="84"/>
      <c r="EQ614" s="40"/>
      <c r="ER614" s="84">
        <v>0</v>
      </c>
      <c r="ES614" s="84"/>
      <c r="ET614" s="84"/>
      <c r="EU614" s="84">
        <f t="shared" si="6428"/>
        <v>0</v>
      </c>
      <c r="EV614" s="191"/>
      <c r="EW614" s="84"/>
      <c r="EX614" s="40"/>
      <c r="EY614" s="84">
        <v>0</v>
      </c>
      <c r="EZ614" s="84"/>
      <c r="FA614" s="84"/>
      <c r="FB614" s="84">
        <f t="shared" si="6429"/>
        <v>0</v>
      </c>
      <c r="FC614" s="191"/>
      <c r="FD614" s="84"/>
      <c r="FE614" s="40"/>
      <c r="FF614" s="84">
        <v>0</v>
      </c>
      <c r="FG614" s="84"/>
      <c r="FH614" s="84"/>
      <c r="FI614" s="84">
        <f t="shared" si="6430"/>
        <v>0</v>
      </c>
      <c r="FJ614" s="191"/>
      <c r="FK614" s="84"/>
      <c r="FL614" s="40"/>
      <c r="FM614" s="84">
        <v>0</v>
      </c>
      <c r="FN614" s="84"/>
      <c r="FO614" s="84"/>
      <c r="FP614" s="84">
        <f t="shared" si="6431"/>
        <v>0</v>
      </c>
      <c r="FQ614" s="191"/>
      <c r="FR614" s="84"/>
      <c r="FS614" s="40"/>
      <c r="FT614" s="97">
        <f t="shared" si="6432"/>
        <v>0</v>
      </c>
      <c r="FU614" s="84">
        <v>0</v>
      </c>
      <c r="FV614" s="84">
        <v>0</v>
      </c>
      <c r="FW614" s="84">
        <v>0</v>
      </c>
      <c r="FX614" s="84">
        <f t="shared" si="6433"/>
        <v>0</v>
      </c>
      <c r="FY614" s="191" t="str">
        <f t="shared" si="6434"/>
        <v>nebija plānots</v>
      </c>
      <c r="FZ614" s="84">
        <f t="shared" si="6435"/>
        <v>0</v>
      </c>
      <c r="GA614" s="84">
        <v>0</v>
      </c>
      <c r="GB614" s="84">
        <v>0</v>
      </c>
      <c r="GC614" s="84">
        <f t="shared" si="6436"/>
        <v>0</v>
      </c>
      <c r="GD614" s="84">
        <f t="shared" si="6437"/>
        <v>0</v>
      </c>
      <c r="GE614" s="84">
        <f t="shared" si="6438"/>
        <v>0</v>
      </c>
      <c r="GF614" s="191" t="str">
        <f t="shared" si="6439"/>
        <v>nebija plānots</v>
      </c>
      <c r="GG614" s="84">
        <f t="shared" si="6440"/>
        <v>0</v>
      </c>
      <c r="GH614" s="84">
        <v>0</v>
      </c>
      <c r="GI614" s="84">
        <v>0</v>
      </c>
      <c r="GJ614" s="84">
        <f t="shared" si="6441"/>
        <v>0</v>
      </c>
      <c r="GK614" s="84">
        <f t="shared" si="6442"/>
        <v>0</v>
      </c>
      <c r="GL614" s="84">
        <f t="shared" si="6443"/>
        <v>0</v>
      </c>
      <c r="GM614" s="191" t="str">
        <f t="shared" si="6444"/>
        <v>nebija plānots</v>
      </c>
      <c r="GN614" s="84">
        <f t="shared" si="6445"/>
        <v>0</v>
      </c>
      <c r="GO614" s="84">
        <v>0</v>
      </c>
      <c r="GP614" s="84">
        <v>0</v>
      </c>
      <c r="GQ614" s="84">
        <f t="shared" si="6414"/>
        <v>0</v>
      </c>
      <c r="GR614" s="84">
        <f t="shared" si="6415"/>
        <v>0</v>
      </c>
      <c r="GS614" s="84">
        <f t="shared" si="6416"/>
        <v>0</v>
      </c>
      <c r="GT614" s="191" t="str">
        <f t="shared" si="6446"/>
        <v>nebija plānots</v>
      </c>
      <c r="GU614" s="84">
        <f t="shared" si="6417"/>
        <v>0</v>
      </c>
      <c r="GV614" s="84">
        <v>0</v>
      </c>
      <c r="GW614" s="84">
        <v>0</v>
      </c>
      <c r="GX614" s="84">
        <f t="shared" si="6418"/>
        <v>0</v>
      </c>
      <c r="GY614" s="84">
        <f t="shared" si="6419"/>
        <v>0</v>
      </c>
      <c r="GZ614" s="84">
        <f t="shared" si="6420"/>
        <v>0</v>
      </c>
      <c r="HA614" s="191" t="str">
        <f t="shared" si="6643"/>
        <v>nebija plānots</v>
      </c>
      <c r="HB614" s="84">
        <f t="shared" si="6421"/>
        <v>0</v>
      </c>
      <c r="HC614" s="40"/>
      <c r="HD614" s="40"/>
      <c r="HE614" s="99"/>
      <c r="HF614" s="99"/>
      <c r="HG614" s="100"/>
      <c r="HH614" s="100"/>
      <c r="HI614" s="100"/>
    </row>
    <row r="615" spans="1:217" ht="75.400000000000006" hidden="1" customHeight="1" outlineLevel="1" x14ac:dyDescent="0.45">
      <c r="B615" s="9"/>
      <c r="C615" s="317" t="s">
        <v>172</v>
      </c>
      <c r="D615" s="1" t="s">
        <v>1471</v>
      </c>
      <c r="E615" s="35">
        <v>597</v>
      </c>
      <c r="F615" s="35">
        <v>10</v>
      </c>
      <c r="G615" s="36" t="s">
        <v>172</v>
      </c>
      <c r="H615" s="37" t="s">
        <v>327</v>
      </c>
      <c r="I615" s="37" t="s">
        <v>578</v>
      </c>
      <c r="J615" s="54">
        <v>0</v>
      </c>
      <c r="K615" s="38"/>
      <c r="L615" s="38"/>
      <c r="M615" s="39" t="s">
        <v>118</v>
      </c>
      <c r="N615" s="38"/>
      <c r="O615" s="38"/>
      <c r="P615" s="38" t="s">
        <v>457</v>
      </c>
      <c r="Q615" s="40"/>
      <c r="R615" s="40"/>
      <c r="S615" s="40"/>
      <c r="T615" s="40"/>
      <c r="U615" s="98"/>
      <c r="V615" s="40"/>
      <c r="W615" s="40"/>
      <c r="X615" s="85">
        <f t="shared" si="6497"/>
        <v>0</v>
      </c>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0"/>
      <c r="AZ615" s="40"/>
      <c r="BA615" s="40"/>
      <c r="BB615" s="40"/>
      <c r="BC615" s="40"/>
      <c r="BD615" s="40"/>
      <c r="BE615" s="40"/>
      <c r="BF615" s="40"/>
      <c r="BG615" s="40"/>
      <c r="BH615" s="40"/>
      <c r="BI615" s="40"/>
      <c r="BJ615" s="40"/>
      <c r="BK615" s="40"/>
      <c r="BL615" s="40"/>
      <c r="BM615" s="40"/>
      <c r="BN615" s="40"/>
      <c r="BO615" s="40"/>
      <c r="BP615" s="40"/>
      <c r="BQ615" s="40"/>
      <c r="BR615" s="40"/>
      <c r="BS615" s="40"/>
      <c r="BT615" s="40"/>
      <c r="BU615" s="40"/>
      <c r="BV615" s="40"/>
      <c r="BW615" s="40"/>
      <c r="BX615" s="40"/>
      <c r="BY615" s="40"/>
      <c r="BZ615" s="40"/>
      <c r="CA615" s="40"/>
      <c r="CB615" s="40"/>
      <c r="CC615" s="40"/>
      <c r="CD615" s="40"/>
      <c r="CE615" s="40"/>
      <c r="CF615" s="40"/>
      <c r="CG615" s="40"/>
      <c r="CH615" s="40"/>
      <c r="CI615" s="40"/>
      <c r="CJ615" s="40"/>
      <c r="CK615" s="40"/>
      <c r="CL615" s="40"/>
      <c r="CM615" s="40"/>
      <c r="CN615" s="40"/>
      <c r="CO615" s="84">
        <v>0</v>
      </c>
      <c r="CP615" s="84">
        <v>0</v>
      </c>
      <c r="CQ615" s="40"/>
      <c r="CR615" s="57">
        <f t="shared" si="6498"/>
        <v>0</v>
      </c>
      <c r="CS615" s="40"/>
      <c r="CT615" s="40"/>
      <c r="CU615" s="84"/>
      <c r="CV615" s="84"/>
      <c r="CW615" s="84"/>
      <c r="CX615" s="84"/>
      <c r="CY615" s="191"/>
      <c r="CZ615" s="84"/>
      <c r="DA615" s="40"/>
      <c r="DB615" s="84">
        <v>0</v>
      </c>
      <c r="DC615" s="84"/>
      <c r="DD615" s="84"/>
      <c r="DE615" s="84">
        <f t="shared" si="6422"/>
        <v>0</v>
      </c>
      <c r="DF615" s="191"/>
      <c r="DG615" s="84"/>
      <c r="DH615" s="40"/>
      <c r="DI615" s="84">
        <v>0</v>
      </c>
      <c r="DJ615" s="84"/>
      <c r="DK615" s="84"/>
      <c r="DL615" s="84">
        <f t="shared" si="6423"/>
        <v>0</v>
      </c>
      <c r="DM615" s="191"/>
      <c r="DN615" s="84"/>
      <c r="DO615" s="40"/>
      <c r="DP615" s="84">
        <v>0</v>
      </c>
      <c r="DQ615" s="84"/>
      <c r="DR615" s="84"/>
      <c r="DS615" s="84">
        <f t="shared" si="6424"/>
        <v>0</v>
      </c>
      <c r="DT615" s="191"/>
      <c r="DU615" s="84"/>
      <c r="DV615" s="40"/>
      <c r="DW615" s="84">
        <v>0</v>
      </c>
      <c r="DX615" s="84"/>
      <c r="DY615" s="84"/>
      <c r="DZ615" s="84">
        <f t="shared" si="6425"/>
        <v>0</v>
      </c>
      <c r="EA615" s="191"/>
      <c r="EB615" s="84"/>
      <c r="EC615" s="40"/>
      <c r="ED615" s="84">
        <v>0</v>
      </c>
      <c r="EE615" s="84"/>
      <c r="EF615" s="84"/>
      <c r="EG615" s="84">
        <f t="shared" si="6426"/>
        <v>0</v>
      </c>
      <c r="EH615" s="191"/>
      <c r="EI615" s="84"/>
      <c r="EJ615" s="40"/>
      <c r="EK615" s="84">
        <v>0</v>
      </c>
      <c r="EL615" s="84"/>
      <c r="EM615" s="84"/>
      <c r="EN615" s="84">
        <f t="shared" si="6427"/>
        <v>0</v>
      </c>
      <c r="EO615" s="191"/>
      <c r="EP615" s="84"/>
      <c r="EQ615" s="40"/>
      <c r="ER615" s="84">
        <v>0</v>
      </c>
      <c r="ES615" s="84"/>
      <c r="ET615" s="84"/>
      <c r="EU615" s="84">
        <f t="shared" si="6428"/>
        <v>0</v>
      </c>
      <c r="EV615" s="191"/>
      <c r="EW615" s="84"/>
      <c r="EX615" s="40"/>
      <c r="EY615" s="84">
        <v>0</v>
      </c>
      <c r="EZ615" s="84"/>
      <c r="FA615" s="84"/>
      <c r="FB615" s="84">
        <f t="shared" si="6429"/>
        <v>0</v>
      </c>
      <c r="FC615" s="191"/>
      <c r="FD615" s="84"/>
      <c r="FE615" s="40"/>
      <c r="FF615" s="84">
        <v>0</v>
      </c>
      <c r="FG615" s="84"/>
      <c r="FH615" s="84"/>
      <c r="FI615" s="84">
        <f t="shared" si="6430"/>
        <v>0</v>
      </c>
      <c r="FJ615" s="191"/>
      <c r="FK615" s="84"/>
      <c r="FL615" s="40"/>
      <c r="FM615" s="84">
        <v>0</v>
      </c>
      <c r="FN615" s="84"/>
      <c r="FO615" s="84"/>
      <c r="FP615" s="84">
        <f t="shared" si="6431"/>
        <v>0</v>
      </c>
      <c r="FQ615" s="191"/>
      <c r="FR615" s="84"/>
      <c r="FS615" s="40"/>
      <c r="FT615" s="97">
        <f t="shared" si="6432"/>
        <v>0</v>
      </c>
      <c r="FU615" s="84">
        <v>0</v>
      </c>
      <c r="FV615" s="84">
        <v>0</v>
      </c>
      <c r="FW615" s="84">
        <v>0</v>
      </c>
      <c r="FX615" s="84">
        <f t="shared" si="6433"/>
        <v>0</v>
      </c>
      <c r="FY615" s="191" t="str">
        <f t="shared" si="6434"/>
        <v>nebija plānots</v>
      </c>
      <c r="FZ615" s="84">
        <f t="shared" si="6435"/>
        <v>0</v>
      </c>
      <c r="GA615" s="84">
        <v>0</v>
      </c>
      <c r="GB615" s="84">
        <v>0</v>
      </c>
      <c r="GC615" s="84">
        <f t="shared" si="6436"/>
        <v>0</v>
      </c>
      <c r="GD615" s="84">
        <f t="shared" si="6437"/>
        <v>0</v>
      </c>
      <c r="GE615" s="84">
        <f t="shared" si="6438"/>
        <v>0</v>
      </c>
      <c r="GF615" s="191" t="str">
        <f t="shared" si="6439"/>
        <v>nebija plānots</v>
      </c>
      <c r="GG615" s="84">
        <f t="shared" si="6440"/>
        <v>0</v>
      </c>
      <c r="GH615" s="84">
        <v>0</v>
      </c>
      <c r="GI615" s="84">
        <v>0</v>
      </c>
      <c r="GJ615" s="84">
        <f t="shared" si="6441"/>
        <v>0</v>
      </c>
      <c r="GK615" s="84">
        <f t="shared" si="6442"/>
        <v>0</v>
      </c>
      <c r="GL615" s="84">
        <f t="shared" si="6443"/>
        <v>0</v>
      </c>
      <c r="GM615" s="191" t="str">
        <f t="shared" si="6444"/>
        <v>nebija plānots</v>
      </c>
      <c r="GN615" s="84">
        <f t="shared" si="6445"/>
        <v>0</v>
      </c>
      <c r="GO615" s="84">
        <v>0</v>
      </c>
      <c r="GP615" s="84">
        <v>0</v>
      </c>
      <c r="GQ615" s="84">
        <f t="shared" si="6414"/>
        <v>0</v>
      </c>
      <c r="GR615" s="84">
        <f t="shared" si="6415"/>
        <v>0</v>
      </c>
      <c r="GS615" s="84">
        <f t="shared" si="6416"/>
        <v>0</v>
      </c>
      <c r="GT615" s="191" t="str">
        <f t="shared" si="6446"/>
        <v>nebija plānots</v>
      </c>
      <c r="GU615" s="84">
        <f t="shared" si="6417"/>
        <v>0</v>
      </c>
      <c r="GV615" s="84">
        <v>0</v>
      </c>
      <c r="GW615" s="84">
        <v>0</v>
      </c>
      <c r="GX615" s="84">
        <f t="shared" si="6418"/>
        <v>0</v>
      </c>
      <c r="GY615" s="84">
        <f t="shared" si="6419"/>
        <v>0</v>
      </c>
      <c r="GZ615" s="84">
        <f t="shared" si="6420"/>
        <v>0</v>
      </c>
      <c r="HA615" s="191" t="str">
        <f t="shared" si="6643"/>
        <v>nebija plānots</v>
      </c>
      <c r="HB615" s="84">
        <f t="shared" si="6421"/>
        <v>0</v>
      </c>
      <c r="HC615" s="40"/>
      <c r="HD615" s="40"/>
      <c r="HE615" s="99"/>
      <c r="HF615" s="99"/>
      <c r="HG615" s="100"/>
      <c r="HH615" s="100"/>
      <c r="HI615" s="100"/>
    </row>
    <row r="616" spans="1:217" ht="75.400000000000006" customHeight="1" collapsed="1" x14ac:dyDescent="0.45">
      <c r="A616" s="1" t="str">
        <f>G616&amp;K616</f>
        <v>10.1.1.2</v>
      </c>
      <c r="B616" s="9" t="str">
        <f>C616&amp;J616&amp;"."&amp;D616</f>
        <v>10.1.1.2.Nē</v>
      </c>
      <c r="C616" s="317" t="s">
        <v>172</v>
      </c>
      <c r="D616" s="1" t="s">
        <v>1471</v>
      </c>
      <c r="E616" s="35">
        <v>598</v>
      </c>
      <c r="F616" s="52">
        <v>10</v>
      </c>
      <c r="G616" s="53" t="s">
        <v>172</v>
      </c>
      <c r="H616" s="54" t="s">
        <v>327</v>
      </c>
      <c r="I616" s="54" t="str">
        <f t="shared" si="4781"/>
        <v>10.1.1. TP KP fondu izvērtēšanas kapacitātei</v>
      </c>
      <c r="J616" s="54">
        <v>2</v>
      </c>
      <c r="K616" s="55">
        <v>2</v>
      </c>
      <c r="L616" s="38" t="str">
        <f t="shared" si="4782"/>
        <v>10.1.1.2</v>
      </c>
      <c r="M616" s="56" t="s">
        <v>118</v>
      </c>
      <c r="N616" s="55" t="s">
        <v>119</v>
      </c>
      <c r="O616" s="55" t="s">
        <v>222</v>
      </c>
      <c r="P616" s="55" t="s">
        <v>225</v>
      </c>
      <c r="Q616" s="57">
        <f t="shared" si="5972"/>
        <v>1145210</v>
      </c>
      <c r="R616" s="57">
        <f t="shared" si="5973"/>
        <v>1145210</v>
      </c>
      <c r="S616" s="80">
        <v>0</v>
      </c>
      <c r="T616" s="80">
        <v>0</v>
      </c>
      <c r="U616" s="81">
        <v>1145210</v>
      </c>
      <c r="V616" s="80">
        <v>0</v>
      </c>
      <c r="W616" s="80">
        <v>0</v>
      </c>
      <c r="X616" s="85" t="str">
        <f t="shared" si="6497"/>
        <v>TP ESF</v>
      </c>
      <c r="Y616" s="85">
        <v>0</v>
      </c>
      <c r="Z616" s="85">
        <v>0</v>
      </c>
      <c r="AA616" s="85">
        <v>0</v>
      </c>
      <c r="AB616" s="85">
        <v>0</v>
      </c>
      <c r="AC616" s="85">
        <v>0</v>
      </c>
      <c r="AD616" s="85">
        <v>0</v>
      </c>
      <c r="AE616" s="85">
        <v>0</v>
      </c>
      <c r="AF616" s="85">
        <v>0</v>
      </c>
      <c r="AG616" s="85">
        <v>0</v>
      </c>
      <c r="AH616" s="85">
        <v>0</v>
      </c>
      <c r="AI616" s="85">
        <v>0</v>
      </c>
      <c r="AJ616" s="85">
        <v>0</v>
      </c>
      <c r="AK616" s="85">
        <v>0</v>
      </c>
      <c r="AL616" s="85">
        <v>0</v>
      </c>
      <c r="AM616" s="85">
        <v>0</v>
      </c>
      <c r="AN616" s="85">
        <f t="shared" si="6154"/>
        <v>0</v>
      </c>
      <c r="AO616" s="85">
        <v>0</v>
      </c>
      <c r="AP616" s="57">
        <f t="shared" si="4538"/>
        <v>0</v>
      </c>
      <c r="AQ616" s="85">
        <v>0</v>
      </c>
      <c r="AR616" s="85">
        <v>0</v>
      </c>
      <c r="AS616" s="85">
        <v>0</v>
      </c>
      <c r="AT616" s="85">
        <v>0</v>
      </c>
      <c r="AU616" s="85">
        <v>0</v>
      </c>
      <c r="AV616" s="85">
        <v>0</v>
      </c>
      <c r="AW616" s="85">
        <v>0</v>
      </c>
      <c r="AX616" s="85">
        <v>0</v>
      </c>
      <c r="AY616" s="85">
        <v>0</v>
      </c>
      <c r="AZ616" s="85">
        <v>0</v>
      </c>
      <c r="BA616" s="85">
        <v>0</v>
      </c>
      <c r="BB616" s="85">
        <v>0</v>
      </c>
      <c r="BC616" s="57">
        <f t="shared" si="4539"/>
        <v>0</v>
      </c>
      <c r="BD616" s="57">
        <f t="shared" si="4474"/>
        <v>0</v>
      </c>
      <c r="BE616" s="85">
        <v>0</v>
      </c>
      <c r="BF616" s="85">
        <v>0</v>
      </c>
      <c r="BG616" s="85">
        <v>0</v>
      </c>
      <c r="BH616" s="85">
        <v>0</v>
      </c>
      <c r="BI616" s="85">
        <v>0</v>
      </c>
      <c r="BJ616" s="85">
        <v>0</v>
      </c>
      <c r="BK616" s="85">
        <v>0</v>
      </c>
      <c r="BL616" s="85">
        <v>133044.21</v>
      </c>
      <c r="BM616" s="85">
        <v>0</v>
      </c>
      <c r="BN616" s="85">
        <v>0</v>
      </c>
      <c r="BO616" s="85">
        <v>0</v>
      </c>
      <c r="BP616" s="85">
        <v>0</v>
      </c>
      <c r="BQ616" s="57">
        <f t="shared" si="4540"/>
        <v>133044.21</v>
      </c>
      <c r="BR616" s="85">
        <v>0</v>
      </c>
      <c r="BS616" s="85">
        <v>138318.43</v>
      </c>
      <c r="BT616" s="85">
        <v>0</v>
      </c>
      <c r="BU616" s="85">
        <v>0</v>
      </c>
      <c r="BV616" s="85">
        <v>0</v>
      </c>
      <c r="BW616" s="85">
        <v>0</v>
      </c>
      <c r="BX616" s="85">
        <v>113149.63</v>
      </c>
      <c r="BY616" s="85">
        <v>0</v>
      </c>
      <c r="BZ616" s="85">
        <v>0</v>
      </c>
      <c r="CA616" s="85">
        <v>0</v>
      </c>
      <c r="CB616" s="85">
        <v>0</v>
      </c>
      <c r="CC616" s="85">
        <v>0</v>
      </c>
      <c r="CD616" s="57">
        <f t="shared" si="4475"/>
        <v>251468.06</v>
      </c>
      <c r="CE616" s="85">
        <v>0</v>
      </c>
      <c r="CF616" s="85">
        <v>59532.15</v>
      </c>
      <c r="CG616" s="85">
        <v>0</v>
      </c>
      <c r="CH616" s="85">
        <v>0</v>
      </c>
      <c r="CI616" s="85">
        <v>0</v>
      </c>
      <c r="CJ616" s="85">
        <v>0</v>
      </c>
      <c r="CK616" s="85">
        <v>0</v>
      </c>
      <c r="CL616" s="85">
        <v>39130.47</v>
      </c>
      <c r="CM616" s="85">
        <v>0</v>
      </c>
      <c r="CN616" s="85">
        <v>0</v>
      </c>
      <c r="CO616" s="84">
        <v>0</v>
      </c>
      <c r="CP616" s="84">
        <v>0</v>
      </c>
      <c r="CQ616" s="57">
        <f>CE616+CF616+CG616+CH616+CI616+CJ616+CK616+CL616+CM616+CN616+CO616+CP616</f>
        <v>98662.62</v>
      </c>
      <c r="CR616" s="57">
        <f t="shared" si="6498"/>
        <v>483174.89</v>
      </c>
      <c r="CS616" s="179">
        <v>0</v>
      </c>
      <c r="CT616" s="84">
        <v>0</v>
      </c>
      <c r="CU616" s="84">
        <v>0</v>
      </c>
      <c r="CV616" s="84">
        <f t="shared" si="6462"/>
        <v>0</v>
      </c>
      <c r="CW616" s="84">
        <v>0</v>
      </c>
      <c r="CX616" s="84">
        <f t="shared" si="6463"/>
        <v>0</v>
      </c>
      <c r="CY616" s="191" t="str">
        <f t="shared" si="6464"/>
        <v>nebija plānots</v>
      </c>
      <c r="CZ616" s="84">
        <f t="shared" si="6465"/>
        <v>0</v>
      </c>
      <c r="DA616" s="84">
        <f t="shared" ref="DA616:FL616" si="6714">DA617+DA618</f>
        <v>174166.49</v>
      </c>
      <c r="DB616" s="84">
        <v>174166.49</v>
      </c>
      <c r="DC616" s="84">
        <f t="shared" si="6467"/>
        <v>174166.49</v>
      </c>
      <c r="DD616" s="84">
        <v>0</v>
      </c>
      <c r="DE616" s="84">
        <f t="shared" si="6422"/>
        <v>174166.49</v>
      </c>
      <c r="DF616" s="191">
        <f t="shared" ref="DF616" si="6715">IFERROR(DE616/DC616,"nebija plānots")</f>
        <v>1</v>
      </c>
      <c r="DG616" s="84">
        <f t="shared" ref="DG616" si="6716">DE616-DC616</f>
        <v>0</v>
      </c>
      <c r="DH616" s="84">
        <f t="shared" si="6714"/>
        <v>0</v>
      </c>
      <c r="DI616" s="84">
        <v>0</v>
      </c>
      <c r="DJ616" s="84">
        <f t="shared" ref="DJ616" si="6717">DC616+DH616</f>
        <v>174166.49</v>
      </c>
      <c r="DK616" s="84">
        <v>0</v>
      </c>
      <c r="DL616" s="84">
        <f t="shared" si="6423"/>
        <v>174166.49</v>
      </c>
      <c r="DM616" s="191">
        <f t="shared" ref="DM616" si="6718">IFERROR(DL616/DJ616,"nebija plānots")</f>
        <v>1</v>
      </c>
      <c r="DN616" s="84">
        <f t="shared" ref="DN616" si="6719">DL616-DJ616</f>
        <v>0</v>
      </c>
      <c r="DO616" s="84">
        <f t="shared" si="6714"/>
        <v>0</v>
      </c>
      <c r="DP616" s="84">
        <v>0</v>
      </c>
      <c r="DQ616" s="84">
        <f t="shared" ref="DQ616" si="6720">DJ616+DO616</f>
        <v>174166.49</v>
      </c>
      <c r="DR616" s="84">
        <v>0</v>
      </c>
      <c r="DS616" s="84">
        <f t="shared" si="6424"/>
        <v>174166.49</v>
      </c>
      <c r="DT616" s="191">
        <f t="shared" ref="DT616" si="6721">IFERROR(DS616/DQ616,"nebija plānots")</f>
        <v>1</v>
      </c>
      <c r="DU616" s="84">
        <f t="shared" ref="DU616" si="6722">DS616-DQ616</f>
        <v>0</v>
      </c>
      <c r="DV616" s="84">
        <f t="shared" si="6714"/>
        <v>0</v>
      </c>
      <c r="DW616" s="84">
        <v>0</v>
      </c>
      <c r="DX616" s="84">
        <f t="shared" ref="DX616" si="6723">DQ616+DV616</f>
        <v>174166.49</v>
      </c>
      <c r="DY616" s="84">
        <v>0</v>
      </c>
      <c r="DZ616" s="84">
        <f t="shared" si="6425"/>
        <v>174166.49</v>
      </c>
      <c r="EA616" s="191">
        <f t="shared" ref="EA616" si="6724">IFERROR(DZ616/DX616,"nebija plānots")</f>
        <v>1</v>
      </c>
      <c r="EB616" s="84">
        <f t="shared" ref="EB616" si="6725">DZ616-DX616</f>
        <v>0</v>
      </c>
      <c r="EC616" s="84">
        <f t="shared" si="6714"/>
        <v>0</v>
      </c>
      <c r="ED616" s="84">
        <v>0</v>
      </c>
      <c r="EE616" s="84">
        <f t="shared" ref="EE616" si="6726">DX616+EC616</f>
        <v>174166.49</v>
      </c>
      <c r="EF616" s="84">
        <v>0</v>
      </c>
      <c r="EG616" s="84">
        <f t="shared" si="6426"/>
        <v>174166.49</v>
      </c>
      <c r="EH616" s="191">
        <f t="shared" ref="EH616" si="6727">IFERROR(EG616/EE616,"nebija plānots")</f>
        <v>1</v>
      </c>
      <c r="EI616" s="84">
        <f t="shared" ref="EI616" si="6728">EG616-EE616</f>
        <v>0</v>
      </c>
      <c r="EJ616" s="84">
        <f t="shared" si="6714"/>
        <v>45719.46</v>
      </c>
      <c r="EK616" s="84">
        <v>45941.93</v>
      </c>
      <c r="EL616" s="84">
        <f t="shared" ref="EL616" si="6729">EE616+EJ616</f>
        <v>219885.94999999998</v>
      </c>
      <c r="EM616" s="84">
        <v>0</v>
      </c>
      <c r="EN616" s="84">
        <f t="shared" si="6427"/>
        <v>220108.41999999998</v>
      </c>
      <c r="EO616" s="191">
        <f t="shared" ref="EO616" si="6730">IFERROR(EN616/EL616,"nebija plānots")</f>
        <v>1.0010117517740447</v>
      </c>
      <c r="EP616" s="84">
        <f t="shared" ref="EP616" si="6731">EN616-EL616</f>
        <v>222.47000000000116</v>
      </c>
      <c r="EQ616" s="84">
        <f t="shared" si="6714"/>
        <v>0</v>
      </c>
      <c r="ER616" s="84">
        <v>0</v>
      </c>
      <c r="ES616" s="84">
        <f t="shared" ref="ES616" si="6732">EL616+EQ616</f>
        <v>219885.94999999998</v>
      </c>
      <c r="ET616" s="84">
        <v>0</v>
      </c>
      <c r="EU616" s="84">
        <f t="shared" si="6428"/>
        <v>220108.41999999998</v>
      </c>
      <c r="EV616" s="191">
        <f t="shared" ref="EV616" si="6733">IFERROR(EU616/ES616,"nebija plānots")</f>
        <v>1.0010117517740447</v>
      </c>
      <c r="EW616" s="84">
        <f t="shared" ref="EW616" si="6734">EU616-ES616</f>
        <v>222.47000000000116</v>
      </c>
      <c r="EX616" s="84">
        <f t="shared" si="6714"/>
        <v>0</v>
      </c>
      <c r="EY616" s="84">
        <v>0</v>
      </c>
      <c r="EZ616" s="84">
        <f t="shared" ref="EZ616" si="6735">ES616+EX616</f>
        <v>219885.94999999998</v>
      </c>
      <c r="FA616" s="84">
        <v>0</v>
      </c>
      <c r="FB616" s="84">
        <f t="shared" si="6429"/>
        <v>220108.41999999998</v>
      </c>
      <c r="FC616" s="191">
        <f t="shared" ref="FC616" si="6736">IFERROR(FB616/EZ616,"nebija plānots")</f>
        <v>1.0010117517740447</v>
      </c>
      <c r="FD616" s="84">
        <f t="shared" ref="FD616" si="6737">FB616-EZ616</f>
        <v>222.47000000000116</v>
      </c>
      <c r="FE616" s="84">
        <f t="shared" si="6714"/>
        <v>88625.25</v>
      </c>
      <c r="FF616" s="84">
        <v>96436.49</v>
      </c>
      <c r="FG616" s="84">
        <f t="shared" ref="FG616" si="6738">EZ616+FE616</f>
        <v>308511.19999999995</v>
      </c>
      <c r="FH616" s="84">
        <v>0</v>
      </c>
      <c r="FI616" s="84">
        <f t="shared" si="6430"/>
        <v>316544.90999999997</v>
      </c>
      <c r="FJ616" s="191">
        <f t="shared" ref="FJ616" si="6739">IFERROR(FI616/FG616,"nebija plānots")</f>
        <v>1.0260402539680893</v>
      </c>
      <c r="FK616" s="84">
        <f t="shared" ref="FK616" si="6740">FI616-FG616</f>
        <v>8033.710000000021</v>
      </c>
      <c r="FL616" s="84">
        <f t="shared" si="6714"/>
        <v>0</v>
      </c>
      <c r="FM616" s="84">
        <v>0</v>
      </c>
      <c r="FN616" s="84">
        <f t="shared" ref="FN616" si="6741">FG616+FL616</f>
        <v>308511.19999999995</v>
      </c>
      <c r="FO616" s="84">
        <v>0</v>
      </c>
      <c r="FP616" s="84">
        <f t="shared" si="6431"/>
        <v>316544.90999999997</v>
      </c>
      <c r="FQ616" s="191">
        <f t="shared" ref="FQ616" si="6742">IFERROR(FP616/FN616,"nebija plānots")</f>
        <v>1.0260402539680893</v>
      </c>
      <c r="FR616" s="84">
        <f t="shared" ref="FR616" si="6743">FP616-FN616</f>
        <v>8033.710000000021</v>
      </c>
      <c r="FS616" s="97">
        <f t="shared" si="5932"/>
        <v>308511.19999999995</v>
      </c>
      <c r="FT616" s="97">
        <f t="shared" si="6432"/>
        <v>799719.8</v>
      </c>
      <c r="FU616" s="84">
        <v>242032.02</v>
      </c>
      <c r="FV616" s="84">
        <v>242031.91</v>
      </c>
      <c r="FW616" s="84">
        <v>0</v>
      </c>
      <c r="FX616" s="84">
        <f t="shared" si="6433"/>
        <v>242031.91</v>
      </c>
      <c r="FY616" s="191">
        <f t="shared" si="6434"/>
        <v>0.99999954551468029</v>
      </c>
      <c r="FZ616" s="84">
        <f t="shared" si="6435"/>
        <v>0.10999999998603016</v>
      </c>
      <c r="GA616" s="84">
        <v>0</v>
      </c>
      <c r="GB616" s="84">
        <v>0</v>
      </c>
      <c r="GC616" s="84">
        <f t="shared" si="6436"/>
        <v>0</v>
      </c>
      <c r="GD616" s="84">
        <f t="shared" si="6437"/>
        <v>0</v>
      </c>
      <c r="GE616" s="84">
        <f t="shared" si="6438"/>
        <v>242031.91</v>
      </c>
      <c r="GF616" s="191">
        <f t="shared" si="6439"/>
        <v>0.99999954551468029</v>
      </c>
      <c r="GG616" s="84">
        <f t="shared" si="6440"/>
        <v>0.10999999998603016</v>
      </c>
      <c r="GH616" s="84">
        <v>0</v>
      </c>
      <c r="GI616" s="84">
        <v>0</v>
      </c>
      <c r="GJ616" s="84">
        <f t="shared" si="6441"/>
        <v>0</v>
      </c>
      <c r="GK616" s="84">
        <f t="shared" si="6442"/>
        <v>0</v>
      </c>
      <c r="GL616" s="84">
        <f t="shared" si="6443"/>
        <v>242031.91</v>
      </c>
      <c r="GM616" s="191">
        <f t="shared" si="6444"/>
        <v>0.99999954551468029</v>
      </c>
      <c r="GN616" s="84">
        <f t="shared" si="6445"/>
        <v>0.10999999998603016</v>
      </c>
      <c r="GO616" s="84">
        <v>0</v>
      </c>
      <c r="GP616" s="84">
        <v>0</v>
      </c>
      <c r="GQ616" s="84">
        <f t="shared" si="6414"/>
        <v>0</v>
      </c>
      <c r="GR616" s="84">
        <f t="shared" si="6415"/>
        <v>0</v>
      </c>
      <c r="GS616" s="84">
        <f t="shared" si="6416"/>
        <v>242031.91</v>
      </c>
      <c r="GT616" s="191">
        <f t="shared" si="6446"/>
        <v>0.99999954551468029</v>
      </c>
      <c r="GU616" s="84">
        <f t="shared" si="6417"/>
        <v>0.10999999998603016</v>
      </c>
      <c r="GV616" s="84">
        <v>0</v>
      </c>
      <c r="GW616" s="84">
        <v>0</v>
      </c>
      <c r="GX616" s="84">
        <f t="shared" si="6418"/>
        <v>0</v>
      </c>
      <c r="GY616" s="84">
        <f t="shared" si="6419"/>
        <v>0</v>
      </c>
      <c r="GZ616" s="84">
        <f t="shared" si="6420"/>
        <v>242031.91</v>
      </c>
      <c r="HA616" s="191">
        <f t="shared" si="6643"/>
        <v>0.99999954551468029</v>
      </c>
      <c r="HB616" s="84">
        <f t="shared" si="6421"/>
        <v>0.10999999998603016</v>
      </c>
      <c r="HC616" s="57">
        <f>FU616+FS616+CQ616+CD616+BQ616+BC616+AP616</f>
        <v>1033718.1099999999</v>
      </c>
      <c r="HD616" s="57">
        <f>Q616-HC616</f>
        <v>111491.89000000013</v>
      </c>
      <c r="HE616" s="58" t="s">
        <v>683</v>
      </c>
      <c r="HF616" s="58"/>
      <c r="HG616" s="59"/>
      <c r="HH616" s="59"/>
      <c r="HI616" s="59"/>
    </row>
    <row r="617" spans="1:217" ht="75.400000000000006" hidden="1" customHeight="1" outlineLevel="1" x14ac:dyDescent="0.45">
      <c r="B617" s="9"/>
      <c r="C617" s="317" t="s">
        <v>172</v>
      </c>
      <c r="D617" s="1" t="s">
        <v>1471</v>
      </c>
      <c r="E617" s="35">
        <v>599</v>
      </c>
      <c r="F617" s="35">
        <v>10</v>
      </c>
      <c r="G617" s="36" t="s">
        <v>172</v>
      </c>
      <c r="H617" s="37" t="s">
        <v>327</v>
      </c>
      <c r="I617" s="37" t="s">
        <v>578</v>
      </c>
      <c r="J617" s="54">
        <v>0</v>
      </c>
      <c r="K617" s="38"/>
      <c r="L617" s="38"/>
      <c r="M617" s="39" t="s">
        <v>118</v>
      </c>
      <c r="N617" s="38"/>
      <c r="O617" s="38"/>
      <c r="P617" s="38" t="s">
        <v>456</v>
      </c>
      <c r="Q617" s="40"/>
      <c r="R617" s="40"/>
      <c r="S617" s="40"/>
      <c r="T617" s="40"/>
      <c r="U617" s="98"/>
      <c r="V617" s="40"/>
      <c r="W617" s="40"/>
      <c r="X617" s="85">
        <f t="shared" si="6497"/>
        <v>0</v>
      </c>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0"/>
      <c r="AZ617" s="40"/>
      <c r="BA617" s="40"/>
      <c r="BB617" s="40"/>
      <c r="BC617" s="40"/>
      <c r="BD617" s="40"/>
      <c r="BE617" s="40"/>
      <c r="BF617" s="40"/>
      <c r="BG617" s="40"/>
      <c r="BH617" s="40"/>
      <c r="BI617" s="40"/>
      <c r="BJ617" s="40"/>
      <c r="BK617" s="40"/>
      <c r="BL617" s="40"/>
      <c r="BM617" s="40"/>
      <c r="BN617" s="40"/>
      <c r="BO617" s="40"/>
      <c r="BP617" s="40"/>
      <c r="BQ617" s="40"/>
      <c r="BR617" s="40"/>
      <c r="BS617" s="40"/>
      <c r="BT617" s="40"/>
      <c r="BU617" s="40"/>
      <c r="BV617" s="40"/>
      <c r="BW617" s="40"/>
      <c r="BX617" s="40"/>
      <c r="BY617" s="40"/>
      <c r="BZ617" s="40"/>
      <c r="CA617" s="40"/>
      <c r="CB617" s="40"/>
      <c r="CC617" s="40"/>
      <c r="CD617" s="40"/>
      <c r="CE617" s="40"/>
      <c r="CF617" s="40"/>
      <c r="CG617" s="40"/>
      <c r="CH617" s="40"/>
      <c r="CI617" s="40"/>
      <c r="CJ617" s="40"/>
      <c r="CK617" s="40"/>
      <c r="CL617" s="40"/>
      <c r="CM617" s="40"/>
      <c r="CN617" s="40"/>
      <c r="CO617" s="84">
        <v>0</v>
      </c>
      <c r="CP617" s="84">
        <v>0</v>
      </c>
      <c r="CQ617" s="40"/>
      <c r="CR617" s="57">
        <f t="shared" si="6498"/>
        <v>0</v>
      </c>
      <c r="CS617" s="40"/>
      <c r="CT617" s="40"/>
      <c r="CU617" s="84"/>
      <c r="CV617" s="84"/>
      <c r="CW617" s="84"/>
      <c r="CX617" s="84"/>
      <c r="CY617" s="191"/>
      <c r="CZ617" s="84"/>
      <c r="DA617" s="40"/>
      <c r="DB617" s="84">
        <v>0</v>
      </c>
      <c r="DC617" s="84"/>
      <c r="DD617" s="84"/>
      <c r="DE617" s="84">
        <f t="shared" si="6422"/>
        <v>0</v>
      </c>
      <c r="DF617" s="191"/>
      <c r="DG617" s="84"/>
      <c r="DH617" s="40"/>
      <c r="DI617" s="84">
        <v>0</v>
      </c>
      <c r="DJ617" s="84"/>
      <c r="DK617" s="84"/>
      <c r="DL617" s="84">
        <f t="shared" si="6423"/>
        <v>0</v>
      </c>
      <c r="DM617" s="191"/>
      <c r="DN617" s="84"/>
      <c r="DO617" s="40"/>
      <c r="DP617" s="84">
        <v>0</v>
      </c>
      <c r="DQ617" s="84"/>
      <c r="DR617" s="84"/>
      <c r="DS617" s="84">
        <f t="shared" si="6424"/>
        <v>0</v>
      </c>
      <c r="DT617" s="191"/>
      <c r="DU617" s="84"/>
      <c r="DV617" s="40"/>
      <c r="DW617" s="84">
        <v>0</v>
      </c>
      <c r="DX617" s="84"/>
      <c r="DY617" s="84"/>
      <c r="DZ617" s="84">
        <f t="shared" si="6425"/>
        <v>0</v>
      </c>
      <c r="EA617" s="191"/>
      <c r="EB617" s="84"/>
      <c r="EC617" s="40"/>
      <c r="ED617" s="84">
        <v>0</v>
      </c>
      <c r="EE617" s="84"/>
      <c r="EF617" s="84"/>
      <c r="EG617" s="84">
        <f t="shared" si="6426"/>
        <v>0</v>
      </c>
      <c r="EH617" s="191"/>
      <c r="EI617" s="84"/>
      <c r="EJ617" s="40"/>
      <c r="EK617" s="84">
        <v>0</v>
      </c>
      <c r="EL617" s="84"/>
      <c r="EM617" s="84"/>
      <c r="EN617" s="84">
        <f t="shared" si="6427"/>
        <v>0</v>
      </c>
      <c r="EO617" s="191"/>
      <c r="EP617" s="84"/>
      <c r="EQ617" s="40"/>
      <c r="ER617" s="84">
        <v>0</v>
      </c>
      <c r="ES617" s="84"/>
      <c r="ET617" s="84"/>
      <c r="EU617" s="84">
        <f t="shared" si="6428"/>
        <v>0</v>
      </c>
      <c r="EV617" s="191"/>
      <c r="EW617" s="84"/>
      <c r="EX617" s="40"/>
      <c r="EY617" s="84">
        <v>0</v>
      </c>
      <c r="EZ617" s="84"/>
      <c r="FA617" s="84"/>
      <c r="FB617" s="84">
        <f t="shared" si="6429"/>
        <v>0</v>
      </c>
      <c r="FC617" s="191"/>
      <c r="FD617" s="84"/>
      <c r="FE617" s="40"/>
      <c r="FF617" s="84">
        <v>0</v>
      </c>
      <c r="FG617" s="84"/>
      <c r="FH617" s="84"/>
      <c r="FI617" s="84">
        <f t="shared" si="6430"/>
        <v>0</v>
      </c>
      <c r="FJ617" s="191"/>
      <c r="FK617" s="84"/>
      <c r="FL617" s="40"/>
      <c r="FM617" s="84">
        <v>0</v>
      </c>
      <c r="FN617" s="84"/>
      <c r="FO617" s="84"/>
      <c r="FP617" s="84">
        <f t="shared" si="6431"/>
        <v>0</v>
      </c>
      <c r="FQ617" s="191"/>
      <c r="FR617" s="84"/>
      <c r="FS617" s="40"/>
      <c r="FT617" s="97">
        <f t="shared" si="6432"/>
        <v>0</v>
      </c>
      <c r="FU617" s="84">
        <v>0</v>
      </c>
      <c r="FV617" s="84">
        <v>0</v>
      </c>
      <c r="FW617" s="84">
        <v>0</v>
      </c>
      <c r="FX617" s="84">
        <f t="shared" si="6433"/>
        <v>0</v>
      </c>
      <c r="FY617" s="191" t="str">
        <f t="shared" si="6434"/>
        <v>nebija plānots</v>
      </c>
      <c r="FZ617" s="84">
        <f t="shared" si="6435"/>
        <v>0</v>
      </c>
      <c r="GA617" s="84">
        <v>0</v>
      </c>
      <c r="GB617" s="84">
        <v>0</v>
      </c>
      <c r="GC617" s="84">
        <f t="shared" si="6436"/>
        <v>0</v>
      </c>
      <c r="GD617" s="84">
        <f t="shared" si="6437"/>
        <v>0</v>
      </c>
      <c r="GE617" s="84">
        <f t="shared" si="6438"/>
        <v>0</v>
      </c>
      <c r="GF617" s="191" t="str">
        <f t="shared" si="6439"/>
        <v>nebija plānots</v>
      </c>
      <c r="GG617" s="84">
        <f t="shared" si="6440"/>
        <v>0</v>
      </c>
      <c r="GH617" s="84">
        <v>0</v>
      </c>
      <c r="GI617" s="84">
        <v>0</v>
      </c>
      <c r="GJ617" s="84">
        <f t="shared" si="6441"/>
        <v>0</v>
      </c>
      <c r="GK617" s="84">
        <f t="shared" si="6442"/>
        <v>0</v>
      </c>
      <c r="GL617" s="84">
        <f t="shared" si="6443"/>
        <v>0</v>
      </c>
      <c r="GM617" s="191" t="str">
        <f t="shared" si="6444"/>
        <v>nebija plānots</v>
      </c>
      <c r="GN617" s="84">
        <f t="shared" si="6445"/>
        <v>0</v>
      </c>
      <c r="GO617" s="84">
        <v>0</v>
      </c>
      <c r="GP617" s="84">
        <v>0</v>
      </c>
      <c r="GQ617" s="84">
        <f t="shared" si="6414"/>
        <v>0</v>
      </c>
      <c r="GR617" s="84">
        <f t="shared" si="6415"/>
        <v>0</v>
      </c>
      <c r="GS617" s="84">
        <f t="shared" si="6416"/>
        <v>0</v>
      </c>
      <c r="GT617" s="191" t="str">
        <f t="shared" si="6446"/>
        <v>nebija plānots</v>
      </c>
      <c r="GU617" s="84">
        <f t="shared" si="6417"/>
        <v>0</v>
      </c>
      <c r="GV617" s="84">
        <v>0</v>
      </c>
      <c r="GW617" s="84">
        <v>0</v>
      </c>
      <c r="GX617" s="84">
        <f t="shared" si="6418"/>
        <v>0</v>
      </c>
      <c r="GY617" s="84">
        <f t="shared" si="6419"/>
        <v>0</v>
      </c>
      <c r="GZ617" s="84">
        <f t="shared" si="6420"/>
        <v>0</v>
      </c>
      <c r="HA617" s="191" t="str">
        <f t="shared" si="6643"/>
        <v>nebija plānots</v>
      </c>
      <c r="HB617" s="84">
        <f t="shared" si="6421"/>
        <v>0</v>
      </c>
      <c r="HC617" s="40"/>
      <c r="HD617" s="40"/>
      <c r="HE617" s="99"/>
      <c r="HF617" s="99"/>
      <c r="HG617" s="100"/>
      <c r="HH617" s="100"/>
      <c r="HI617" s="100"/>
    </row>
    <row r="618" spans="1:217" ht="75.400000000000006" hidden="1" customHeight="1" outlineLevel="1" x14ac:dyDescent="0.45">
      <c r="B618" s="9"/>
      <c r="C618" s="317" t="s">
        <v>172</v>
      </c>
      <c r="D618" s="1" t="s">
        <v>1471</v>
      </c>
      <c r="E618" s="35">
        <v>600</v>
      </c>
      <c r="F618" s="35">
        <v>10</v>
      </c>
      <c r="G618" s="36" t="s">
        <v>172</v>
      </c>
      <c r="H618" s="37" t="s">
        <v>327</v>
      </c>
      <c r="I618" s="37" t="s">
        <v>578</v>
      </c>
      <c r="J618" s="54">
        <v>0</v>
      </c>
      <c r="K618" s="38"/>
      <c r="L618" s="38"/>
      <c r="M618" s="39" t="s">
        <v>118</v>
      </c>
      <c r="N618" s="38"/>
      <c r="O618" s="38"/>
      <c r="P618" s="38" t="s">
        <v>457</v>
      </c>
      <c r="Q618" s="40"/>
      <c r="R618" s="40"/>
      <c r="S618" s="40"/>
      <c r="T618" s="40"/>
      <c r="U618" s="98"/>
      <c r="V618" s="40"/>
      <c r="W618" s="40"/>
      <c r="X618" s="85">
        <f t="shared" si="6497"/>
        <v>0</v>
      </c>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0"/>
      <c r="AZ618" s="40"/>
      <c r="BA618" s="40"/>
      <c r="BB618" s="40"/>
      <c r="BC618" s="40"/>
      <c r="BD618" s="40"/>
      <c r="BE618" s="40"/>
      <c r="BF618" s="40"/>
      <c r="BG618" s="40"/>
      <c r="BH618" s="40"/>
      <c r="BI618" s="40"/>
      <c r="BJ618" s="40"/>
      <c r="BK618" s="40"/>
      <c r="BL618" s="40"/>
      <c r="BM618" s="40"/>
      <c r="BN618" s="40"/>
      <c r="BO618" s="40"/>
      <c r="BP618" s="40"/>
      <c r="BQ618" s="40"/>
      <c r="BR618" s="40"/>
      <c r="BS618" s="40"/>
      <c r="BT618" s="40"/>
      <c r="BU618" s="40"/>
      <c r="BV618" s="40"/>
      <c r="BW618" s="40"/>
      <c r="BX618" s="40"/>
      <c r="BY618" s="40"/>
      <c r="BZ618" s="40"/>
      <c r="CA618" s="40"/>
      <c r="CB618" s="40"/>
      <c r="CC618" s="40"/>
      <c r="CD618" s="40"/>
      <c r="CE618" s="40"/>
      <c r="CF618" s="40"/>
      <c r="CG618" s="40"/>
      <c r="CH618" s="40"/>
      <c r="CI618" s="40"/>
      <c r="CJ618" s="40"/>
      <c r="CK618" s="40"/>
      <c r="CL618" s="40"/>
      <c r="CM618" s="40"/>
      <c r="CN618" s="40"/>
      <c r="CO618" s="84">
        <v>0</v>
      </c>
      <c r="CP618" s="84">
        <v>0</v>
      </c>
      <c r="CQ618" s="40"/>
      <c r="CR618" s="57">
        <f t="shared" si="6498"/>
        <v>0</v>
      </c>
      <c r="CS618" s="40"/>
      <c r="CT618" s="40">
        <v>0</v>
      </c>
      <c r="CU618" s="84"/>
      <c r="CV618" s="84"/>
      <c r="CW618" s="84"/>
      <c r="CX618" s="84"/>
      <c r="CY618" s="191"/>
      <c r="CZ618" s="84"/>
      <c r="DA618" s="40">
        <v>174166.49</v>
      </c>
      <c r="DB618" s="84">
        <v>0</v>
      </c>
      <c r="DC618" s="84"/>
      <c r="DD618" s="84"/>
      <c r="DE618" s="84">
        <f t="shared" si="6422"/>
        <v>0</v>
      </c>
      <c r="DF618" s="191"/>
      <c r="DG618" s="84"/>
      <c r="DH618" s="40">
        <v>0</v>
      </c>
      <c r="DI618" s="84">
        <v>0</v>
      </c>
      <c r="DJ618" s="84"/>
      <c r="DK618" s="84"/>
      <c r="DL618" s="84">
        <f t="shared" si="6423"/>
        <v>0</v>
      </c>
      <c r="DM618" s="191"/>
      <c r="DN618" s="84"/>
      <c r="DO618" s="40">
        <v>0</v>
      </c>
      <c r="DP618" s="84">
        <v>0</v>
      </c>
      <c r="DQ618" s="84"/>
      <c r="DR618" s="84"/>
      <c r="DS618" s="84">
        <f t="shared" si="6424"/>
        <v>0</v>
      </c>
      <c r="DT618" s="191"/>
      <c r="DU618" s="84"/>
      <c r="DV618" s="40">
        <v>0</v>
      </c>
      <c r="DW618" s="84">
        <v>0</v>
      </c>
      <c r="DX618" s="84"/>
      <c r="DY618" s="84"/>
      <c r="DZ618" s="84">
        <f t="shared" si="6425"/>
        <v>0</v>
      </c>
      <c r="EA618" s="191"/>
      <c r="EB618" s="84"/>
      <c r="EC618" s="40">
        <v>0</v>
      </c>
      <c r="ED618" s="84">
        <v>0</v>
      </c>
      <c r="EE618" s="84"/>
      <c r="EF618" s="84"/>
      <c r="EG618" s="84">
        <f t="shared" si="6426"/>
        <v>0</v>
      </c>
      <c r="EH618" s="191"/>
      <c r="EI618" s="84"/>
      <c r="EJ618" s="40">
        <v>45719.46</v>
      </c>
      <c r="EK618" s="84">
        <v>0</v>
      </c>
      <c r="EL618" s="84"/>
      <c r="EM618" s="84"/>
      <c r="EN618" s="84">
        <f t="shared" si="6427"/>
        <v>0</v>
      </c>
      <c r="EO618" s="191"/>
      <c r="EP618" s="84"/>
      <c r="EQ618" s="40">
        <v>0</v>
      </c>
      <c r="ER618" s="84">
        <v>0</v>
      </c>
      <c r="ES618" s="84"/>
      <c r="ET618" s="84"/>
      <c r="EU618" s="84">
        <f t="shared" si="6428"/>
        <v>0</v>
      </c>
      <c r="EV618" s="191"/>
      <c r="EW618" s="84"/>
      <c r="EX618" s="40">
        <v>0</v>
      </c>
      <c r="EY618" s="84">
        <v>0</v>
      </c>
      <c r="EZ618" s="84"/>
      <c r="FA618" s="84"/>
      <c r="FB618" s="84">
        <f t="shared" si="6429"/>
        <v>0</v>
      </c>
      <c r="FC618" s="191"/>
      <c r="FD618" s="84"/>
      <c r="FE618" s="40">
        <v>88625.25</v>
      </c>
      <c r="FF618" s="84">
        <v>0</v>
      </c>
      <c r="FG618" s="84"/>
      <c r="FH618" s="84"/>
      <c r="FI618" s="84">
        <f t="shared" si="6430"/>
        <v>0</v>
      </c>
      <c r="FJ618" s="191"/>
      <c r="FK618" s="84"/>
      <c r="FL618" s="40">
        <v>0</v>
      </c>
      <c r="FM618" s="84">
        <v>0</v>
      </c>
      <c r="FN618" s="84"/>
      <c r="FO618" s="84"/>
      <c r="FP618" s="84">
        <f t="shared" si="6431"/>
        <v>0</v>
      </c>
      <c r="FQ618" s="191"/>
      <c r="FR618" s="84"/>
      <c r="FS618" s="40"/>
      <c r="FT618" s="97">
        <f t="shared" si="6432"/>
        <v>0</v>
      </c>
      <c r="FU618" s="84">
        <v>0</v>
      </c>
      <c r="FV618" s="84">
        <v>0</v>
      </c>
      <c r="FW618" s="84">
        <v>0</v>
      </c>
      <c r="FX618" s="84">
        <f t="shared" si="6433"/>
        <v>0</v>
      </c>
      <c r="FY618" s="191" t="str">
        <f t="shared" si="6434"/>
        <v>nebija plānots</v>
      </c>
      <c r="FZ618" s="84">
        <f t="shared" si="6435"/>
        <v>0</v>
      </c>
      <c r="GA618" s="84">
        <v>0</v>
      </c>
      <c r="GB618" s="84">
        <v>0</v>
      </c>
      <c r="GC618" s="84">
        <f t="shared" si="6436"/>
        <v>0</v>
      </c>
      <c r="GD618" s="84">
        <f t="shared" si="6437"/>
        <v>0</v>
      </c>
      <c r="GE618" s="84">
        <f t="shared" si="6438"/>
        <v>0</v>
      </c>
      <c r="GF618" s="191" t="str">
        <f t="shared" si="6439"/>
        <v>nebija plānots</v>
      </c>
      <c r="GG618" s="84">
        <f t="shared" si="6440"/>
        <v>0</v>
      </c>
      <c r="GH618" s="84">
        <v>0</v>
      </c>
      <c r="GI618" s="84">
        <v>0</v>
      </c>
      <c r="GJ618" s="84">
        <f t="shared" si="6441"/>
        <v>0</v>
      </c>
      <c r="GK618" s="84">
        <f t="shared" si="6442"/>
        <v>0</v>
      </c>
      <c r="GL618" s="84">
        <f t="shared" si="6443"/>
        <v>0</v>
      </c>
      <c r="GM618" s="191" t="str">
        <f t="shared" si="6444"/>
        <v>nebija plānots</v>
      </c>
      <c r="GN618" s="84">
        <f t="shared" si="6445"/>
        <v>0</v>
      </c>
      <c r="GO618" s="84">
        <v>0</v>
      </c>
      <c r="GP618" s="84">
        <v>0</v>
      </c>
      <c r="GQ618" s="84">
        <f t="shared" si="6414"/>
        <v>0</v>
      </c>
      <c r="GR618" s="84">
        <f t="shared" si="6415"/>
        <v>0</v>
      </c>
      <c r="GS618" s="84">
        <f t="shared" si="6416"/>
        <v>0</v>
      </c>
      <c r="GT618" s="191" t="str">
        <f t="shared" si="6446"/>
        <v>nebija plānots</v>
      </c>
      <c r="GU618" s="84">
        <f t="shared" si="6417"/>
        <v>0</v>
      </c>
      <c r="GV618" s="84">
        <v>0</v>
      </c>
      <c r="GW618" s="84">
        <v>0</v>
      </c>
      <c r="GX618" s="84">
        <f t="shared" si="6418"/>
        <v>0</v>
      </c>
      <c r="GY618" s="84">
        <f t="shared" si="6419"/>
        <v>0</v>
      </c>
      <c r="GZ618" s="84">
        <f t="shared" si="6420"/>
        <v>0</v>
      </c>
      <c r="HA618" s="191" t="str">
        <f t="shared" si="6643"/>
        <v>nebija plānots</v>
      </c>
      <c r="HB618" s="84">
        <f t="shared" si="6421"/>
        <v>0</v>
      </c>
      <c r="HC618" s="40"/>
      <c r="HD618" s="40"/>
      <c r="HE618" s="99"/>
      <c r="HF618" s="158">
        <v>0.9</v>
      </c>
      <c r="HG618" s="100" t="s">
        <v>719</v>
      </c>
      <c r="HH618" s="100"/>
      <c r="HI618" s="100"/>
    </row>
    <row r="619" spans="1:217" ht="75.400000000000006" customHeight="1" collapsed="1" x14ac:dyDescent="0.45">
      <c r="A619" s="1" t="str">
        <f>G619&amp;K619</f>
        <v>10.1.2.1</v>
      </c>
      <c r="B619" s="9" t="str">
        <f>C619&amp;J619&amp;"."&amp;D619</f>
        <v>10.1.2.1.Nē</v>
      </c>
      <c r="C619" s="317" t="s">
        <v>173</v>
      </c>
      <c r="D619" s="1" t="s">
        <v>1471</v>
      </c>
      <c r="E619" s="35">
        <v>601</v>
      </c>
      <c r="F619" s="52">
        <v>10</v>
      </c>
      <c r="G619" s="55" t="s">
        <v>173</v>
      </c>
      <c r="H619" s="54" t="s">
        <v>328</v>
      </c>
      <c r="I619" s="54" t="str">
        <f t="shared" si="4781"/>
        <v>10.1.2. TP informācijai un komunikācijai</v>
      </c>
      <c r="J619" s="54">
        <v>1</v>
      </c>
      <c r="K619" s="62">
        <v>1</v>
      </c>
      <c r="L619" s="38" t="str">
        <f t="shared" si="4782"/>
        <v>10.1.2.1</v>
      </c>
      <c r="M619" s="63" t="s">
        <v>118</v>
      </c>
      <c r="N619" s="62" t="s">
        <v>119</v>
      </c>
      <c r="O619" s="55" t="s">
        <v>222</v>
      </c>
      <c r="P619" s="55" t="s">
        <v>225</v>
      </c>
      <c r="Q619" s="57">
        <f t="shared" si="5972"/>
        <v>2276753</v>
      </c>
      <c r="R619" s="57">
        <f t="shared" si="5973"/>
        <v>2276753</v>
      </c>
      <c r="S619" s="80">
        <v>0</v>
      </c>
      <c r="T619" s="80">
        <v>0</v>
      </c>
      <c r="U619" s="81">
        <v>2276753</v>
      </c>
      <c r="V619" s="80">
        <v>0</v>
      </c>
      <c r="W619" s="80">
        <v>0</v>
      </c>
      <c r="X619" s="85" t="str">
        <f t="shared" si="6497"/>
        <v>TP ESF</v>
      </c>
      <c r="Y619" s="85">
        <v>0</v>
      </c>
      <c r="Z619" s="85">
        <v>231509.08</v>
      </c>
      <c r="AA619" s="85">
        <v>0</v>
      </c>
      <c r="AB619" s="85">
        <v>92147.16</v>
      </c>
      <c r="AC619" s="85">
        <v>72565.84</v>
      </c>
      <c r="AD619" s="85">
        <v>0</v>
      </c>
      <c r="AE619" s="85">
        <v>60232.68</v>
      </c>
      <c r="AF619" s="85">
        <v>21768.33</v>
      </c>
      <c r="AG619" s="85">
        <v>79.14</v>
      </c>
      <c r="AH619" s="85">
        <v>80980.489999999991</v>
      </c>
      <c r="AI619" s="85">
        <v>28806.91</v>
      </c>
      <c r="AJ619" s="85">
        <v>0</v>
      </c>
      <c r="AK619" s="85">
        <v>76865.72</v>
      </c>
      <c r="AL619" s="85">
        <v>26391.79</v>
      </c>
      <c r="AM619" s="85">
        <v>459838.06</v>
      </c>
      <c r="AN619" s="85">
        <f t="shared" si="6154"/>
        <v>691347.14</v>
      </c>
      <c r="AO619" s="85">
        <v>876243.82999999984</v>
      </c>
      <c r="AP619" s="57">
        <f t="shared" si="4538"/>
        <v>1567590.9699999997</v>
      </c>
      <c r="AQ619" s="85">
        <v>17342.53</v>
      </c>
      <c r="AR619" s="85">
        <v>74148.289999999994</v>
      </c>
      <c r="AS619" s="85">
        <v>305370.75</v>
      </c>
      <c r="AT619" s="85">
        <v>190753.68</v>
      </c>
      <c r="AU619" s="85">
        <v>121545.98</v>
      </c>
      <c r="AV619" s="85">
        <v>0</v>
      </c>
      <c r="AW619" s="85">
        <v>0</v>
      </c>
      <c r="AX619" s="85">
        <v>0</v>
      </c>
      <c r="AY619" s="85">
        <v>0</v>
      </c>
      <c r="AZ619" s="85">
        <v>0</v>
      </c>
      <c r="BA619" s="85">
        <v>0</v>
      </c>
      <c r="BB619" s="85">
        <v>-56.07</v>
      </c>
      <c r="BC619" s="57">
        <f t="shared" si="4539"/>
        <v>709105.16</v>
      </c>
      <c r="BD619" s="57">
        <f t="shared" si="4474"/>
        <v>2276696.13</v>
      </c>
      <c r="BE619" s="85">
        <v>0</v>
      </c>
      <c r="BF619" s="85">
        <v>0</v>
      </c>
      <c r="BG619" s="85">
        <v>0</v>
      </c>
      <c r="BH619" s="85">
        <v>0</v>
      </c>
      <c r="BI619" s="85">
        <v>0</v>
      </c>
      <c r="BJ619" s="85">
        <v>0</v>
      </c>
      <c r="BK619" s="85">
        <v>0</v>
      </c>
      <c r="BL619" s="85">
        <v>0</v>
      </c>
      <c r="BM619" s="85">
        <v>0</v>
      </c>
      <c r="BN619" s="85">
        <v>0</v>
      </c>
      <c r="BO619" s="85">
        <v>0</v>
      </c>
      <c r="BP619" s="85">
        <v>0</v>
      </c>
      <c r="BQ619" s="57">
        <f t="shared" si="4540"/>
        <v>0</v>
      </c>
      <c r="BR619" s="85">
        <v>0</v>
      </c>
      <c r="BS619" s="85">
        <v>0</v>
      </c>
      <c r="BT619" s="85">
        <v>0</v>
      </c>
      <c r="BU619" s="85">
        <v>0</v>
      </c>
      <c r="BV619" s="85">
        <v>0</v>
      </c>
      <c r="BW619" s="85">
        <v>0</v>
      </c>
      <c r="BX619" s="85">
        <v>0</v>
      </c>
      <c r="BY619" s="85">
        <v>0</v>
      </c>
      <c r="BZ619" s="85">
        <v>0</v>
      </c>
      <c r="CA619" s="85">
        <v>0</v>
      </c>
      <c r="CB619" s="85">
        <v>0</v>
      </c>
      <c r="CC619" s="85">
        <v>0</v>
      </c>
      <c r="CD619" s="57">
        <f t="shared" si="4475"/>
        <v>0</v>
      </c>
      <c r="CE619" s="85">
        <v>0</v>
      </c>
      <c r="CF619" s="85">
        <v>0</v>
      </c>
      <c r="CG619" s="85">
        <v>0</v>
      </c>
      <c r="CH619" s="85">
        <v>0</v>
      </c>
      <c r="CI619" s="85">
        <v>0</v>
      </c>
      <c r="CJ619" s="85">
        <v>0</v>
      </c>
      <c r="CK619" s="85">
        <v>0</v>
      </c>
      <c r="CL619" s="85">
        <v>0</v>
      </c>
      <c r="CM619" s="85">
        <v>0</v>
      </c>
      <c r="CN619" s="85">
        <v>0</v>
      </c>
      <c r="CO619" s="84">
        <v>0</v>
      </c>
      <c r="CP619" s="84">
        <v>0</v>
      </c>
      <c r="CQ619" s="57">
        <f>CE619+CF619+CG619+CH619+CI619+CJ619+CK619+CL619+CM619+CN619+CO619+CP619</f>
        <v>0</v>
      </c>
      <c r="CR619" s="57">
        <f t="shared" si="6498"/>
        <v>2276696.13</v>
      </c>
      <c r="CS619" s="179">
        <v>0</v>
      </c>
      <c r="CT619" s="84">
        <v>0</v>
      </c>
      <c r="CU619" s="84">
        <v>0</v>
      </c>
      <c r="CV619" s="84">
        <f t="shared" si="6462"/>
        <v>0</v>
      </c>
      <c r="CW619" s="84">
        <v>0</v>
      </c>
      <c r="CX619" s="84">
        <f t="shared" si="6463"/>
        <v>0</v>
      </c>
      <c r="CY619" s="191" t="str">
        <f t="shared" si="6464"/>
        <v>nebija plānots</v>
      </c>
      <c r="CZ619" s="84">
        <f t="shared" si="6465"/>
        <v>0</v>
      </c>
      <c r="DA619" s="84">
        <f t="shared" ref="DA619:FL619" si="6744">DA620+DA621</f>
        <v>0</v>
      </c>
      <c r="DB619" s="84">
        <v>0</v>
      </c>
      <c r="DC619" s="84">
        <f t="shared" si="6467"/>
        <v>0</v>
      </c>
      <c r="DD619" s="84">
        <v>0</v>
      </c>
      <c r="DE619" s="84">
        <f t="shared" si="6422"/>
        <v>0</v>
      </c>
      <c r="DF619" s="191" t="str">
        <f t="shared" ref="DF619" si="6745">IFERROR(DE619/DC619,"nebija plānots")</f>
        <v>nebija plānots</v>
      </c>
      <c r="DG619" s="84">
        <f t="shared" ref="DG619" si="6746">DE619-DC619</f>
        <v>0</v>
      </c>
      <c r="DH619" s="84">
        <f t="shared" si="6744"/>
        <v>0</v>
      </c>
      <c r="DI619" s="84">
        <v>0</v>
      </c>
      <c r="DJ619" s="84">
        <f t="shared" ref="DJ619" si="6747">DC619+DH619</f>
        <v>0</v>
      </c>
      <c r="DK619" s="84">
        <v>0</v>
      </c>
      <c r="DL619" s="84">
        <f t="shared" si="6423"/>
        <v>0</v>
      </c>
      <c r="DM619" s="191" t="str">
        <f t="shared" ref="DM619" si="6748">IFERROR(DL619/DJ619,"nebija plānots")</f>
        <v>nebija plānots</v>
      </c>
      <c r="DN619" s="84">
        <f t="shared" ref="DN619" si="6749">DL619-DJ619</f>
        <v>0</v>
      </c>
      <c r="DO619" s="84">
        <f t="shared" si="6744"/>
        <v>0</v>
      </c>
      <c r="DP619" s="84">
        <v>0</v>
      </c>
      <c r="DQ619" s="84">
        <f t="shared" ref="DQ619" si="6750">DJ619+DO619</f>
        <v>0</v>
      </c>
      <c r="DR619" s="84">
        <v>0</v>
      </c>
      <c r="DS619" s="84">
        <f t="shared" si="6424"/>
        <v>0</v>
      </c>
      <c r="DT619" s="191" t="str">
        <f t="shared" ref="DT619" si="6751">IFERROR(DS619/DQ619,"nebija plānots")</f>
        <v>nebija plānots</v>
      </c>
      <c r="DU619" s="84">
        <f t="shared" ref="DU619" si="6752">DS619-DQ619</f>
        <v>0</v>
      </c>
      <c r="DV619" s="84">
        <f t="shared" si="6744"/>
        <v>0</v>
      </c>
      <c r="DW619" s="84">
        <v>0</v>
      </c>
      <c r="DX619" s="84">
        <f t="shared" ref="DX619" si="6753">DQ619+DV619</f>
        <v>0</v>
      </c>
      <c r="DY619" s="84">
        <v>0</v>
      </c>
      <c r="DZ619" s="84">
        <f t="shared" si="6425"/>
        <v>0</v>
      </c>
      <c r="EA619" s="191" t="str">
        <f t="shared" ref="EA619" si="6754">IFERROR(DZ619/DX619,"nebija plānots")</f>
        <v>nebija plānots</v>
      </c>
      <c r="EB619" s="84">
        <f t="shared" ref="EB619" si="6755">DZ619-DX619</f>
        <v>0</v>
      </c>
      <c r="EC619" s="84">
        <f t="shared" si="6744"/>
        <v>0</v>
      </c>
      <c r="ED619" s="84">
        <v>0</v>
      </c>
      <c r="EE619" s="84">
        <f t="shared" ref="EE619" si="6756">DX619+EC619</f>
        <v>0</v>
      </c>
      <c r="EF619" s="84">
        <v>0</v>
      </c>
      <c r="EG619" s="84">
        <f t="shared" si="6426"/>
        <v>0</v>
      </c>
      <c r="EH619" s="191" t="str">
        <f t="shared" ref="EH619" si="6757">IFERROR(EG619/EE619,"nebija plānots")</f>
        <v>nebija plānots</v>
      </c>
      <c r="EI619" s="84">
        <f t="shared" ref="EI619" si="6758">EG619-EE619</f>
        <v>0</v>
      </c>
      <c r="EJ619" s="84">
        <f t="shared" si="6744"/>
        <v>0</v>
      </c>
      <c r="EK619" s="84">
        <v>0</v>
      </c>
      <c r="EL619" s="84">
        <f t="shared" ref="EL619" si="6759">EE619+EJ619</f>
        <v>0</v>
      </c>
      <c r="EM619" s="84">
        <v>0</v>
      </c>
      <c r="EN619" s="84">
        <f t="shared" si="6427"/>
        <v>0</v>
      </c>
      <c r="EO619" s="191" t="str">
        <f t="shared" ref="EO619" si="6760">IFERROR(EN619/EL619,"nebija plānots")</f>
        <v>nebija plānots</v>
      </c>
      <c r="EP619" s="84">
        <f t="shared" ref="EP619" si="6761">EN619-EL619</f>
        <v>0</v>
      </c>
      <c r="EQ619" s="84">
        <f t="shared" si="6744"/>
        <v>0</v>
      </c>
      <c r="ER619" s="84">
        <v>0</v>
      </c>
      <c r="ES619" s="84">
        <f t="shared" ref="ES619" si="6762">EL619+EQ619</f>
        <v>0</v>
      </c>
      <c r="ET619" s="84">
        <v>0</v>
      </c>
      <c r="EU619" s="84">
        <f t="shared" si="6428"/>
        <v>0</v>
      </c>
      <c r="EV619" s="191" t="str">
        <f t="shared" ref="EV619" si="6763">IFERROR(EU619/ES619,"nebija plānots")</f>
        <v>nebija plānots</v>
      </c>
      <c r="EW619" s="84">
        <f t="shared" ref="EW619" si="6764">EU619-ES619</f>
        <v>0</v>
      </c>
      <c r="EX619" s="84">
        <f t="shared" si="6744"/>
        <v>0</v>
      </c>
      <c r="EY619" s="84">
        <v>0</v>
      </c>
      <c r="EZ619" s="84">
        <f t="shared" ref="EZ619" si="6765">ES619+EX619</f>
        <v>0</v>
      </c>
      <c r="FA619" s="84">
        <v>0</v>
      </c>
      <c r="FB619" s="84">
        <f t="shared" si="6429"/>
        <v>0</v>
      </c>
      <c r="FC619" s="191" t="str">
        <f t="shared" ref="FC619" si="6766">IFERROR(FB619/EZ619,"nebija plānots")</f>
        <v>nebija plānots</v>
      </c>
      <c r="FD619" s="84">
        <f t="shared" ref="FD619" si="6767">FB619-EZ619</f>
        <v>0</v>
      </c>
      <c r="FE619" s="84">
        <f t="shared" si="6744"/>
        <v>0</v>
      </c>
      <c r="FF619" s="84">
        <v>0</v>
      </c>
      <c r="FG619" s="84">
        <f t="shared" ref="FG619" si="6768">EZ619+FE619</f>
        <v>0</v>
      </c>
      <c r="FH619" s="84">
        <v>0</v>
      </c>
      <c r="FI619" s="84">
        <f t="shared" si="6430"/>
        <v>0</v>
      </c>
      <c r="FJ619" s="191" t="str">
        <f t="shared" ref="FJ619" si="6769">IFERROR(FI619/FG619,"nebija plānots")</f>
        <v>nebija plānots</v>
      </c>
      <c r="FK619" s="84">
        <f t="shared" ref="FK619" si="6770">FI619-FG619</f>
        <v>0</v>
      </c>
      <c r="FL619" s="84">
        <f t="shared" si="6744"/>
        <v>0</v>
      </c>
      <c r="FM619" s="84">
        <v>0</v>
      </c>
      <c r="FN619" s="84">
        <f t="shared" ref="FN619" si="6771">FG619+FL619</f>
        <v>0</v>
      </c>
      <c r="FO619" s="84">
        <v>0</v>
      </c>
      <c r="FP619" s="84">
        <f t="shared" si="6431"/>
        <v>0</v>
      </c>
      <c r="FQ619" s="191" t="str">
        <f t="shared" ref="FQ619" si="6772">IFERROR(FP619/FN619,"nebija plānots")</f>
        <v>nebija plānots</v>
      </c>
      <c r="FR619" s="84">
        <f t="shared" ref="FR619" si="6773">FP619-FN619</f>
        <v>0</v>
      </c>
      <c r="FS619" s="97">
        <f t="shared" si="5932"/>
        <v>0</v>
      </c>
      <c r="FT619" s="97">
        <f t="shared" si="6432"/>
        <v>2276696.13</v>
      </c>
      <c r="FU619" s="84">
        <v>0</v>
      </c>
      <c r="FV619" s="84">
        <v>0</v>
      </c>
      <c r="FW619" s="84">
        <v>0</v>
      </c>
      <c r="FX619" s="84">
        <f t="shared" si="6433"/>
        <v>0</v>
      </c>
      <c r="FY619" s="191" t="str">
        <f t="shared" si="6434"/>
        <v>nebija plānots</v>
      </c>
      <c r="FZ619" s="84">
        <f t="shared" si="6435"/>
        <v>0</v>
      </c>
      <c r="GA619" s="84">
        <v>0</v>
      </c>
      <c r="GB619" s="84">
        <v>0</v>
      </c>
      <c r="GC619" s="84">
        <f t="shared" si="6436"/>
        <v>0</v>
      </c>
      <c r="GD619" s="84">
        <f t="shared" si="6437"/>
        <v>0</v>
      </c>
      <c r="GE619" s="84">
        <f t="shared" si="6438"/>
        <v>0</v>
      </c>
      <c r="GF619" s="191" t="str">
        <f t="shared" si="6439"/>
        <v>nebija plānots</v>
      </c>
      <c r="GG619" s="84">
        <f t="shared" si="6440"/>
        <v>0</v>
      </c>
      <c r="GH619" s="84">
        <v>0</v>
      </c>
      <c r="GI619" s="84">
        <v>0</v>
      </c>
      <c r="GJ619" s="84">
        <f t="shared" si="6441"/>
        <v>0</v>
      </c>
      <c r="GK619" s="84">
        <f t="shared" si="6442"/>
        <v>0</v>
      </c>
      <c r="GL619" s="84">
        <f t="shared" si="6443"/>
        <v>0</v>
      </c>
      <c r="GM619" s="191" t="str">
        <f t="shared" si="6444"/>
        <v>nebija plānots</v>
      </c>
      <c r="GN619" s="84">
        <f t="shared" si="6445"/>
        <v>0</v>
      </c>
      <c r="GO619" s="84">
        <v>0</v>
      </c>
      <c r="GP619" s="84">
        <v>0</v>
      </c>
      <c r="GQ619" s="84">
        <f t="shared" si="6414"/>
        <v>0</v>
      </c>
      <c r="GR619" s="84">
        <f t="shared" si="6415"/>
        <v>0</v>
      </c>
      <c r="GS619" s="84">
        <f t="shared" si="6416"/>
        <v>0</v>
      </c>
      <c r="GT619" s="191" t="str">
        <f t="shared" si="6446"/>
        <v>nebija plānots</v>
      </c>
      <c r="GU619" s="84">
        <f t="shared" si="6417"/>
        <v>0</v>
      </c>
      <c r="GV619" s="84">
        <v>0</v>
      </c>
      <c r="GW619" s="84">
        <v>0</v>
      </c>
      <c r="GX619" s="84">
        <f t="shared" si="6418"/>
        <v>0</v>
      </c>
      <c r="GY619" s="84">
        <f t="shared" si="6419"/>
        <v>0</v>
      </c>
      <c r="GZ619" s="84">
        <f t="shared" si="6420"/>
        <v>0</v>
      </c>
      <c r="HA619" s="191" t="str">
        <f t="shared" si="6643"/>
        <v>nebija plānots</v>
      </c>
      <c r="HB619" s="84">
        <f t="shared" si="6421"/>
        <v>0</v>
      </c>
      <c r="HC619" s="57">
        <f>FU619+FS619+CQ619+CD619+BQ619+BC619+AP619</f>
        <v>2276696.13</v>
      </c>
      <c r="HD619" s="57">
        <f>Q619-HC619</f>
        <v>56.870000000111759</v>
      </c>
      <c r="HE619" s="58"/>
      <c r="HF619" s="58"/>
      <c r="HG619" s="59"/>
      <c r="HH619" s="59"/>
      <c r="HI619" s="59"/>
    </row>
    <row r="620" spans="1:217" ht="75.400000000000006" hidden="1" customHeight="1" outlineLevel="1" x14ac:dyDescent="0.45">
      <c r="B620" s="9"/>
      <c r="C620" s="317" t="s">
        <v>173</v>
      </c>
      <c r="D620" s="1" t="s">
        <v>1471</v>
      </c>
      <c r="E620" s="35">
        <v>602</v>
      </c>
      <c r="F620" s="35">
        <v>10</v>
      </c>
      <c r="G620" s="38" t="s">
        <v>173</v>
      </c>
      <c r="H620" s="37" t="s">
        <v>328</v>
      </c>
      <c r="I620" s="37" t="s">
        <v>579</v>
      </c>
      <c r="J620" s="54">
        <v>0</v>
      </c>
      <c r="K620" s="41"/>
      <c r="L620" s="38"/>
      <c r="M620" s="42" t="s">
        <v>118</v>
      </c>
      <c r="N620" s="41"/>
      <c r="O620" s="38"/>
      <c r="P620" s="38" t="s">
        <v>456</v>
      </c>
      <c r="Q620" s="40"/>
      <c r="R620" s="40"/>
      <c r="S620" s="40"/>
      <c r="T620" s="40"/>
      <c r="U620" s="98"/>
      <c r="V620" s="40"/>
      <c r="W620" s="40"/>
      <c r="X620" s="85">
        <f t="shared" si="6497"/>
        <v>0</v>
      </c>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0"/>
      <c r="AZ620" s="40"/>
      <c r="BA620" s="40"/>
      <c r="BB620" s="40"/>
      <c r="BC620" s="40"/>
      <c r="BD620" s="40"/>
      <c r="BE620" s="40"/>
      <c r="BF620" s="40"/>
      <c r="BG620" s="40"/>
      <c r="BH620" s="40"/>
      <c r="BI620" s="40"/>
      <c r="BJ620" s="40"/>
      <c r="BK620" s="40"/>
      <c r="BL620" s="40"/>
      <c r="BM620" s="40"/>
      <c r="BN620" s="40"/>
      <c r="BO620" s="40"/>
      <c r="BP620" s="40"/>
      <c r="BQ620" s="40"/>
      <c r="BR620" s="40"/>
      <c r="BS620" s="40"/>
      <c r="BT620" s="40"/>
      <c r="BU620" s="40"/>
      <c r="BV620" s="40"/>
      <c r="BW620" s="40"/>
      <c r="BX620" s="40"/>
      <c r="BY620" s="40"/>
      <c r="BZ620" s="40"/>
      <c r="CA620" s="40"/>
      <c r="CB620" s="40"/>
      <c r="CC620" s="40"/>
      <c r="CD620" s="40"/>
      <c r="CE620" s="40"/>
      <c r="CF620" s="40"/>
      <c r="CG620" s="40"/>
      <c r="CH620" s="40"/>
      <c r="CI620" s="40"/>
      <c r="CJ620" s="40"/>
      <c r="CK620" s="40"/>
      <c r="CL620" s="40"/>
      <c r="CM620" s="40"/>
      <c r="CN620" s="40"/>
      <c r="CO620" s="84">
        <v>0</v>
      </c>
      <c r="CP620" s="84">
        <v>0</v>
      </c>
      <c r="CQ620" s="40"/>
      <c r="CR620" s="57">
        <f t="shared" si="6498"/>
        <v>0</v>
      </c>
      <c r="CS620" s="40"/>
      <c r="CT620" s="40"/>
      <c r="CU620" s="84"/>
      <c r="CV620" s="84"/>
      <c r="CW620" s="84"/>
      <c r="CX620" s="84"/>
      <c r="CY620" s="191"/>
      <c r="CZ620" s="84"/>
      <c r="DA620" s="40"/>
      <c r="DB620" s="84">
        <v>0</v>
      </c>
      <c r="DC620" s="84"/>
      <c r="DD620" s="84"/>
      <c r="DE620" s="84">
        <f t="shared" si="6422"/>
        <v>0</v>
      </c>
      <c r="DF620" s="191"/>
      <c r="DG620" s="84"/>
      <c r="DH620" s="40"/>
      <c r="DI620" s="84">
        <v>0</v>
      </c>
      <c r="DJ620" s="84"/>
      <c r="DK620" s="84"/>
      <c r="DL620" s="84">
        <f t="shared" si="6423"/>
        <v>0</v>
      </c>
      <c r="DM620" s="191"/>
      <c r="DN620" s="84"/>
      <c r="DO620" s="40"/>
      <c r="DP620" s="84">
        <v>0</v>
      </c>
      <c r="DQ620" s="84"/>
      <c r="DR620" s="84"/>
      <c r="DS620" s="84">
        <f t="shared" si="6424"/>
        <v>0</v>
      </c>
      <c r="DT620" s="191"/>
      <c r="DU620" s="84"/>
      <c r="DV620" s="40"/>
      <c r="DW620" s="84">
        <v>0</v>
      </c>
      <c r="DX620" s="84"/>
      <c r="DY620" s="84"/>
      <c r="DZ620" s="84">
        <f t="shared" si="6425"/>
        <v>0</v>
      </c>
      <c r="EA620" s="191"/>
      <c r="EB620" s="84"/>
      <c r="EC620" s="40"/>
      <c r="ED620" s="84">
        <v>0</v>
      </c>
      <c r="EE620" s="84"/>
      <c r="EF620" s="84"/>
      <c r="EG620" s="84">
        <f t="shared" si="6426"/>
        <v>0</v>
      </c>
      <c r="EH620" s="191"/>
      <c r="EI620" s="84"/>
      <c r="EJ620" s="40"/>
      <c r="EK620" s="84">
        <v>0</v>
      </c>
      <c r="EL620" s="84"/>
      <c r="EM620" s="84"/>
      <c r="EN620" s="84">
        <f t="shared" si="6427"/>
        <v>0</v>
      </c>
      <c r="EO620" s="191"/>
      <c r="EP620" s="84"/>
      <c r="EQ620" s="40"/>
      <c r="ER620" s="84">
        <v>0</v>
      </c>
      <c r="ES620" s="84"/>
      <c r="ET620" s="84"/>
      <c r="EU620" s="84">
        <f t="shared" si="6428"/>
        <v>0</v>
      </c>
      <c r="EV620" s="191"/>
      <c r="EW620" s="84"/>
      <c r="EX620" s="40"/>
      <c r="EY620" s="84">
        <v>0</v>
      </c>
      <c r="EZ620" s="84"/>
      <c r="FA620" s="84"/>
      <c r="FB620" s="84">
        <f t="shared" si="6429"/>
        <v>0</v>
      </c>
      <c r="FC620" s="191"/>
      <c r="FD620" s="84"/>
      <c r="FE620" s="40"/>
      <c r="FF620" s="84">
        <v>0</v>
      </c>
      <c r="FG620" s="84"/>
      <c r="FH620" s="84"/>
      <c r="FI620" s="84">
        <f t="shared" si="6430"/>
        <v>0</v>
      </c>
      <c r="FJ620" s="191"/>
      <c r="FK620" s="84"/>
      <c r="FL620" s="40"/>
      <c r="FM620" s="84">
        <v>0</v>
      </c>
      <c r="FN620" s="84"/>
      <c r="FO620" s="84"/>
      <c r="FP620" s="84">
        <f t="shared" si="6431"/>
        <v>0</v>
      </c>
      <c r="FQ620" s="191"/>
      <c r="FR620" s="84"/>
      <c r="FS620" s="40"/>
      <c r="FT620" s="97">
        <f t="shared" si="6432"/>
        <v>0</v>
      </c>
      <c r="FU620" s="84">
        <v>0</v>
      </c>
      <c r="FV620" s="84">
        <v>0</v>
      </c>
      <c r="FW620" s="84">
        <v>0</v>
      </c>
      <c r="FX620" s="84">
        <f t="shared" si="6433"/>
        <v>0</v>
      </c>
      <c r="FY620" s="191" t="str">
        <f t="shared" si="6434"/>
        <v>nebija plānots</v>
      </c>
      <c r="FZ620" s="84">
        <f t="shared" si="6435"/>
        <v>0</v>
      </c>
      <c r="GA620" s="84">
        <v>0</v>
      </c>
      <c r="GB620" s="84">
        <v>0</v>
      </c>
      <c r="GC620" s="84">
        <f t="shared" si="6436"/>
        <v>0</v>
      </c>
      <c r="GD620" s="84">
        <f t="shared" si="6437"/>
        <v>0</v>
      </c>
      <c r="GE620" s="84">
        <f t="shared" si="6438"/>
        <v>0</v>
      </c>
      <c r="GF620" s="191" t="str">
        <f t="shared" si="6439"/>
        <v>nebija plānots</v>
      </c>
      <c r="GG620" s="84">
        <f t="shared" si="6440"/>
        <v>0</v>
      </c>
      <c r="GH620" s="84">
        <v>0</v>
      </c>
      <c r="GI620" s="84">
        <v>0</v>
      </c>
      <c r="GJ620" s="84">
        <f t="shared" si="6441"/>
        <v>0</v>
      </c>
      <c r="GK620" s="84">
        <f t="shared" si="6442"/>
        <v>0</v>
      </c>
      <c r="GL620" s="84">
        <f t="shared" si="6443"/>
        <v>0</v>
      </c>
      <c r="GM620" s="191" t="str">
        <f t="shared" si="6444"/>
        <v>nebija plānots</v>
      </c>
      <c r="GN620" s="84">
        <f t="shared" si="6445"/>
        <v>0</v>
      </c>
      <c r="GO620" s="84">
        <v>0</v>
      </c>
      <c r="GP620" s="84">
        <v>0</v>
      </c>
      <c r="GQ620" s="84">
        <f t="shared" si="6414"/>
        <v>0</v>
      </c>
      <c r="GR620" s="84">
        <f t="shared" si="6415"/>
        <v>0</v>
      </c>
      <c r="GS620" s="84">
        <f t="shared" si="6416"/>
        <v>0</v>
      </c>
      <c r="GT620" s="191" t="str">
        <f t="shared" si="6446"/>
        <v>nebija plānots</v>
      </c>
      <c r="GU620" s="84">
        <f t="shared" si="6417"/>
        <v>0</v>
      </c>
      <c r="GV620" s="84">
        <v>0</v>
      </c>
      <c r="GW620" s="84">
        <v>0</v>
      </c>
      <c r="GX620" s="84">
        <f t="shared" si="6418"/>
        <v>0</v>
      </c>
      <c r="GY620" s="84">
        <f t="shared" si="6419"/>
        <v>0</v>
      </c>
      <c r="GZ620" s="84">
        <f t="shared" si="6420"/>
        <v>0</v>
      </c>
      <c r="HA620" s="191" t="str">
        <f t="shared" si="6643"/>
        <v>nebija plānots</v>
      </c>
      <c r="HB620" s="84">
        <f t="shared" si="6421"/>
        <v>0</v>
      </c>
      <c r="HC620" s="40"/>
      <c r="HD620" s="40"/>
      <c r="HE620" s="99"/>
      <c r="HF620" s="99"/>
      <c r="HG620" s="100"/>
      <c r="HH620" s="100"/>
      <c r="HI620" s="100"/>
    </row>
    <row r="621" spans="1:217" ht="75.400000000000006" hidden="1" customHeight="1" outlineLevel="1" x14ac:dyDescent="0.45">
      <c r="B621" s="9"/>
      <c r="C621" s="317" t="s">
        <v>173</v>
      </c>
      <c r="D621" s="1" t="s">
        <v>1471</v>
      </c>
      <c r="E621" s="35">
        <v>603</v>
      </c>
      <c r="F621" s="35">
        <v>10</v>
      </c>
      <c r="G621" s="38" t="s">
        <v>173</v>
      </c>
      <c r="H621" s="37" t="s">
        <v>328</v>
      </c>
      <c r="I621" s="37" t="s">
        <v>579</v>
      </c>
      <c r="J621" s="54">
        <v>0</v>
      </c>
      <c r="K621" s="41"/>
      <c r="L621" s="38"/>
      <c r="M621" s="42" t="s">
        <v>118</v>
      </c>
      <c r="N621" s="41"/>
      <c r="O621" s="38"/>
      <c r="P621" s="38" t="s">
        <v>457</v>
      </c>
      <c r="Q621" s="40"/>
      <c r="R621" s="40"/>
      <c r="S621" s="40"/>
      <c r="T621" s="40"/>
      <c r="U621" s="98"/>
      <c r="V621" s="40"/>
      <c r="W621" s="40"/>
      <c r="X621" s="85">
        <f t="shared" si="6497"/>
        <v>0</v>
      </c>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0"/>
      <c r="AZ621" s="40"/>
      <c r="BA621" s="40"/>
      <c r="BB621" s="40"/>
      <c r="BC621" s="40"/>
      <c r="BD621" s="40"/>
      <c r="BE621" s="40"/>
      <c r="BF621" s="40"/>
      <c r="BG621" s="40"/>
      <c r="BH621" s="40"/>
      <c r="BI621" s="40"/>
      <c r="BJ621" s="40"/>
      <c r="BK621" s="40"/>
      <c r="BL621" s="40"/>
      <c r="BM621" s="40"/>
      <c r="BN621" s="40"/>
      <c r="BO621" s="40"/>
      <c r="BP621" s="40"/>
      <c r="BQ621" s="40"/>
      <c r="BR621" s="40"/>
      <c r="BS621" s="40"/>
      <c r="BT621" s="40"/>
      <c r="BU621" s="40"/>
      <c r="BV621" s="40"/>
      <c r="BW621" s="40"/>
      <c r="BX621" s="40"/>
      <c r="BY621" s="40"/>
      <c r="BZ621" s="40"/>
      <c r="CA621" s="40"/>
      <c r="CB621" s="40"/>
      <c r="CC621" s="40"/>
      <c r="CD621" s="40"/>
      <c r="CE621" s="40"/>
      <c r="CF621" s="40"/>
      <c r="CG621" s="40"/>
      <c r="CH621" s="40"/>
      <c r="CI621" s="40"/>
      <c r="CJ621" s="40"/>
      <c r="CK621" s="40"/>
      <c r="CL621" s="40"/>
      <c r="CM621" s="40"/>
      <c r="CN621" s="40"/>
      <c r="CO621" s="84">
        <v>0</v>
      </c>
      <c r="CP621" s="84">
        <v>0</v>
      </c>
      <c r="CQ621" s="40"/>
      <c r="CR621" s="57">
        <f t="shared" si="6498"/>
        <v>0</v>
      </c>
      <c r="CS621" s="40"/>
      <c r="CT621" s="40"/>
      <c r="CU621" s="84"/>
      <c r="CV621" s="84"/>
      <c r="CW621" s="84"/>
      <c r="CX621" s="84"/>
      <c r="CY621" s="191"/>
      <c r="CZ621" s="84"/>
      <c r="DA621" s="40"/>
      <c r="DB621" s="84">
        <v>0</v>
      </c>
      <c r="DC621" s="84"/>
      <c r="DD621" s="84"/>
      <c r="DE621" s="84">
        <f t="shared" si="6422"/>
        <v>0</v>
      </c>
      <c r="DF621" s="191"/>
      <c r="DG621" s="84"/>
      <c r="DH621" s="40"/>
      <c r="DI621" s="84">
        <v>0</v>
      </c>
      <c r="DJ621" s="84"/>
      <c r="DK621" s="84"/>
      <c r="DL621" s="84">
        <f t="shared" si="6423"/>
        <v>0</v>
      </c>
      <c r="DM621" s="191"/>
      <c r="DN621" s="84"/>
      <c r="DO621" s="40"/>
      <c r="DP621" s="84">
        <v>0</v>
      </c>
      <c r="DQ621" s="84"/>
      <c r="DR621" s="84"/>
      <c r="DS621" s="84">
        <f t="shared" si="6424"/>
        <v>0</v>
      </c>
      <c r="DT621" s="191"/>
      <c r="DU621" s="84"/>
      <c r="DV621" s="40"/>
      <c r="DW621" s="84">
        <v>0</v>
      </c>
      <c r="DX621" s="84"/>
      <c r="DY621" s="84"/>
      <c r="DZ621" s="84">
        <f t="shared" si="6425"/>
        <v>0</v>
      </c>
      <c r="EA621" s="191"/>
      <c r="EB621" s="84"/>
      <c r="EC621" s="40"/>
      <c r="ED621" s="84">
        <v>0</v>
      </c>
      <c r="EE621" s="84"/>
      <c r="EF621" s="84"/>
      <c r="EG621" s="84">
        <f t="shared" si="6426"/>
        <v>0</v>
      </c>
      <c r="EH621" s="191"/>
      <c r="EI621" s="84"/>
      <c r="EJ621" s="40"/>
      <c r="EK621" s="84">
        <v>0</v>
      </c>
      <c r="EL621" s="84"/>
      <c r="EM621" s="84"/>
      <c r="EN621" s="84">
        <f t="shared" si="6427"/>
        <v>0</v>
      </c>
      <c r="EO621" s="191"/>
      <c r="EP621" s="84"/>
      <c r="EQ621" s="40"/>
      <c r="ER621" s="84">
        <v>0</v>
      </c>
      <c r="ES621" s="84"/>
      <c r="ET621" s="84"/>
      <c r="EU621" s="84">
        <f t="shared" si="6428"/>
        <v>0</v>
      </c>
      <c r="EV621" s="191"/>
      <c r="EW621" s="84"/>
      <c r="EX621" s="40"/>
      <c r="EY621" s="84">
        <v>0</v>
      </c>
      <c r="EZ621" s="84"/>
      <c r="FA621" s="84"/>
      <c r="FB621" s="84">
        <f t="shared" si="6429"/>
        <v>0</v>
      </c>
      <c r="FC621" s="191"/>
      <c r="FD621" s="84"/>
      <c r="FE621" s="40"/>
      <c r="FF621" s="84">
        <v>0</v>
      </c>
      <c r="FG621" s="84"/>
      <c r="FH621" s="84"/>
      <c r="FI621" s="84">
        <f t="shared" si="6430"/>
        <v>0</v>
      </c>
      <c r="FJ621" s="191"/>
      <c r="FK621" s="84"/>
      <c r="FL621" s="40"/>
      <c r="FM621" s="84">
        <v>0</v>
      </c>
      <c r="FN621" s="84"/>
      <c r="FO621" s="84"/>
      <c r="FP621" s="84">
        <f t="shared" si="6431"/>
        <v>0</v>
      </c>
      <c r="FQ621" s="191"/>
      <c r="FR621" s="84"/>
      <c r="FS621" s="40"/>
      <c r="FT621" s="97">
        <f t="shared" si="6432"/>
        <v>0</v>
      </c>
      <c r="FU621" s="84">
        <v>0</v>
      </c>
      <c r="FV621" s="84">
        <v>0</v>
      </c>
      <c r="FW621" s="84">
        <v>0</v>
      </c>
      <c r="FX621" s="84">
        <f t="shared" si="6433"/>
        <v>0</v>
      </c>
      <c r="FY621" s="191" t="str">
        <f t="shared" si="6434"/>
        <v>nebija plānots</v>
      </c>
      <c r="FZ621" s="84">
        <f t="shared" si="6435"/>
        <v>0</v>
      </c>
      <c r="GA621" s="84">
        <v>0</v>
      </c>
      <c r="GB621" s="84">
        <v>0</v>
      </c>
      <c r="GC621" s="84">
        <f t="shared" si="6436"/>
        <v>0</v>
      </c>
      <c r="GD621" s="84">
        <f t="shared" si="6437"/>
        <v>0</v>
      </c>
      <c r="GE621" s="84">
        <f t="shared" si="6438"/>
        <v>0</v>
      </c>
      <c r="GF621" s="191" t="str">
        <f t="shared" si="6439"/>
        <v>nebija plānots</v>
      </c>
      <c r="GG621" s="84">
        <f t="shared" si="6440"/>
        <v>0</v>
      </c>
      <c r="GH621" s="84">
        <v>0</v>
      </c>
      <c r="GI621" s="84">
        <v>0</v>
      </c>
      <c r="GJ621" s="84">
        <f t="shared" si="6441"/>
        <v>0</v>
      </c>
      <c r="GK621" s="84">
        <f t="shared" si="6442"/>
        <v>0</v>
      </c>
      <c r="GL621" s="84">
        <f t="shared" si="6443"/>
        <v>0</v>
      </c>
      <c r="GM621" s="191" t="str">
        <f t="shared" si="6444"/>
        <v>nebija plānots</v>
      </c>
      <c r="GN621" s="84">
        <f t="shared" si="6445"/>
        <v>0</v>
      </c>
      <c r="GO621" s="84">
        <v>0</v>
      </c>
      <c r="GP621" s="84">
        <v>0</v>
      </c>
      <c r="GQ621" s="84">
        <f t="shared" si="6414"/>
        <v>0</v>
      </c>
      <c r="GR621" s="84">
        <f t="shared" si="6415"/>
        <v>0</v>
      </c>
      <c r="GS621" s="84">
        <f t="shared" si="6416"/>
        <v>0</v>
      </c>
      <c r="GT621" s="191" t="str">
        <f t="shared" si="6446"/>
        <v>nebija plānots</v>
      </c>
      <c r="GU621" s="84">
        <f t="shared" si="6417"/>
        <v>0</v>
      </c>
      <c r="GV621" s="84">
        <v>0</v>
      </c>
      <c r="GW621" s="84">
        <v>0</v>
      </c>
      <c r="GX621" s="84">
        <f t="shared" si="6418"/>
        <v>0</v>
      </c>
      <c r="GY621" s="84">
        <f t="shared" si="6419"/>
        <v>0</v>
      </c>
      <c r="GZ621" s="84">
        <f t="shared" si="6420"/>
        <v>0</v>
      </c>
      <c r="HA621" s="191" t="str">
        <f t="shared" si="6643"/>
        <v>nebija plānots</v>
      </c>
      <c r="HB621" s="84">
        <f t="shared" si="6421"/>
        <v>0</v>
      </c>
      <c r="HC621" s="40"/>
      <c r="HD621" s="40"/>
      <c r="HE621" s="99"/>
      <c r="HF621" s="99"/>
      <c r="HG621" s="100"/>
      <c r="HH621" s="100"/>
      <c r="HI621" s="100"/>
    </row>
    <row r="622" spans="1:217" ht="75.400000000000006" customHeight="1" collapsed="1" x14ac:dyDescent="0.45">
      <c r="A622" s="1" t="str">
        <f>G622&amp;K622</f>
        <v>10.1.2.2</v>
      </c>
      <c r="B622" s="9" t="str">
        <f>C622&amp;J622&amp;"."&amp;D622</f>
        <v>10.1.2.2.Nē</v>
      </c>
      <c r="C622" s="317" t="s">
        <v>173</v>
      </c>
      <c r="D622" s="1" t="s">
        <v>1471</v>
      </c>
      <c r="E622" s="35">
        <v>604</v>
      </c>
      <c r="F622" s="52">
        <v>10</v>
      </c>
      <c r="G622" s="55" t="s">
        <v>173</v>
      </c>
      <c r="H622" s="54" t="s">
        <v>328</v>
      </c>
      <c r="I622" s="54" t="str">
        <f t="shared" si="4781"/>
        <v>10.1.2. TP informācijai un komunikācijai</v>
      </c>
      <c r="J622" s="54">
        <v>2</v>
      </c>
      <c r="K622" s="62">
        <v>2</v>
      </c>
      <c r="L622" s="38" t="str">
        <f t="shared" si="4782"/>
        <v>10.1.2.2</v>
      </c>
      <c r="M622" s="63" t="s">
        <v>118</v>
      </c>
      <c r="N622" s="62" t="s">
        <v>119</v>
      </c>
      <c r="O622" s="55" t="s">
        <v>222</v>
      </c>
      <c r="P622" s="55" t="s">
        <v>225</v>
      </c>
      <c r="Q622" s="57">
        <f t="shared" si="5972"/>
        <v>4824998</v>
      </c>
      <c r="R622" s="57">
        <f t="shared" si="5973"/>
        <v>4824998</v>
      </c>
      <c r="S622" s="80">
        <v>0</v>
      </c>
      <c r="T622" s="80">
        <v>0</v>
      </c>
      <c r="U622" s="81">
        <v>4824998</v>
      </c>
      <c r="V622" s="80">
        <v>0</v>
      </c>
      <c r="W622" s="80">
        <v>0</v>
      </c>
      <c r="X622" s="85" t="str">
        <f t="shared" si="6497"/>
        <v>TP ESF</v>
      </c>
      <c r="Y622" s="85">
        <v>0</v>
      </c>
      <c r="Z622" s="85">
        <v>0</v>
      </c>
      <c r="AA622" s="85">
        <v>0</v>
      </c>
      <c r="AB622" s="85">
        <v>0</v>
      </c>
      <c r="AC622" s="85">
        <v>0</v>
      </c>
      <c r="AD622" s="85">
        <v>0</v>
      </c>
      <c r="AE622" s="85">
        <v>0</v>
      </c>
      <c r="AF622" s="85">
        <v>0</v>
      </c>
      <c r="AG622" s="85">
        <v>0</v>
      </c>
      <c r="AH622" s="85">
        <v>0</v>
      </c>
      <c r="AI622" s="85">
        <v>0</v>
      </c>
      <c r="AJ622" s="85">
        <v>0</v>
      </c>
      <c r="AK622" s="85">
        <v>0</v>
      </c>
      <c r="AL622" s="85">
        <v>0</v>
      </c>
      <c r="AM622" s="85">
        <v>0</v>
      </c>
      <c r="AN622" s="85">
        <f t="shared" si="6154"/>
        <v>0</v>
      </c>
      <c r="AO622" s="85">
        <v>0</v>
      </c>
      <c r="AP622" s="57">
        <f t="shared" si="4538"/>
        <v>0</v>
      </c>
      <c r="AQ622" s="85">
        <v>0</v>
      </c>
      <c r="AR622" s="85">
        <v>0</v>
      </c>
      <c r="AS622" s="85">
        <v>0</v>
      </c>
      <c r="AT622" s="85">
        <v>0</v>
      </c>
      <c r="AU622" s="85">
        <v>27127.65</v>
      </c>
      <c r="AV622" s="85">
        <v>3432.43</v>
      </c>
      <c r="AW622" s="85">
        <v>0</v>
      </c>
      <c r="AX622" s="85">
        <v>104419.31999999999</v>
      </c>
      <c r="AY622" s="85">
        <v>177601.03000000003</v>
      </c>
      <c r="AZ622" s="85">
        <v>95183.45</v>
      </c>
      <c r="BA622" s="85">
        <v>58058.079999999994</v>
      </c>
      <c r="BB622" s="85">
        <v>43241.83</v>
      </c>
      <c r="BC622" s="57">
        <f t="shared" si="4539"/>
        <v>509063.7900000001</v>
      </c>
      <c r="BD622" s="57">
        <f t="shared" si="4474"/>
        <v>509063.7900000001</v>
      </c>
      <c r="BE622" s="85">
        <v>48662.229999999996</v>
      </c>
      <c r="BF622" s="85">
        <v>394191.69999999995</v>
      </c>
      <c r="BG622" s="85">
        <v>0</v>
      </c>
      <c r="BH622" s="85">
        <v>0</v>
      </c>
      <c r="BI622" s="85">
        <v>50968.19</v>
      </c>
      <c r="BJ622" s="85">
        <v>17630.48</v>
      </c>
      <c r="BK622" s="85">
        <v>90505.08</v>
      </c>
      <c r="BL622" s="85">
        <v>201971.83000000002</v>
      </c>
      <c r="BM622" s="85">
        <v>0</v>
      </c>
      <c r="BN622" s="85">
        <v>30655.23</v>
      </c>
      <c r="BO622" s="85">
        <v>0</v>
      </c>
      <c r="BP622" s="85">
        <v>60098.86</v>
      </c>
      <c r="BQ622" s="57">
        <f t="shared" si="4540"/>
        <v>894683.6</v>
      </c>
      <c r="BR622" s="85">
        <v>0</v>
      </c>
      <c r="BS622" s="85">
        <v>194228.09000000003</v>
      </c>
      <c r="BT622" s="85">
        <v>309339.81999999995</v>
      </c>
      <c r="BU622" s="85">
        <v>37277.300000000003</v>
      </c>
      <c r="BV622" s="85">
        <v>31417.050000000003</v>
      </c>
      <c r="BW622" s="85">
        <v>0</v>
      </c>
      <c r="BX622" s="85">
        <v>132481.31</v>
      </c>
      <c r="BY622" s="85">
        <v>155173.81</v>
      </c>
      <c r="BZ622" s="85">
        <v>68241.540000000008</v>
      </c>
      <c r="CA622" s="85">
        <v>32894.160000000003</v>
      </c>
      <c r="CB622" s="85">
        <v>126351.72</v>
      </c>
      <c r="CC622" s="85">
        <v>22193.71</v>
      </c>
      <c r="CD622" s="57">
        <f t="shared" si="4475"/>
        <v>1109598.5100000002</v>
      </c>
      <c r="CE622" s="85">
        <v>10611.81</v>
      </c>
      <c r="CF622" s="85">
        <v>716207.08000000007</v>
      </c>
      <c r="CG622" s="85">
        <v>0</v>
      </c>
      <c r="CH622" s="85">
        <v>20489.849999999999</v>
      </c>
      <c r="CI622" s="85">
        <v>26412.42</v>
      </c>
      <c r="CJ622" s="85">
        <v>24699.539999999804</v>
      </c>
      <c r="CK622" s="85">
        <v>53324.06</v>
      </c>
      <c r="CL622" s="85">
        <v>224608.66000000003</v>
      </c>
      <c r="CM622" s="85">
        <v>96202.48</v>
      </c>
      <c r="CN622" s="85">
        <v>0</v>
      </c>
      <c r="CO622" s="84">
        <v>61951.270000000004</v>
      </c>
      <c r="CP622" s="84">
        <v>67060.62</v>
      </c>
      <c r="CQ622" s="57">
        <f>CE622+CF622+CG622+CH622+CI622+CJ622+CK622+CL622+CM622+CN622+CO622+CP622</f>
        <v>1301567.79</v>
      </c>
      <c r="CR622" s="57">
        <f t="shared" si="6498"/>
        <v>3814913.6900000004</v>
      </c>
      <c r="CS622" s="179">
        <v>22171.75</v>
      </c>
      <c r="CT622" s="84">
        <v>183528.9</v>
      </c>
      <c r="CU622" s="84">
        <v>325092.89</v>
      </c>
      <c r="CV622" s="84">
        <f t="shared" si="6462"/>
        <v>205700.65</v>
      </c>
      <c r="CW622" s="84">
        <v>0</v>
      </c>
      <c r="CX622" s="84">
        <f t="shared" si="6463"/>
        <v>347264.64</v>
      </c>
      <c r="CY622" s="191">
        <f t="shared" si="6464"/>
        <v>1.688203902126707</v>
      </c>
      <c r="CZ622" s="84">
        <f t="shared" si="6465"/>
        <v>141563.99000000002</v>
      </c>
      <c r="DA622" s="84">
        <f t="shared" ref="DA622:FL622" si="6774">DA623+DA624</f>
        <v>16623.25</v>
      </c>
      <c r="DB622" s="84">
        <v>143143.38</v>
      </c>
      <c r="DC622" s="84">
        <f t="shared" si="6467"/>
        <v>222323.9</v>
      </c>
      <c r="DD622" s="84">
        <v>0</v>
      </c>
      <c r="DE622" s="84">
        <f t="shared" si="6422"/>
        <v>490408.02</v>
      </c>
      <c r="DF622" s="191">
        <f t="shared" ref="DF622" si="6775">IFERROR(DE622/DC622,"nebija plānots")</f>
        <v>2.2058268139412811</v>
      </c>
      <c r="DG622" s="84">
        <f t="shared" ref="DG622" si="6776">DE622-DC622</f>
        <v>268084.12</v>
      </c>
      <c r="DH622" s="84">
        <f t="shared" si="6774"/>
        <v>350025.23</v>
      </c>
      <c r="DI622" s="84">
        <v>109981.42000000001</v>
      </c>
      <c r="DJ622" s="84">
        <f t="shared" ref="DJ622" si="6777">DC622+DH622</f>
        <v>572349.13</v>
      </c>
      <c r="DK622" s="84">
        <v>0</v>
      </c>
      <c r="DL622" s="84">
        <f t="shared" si="6423"/>
        <v>600389.44000000006</v>
      </c>
      <c r="DM622" s="191">
        <f t="shared" ref="DM622" si="6778">IFERROR(DL622/DJ622,"nebija plānots")</f>
        <v>1.0489916181055434</v>
      </c>
      <c r="DN622" s="84">
        <f t="shared" ref="DN622" si="6779">DL622-DJ622</f>
        <v>28040.310000000056</v>
      </c>
      <c r="DO622" s="84">
        <f t="shared" si="6774"/>
        <v>0</v>
      </c>
      <c r="DP622" s="84">
        <v>23635.19</v>
      </c>
      <c r="DQ622" s="84">
        <f t="shared" ref="DQ622" si="6780">DJ622+DO622</f>
        <v>572349.13</v>
      </c>
      <c r="DR622" s="84">
        <v>0</v>
      </c>
      <c r="DS622" s="84">
        <f t="shared" si="6424"/>
        <v>624024.63</v>
      </c>
      <c r="DT622" s="191">
        <f t="shared" ref="DT622" si="6781">IFERROR(DS622/DQ622,"nebija plānots")</f>
        <v>1.0902866751977067</v>
      </c>
      <c r="DU622" s="84">
        <f t="shared" ref="DU622" si="6782">DS622-DQ622</f>
        <v>51675.5</v>
      </c>
      <c r="DV622" s="84">
        <f t="shared" si="6774"/>
        <v>101297.56</v>
      </c>
      <c r="DW622" s="84">
        <v>50556.39</v>
      </c>
      <c r="DX622" s="84">
        <f t="shared" ref="DX622" si="6783">DQ622+DV622</f>
        <v>673646.69</v>
      </c>
      <c r="DY622" s="84">
        <v>0</v>
      </c>
      <c r="DZ622" s="84">
        <f t="shared" si="6425"/>
        <v>674581.02</v>
      </c>
      <c r="EA622" s="191">
        <f t="shared" ref="EA622" si="6784">IFERROR(DZ622/DX622,"nebija plānots")</f>
        <v>1.0013869733405802</v>
      </c>
      <c r="EB622" s="84">
        <f t="shared" ref="EB622" si="6785">DZ622-DX622</f>
        <v>934.33000000007451</v>
      </c>
      <c r="EC622" s="84">
        <f t="shared" si="6774"/>
        <v>11590.01</v>
      </c>
      <c r="ED622" s="84">
        <v>0</v>
      </c>
      <c r="EE622" s="84">
        <f t="shared" ref="EE622" si="6786">DX622+EC622</f>
        <v>685236.7</v>
      </c>
      <c r="EF622" s="84">
        <v>0</v>
      </c>
      <c r="EG622" s="84">
        <f t="shared" si="6426"/>
        <v>674581.02</v>
      </c>
      <c r="EH622" s="191">
        <f t="shared" ref="EH622" si="6787">IFERROR(EG622/EE622,"nebija plānots")</f>
        <v>0.9844496361622197</v>
      </c>
      <c r="EI622" s="84">
        <f t="shared" ref="EI622" si="6788">EG622-EE622</f>
        <v>-10655.679999999935</v>
      </c>
      <c r="EJ622" s="84">
        <f t="shared" si="6774"/>
        <v>92711.17</v>
      </c>
      <c r="EK622" s="84">
        <v>71856.27</v>
      </c>
      <c r="EL622" s="84">
        <f t="shared" ref="EL622" si="6789">EE622+EJ622</f>
        <v>777947.87</v>
      </c>
      <c r="EM622" s="84">
        <v>0</v>
      </c>
      <c r="EN622" s="84">
        <f t="shared" si="6427"/>
        <v>746437.29</v>
      </c>
      <c r="EO622" s="191">
        <f t="shared" ref="EO622" si="6790">IFERROR(EN622/EL622,"nebija plānots")</f>
        <v>0.95949525512551381</v>
      </c>
      <c r="EP622" s="84">
        <f t="shared" ref="EP622" si="6791">EN622-EL622</f>
        <v>-31510.579999999958</v>
      </c>
      <c r="EQ622" s="84">
        <f t="shared" si="6774"/>
        <v>5247.94</v>
      </c>
      <c r="ER622" s="84">
        <v>0</v>
      </c>
      <c r="ES622" s="84">
        <f t="shared" ref="ES622" si="6792">EL622+EQ622</f>
        <v>783195.80999999994</v>
      </c>
      <c r="ET622" s="84">
        <v>0</v>
      </c>
      <c r="EU622" s="84">
        <f t="shared" si="6428"/>
        <v>746437.29</v>
      </c>
      <c r="EV622" s="191">
        <f t="shared" ref="EV622" si="6793">IFERROR(EU622/ES622,"nebija plānots")</f>
        <v>0.9530659899725461</v>
      </c>
      <c r="EW622" s="84">
        <f t="shared" ref="EW622" si="6794">EU622-ES622</f>
        <v>-36758.519999999902</v>
      </c>
      <c r="EX622" s="84">
        <f t="shared" si="6774"/>
        <v>55289.4</v>
      </c>
      <c r="EY622" s="84">
        <v>11411.74</v>
      </c>
      <c r="EZ622" s="84">
        <f t="shared" ref="EZ622" si="6795">ES622+EX622</f>
        <v>838485.21</v>
      </c>
      <c r="FA622" s="84">
        <v>0</v>
      </c>
      <c r="FB622" s="84">
        <f t="shared" si="6429"/>
        <v>757849.03</v>
      </c>
      <c r="FC622" s="191">
        <f t="shared" ref="FC622" si="6796">IFERROR(FB622/EZ622,"nebija plānots")</f>
        <v>0.90383112422460032</v>
      </c>
      <c r="FD622" s="84">
        <f t="shared" ref="FD622" si="6797">FB622-EZ622</f>
        <v>-80636.179999999935</v>
      </c>
      <c r="FE622" s="84">
        <f t="shared" si="6774"/>
        <v>0</v>
      </c>
      <c r="FF622" s="84">
        <v>10865.77</v>
      </c>
      <c r="FG622" s="84">
        <f t="shared" ref="FG622" si="6798">EZ622+FE622</f>
        <v>838485.21</v>
      </c>
      <c r="FH622" s="84">
        <v>0</v>
      </c>
      <c r="FI622" s="84">
        <f t="shared" si="6430"/>
        <v>768714.8</v>
      </c>
      <c r="FJ622" s="191">
        <f t="shared" ref="FJ622" si="6799">IFERROR(FI622/FG622,"nebija plānots")</f>
        <v>0.91678993359942518</v>
      </c>
      <c r="FK622" s="84">
        <f t="shared" ref="FK622" si="6800">FI622-FG622</f>
        <v>-69770.409999999916</v>
      </c>
      <c r="FL622" s="84">
        <f t="shared" si="6774"/>
        <v>0</v>
      </c>
      <c r="FM622" s="84">
        <v>0</v>
      </c>
      <c r="FN622" s="84">
        <f t="shared" ref="FN622" si="6801">FG622+FL622</f>
        <v>838485.21</v>
      </c>
      <c r="FO622" s="84">
        <v>0</v>
      </c>
      <c r="FP622" s="84">
        <f t="shared" si="6431"/>
        <v>768714.8</v>
      </c>
      <c r="FQ622" s="191">
        <f t="shared" ref="FQ622" si="6802">IFERROR(FP622/FN622,"nebija plānots")</f>
        <v>0.91678993359942518</v>
      </c>
      <c r="FR622" s="84">
        <f t="shared" ref="FR622" si="6803">FP622-FN622</f>
        <v>-69770.409999999916</v>
      </c>
      <c r="FS622" s="97">
        <f t="shared" si="5932"/>
        <v>838485.21</v>
      </c>
      <c r="FT622" s="97">
        <f t="shared" si="6432"/>
        <v>4583628.49</v>
      </c>
      <c r="FU622" s="84">
        <v>32052.21</v>
      </c>
      <c r="FV622" s="84">
        <v>20795.060000000001</v>
      </c>
      <c r="FW622" s="84">
        <v>0</v>
      </c>
      <c r="FX622" s="84">
        <f t="shared" si="6433"/>
        <v>20795.060000000001</v>
      </c>
      <c r="FY622" s="191">
        <f t="shared" si="6434"/>
        <v>0.64878708831621912</v>
      </c>
      <c r="FZ622" s="84">
        <f t="shared" si="6435"/>
        <v>11257.149999999998</v>
      </c>
      <c r="GA622" s="84">
        <v>11257.07</v>
      </c>
      <c r="GB622" s="84">
        <v>0</v>
      </c>
      <c r="GC622" s="84">
        <f t="shared" si="6436"/>
        <v>11257.07</v>
      </c>
      <c r="GD622" s="84">
        <f t="shared" si="6437"/>
        <v>0</v>
      </c>
      <c r="GE622" s="84">
        <f t="shared" si="6438"/>
        <v>32052.13</v>
      </c>
      <c r="GF622" s="191">
        <f t="shared" si="6439"/>
        <v>0.99999750407226218</v>
      </c>
      <c r="GG622" s="84">
        <f t="shared" si="6440"/>
        <v>7.9999999998108251E-2</v>
      </c>
      <c r="GH622" s="84">
        <v>0</v>
      </c>
      <c r="GI622" s="84">
        <v>0</v>
      </c>
      <c r="GJ622" s="84">
        <f t="shared" si="6441"/>
        <v>0</v>
      </c>
      <c r="GK622" s="84">
        <f t="shared" si="6442"/>
        <v>0</v>
      </c>
      <c r="GL622" s="84">
        <f t="shared" si="6443"/>
        <v>32052.13</v>
      </c>
      <c r="GM622" s="191">
        <f t="shared" si="6444"/>
        <v>0.99999750407226218</v>
      </c>
      <c r="GN622" s="84">
        <f t="shared" si="6445"/>
        <v>7.9999999998108251E-2</v>
      </c>
      <c r="GO622" s="84">
        <v>0</v>
      </c>
      <c r="GP622" s="84">
        <v>0</v>
      </c>
      <c r="GQ622" s="84">
        <f t="shared" si="6414"/>
        <v>0</v>
      </c>
      <c r="GR622" s="84">
        <f t="shared" si="6415"/>
        <v>0</v>
      </c>
      <c r="GS622" s="84">
        <f t="shared" si="6416"/>
        <v>32052.13</v>
      </c>
      <c r="GT622" s="191">
        <f t="shared" si="6446"/>
        <v>0.99999750407226218</v>
      </c>
      <c r="GU622" s="84">
        <f t="shared" si="6417"/>
        <v>7.9999999998108251E-2</v>
      </c>
      <c r="GV622" s="84">
        <v>0</v>
      </c>
      <c r="GW622" s="84">
        <v>0</v>
      </c>
      <c r="GX622" s="84">
        <f t="shared" si="6418"/>
        <v>0</v>
      </c>
      <c r="GY622" s="84">
        <f t="shared" si="6419"/>
        <v>0</v>
      </c>
      <c r="GZ622" s="84">
        <f t="shared" si="6420"/>
        <v>32052.13</v>
      </c>
      <c r="HA622" s="191">
        <f t="shared" si="6643"/>
        <v>0.99999750407226218</v>
      </c>
      <c r="HB622" s="84">
        <f t="shared" si="6421"/>
        <v>7.9999999998108251E-2</v>
      </c>
      <c r="HC622" s="57">
        <f>FU622+FS622+CQ622+CD622+BQ622+BC622+AP622</f>
        <v>4685451.1100000003</v>
      </c>
      <c r="HD622" s="57">
        <f>Q622-HC622</f>
        <v>139546.88999999966</v>
      </c>
      <c r="HE622" s="58" t="s">
        <v>686</v>
      </c>
      <c r="HF622" s="58"/>
      <c r="HG622" s="59"/>
      <c r="HH622" s="59"/>
      <c r="HI622" s="59"/>
    </row>
    <row r="623" spans="1:217" ht="75.400000000000006" hidden="1" customHeight="1" outlineLevel="1" x14ac:dyDescent="0.45">
      <c r="B623" s="9"/>
      <c r="C623" s="317" t="s">
        <v>173</v>
      </c>
      <c r="D623" s="1" t="s">
        <v>1471</v>
      </c>
      <c r="E623" s="35">
        <v>605</v>
      </c>
      <c r="F623" s="35">
        <v>10</v>
      </c>
      <c r="G623" s="38" t="s">
        <v>173</v>
      </c>
      <c r="H623" s="37" t="s">
        <v>328</v>
      </c>
      <c r="I623" s="37" t="s">
        <v>579</v>
      </c>
      <c r="J623" s="54">
        <v>0</v>
      </c>
      <c r="K623" s="41"/>
      <c r="L623" s="38"/>
      <c r="M623" s="42" t="s">
        <v>118</v>
      </c>
      <c r="N623" s="41"/>
      <c r="O623" s="38"/>
      <c r="P623" s="38" t="s">
        <v>456</v>
      </c>
      <c r="Q623" s="40"/>
      <c r="R623" s="40"/>
      <c r="S623" s="40"/>
      <c r="T623" s="40"/>
      <c r="U623" s="98"/>
      <c r="V623" s="40"/>
      <c r="W623" s="40"/>
      <c r="X623" s="85">
        <f t="shared" si="6497"/>
        <v>0</v>
      </c>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0"/>
      <c r="AZ623" s="40"/>
      <c r="BA623" s="40"/>
      <c r="BB623" s="40"/>
      <c r="BC623" s="40"/>
      <c r="BD623" s="40"/>
      <c r="BE623" s="40"/>
      <c r="BF623" s="40"/>
      <c r="BG623" s="40"/>
      <c r="BH623" s="40"/>
      <c r="BI623" s="40"/>
      <c r="BJ623" s="40"/>
      <c r="BK623" s="40"/>
      <c r="BL623" s="40"/>
      <c r="BM623" s="40"/>
      <c r="BN623" s="40"/>
      <c r="BO623" s="40"/>
      <c r="BP623" s="40"/>
      <c r="BQ623" s="40"/>
      <c r="BR623" s="40"/>
      <c r="BS623" s="40"/>
      <c r="BT623" s="40"/>
      <c r="BU623" s="40"/>
      <c r="BV623" s="40"/>
      <c r="BW623" s="40"/>
      <c r="BX623" s="40"/>
      <c r="BY623" s="40"/>
      <c r="BZ623" s="40"/>
      <c r="CA623" s="40"/>
      <c r="CB623" s="40"/>
      <c r="CC623" s="40"/>
      <c r="CD623" s="40"/>
      <c r="CE623" s="40"/>
      <c r="CF623" s="40"/>
      <c r="CG623" s="40"/>
      <c r="CH623" s="40"/>
      <c r="CI623" s="40"/>
      <c r="CJ623" s="40"/>
      <c r="CK623" s="40"/>
      <c r="CL623" s="40"/>
      <c r="CM623" s="40"/>
      <c r="CN623" s="40"/>
      <c r="CO623" s="84">
        <v>0</v>
      </c>
      <c r="CP623" s="84">
        <v>0</v>
      </c>
      <c r="CQ623" s="40"/>
      <c r="CR623" s="57">
        <f t="shared" si="6498"/>
        <v>0</v>
      </c>
      <c r="CS623" s="40"/>
      <c r="CT623" s="40"/>
      <c r="CU623" s="84"/>
      <c r="CV623" s="84"/>
      <c r="CW623" s="84"/>
      <c r="CX623" s="84"/>
      <c r="CY623" s="191"/>
      <c r="CZ623" s="84"/>
      <c r="DA623" s="40"/>
      <c r="DB623" s="84">
        <v>0</v>
      </c>
      <c r="DC623" s="84"/>
      <c r="DD623" s="84"/>
      <c r="DE623" s="84">
        <f t="shared" si="6422"/>
        <v>0</v>
      </c>
      <c r="DF623" s="191"/>
      <c r="DG623" s="84"/>
      <c r="DH623" s="40"/>
      <c r="DI623" s="84">
        <v>0</v>
      </c>
      <c r="DJ623" s="84"/>
      <c r="DK623" s="84"/>
      <c r="DL623" s="84">
        <f t="shared" si="6423"/>
        <v>0</v>
      </c>
      <c r="DM623" s="191"/>
      <c r="DN623" s="84"/>
      <c r="DO623" s="40"/>
      <c r="DP623" s="84">
        <v>0</v>
      </c>
      <c r="DQ623" s="84"/>
      <c r="DR623" s="84"/>
      <c r="DS623" s="84">
        <f t="shared" si="6424"/>
        <v>0</v>
      </c>
      <c r="DT623" s="191"/>
      <c r="DU623" s="84"/>
      <c r="DV623" s="40"/>
      <c r="DW623" s="84">
        <v>0</v>
      </c>
      <c r="DX623" s="84"/>
      <c r="DY623" s="84"/>
      <c r="DZ623" s="84">
        <f t="shared" si="6425"/>
        <v>0</v>
      </c>
      <c r="EA623" s="191"/>
      <c r="EB623" s="84"/>
      <c r="EC623" s="40"/>
      <c r="ED623" s="84">
        <v>0</v>
      </c>
      <c r="EE623" s="84"/>
      <c r="EF623" s="84"/>
      <c r="EG623" s="84">
        <f t="shared" si="6426"/>
        <v>0</v>
      </c>
      <c r="EH623" s="191"/>
      <c r="EI623" s="84"/>
      <c r="EJ623" s="40"/>
      <c r="EK623" s="84">
        <v>0</v>
      </c>
      <c r="EL623" s="84"/>
      <c r="EM623" s="84"/>
      <c r="EN623" s="84">
        <f t="shared" si="6427"/>
        <v>0</v>
      </c>
      <c r="EO623" s="191"/>
      <c r="EP623" s="84"/>
      <c r="EQ623" s="40"/>
      <c r="ER623" s="84">
        <v>0</v>
      </c>
      <c r="ES623" s="84"/>
      <c r="ET623" s="84"/>
      <c r="EU623" s="84">
        <f t="shared" si="6428"/>
        <v>0</v>
      </c>
      <c r="EV623" s="191"/>
      <c r="EW623" s="84"/>
      <c r="EX623" s="40"/>
      <c r="EY623" s="84">
        <v>0</v>
      </c>
      <c r="EZ623" s="84"/>
      <c r="FA623" s="84"/>
      <c r="FB623" s="84">
        <f t="shared" si="6429"/>
        <v>0</v>
      </c>
      <c r="FC623" s="191"/>
      <c r="FD623" s="84"/>
      <c r="FE623" s="40"/>
      <c r="FF623" s="84">
        <v>0</v>
      </c>
      <c r="FG623" s="84"/>
      <c r="FH623" s="84"/>
      <c r="FI623" s="84">
        <f t="shared" si="6430"/>
        <v>0</v>
      </c>
      <c r="FJ623" s="191"/>
      <c r="FK623" s="84"/>
      <c r="FL623" s="40"/>
      <c r="FM623" s="84">
        <v>0</v>
      </c>
      <c r="FN623" s="84"/>
      <c r="FO623" s="84"/>
      <c r="FP623" s="84">
        <f t="shared" si="6431"/>
        <v>0</v>
      </c>
      <c r="FQ623" s="191"/>
      <c r="FR623" s="84"/>
      <c r="FS623" s="40"/>
      <c r="FT623" s="97">
        <f t="shared" si="6432"/>
        <v>0</v>
      </c>
      <c r="FU623" s="84">
        <v>0</v>
      </c>
      <c r="FV623" s="84">
        <v>0</v>
      </c>
      <c r="FW623" s="84">
        <v>0</v>
      </c>
      <c r="FX623" s="84">
        <f t="shared" si="6433"/>
        <v>0</v>
      </c>
      <c r="FY623" s="191" t="str">
        <f t="shared" si="6434"/>
        <v>nebija plānots</v>
      </c>
      <c r="FZ623" s="84">
        <f t="shared" si="6435"/>
        <v>0</v>
      </c>
      <c r="GA623" s="84">
        <v>0</v>
      </c>
      <c r="GB623" s="84">
        <v>0</v>
      </c>
      <c r="GC623" s="84">
        <f t="shared" si="6436"/>
        <v>0</v>
      </c>
      <c r="GD623" s="84">
        <f t="shared" si="6437"/>
        <v>0</v>
      </c>
      <c r="GE623" s="84">
        <f t="shared" si="6438"/>
        <v>0</v>
      </c>
      <c r="GF623" s="191" t="str">
        <f t="shared" si="6439"/>
        <v>nebija plānots</v>
      </c>
      <c r="GG623" s="84">
        <f t="shared" si="6440"/>
        <v>0</v>
      </c>
      <c r="GH623" s="84">
        <v>0</v>
      </c>
      <c r="GI623" s="84">
        <v>0</v>
      </c>
      <c r="GJ623" s="84">
        <f t="shared" si="6441"/>
        <v>0</v>
      </c>
      <c r="GK623" s="84">
        <f t="shared" si="6442"/>
        <v>0</v>
      </c>
      <c r="GL623" s="84">
        <f t="shared" si="6443"/>
        <v>0</v>
      </c>
      <c r="GM623" s="191" t="str">
        <f t="shared" si="6444"/>
        <v>nebija plānots</v>
      </c>
      <c r="GN623" s="84">
        <f t="shared" si="6445"/>
        <v>0</v>
      </c>
      <c r="GO623" s="84">
        <v>0</v>
      </c>
      <c r="GP623" s="84">
        <v>0</v>
      </c>
      <c r="GQ623" s="84">
        <f t="shared" si="6414"/>
        <v>0</v>
      </c>
      <c r="GR623" s="84">
        <f t="shared" si="6415"/>
        <v>0</v>
      </c>
      <c r="GS623" s="84">
        <f t="shared" si="6416"/>
        <v>0</v>
      </c>
      <c r="GT623" s="191" t="str">
        <f t="shared" si="6446"/>
        <v>nebija plānots</v>
      </c>
      <c r="GU623" s="84">
        <f t="shared" si="6417"/>
        <v>0</v>
      </c>
      <c r="GV623" s="84">
        <v>0</v>
      </c>
      <c r="GW623" s="84">
        <v>0</v>
      </c>
      <c r="GX623" s="84">
        <f t="shared" si="6418"/>
        <v>0</v>
      </c>
      <c r="GY623" s="84">
        <f t="shared" si="6419"/>
        <v>0</v>
      </c>
      <c r="GZ623" s="84">
        <f t="shared" si="6420"/>
        <v>0</v>
      </c>
      <c r="HA623" s="191" t="str">
        <f t="shared" si="6643"/>
        <v>nebija plānots</v>
      </c>
      <c r="HB623" s="84">
        <f t="shared" si="6421"/>
        <v>0</v>
      </c>
      <c r="HC623" s="40"/>
      <c r="HD623" s="40"/>
      <c r="HE623" s="99"/>
      <c r="HF623" s="99"/>
      <c r="HG623" s="100"/>
      <c r="HH623" s="100"/>
      <c r="HI623" s="100"/>
    </row>
    <row r="624" spans="1:217" ht="75.400000000000006" hidden="1" customHeight="1" outlineLevel="1" x14ac:dyDescent="0.45">
      <c r="B624" s="9"/>
      <c r="C624" s="317" t="s">
        <v>173</v>
      </c>
      <c r="D624" s="1" t="s">
        <v>1471</v>
      </c>
      <c r="E624" s="35">
        <v>606</v>
      </c>
      <c r="F624" s="35">
        <v>10</v>
      </c>
      <c r="G624" s="38" t="s">
        <v>173</v>
      </c>
      <c r="H624" s="37" t="s">
        <v>328</v>
      </c>
      <c r="I624" s="37" t="s">
        <v>579</v>
      </c>
      <c r="J624" s="54">
        <v>0</v>
      </c>
      <c r="K624" s="41"/>
      <c r="L624" s="38"/>
      <c r="M624" s="42" t="s">
        <v>118</v>
      </c>
      <c r="N624" s="41"/>
      <c r="O624" s="38"/>
      <c r="P624" s="38" t="s">
        <v>457</v>
      </c>
      <c r="Q624" s="40"/>
      <c r="R624" s="40"/>
      <c r="S624" s="40"/>
      <c r="T624" s="40"/>
      <c r="U624" s="98"/>
      <c r="V624" s="40"/>
      <c r="W624" s="40"/>
      <c r="X624" s="85">
        <f t="shared" si="6497"/>
        <v>0</v>
      </c>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0"/>
      <c r="AZ624" s="40"/>
      <c r="BA624" s="40"/>
      <c r="BB624" s="40"/>
      <c r="BC624" s="40"/>
      <c r="BD624" s="40"/>
      <c r="BE624" s="40"/>
      <c r="BF624" s="40"/>
      <c r="BG624" s="40"/>
      <c r="BH624" s="40"/>
      <c r="BI624" s="40"/>
      <c r="BJ624" s="40"/>
      <c r="BK624" s="40"/>
      <c r="BL624" s="40"/>
      <c r="BM624" s="40"/>
      <c r="BN624" s="40"/>
      <c r="BO624" s="40"/>
      <c r="BP624" s="40"/>
      <c r="BQ624" s="40"/>
      <c r="BR624" s="40"/>
      <c r="BS624" s="40"/>
      <c r="BT624" s="40"/>
      <c r="BU624" s="40"/>
      <c r="BV624" s="40"/>
      <c r="BW624" s="40"/>
      <c r="BX624" s="40"/>
      <c r="BY624" s="40"/>
      <c r="BZ624" s="40"/>
      <c r="CA624" s="40"/>
      <c r="CB624" s="40"/>
      <c r="CC624" s="40"/>
      <c r="CD624" s="40"/>
      <c r="CE624" s="40"/>
      <c r="CF624" s="40"/>
      <c r="CG624" s="40"/>
      <c r="CH624" s="40"/>
      <c r="CI624" s="40"/>
      <c r="CJ624" s="40"/>
      <c r="CK624" s="40"/>
      <c r="CL624" s="40"/>
      <c r="CM624" s="40"/>
      <c r="CN624" s="40"/>
      <c r="CO624" s="84">
        <v>0</v>
      </c>
      <c r="CP624" s="84">
        <v>0</v>
      </c>
      <c r="CQ624" s="40"/>
      <c r="CR624" s="57">
        <f t="shared" si="6498"/>
        <v>0</v>
      </c>
      <c r="CS624" s="40"/>
      <c r="CT624" s="40">
        <v>183528.9</v>
      </c>
      <c r="CU624" s="84"/>
      <c r="CV624" s="84"/>
      <c r="CW624" s="84"/>
      <c r="CX624" s="84"/>
      <c r="CY624" s="191"/>
      <c r="CZ624" s="84"/>
      <c r="DA624" s="40">
        <v>16623.25</v>
      </c>
      <c r="DB624" s="84">
        <v>0</v>
      </c>
      <c r="DC624" s="84"/>
      <c r="DD624" s="84"/>
      <c r="DE624" s="84">
        <f t="shared" si="6422"/>
        <v>0</v>
      </c>
      <c r="DF624" s="191"/>
      <c r="DG624" s="84"/>
      <c r="DH624" s="40">
        <v>350025.23</v>
      </c>
      <c r="DI624" s="84">
        <v>0</v>
      </c>
      <c r="DJ624" s="84"/>
      <c r="DK624" s="84"/>
      <c r="DL624" s="84">
        <f t="shared" si="6423"/>
        <v>0</v>
      </c>
      <c r="DM624" s="191"/>
      <c r="DN624" s="84"/>
      <c r="DO624" s="40">
        <v>0</v>
      </c>
      <c r="DP624" s="84">
        <v>0</v>
      </c>
      <c r="DQ624" s="84"/>
      <c r="DR624" s="84"/>
      <c r="DS624" s="84">
        <f t="shared" si="6424"/>
        <v>0</v>
      </c>
      <c r="DT624" s="191"/>
      <c r="DU624" s="84"/>
      <c r="DV624" s="40">
        <v>101297.56</v>
      </c>
      <c r="DW624" s="84">
        <v>0</v>
      </c>
      <c r="DX624" s="84"/>
      <c r="DY624" s="84"/>
      <c r="DZ624" s="84">
        <f t="shared" si="6425"/>
        <v>0</v>
      </c>
      <c r="EA624" s="191"/>
      <c r="EB624" s="84"/>
      <c r="EC624" s="40">
        <v>11590.01</v>
      </c>
      <c r="ED624" s="84">
        <v>0</v>
      </c>
      <c r="EE624" s="84"/>
      <c r="EF624" s="84"/>
      <c r="EG624" s="84">
        <f t="shared" si="6426"/>
        <v>0</v>
      </c>
      <c r="EH624" s="191"/>
      <c r="EI624" s="84"/>
      <c r="EJ624" s="40">
        <v>92711.17</v>
      </c>
      <c r="EK624" s="84">
        <v>0</v>
      </c>
      <c r="EL624" s="84"/>
      <c r="EM624" s="84"/>
      <c r="EN624" s="84">
        <f t="shared" si="6427"/>
        <v>0</v>
      </c>
      <c r="EO624" s="191"/>
      <c r="EP624" s="84"/>
      <c r="EQ624" s="40">
        <v>5247.94</v>
      </c>
      <c r="ER624" s="84">
        <v>0</v>
      </c>
      <c r="ES624" s="84"/>
      <c r="ET624" s="84"/>
      <c r="EU624" s="84">
        <f t="shared" si="6428"/>
        <v>0</v>
      </c>
      <c r="EV624" s="191"/>
      <c r="EW624" s="84"/>
      <c r="EX624" s="40">
        <v>55289.4</v>
      </c>
      <c r="EY624" s="84">
        <v>0</v>
      </c>
      <c r="EZ624" s="84"/>
      <c r="FA624" s="84"/>
      <c r="FB624" s="84">
        <f t="shared" si="6429"/>
        <v>0</v>
      </c>
      <c r="FC624" s="191"/>
      <c r="FD624" s="84"/>
      <c r="FE624" s="40">
        <v>0</v>
      </c>
      <c r="FF624" s="84">
        <v>0</v>
      </c>
      <c r="FG624" s="84"/>
      <c r="FH624" s="84"/>
      <c r="FI624" s="84">
        <f t="shared" si="6430"/>
        <v>0</v>
      </c>
      <c r="FJ624" s="191"/>
      <c r="FK624" s="84"/>
      <c r="FL624" s="40">
        <v>0</v>
      </c>
      <c r="FM624" s="84">
        <v>0</v>
      </c>
      <c r="FN624" s="84"/>
      <c r="FO624" s="84"/>
      <c r="FP624" s="84">
        <f t="shared" si="6431"/>
        <v>0</v>
      </c>
      <c r="FQ624" s="191"/>
      <c r="FR624" s="84"/>
      <c r="FS624" s="40"/>
      <c r="FT624" s="97">
        <f t="shared" si="6432"/>
        <v>0</v>
      </c>
      <c r="FU624" s="84">
        <v>0</v>
      </c>
      <c r="FV624" s="84">
        <v>0</v>
      </c>
      <c r="FW624" s="84">
        <v>0</v>
      </c>
      <c r="FX624" s="84">
        <f t="shared" si="6433"/>
        <v>0</v>
      </c>
      <c r="FY624" s="191" t="str">
        <f t="shared" si="6434"/>
        <v>nebija plānots</v>
      </c>
      <c r="FZ624" s="84">
        <f t="shared" si="6435"/>
        <v>0</v>
      </c>
      <c r="GA624" s="84">
        <v>0</v>
      </c>
      <c r="GB624" s="84">
        <v>0</v>
      </c>
      <c r="GC624" s="84">
        <f t="shared" si="6436"/>
        <v>0</v>
      </c>
      <c r="GD624" s="84">
        <f t="shared" si="6437"/>
        <v>0</v>
      </c>
      <c r="GE624" s="84">
        <f t="shared" si="6438"/>
        <v>0</v>
      </c>
      <c r="GF624" s="191" t="str">
        <f t="shared" si="6439"/>
        <v>nebija plānots</v>
      </c>
      <c r="GG624" s="84">
        <f t="shared" si="6440"/>
        <v>0</v>
      </c>
      <c r="GH624" s="84">
        <v>0</v>
      </c>
      <c r="GI624" s="84">
        <v>0</v>
      </c>
      <c r="GJ624" s="84">
        <f t="shared" si="6441"/>
        <v>0</v>
      </c>
      <c r="GK624" s="84">
        <f t="shared" si="6442"/>
        <v>0</v>
      </c>
      <c r="GL624" s="84">
        <f t="shared" si="6443"/>
        <v>0</v>
      </c>
      <c r="GM624" s="191" t="str">
        <f t="shared" si="6444"/>
        <v>nebija plānots</v>
      </c>
      <c r="GN624" s="84">
        <f t="shared" si="6445"/>
        <v>0</v>
      </c>
      <c r="GO624" s="84">
        <v>0</v>
      </c>
      <c r="GP624" s="84">
        <v>0</v>
      </c>
      <c r="GQ624" s="84">
        <f t="shared" si="6414"/>
        <v>0</v>
      </c>
      <c r="GR624" s="84">
        <f t="shared" si="6415"/>
        <v>0</v>
      </c>
      <c r="GS624" s="84">
        <f t="shared" si="6416"/>
        <v>0</v>
      </c>
      <c r="GT624" s="191" t="str">
        <f t="shared" si="6446"/>
        <v>nebija plānots</v>
      </c>
      <c r="GU624" s="84">
        <f t="shared" si="6417"/>
        <v>0</v>
      </c>
      <c r="GV624" s="84">
        <v>0</v>
      </c>
      <c r="GW624" s="84">
        <v>0</v>
      </c>
      <c r="GX624" s="84">
        <f t="shared" si="6418"/>
        <v>0</v>
      </c>
      <c r="GY624" s="84">
        <f t="shared" si="6419"/>
        <v>0</v>
      </c>
      <c r="GZ624" s="84">
        <f t="shared" si="6420"/>
        <v>0</v>
      </c>
      <c r="HA624" s="191" t="str">
        <f t="shared" si="6643"/>
        <v>nebija plānots</v>
      </c>
      <c r="HB624" s="84">
        <f t="shared" si="6421"/>
        <v>0</v>
      </c>
      <c r="HC624" s="40"/>
      <c r="HD624" s="40"/>
      <c r="HE624" s="99"/>
      <c r="HF624" s="158">
        <v>0.95</v>
      </c>
      <c r="HG624" s="100" t="s">
        <v>720</v>
      </c>
      <c r="HH624" s="100"/>
      <c r="HI624" s="100"/>
    </row>
    <row r="625" spans="1:217" ht="75.400000000000006" customHeight="1" collapsed="1" x14ac:dyDescent="0.45">
      <c r="A625" s="1" t="str">
        <f>G625&amp;K625</f>
        <v>10.1.3.__</v>
      </c>
      <c r="B625" s="9" t="str">
        <f>C625&amp;J625&amp;"."&amp;D625</f>
        <v>10.1.3.K0.Nē</v>
      </c>
      <c r="C625" s="317" t="s">
        <v>350</v>
      </c>
      <c r="D625" s="1" t="s">
        <v>1471</v>
      </c>
      <c r="E625" s="35">
        <v>607</v>
      </c>
      <c r="F625" s="52">
        <v>10</v>
      </c>
      <c r="G625" s="55" t="s">
        <v>350</v>
      </c>
      <c r="H625" s="54" t="s">
        <v>351</v>
      </c>
      <c r="I625" s="54" t="str">
        <f t="shared" si="4781"/>
        <v>10.1.3. TP KP fondu ieviešanas, uzraudzības, kontroles, revīzijas, e-kohēzijas pilnveidošanai</v>
      </c>
      <c r="J625" s="54" t="s">
        <v>1472</v>
      </c>
      <c r="K625" s="55" t="s">
        <v>33</v>
      </c>
      <c r="L625" s="38" t="str">
        <f t="shared" si="4782"/>
        <v>10.1.3.__</v>
      </c>
      <c r="M625" s="63" t="s">
        <v>118</v>
      </c>
      <c r="N625" s="62" t="s">
        <v>119</v>
      </c>
      <c r="O625" s="55" t="s">
        <v>222</v>
      </c>
      <c r="P625" s="55" t="s">
        <v>225</v>
      </c>
      <c r="Q625" s="57">
        <f t="shared" si="5972"/>
        <v>12211967</v>
      </c>
      <c r="R625" s="57">
        <f t="shared" si="5973"/>
        <v>12211967</v>
      </c>
      <c r="S625" s="80">
        <v>0</v>
      </c>
      <c r="T625" s="80">
        <v>0</v>
      </c>
      <c r="U625" s="81">
        <v>12211967</v>
      </c>
      <c r="V625" s="80">
        <v>0</v>
      </c>
      <c r="W625" s="80">
        <v>0</v>
      </c>
      <c r="X625" s="85" t="str">
        <f t="shared" si="6497"/>
        <v>TP ESF</v>
      </c>
      <c r="Y625" s="85">
        <v>0</v>
      </c>
      <c r="Z625" s="85">
        <v>0</v>
      </c>
      <c r="AA625" s="85">
        <v>0</v>
      </c>
      <c r="AB625" s="85">
        <v>0</v>
      </c>
      <c r="AC625" s="85">
        <v>0</v>
      </c>
      <c r="AD625" s="85">
        <v>0</v>
      </c>
      <c r="AE625" s="85">
        <v>0</v>
      </c>
      <c r="AF625" s="85">
        <v>0</v>
      </c>
      <c r="AG625" s="85">
        <v>0</v>
      </c>
      <c r="AH625" s="85">
        <v>0</v>
      </c>
      <c r="AI625" s="85">
        <v>0</v>
      </c>
      <c r="AJ625" s="85">
        <v>0</v>
      </c>
      <c r="AK625" s="85">
        <v>0</v>
      </c>
      <c r="AL625" s="85">
        <v>0</v>
      </c>
      <c r="AM625" s="85">
        <v>0</v>
      </c>
      <c r="AN625" s="85">
        <f t="shared" si="6154"/>
        <v>0</v>
      </c>
      <c r="AO625" s="85">
        <v>0</v>
      </c>
      <c r="AP625" s="57">
        <f t="shared" si="4538"/>
        <v>0</v>
      </c>
      <c r="AQ625" s="85">
        <v>14756.85</v>
      </c>
      <c r="AR625" s="85">
        <v>10636.869999999999</v>
      </c>
      <c r="AS625" s="85">
        <v>0</v>
      </c>
      <c r="AT625" s="85">
        <v>18240.54</v>
      </c>
      <c r="AU625" s="85">
        <v>18134.8</v>
      </c>
      <c r="AV625" s="85">
        <v>111472.8</v>
      </c>
      <c r="AW625" s="85">
        <v>28731.03</v>
      </c>
      <c r="AX625" s="85">
        <v>100880.78</v>
      </c>
      <c r="AY625" s="85">
        <v>646902.74</v>
      </c>
      <c r="AZ625" s="85">
        <v>32377.770000000004</v>
      </c>
      <c r="BA625" s="85">
        <v>285204.94</v>
      </c>
      <c r="BB625" s="85">
        <v>0</v>
      </c>
      <c r="BC625" s="57">
        <f t="shared" si="4539"/>
        <v>1267339.1199999999</v>
      </c>
      <c r="BD625" s="57">
        <f t="shared" si="4474"/>
        <v>1267339.1199999999</v>
      </c>
      <c r="BE625" s="85">
        <v>95107.32</v>
      </c>
      <c r="BF625" s="85">
        <v>122952.34</v>
      </c>
      <c r="BG625" s="85">
        <v>733074.32000000007</v>
      </c>
      <c r="BH625" s="85">
        <v>40464.939999999995</v>
      </c>
      <c r="BI625" s="85">
        <v>36598.54</v>
      </c>
      <c r="BJ625" s="85">
        <v>286476.65000000002</v>
      </c>
      <c r="BK625" s="85">
        <v>102054.1</v>
      </c>
      <c r="BL625" s="85">
        <v>97105.1</v>
      </c>
      <c r="BM625" s="85">
        <v>737922.36</v>
      </c>
      <c r="BN625" s="85">
        <v>12402.689999999999</v>
      </c>
      <c r="BO625" s="85">
        <v>279581.73</v>
      </c>
      <c r="BP625" s="85">
        <v>99091.43</v>
      </c>
      <c r="BQ625" s="57">
        <f t="shared" si="4540"/>
        <v>2642831.5200000005</v>
      </c>
      <c r="BR625" s="85">
        <v>63494.869999999995</v>
      </c>
      <c r="BS625" s="85">
        <v>257942.76</v>
      </c>
      <c r="BT625" s="85">
        <v>815055.87</v>
      </c>
      <c r="BU625" s="85">
        <v>141522.41</v>
      </c>
      <c r="BV625" s="85">
        <v>245651.1</v>
      </c>
      <c r="BW625" s="85">
        <v>-1505.17</v>
      </c>
      <c r="BX625" s="85">
        <v>189909.97</v>
      </c>
      <c r="BY625" s="85">
        <v>90884.68</v>
      </c>
      <c r="BZ625" s="85">
        <v>1844192.2300000002</v>
      </c>
      <c r="CA625" s="85">
        <v>16213.41</v>
      </c>
      <c r="CB625" s="85">
        <v>288876.96000000002</v>
      </c>
      <c r="CC625" s="85">
        <v>0</v>
      </c>
      <c r="CD625" s="57">
        <f t="shared" si="4475"/>
        <v>3952239.0900000003</v>
      </c>
      <c r="CE625" s="85">
        <v>111396.23</v>
      </c>
      <c r="CF625" s="85">
        <v>76589.53</v>
      </c>
      <c r="CG625" s="85">
        <v>1715961.14</v>
      </c>
      <c r="CH625" s="85">
        <v>21275.01</v>
      </c>
      <c r="CI625" s="85">
        <v>0</v>
      </c>
      <c r="CJ625" s="85">
        <v>292639.50000000023</v>
      </c>
      <c r="CK625" s="85">
        <v>72085.86</v>
      </c>
      <c r="CL625" s="85">
        <v>102552.68</v>
      </c>
      <c r="CM625" s="85">
        <v>0</v>
      </c>
      <c r="CN625" s="85">
        <v>31605.4</v>
      </c>
      <c r="CO625" s="84">
        <v>294301.83</v>
      </c>
      <c r="CP625" s="84">
        <v>0</v>
      </c>
      <c r="CQ625" s="57">
        <f>CE625+CF625+CG625+CH625+CI625+CJ625+CK625+CL625+CM625+CN625+CO625+CP625</f>
        <v>2718407.18</v>
      </c>
      <c r="CR625" s="57">
        <f t="shared" si="6498"/>
        <v>10580816.91</v>
      </c>
      <c r="CS625" s="179">
        <v>115243.94</v>
      </c>
      <c r="CT625" s="84">
        <v>187961.71</v>
      </c>
      <c r="CU625" s="84">
        <v>132437.15</v>
      </c>
      <c r="CV625" s="84">
        <f t="shared" si="6462"/>
        <v>303205.65000000002</v>
      </c>
      <c r="CW625" s="84">
        <v>0</v>
      </c>
      <c r="CX625" s="84">
        <f t="shared" si="6463"/>
        <v>247681.09</v>
      </c>
      <c r="CY625" s="191">
        <f t="shared" si="6464"/>
        <v>0.81687491641399157</v>
      </c>
      <c r="CZ625" s="84">
        <f t="shared" si="6465"/>
        <v>-55524.560000000027</v>
      </c>
      <c r="DA625" s="84">
        <f t="shared" ref="DA625:FL625" si="6804">DA626+DA627</f>
        <v>0</v>
      </c>
      <c r="DB625" s="84">
        <v>55524.56</v>
      </c>
      <c r="DC625" s="84">
        <f t="shared" si="6467"/>
        <v>303205.65000000002</v>
      </c>
      <c r="DD625" s="84">
        <v>0</v>
      </c>
      <c r="DE625" s="84">
        <f t="shared" si="6422"/>
        <v>303205.65000000002</v>
      </c>
      <c r="DF625" s="191">
        <f t="shared" ref="DF625" si="6805">IFERROR(DE625/DC625,"nebija plānots")</f>
        <v>1</v>
      </c>
      <c r="DG625" s="84">
        <f t="shared" ref="DG625" si="6806">DE625-DC625</f>
        <v>0</v>
      </c>
      <c r="DH625" s="84">
        <f t="shared" si="6804"/>
        <v>0</v>
      </c>
      <c r="DI625" s="84">
        <v>29700.28</v>
      </c>
      <c r="DJ625" s="84">
        <f t="shared" ref="DJ625" si="6807">DC625+DH625</f>
        <v>303205.65000000002</v>
      </c>
      <c r="DK625" s="84">
        <v>0</v>
      </c>
      <c r="DL625" s="84">
        <f t="shared" si="6423"/>
        <v>332905.93000000005</v>
      </c>
      <c r="DM625" s="191">
        <f t="shared" ref="DM625" si="6808">IFERROR(DL625/DJ625,"nebija plānots")</f>
        <v>1.0979542432669049</v>
      </c>
      <c r="DN625" s="84">
        <f t="shared" ref="DN625" si="6809">DL625-DJ625</f>
        <v>29700.280000000028</v>
      </c>
      <c r="DO625" s="84">
        <f t="shared" si="6804"/>
        <v>255977.5</v>
      </c>
      <c r="DP625" s="84">
        <v>338875.02</v>
      </c>
      <c r="DQ625" s="84">
        <f t="shared" ref="DQ625" si="6810">DJ625+DO625</f>
        <v>559183.15</v>
      </c>
      <c r="DR625" s="84">
        <v>0</v>
      </c>
      <c r="DS625" s="84">
        <f t="shared" si="6424"/>
        <v>671780.95000000007</v>
      </c>
      <c r="DT625" s="191">
        <f t="shared" ref="DT625" si="6811">IFERROR(DS625/DQ625,"nebija plānots")</f>
        <v>1.2013612176976363</v>
      </c>
      <c r="DU625" s="84">
        <f t="shared" ref="DU625" si="6812">DS625-DQ625</f>
        <v>112597.80000000005</v>
      </c>
      <c r="DV625" s="84">
        <f t="shared" si="6804"/>
        <v>0</v>
      </c>
      <c r="DW625" s="84">
        <v>92331.709999999992</v>
      </c>
      <c r="DX625" s="84">
        <f t="shared" ref="DX625" si="6813">DQ625+DV625</f>
        <v>559183.15</v>
      </c>
      <c r="DY625" s="84">
        <v>0</v>
      </c>
      <c r="DZ625" s="84">
        <f t="shared" si="6425"/>
        <v>764112.66</v>
      </c>
      <c r="EA625" s="191">
        <f t="shared" ref="EA625" si="6814">IFERROR(DZ625/DX625,"nebija plānots")</f>
        <v>1.3664801237304809</v>
      </c>
      <c r="EB625" s="84">
        <f t="shared" ref="EB625" si="6815">DZ625-DX625</f>
        <v>204929.51</v>
      </c>
      <c r="EC625" s="84">
        <f t="shared" si="6804"/>
        <v>0</v>
      </c>
      <c r="ED625" s="84">
        <v>104247.74</v>
      </c>
      <c r="EE625" s="84">
        <f t="shared" ref="EE625" si="6816">DX625+EC625</f>
        <v>559183.15</v>
      </c>
      <c r="EF625" s="84">
        <v>0</v>
      </c>
      <c r="EG625" s="84">
        <f t="shared" si="6426"/>
        <v>868360.4</v>
      </c>
      <c r="EH625" s="191">
        <f t="shared" ref="EH625" si="6817">IFERROR(EG625/EE625,"nebija plānots")</f>
        <v>1.5529087383981437</v>
      </c>
      <c r="EI625" s="84">
        <f t="shared" ref="EI625" si="6818">EG625-EE625</f>
        <v>309177.25</v>
      </c>
      <c r="EJ625" s="84">
        <f t="shared" si="6804"/>
        <v>60861.01</v>
      </c>
      <c r="EK625" s="84">
        <v>0</v>
      </c>
      <c r="EL625" s="84">
        <f t="shared" ref="EL625" si="6819">EE625+EJ625</f>
        <v>620044.16</v>
      </c>
      <c r="EM625" s="84">
        <v>0</v>
      </c>
      <c r="EN625" s="84">
        <f t="shared" si="6427"/>
        <v>868360.4</v>
      </c>
      <c r="EO625" s="191">
        <f t="shared" ref="EO625" si="6820">IFERROR(EN625/EL625,"nebija plānots")</f>
        <v>1.4004815398954809</v>
      </c>
      <c r="EP625" s="84">
        <f t="shared" ref="EP625" si="6821">EN625-EL625</f>
        <v>248316.24</v>
      </c>
      <c r="EQ625" s="84">
        <f t="shared" si="6804"/>
        <v>26856.44</v>
      </c>
      <c r="ER625" s="84">
        <v>0</v>
      </c>
      <c r="ES625" s="84">
        <f t="shared" ref="ES625" si="6822">EL625+EQ625</f>
        <v>646900.6</v>
      </c>
      <c r="ET625" s="84">
        <v>0</v>
      </c>
      <c r="EU625" s="84">
        <f t="shared" si="6428"/>
        <v>868360.4</v>
      </c>
      <c r="EV625" s="191">
        <f t="shared" ref="EV625" si="6823">IFERROR(EU625/ES625,"nebija plānots")</f>
        <v>1.3423397659547696</v>
      </c>
      <c r="EW625" s="84">
        <f t="shared" ref="EW625" si="6824">EU625-ES625</f>
        <v>221459.80000000005</v>
      </c>
      <c r="EX625" s="84">
        <f t="shared" si="6804"/>
        <v>114860.49</v>
      </c>
      <c r="EY625" s="84">
        <v>2436.69</v>
      </c>
      <c r="EZ625" s="84">
        <f t="shared" ref="EZ625" si="6825">ES625+EX625</f>
        <v>761761.09</v>
      </c>
      <c r="FA625" s="84">
        <v>0</v>
      </c>
      <c r="FB625" s="84">
        <f t="shared" si="6429"/>
        <v>870797.09</v>
      </c>
      <c r="FC625" s="191">
        <f t="shared" ref="FC625" si="6826">IFERROR(FB625/EZ625,"nebija plānots")</f>
        <v>1.1431367412058286</v>
      </c>
      <c r="FD625" s="84">
        <f t="shared" ref="FD625" si="6827">FB625-EZ625</f>
        <v>109036</v>
      </c>
      <c r="FE625" s="84">
        <f t="shared" si="6804"/>
        <v>282625</v>
      </c>
      <c r="FF625" s="84">
        <v>386760.85</v>
      </c>
      <c r="FG625" s="84">
        <f t="shared" ref="FG625" si="6828">EZ625+FE625</f>
        <v>1044386.09</v>
      </c>
      <c r="FH625" s="84">
        <v>0</v>
      </c>
      <c r="FI625" s="84">
        <f t="shared" si="6430"/>
        <v>1257557.94</v>
      </c>
      <c r="FJ625" s="191">
        <f t="shared" ref="FJ625" si="6829">IFERROR(FI625/FG625,"nebija plānots")</f>
        <v>1.204112111451044</v>
      </c>
      <c r="FK625" s="84">
        <f t="shared" ref="FK625" si="6830">FI625-FG625</f>
        <v>213171.84999999998</v>
      </c>
      <c r="FL625" s="84">
        <f t="shared" si="6804"/>
        <v>0</v>
      </c>
      <c r="FM625" s="84">
        <v>0</v>
      </c>
      <c r="FN625" s="84">
        <f t="shared" ref="FN625" si="6831">FG625+FL625</f>
        <v>1044386.09</v>
      </c>
      <c r="FO625" s="84">
        <v>0</v>
      </c>
      <c r="FP625" s="84">
        <f t="shared" si="6431"/>
        <v>1257557.94</v>
      </c>
      <c r="FQ625" s="191">
        <f t="shared" ref="FQ625" si="6832">IFERROR(FP625/FN625,"nebija plānots")</f>
        <v>1.204112111451044</v>
      </c>
      <c r="FR625" s="84">
        <f t="shared" ref="FR625" si="6833">FP625-FN625</f>
        <v>213171.84999999998</v>
      </c>
      <c r="FS625" s="97">
        <f t="shared" si="5932"/>
        <v>1044386.09</v>
      </c>
      <c r="FT625" s="97">
        <f t="shared" si="6432"/>
        <v>11838374.85</v>
      </c>
      <c r="FU625" s="84">
        <v>224490.08</v>
      </c>
      <c r="FV625" s="84">
        <v>224489.9</v>
      </c>
      <c r="FW625" s="84">
        <v>0</v>
      </c>
      <c r="FX625" s="84">
        <f t="shared" si="6433"/>
        <v>224489.9</v>
      </c>
      <c r="FY625" s="191">
        <f t="shared" si="6434"/>
        <v>0.99999919818283289</v>
      </c>
      <c r="FZ625" s="84">
        <f t="shared" si="6435"/>
        <v>0.17999999999301508</v>
      </c>
      <c r="GA625" s="84">
        <v>0</v>
      </c>
      <c r="GB625" s="84">
        <v>0</v>
      </c>
      <c r="GC625" s="84">
        <f t="shared" si="6436"/>
        <v>0</v>
      </c>
      <c r="GD625" s="84">
        <f t="shared" si="6437"/>
        <v>0</v>
      </c>
      <c r="GE625" s="84">
        <f t="shared" si="6438"/>
        <v>224489.9</v>
      </c>
      <c r="GF625" s="191">
        <f t="shared" si="6439"/>
        <v>0.99999919818283289</v>
      </c>
      <c r="GG625" s="84">
        <f t="shared" si="6440"/>
        <v>0.17999999999301508</v>
      </c>
      <c r="GH625" s="84">
        <v>0</v>
      </c>
      <c r="GI625" s="84">
        <v>0</v>
      </c>
      <c r="GJ625" s="84">
        <f t="shared" si="6441"/>
        <v>0</v>
      </c>
      <c r="GK625" s="84">
        <f t="shared" si="6442"/>
        <v>0</v>
      </c>
      <c r="GL625" s="84">
        <f t="shared" si="6443"/>
        <v>224489.9</v>
      </c>
      <c r="GM625" s="191">
        <f t="shared" si="6444"/>
        <v>0.99999919818283289</v>
      </c>
      <c r="GN625" s="84">
        <f t="shared" si="6445"/>
        <v>0.17999999999301508</v>
      </c>
      <c r="GO625" s="84">
        <v>0</v>
      </c>
      <c r="GP625" s="84">
        <v>0</v>
      </c>
      <c r="GQ625" s="84">
        <f t="shared" si="6414"/>
        <v>0</v>
      </c>
      <c r="GR625" s="84">
        <f t="shared" si="6415"/>
        <v>0</v>
      </c>
      <c r="GS625" s="84">
        <f t="shared" si="6416"/>
        <v>224489.9</v>
      </c>
      <c r="GT625" s="191">
        <f t="shared" si="6446"/>
        <v>0.99999919818283289</v>
      </c>
      <c r="GU625" s="84">
        <f t="shared" si="6417"/>
        <v>0.17999999999301508</v>
      </c>
      <c r="GV625" s="84">
        <v>0</v>
      </c>
      <c r="GW625" s="84">
        <v>0</v>
      </c>
      <c r="GX625" s="84">
        <f t="shared" si="6418"/>
        <v>0</v>
      </c>
      <c r="GY625" s="84">
        <f t="shared" si="6419"/>
        <v>0</v>
      </c>
      <c r="GZ625" s="84">
        <f t="shared" si="6420"/>
        <v>224489.9</v>
      </c>
      <c r="HA625" s="191">
        <f t="shared" si="6643"/>
        <v>0.99999919818283289</v>
      </c>
      <c r="HB625" s="84">
        <f t="shared" si="6421"/>
        <v>0.17999999999301508</v>
      </c>
      <c r="HC625" s="57">
        <f>FU625+FS625+CQ625+CD625+BQ625+BC625+AP625</f>
        <v>11849693.08</v>
      </c>
      <c r="HD625" s="57">
        <f>Q625-HC625</f>
        <v>362273.91999999993</v>
      </c>
      <c r="HE625" s="58" t="s">
        <v>686</v>
      </c>
      <c r="HF625" s="58"/>
      <c r="HG625" s="59"/>
      <c r="HH625" s="59"/>
      <c r="HI625" s="59"/>
    </row>
    <row r="626" spans="1:217" ht="75.400000000000006" hidden="1" customHeight="1" outlineLevel="1" x14ac:dyDescent="0.45">
      <c r="B626" s="9"/>
      <c r="C626" s="317" t="s">
        <v>350</v>
      </c>
      <c r="D626" s="1" t="s">
        <v>1471</v>
      </c>
      <c r="E626" s="35">
        <v>608</v>
      </c>
      <c r="F626" s="35">
        <v>10</v>
      </c>
      <c r="G626" s="38" t="s">
        <v>350</v>
      </c>
      <c r="H626" s="37" t="s">
        <v>351</v>
      </c>
      <c r="I626" s="37" t="s">
        <v>580</v>
      </c>
      <c r="J626" s="54">
        <v>0</v>
      </c>
      <c r="K626" s="38"/>
      <c r="L626" s="38"/>
      <c r="M626" s="42" t="s">
        <v>118</v>
      </c>
      <c r="N626" s="41"/>
      <c r="O626" s="38"/>
      <c r="P626" s="38" t="s">
        <v>456</v>
      </c>
      <c r="Q626" s="40"/>
      <c r="R626" s="40"/>
      <c r="S626" s="40"/>
      <c r="T626" s="40"/>
      <c r="U626" s="98"/>
      <c r="V626" s="40"/>
      <c r="W626" s="40"/>
      <c r="X626" s="85">
        <f t="shared" si="6497"/>
        <v>0</v>
      </c>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0"/>
      <c r="AZ626" s="40"/>
      <c r="BA626" s="40"/>
      <c r="BB626" s="40"/>
      <c r="BC626" s="40"/>
      <c r="BD626" s="40"/>
      <c r="BE626" s="40"/>
      <c r="BF626" s="40"/>
      <c r="BG626" s="40"/>
      <c r="BH626" s="40"/>
      <c r="BI626" s="40"/>
      <c r="BJ626" s="40"/>
      <c r="BK626" s="40"/>
      <c r="BL626" s="40"/>
      <c r="BM626" s="40"/>
      <c r="BN626" s="40"/>
      <c r="BO626" s="40"/>
      <c r="BP626" s="40"/>
      <c r="BQ626" s="40"/>
      <c r="BR626" s="40"/>
      <c r="BS626" s="40"/>
      <c r="BT626" s="40"/>
      <c r="BU626" s="40"/>
      <c r="BV626" s="40"/>
      <c r="BW626" s="40"/>
      <c r="BX626" s="40"/>
      <c r="BY626" s="40"/>
      <c r="BZ626" s="40"/>
      <c r="CA626" s="40"/>
      <c r="CB626" s="40"/>
      <c r="CC626" s="40"/>
      <c r="CD626" s="40"/>
      <c r="CE626" s="40"/>
      <c r="CF626" s="40"/>
      <c r="CG626" s="40"/>
      <c r="CH626" s="40"/>
      <c r="CI626" s="40"/>
      <c r="CJ626" s="40"/>
      <c r="CK626" s="40"/>
      <c r="CL626" s="40"/>
      <c r="CM626" s="40"/>
      <c r="CN626" s="40"/>
      <c r="CO626" s="84">
        <v>0</v>
      </c>
      <c r="CP626" s="84">
        <v>0</v>
      </c>
      <c r="CQ626" s="40"/>
      <c r="CR626" s="57">
        <f t="shared" si="6498"/>
        <v>0</v>
      </c>
      <c r="CS626" s="40"/>
      <c r="CT626" s="40"/>
      <c r="CU626" s="84"/>
      <c r="CV626" s="84"/>
      <c r="CW626" s="84"/>
      <c r="CX626" s="84"/>
      <c r="CY626" s="191"/>
      <c r="CZ626" s="84"/>
      <c r="DA626" s="40"/>
      <c r="DB626" s="84">
        <v>0</v>
      </c>
      <c r="DC626" s="84"/>
      <c r="DD626" s="84"/>
      <c r="DE626" s="84">
        <f t="shared" si="6422"/>
        <v>0</v>
      </c>
      <c r="DF626" s="191"/>
      <c r="DG626" s="84"/>
      <c r="DH626" s="40"/>
      <c r="DI626" s="84">
        <v>0</v>
      </c>
      <c r="DJ626" s="84"/>
      <c r="DK626" s="84"/>
      <c r="DL626" s="84">
        <f t="shared" si="6423"/>
        <v>0</v>
      </c>
      <c r="DM626" s="191"/>
      <c r="DN626" s="84"/>
      <c r="DO626" s="40"/>
      <c r="DP626" s="84">
        <v>0</v>
      </c>
      <c r="DQ626" s="84"/>
      <c r="DR626" s="84"/>
      <c r="DS626" s="84">
        <f t="shared" si="6424"/>
        <v>0</v>
      </c>
      <c r="DT626" s="191"/>
      <c r="DU626" s="84"/>
      <c r="DV626" s="40"/>
      <c r="DW626" s="84">
        <v>0</v>
      </c>
      <c r="DX626" s="84"/>
      <c r="DY626" s="84"/>
      <c r="DZ626" s="84">
        <f t="shared" si="6425"/>
        <v>0</v>
      </c>
      <c r="EA626" s="191"/>
      <c r="EB626" s="84"/>
      <c r="EC626" s="40"/>
      <c r="ED626" s="84">
        <v>0</v>
      </c>
      <c r="EE626" s="84"/>
      <c r="EF626" s="84"/>
      <c r="EG626" s="84">
        <f t="shared" si="6426"/>
        <v>0</v>
      </c>
      <c r="EH626" s="191"/>
      <c r="EI626" s="84"/>
      <c r="EJ626" s="40"/>
      <c r="EK626" s="84">
        <v>0</v>
      </c>
      <c r="EL626" s="84"/>
      <c r="EM626" s="84"/>
      <c r="EN626" s="84">
        <f t="shared" si="6427"/>
        <v>0</v>
      </c>
      <c r="EO626" s="191"/>
      <c r="EP626" s="84"/>
      <c r="EQ626" s="40"/>
      <c r="ER626" s="84">
        <v>0</v>
      </c>
      <c r="ES626" s="84"/>
      <c r="ET626" s="84"/>
      <c r="EU626" s="84">
        <f t="shared" si="6428"/>
        <v>0</v>
      </c>
      <c r="EV626" s="191"/>
      <c r="EW626" s="84"/>
      <c r="EX626" s="40"/>
      <c r="EY626" s="84">
        <v>0</v>
      </c>
      <c r="EZ626" s="84"/>
      <c r="FA626" s="84"/>
      <c r="FB626" s="84">
        <f t="shared" si="6429"/>
        <v>0</v>
      </c>
      <c r="FC626" s="191"/>
      <c r="FD626" s="84"/>
      <c r="FE626" s="40"/>
      <c r="FF626" s="84">
        <v>0</v>
      </c>
      <c r="FG626" s="84"/>
      <c r="FH626" s="84"/>
      <c r="FI626" s="84">
        <f t="shared" si="6430"/>
        <v>0</v>
      </c>
      <c r="FJ626" s="191"/>
      <c r="FK626" s="84"/>
      <c r="FL626" s="40"/>
      <c r="FM626" s="84">
        <v>0</v>
      </c>
      <c r="FN626" s="84"/>
      <c r="FO626" s="84"/>
      <c r="FP626" s="84">
        <f t="shared" si="6431"/>
        <v>0</v>
      </c>
      <c r="FQ626" s="191"/>
      <c r="FR626" s="84"/>
      <c r="FS626" s="40"/>
      <c r="FT626" s="97">
        <f t="shared" si="6432"/>
        <v>0</v>
      </c>
      <c r="FU626" s="84">
        <v>0</v>
      </c>
      <c r="FV626" s="84">
        <v>0</v>
      </c>
      <c r="FW626" s="84">
        <v>0</v>
      </c>
      <c r="FX626" s="84">
        <f t="shared" si="6433"/>
        <v>0</v>
      </c>
      <c r="FY626" s="191" t="str">
        <f t="shared" si="6434"/>
        <v>nebija plānots</v>
      </c>
      <c r="FZ626" s="84">
        <f t="shared" si="6435"/>
        <v>0</v>
      </c>
      <c r="GA626" s="84">
        <v>0</v>
      </c>
      <c r="GB626" s="84">
        <v>0</v>
      </c>
      <c r="GC626" s="84">
        <f t="shared" si="6436"/>
        <v>0</v>
      </c>
      <c r="GD626" s="84">
        <f t="shared" si="6437"/>
        <v>0</v>
      </c>
      <c r="GE626" s="84">
        <f t="shared" si="6438"/>
        <v>0</v>
      </c>
      <c r="GF626" s="191" t="str">
        <f t="shared" si="6439"/>
        <v>nebija plānots</v>
      </c>
      <c r="GG626" s="84">
        <f t="shared" si="6440"/>
        <v>0</v>
      </c>
      <c r="GH626" s="84">
        <v>0</v>
      </c>
      <c r="GI626" s="84">
        <v>0</v>
      </c>
      <c r="GJ626" s="84">
        <f t="shared" si="6441"/>
        <v>0</v>
      </c>
      <c r="GK626" s="84">
        <f t="shared" si="6442"/>
        <v>0</v>
      </c>
      <c r="GL626" s="84">
        <f t="shared" si="6443"/>
        <v>0</v>
      </c>
      <c r="GM626" s="191" t="str">
        <f t="shared" si="6444"/>
        <v>nebija plānots</v>
      </c>
      <c r="GN626" s="84">
        <f t="shared" si="6445"/>
        <v>0</v>
      </c>
      <c r="GO626" s="84">
        <v>0</v>
      </c>
      <c r="GP626" s="84">
        <v>0</v>
      </c>
      <c r="GQ626" s="84">
        <f t="shared" si="6414"/>
        <v>0</v>
      </c>
      <c r="GR626" s="84">
        <f t="shared" si="6415"/>
        <v>0</v>
      </c>
      <c r="GS626" s="84">
        <f t="shared" si="6416"/>
        <v>0</v>
      </c>
      <c r="GT626" s="191" t="str">
        <f t="shared" si="6446"/>
        <v>nebija plānots</v>
      </c>
      <c r="GU626" s="84">
        <f t="shared" si="6417"/>
        <v>0</v>
      </c>
      <c r="GV626" s="84">
        <v>0</v>
      </c>
      <c r="GW626" s="84">
        <v>0</v>
      </c>
      <c r="GX626" s="84">
        <f t="shared" si="6418"/>
        <v>0</v>
      </c>
      <c r="GY626" s="84">
        <f t="shared" si="6419"/>
        <v>0</v>
      </c>
      <c r="GZ626" s="84">
        <f t="shared" si="6420"/>
        <v>0</v>
      </c>
      <c r="HA626" s="191" t="str">
        <f t="shared" si="6643"/>
        <v>nebija plānots</v>
      </c>
      <c r="HB626" s="84">
        <f t="shared" si="6421"/>
        <v>0</v>
      </c>
      <c r="HC626" s="40"/>
      <c r="HD626" s="40"/>
      <c r="HE626" s="99"/>
      <c r="HF626" s="99"/>
      <c r="HG626" s="100"/>
      <c r="HH626" s="100"/>
      <c r="HI626" s="100"/>
    </row>
    <row r="627" spans="1:217" ht="75.400000000000006" hidden="1" customHeight="1" outlineLevel="1" x14ac:dyDescent="0.45">
      <c r="B627" s="9"/>
      <c r="C627" s="317" t="s">
        <v>350</v>
      </c>
      <c r="D627" s="1" t="s">
        <v>1471</v>
      </c>
      <c r="E627" s="35">
        <v>609</v>
      </c>
      <c r="F627" s="35">
        <v>10</v>
      </c>
      <c r="G627" s="38" t="s">
        <v>350</v>
      </c>
      <c r="H627" s="37" t="s">
        <v>351</v>
      </c>
      <c r="I627" s="37" t="s">
        <v>580</v>
      </c>
      <c r="J627" s="54">
        <v>0</v>
      </c>
      <c r="K627" s="38"/>
      <c r="L627" s="38"/>
      <c r="M627" s="42" t="s">
        <v>118</v>
      </c>
      <c r="N627" s="41"/>
      <c r="O627" s="38"/>
      <c r="P627" s="38" t="s">
        <v>457</v>
      </c>
      <c r="Q627" s="40"/>
      <c r="R627" s="40"/>
      <c r="S627" s="40"/>
      <c r="T627" s="40"/>
      <c r="U627" s="98"/>
      <c r="V627" s="40"/>
      <c r="W627" s="40"/>
      <c r="X627" s="85">
        <f t="shared" si="6497"/>
        <v>0</v>
      </c>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0"/>
      <c r="AZ627" s="40"/>
      <c r="BA627" s="40"/>
      <c r="BB627" s="40"/>
      <c r="BC627" s="40"/>
      <c r="BD627" s="40"/>
      <c r="BE627" s="40"/>
      <c r="BF627" s="40"/>
      <c r="BG627" s="40"/>
      <c r="BH627" s="40"/>
      <c r="BI627" s="40"/>
      <c r="BJ627" s="40"/>
      <c r="BK627" s="40"/>
      <c r="BL627" s="40"/>
      <c r="BM627" s="40"/>
      <c r="BN627" s="40"/>
      <c r="BO627" s="40"/>
      <c r="BP627" s="40"/>
      <c r="BQ627" s="40"/>
      <c r="BR627" s="40"/>
      <c r="BS627" s="40"/>
      <c r="BT627" s="40"/>
      <c r="BU627" s="40"/>
      <c r="BV627" s="40"/>
      <c r="BW627" s="40"/>
      <c r="BX627" s="40"/>
      <c r="BY627" s="40"/>
      <c r="BZ627" s="40"/>
      <c r="CA627" s="40"/>
      <c r="CB627" s="40"/>
      <c r="CC627" s="40"/>
      <c r="CD627" s="40"/>
      <c r="CE627" s="40"/>
      <c r="CF627" s="40"/>
      <c r="CG627" s="40"/>
      <c r="CH627" s="40"/>
      <c r="CI627" s="40"/>
      <c r="CJ627" s="40"/>
      <c r="CK627" s="40"/>
      <c r="CL627" s="40"/>
      <c r="CM627" s="40"/>
      <c r="CN627" s="40"/>
      <c r="CO627" s="84">
        <v>0</v>
      </c>
      <c r="CP627" s="84">
        <v>0</v>
      </c>
      <c r="CQ627" s="40"/>
      <c r="CR627" s="57">
        <f t="shared" si="6498"/>
        <v>0</v>
      </c>
      <c r="CS627" s="40"/>
      <c r="CT627" s="40">
        <v>187961.71</v>
      </c>
      <c r="CU627" s="84"/>
      <c r="CV627" s="84"/>
      <c r="CW627" s="84"/>
      <c r="CX627" s="84"/>
      <c r="CY627" s="191"/>
      <c r="CZ627" s="84"/>
      <c r="DA627" s="40">
        <v>0</v>
      </c>
      <c r="DB627" s="84">
        <v>0</v>
      </c>
      <c r="DC627" s="84"/>
      <c r="DD627" s="84"/>
      <c r="DE627" s="84">
        <f t="shared" si="6422"/>
        <v>0</v>
      </c>
      <c r="DF627" s="191"/>
      <c r="DG627" s="84"/>
      <c r="DH627" s="40">
        <v>0</v>
      </c>
      <c r="DI627" s="84">
        <v>0</v>
      </c>
      <c r="DJ627" s="84"/>
      <c r="DK627" s="84"/>
      <c r="DL627" s="84">
        <f t="shared" si="6423"/>
        <v>0</v>
      </c>
      <c r="DM627" s="191"/>
      <c r="DN627" s="84"/>
      <c r="DO627" s="40">
        <v>255977.5</v>
      </c>
      <c r="DP627" s="84">
        <v>0</v>
      </c>
      <c r="DQ627" s="84"/>
      <c r="DR627" s="84"/>
      <c r="DS627" s="84">
        <f t="shared" si="6424"/>
        <v>0</v>
      </c>
      <c r="DT627" s="191"/>
      <c r="DU627" s="84"/>
      <c r="DV627" s="40">
        <v>0</v>
      </c>
      <c r="DW627" s="84">
        <v>0</v>
      </c>
      <c r="DX627" s="84"/>
      <c r="DY627" s="84"/>
      <c r="DZ627" s="84">
        <f t="shared" si="6425"/>
        <v>0</v>
      </c>
      <c r="EA627" s="191"/>
      <c r="EB627" s="84"/>
      <c r="EC627" s="40">
        <v>0</v>
      </c>
      <c r="ED627" s="84">
        <v>0</v>
      </c>
      <c r="EE627" s="84"/>
      <c r="EF627" s="84"/>
      <c r="EG627" s="84">
        <f t="shared" si="6426"/>
        <v>0</v>
      </c>
      <c r="EH627" s="191"/>
      <c r="EI627" s="84"/>
      <c r="EJ627" s="40">
        <v>60861.01</v>
      </c>
      <c r="EK627" s="84">
        <v>0</v>
      </c>
      <c r="EL627" s="84"/>
      <c r="EM627" s="84"/>
      <c r="EN627" s="84">
        <f t="shared" si="6427"/>
        <v>0</v>
      </c>
      <c r="EO627" s="191"/>
      <c r="EP627" s="84"/>
      <c r="EQ627" s="40">
        <v>26856.44</v>
      </c>
      <c r="ER627" s="84">
        <v>0</v>
      </c>
      <c r="ES627" s="84"/>
      <c r="ET627" s="84"/>
      <c r="EU627" s="84">
        <f t="shared" si="6428"/>
        <v>0</v>
      </c>
      <c r="EV627" s="191"/>
      <c r="EW627" s="84"/>
      <c r="EX627" s="40">
        <v>114860.49</v>
      </c>
      <c r="EY627" s="84">
        <v>0</v>
      </c>
      <c r="EZ627" s="84"/>
      <c r="FA627" s="84"/>
      <c r="FB627" s="84">
        <f t="shared" si="6429"/>
        <v>0</v>
      </c>
      <c r="FC627" s="191"/>
      <c r="FD627" s="84"/>
      <c r="FE627" s="40">
        <v>282625</v>
      </c>
      <c r="FF627" s="84">
        <v>0</v>
      </c>
      <c r="FG627" s="84"/>
      <c r="FH627" s="84"/>
      <c r="FI627" s="84">
        <f t="shared" si="6430"/>
        <v>0</v>
      </c>
      <c r="FJ627" s="191"/>
      <c r="FK627" s="84"/>
      <c r="FL627" s="40">
        <v>0</v>
      </c>
      <c r="FM627" s="84">
        <v>0</v>
      </c>
      <c r="FN627" s="84"/>
      <c r="FO627" s="84"/>
      <c r="FP627" s="84">
        <f t="shared" si="6431"/>
        <v>0</v>
      </c>
      <c r="FQ627" s="191"/>
      <c r="FR627" s="84"/>
      <c r="FS627" s="40"/>
      <c r="FT627" s="97">
        <f t="shared" si="6432"/>
        <v>0</v>
      </c>
      <c r="FU627" s="84">
        <v>0</v>
      </c>
      <c r="FV627" s="84">
        <v>0</v>
      </c>
      <c r="FW627" s="84">
        <v>0</v>
      </c>
      <c r="FX627" s="84">
        <f t="shared" si="6433"/>
        <v>0</v>
      </c>
      <c r="FY627" s="191" t="str">
        <f t="shared" si="6434"/>
        <v>nebija plānots</v>
      </c>
      <c r="FZ627" s="84">
        <f t="shared" si="6435"/>
        <v>0</v>
      </c>
      <c r="GA627" s="84">
        <v>0</v>
      </c>
      <c r="GB627" s="84">
        <v>0</v>
      </c>
      <c r="GC627" s="84">
        <f t="shared" si="6436"/>
        <v>0</v>
      </c>
      <c r="GD627" s="84">
        <f t="shared" si="6437"/>
        <v>0</v>
      </c>
      <c r="GE627" s="84">
        <f t="shared" si="6438"/>
        <v>0</v>
      </c>
      <c r="GF627" s="191" t="str">
        <f t="shared" si="6439"/>
        <v>nebija plānots</v>
      </c>
      <c r="GG627" s="84">
        <f t="shared" si="6440"/>
        <v>0</v>
      </c>
      <c r="GH627" s="84">
        <v>0</v>
      </c>
      <c r="GI627" s="84">
        <v>0</v>
      </c>
      <c r="GJ627" s="84">
        <f t="shared" si="6441"/>
        <v>0</v>
      </c>
      <c r="GK627" s="84">
        <f t="shared" si="6442"/>
        <v>0</v>
      </c>
      <c r="GL627" s="84">
        <f t="shared" si="6443"/>
        <v>0</v>
      </c>
      <c r="GM627" s="191" t="str">
        <f t="shared" si="6444"/>
        <v>nebija plānots</v>
      </c>
      <c r="GN627" s="84">
        <f t="shared" si="6445"/>
        <v>0</v>
      </c>
      <c r="GO627" s="84">
        <v>0</v>
      </c>
      <c r="GP627" s="84">
        <v>0</v>
      </c>
      <c r="GQ627" s="84">
        <f t="shared" si="6414"/>
        <v>0</v>
      </c>
      <c r="GR627" s="84">
        <f t="shared" si="6415"/>
        <v>0</v>
      </c>
      <c r="GS627" s="84">
        <f t="shared" si="6416"/>
        <v>0</v>
      </c>
      <c r="GT627" s="191" t="str">
        <f t="shared" si="6446"/>
        <v>nebija plānots</v>
      </c>
      <c r="GU627" s="84">
        <f t="shared" si="6417"/>
        <v>0</v>
      </c>
      <c r="GV627" s="84">
        <v>0</v>
      </c>
      <c r="GW627" s="84">
        <v>0</v>
      </c>
      <c r="GX627" s="84">
        <f t="shared" si="6418"/>
        <v>0</v>
      </c>
      <c r="GY627" s="84">
        <f t="shared" si="6419"/>
        <v>0</v>
      </c>
      <c r="GZ627" s="84">
        <f t="shared" si="6420"/>
        <v>0</v>
      </c>
      <c r="HA627" s="191" t="str">
        <f t="shared" si="6643"/>
        <v>nebija plānots</v>
      </c>
      <c r="HB627" s="84">
        <f t="shared" si="6421"/>
        <v>0</v>
      </c>
      <c r="HC627" s="40"/>
      <c r="HD627" s="40"/>
      <c r="HE627" s="99"/>
      <c r="HF627" s="158">
        <v>0.95</v>
      </c>
      <c r="HG627" s="100" t="s">
        <v>721</v>
      </c>
      <c r="HH627" s="100"/>
      <c r="HI627" s="100"/>
    </row>
    <row r="628" spans="1:217" ht="75.400000000000006" customHeight="1" collapsed="1" x14ac:dyDescent="0.45">
      <c r="A628" s="1" t="str">
        <f>G628&amp;K628</f>
        <v>11.1.1.1</v>
      </c>
      <c r="B628" s="9" t="str">
        <f>C628&amp;J628&amp;"."&amp;D628</f>
        <v>11.1.1.1.Nē</v>
      </c>
      <c r="C628" s="317" t="s">
        <v>174</v>
      </c>
      <c r="D628" s="1" t="s">
        <v>1471</v>
      </c>
      <c r="E628" s="35">
        <v>610</v>
      </c>
      <c r="F628" s="52">
        <v>11</v>
      </c>
      <c r="G628" s="53" t="s">
        <v>174</v>
      </c>
      <c r="H628" s="54" t="s">
        <v>329</v>
      </c>
      <c r="I628" s="54" t="str">
        <f t="shared" si="4781"/>
        <v>11.1.1. TP KP fondu plānošanai, ieviešanai, uzraudzībai un kontrolei</v>
      </c>
      <c r="J628" s="54">
        <v>1</v>
      </c>
      <c r="K628" s="55">
        <v>1</v>
      </c>
      <c r="L628" s="38" t="str">
        <f t="shared" si="4782"/>
        <v>11.1.1.1</v>
      </c>
      <c r="M628" s="56" t="s">
        <v>118</v>
      </c>
      <c r="N628" s="55" t="s">
        <v>120</v>
      </c>
      <c r="O628" s="55" t="s">
        <v>222</v>
      </c>
      <c r="P628" s="55" t="s">
        <v>225</v>
      </c>
      <c r="Q628" s="57">
        <f t="shared" si="5972"/>
        <v>18389833</v>
      </c>
      <c r="R628" s="57">
        <f t="shared" si="5973"/>
        <v>18389833</v>
      </c>
      <c r="S628" s="80">
        <v>0</v>
      </c>
      <c r="T628" s="81">
        <v>18389833</v>
      </c>
      <c r="U628" s="80">
        <v>0</v>
      </c>
      <c r="V628" s="80">
        <v>0</v>
      </c>
      <c r="W628" s="80">
        <v>0</v>
      </c>
      <c r="X628" s="85" t="str">
        <f t="shared" si="6497"/>
        <v>TP ERAF</v>
      </c>
      <c r="Y628" s="85">
        <v>0</v>
      </c>
      <c r="Z628" s="85">
        <v>4797394.08</v>
      </c>
      <c r="AA628" s="85">
        <v>383.56</v>
      </c>
      <c r="AB628" s="85">
        <v>261563.75</v>
      </c>
      <c r="AC628" s="85">
        <v>1454633.19</v>
      </c>
      <c r="AD628" s="85">
        <v>3648.27</v>
      </c>
      <c r="AE628" s="85">
        <v>172069.24</v>
      </c>
      <c r="AF628" s="85">
        <v>930847.77999999991</v>
      </c>
      <c r="AG628" s="85">
        <v>42759.240000000005</v>
      </c>
      <c r="AH628" s="85">
        <v>634043.62</v>
      </c>
      <c r="AI628" s="85">
        <v>681838.04</v>
      </c>
      <c r="AJ628" s="85">
        <v>10763.38</v>
      </c>
      <c r="AK628" s="85">
        <v>543955.38</v>
      </c>
      <c r="AL628" s="85">
        <v>818424.69</v>
      </c>
      <c r="AM628" s="85">
        <v>5554930.1400000006</v>
      </c>
      <c r="AN628" s="85">
        <f t="shared" si="6154"/>
        <v>10352324.220000001</v>
      </c>
      <c r="AO628" s="85">
        <v>5207027.22</v>
      </c>
      <c r="AP628" s="57">
        <f t="shared" si="4538"/>
        <v>15559351.440000001</v>
      </c>
      <c r="AQ628" s="85">
        <v>678448.13</v>
      </c>
      <c r="AR628" s="85">
        <v>102354.89</v>
      </c>
      <c r="AS628" s="85">
        <v>602083.67999999993</v>
      </c>
      <c r="AT628" s="85">
        <v>1447594.19</v>
      </c>
      <c r="AU628" s="85">
        <v>0</v>
      </c>
      <c r="AV628" s="85">
        <v>0</v>
      </c>
      <c r="AW628" s="85">
        <v>0</v>
      </c>
      <c r="AX628" s="85">
        <v>0</v>
      </c>
      <c r="AY628" s="85">
        <v>0</v>
      </c>
      <c r="AZ628" s="85">
        <v>0</v>
      </c>
      <c r="BA628" s="85">
        <v>0</v>
      </c>
      <c r="BB628" s="85">
        <v>-109.22</v>
      </c>
      <c r="BC628" s="57">
        <f t="shared" si="4539"/>
        <v>2830371.6699999995</v>
      </c>
      <c r="BD628" s="57">
        <f t="shared" si="4474"/>
        <v>18389723.109999999</v>
      </c>
      <c r="BE628" s="85">
        <v>0</v>
      </c>
      <c r="BF628" s="85">
        <v>0</v>
      </c>
      <c r="BG628" s="85">
        <v>0</v>
      </c>
      <c r="BH628" s="85">
        <v>0</v>
      </c>
      <c r="BI628" s="85">
        <v>0</v>
      </c>
      <c r="BJ628" s="85">
        <v>0</v>
      </c>
      <c r="BK628" s="85">
        <v>0</v>
      </c>
      <c r="BL628" s="85">
        <v>0</v>
      </c>
      <c r="BM628" s="85">
        <v>0</v>
      </c>
      <c r="BN628" s="85">
        <v>0</v>
      </c>
      <c r="BO628" s="85">
        <v>0</v>
      </c>
      <c r="BP628" s="85">
        <v>0</v>
      </c>
      <c r="BQ628" s="57">
        <f t="shared" si="4540"/>
        <v>0</v>
      </c>
      <c r="BR628" s="85">
        <v>0</v>
      </c>
      <c r="BS628" s="85">
        <v>0</v>
      </c>
      <c r="BT628" s="167"/>
      <c r="BU628" s="85">
        <v>0</v>
      </c>
      <c r="BV628" s="85">
        <v>0</v>
      </c>
      <c r="BW628" s="85">
        <v>0</v>
      </c>
      <c r="BX628" s="85">
        <v>0</v>
      </c>
      <c r="BY628" s="85">
        <v>0</v>
      </c>
      <c r="BZ628" s="85">
        <v>0</v>
      </c>
      <c r="CA628" s="85">
        <v>0</v>
      </c>
      <c r="CB628" s="85">
        <v>0</v>
      </c>
      <c r="CC628" s="85">
        <v>0</v>
      </c>
      <c r="CD628" s="57">
        <f t="shared" si="4475"/>
        <v>0</v>
      </c>
      <c r="CE628" s="85">
        <v>0</v>
      </c>
      <c r="CF628" s="85">
        <v>0</v>
      </c>
      <c r="CG628" s="85">
        <v>0</v>
      </c>
      <c r="CH628" s="85">
        <v>0</v>
      </c>
      <c r="CI628" s="85">
        <v>0</v>
      </c>
      <c r="CJ628" s="85">
        <v>0</v>
      </c>
      <c r="CK628" s="85">
        <v>0</v>
      </c>
      <c r="CL628" s="85">
        <v>0</v>
      </c>
      <c r="CM628" s="85">
        <v>0</v>
      </c>
      <c r="CN628" s="85">
        <v>0</v>
      </c>
      <c r="CO628" s="84">
        <v>0</v>
      </c>
      <c r="CP628" s="84">
        <v>0</v>
      </c>
      <c r="CQ628" s="57">
        <f>CE628+CF628+CG628+CH628+CI628+CJ628+CK628+CL628+CM628+CN628+CO628+CP628</f>
        <v>0</v>
      </c>
      <c r="CR628" s="57">
        <f t="shared" si="6498"/>
        <v>18389723.109999999</v>
      </c>
      <c r="CS628" s="179">
        <v>0</v>
      </c>
      <c r="CT628" s="84">
        <v>0</v>
      </c>
      <c r="CU628" s="84">
        <v>0</v>
      </c>
      <c r="CV628" s="84">
        <f t="shared" si="6462"/>
        <v>0</v>
      </c>
      <c r="CW628" s="84">
        <v>0</v>
      </c>
      <c r="CX628" s="84">
        <f t="shared" si="6463"/>
        <v>0</v>
      </c>
      <c r="CY628" s="191" t="str">
        <f t="shared" si="6464"/>
        <v>nebija plānots</v>
      </c>
      <c r="CZ628" s="84">
        <f t="shared" si="6465"/>
        <v>0</v>
      </c>
      <c r="DA628" s="84">
        <f t="shared" ref="DA628:FL628" si="6834">DA629+DA630</f>
        <v>0</v>
      </c>
      <c r="DB628" s="84">
        <v>0</v>
      </c>
      <c r="DC628" s="84">
        <f t="shared" si="6467"/>
        <v>0</v>
      </c>
      <c r="DD628" s="84">
        <v>0</v>
      </c>
      <c r="DE628" s="84">
        <f t="shared" si="6422"/>
        <v>0</v>
      </c>
      <c r="DF628" s="191" t="str">
        <f t="shared" ref="DF628" si="6835">IFERROR(DE628/DC628,"nebija plānots")</f>
        <v>nebija plānots</v>
      </c>
      <c r="DG628" s="84">
        <f t="shared" ref="DG628" si="6836">DE628-DC628</f>
        <v>0</v>
      </c>
      <c r="DH628" s="84">
        <f t="shared" si="6834"/>
        <v>0</v>
      </c>
      <c r="DI628" s="84">
        <v>0</v>
      </c>
      <c r="DJ628" s="84">
        <f t="shared" ref="DJ628" si="6837">DC628+DH628</f>
        <v>0</v>
      </c>
      <c r="DK628" s="84">
        <v>0</v>
      </c>
      <c r="DL628" s="84">
        <f t="shared" si="6423"/>
        <v>0</v>
      </c>
      <c r="DM628" s="191" t="str">
        <f t="shared" ref="DM628" si="6838">IFERROR(DL628/DJ628,"nebija plānots")</f>
        <v>nebija plānots</v>
      </c>
      <c r="DN628" s="84">
        <f t="shared" ref="DN628" si="6839">DL628-DJ628</f>
        <v>0</v>
      </c>
      <c r="DO628" s="84">
        <f t="shared" si="6834"/>
        <v>0</v>
      </c>
      <c r="DP628" s="84">
        <v>0</v>
      </c>
      <c r="DQ628" s="84">
        <f t="shared" ref="DQ628" si="6840">DJ628+DO628</f>
        <v>0</v>
      </c>
      <c r="DR628" s="84">
        <v>0</v>
      </c>
      <c r="DS628" s="84">
        <f t="shared" si="6424"/>
        <v>0</v>
      </c>
      <c r="DT628" s="191" t="str">
        <f t="shared" ref="DT628" si="6841">IFERROR(DS628/DQ628,"nebija plānots")</f>
        <v>nebija plānots</v>
      </c>
      <c r="DU628" s="84">
        <f t="shared" ref="DU628" si="6842">DS628-DQ628</f>
        <v>0</v>
      </c>
      <c r="DV628" s="84">
        <f t="shared" si="6834"/>
        <v>0</v>
      </c>
      <c r="DW628" s="84">
        <v>0</v>
      </c>
      <c r="DX628" s="84">
        <f t="shared" ref="DX628" si="6843">DQ628+DV628</f>
        <v>0</v>
      </c>
      <c r="DY628" s="84">
        <v>0</v>
      </c>
      <c r="DZ628" s="84">
        <f t="shared" si="6425"/>
        <v>0</v>
      </c>
      <c r="EA628" s="191" t="str">
        <f t="shared" ref="EA628" si="6844">IFERROR(DZ628/DX628,"nebija plānots")</f>
        <v>nebija plānots</v>
      </c>
      <c r="EB628" s="84">
        <f t="shared" ref="EB628" si="6845">DZ628-DX628</f>
        <v>0</v>
      </c>
      <c r="EC628" s="84">
        <f t="shared" si="6834"/>
        <v>0</v>
      </c>
      <c r="ED628" s="84">
        <v>0</v>
      </c>
      <c r="EE628" s="84">
        <f t="shared" ref="EE628" si="6846">DX628+EC628</f>
        <v>0</v>
      </c>
      <c r="EF628" s="84">
        <v>0</v>
      </c>
      <c r="EG628" s="84">
        <f t="shared" si="6426"/>
        <v>0</v>
      </c>
      <c r="EH628" s="191" t="str">
        <f t="shared" ref="EH628" si="6847">IFERROR(EG628/EE628,"nebija plānots")</f>
        <v>nebija plānots</v>
      </c>
      <c r="EI628" s="84">
        <f t="shared" ref="EI628" si="6848">EG628-EE628</f>
        <v>0</v>
      </c>
      <c r="EJ628" s="84">
        <f t="shared" si="6834"/>
        <v>0</v>
      </c>
      <c r="EK628" s="84">
        <v>0</v>
      </c>
      <c r="EL628" s="84">
        <f t="shared" ref="EL628" si="6849">EE628+EJ628</f>
        <v>0</v>
      </c>
      <c r="EM628" s="84">
        <v>0</v>
      </c>
      <c r="EN628" s="84">
        <f t="shared" si="6427"/>
        <v>0</v>
      </c>
      <c r="EO628" s="191" t="str">
        <f t="shared" ref="EO628" si="6850">IFERROR(EN628/EL628,"nebija plānots")</f>
        <v>nebija plānots</v>
      </c>
      <c r="EP628" s="84">
        <f t="shared" ref="EP628" si="6851">EN628-EL628</f>
        <v>0</v>
      </c>
      <c r="EQ628" s="84">
        <f t="shared" si="6834"/>
        <v>0</v>
      </c>
      <c r="ER628" s="84">
        <v>0</v>
      </c>
      <c r="ES628" s="84">
        <f t="shared" ref="ES628" si="6852">EL628+EQ628</f>
        <v>0</v>
      </c>
      <c r="ET628" s="84">
        <v>0</v>
      </c>
      <c r="EU628" s="84">
        <f t="shared" si="6428"/>
        <v>0</v>
      </c>
      <c r="EV628" s="191" t="str">
        <f t="shared" ref="EV628" si="6853">IFERROR(EU628/ES628,"nebija plānots")</f>
        <v>nebija plānots</v>
      </c>
      <c r="EW628" s="84">
        <f t="shared" ref="EW628" si="6854">EU628-ES628</f>
        <v>0</v>
      </c>
      <c r="EX628" s="84">
        <f t="shared" si="6834"/>
        <v>0</v>
      </c>
      <c r="EY628" s="84">
        <v>0</v>
      </c>
      <c r="EZ628" s="84">
        <f t="shared" ref="EZ628" si="6855">ES628+EX628</f>
        <v>0</v>
      </c>
      <c r="FA628" s="84">
        <v>0</v>
      </c>
      <c r="FB628" s="84">
        <f t="shared" si="6429"/>
        <v>0</v>
      </c>
      <c r="FC628" s="191" t="str">
        <f t="shared" ref="FC628" si="6856">IFERROR(FB628/EZ628,"nebija plānots")</f>
        <v>nebija plānots</v>
      </c>
      <c r="FD628" s="84">
        <f t="shared" ref="FD628" si="6857">FB628-EZ628</f>
        <v>0</v>
      </c>
      <c r="FE628" s="84">
        <f t="shared" si="6834"/>
        <v>0</v>
      </c>
      <c r="FF628" s="84">
        <v>0</v>
      </c>
      <c r="FG628" s="84">
        <f t="shared" ref="FG628" si="6858">EZ628+FE628</f>
        <v>0</v>
      </c>
      <c r="FH628" s="84">
        <v>0</v>
      </c>
      <c r="FI628" s="84">
        <f t="shared" si="6430"/>
        <v>0</v>
      </c>
      <c r="FJ628" s="191" t="str">
        <f t="shared" ref="FJ628" si="6859">IFERROR(FI628/FG628,"nebija plānots")</f>
        <v>nebija plānots</v>
      </c>
      <c r="FK628" s="84">
        <f t="shared" ref="FK628" si="6860">FI628-FG628</f>
        <v>0</v>
      </c>
      <c r="FL628" s="84">
        <f t="shared" si="6834"/>
        <v>0</v>
      </c>
      <c r="FM628" s="84">
        <v>0</v>
      </c>
      <c r="FN628" s="84">
        <f t="shared" ref="FN628" si="6861">FG628+FL628</f>
        <v>0</v>
      </c>
      <c r="FO628" s="84">
        <v>0</v>
      </c>
      <c r="FP628" s="84">
        <f t="shared" si="6431"/>
        <v>0</v>
      </c>
      <c r="FQ628" s="191" t="str">
        <f t="shared" ref="FQ628" si="6862">IFERROR(FP628/FN628,"nebija plānots")</f>
        <v>nebija plānots</v>
      </c>
      <c r="FR628" s="84">
        <f t="shared" ref="FR628" si="6863">FP628-FN628</f>
        <v>0</v>
      </c>
      <c r="FS628" s="97">
        <f t="shared" si="5932"/>
        <v>0</v>
      </c>
      <c r="FT628" s="97">
        <f t="shared" si="6432"/>
        <v>18389723.109999999</v>
      </c>
      <c r="FU628" s="84">
        <v>0</v>
      </c>
      <c r="FV628" s="84">
        <v>0</v>
      </c>
      <c r="FW628" s="84">
        <v>0</v>
      </c>
      <c r="FX628" s="84">
        <f t="shared" si="6433"/>
        <v>0</v>
      </c>
      <c r="FY628" s="191" t="str">
        <f t="shared" si="6434"/>
        <v>nebija plānots</v>
      </c>
      <c r="FZ628" s="84">
        <f t="shared" si="6435"/>
        <v>0</v>
      </c>
      <c r="GA628" s="84">
        <v>0</v>
      </c>
      <c r="GB628" s="84">
        <v>0</v>
      </c>
      <c r="GC628" s="84">
        <f t="shared" si="6436"/>
        <v>0</v>
      </c>
      <c r="GD628" s="84">
        <f t="shared" si="6437"/>
        <v>0</v>
      </c>
      <c r="GE628" s="84">
        <f t="shared" si="6438"/>
        <v>0</v>
      </c>
      <c r="GF628" s="191" t="str">
        <f t="shared" si="6439"/>
        <v>nebija plānots</v>
      </c>
      <c r="GG628" s="84">
        <f t="shared" si="6440"/>
        <v>0</v>
      </c>
      <c r="GH628" s="84">
        <v>0</v>
      </c>
      <c r="GI628" s="84">
        <v>0</v>
      </c>
      <c r="GJ628" s="84">
        <f t="shared" si="6441"/>
        <v>0</v>
      </c>
      <c r="GK628" s="84">
        <f t="shared" si="6442"/>
        <v>0</v>
      </c>
      <c r="GL628" s="84">
        <f t="shared" si="6443"/>
        <v>0</v>
      </c>
      <c r="GM628" s="191" t="str">
        <f t="shared" si="6444"/>
        <v>nebija plānots</v>
      </c>
      <c r="GN628" s="84">
        <f t="shared" si="6445"/>
        <v>0</v>
      </c>
      <c r="GO628" s="84">
        <v>0</v>
      </c>
      <c r="GP628" s="84">
        <v>0</v>
      </c>
      <c r="GQ628" s="84">
        <f t="shared" si="6414"/>
        <v>0</v>
      </c>
      <c r="GR628" s="84">
        <f t="shared" si="6415"/>
        <v>0</v>
      </c>
      <c r="GS628" s="84">
        <f t="shared" si="6416"/>
        <v>0</v>
      </c>
      <c r="GT628" s="191" t="str">
        <f t="shared" si="6446"/>
        <v>nebija plānots</v>
      </c>
      <c r="GU628" s="84">
        <f t="shared" si="6417"/>
        <v>0</v>
      </c>
      <c r="GV628" s="84">
        <v>0</v>
      </c>
      <c r="GW628" s="84">
        <v>0</v>
      </c>
      <c r="GX628" s="84">
        <f t="shared" si="6418"/>
        <v>0</v>
      </c>
      <c r="GY628" s="84">
        <f t="shared" si="6419"/>
        <v>0</v>
      </c>
      <c r="GZ628" s="84">
        <f t="shared" si="6420"/>
        <v>0</v>
      </c>
      <c r="HA628" s="191" t="str">
        <f t="shared" si="6643"/>
        <v>nebija plānots</v>
      </c>
      <c r="HB628" s="84">
        <f t="shared" si="6421"/>
        <v>0</v>
      </c>
      <c r="HC628" s="57">
        <f>FU628+FS628+CQ628+CD628+BQ628+BC628+AP628</f>
        <v>18389723.109999999</v>
      </c>
      <c r="HD628" s="57">
        <f>Q628-HC628</f>
        <v>109.89000000059605</v>
      </c>
      <c r="HE628" s="168" t="s">
        <v>882</v>
      </c>
      <c r="HF628" s="58"/>
      <c r="HG628" s="59"/>
      <c r="HH628" s="59"/>
      <c r="HI628" s="59"/>
    </row>
    <row r="629" spans="1:217" ht="75.400000000000006" hidden="1" customHeight="1" outlineLevel="1" x14ac:dyDescent="0.45">
      <c r="B629" s="9"/>
      <c r="C629" s="317" t="s">
        <v>174</v>
      </c>
      <c r="D629" s="1" t="s">
        <v>1471</v>
      </c>
      <c r="E629" s="35">
        <v>611</v>
      </c>
      <c r="F629" s="35">
        <v>11</v>
      </c>
      <c r="G629" s="36" t="s">
        <v>174</v>
      </c>
      <c r="H629" s="37" t="s">
        <v>329</v>
      </c>
      <c r="I629" s="37" t="s">
        <v>581</v>
      </c>
      <c r="J629" s="54">
        <v>0</v>
      </c>
      <c r="K629" s="38"/>
      <c r="L629" s="38"/>
      <c r="M629" s="39" t="s">
        <v>118</v>
      </c>
      <c r="N629" s="38"/>
      <c r="O629" s="38"/>
      <c r="P629" s="38" t="s">
        <v>456</v>
      </c>
      <c r="Q629" s="40"/>
      <c r="R629" s="40"/>
      <c r="S629" s="40"/>
      <c r="T629" s="98"/>
      <c r="U629" s="40"/>
      <c r="V629" s="40"/>
      <c r="W629" s="40"/>
      <c r="X629" s="85">
        <f t="shared" si="6497"/>
        <v>0</v>
      </c>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0"/>
      <c r="AZ629" s="40"/>
      <c r="BA629" s="40"/>
      <c r="BB629" s="40"/>
      <c r="BC629" s="40"/>
      <c r="BD629" s="40"/>
      <c r="BE629" s="40"/>
      <c r="BF629" s="40"/>
      <c r="BG629" s="40"/>
      <c r="BH629" s="40"/>
      <c r="BI629" s="40"/>
      <c r="BJ629" s="40"/>
      <c r="BK629" s="40"/>
      <c r="BL629" s="40"/>
      <c r="BM629" s="40"/>
      <c r="BN629" s="40"/>
      <c r="BO629" s="40"/>
      <c r="BP629" s="40"/>
      <c r="BQ629" s="40"/>
      <c r="BR629" s="40"/>
      <c r="BS629" s="40"/>
      <c r="BT629" s="40"/>
      <c r="BU629" s="40"/>
      <c r="BV629" s="40"/>
      <c r="BW629" s="40"/>
      <c r="BX629" s="40"/>
      <c r="BY629" s="40"/>
      <c r="BZ629" s="40"/>
      <c r="CA629" s="40"/>
      <c r="CB629" s="40"/>
      <c r="CC629" s="40"/>
      <c r="CD629" s="40"/>
      <c r="CE629" s="40"/>
      <c r="CF629" s="40"/>
      <c r="CG629" s="40"/>
      <c r="CH629" s="40"/>
      <c r="CI629" s="40"/>
      <c r="CJ629" s="40"/>
      <c r="CK629" s="40"/>
      <c r="CL629" s="40"/>
      <c r="CM629" s="40"/>
      <c r="CN629" s="40"/>
      <c r="CO629" s="84">
        <v>0</v>
      </c>
      <c r="CP629" s="84">
        <v>0</v>
      </c>
      <c r="CQ629" s="40"/>
      <c r="CR629" s="57">
        <f t="shared" si="6498"/>
        <v>0</v>
      </c>
      <c r="CS629" s="40"/>
      <c r="CT629" s="40"/>
      <c r="CU629" s="84"/>
      <c r="CV629" s="84"/>
      <c r="CW629" s="84"/>
      <c r="CX629" s="84"/>
      <c r="CY629" s="191"/>
      <c r="CZ629" s="84"/>
      <c r="DA629" s="40"/>
      <c r="DB629" s="84">
        <v>0</v>
      </c>
      <c r="DC629" s="84"/>
      <c r="DD629" s="84"/>
      <c r="DE629" s="84">
        <f t="shared" si="6422"/>
        <v>0</v>
      </c>
      <c r="DF629" s="191"/>
      <c r="DG629" s="84"/>
      <c r="DH629" s="40"/>
      <c r="DI629" s="84">
        <v>0</v>
      </c>
      <c r="DJ629" s="84"/>
      <c r="DK629" s="84"/>
      <c r="DL629" s="84">
        <f t="shared" si="6423"/>
        <v>0</v>
      </c>
      <c r="DM629" s="191"/>
      <c r="DN629" s="84"/>
      <c r="DO629" s="40"/>
      <c r="DP629" s="84">
        <v>0</v>
      </c>
      <c r="DQ629" s="84"/>
      <c r="DR629" s="84"/>
      <c r="DS629" s="84">
        <f t="shared" si="6424"/>
        <v>0</v>
      </c>
      <c r="DT629" s="191"/>
      <c r="DU629" s="84"/>
      <c r="DV629" s="40"/>
      <c r="DW629" s="84">
        <v>0</v>
      </c>
      <c r="DX629" s="84"/>
      <c r="DY629" s="84"/>
      <c r="DZ629" s="84">
        <f t="shared" si="6425"/>
        <v>0</v>
      </c>
      <c r="EA629" s="191"/>
      <c r="EB629" s="84"/>
      <c r="EC629" s="40"/>
      <c r="ED629" s="84">
        <v>0</v>
      </c>
      <c r="EE629" s="84"/>
      <c r="EF629" s="84"/>
      <c r="EG629" s="84">
        <f t="shared" si="6426"/>
        <v>0</v>
      </c>
      <c r="EH629" s="191"/>
      <c r="EI629" s="84"/>
      <c r="EJ629" s="40"/>
      <c r="EK629" s="84">
        <v>0</v>
      </c>
      <c r="EL629" s="84"/>
      <c r="EM629" s="84"/>
      <c r="EN629" s="84">
        <f t="shared" si="6427"/>
        <v>0</v>
      </c>
      <c r="EO629" s="191"/>
      <c r="EP629" s="84"/>
      <c r="EQ629" s="40"/>
      <c r="ER629" s="84">
        <v>0</v>
      </c>
      <c r="ES629" s="84"/>
      <c r="ET629" s="84"/>
      <c r="EU629" s="84">
        <f t="shared" si="6428"/>
        <v>0</v>
      </c>
      <c r="EV629" s="191"/>
      <c r="EW629" s="84"/>
      <c r="EX629" s="40"/>
      <c r="EY629" s="84">
        <v>0</v>
      </c>
      <c r="EZ629" s="84"/>
      <c r="FA629" s="84"/>
      <c r="FB629" s="84">
        <f t="shared" si="6429"/>
        <v>0</v>
      </c>
      <c r="FC629" s="191"/>
      <c r="FD629" s="84"/>
      <c r="FE629" s="40"/>
      <c r="FF629" s="84">
        <v>0</v>
      </c>
      <c r="FG629" s="84"/>
      <c r="FH629" s="84"/>
      <c r="FI629" s="84">
        <f t="shared" si="6430"/>
        <v>0</v>
      </c>
      <c r="FJ629" s="191"/>
      <c r="FK629" s="84"/>
      <c r="FL629" s="40"/>
      <c r="FM629" s="84">
        <v>0</v>
      </c>
      <c r="FN629" s="84"/>
      <c r="FO629" s="84"/>
      <c r="FP629" s="84">
        <f t="shared" si="6431"/>
        <v>0</v>
      </c>
      <c r="FQ629" s="191"/>
      <c r="FR629" s="84"/>
      <c r="FS629" s="40"/>
      <c r="FT629" s="97">
        <f t="shared" si="6432"/>
        <v>0</v>
      </c>
      <c r="FU629" s="84">
        <v>0</v>
      </c>
      <c r="FV629" s="84">
        <v>0</v>
      </c>
      <c r="FW629" s="84">
        <v>0</v>
      </c>
      <c r="FX629" s="84">
        <f t="shared" si="6433"/>
        <v>0</v>
      </c>
      <c r="FY629" s="191" t="str">
        <f t="shared" si="6434"/>
        <v>nebija plānots</v>
      </c>
      <c r="FZ629" s="84">
        <f t="shared" si="6435"/>
        <v>0</v>
      </c>
      <c r="GA629" s="84">
        <v>0</v>
      </c>
      <c r="GB629" s="84">
        <v>0</v>
      </c>
      <c r="GC629" s="84">
        <f t="shared" si="6436"/>
        <v>0</v>
      </c>
      <c r="GD629" s="84">
        <f t="shared" si="6437"/>
        <v>0</v>
      </c>
      <c r="GE629" s="84">
        <f t="shared" si="6438"/>
        <v>0</v>
      </c>
      <c r="GF629" s="191" t="str">
        <f t="shared" si="6439"/>
        <v>nebija plānots</v>
      </c>
      <c r="GG629" s="84">
        <f t="shared" si="6440"/>
        <v>0</v>
      </c>
      <c r="GH629" s="84">
        <v>0</v>
      </c>
      <c r="GI629" s="84">
        <v>0</v>
      </c>
      <c r="GJ629" s="84">
        <f t="shared" si="6441"/>
        <v>0</v>
      </c>
      <c r="GK629" s="84">
        <f t="shared" si="6442"/>
        <v>0</v>
      </c>
      <c r="GL629" s="84">
        <f t="shared" si="6443"/>
        <v>0</v>
      </c>
      <c r="GM629" s="191" t="str">
        <f t="shared" si="6444"/>
        <v>nebija plānots</v>
      </c>
      <c r="GN629" s="84">
        <f t="shared" si="6445"/>
        <v>0</v>
      </c>
      <c r="GO629" s="84">
        <v>0</v>
      </c>
      <c r="GP629" s="84">
        <v>0</v>
      </c>
      <c r="GQ629" s="84">
        <f t="shared" si="6414"/>
        <v>0</v>
      </c>
      <c r="GR629" s="84">
        <f t="shared" si="6415"/>
        <v>0</v>
      </c>
      <c r="GS629" s="84">
        <f t="shared" si="6416"/>
        <v>0</v>
      </c>
      <c r="GT629" s="191" t="str">
        <f t="shared" si="6446"/>
        <v>nebija plānots</v>
      </c>
      <c r="GU629" s="84">
        <f t="shared" si="6417"/>
        <v>0</v>
      </c>
      <c r="GV629" s="84">
        <v>0</v>
      </c>
      <c r="GW629" s="84">
        <v>0</v>
      </c>
      <c r="GX629" s="84">
        <f t="shared" si="6418"/>
        <v>0</v>
      </c>
      <c r="GY629" s="84">
        <f t="shared" si="6419"/>
        <v>0</v>
      </c>
      <c r="GZ629" s="84">
        <f t="shared" si="6420"/>
        <v>0</v>
      </c>
      <c r="HA629" s="191" t="str">
        <f t="shared" si="6643"/>
        <v>nebija plānots</v>
      </c>
      <c r="HB629" s="84">
        <f t="shared" si="6421"/>
        <v>0</v>
      </c>
      <c r="HC629" s="40"/>
      <c r="HD629" s="40"/>
      <c r="HE629" s="99"/>
      <c r="HF629" s="99"/>
      <c r="HG629" s="100"/>
      <c r="HH629" s="100"/>
      <c r="HI629" s="100"/>
    </row>
    <row r="630" spans="1:217" ht="75.400000000000006" hidden="1" customHeight="1" outlineLevel="1" x14ac:dyDescent="0.45">
      <c r="B630" s="9"/>
      <c r="C630" s="317" t="s">
        <v>174</v>
      </c>
      <c r="D630" s="1" t="s">
        <v>1471</v>
      </c>
      <c r="E630" s="35">
        <v>612</v>
      </c>
      <c r="F630" s="35">
        <v>11</v>
      </c>
      <c r="G630" s="36" t="s">
        <v>174</v>
      </c>
      <c r="H630" s="37" t="s">
        <v>329</v>
      </c>
      <c r="I630" s="37" t="s">
        <v>581</v>
      </c>
      <c r="J630" s="54">
        <v>0</v>
      </c>
      <c r="K630" s="38"/>
      <c r="L630" s="38"/>
      <c r="M630" s="39" t="s">
        <v>118</v>
      </c>
      <c r="N630" s="38"/>
      <c r="O630" s="38"/>
      <c r="P630" s="38" t="s">
        <v>457</v>
      </c>
      <c r="Q630" s="40"/>
      <c r="R630" s="40"/>
      <c r="S630" s="40"/>
      <c r="T630" s="98"/>
      <c r="U630" s="40"/>
      <c r="V630" s="40"/>
      <c r="W630" s="40"/>
      <c r="X630" s="85">
        <f t="shared" si="6497"/>
        <v>0</v>
      </c>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0"/>
      <c r="AZ630" s="40"/>
      <c r="BA630" s="40"/>
      <c r="BB630" s="40"/>
      <c r="BC630" s="40"/>
      <c r="BD630" s="40"/>
      <c r="BE630" s="40"/>
      <c r="BF630" s="40"/>
      <c r="BG630" s="40"/>
      <c r="BH630" s="40"/>
      <c r="BI630" s="40"/>
      <c r="BJ630" s="40"/>
      <c r="BK630" s="40"/>
      <c r="BL630" s="40"/>
      <c r="BM630" s="40"/>
      <c r="BN630" s="40"/>
      <c r="BO630" s="40"/>
      <c r="BP630" s="40"/>
      <c r="BQ630" s="40"/>
      <c r="BR630" s="40"/>
      <c r="BS630" s="40"/>
      <c r="BT630" s="40"/>
      <c r="BU630" s="40"/>
      <c r="BV630" s="40"/>
      <c r="BW630" s="40"/>
      <c r="BX630" s="40"/>
      <c r="BY630" s="40"/>
      <c r="BZ630" s="40"/>
      <c r="CA630" s="40"/>
      <c r="CB630" s="40"/>
      <c r="CC630" s="40"/>
      <c r="CD630" s="40"/>
      <c r="CE630" s="40"/>
      <c r="CF630" s="40"/>
      <c r="CG630" s="40"/>
      <c r="CH630" s="40"/>
      <c r="CI630" s="40"/>
      <c r="CJ630" s="40"/>
      <c r="CK630" s="40"/>
      <c r="CL630" s="40"/>
      <c r="CM630" s="40"/>
      <c r="CN630" s="40"/>
      <c r="CO630" s="84">
        <v>0</v>
      </c>
      <c r="CP630" s="84">
        <v>0</v>
      </c>
      <c r="CQ630" s="40"/>
      <c r="CR630" s="57">
        <f t="shared" si="6498"/>
        <v>0</v>
      </c>
      <c r="CS630" s="40"/>
      <c r="CT630" s="40"/>
      <c r="CU630" s="84"/>
      <c r="CV630" s="84"/>
      <c r="CW630" s="84"/>
      <c r="CX630" s="84"/>
      <c r="CY630" s="191"/>
      <c r="CZ630" s="84"/>
      <c r="DA630" s="40"/>
      <c r="DB630" s="84">
        <v>0</v>
      </c>
      <c r="DC630" s="84"/>
      <c r="DD630" s="84"/>
      <c r="DE630" s="84">
        <f t="shared" si="6422"/>
        <v>0</v>
      </c>
      <c r="DF630" s="191"/>
      <c r="DG630" s="84"/>
      <c r="DH630" s="40"/>
      <c r="DI630" s="84">
        <v>0</v>
      </c>
      <c r="DJ630" s="84"/>
      <c r="DK630" s="84"/>
      <c r="DL630" s="84">
        <f t="shared" si="6423"/>
        <v>0</v>
      </c>
      <c r="DM630" s="191"/>
      <c r="DN630" s="84"/>
      <c r="DO630" s="40"/>
      <c r="DP630" s="84">
        <v>0</v>
      </c>
      <c r="DQ630" s="84"/>
      <c r="DR630" s="84"/>
      <c r="DS630" s="84">
        <f t="shared" si="6424"/>
        <v>0</v>
      </c>
      <c r="DT630" s="191"/>
      <c r="DU630" s="84"/>
      <c r="DV630" s="40"/>
      <c r="DW630" s="84">
        <v>0</v>
      </c>
      <c r="DX630" s="84"/>
      <c r="DY630" s="84"/>
      <c r="DZ630" s="84">
        <f t="shared" si="6425"/>
        <v>0</v>
      </c>
      <c r="EA630" s="191"/>
      <c r="EB630" s="84"/>
      <c r="EC630" s="40"/>
      <c r="ED630" s="84">
        <v>0</v>
      </c>
      <c r="EE630" s="84"/>
      <c r="EF630" s="84"/>
      <c r="EG630" s="84">
        <f t="shared" si="6426"/>
        <v>0</v>
      </c>
      <c r="EH630" s="191"/>
      <c r="EI630" s="84"/>
      <c r="EJ630" s="40"/>
      <c r="EK630" s="84">
        <v>0</v>
      </c>
      <c r="EL630" s="84"/>
      <c r="EM630" s="84"/>
      <c r="EN630" s="84">
        <f t="shared" si="6427"/>
        <v>0</v>
      </c>
      <c r="EO630" s="191"/>
      <c r="EP630" s="84"/>
      <c r="EQ630" s="40"/>
      <c r="ER630" s="84">
        <v>0</v>
      </c>
      <c r="ES630" s="84"/>
      <c r="ET630" s="84"/>
      <c r="EU630" s="84">
        <f t="shared" si="6428"/>
        <v>0</v>
      </c>
      <c r="EV630" s="191"/>
      <c r="EW630" s="84"/>
      <c r="EX630" s="40"/>
      <c r="EY630" s="84">
        <v>0</v>
      </c>
      <c r="EZ630" s="84"/>
      <c r="FA630" s="84"/>
      <c r="FB630" s="84">
        <f t="shared" si="6429"/>
        <v>0</v>
      </c>
      <c r="FC630" s="191"/>
      <c r="FD630" s="84"/>
      <c r="FE630" s="40"/>
      <c r="FF630" s="84">
        <v>0</v>
      </c>
      <c r="FG630" s="84"/>
      <c r="FH630" s="84"/>
      <c r="FI630" s="84">
        <f t="shared" si="6430"/>
        <v>0</v>
      </c>
      <c r="FJ630" s="191"/>
      <c r="FK630" s="84"/>
      <c r="FL630" s="40"/>
      <c r="FM630" s="84">
        <v>0</v>
      </c>
      <c r="FN630" s="84"/>
      <c r="FO630" s="84"/>
      <c r="FP630" s="84">
        <f t="shared" si="6431"/>
        <v>0</v>
      </c>
      <c r="FQ630" s="191"/>
      <c r="FR630" s="84"/>
      <c r="FS630" s="40"/>
      <c r="FT630" s="97">
        <f t="shared" si="6432"/>
        <v>0</v>
      </c>
      <c r="FU630" s="84">
        <v>0</v>
      </c>
      <c r="FV630" s="84">
        <v>0</v>
      </c>
      <c r="FW630" s="84">
        <v>0</v>
      </c>
      <c r="FX630" s="84">
        <f t="shared" si="6433"/>
        <v>0</v>
      </c>
      <c r="FY630" s="191" t="str">
        <f t="shared" si="6434"/>
        <v>nebija plānots</v>
      </c>
      <c r="FZ630" s="84">
        <f t="shared" si="6435"/>
        <v>0</v>
      </c>
      <c r="GA630" s="84">
        <v>0</v>
      </c>
      <c r="GB630" s="84">
        <v>0</v>
      </c>
      <c r="GC630" s="84">
        <f t="shared" si="6436"/>
        <v>0</v>
      </c>
      <c r="GD630" s="84">
        <f t="shared" si="6437"/>
        <v>0</v>
      </c>
      <c r="GE630" s="84">
        <f t="shared" si="6438"/>
        <v>0</v>
      </c>
      <c r="GF630" s="191" t="str">
        <f t="shared" si="6439"/>
        <v>nebija plānots</v>
      </c>
      <c r="GG630" s="84">
        <f t="shared" si="6440"/>
        <v>0</v>
      </c>
      <c r="GH630" s="84">
        <v>0</v>
      </c>
      <c r="GI630" s="84">
        <v>0</v>
      </c>
      <c r="GJ630" s="84">
        <f t="shared" si="6441"/>
        <v>0</v>
      </c>
      <c r="GK630" s="84">
        <f t="shared" si="6442"/>
        <v>0</v>
      </c>
      <c r="GL630" s="84">
        <f t="shared" si="6443"/>
        <v>0</v>
      </c>
      <c r="GM630" s="191" t="str">
        <f t="shared" si="6444"/>
        <v>nebija plānots</v>
      </c>
      <c r="GN630" s="84">
        <f t="shared" si="6445"/>
        <v>0</v>
      </c>
      <c r="GO630" s="84">
        <v>0</v>
      </c>
      <c r="GP630" s="84">
        <v>0</v>
      </c>
      <c r="GQ630" s="84">
        <f t="shared" si="6414"/>
        <v>0</v>
      </c>
      <c r="GR630" s="84">
        <f t="shared" si="6415"/>
        <v>0</v>
      </c>
      <c r="GS630" s="84">
        <f t="shared" si="6416"/>
        <v>0</v>
      </c>
      <c r="GT630" s="191" t="str">
        <f t="shared" si="6446"/>
        <v>nebija plānots</v>
      </c>
      <c r="GU630" s="84">
        <f t="shared" si="6417"/>
        <v>0</v>
      </c>
      <c r="GV630" s="84">
        <v>0</v>
      </c>
      <c r="GW630" s="84">
        <v>0</v>
      </c>
      <c r="GX630" s="84">
        <f t="shared" si="6418"/>
        <v>0</v>
      </c>
      <c r="GY630" s="84">
        <f t="shared" si="6419"/>
        <v>0</v>
      </c>
      <c r="GZ630" s="84">
        <f t="shared" si="6420"/>
        <v>0</v>
      </c>
      <c r="HA630" s="191" t="str">
        <f t="shared" si="6643"/>
        <v>nebija plānots</v>
      </c>
      <c r="HB630" s="84">
        <f t="shared" si="6421"/>
        <v>0</v>
      </c>
      <c r="HC630" s="40"/>
      <c r="HD630" s="40"/>
      <c r="HE630" s="99"/>
      <c r="HF630" s="99"/>
      <c r="HG630" s="100"/>
      <c r="HH630" s="100"/>
      <c r="HI630" s="100"/>
    </row>
    <row r="631" spans="1:217" ht="75.400000000000006" customHeight="1" collapsed="1" x14ac:dyDescent="0.45">
      <c r="A631" s="1" t="str">
        <f>G631&amp;K631</f>
        <v>11.1.1.2</v>
      </c>
      <c r="B631" s="9" t="str">
        <f>C631&amp;J631&amp;"."&amp;D631</f>
        <v>11.1.1.2.Nē</v>
      </c>
      <c r="C631" s="317" t="s">
        <v>174</v>
      </c>
      <c r="D631" s="1" t="s">
        <v>1471</v>
      </c>
      <c r="E631" s="35">
        <v>613</v>
      </c>
      <c r="F631" s="52">
        <v>11</v>
      </c>
      <c r="G631" s="53" t="s">
        <v>174</v>
      </c>
      <c r="H631" s="54" t="s">
        <v>329</v>
      </c>
      <c r="I631" s="54" t="str">
        <f t="shared" si="4781"/>
        <v>11.1.1. TP KP fondu plānošanai, ieviešanai, uzraudzībai un kontrolei</v>
      </c>
      <c r="J631" s="54">
        <v>2</v>
      </c>
      <c r="K631" s="55">
        <v>2</v>
      </c>
      <c r="L631" s="38" t="str">
        <f t="shared" si="4782"/>
        <v>11.1.1.2</v>
      </c>
      <c r="M631" s="56" t="s">
        <v>118</v>
      </c>
      <c r="N631" s="55" t="s">
        <v>120</v>
      </c>
      <c r="O631" s="55" t="s">
        <v>222</v>
      </c>
      <c r="P631" s="55" t="s">
        <v>225</v>
      </c>
      <c r="Q631" s="57">
        <f t="shared" si="5972"/>
        <v>20790720</v>
      </c>
      <c r="R631" s="57">
        <f t="shared" si="5973"/>
        <v>20790720</v>
      </c>
      <c r="S631" s="80">
        <v>0</v>
      </c>
      <c r="T631" s="81">
        <v>20790720</v>
      </c>
      <c r="U631" s="80">
        <v>0</v>
      </c>
      <c r="V631" s="80">
        <v>0</v>
      </c>
      <c r="W631" s="80">
        <v>0</v>
      </c>
      <c r="X631" s="85" t="str">
        <f t="shared" si="6497"/>
        <v>TP ERAF</v>
      </c>
      <c r="Y631" s="85">
        <v>0</v>
      </c>
      <c r="Z631" s="85">
        <v>0</v>
      </c>
      <c r="AA631" s="85">
        <v>0</v>
      </c>
      <c r="AB631" s="85">
        <v>0</v>
      </c>
      <c r="AC631" s="85">
        <v>0</v>
      </c>
      <c r="AD631" s="85">
        <v>0</v>
      </c>
      <c r="AE631" s="85">
        <v>0</v>
      </c>
      <c r="AF631" s="85">
        <v>0</v>
      </c>
      <c r="AG631" s="85">
        <v>0</v>
      </c>
      <c r="AH631" s="85">
        <v>0</v>
      </c>
      <c r="AI631" s="85">
        <v>0</v>
      </c>
      <c r="AJ631" s="85">
        <v>0</v>
      </c>
      <c r="AK631" s="85">
        <v>0</v>
      </c>
      <c r="AL631" s="85">
        <v>0</v>
      </c>
      <c r="AM631" s="85">
        <v>0</v>
      </c>
      <c r="AN631" s="85">
        <f t="shared" si="6154"/>
        <v>0</v>
      </c>
      <c r="AO631" s="85">
        <v>0</v>
      </c>
      <c r="AP631" s="57">
        <f t="shared" si="4538"/>
        <v>0</v>
      </c>
      <c r="AQ631" s="85">
        <v>0</v>
      </c>
      <c r="AR631" s="85">
        <v>0</v>
      </c>
      <c r="AS631" s="85">
        <v>0</v>
      </c>
      <c r="AT631" s="85">
        <v>0</v>
      </c>
      <c r="AU631" s="85">
        <v>123557.96</v>
      </c>
      <c r="AV631" s="85">
        <v>742222.71</v>
      </c>
      <c r="AW631" s="85">
        <v>0</v>
      </c>
      <c r="AX631" s="85">
        <v>90365.84</v>
      </c>
      <c r="AY631" s="85">
        <v>93319</v>
      </c>
      <c r="AZ631" s="85">
        <v>440118.53</v>
      </c>
      <c r="BA631" s="85">
        <v>384484.24</v>
      </c>
      <c r="BB631" s="85">
        <v>331198.77</v>
      </c>
      <c r="BC631" s="57">
        <f t="shared" ref="BC631:BC697" si="6864">AQ631+AR631+AS631+AT631+AU631+AV631+AW631+AX631+AY631+AZ631+BA631+BB631</f>
        <v>2205267.0499999998</v>
      </c>
      <c r="BD631" s="57">
        <f t="shared" ref="BD631:BD697" si="6865">AP631+BC631</f>
        <v>2205267.0499999998</v>
      </c>
      <c r="BE631" s="85">
        <v>1503851.63</v>
      </c>
      <c r="BF631" s="85">
        <v>140159.79999999999</v>
      </c>
      <c r="BG631" s="85">
        <v>308169.24</v>
      </c>
      <c r="BH631" s="85">
        <v>142756.06</v>
      </c>
      <c r="BI631" s="85">
        <v>717463.54</v>
      </c>
      <c r="BJ631" s="85">
        <v>1451312.08</v>
      </c>
      <c r="BK631" s="85">
        <v>51845.05</v>
      </c>
      <c r="BL631" s="85">
        <v>356045.01</v>
      </c>
      <c r="BM631" s="85">
        <v>0</v>
      </c>
      <c r="BN631" s="85">
        <v>132494.66</v>
      </c>
      <c r="BO631" s="85">
        <v>712178.8</v>
      </c>
      <c r="BP631" s="85">
        <v>1420454.62</v>
      </c>
      <c r="BQ631" s="57">
        <f t="shared" ref="BQ631:BQ697" si="6866">BE631+BF631+BG631+BH631+BI631+BJ631+BK631+BL631+BM631+BN631+BO631+BP631</f>
        <v>6936730.4899999993</v>
      </c>
      <c r="BR631" s="85">
        <v>0</v>
      </c>
      <c r="BS631" s="85">
        <v>70152.479999999996</v>
      </c>
      <c r="BT631" s="167">
        <v>243042.25</v>
      </c>
      <c r="BU631" s="85">
        <v>358750.02</v>
      </c>
      <c r="BV631" s="85">
        <v>2239356.19</v>
      </c>
      <c r="BW631" s="85">
        <v>0</v>
      </c>
      <c r="BX631" s="85">
        <v>58594.1</v>
      </c>
      <c r="BY631" s="85">
        <v>248629.12</v>
      </c>
      <c r="BZ631" s="85">
        <v>0</v>
      </c>
      <c r="CA631" s="85">
        <v>427102.05000000005</v>
      </c>
      <c r="CB631" s="85">
        <v>1028556.48</v>
      </c>
      <c r="CC631" s="85">
        <v>931019.76</v>
      </c>
      <c r="CD631" s="57">
        <f t="shared" ref="CD631:CD697" si="6867">BR631+BS631+BT631+BU631+BV631+BW631+BX631+BY631+BZ631+CA631+CB631+CC631</f>
        <v>5605202.4499999993</v>
      </c>
      <c r="CE631" s="85">
        <v>0</v>
      </c>
      <c r="CF631" s="85">
        <v>321988.27</v>
      </c>
      <c r="CG631" s="85">
        <v>878462.16000000015</v>
      </c>
      <c r="CH631" s="85">
        <v>195712.72</v>
      </c>
      <c r="CI631" s="85">
        <v>724295.89999999991</v>
      </c>
      <c r="CJ631" s="85">
        <v>0</v>
      </c>
      <c r="CK631" s="85">
        <v>0</v>
      </c>
      <c r="CL631" s="85">
        <v>0</v>
      </c>
      <c r="CM631" s="85">
        <v>410258.77999999997</v>
      </c>
      <c r="CN631" s="85">
        <v>261174.81</v>
      </c>
      <c r="CO631" s="84">
        <v>418443.23</v>
      </c>
      <c r="CP631" s="84">
        <v>267104.53999999998</v>
      </c>
      <c r="CQ631" s="57">
        <f>CE631+CF631+CG631+CH631+CI631+CJ631+CK631+CL631+CM631+CN631+CO631+CP631</f>
        <v>3477440.4099999997</v>
      </c>
      <c r="CR631" s="57">
        <f t="shared" si="6498"/>
        <v>18224640.399999999</v>
      </c>
      <c r="CS631" s="179">
        <v>132217.04</v>
      </c>
      <c r="CT631" s="84">
        <v>31098.89</v>
      </c>
      <c r="CU631" s="84">
        <v>31098.89</v>
      </c>
      <c r="CV631" s="84">
        <f t="shared" si="6462"/>
        <v>163315.93</v>
      </c>
      <c r="CW631" s="84">
        <v>0</v>
      </c>
      <c r="CX631" s="84">
        <f t="shared" si="6463"/>
        <v>163315.93</v>
      </c>
      <c r="CY631" s="191">
        <f t="shared" si="6464"/>
        <v>1</v>
      </c>
      <c r="CZ631" s="84">
        <f t="shared" si="6465"/>
        <v>0</v>
      </c>
      <c r="DA631" s="84">
        <f t="shared" ref="DA631:FL631" si="6868">DA632+DA633</f>
        <v>609897</v>
      </c>
      <c r="DB631" s="84">
        <v>799291.69</v>
      </c>
      <c r="DC631" s="84">
        <f t="shared" si="6467"/>
        <v>773212.92999999993</v>
      </c>
      <c r="DD631" s="84">
        <v>0</v>
      </c>
      <c r="DE631" s="84">
        <f t="shared" si="6422"/>
        <v>962607.61999999988</v>
      </c>
      <c r="DF631" s="191">
        <f t="shared" ref="DF631" si="6869">IFERROR(DE631/DC631,"nebija plānots")</f>
        <v>1.2449450631923602</v>
      </c>
      <c r="DG631" s="84">
        <f t="shared" ref="DG631" si="6870">DE631-DC631</f>
        <v>189394.68999999994</v>
      </c>
      <c r="DH631" s="84">
        <f t="shared" si="6868"/>
        <v>0</v>
      </c>
      <c r="DI631" s="84">
        <v>0</v>
      </c>
      <c r="DJ631" s="84">
        <f t="shared" ref="DJ631" si="6871">DC631+DH631</f>
        <v>773212.92999999993</v>
      </c>
      <c r="DK631" s="84">
        <v>0</v>
      </c>
      <c r="DL631" s="84">
        <f t="shared" si="6423"/>
        <v>962607.61999999988</v>
      </c>
      <c r="DM631" s="191">
        <f t="shared" ref="DM631" si="6872">IFERROR(DL631/DJ631,"nebija plānots")</f>
        <v>1.2449450631923602</v>
      </c>
      <c r="DN631" s="84">
        <f t="shared" ref="DN631" si="6873">DL631-DJ631</f>
        <v>189394.68999999994</v>
      </c>
      <c r="DO631" s="84">
        <f t="shared" si="6868"/>
        <v>483671.85</v>
      </c>
      <c r="DP631" s="84">
        <v>0</v>
      </c>
      <c r="DQ631" s="84">
        <f t="shared" ref="DQ631" si="6874">DJ631+DO631</f>
        <v>1256884.7799999998</v>
      </c>
      <c r="DR631" s="84">
        <v>0</v>
      </c>
      <c r="DS631" s="84">
        <f t="shared" si="6424"/>
        <v>962607.61999999988</v>
      </c>
      <c r="DT631" s="191">
        <f t="shared" ref="DT631" si="6875">IFERROR(DS631/DQ631,"nebija plānots")</f>
        <v>0.76586783078079756</v>
      </c>
      <c r="DU631" s="84">
        <f t="shared" ref="DU631" si="6876">DS631-DQ631</f>
        <v>-294277.15999999992</v>
      </c>
      <c r="DV631" s="84">
        <f t="shared" si="6868"/>
        <v>0</v>
      </c>
      <c r="DW631" s="84">
        <v>616959.05000000005</v>
      </c>
      <c r="DX631" s="84">
        <f t="shared" ref="DX631" si="6877">DQ631+DV631</f>
        <v>1256884.7799999998</v>
      </c>
      <c r="DY631" s="84">
        <v>0</v>
      </c>
      <c r="DZ631" s="84">
        <f t="shared" si="6425"/>
        <v>1579566.67</v>
      </c>
      <c r="EA631" s="191">
        <f t="shared" ref="EA631" si="6878">IFERROR(DZ631/DX631,"nebija plānots")</f>
        <v>1.2567314801918439</v>
      </c>
      <c r="EB631" s="84">
        <f t="shared" ref="EB631" si="6879">DZ631-DX631</f>
        <v>322681.89000000013</v>
      </c>
      <c r="EC631" s="84">
        <f t="shared" si="6868"/>
        <v>281909.19</v>
      </c>
      <c r="ED631" s="84">
        <v>0</v>
      </c>
      <c r="EE631" s="84">
        <f t="shared" ref="EE631" si="6880">DX631+EC631</f>
        <v>1538793.9699999997</v>
      </c>
      <c r="EF631" s="84">
        <v>0</v>
      </c>
      <c r="EG631" s="84">
        <f t="shared" si="6426"/>
        <v>1579566.67</v>
      </c>
      <c r="EH631" s="191">
        <f t="shared" ref="EH631" si="6881">IFERROR(EG631/EE631,"nebija plānots")</f>
        <v>1.0264965296166324</v>
      </c>
      <c r="EI631" s="84">
        <f t="shared" ref="EI631" si="6882">EG631-EE631</f>
        <v>40772.700000000186</v>
      </c>
      <c r="EJ631" s="84">
        <f t="shared" si="6868"/>
        <v>0</v>
      </c>
      <c r="EK631" s="84">
        <v>214339.40999999997</v>
      </c>
      <c r="EL631" s="84">
        <f t="shared" ref="EL631" si="6883">EE631+EJ631</f>
        <v>1538793.9699999997</v>
      </c>
      <c r="EM631" s="84">
        <v>0</v>
      </c>
      <c r="EN631" s="84">
        <f t="shared" si="6427"/>
        <v>1793906.0799999998</v>
      </c>
      <c r="EO631" s="191">
        <f t="shared" ref="EO631" si="6884">IFERROR(EN631/EL631,"nebija plānots")</f>
        <v>1.1657870481517418</v>
      </c>
      <c r="EP631" s="84">
        <f t="shared" ref="EP631" si="6885">EN631-EL631</f>
        <v>255112.1100000001</v>
      </c>
      <c r="EQ631" s="84">
        <f t="shared" si="6868"/>
        <v>0</v>
      </c>
      <c r="ER631" s="84">
        <v>180823.86</v>
      </c>
      <c r="ES631" s="84">
        <f t="shared" ref="ES631" si="6886">EL631+EQ631</f>
        <v>1538793.9699999997</v>
      </c>
      <c r="ET631" s="84">
        <v>0</v>
      </c>
      <c r="EU631" s="84">
        <f t="shared" si="6428"/>
        <v>1974729.94</v>
      </c>
      <c r="EV631" s="191">
        <f t="shared" ref="EV631" si="6887">IFERROR(EU631/ES631,"nebija plānots")</f>
        <v>1.2832971655068288</v>
      </c>
      <c r="EW631" s="84">
        <f t="shared" ref="EW631" si="6888">EU631-ES631</f>
        <v>435935.9700000002</v>
      </c>
      <c r="EX631" s="84">
        <f t="shared" si="6868"/>
        <v>475789.19</v>
      </c>
      <c r="EY631" s="84">
        <v>0</v>
      </c>
      <c r="EZ631" s="84">
        <f t="shared" ref="EZ631" si="6889">ES631+EX631</f>
        <v>2014583.1599999997</v>
      </c>
      <c r="FA631" s="84">
        <v>0</v>
      </c>
      <c r="FB631" s="84">
        <f t="shared" si="6429"/>
        <v>1974729.94</v>
      </c>
      <c r="FC631" s="191">
        <f t="shared" ref="FC631" si="6890">IFERROR(FB631/EZ631,"nebija plānots")</f>
        <v>0.98021763469918033</v>
      </c>
      <c r="FD631" s="84">
        <f t="shared" ref="FD631" si="6891">FB631-EZ631</f>
        <v>-39853.219999999739</v>
      </c>
      <c r="FE631" s="84">
        <f t="shared" si="6868"/>
        <v>306000</v>
      </c>
      <c r="FF631" s="84">
        <v>356671.46</v>
      </c>
      <c r="FG631" s="84">
        <f t="shared" ref="FG631" si="6892">EZ631+FE631</f>
        <v>2320583.1599999997</v>
      </c>
      <c r="FH631" s="84">
        <v>0</v>
      </c>
      <c r="FI631" s="84">
        <f t="shared" si="6430"/>
        <v>2331401.4</v>
      </c>
      <c r="FJ631" s="191">
        <f t="shared" ref="FJ631" si="6893">IFERROR(FI631/FG631,"nebija plānots")</f>
        <v>1.0046618626673134</v>
      </c>
      <c r="FK631" s="84">
        <f t="shared" ref="FK631" si="6894">FI631-FG631</f>
        <v>10818.240000000224</v>
      </c>
      <c r="FL631" s="84">
        <f t="shared" si="6868"/>
        <v>0</v>
      </c>
      <c r="FM631" s="84">
        <v>27769.5</v>
      </c>
      <c r="FN631" s="84">
        <f t="shared" ref="FN631" si="6895">FG631+FL631</f>
        <v>2320583.1599999997</v>
      </c>
      <c r="FO631" s="84">
        <v>0</v>
      </c>
      <c r="FP631" s="84">
        <f t="shared" si="6431"/>
        <v>2359170.9</v>
      </c>
      <c r="FQ631" s="191">
        <f t="shared" ref="FQ631" si="6896">IFERROR(FP631/FN631,"nebija plānots")</f>
        <v>1.0166284667859091</v>
      </c>
      <c r="FR631" s="84">
        <f t="shared" ref="FR631" si="6897">FP631-FN631</f>
        <v>38587.740000000224</v>
      </c>
      <c r="FS631" s="97">
        <f t="shared" ref="FS631:FS697" si="6898">CS631+CT631+DA631+DH631+DO631+DV631+EC631+EJ631+EQ631+EX631+FE631+FL631</f>
        <v>2320583.1599999997</v>
      </c>
      <c r="FT631" s="97">
        <f t="shared" si="6432"/>
        <v>20583811.299999997</v>
      </c>
      <c r="FU631" s="84">
        <v>155977.03</v>
      </c>
      <c r="FV631" s="84">
        <v>0</v>
      </c>
      <c r="FW631" s="84">
        <v>0</v>
      </c>
      <c r="FX631" s="84">
        <f t="shared" si="6433"/>
        <v>0</v>
      </c>
      <c r="FY631" s="191">
        <f t="shared" si="6434"/>
        <v>0</v>
      </c>
      <c r="FZ631" s="84">
        <f t="shared" si="6435"/>
        <v>155977.03</v>
      </c>
      <c r="GA631" s="84">
        <v>177437.57</v>
      </c>
      <c r="GB631" s="84">
        <v>0</v>
      </c>
      <c r="GC631" s="84">
        <f t="shared" si="6436"/>
        <v>177437.57</v>
      </c>
      <c r="GD631" s="84">
        <f t="shared" si="6437"/>
        <v>0</v>
      </c>
      <c r="GE631" s="84">
        <f t="shared" si="6438"/>
        <v>177437.57</v>
      </c>
      <c r="GF631" s="191">
        <f t="shared" si="6439"/>
        <v>1.1375878230275318</v>
      </c>
      <c r="GG631" s="84">
        <f t="shared" si="6440"/>
        <v>-21460.540000000008</v>
      </c>
      <c r="GH631" s="84">
        <v>0</v>
      </c>
      <c r="GI631" s="84">
        <v>0</v>
      </c>
      <c r="GJ631" s="84">
        <f t="shared" si="6441"/>
        <v>0</v>
      </c>
      <c r="GK631" s="84">
        <f t="shared" si="6442"/>
        <v>0</v>
      </c>
      <c r="GL631" s="84">
        <f t="shared" si="6443"/>
        <v>177437.57</v>
      </c>
      <c r="GM631" s="191">
        <f t="shared" si="6444"/>
        <v>1.1375878230275318</v>
      </c>
      <c r="GN631" s="84">
        <f t="shared" si="6445"/>
        <v>-21460.540000000008</v>
      </c>
      <c r="GO631" s="84">
        <v>0</v>
      </c>
      <c r="GP631" s="84">
        <v>0</v>
      </c>
      <c r="GQ631" s="84">
        <f t="shared" si="6414"/>
        <v>0</v>
      </c>
      <c r="GR631" s="84">
        <f t="shared" si="6415"/>
        <v>0</v>
      </c>
      <c r="GS631" s="84">
        <f t="shared" si="6416"/>
        <v>177437.57</v>
      </c>
      <c r="GT631" s="191">
        <f t="shared" si="6446"/>
        <v>1.1375878230275318</v>
      </c>
      <c r="GU631" s="84">
        <f t="shared" si="6417"/>
        <v>-21460.540000000008</v>
      </c>
      <c r="GV631" s="84">
        <v>0</v>
      </c>
      <c r="GW631" s="84">
        <v>0</v>
      </c>
      <c r="GX631" s="84">
        <f t="shared" si="6418"/>
        <v>0</v>
      </c>
      <c r="GY631" s="84">
        <f t="shared" si="6419"/>
        <v>0</v>
      </c>
      <c r="GZ631" s="84">
        <f t="shared" si="6420"/>
        <v>177437.57</v>
      </c>
      <c r="HA631" s="191">
        <f t="shared" si="6643"/>
        <v>1.1375878230275318</v>
      </c>
      <c r="HB631" s="84">
        <f t="shared" si="6421"/>
        <v>-21460.540000000008</v>
      </c>
      <c r="HC631" s="57">
        <f>FU631+FS631+CQ631+CD631+BQ631+BC631+AP631</f>
        <v>20701200.59</v>
      </c>
      <c r="HD631" s="57">
        <f>Q631-HC631</f>
        <v>89519.410000000149</v>
      </c>
      <c r="HE631" s="168" t="s">
        <v>883</v>
      </c>
      <c r="HF631" s="58"/>
      <c r="HG631" s="59"/>
      <c r="HH631" s="59"/>
      <c r="HI631" s="59"/>
    </row>
    <row r="632" spans="1:217" ht="75.400000000000006" hidden="1" customHeight="1" outlineLevel="1" x14ac:dyDescent="0.45">
      <c r="B632" s="9"/>
      <c r="C632" s="317" t="s">
        <v>174</v>
      </c>
      <c r="D632" s="1" t="s">
        <v>1471</v>
      </c>
      <c r="E632" s="35">
        <v>614</v>
      </c>
      <c r="F632" s="35">
        <v>11</v>
      </c>
      <c r="G632" s="36" t="s">
        <v>174</v>
      </c>
      <c r="H632" s="37" t="s">
        <v>329</v>
      </c>
      <c r="I632" s="37" t="s">
        <v>581</v>
      </c>
      <c r="J632" s="54">
        <v>0</v>
      </c>
      <c r="K632" s="38"/>
      <c r="L632" s="38"/>
      <c r="M632" s="39" t="s">
        <v>118</v>
      </c>
      <c r="N632" s="38"/>
      <c r="O632" s="38"/>
      <c r="P632" s="38" t="s">
        <v>456</v>
      </c>
      <c r="Q632" s="40"/>
      <c r="R632" s="40"/>
      <c r="S632" s="40"/>
      <c r="T632" s="98"/>
      <c r="U632" s="40"/>
      <c r="V632" s="40"/>
      <c r="W632" s="40"/>
      <c r="X632" s="85">
        <f t="shared" si="6497"/>
        <v>0</v>
      </c>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0"/>
      <c r="AZ632" s="40"/>
      <c r="BA632" s="40"/>
      <c r="BB632" s="40"/>
      <c r="BC632" s="40"/>
      <c r="BD632" s="40"/>
      <c r="BE632" s="40"/>
      <c r="BF632" s="40"/>
      <c r="BG632" s="40"/>
      <c r="BH632" s="40"/>
      <c r="BI632" s="40"/>
      <c r="BJ632" s="40"/>
      <c r="BK632" s="40"/>
      <c r="BL632" s="40"/>
      <c r="BM632" s="40"/>
      <c r="BN632" s="40"/>
      <c r="BO632" s="40"/>
      <c r="BP632" s="40"/>
      <c r="BQ632" s="40"/>
      <c r="BR632" s="40"/>
      <c r="BS632" s="40"/>
      <c r="BT632" s="40"/>
      <c r="BU632" s="40"/>
      <c r="BV632" s="40"/>
      <c r="BW632" s="40"/>
      <c r="BX632" s="40"/>
      <c r="BY632" s="40"/>
      <c r="BZ632" s="40"/>
      <c r="CA632" s="40"/>
      <c r="CB632" s="40"/>
      <c r="CC632" s="40"/>
      <c r="CD632" s="40"/>
      <c r="CE632" s="40"/>
      <c r="CF632" s="40"/>
      <c r="CG632" s="40"/>
      <c r="CH632" s="40"/>
      <c r="CI632" s="40"/>
      <c r="CJ632" s="40"/>
      <c r="CK632" s="40"/>
      <c r="CL632" s="40"/>
      <c r="CM632" s="40"/>
      <c r="CN632" s="40"/>
      <c r="CO632" s="84">
        <v>0</v>
      </c>
      <c r="CP632" s="84">
        <v>0</v>
      </c>
      <c r="CQ632" s="40"/>
      <c r="CR632" s="57">
        <f t="shared" si="6498"/>
        <v>0</v>
      </c>
      <c r="CS632" s="40"/>
      <c r="CT632" s="40"/>
      <c r="CU632" s="84"/>
      <c r="CV632" s="84"/>
      <c r="CW632" s="84"/>
      <c r="CX632" s="84"/>
      <c r="CY632" s="191"/>
      <c r="CZ632" s="84"/>
      <c r="DA632" s="40"/>
      <c r="DB632" s="84">
        <v>0</v>
      </c>
      <c r="DC632" s="84"/>
      <c r="DD632" s="84"/>
      <c r="DE632" s="84">
        <f t="shared" si="6422"/>
        <v>0</v>
      </c>
      <c r="DF632" s="191"/>
      <c r="DG632" s="84"/>
      <c r="DH632" s="40"/>
      <c r="DI632" s="84">
        <v>0</v>
      </c>
      <c r="DJ632" s="84"/>
      <c r="DK632" s="84"/>
      <c r="DL632" s="84">
        <f t="shared" si="6423"/>
        <v>0</v>
      </c>
      <c r="DM632" s="191"/>
      <c r="DN632" s="84"/>
      <c r="DO632" s="40"/>
      <c r="DP632" s="84">
        <v>0</v>
      </c>
      <c r="DQ632" s="84"/>
      <c r="DR632" s="84"/>
      <c r="DS632" s="84">
        <f t="shared" si="6424"/>
        <v>0</v>
      </c>
      <c r="DT632" s="191"/>
      <c r="DU632" s="84"/>
      <c r="DV632" s="40"/>
      <c r="DW632" s="84">
        <v>0</v>
      </c>
      <c r="DX632" s="84"/>
      <c r="DY632" s="84"/>
      <c r="DZ632" s="84">
        <f t="shared" si="6425"/>
        <v>0</v>
      </c>
      <c r="EA632" s="191"/>
      <c r="EB632" s="84"/>
      <c r="EC632" s="40"/>
      <c r="ED632" s="84">
        <v>0</v>
      </c>
      <c r="EE632" s="84"/>
      <c r="EF632" s="84"/>
      <c r="EG632" s="84">
        <f t="shared" si="6426"/>
        <v>0</v>
      </c>
      <c r="EH632" s="191"/>
      <c r="EI632" s="84"/>
      <c r="EJ632" s="40"/>
      <c r="EK632" s="84">
        <v>0</v>
      </c>
      <c r="EL632" s="84"/>
      <c r="EM632" s="84"/>
      <c r="EN632" s="84">
        <f t="shared" si="6427"/>
        <v>0</v>
      </c>
      <c r="EO632" s="191"/>
      <c r="EP632" s="84"/>
      <c r="EQ632" s="40"/>
      <c r="ER632" s="84">
        <v>0</v>
      </c>
      <c r="ES632" s="84"/>
      <c r="ET632" s="84"/>
      <c r="EU632" s="84">
        <f t="shared" si="6428"/>
        <v>0</v>
      </c>
      <c r="EV632" s="191"/>
      <c r="EW632" s="84"/>
      <c r="EX632" s="40"/>
      <c r="EY632" s="84">
        <v>0</v>
      </c>
      <c r="EZ632" s="84"/>
      <c r="FA632" s="84"/>
      <c r="FB632" s="84">
        <f t="shared" si="6429"/>
        <v>0</v>
      </c>
      <c r="FC632" s="191"/>
      <c r="FD632" s="84"/>
      <c r="FE632" s="40"/>
      <c r="FF632" s="84">
        <v>0</v>
      </c>
      <c r="FG632" s="84"/>
      <c r="FH632" s="84"/>
      <c r="FI632" s="84">
        <f t="shared" si="6430"/>
        <v>0</v>
      </c>
      <c r="FJ632" s="191"/>
      <c r="FK632" s="84"/>
      <c r="FL632" s="40"/>
      <c r="FM632" s="84">
        <v>0</v>
      </c>
      <c r="FN632" s="84"/>
      <c r="FO632" s="84"/>
      <c r="FP632" s="84">
        <f t="shared" si="6431"/>
        <v>0</v>
      </c>
      <c r="FQ632" s="191"/>
      <c r="FR632" s="84"/>
      <c r="FS632" s="40"/>
      <c r="FT632" s="97">
        <f t="shared" si="6432"/>
        <v>0</v>
      </c>
      <c r="FU632" s="84">
        <v>0</v>
      </c>
      <c r="FV632" s="84">
        <v>0</v>
      </c>
      <c r="FW632" s="84">
        <v>0</v>
      </c>
      <c r="FX632" s="84">
        <f t="shared" si="6433"/>
        <v>0</v>
      </c>
      <c r="FY632" s="191" t="str">
        <f t="shared" si="6434"/>
        <v>nebija plānots</v>
      </c>
      <c r="FZ632" s="84">
        <f t="shared" si="6435"/>
        <v>0</v>
      </c>
      <c r="GA632" s="84">
        <v>0</v>
      </c>
      <c r="GB632" s="84">
        <v>0</v>
      </c>
      <c r="GC632" s="84">
        <f t="shared" si="6436"/>
        <v>0</v>
      </c>
      <c r="GD632" s="84">
        <f t="shared" si="6437"/>
        <v>0</v>
      </c>
      <c r="GE632" s="84">
        <f t="shared" si="6438"/>
        <v>0</v>
      </c>
      <c r="GF632" s="191" t="str">
        <f t="shared" si="6439"/>
        <v>nebija plānots</v>
      </c>
      <c r="GG632" s="84">
        <f t="shared" si="6440"/>
        <v>0</v>
      </c>
      <c r="GH632" s="84">
        <v>0</v>
      </c>
      <c r="GI632" s="84">
        <v>0</v>
      </c>
      <c r="GJ632" s="84">
        <f t="shared" si="6441"/>
        <v>0</v>
      </c>
      <c r="GK632" s="84">
        <f t="shared" si="6442"/>
        <v>0</v>
      </c>
      <c r="GL632" s="84">
        <f t="shared" si="6443"/>
        <v>0</v>
      </c>
      <c r="GM632" s="191" t="str">
        <f t="shared" si="6444"/>
        <v>nebija plānots</v>
      </c>
      <c r="GN632" s="84">
        <f t="shared" si="6445"/>
        <v>0</v>
      </c>
      <c r="GO632" s="84">
        <v>0</v>
      </c>
      <c r="GP632" s="84">
        <v>0</v>
      </c>
      <c r="GQ632" s="84">
        <f t="shared" si="6414"/>
        <v>0</v>
      </c>
      <c r="GR632" s="84">
        <f t="shared" si="6415"/>
        <v>0</v>
      </c>
      <c r="GS632" s="84">
        <f t="shared" si="6416"/>
        <v>0</v>
      </c>
      <c r="GT632" s="191" t="str">
        <f t="shared" si="6446"/>
        <v>nebija plānots</v>
      </c>
      <c r="GU632" s="84">
        <f t="shared" si="6417"/>
        <v>0</v>
      </c>
      <c r="GV632" s="84">
        <v>0</v>
      </c>
      <c r="GW632" s="84">
        <v>0</v>
      </c>
      <c r="GX632" s="84">
        <f t="shared" si="6418"/>
        <v>0</v>
      </c>
      <c r="GY632" s="84">
        <f t="shared" si="6419"/>
        <v>0</v>
      </c>
      <c r="GZ632" s="84">
        <f t="shared" si="6420"/>
        <v>0</v>
      </c>
      <c r="HA632" s="191" t="str">
        <f t="shared" si="6643"/>
        <v>nebija plānots</v>
      </c>
      <c r="HB632" s="84">
        <f t="shared" si="6421"/>
        <v>0</v>
      </c>
      <c r="HC632" s="40"/>
      <c r="HD632" s="40"/>
      <c r="HE632" s="99"/>
      <c r="HF632" s="99"/>
      <c r="HG632" s="100"/>
      <c r="HH632" s="100"/>
      <c r="HI632" s="100"/>
    </row>
    <row r="633" spans="1:217" ht="75.400000000000006" hidden="1" customHeight="1" outlineLevel="1" x14ac:dyDescent="0.45">
      <c r="B633" s="9"/>
      <c r="C633" s="317" t="s">
        <v>174</v>
      </c>
      <c r="D633" s="1" t="s">
        <v>1471</v>
      </c>
      <c r="E633" s="35">
        <v>615</v>
      </c>
      <c r="F633" s="35">
        <v>11</v>
      </c>
      <c r="G633" s="36" t="s">
        <v>174</v>
      </c>
      <c r="H633" s="37" t="s">
        <v>329</v>
      </c>
      <c r="I633" s="37" t="s">
        <v>581</v>
      </c>
      <c r="J633" s="54">
        <v>0</v>
      </c>
      <c r="K633" s="38"/>
      <c r="L633" s="38"/>
      <c r="M633" s="39" t="s">
        <v>118</v>
      </c>
      <c r="N633" s="38"/>
      <c r="O633" s="38"/>
      <c r="P633" s="38" t="s">
        <v>457</v>
      </c>
      <c r="Q633" s="40"/>
      <c r="R633" s="40"/>
      <c r="S633" s="40"/>
      <c r="T633" s="98"/>
      <c r="U633" s="40"/>
      <c r="V633" s="40"/>
      <c r="W633" s="40"/>
      <c r="X633" s="85">
        <f t="shared" si="6497"/>
        <v>0</v>
      </c>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c r="BV633" s="40"/>
      <c r="BW633" s="40"/>
      <c r="BX633" s="40"/>
      <c r="BY633" s="40"/>
      <c r="BZ633" s="40"/>
      <c r="CA633" s="40"/>
      <c r="CB633" s="40"/>
      <c r="CC633" s="40"/>
      <c r="CD633" s="40"/>
      <c r="CE633" s="40"/>
      <c r="CF633" s="40"/>
      <c r="CG633" s="40"/>
      <c r="CH633" s="40"/>
      <c r="CI633" s="40"/>
      <c r="CJ633" s="40"/>
      <c r="CK633" s="40"/>
      <c r="CL633" s="40"/>
      <c r="CM633" s="40"/>
      <c r="CN633" s="40"/>
      <c r="CO633" s="84">
        <v>0</v>
      </c>
      <c r="CP633" s="84">
        <v>0</v>
      </c>
      <c r="CQ633" s="40"/>
      <c r="CR633" s="57">
        <f t="shared" si="6498"/>
        <v>0</v>
      </c>
      <c r="CS633" s="40"/>
      <c r="CT633" s="40">
        <v>31098.89</v>
      </c>
      <c r="CU633" s="84"/>
      <c r="CV633" s="84"/>
      <c r="CW633" s="84"/>
      <c r="CX633" s="84"/>
      <c r="CY633" s="191"/>
      <c r="CZ633" s="84"/>
      <c r="DA633" s="40">
        <v>609897</v>
      </c>
      <c r="DB633" s="84">
        <v>0</v>
      </c>
      <c r="DC633" s="84"/>
      <c r="DD633" s="84"/>
      <c r="DE633" s="84">
        <f t="shared" si="6422"/>
        <v>0</v>
      </c>
      <c r="DF633" s="191"/>
      <c r="DG633" s="84"/>
      <c r="DH633" s="40">
        <v>0</v>
      </c>
      <c r="DI633" s="84">
        <v>0</v>
      </c>
      <c r="DJ633" s="84"/>
      <c r="DK633" s="84"/>
      <c r="DL633" s="84">
        <f t="shared" si="6423"/>
        <v>0</v>
      </c>
      <c r="DM633" s="191"/>
      <c r="DN633" s="84"/>
      <c r="DO633" s="40">
        <v>483671.85</v>
      </c>
      <c r="DP633" s="84">
        <v>0</v>
      </c>
      <c r="DQ633" s="84"/>
      <c r="DR633" s="84"/>
      <c r="DS633" s="84">
        <f t="shared" si="6424"/>
        <v>0</v>
      </c>
      <c r="DT633" s="191"/>
      <c r="DU633" s="84"/>
      <c r="DV633" s="40">
        <v>0</v>
      </c>
      <c r="DW633" s="84">
        <v>0</v>
      </c>
      <c r="DX633" s="84"/>
      <c r="DY633" s="84"/>
      <c r="DZ633" s="84">
        <f t="shared" si="6425"/>
        <v>0</v>
      </c>
      <c r="EA633" s="191"/>
      <c r="EB633" s="84"/>
      <c r="EC633" s="40">
        <v>281909.19</v>
      </c>
      <c r="ED633" s="84">
        <v>0</v>
      </c>
      <c r="EE633" s="84"/>
      <c r="EF633" s="84"/>
      <c r="EG633" s="84">
        <f t="shared" si="6426"/>
        <v>0</v>
      </c>
      <c r="EH633" s="191"/>
      <c r="EI633" s="84"/>
      <c r="EJ633" s="40">
        <v>0</v>
      </c>
      <c r="EK633" s="84">
        <v>0</v>
      </c>
      <c r="EL633" s="84"/>
      <c r="EM633" s="84"/>
      <c r="EN633" s="84">
        <f t="shared" si="6427"/>
        <v>0</v>
      </c>
      <c r="EO633" s="191"/>
      <c r="EP633" s="84"/>
      <c r="EQ633" s="40">
        <v>0</v>
      </c>
      <c r="ER633" s="84">
        <v>0</v>
      </c>
      <c r="ES633" s="84"/>
      <c r="ET633" s="84"/>
      <c r="EU633" s="84">
        <f t="shared" si="6428"/>
        <v>0</v>
      </c>
      <c r="EV633" s="191"/>
      <c r="EW633" s="84"/>
      <c r="EX633" s="40">
        <v>475789.19</v>
      </c>
      <c r="EY633" s="84">
        <v>0</v>
      </c>
      <c r="EZ633" s="84"/>
      <c r="FA633" s="84"/>
      <c r="FB633" s="84">
        <f t="shared" si="6429"/>
        <v>0</v>
      </c>
      <c r="FC633" s="191"/>
      <c r="FD633" s="84"/>
      <c r="FE633" s="40">
        <v>306000</v>
      </c>
      <c r="FF633" s="84">
        <v>0</v>
      </c>
      <c r="FG633" s="84"/>
      <c r="FH633" s="84"/>
      <c r="FI633" s="84">
        <f t="shared" si="6430"/>
        <v>0</v>
      </c>
      <c r="FJ633" s="191"/>
      <c r="FK633" s="84"/>
      <c r="FL633" s="40">
        <v>0</v>
      </c>
      <c r="FM633" s="84">
        <v>0</v>
      </c>
      <c r="FN633" s="84"/>
      <c r="FO633" s="84"/>
      <c r="FP633" s="84">
        <f t="shared" si="6431"/>
        <v>0</v>
      </c>
      <c r="FQ633" s="191"/>
      <c r="FR633" s="84"/>
      <c r="FS633" s="40"/>
      <c r="FT633" s="97">
        <f t="shared" si="6432"/>
        <v>0</v>
      </c>
      <c r="FU633" s="84">
        <v>0</v>
      </c>
      <c r="FV633" s="84">
        <v>0</v>
      </c>
      <c r="FW633" s="84">
        <v>0</v>
      </c>
      <c r="FX633" s="84">
        <f t="shared" si="6433"/>
        <v>0</v>
      </c>
      <c r="FY633" s="191" t="str">
        <f t="shared" si="6434"/>
        <v>nebija plānots</v>
      </c>
      <c r="FZ633" s="84">
        <f t="shared" si="6435"/>
        <v>0</v>
      </c>
      <c r="GA633" s="84">
        <v>0</v>
      </c>
      <c r="GB633" s="84">
        <v>0</v>
      </c>
      <c r="GC633" s="84">
        <f t="shared" si="6436"/>
        <v>0</v>
      </c>
      <c r="GD633" s="84">
        <f t="shared" si="6437"/>
        <v>0</v>
      </c>
      <c r="GE633" s="84">
        <f t="shared" si="6438"/>
        <v>0</v>
      </c>
      <c r="GF633" s="191" t="str">
        <f t="shared" si="6439"/>
        <v>nebija plānots</v>
      </c>
      <c r="GG633" s="84">
        <f t="shared" si="6440"/>
        <v>0</v>
      </c>
      <c r="GH633" s="84">
        <v>0</v>
      </c>
      <c r="GI633" s="84">
        <v>0</v>
      </c>
      <c r="GJ633" s="84">
        <f t="shared" si="6441"/>
        <v>0</v>
      </c>
      <c r="GK633" s="84">
        <f t="shared" si="6442"/>
        <v>0</v>
      </c>
      <c r="GL633" s="84">
        <f t="shared" si="6443"/>
        <v>0</v>
      </c>
      <c r="GM633" s="191" t="str">
        <f t="shared" si="6444"/>
        <v>nebija plānots</v>
      </c>
      <c r="GN633" s="84">
        <f t="shared" si="6445"/>
        <v>0</v>
      </c>
      <c r="GO633" s="84">
        <v>0</v>
      </c>
      <c r="GP633" s="84">
        <v>0</v>
      </c>
      <c r="GQ633" s="84">
        <f t="shared" si="6414"/>
        <v>0</v>
      </c>
      <c r="GR633" s="84">
        <f t="shared" si="6415"/>
        <v>0</v>
      </c>
      <c r="GS633" s="84">
        <f t="shared" si="6416"/>
        <v>0</v>
      </c>
      <c r="GT633" s="191" t="str">
        <f t="shared" si="6446"/>
        <v>nebija plānots</v>
      </c>
      <c r="GU633" s="84">
        <f t="shared" si="6417"/>
        <v>0</v>
      </c>
      <c r="GV633" s="84">
        <v>0</v>
      </c>
      <c r="GW633" s="84">
        <v>0</v>
      </c>
      <c r="GX633" s="84">
        <f t="shared" si="6418"/>
        <v>0</v>
      </c>
      <c r="GY633" s="84">
        <f t="shared" si="6419"/>
        <v>0</v>
      </c>
      <c r="GZ633" s="84">
        <f t="shared" si="6420"/>
        <v>0</v>
      </c>
      <c r="HA633" s="191" t="str">
        <f t="shared" si="6643"/>
        <v>nebija plānots</v>
      </c>
      <c r="HB633" s="84">
        <f t="shared" si="6421"/>
        <v>0</v>
      </c>
      <c r="HC633" s="40"/>
      <c r="HD633" s="40"/>
      <c r="HE633" s="99" t="s">
        <v>754</v>
      </c>
      <c r="HF633" s="158">
        <v>0.95</v>
      </c>
      <c r="HG633" s="100" t="s">
        <v>721</v>
      </c>
      <c r="HH633" s="100"/>
      <c r="HI633" s="100"/>
    </row>
    <row r="634" spans="1:217" ht="75.400000000000006" customHeight="1" collapsed="1" x14ac:dyDescent="0.45">
      <c r="A634" s="1" t="str">
        <f>G634&amp;K634</f>
        <v>12.1.1.1</v>
      </c>
      <c r="B634" s="9" t="str">
        <f>C634&amp;J634&amp;"."&amp;D634</f>
        <v>12.1.1.1.Nē</v>
      </c>
      <c r="C634" s="317" t="s">
        <v>175</v>
      </c>
      <c r="D634" s="1" t="s">
        <v>1471</v>
      </c>
      <c r="E634" s="35">
        <v>616</v>
      </c>
      <c r="F634" s="52">
        <v>12</v>
      </c>
      <c r="G634" s="55" t="s">
        <v>175</v>
      </c>
      <c r="H634" s="54" t="s">
        <v>330</v>
      </c>
      <c r="I634" s="54" t="str">
        <f t="shared" si="4781"/>
        <v>12.1.1. TP KP fondu plānošanai, ieviešanai, uzraudzībai, kontrolei, revīzijai un e-kohēzijai</v>
      </c>
      <c r="J634" s="54">
        <v>1</v>
      </c>
      <c r="K634" s="62">
        <v>1</v>
      </c>
      <c r="L634" s="38" t="str">
        <f t="shared" si="4782"/>
        <v>12.1.1.1</v>
      </c>
      <c r="M634" s="63" t="s">
        <v>118</v>
      </c>
      <c r="N634" s="62" t="s">
        <v>121</v>
      </c>
      <c r="O634" s="55" t="s">
        <v>222</v>
      </c>
      <c r="P634" s="55" t="s">
        <v>225</v>
      </c>
      <c r="Q634" s="57">
        <f t="shared" si="5972"/>
        <v>20288977</v>
      </c>
      <c r="R634" s="57">
        <f t="shared" si="5973"/>
        <v>20288977</v>
      </c>
      <c r="S634" s="81">
        <v>20288977</v>
      </c>
      <c r="T634" s="80">
        <v>0</v>
      </c>
      <c r="U634" s="80">
        <v>0</v>
      </c>
      <c r="V634" s="80">
        <v>0</v>
      </c>
      <c r="W634" s="80">
        <v>0</v>
      </c>
      <c r="X634" s="85" t="str">
        <f t="shared" si="6497"/>
        <v>TP KF</v>
      </c>
      <c r="Y634" s="85">
        <v>0</v>
      </c>
      <c r="Z634" s="85">
        <v>3497231.12</v>
      </c>
      <c r="AA634" s="85">
        <v>0</v>
      </c>
      <c r="AB634" s="85">
        <v>8790.3700000000008</v>
      </c>
      <c r="AC634" s="85">
        <v>1729219.01</v>
      </c>
      <c r="AD634" s="85">
        <v>0</v>
      </c>
      <c r="AE634" s="85">
        <v>403336.37</v>
      </c>
      <c r="AF634" s="85">
        <v>726838.16</v>
      </c>
      <c r="AG634" s="85">
        <v>6965.12</v>
      </c>
      <c r="AH634" s="85">
        <v>132060.18</v>
      </c>
      <c r="AI634" s="85">
        <v>1447983.56</v>
      </c>
      <c r="AJ634" s="85">
        <v>0</v>
      </c>
      <c r="AK634" s="85">
        <v>14556.06</v>
      </c>
      <c r="AL634" s="85">
        <v>1652233.16</v>
      </c>
      <c r="AM634" s="85">
        <v>6121981.9900000002</v>
      </c>
      <c r="AN634" s="85">
        <f t="shared" si="6154"/>
        <v>9619213.1099999994</v>
      </c>
      <c r="AO634" s="85">
        <v>6455492.3999999994</v>
      </c>
      <c r="AP634" s="57">
        <f t="shared" ref="AP634:AP697" si="6899">AO634+AN634</f>
        <v>16074705.509999998</v>
      </c>
      <c r="AQ634" s="85">
        <v>1384699.82</v>
      </c>
      <c r="AR634" s="85">
        <v>48768.82</v>
      </c>
      <c r="AS634" s="85">
        <v>876265.38</v>
      </c>
      <c r="AT634" s="85">
        <v>1904536.27</v>
      </c>
      <c r="AU634" s="85">
        <v>0</v>
      </c>
      <c r="AV634" s="85">
        <v>0</v>
      </c>
      <c r="AW634" s="85">
        <v>0</v>
      </c>
      <c r="AX634" s="85">
        <v>0</v>
      </c>
      <c r="AY634" s="85">
        <v>0</v>
      </c>
      <c r="AZ634" s="85">
        <v>0</v>
      </c>
      <c r="BA634" s="85">
        <v>0</v>
      </c>
      <c r="BB634" s="85">
        <v>0</v>
      </c>
      <c r="BC634" s="57">
        <f t="shared" si="6864"/>
        <v>4214270.29</v>
      </c>
      <c r="BD634" s="57">
        <f t="shared" si="6865"/>
        <v>20288975.799999997</v>
      </c>
      <c r="BE634" s="85">
        <v>0</v>
      </c>
      <c r="BF634" s="85">
        <v>0</v>
      </c>
      <c r="BG634" s="85">
        <v>0</v>
      </c>
      <c r="BH634" s="85">
        <v>0</v>
      </c>
      <c r="BI634" s="85">
        <v>0</v>
      </c>
      <c r="BJ634" s="85">
        <v>0</v>
      </c>
      <c r="BK634" s="85">
        <v>0</v>
      </c>
      <c r="BL634" s="85">
        <v>0</v>
      </c>
      <c r="BM634" s="85">
        <v>0</v>
      </c>
      <c r="BN634" s="85">
        <v>0</v>
      </c>
      <c r="BO634" s="85">
        <v>0</v>
      </c>
      <c r="BP634" s="85">
        <v>0</v>
      </c>
      <c r="BQ634" s="57">
        <f t="shared" si="6866"/>
        <v>0</v>
      </c>
      <c r="BR634" s="85">
        <v>0</v>
      </c>
      <c r="BS634" s="85">
        <v>0</v>
      </c>
      <c r="BT634" s="85">
        <v>0</v>
      </c>
      <c r="BU634" s="85">
        <v>0</v>
      </c>
      <c r="BV634" s="85">
        <v>0</v>
      </c>
      <c r="BW634" s="85">
        <v>0</v>
      </c>
      <c r="BX634" s="85">
        <v>0</v>
      </c>
      <c r="BY634" s="85">
        <v>0</v>
      </c>
      <c r="BZ634" s="85">
        <v>0</v>
      </c>
      <c r="CA634" s="85">
        <v>0</v>
      </c>
      <c r="CB634" s="85">
        <v>0</v>
      </c>
      <c r="CC634" s="85">
        <v>0</v>
      </c>
      <c r="CD634" s="57">
        <f t="shared" si="6867"/>
        <v>0</v>
      </c>
      <c r="CE634" s="85">
        <v>0</v>
      </c>
      <c r="CF634" s="85">
        <v>0</v>
      </c>
      <c r="CG634" s="85">
        <v>0</v>
      </c>
      <c r="CH634" s="85">
        <v>0</v>
      </c>
      <c r="CI634" s="85">
        <v>0</v>
      </c>
      <c r="CJ634" s="85">
        <v>0</v>
      </c>
      <c r="CK634" s="85">
        <v>0</v>
      </c>
      <c r="CL634" s="85">
        <v>0</v>
      </c>
      <c r="CM634" s="85">
        <v>0</v>
      </c>
      <c r="CN634" s="85">
        <v>0</v>
      </c>
      <c r="CO634" s="84">
        <v>0</v>
      </c>
      <c r="CP634" s="84">
        <v>0</v>
      </c>
      <c r="CQ634" s="57">
        <f>CE634+CF634+CG634+CH634+CI634+CJ634+CK634+CL634+CM634+CN634+CO634+CP634</f>
        <v>0</v>
      </c>
      <c r="CR634" s="57">
        <f t="shared" si="6498"/>
        <v>20288975.799999997</v>
      </c>
      <c r="CS634" s="179">
        <v>0</v>
      </c>
      <c r="CT634" s="84">
        <v>0</v>
      </c>
      <c r="CU634" s="84">
        <v>0</v>
      </c>
      <c r="CV634" s="84">
        <f t="shared" si="6462"/>
        <v>0</v>
      </c>
      <c r="CW634" s="84">
        <v>0</v>
      </c>
      <c r="CX634" s="84">
        <f t="shared" si="6463"/>
        <v>0</v>
      </c>
      <c r="CY634" s="191" t="str">
        <f t="shared" si="6464"/>
        <v>nebija plānots</v>
      </c>
      <c r="CZ634" s="84">
        <f t="shared" si="6465"/>
        <v>0</v>
      </c>
      <c r="DA634" s="84">
        <f t="shared" ref="DA634:FL634" si="6900">DA635+DA636</f>
        <v>0</v>
      </c>
      <c r="DB634" s="84">
        <v>0</v>
      </c>
      <c r="DC634" s="84">
        <f t="shared" si="6467"/>
        <v>0</v>
      </c>
      <c r="DD634" s="84">
        <v>0</v>
      </c>
      <c r="DE634" s="84">
        <f t="shared" si="6422"/>
        <v>0</v>
      </c>
      <c r="DF634" s="191" t="str">
        <f t="shared" ref="DF634" si="6901">IFERROR(DE634/DC634,"nebija plānots")</f>
        <v>nebija plānots</v>
      </c>
      <c r="DG634" s="84">
        <f t="shared" ref="DG634" si="6902">DE634-DC634</f>
        <v>0</v>
      </c>
      <c r="DH634" s="84">
        <f t="shared" si="6900"/>
        <v>0</v>
      </c>
      <c r="DI634" s="84">
        <v>0</v>
      </c>
      <c r="DJ634" s="84">
        <f t="shared" ref="DJ634" si="6903">DC634+DH634</f>
        <v>0</v>
      </c>
      <c r="DK634" s="84">
        <v>0</v>
      </c>
      <c r="DL634" s="84">
        <f t="shared" si="6423"/>
        <v>0</v>
      </c>
      <c r="DM634" s="191" t="str">
        <f t="shared" ref="DM634" si="6904">IFERROR(DL634/DJ634,"nebija plānots")</f>
        <v>nebija plānots</v>
      </c>
      <c r="DN634" s="84">
        <f t="shared" ref="DN634" si="6905">DL634-DJ634</f>
        <v>0</v>
      </c>
      <c r="DO634" s="84">
        <f t="shared" si="6900"/>
        <v>0</v>
      </c>
      <c r="DP634" s="84">
        <v>0</v>
      </c>
      <c r="DQ634" s="84">
        <f t="shared" ref="DQ634" si="6906">DJ634+DO634</f>
        <v>0</v>
      </c>
      <c r="DR634" s="84">
        <v>0</v>
      </c>
      <c r="DS634" s="84">
        <f t="shared" si="6424"/>
        <v>0</v>
      </c>
      <c r="DT634" s="191" t="str">
        <f t="shared" ref="DT634" si="6907">IFERROR(DS634/DQ634,"nebija plānots")</f>
        <v>nebija plānots</v>
      </c>
      <c r="DU634" s="84">
        <f t="shared" ref="DU634" si="6908">DS634-DQ634</f>
        <v>0</v>
      </c>
      <c r="DV634" s="84">
        <f t="shared" si="6900"/>
        <v>0</v>
      </c>
      <c r="DW634" s="84">
        <v>0</v>
      </c>
      <c r="DX634" s="84">
        <f t="shared" ref="DX634" si="6909">DQ634+DV634</f>
        <v>0</v>
      </c>
      <c r="DY634" s="84">
        <v>0</v>
      </c>
      <c r="DZ634" s="84">
        <f t="shared" si="6425"/>
        <v>0</v>
      </c>
      <c r="EA634" s="191" t="str">
        <f t="shared" ref="EA634" si="6910">IFERROR(DZ634/DX634,"nebija plānots")</f>
        <v>nebija plānots</v>
      </c>
      <c r="EB634" s="84">
        <f t="shared" ref="EB634" si="6911">DZ634-DX634</f>
        <v>0</v>
      </c>
      <c r="EC634" s="84">
        <f t="shared" si="6900"/>
        <v>0</v>
      </c>
      <c r="ED634" s="84">
        <v>0</v>
      </c>
      <c r="EE634" s="84">
        <f t="shared" ref="EE634" si="6912">DX634+EC634</f>
        <v>0</v>
      </c>
      <c r="EF634" s="84">
        <v>0</v>
      </c>
      <c r="EG634" s="84">
        <f t="shared" si="6426"/>
        <v>0</v>
      </c>
      <c r="EH634" s="191" t="str">
        <f t="shared" ref="EH634" si="6913">IFERROR(EG634/EE634,"nebija plānots")</f>
        <v>nebija plānots</v>
      </c>
      <c r="EI634" s="84">
        <f t="shared" ref="EI634" si="6914">EG634-EE634</f>
        <v>0</v>
      </c>
      <c r="EJ634" s="84">
        <f t="shared" si="6900"/>
        <v>0</v>
      </c>
      <c r="EK634" s="84">
        <v>0</v>
      </c>
      <c r="EL634" s="84">
        <f t="shared" ref="EL634" si="6915">EE634+EJ634</f>
        <v>0</v>
      </c>
      <c r="EM634" s="84">
        <v>0</v>
      </c>
      <c r="EN634" s="84">
        <f t="shared" si="6427"/>
        <v>0</v>
      </c>
      <c r="EO634" s="191" t="str">
        <f t="shared" ref="EO634" si="6916">IFERROR(EN634/EL634,"nebija plānots")</f>
        <v>nebija plānots</v>
      </c>
      <c r="EP634" s="84">
        <f t="shared" ref="EP634" si="6917">EN634-EL634</f>
        <v>0</v>
      </c>
      <c r="EQ634" s="84">
        <f t="shared" si="6900"/>
        <v>0</v>
      </c>
      <c r="ER634" s="84">
        <v>0</v>
      </c>
      <c r="ES634" s="84">
        <f t="shared" ref="ES634" si="6918">EL634+EQ634</f>
        <v>0</v>
      </c>
      <c r="ET634" s="84">
        <v>0</v>
      </c>
      <c r="EU634" s="84">
        <f t="shared" si="6428"/>
        <v>0</v>
      </c>
      <c r="EV634" s="191" t="str">
        <f t="shared" ref="EV634" si="6919">IFERROR(EU634/ES634,"nebija plānots")</f>
        <v>nebija plānots</v>
      </c>
      <c r="EW634" s="84">
        <f t="shared" ref="EW634" si="6920">EU634-ES634</f>
        <v>0</v>
      </c>
      <c r="EX634" s="84">
        <f t="shared" si="6900"/>
        <v>0</v>
      </c>
      <c r="EY634" s="84">
        <v>0</v>
      </c>
      <c r="EZ634" s="84">
        <f t="shared" ref="EZ634" si="6921">ES634+EX634</f>
        <v>0</v>
      </c>
      <c r="FA634" s="84">
        <v>0</v>
      </c>
      <c r="FB634" s="84">
        <f t="shared" si="6429"/>
        <v>0</v>
      </c>
      <c r="FC634" s="191" t="str">
        <f t="shared" ref="FC634" si="6922">IFERROR(FB634/EZ634,"nebija plānots")</f>
        <v>nebija plānots</v>
      </c>
      <c r="FD634" s="84">
        <f t="shared" ref="FD634" si="6923">FB634-EZ634</f>
        <v>0</v>
      </c>
      <c r="FE634" s="84">
        <f t="shared" si="6900"/>
        <v>0</v>
      </c>
      <c r="FF634" s="84">
        <v>0</v>
      </c>
      <c r="FG634" s="84">
        <f t="shared" ref="FG634" si="6924">EZ634+FE634</f>
        <v>0</v>
      </c>
      <c r="FH634" s="84">
        <v>0</v>
      </c>
      <c r="FI634" s="84">
        <f t="shared" si="6430"/>
        <v>0</v>
      </c>
      <c r="FJ634" s="191" t="str">
        <f t="shared" ref="FJ634" si="6925">IFERROR(FI634/FG634,"nebija plānots")</f>
        <v>nebija plānots</v>
      </c>
      <c r="FK634" s="84">
        <f t="shared" ref="FK634" si="6926">FI634-FG634</f>
        <v>0</v>
      </c>
      <c r="FL634" s="84">
        <f t="shared" si="6900"/>
        <v>0</v>
      </c>
      <c r="FM634" s="84">
        <v>0</v>
      </c>
      <c r="FN634" s="84">
        <f t="shared" ref="FN634" si="6927">FG634+FL634</f>
        <v>0</v>
      </c>
      <c r="FO634" s="84">
        <v>0</v>
      </c>
      <c r="FP634" s="84">
        <f t="shared" si="6431"/>
        <v>0</v>
      </c>
      <c r="FQ634" s="191" t="str">
        <f t="shared" ref="FQ634" si="6928">IFERROR(FP634/FN634,"nebija plānots")</f>
        <v>nebija plānots</v>
      </c>
      <c r="FR634" s="84">
        <f t="shared" ref="FR634" si="6929">FP634-FN634</f>
        <v>0</v>
      </c>
      <c r="FS634" s="97">
        <f t="shared" si="6898"/>
        <v>0</v>
      </c>
      <c r="FT634" s="97">
        <f t="shared" si="6432"/>
        <v>20288975.799999997</v>
      </c>
      <c r="FU634" s="84">
        <v>0</v>
      </c>
      <c r="FV634" s="84">
        <v>0</v>
      </c>
      <c r="FW634" s="84">
        <v>0</v>
      </c>
      <c r="FX634" s="84">
        <f t="shared" si="6433"/>
        <v>0</v>
      </c>
      <c r="FY634" s="191" t="str">
        <f t="shared" si="6434"/>
        <v>nebija plānots</v>
      </c>
      <c r="FZ634" s="84">
        <f t="shared" si="6435"/>
        <v>0</v>
      </c>
      <c r="GA634" s="84">
        <v>0</v>
      </c>
      <c r="GB634" s="84">
        <v>0</v>
      </c>
      <c r="GC634" s="84">
        <f t="shared" si="6436"/>
        <v>0</v>
      </c>
      <c r="GD634" s="84">
        <f t="shared" si="6437"/>
        <v>0</v>
      </c>
      <c r="GE634" s="84">
        <f t="shared" si="6438"/>
        <v>0</v>
      </c>
      <c r="GF634" s="191" t="str">
        <f t="shared" si="6439"/>
        <v>nebija plānots</v>
      </c>
      <c r="GG634" s="84">
        <f t="shared" si="6440"/>
        <v>0</v>
      </c>
      <c r="GH634" s="84">
        <v>0</v>
      </c>
      <c r="GI634" s="84">
        <v>0</v>
      </c>
      <c r="GJ634" s="84">
        <f t="shared" si="6441"/>
        <v>0</v>
      </c>
      <c r="GK634" s="84">
        <f t="shared" si="6442"/>
        <v>0</v>
      </c>
      <c r="GL634" s="84">
        <f t="shared" si="6443"/>
        <v>0</v>
      </c>
      <c r="GM634" s="191" t="str">
        <f t="shared" si="6444"/>
        <v>nebija plānots</v>
      </c>
      <c r="GN634" s="84">
        <f t="shared" si="6445"/>
        <v>0</v>
      </c>
      <c r="GO634" s="84">
        <v>0</v>
      </c>
      <c r="GP634" s="84">
        <v>0</v>
      </c>
      <c r="GQ634" s="84">
        <f t="shared" si="6414"/>
        <v>0</v>
      </c>
      <c r="GR634" s="84">
        <f t="shared" si="6415"/>
        <v>0</v>
      </c>
      <c r="GS634" s="84">
        <f t="shared" si="6416"/>
        <v>0</v>
      </c>
      <c r="GT634" s="191" t="str">
        <f t="shared" si="6446"/>
        <v>nebija plānots</v>
      </c>
      <c r="GU634" s="84">
        <f t="shared" si="6417"/>
        <v>0</v>
      </c>
      <c r="GV634" s="84">
        <v>0</v>
      </c>
      <c r="GW634" s="84">
        <v>0</v>
      </c>
      <c r="GX634" s="84">
        <f t="shared" si="6418"/>
        <v>0</v>
      </c>
      <c r="GY634" s="84">
        <f t="shared" si="6419"/>
        <v>0</v>
      </c>
      <c r="GZ634" s="84">
        <f t="shared" si="6420"/>
        <v>0</v>
      </c>
      <c r="HA634" s="191" t="str">
        <f t="shared" si="6643"/>
        <v>nebija plānots</v>
      </c>
      <c r="HB634" s="84">
        <f t="shared" si="6421"/>
        <v>0</v>
      </c>
      <c r="HC634" s="57">
        <f>FU634+FS634+CQ634+CD634+BQ634+BC634+AP634</f>
        <v>20288975.799999997</v>
      </c>
      <c r="HD634" s="57">
        <f>Q634-HC634</f>
        <v>1.2000000029802322</v>
      </c>
      <c r="HE634" s="58"/>
      <c r="HF634" s="58"/>
      <c r="HG634" s="59"/>
      <c r="HH634" s="59"/>
      <c r="HI634" s="59"/>
    </row>
    <row r="635" spans="1:217" ht="75.400000000000006" hidden="1" customHeight="1" outlineLevel="1" x14ac:dyDescent="0.45">
      <c r="B635" s="9"/>
      <c r="C635" s="317" t="s">
        <v>175</v>
      </c>
      <c r="D635" s="1" t="s">
        <v>1471</v>
      </c>
      <c r="E635" s="35">
        <v>617</v>
      </c>
      <c r="F635" s="35">
        <v>12</v>
      </c>
      <c r="G635" s="38" t="s">
        <v>175</v>
      </c>
      <c r="H635" s="37" t="s">
        <v>330</v>
      </c>
      <c r="I635" s="37" t="s">
        <v>582</v>
      </c>
      <c r="J635" s="54">
        <v>0</v>
      </c>
      <c r="K635" s="41"/>
      <c r="L635" s="38"/>
      <c r="M635" s="42" t="s">
        <v>118</v>
      </c>
      <c r="N635" s="41"/>
      <c r="O635" s="38"/>
      <c r="P635" s="38" t="s">
        <v>456</v>
      </c>
      <c r="Q635" s="40"/>
      <c r="R635" s="40"/>
      <c r="S635" s="98"/>
      <c r="T635" s="40"/>
      <c r="U635" s="40"/>
      <c r="V635" s="40"/>
      <c r="W635" s="40"/>
      <c r="X635" s="85">
        <f t="shared" si="6497"/>
        <v>0</v>
      </c>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0"/>
      <c r="AZ635" s="40"/>
      <c r="BA635" s="40"/>
      <c r="BB635" s="40"/>
      <c r="BC635" s="40"/>
      <c r="BD635" s="40"/>
      <c r="BE635" s="40"/>
      <c r="BF635" s="40"/>
      <c r="BG635" s="40"/>
      <c r="BH635" s="40"/>
      <c r="BI635" s="40"/>
      <c r="BJ635" s="40"/>
      <c r="BK635" s="40"/>
      <c r="BL635" s="40"/>
      <c r="BM635" s="40"/>
      <c r="BN635" s="40"/>
      <c r="BO635" s="40"/>
      <c r="BP635" s="40"/>
      <c r="BQ635" s="40"/>
      <c r="BR635" s="40"/>
      <c r="BS635" s="40"/>
      <c r="BT635" s="40"/>
      <c r="BU635" s="40"/>
      <c r="BV635" s="40"/>
      <c r="BW635" s="40"/>
      <c r="BX635" s="40"/>
      <c r="BY635" s="40"/>
      <c r="BZ635" s="40"/>
      <c r="CA635" s="40"/>
      <c r="CB635" s="40"/>
      <c r="CC635" s="40"/>
      <c r="CD635" s="40"/>
      <c r="CE635" s="40"/>
      <c r="CF635" s="40"/>
      <c r="CG635" s="40"/>
      <c r="CH635" s="40"/>
      <c r="CI635" s="40"/>
      <c r="CJ635" s="40"/>
      <c r="CK635" s="40"/>
      <c r="CL635" s="40"/>
      <c r="CM635" s="40"/>
      <c r="CN635" s="40"/>
      <c r="CO635" s="84">
        <v>0</v>
      </c>
      <c r="CP635" s="84">
        <v>0</v>
      </c>
      <c r="CQ635" s="40"/>
      <c r="CR635" s="57">
        <f t="shared" si="6498"/>
        <v>0</v>
      </c>
      <c r="CS635" s="40"/>
      <c r="CT635" s="40"/>
      <c r="CU635" s="84"/>
      <c r="CV635" s="84"/>
      <c r="CW635" s="84"/>
      <c r="CX635" s="84"/>
      <c r="CY635" s="191"/>
      <c r="CZ635" s="84"/>
      <c r="DA635" s="40"/>
      <c r="DB635" s="84">
        <v>0</v>
      </c>
      <c r="DC635" s="84"/>
      <c r="DD635" s="84"/>
      <c r="DE635" s="84">
        <f t="shared" si="6422"/>
        <v>0</v>
      </c>
      <c r="DF635" s="191"/>
      <c r="DG635" s="84"/>
      <c r="DH635" s="40"/>
      <c r="DI635" s="84">
        <v>0</v>
      </c>
      <c r="DJ635" s="84"/>
      <c r="DK635" s="84"/>
      <c r="DL635" s="84">
        <f t="shared" si="6423"/>
        <v>0</v>
      </c>
      <c r="DM635" s="191"/>
      <c r="DN635" s="84"/>
      <c r="DO635" s="40"/>
      <c r="DP635" s="84">
        <v>0</v>
      </c>
      <c r="DQ635" s="84"/>
      <c r="DR635" s="84"/>
      <c r="DS635" s="84">
        <f t="shared" si="6424"/>
        <v>0</v>
      </c>
      <c r="DT635" s="191"/>
      <c r="DU635" s="84"/>
      <c r="DV635" s="40"/>
      <c r="DW635" s="84">
        <v>0</v>
      </c>
      <c r="DX635" s="84"/>
      <c r="DY635" s="84"/>
      <c r="DZ635" s="84">
        <f t="shared" si="6425"/>
        <v>0</v>
      </c>
      <c r="EA635" s="191"/>
      <c r="EB635" s="84"/>
      <c r="EC635" s="40"/>
      <c r="ED635" s="84">
        <v>0</v>
      </c>
      <c r="EE635" s="84"/>
      <c r="EF635" s="84"/>
      <c r="EG635" s="84">
        <f t="shared" si="6426"/>
        <v>0</v>
      </c>
      <c r="EH635" s="191"/>
      <c r="EI635" s="84"/>
      <c r="EJ635" s="40"/>
      <c r="EK635" s="84">
        <v>0</v>
      </c>
      <c r="EL635" s="84"/>
      <c r="EM635" s="84"/>
      <c r="EN635" s="84">
        <f t="shared" si="6427"/>
        <v>0</v>
      </c>
      <c r="EO635" s="191"/>
      <c r="EP635" s="84"/>
      <c r="EQ635" s="40"/>
      <c r="ER635" s="84">
        <v>0</v>
      </c>
      <c r="ES635" s="84"/>
      <c r="ET635" s="84"/>
      <c r="EU635" s="84">
        <f t="shared" si="6428"/>
        <v>0</v>
      </c>
      <c r="EV635" s="191"/>
      <c r="EW635" s="84"/>
      <c r="EX635" s="40"/>
      <c r="EY635" s="84">
        <v>0</v>
      </c>
      <c r="EZ635" s="84"/>
      <c r="FA635" s="84"/>
      <c r="FB635" s="84">
        <f t="shared" si="6429"/>
        <v>0</v>
      </c>
      <c r="FC635" s="191"/>
      <c r="FD635" s="84"/>
      <c r="FE635" s="40"/>
      <c r="FF635" s="84">
        <v>0</v>
      </c>
      <c r="FG635" s="84"/>
      <c r="FH635" s="84"/>
      <c r="FI635" s="84">
        <f t="shared" si="6430"/>
        <v>0</v>
      </c>
      <c r="FJ635" s="191"/>
      <c r="FK635" s="84"/>
      <c r="FL635" s="40"/>
      <c r="FM635" s="84">
        <v>0</v>
      </c>
      <c r="FN635" s="84"/>
      <c r="FO635" s="84"/>
      <c r="FP635" s="84">
        <f t="shared" si="6431"/>
        <v>0</v>
      </c>
      <c r="FQ635" s="191"/>
      <c r="FR635" s="84"/>
      <c r="FS635" s="40"/>
      <c r="FT635" s="97">
        <f t="shared" si="6432"/>
        <v>0</v>
      </c>
      <c r="FU635" s="84">
        <v>0</v>
      </c>
      <c r="FV635" s="84">
        <v>0</v>
      </c>
      <c r="FW635" s="84">
        <v>0</v>
      </c>
      <c r="FX635" s="84">
        <f t="shared" si="6433"/>
        <v>0</v>
      </c>
      <c r="FY635" s="191" t="str">
        <f t="shared" si="6434"/>
        <v>nebija plānots</v>
      </c>
      <c r="FZ635" s="84">
        <f t="shared" si="6435"/>
        <v>0</v>
      </c>
      <c r="GA635" s="84">
        <v>0</v>
      </c>
      <c r="GB635" s="84">
        <v>0</v>
      </c>
      <c r="GC635" s="84">
        <f t="shared" si="6436"/>
        <v>0</v>
      </c>
      <c r="GD635" s="84">
        <f t="shared" si="6437"/>
        <v>0</v>
      </c>
      <c r="GE635" s="84">
        <f t="shared" si="6438"/>
        <v>0</v>
      </c>
      <c r="GF635" s="191" t="str">
        <f t="shared" si="6439"/>
        <v>nebija plānots</v>
      </c>
      <c r="GG635" s="84">
        <f t="shared" si="6440"/>
        <v>0</v>
      </c>
      <c r="GH635" s="84">
        <v>0</v>
      </c>
      <c r="GI635" s="84">
        <v>0</v>
      </c>
      <c r="GJ635" s="84">
        <f t="shared" si="6441"/>
        <v>0</v>
      </c>
      <c r="GK635" s="84">
        <f t="shared" si="6442"/>
        <v>0</v>
      </c>
      <c r="GL635" s="84">
        <f t="shared" si="6443"/>
        <v>0</v>
      </c>
      <c r="GM635" s="191" t="str">
        <f t="shared" si="6444"/>
        <v>nebija plānots</v>
      </c>
      <c r="GN635" s="84">
        <f t="shared" si="6445"/>
        <v>0</v>
      </c>
      <c r="GO635" s="84">
        <v>0</v>
      </c>
      <c r="GP635" s="84">
        <v>0</v>
      </c>
      <c r="GQ635" s="84">
        <f t="shared" si="6414"/>
        <v>0</v>
      </c>
      <c r="GR635" s="84">
        <f t="shared" si="6415"/>
        <v>0</v>
      </c>
      <c r="GS635" s="84">
        <f t="shared" si="6416"/>
        <v>0</v>
      </c>
      <c r="GT635" s="191" t="str">
        <f t="shared" si="6446"/>
        <v>nebija plānots</v>
      </c>
      <c r="GU635" s="84">
        <f t="shared" si="6417"/>
        <v>0</v>
      </c>
      <c r="GV635" s="84">
        <v>0</v>
      </c>
      <c r="GW635" s="84">
        <v>0</v>
      </c>
      <c r="GX635" s="84">
        <f t="shared" si="6418"/>
        <v>0</v>
      </c>
      <c r="GY635" s="84">
        <f t="shared" si="6419"/>
        <v>0</v>
      </c>
      <c r="GZ635" s="84">
        <f t="shared" si="6420"/>
        <v>0</v>
      </c>
      <c r="HA635" s="191" t="str">
        <f t="shared" si="6643"/>
        <v>nebija plānots</v>
      </c>
      <c r="HB635" s="84">
        <f t="shared" si="6421"/>
        <v>0</v>
      </c>
      <c r="HC635" s="40"/>
      <c r="HD635" s="40"/>
      <c r="HE635" s="99"/>
      <c r="HF635" s="99"/>
      <c r="HG635" s="100"/>
      <c r="HH635" s="100"/>
      <c r="HI635" s="100"/>
    </row>
    <row r="636" spans="1:217" ht="75.400000000000006" hidden="1" customHeight="1" outlineLevel="1" x14ac:dyDescent="0.45">
      <c r="B636" s="9"/>
      <c r="C636" s="317" t="s">
        <v>175</v>
      </c>
      <c r="D636" s="1" t="s">
        <v>1471</v>
      </c>
      <c r="E636" s="35">
        <v>618</v>
      </c>
      <c r="F636" s="35">
        <v>12</v>
      </c>
      <c r="G636" s="38" t="s">
        <v>175</v>
      </c>
      <c r="H636" s="37" t="s">
        <v>330</v>
      </c>
      <c r="I636" s="37" t="s">
        <v>582</v>
      </c>
      <c r="J636" s="54">
        <v>0</v>
      </c>
      <c r="K636" s="41"/>
      <c r="L636" s="38"/>
      <c r="M636" s="42" t="s">
        <v>118</v>
      </c>
      <c r="N636" s="41"/>
      <c r="O636" s="38"/>
      <c r="P636" s="38" t="s">
        <v>457</v>
      </c>
      <c r="Q636" s="40"/>
      <c r="R636" s="40"/>
      <c r="S636" s="98"/>
      <c r="T636" s="40"/>
      <c r="U636" s="40"/>
      <c r="V636" s="40"/>
      <c r="W636" s="40"/>
      <c r="X636" s="85">
        <f t="shared" si="6497"/>
        <v>0</v>
      </c>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0"/>
      <c r="AZ636" s="40"/>
      <c r="BA636" s="40"/>
      <c r="BB636" s="40"/>
      <c r="BC636" s="40"/>
      <c r="BD636" s="40"/>
      <c r="BE636" s="40"/>
      <c r="BF636" s="40"/>
      <c r="BG636" s="40"/>
      <c r="BH636" s="40"/>
      <c r="BI636" s="40"/>
      <c r="BJ636" s="40"/>
      <c r="BK636" s="40"/>
      <c r="BL636" s="40"/>
      <c r="BM636" s="40"/>
      <c r="BN636" s="40"/>
      <c r="BO636" s="40"/>
      <c r="BP636" s="40"/>
      <c r="BQ636" s="40"/>
      <c r="BR636" s="40"/>
      <c r="BS636" s="40"/>
      <c r="BT636" s="40"/>
      <c r="BU636" s="40"/>
      <c r="BV636" s="40"/>
      <c r="BW636" s="40"/>
      <c r="BX636" s="40"/>
      <c r="BY636" s="40"/>
      <c r="BZ636" s="40"/>
      <c r="CA636" s="40"/>
      <c r="CB636" s="40"/>
      <c r="CC636" s="40"/>
      <c r="CD636" s="40"/>
      <c r="CE636" s="40"/>
      <c r="CF636" s="40"/>
      <c r="CG636" s="40"/>
      <c r="CH636" s="40"/>
      <c r="CI636" s="40"/>
      <c r="CJ636" s="40"/>
      <c r="CK636" s="40"/>
      <c r="CL636" s="40"/>
      <c r="CM636" s="40"/>
      <c r="CN636" s="40"/>
      <c r="CO636" s="84">
        <v>0</v>
      </c>
      <c r="CP636" s="84">
        <v>0</v>
      </c>
      <c r="CQ636" s="40"/>
      <c r="CR636" s="57">
        <f t="shared" si="6498"/>
        <v>0</v>
      </c>
      <c r="CS636" s="40"/>
      <c r="CT636" s="40"/>
      <c r="CU636" s="84"/>
      <c r="CV636" s="84"/>
      <c r="CW636" s="84"/>
      <c r="CX636" s="84"/>
      <c r="CY636" s="191"/>
      <c r="CZ636" s="84"/>
      <c r="DA636" s="40"/>
      <c r="DB636" s="84">
        <v>0</v>
      </c>
      <c r="DC636" s="84"/>
      <c r="DD636" s="84"/>
      <c r="DE636" s="84">
        <f t="shared" si="6422"/>
        <v>0</v>
      </c>
      <c r="DF636" s="191"/>
      <c r="DG636" s="84"/>
      <c r="DH636" s="40"/>
      <c r="DI636" s="84">
        <v>0</v>
      </c>
      <c r="DJ636" s="84"/>
      <c r="DK636" s="84"/>
      <c r="DL636" s="84">
        <f t="shared" si="6423"/>
        <v>0</v>
      </c>
      <c r="DM636" s="191"/>
      <c r="DN636" s="84"/>
      <c r="DO636" s="40"/>
      <c r="DP636" s="84">
        <v>0</v>
      </c>
      <c r="DQ636" s="84"/>
      <c r="DR636" s="84"/>
      <c r="DS636" s="84">
        <f t="shared" si="6424"/>
        <v>0</v>
      </c>
      <c r="DT636" s="191"/>
      <c r="DU636" s="84"/>
      <c r="DV636" s="40"/>
      <c r="DW636" s="84">
        <v>0</v>
      </c>
      <c r="DX636" s="84"/>
      <c r="DY636" s="84"/>
      <c r="DZ636" s="84">
        <f t="shared" si="6425"/>
        <v>0</v>
      </c>
      <c r="EA636" s="191"/>
      <c r="EB636" s="84"/>
      <c r="EC636" s="40"/>
      <c r="ED636" s="84">
        <v>0</v>
      </c>
      <c r="EE636" s="84"/>
      <c r="EF636" s="84"/>
      <c r="EG636" s="84">
        <f t="shared" si="6426"/>
        <v>0</v>
      </c>
      <c r="EH636" s="191"/>
      <c r="EI636" s="84"/>
      <c r="EJ636" s="40"/>
      <c r="EK636" s="84">
        <v>0</v>
      </c>
      <c r="EL636" s="84"/>
      <c r="EM636" s="84"/>
      <c r="EN636" s="84">
        <f t="shared" si="6427"/>
        <v>0</v>
      </c>
      <c r="EO636" s="191"/>
      <c r="EP636" s="84"/>
      <c r="EQ636" s="40"/>
      <c r="ER636" s="84">
        <v>0</v>
      </c>
      <c r="ES636" s="84"/>
      <c r="ET636" s="84"/>
      <c r="EU636" s="84">
        <f t="shared" si="6428"/>
        <v>0</v>
      </c>
      <c r="EV636" s="191"/>
      <c r="EW636" s="84"/>
      <c r="EX636" s="40"/>
      <c r="EY636" s="84">
        <v>0</v>
      </c>
      <c r="EZ636" s="84"/>
      <c r="FA636" s="84"/>
      <c r="FB636" s="84">
        <f t="shared" si="6429"/>
        <v>0</v>
      </c>
      <c r="FC636" s="191"/>
      <c r="FD636" s="84"/>
      <c r="FE636" s="40"/>
      <c r="FF636" s="84">
        <v>0</v>
      </c>
      <c r="FG636" s="84"/>
      <c r="FH636" s="84"/>
      <c r="FI636" s="84">
        <f t="shared" si="6430"/>
        <v>0</v>
      </c>
      <c r="FJ636" s="191"/>
      <c r="FK636" s="84"/>
      <c r="FL636" s="40"/>
      <c r="FM636" s="84">
        <v>0</v>
      </c>
      <c r="FN636" s="84"/>
      <c r="FO636" s="84"/>
      <c r="FP636" s="84">
        <f t="shared" si="6431"/>
        <v>0</v>
      </c>
      <c r="FQ636" s="191"/>
      <c r="FR636" s="84"/>
      <c r="FS636" s="40"/>
      <c r="FT636" s="97">
        <f t="shared" si="6432"/>
        <v>0</v>
      </c>
      <c r="FU636" s="84">
        <v>0</v>
      </c>
      <c r="FV636" s="84">
        <v>0</v>
      </c>
      <c r="FW636" s="84">
        <v>0</v>
      </c>
      <c r="FX636" s="84">
        <f t="shared" si="6433"/>
        <v>0</v>
      </c>
      <c r="FY636" s="191" t="str">
        <f t="shared" si="6434"/>
        <v>nebija plānots</v>
      </c>
      <c r="FZ636" s="84">
        <f t="shared" si="6435"/>
        <v>0</v>
      </c>
      <c r="GA636" s="84">
        <v>0</v>
      </c>
      <c r="GB636" s="84">
        <v>0</v>
      </c>
      <c r="GC636" s="84">
        <f t="shared" si="6436"/>
        <v>0</v>
      </c>
      <c r="GD636" s="84">
        <f t="shared" si="6437"/>
        <v>0</v>
      </c>
      <c r="GE636" s="84">
        <f t="shared" si="6438"/>
        <v>0</v>
      </c>
      <c r="GF636" s="191" t="str">
        <f t="shared" si="6439"/>
        <v>nebija plānots</v>
      </c>
      <c r="GG636" s="84">
        <f t="shared" si="6440"/>
        <v>0</v>
      </c>
      <c r="GH636" s="84">
        <v>0</v>
      </c>
      <c r="GI636" s="84">
        <v>0</v>
      </c>
      <c r="GJ636" s="84">
        <f t="shared" si="6441"/>
        <v>0</v>
      </c>
      <c r="GK636" s="84">
        <f t="shared" si="6442"/>
        <v>0</v>
      </c>
      <c r="GL636" s="84">
        <f t="shared" si="6443"/>
        <v>0</v>
      </c>
      <c r="GM636" s="191" t="str">
        <f t="shared" si="6444"/>
        <v>nebija plānots</v>
      </c>
      <c r="GN636" s="84">
        <f t="shared" si="6445"/>
        <v>0</v>
      </c>
      <c r="GO636" s="84">
        <v>0</v>
      </c>
      <c r="GP636" s="84">
        <v>0</v>
      </c>
      <c r="GQ636" s="84">
        <f t="shared" si="6414"/>
        <v>0</v>
      </c>
      <c r="GR636" s="84">
        <f t="shared" si="6415"/>
        <v>0</v>
      </c>
      <c r="GS636" s="84">
        <f t="shared" si="6416"/>
        <v>0</v>
      </c>
      <c r="GT636" s="191" t="str">
        <f t="shared" si="6446"/>
        <v>nebija plānots</v>
      </c>
      <c r="GU636" s="84">
        <f t="shared" si="6417"/>
        <v>0</v>
      </c>
      <c r="GV636" s="84">
        <v>0</v>
      </c>
      <c r="GW636" s="84">
        <v>0</v>
      </c>
      <c r="GX636" s="84">
        <f t="shared" si="6418"/>
        <v>0</v>
      </c>
      <c r="GY636" s="84">
        <f t="shared" si="6419"/>
        <v>0</v>
      </c>
      <c r="GZ636" s="84">
        <f t="shared" si="6420"/>
        <v>0</v>
      </c>
      <c r="HA636" s="191" t="str">
        <f t="shared" si="6643"/>
        <v>nebija plānots</v>
      </c>
      <c r="HB636" s="84">
        <f t="shared" si="6421"/>
        <v>0</v>
      </c>
      <c r="HC636" s="40"/>
      <c r="HD636" s="40"/>
      <c r="HE636" s="99"/>
      <c r="HF636" s="99"/>
      <c r="HG636" s="100"/>
      <c r="HH636" s="100"/>
      <c r="HI636" s="100"/>
    </row>
    <row r="637" spans="1:217" ht="75.400000000000006" customHeight="1" collapsed="1" x14ac:dyDescent="0.45">
      <c r="A637" s="1" t="str">
        <f>G637&amp;K637</f>
        <v>12.1.1.2</v>
      </c>
      <c r="B637" s="9" t="str">
        <f>C637&amp;J637&amp;"."&amp;D637</f>
        <v>12.1.1.2.Nē</v>
      </c>
      <c r="C637" s="317" t="s">
        <v>175</v>
      </c>
      <c r="D637" s="1" t="s">
        <v>1471</v>
      </c>
      <c r="E637" s="35">
        <v>619</v>
      </c>
      <c r="F637" s="52">
        <v>12</v>
      </c>
      <c r="G637" s="55" t="s">
        <v>175</v>
      </c>
      <c r="H637" s="54" t="s">
        <v>330</v>
      </c>
      <c r="I637" s="54" t="str">
        <f t="shared" si="4781"/>
        <v>12.1.1. TP KP fondu plānošanai, ieviešanai, uzraudzībai, kontrolei, revīzijai un e-kohēzijai</v>
      </c>
      <c r="J637" s="54">
        <v>2</v>
      </c>
      <c r="K637" s="62">
        <v>2</v>
      </c>
      <c r="L637" s="38" t="str">
        <f t="shared" si="4782"/>
        <v>12.1.1.2</v>
      </c>
      <c r="M637" s="63" t="s">
        <v>118</v>
      </c>
      <c r="N637" s="62" t="s">
        <v>121</v>
      </c>
      <c r="O637" s="55" t="s">
        <v>222</v>
      </c>
      <c r="P637" s="55" t="s">
        <v>225</v>
      </c>
      <c r="Q637" s="57">
        <f t="shared" si="5972"/>
        <v>20426733</v>
      </c>
      <c r="R637" s="57">
        <f t="shared" si="5973"/>
        <v>20426733</v>
      </c>
      <c r="S637" s="81">
        <v>20426733</v>
      </c>
      <c r="T637" s="80">
        <v>0</v>
      </c>
      <c r="U637" s="80">
        <v>0</v>
      </c>
      <c r="V637" s="80">
        <v>0</v>
      </c>
      <c r="W637" s="80">
        <v>0</v>
      </c>
      <c r="X637" s="85" t="str">
        <f t="shared" si="6497"/>
        <v>TP KF</v>
      </c>
      <c r="Y637" s="85">
        <v>0</v>
      </c>
      <c r="Z637" s="85">
        <v>0</v>
      </c>
      <c r="AA637" s="85">
        <v>0</v>
      </c>
      <c r="AB637" s="85">
        <v>0</v>
      </c>
      <c r="AC637" s="85">
        <v>0</v>
      </c>
      <c r="AD637" s="85">
        <v>0</v>
      </c>
      <c r="AE637" s="85">
        <v>0</v>
      </c>
      <c r="AF637" s="85">
        <v>0</v>
      </c>
      <c r="AG637" s="85">
        <v>0</v>
      </c>
      <c r="AH637" s="85">
        <v>0</v>
      </c>
      <c r="AI637" s="85">
        <v>0</v>
      </c>
      <c r="AJ637" s="85">
        <v>0</v>
      </c>
      <c r="AK637" s="85">
        <v>0</v>
      </c>
      <c r="AL637" s="85">
        <v>0</v>
      </c>
      <c r="AM637" s="85">
        <v>0</v>
      </c>
      <c r="AN637" s="85">
        <f t="shared" si="6154"/>
        <v>0</v>
      </c>
      <c r="AO637" s="85">
        <v>0</v>
      </c>
      <c r="AP637" s="57">
        <f t="shared" si="6899"/>
        <v>0</v>
      </c>
      <c r="AQ637" s="85">
        <v>0</v>
      </c>
      <c r="AR637" s="85">
        <v>0</v>
      </c>
      <c r="AS637" s="85">
        <v>0</v>
      </c>
      <c r="AT637" s="85">
        <v>0</v>
      </c>
      <c r="AU637" s="85">
        <v>0</v>
      </c>
      <c r="AV637" s="85">
        <v>415817.34</v>
      </c>
      <c r="AW637" s="85">
        <v>847928.46</v>
      </c>
      <c r="AX637" s="85">
        <v>0</v>
      </c>
      <c r="AY637" s="85">
        <v>0</v>
      </c>
      <c r="AZ637" s="85">
        <v>0</v>
      </c>
      <c r="BA637" s="85">
        <v>0</v>
      </c>
      <c r="BB637" s="85">
        <v>3621663.88</v>
      </c>
      <c r="BC637" s="57">
        <f t="shared" si="6864"/>
        <v>4885409.68</v>
      </c>
      <c r="BD637" s="57">
        <f t="shared" si="6865"/>
        <v>4885409.68</v>
      </c>
      <c r="BE637" s="85">
        <v>0</v>
      </c>
      <c r="BF637" s="85">
        <v>0</v>
      </c>
      <c r="BG637" s="85">
        <v>0</v>
      </c>
      <c r="BH637" s="85">
        <v>0</v>
      </c>
      <c r="BI637" s="85">
        <v>0</v>
      </c>
      <c r="BJ637" s="85">
        <v>3590667.97</v>
      </c>
      <c r="BK637" s="85">
        <v>0</v>
      </c>
      <c r="BL637" s="85">
        <v>0</v>
      </c>
      <c r="BM637" s="85">
        <v>0</v>
      </c>
      <c r="BN637" s="85">
        <v>0</v>
      </c>
      <c r="BO637" s="85">
        <v>0</v>
      </c>
      <c r="BP637" s="85">
        <v>3654147.19</v>
      </c>
      <c r="BQ637" s="57">
        <f t="shared" si="6866"/>
        <v>7244815.1600000001</v>
      </c>
      <c r="BR637" s="85">
        <v>0</v>
      </c>
      <c r="BS637" s="85">
        <v>0</v>
      </c>
      <c r="BT637" s="85">
        <v>0</v>
      </c>
      <c r="BU637" s="85">
        <v>0</v>
      </c>
      <c r="BV637" s="85">
        <v>0</v>
      </c>
      <c r="BW637" s="85">
        <v>3446668.7800000003</v>
      </c>
      <c r="BX637" s="85">
        <v>0</v>
      </c>
      <c r="BY637" s="85">
        <v>0</v>
      </c>
      <c r="BZ637" s="85">
        <v>0</v>
      </c>
      <c r="CA637" s="85">
        <v>0</v>
      </c>
      <c r="CB637" s="85">
        <v>2588057.5499999998</v>
      </c>
      <c r="CC637" s="85">
        <v>0</v>
      </c>
      <c r="CD637" s="57">
        <f t="shared" si="6867"/>
        <v>6034726.3300000001</v>
      </c>
      <c r="CE637" s="85">
        <v>0</v>
      </c>
      <c r="CF637" s="85">
        <v>0</v>
      </c>
      <c r="CG637" s="85">
        <v>621963.5</v>
      </c>
      <c r="CH637" s="85">
        <v>0</v>
      </c>
      <c r="CI637" s="85">
        <v>0</v>
      </c>
      <c r="CJ637" s="85">
        <v>1182571.47</v>
      </c>
      <c r="CK637" s="85">
        <v>0</v>
      </c>
      <c r="CL637" s="85">
        <v>0</v>
      </c>
      <c r="CM637" s="85">
        <v>0</v>
      </c>
      <c r="CN637" s="85">
        <v>438701.28</v>
      </c>
      <c r="CO637" s="84">
        <v>0</v>
      </c>
      <c r="CP637" s="84">
        <v>0</v>
      </c>
      <c r="CQ637" s="57">
        <f>CE637+CF637+CG637+CH637+CI637+CJ637+CK637+CL637+CM637+CN637+CO637+CP637</f>
        <v>2243236.25</v>
      </c>
      <c r="CR637" s="57">
        <f t="shared" si="6498"/>
        <v>20408187.420000002</v>
      </c>
      <c r="CS637" s="179">
        <v>0</v>
      </c>
      <c r="CT637" s="84">
        <v>0</v>
      </c>
      <c r="CU637" s="84">
        <v>0</v>
      </c>
      <c r="CV637" s="84">
        <f t="shared" si="6462"/>
        <v>0</v>
      </c>
      <c r="CW637" s="84">
        <v>0</v>
      </c>
      <c r="CX637" s="84">
        <f t="shared" si="6463"/>
        <v>0</v>
      </c>
      <c r="CY637" s="191" t="str">
        <f t="shared" si="6464"/>
        <v>nebija plānots</v>
      </c>
      <c r="CZ637" s="84">
        <f t="shared" si="6465"/>
        <v>0</v>
      </c>
      <c r="DA637" s="84">
        <f t="shared" ref="DA637:FL637" si="6930">DA638+DA639</f>
        <v>0</v>
      </c>
      <c r="DB637" s="84">
        <v>0</v>
      </c>
      <c r="DC637" s="84">
        <f t="shared" si="6467"/>
        <v>0</v>
      </c>
      <c r="DD637" s="84">
        <v>0</v>
      </c>
      <c r="DE637" s="84">
        <f t="shared" si="6422"/>
        <v>0</v>
      </c>
      <c r="DF637" s="191" t="str">
        <f t="shared" ref="DF637" si="6931">IFERROR(DE637/DC637,"nebija plānots")</f>
        <v>nebija plānots</v>
      </c>
      <c r="DG637" s="84">
        <f t="shared" ref="DG637" si="6932">DE637-DC637</f>
        <v>0</v>
      </c>
      <c r="DH637" s="84">
        <f t="shared" si="6930"/>
        <v>0</v>
      </c>
      <c r="DI637" s="84">
        <v>0</v>
      </c>
      <c r="DJ637" s="84">
        <f t="shared" ref="DJ637" si="6933">DC637+DH637</f>
        <v>0</v>
      </c>
      <c r="DK637" s="84">
        <v>0</v>
      </c>
      <c r="DL637" s="84">
        <f t="shared" si="6423"/>
        <v>0</v>
      </c>
      <c r="DM637" s="191" t="str">
        <f t="shared" ref="DM637" si="6934">IFERROR(DL637/DJ637,"nebija plānots")</f>
        <v>nebija plānots</v>
      </c>
      <c r="DN637" s="84">
        <f t="shared" ref="DN637" si="6935">DL637-DJ637</f>
        <v>0</v>
      </c>
      <c r="DO637" s="84">
        <f t="shared" si="6930"/>
        <v>0</v>
      </c>
      <c r="DP637" s="84">
        <v>0</v>
      </c>
      <c r="DQ637" s="84">
        <f t="shared" ref="DQ637" si="6936">DJ637+DO637</f>
        <v>0</v>
      </c>
      <c r="DR637" s="84">
        <v>0</v>
      </c>
      <c r="DS637" s="84">
        <f t="shared" si="6424"/>
        <v>0</v>
      </c>
      <c r="DT637" s="191" t="str">
        <f t="shared" ref="DT637" si="6937">IFERROR(DS637/DQ637,"nebija plānots")</f>
        <v>nebija plānots</v>
      </c>
      <c r="DU637" s="84">
        <f t="shared" ref="DU637" si="6938">DS637-DQ637</f>
        <v>0</v>
      </c>
      <c r="DV637" s="84">
        <f t="shared" si="6930"/>
        <v>0</v>
      </c>
      <c r="DW637" s="84">
        <v>0</v>
      </c>
      <c r="DX637" s="84">
        <f t="shared" ref="DX637" si="6939">DQ637+DV637</f>
        <v>0</v>
      </c>
      <c r="DY637" s="84">
        <v>0</v>
      </c>
      <c r="DZ637" s="84">
        <f t="shared" si="6425"/>
        <v>0</v>
      </c>
      <c r="EA637" s="191" t="str">
        <f t="shared" ref="EA637" si="6940">IFERROR(DZ637/DX637,"nebija plānots")</f>
        <v>nebija plānots</v>
      </c>
      <c r="EB637" s="84">
        <f t="shared" ref="EB637" si="6941">DZ637-DX637</f>
        <v>0</v>
      </c>
      <c r="EC637" s="84">
        <f t="shared" si="6930"/>
        <v>0</v>
      </c>
      <c r="ED637" s="84">
        <v>0</v>
      </c>
      <c r="EE637" s="84">
        <f t="shared" ref="EE637" si="6942">DX637+EC637</f>
        <v>0</v>
      </c>
      <c r="EF637" s="84">
        <v>0</v>
      </c>
      <c r="EG637" s="84">
        <f t="shared" si="6426"/>
        <v>0</v>
      </c>
      <c r="EH637" s="191" t="str">
        <f t="shared" ref="EH637" si="6943">IFERROR(EG637/EE637,"nebija plānots")</f>
        <v>nebija plānots</v>
      </c>
      <c r="EI637" s="84">
        <f t="shared" ref="EI637" si="6944">EG637-EE637</f>
        <v>0</v>
      </c>
      <c r="EJ637" s="84">
        <f t="shared" si="6930"/>
        <v>0</v>
      </c>
      <c r="EK637" s="84">
        <v>0</v>
      </c>
      <c r="EL637" s="84">
        <f t="shared" ref="EL637" si="6945">EE637+EJ637</f>
        <v>0</v>
      </c>
      <c r="EM637" s="84">
        <v>0</v>
      </c>
      <c r="EN637" s="84">
        <f t="shared" si="6427"/>
        <v>0</v>
      </c>
      <c r="EO637" s="191" t="str">
        <f t="shared" ref="EO637" si="6946">IFERROR(EN637/EL637,"nebija plānots")</f>
        <v>nebija plānots</v>
      </c>
      <c r="EP637" s="84">
        <f t="shared" ref="EP637" si="6947">EN637-EL637</f>
        <v>0</v>
      </c>
      <c r="EQ637" s="84">
        <f t="shared" si="6930"/>
        <v>0</v>
      </c>
      <c r="ER637" s="84">
        <v>0</v>
      </c>
      <c r="ES637" s="84">
        <f t="shared" ref="ES637" si="6948">EL637+EQ637</f>
        <v>0</v>
      </c>
      <c r="ET637" s="84">
        <v>0</v>
      </c>
      <c r="EU637" s="84">
        <f t="shared" si="6428"/>
        <v>0</v>
      </c>
      <c r="EV637" s="191" t="str">
        <f t="shared" ref="EV637" si="6949">IFERROR(EU637/ES637,"nebija plānots")</f>
        <v>nebija plānots</v>
      </c>
      <c r="EW637" s="84">
        <f t="shared" ref="EW637" si="6950">EU637-ES637</f>
        <v>0</v>
      </c>
      <c r="EX637" s="84">
        <f t="shared" si="6930"/>
        <v>0</v>
      </c>
      <c r="EY637" s="84">
        <v>0</v>
      </c>
      <c r="EZ637" s="84">
        <f t="shared" ref="EZ637" si="6951">ES637+EX637</f>
        <v>0</v>
      </c>
      <c r="FA637" s="84">
        <v>0</v>
      </c>
      <c r="FB637" s="84">
        <f t="shared" si="6429"/>
        <v>0</v>
      </c>
      <c r="FC637" s="191" t="str">
        <f t="shared" ref="FC637" si="6952">IFERROR(FB637/EZ637,"nebija plānots")</f>
        <v>nebija plānots</v>
      </c>
      <c r="FD637" s="84">
        <f t="shared" ref="FD637" si="6953">FB637-EZ637</f>
        <v>0</v>
      </c>
      <c r="FE637" s="84">
        <f t="shared" si="6930"/>
        <v>0</v>
      </c>
      <c r="FF637" s="84">
        <v>0</v>
      </c>
      <c r="FG637" s="84">
        <f t="shared" ref="FG637" si="6954">EZ637+FE637</f>
        <v>0</v>
      </c>
      <c r="FH637" s="84">
        <v>0</v>
      </c>
      <c r="FI637" s="84">
        <f t="shared" si="6430"/>
        <v>0</v>
      </c>
      <c r="FJ637" s="191" t="str">
        <f t="shared" ref="FJ637" si="6955">IFERROR(FI637/FG637,"nebija plānots")</f>
        <v>nebija plānots</v>
      </c>
      <c r="FK637" s="84">
        <f t="shared" ref="FK637" si="6956">FI637-FG637</f>
        <v>0</v>
      </c>
      <c r="FL637" s="84">
        <f t="shared" si="6930"/>
        <v>0</v>
      </c>
      <c r="FM637" s="84">
        <v>0</v>
      </c>
      <c r="FN637" s="84">
        <f t="shared" ref="FN637" si="6957">FG637+FL637</f>
        <v>0</v>
      </c>
      <c r="FO637" s="84">
        <v>0</v>
      </c>
      <c r="FP637" s="84">
        <f t="shared" si="6431"/>
        <v>0</v>
      </c>
      <c r="FQ637" s="191" t="str">
        <f t="shared" ref="FQ637" si="6958">IFERROR(FP637/FN637,"nebija plānots")</f>
        <v>nebija plānots</v>
      </c>
      <c r="FR637" s="84">
        <f t="shared" ref="FR637" si="6959">FP637-FN637</f>
        <v>0</v>
      </c>
      <c r="FS637" s="97">
        <f t="shared" si="6898"/>
        <v>0</v>
      </c>
      <c r="FT637" s="97">
        <f t="shared" si="6432"/>
        <v>20408187.420000002</v>
      </c>
      <c r="FU637" s="84">
        <v>0</v>
      </c>
      <c r="FV637" s="84">
        <v>0</v>
      </c>
      <c r="FW637" s="84">
        <v>0</v>
      </c>
      <c r="FX637" s="84">
        <f t="shared" si="6433"/>
        <v>0</v>
      </c>
      <c r="FY637" s="191" t="str">
        <f t="shared" si="6434"/>
        <v>nebija plānots</v>
      </c>
      <c r="FZ637" s="84">
        <f t="shared" si="6435"/>
        <v>0</v>
      </c>
      <c r="GA637" s="84">
        <v>0</v>
      </c>
      <c r="GB637" s="84">
        <v>0</v>
      </c>
      <c r="GC637" s="84">
        <f t="shared" si="6436"/>
        <v>0</v>
      </c>
      <c r="GD637" s="84">
        <f t="shared" si="6437"/>
        <v>0</v>
      </c>
      <c r="GE637" s="84">
        <f t="shared" si="6438"/>
        <v>0</v>
      </c>
      <c r="GF637" s="191" t="str">
        <f t="shared" si="6439"/>
        <v>nebija plānots</v>
      </c>
      <c r="GG637" s="84">
        <f t="shared" si="6440"/>
        <v>0</v>
      </c>
      <c r="GH637" s="84">
        <v>0</v>
      </c>
      <c r="GI637" s="84">
        <v>0</v>
      </c>
      <c r="GJ637" s="84">
        <f t="shared" si="6441"/>
        <v>0</v>
      </c>
      <c r="GK637" s="84">
        <f t="shared" si="6442"/>
        <v>0</v>
      </c>
      <c r="GL637" s="84">
        <f t="shared" si="6443"/>
        <v>0</v>
      </c>
      <c r="GM637" s="191" t="str">
        <f t="shared" si="6444"/>
        <v>nebija plānots</v>
      </c>
      <c r="GN637" s="84">
        <f t="shared" si="6445"/>
        <v>0</v>
      </c>
      <c r="GO637" s="84">
        <v>0</v>
      </c>
      <c r="GP637" s="84">
        <v>0</v>
      </c>
      <c r="GQ637" s="84">
        <f t="shared" si="6414"/>
        <v>0</v>
      </c>
      <c r="GR637" s="84">
        <f t="shared" si="6415"/>
        <v>0</v>
      </c>
      <c r="GS637" s="84">
        <f t="shared" si="6416"/>
        <v>0</v>
      </c>
      <c r="GT637" s="191" t="str">
        <f t="shared" si="6446"/>
        <v>nebija plānots</v>
      </c>
      <c r="GU637" s="84">
        <f t="shared" si="6417"/>
        <v>0</v>
      </c>
      <c r="GV637" s="84">
        <v>0</v>
      </c>
      <c r="GW637" s="84">
        <v>0</v>
      </c>
      <c r="GX637" s="84">
        <f t="shared" si="6418"/>
        <v>0</v>
      </c>
      <c r="GY637" s="84">
        <f t="shared" si="6419"/>
        <v>0</v>
      </c>
      <c r="GZ637" s="84">
        <f t="shared" si="6420"/>
        <v>0</v>
      </c>
      <c r="HA637" s="191" t="str">
        <f t="shared" si="6643"/>
        <v>nebija plānots</v>
      </c>
      <c r="HB637" s="84">
        <f t="shared" si="6421"/>
        <v>0</v>
      </c>
      <c r="HC637" s="57">
        <f>FU637+FS637+CQ637+CD637+BQ637+BC637+AP637</f>
        <v>20408187.420000002</v>
      </c>
      <c r="HD637" s="57">
        <f>Q637-HC637</f>
        <v>18545.579999998212</v>
      </c>
      <c r="HE637" s="58" t="s">
        <v>722</v>
      </c>
      <c r="HF637" s="58"/>
      <c r="HG637" s="59"/>
      <c r="HH637" s="59"/>
      <c r="HI637" s="59"/>
    </row>
    <row r="638" spans="1:217" ht="75.400000000000006" hidden="1" customHeight="1" outlineLevel="1" x14ac:dyDescent="0.45">
      <c r="B638" s="9"/>
      <c r="D638" s="1" t="s">
        <v>1471</v>
      </c>
      <c r="E638" s="35">
        <v>620</v>
      </c>
      <c r="F638" s="35">
        <v>12</v>
      </c>
      <c r="G638" s="38" t="s">
        <v>175</v>
      </c>
      <c r="H638" s="37" t="s">
        <v>330</v>
      </c>
      <c r="I638" s="37" t="s">
        <v>582</v>
      </c>
      <c r="J638" s="54">
        <v>0</v>
      </c>
      <c r="K638" s="41"/>
      <c r="L638" s="38"/>
      <c r="M638" s="42" t="s">
        <v>118</v>
      </c>
      <c r="N638" s="41"/>
      <c r="O638" s="38"/>
      <c r="P638" s="38" t="s">
        <v>456</v>
      </c>
      <c r="Q638" s="40"/>
      <c r="R638" s="40"/>
      <c r="S638" s="98"/>
      <c r="T638" s="40"/>
      <c r="U638" s="40"/>
      <c r="V638" s="40"/>
      <c r="W638" s="40"/>
      <c r="X638" s="85">
        <f t="shared" si="6497"/>
        <v>0</v>
      </c>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0"/>
      <c r="AZ638" s="40"/>
      <c r="BA638" s="40"/>
      <c r="BB638" s="40"/>
      <c r="BC638" s="40"/>
      <c r="BD638" s="40"/>
      <c r="BE638" s="40"/>
      <c r="BF638" s="40"/>
      <c r="BG638" s="40"/>
      <c r="BH638" s="40"/>
      <c r="BI638" s="40"/>
      <c r="BJ638" s="40"/>
      <c r="BK638" s="40"/>
      <c r="BL638" s="40"/>
      <c r="BM638" s="40"/>
      <c r="BN638" s="40"/>
      <c r="BO638" s="40"/>
      <c r="BP638" s="40"/>
      <c r="BQ638" s="40"/>
      <c r="BR638" s="40"/>
      <c r="BS638" s="40"/>
      <c r="BT638" s="40"/>
      <c r="BU638" s="40"/>
      <c r="BV638" s="40"/>
      <c r="BW638" s="40"/>
      <c r="BX638" s="40"/>
      <c r="BY638" s="40"/>
      <c r="BZ638" s="40"/>
      <c r="CA638" s="40"/>
      <c r="CB638" s="40"/>
      <c r="CC638" s="40"/>
      <c r="CD638" s="40"/>
      <c r="CE638" s="40"/>
      <c r="CF638" s="40"/>
      <c r="CG638" s="40"/>
      <c r="CH638" s="40"/>
      <c r="CI638" s="40"/>
      <c r="CJ638" s="40"/>
      <c r="CK638" s="40"/>
      <c r="CL638" s="40"/>
      <c r="CM638" s="40"/>
      <c r="CN638" s="40"/>
      <c r="CO638" s="84">
        <v>0</v>
      </c>
      <c r="CP638" s="84">
        <v>0</v>
      </c>
      <c r="CQ638" s="40"/>
      <c r="CR638" s="57">
        <f t="shared" si="6498"/>
        <v>0</v>
      </c>
      <c r="CS638" s="40"/>
      <c r="CT638" s="40"/>
      <c r="CU638" s="84"/>
      <c r="CV638" s="84"/>
      <c r="CW638" s="84"/>
      <c r="CX638" s="84"/>
      <c r="CY638" s="191"/>
      <c r="CZ638" s="84"/>
      <c r="DA638" s="40"/>
      <c r="DB638" s="84">
        <v>0</v>
      </c>
      <c r="DC638" s="84"/>
      <c r="DD638" s="84"/>
      <c r="DE638" s="84">
        <f t="shared" si="6422"/>
        <v>0</v>
      </c>
      <c r="DF638" s="191"/>
      <c r="DG638" s="84"/>
      <c r="DH638" s="40"/>
      <c r="DI638" s="84">
        <v>0</v>
      </c>
      <c r="DJ638" s="84"/>
      <c r="DK638" s="84"/>
      <c r="DL638" s="84">
        <f t="shared" si="6423"/>
        <v>0</v>
      </c>
      <c r="DM638" s="191"/>
      <c r="DN638" s="84"/>
      <c r="DO638" s="40"/>
      <c r="DP638" s="84">
        <v>0</v>
      </c>
      <c r="DQ638" s="84"/>
      <c r="DR638" s="84"/>
      <c r="DS638" s="84">
        <f t="shared" si="6424"/>
        <v>0</v>
      </c>
      <c r="DT638" s="191"/>
      <c r="DU638" s="84"/>
      <c r="DV638" s="40"/>
      <c r="DW638" s="84">
        <v>0</v>
      </c>
      <c r="DX638" s="84"/>
      <c r="DY638" s="84"/>
      <c r="DZ638" s="84">
        <f t="shared" si="6425"/>
        <v>0</v>
      </c>
      <c r="EA638" s="191"/>
      <c r="EB638" s="84"/>
      <c r="EC638" s="40"/>
      <c r="ED638" s="84">
        <v>0</v>
      </c>
      <c r="EE638" s="84"/>
      <c r="EF638" s="84"/>
      <c r="EG638" s="84">
        <f t="shared" si="6426"/>
        <v>0</v>
      </c>
      <c r="EH638" s="191"/>
      <c r="EI638" s="84"/>
      <c r="EJ638" s="40"/>
      <c r="EK638" s="84">
        <v>0</v>
      </c>
      <c r="EL638" s="84"/>
      <c r="EM638" s="84"/>
      <c r="EN638" s="84">
        <f t="shared" si="6427"/>
        <v>0</v>
      </c>
      <c r="EO638" s="191"/>
      <c r="EP638" s="84"/>
      <c r="EQ638" s="40"/>
      <c r="ER638" s="84">
        <v>0</v>
      </c>
      <c r="ES638" s="84"/>
      <c r="ET638" s="84"/>
      <c r="EU638" s="84">
        <f t="shared" si="6428"/>
        <v>0</v>
      </c>
      <c r="EV638" s="191"/>
      <c r="EW638" s="84"/>
      <c r="EX638" s="40"/>
      <c r="EY638" s="84">
        <v>0</v>
      </c>
      <c r="EZ638" s="84"/>
      <c r="FA638" s="84"/>
      <c r="FB638" s="84">
        <f t="shared" si="6429"/>
        <v>0</v>
      </c>
      <c r="FC638" s="191"/>
      <c r="FD638" s="84"/>
      <c r="FE638" s="40"/>
      <c r="FF638" s="84">
        <v>0</v>
      </c>
      <c r="FG638" s="84"/>
      <c r="FH638" s="84"/>
      <c r="FI638" s="84">
        <f t="shared" si="6430"/>
        <v>0</v>
      </c>
      <c r="FJ638" s="191"/>
      <c r="FK638" s="84"/>
      <c r="FL638" s="40"/>
      <c r="FM638" s="84">
        <v>0</v>
      </c>
      <c r="FN638" s="84"/>
      <c r="FO638" s="84"/>
      <c r="FP638" s="84">
        <f t="shared" si="6431"/>
        <v>0</v>
      </c>
      <c r="FQ638" s="191"/>
      <c r="FR638" s="84"/>
      <c r="FS638" s="40"/>
      <c r="FT638" s="97">
        <f t="shared" si="6432"/>
        <v>0</v>
      </c>
      <c r="FU638" s="84">
        <v>0</v>
      </c>
      <c r="FV638" s="84">
        <v>0</v>
      </c>
      <c r="FW638" s="84">
        <v>0</v>
      </c>
      <c r="FX638" s="84">
        <f t="shared" si="6433"/>
        <v>0</v>
      </c>
      <c r="FY638" s="191" t="str">
        <f t="shared" si="6434"/>
        <v>nebija plānots</v>
      </c>
      <c r="FZ638" s="84">
        <f t="shared" si="6435"/>
        <v>0</v>
      </c>
      <c r="GA638" s="84">
        <v>0</v>
      </c>
      <c r="GB638" s="84">
        <v>0</v>
      </c>
      <c r="GC638" s="84">
        <f t="shared" si="6436"/>
        <v>0</v>
      </c>
      <c r="GD638" s="84">
        <f t="shared" si="6437"/>
        <v>0</v>
      </c>
      <c r="GE638" s="84">
        <f t="shared" si="6438"/>
        <v>0</v>
      </c>
      <c r="GF638" s="191" t="str">
        <f t="shared" si="6439"/>
        <v>nebija plānots</v>
      </c>
      <c r="GG638" s="84">
        <f t="shared" si="6440"/>
        <v>0</v>
      </c>
      <c r="GH638" s="84">
        <v>0</v>
      </c>
      <c r="GI638" s="84">
        <v>0</v>
      </c>
      <c r="GJ638" s="84">
        <f t="shared" si="6441"/>
        <v>0</v>
      </c>
      <c r="GK638" s="84">
        <f t="shared" si="6442"/>
        <v>0</v>
      </c>
      <c r="GL638" s="84">
        <f t="shared" si="6443"/>
        <v>0</v>
      </c>
      <c r="GM638" s="191" t="str">
        <f t="shared" si="6444"/>
        <v>nebija plānots</v>
      </c>
      <c r="GN638" s="84">
        <f t="shared" si="6445"/>
        <v>0</v>
      </c>
      <c r="GO638" s="84">
        <v>0</v>
      </c>
      <c r="GP638" s="84">
        <v>0</v>
      </c>
      <c r="GQ638" s="84">
        <f t="shared" si="6414"/>
        <v>0</v>
      </c>
      <c r="GR638" s="84">
        <f t="shared" si="6415"/>
        <v>0</v>
      </c>
      <c r="GS638" s="84">
        <f t="shared" si="6416"/>
        <v>0</v>
      </c>
      <c r="GT638" s="191" t="str">
        <f t="shared" si="6446"/>
        <v>nebija plānots</v>
      </c>
      <c r="GU638" s="84">
        <f t="shared" si="6417"/>
        <v>0</v>
      </c>
      <c r="GV638" s="84">
        <v>0</v>
      </c>
      <c r="GW638" s="84">
        <v>0</v>
      </c>
      <c r="GX638" s="84">
        <f t="shared" si="6418"/>
        <v>0</v>
      </c>
      <c r="GY638" s="84">
        <f t="shared" si="6419"/>
        <v>0</v>
      </c>
      <c r="GZ638" s="84">
        <f t="shared" si="6420"/>
        <v>0</v>
      </c>
      <c r="HA638" s="191" t="str">
        <f t="shared" si="6643"/>
        <v>nebija plānots</v>
      </c>
      <c r="HB638" s="84">
        <f t="shared" si="6421"/>
        <v>0</v>
      </c>
      <c r="HC638" s="40"/>
      <c r="HD638" s="40"/>
      <c r="HE638" s="99"/>
      <c r="HF638" s="99"/>
      <c r="HG638" s="100"/>
      <c r="HH638" s="100"/>
      <c r="HI638" s="100"/>
    </row>
    <row r="639" spans="1:217" ht="75.400000000000006" hidden="1" customHeight="1" outlineLevel="1" x14ac:dyDescent="0.45">
      <c r="B639" s="9"/>
      <c r="D639" s="1" t="s">
        <v>1471</v>
      </c>
      <c r="E639" s="35">
        <v>621</v>
      </c>
      <c r="F639" s="35">
        <v>12</v>
      </c>
      <c r="G639" s="38" t="s">
        <v>175</v>
      </c>
      <c r="H639" s="37" t="s">
        <v>330</v>
      </c>
      <c r="I639" s="37" t="s">
        <v>582</v>
      </c>
      <c r="J639" s="54">
        <v>0</v>
      </c>
      <c r="K639" s="41"/>
      <c r="L639" s="38"/>
      <c r="M639" s="42" t="s">
        <v>118</v>
      </c>
      <c r="N639" s="41"/>
      <c r="O639" s="38"/>
      <c r="P639" s="38" t="s">
        <v>457</v>
      </c>
      <c r="Q639" s="40"/>
      <c r="R639" s="40"/>
      <c r="S639" s="98"/>
      <c r="T639" s="40"/>
      <c r="U639" s="40"/>
      <c r="V639" s="40"/>
      <c r="W639" s="40"/>
      <c r="X639" s="85">
        <f t="shared" si="6497"/>
        <v>0</v>
      </c>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0"/>
      <c r="AZ639" s="40"/>
      <c r="BA639" s="40"/>
      <c r="BB639" s="40"/>
      <c r="BC639" s="40"/>
      <c r="BD639" s="40"/>
      <c r="BE639" s="40"/>
      <c r="BF639" s="40"/>
      <c r="BG639" s="40"/>
      <c r="BH639" s="40"/>
      <c r="BI639" s="40"/>
      <c r="BJ639" s="40"/>
      <c r="BK639" s="40"/>
      <c r="BL639" s="40"/>
      <c r="BM639" s="40"/>
      <c r="BN639" s="40"/>
      <c r="BO639" s="40"/>
      <c r="BP639" s="40"/>
      <c r="BQ639" s="40"/>
      <c r="BR639" s="40"/>
      <c r="BS639" s="40"/>
      <c r="BT639" s="40"/>
      <c r="BU639" s="40"/>
      <c r="BV639" s="40"/>
      <c r="BW639" s="40"/>
      <c r="BX639" s="40"/>
      <c r="BY639" s="40"/>
      <c r="BZ639" s="40"/>
      <c r="CA639" s="40"/>
      <c r="CB639" s="40"/>
      <c r="CC639" s="40"/>
      <c r="CD639" s="40"/>
      <c r="CE639" s="40"/>
      <c r="CF639" s="40"/>
      <c r="CG639" s="40"/>
      <c r="CH639" s="40"/>
      <c r="CI639" s="40"/>
      <c r="CJ639" s="40"/>
      <c r="CK639" s="40"/>
      <c r="CL639" s="40"/>
      <c r="CM639" s="40"/>
      <c r="CN639" s="40"/>
      <c r="CO639" s="84">
        <v>0</v>
      </c>
      <c r="CP639" s="84">
        <v>0</v>
      </c>
      <c r="CQ639" s="40"/>
      <c r="CR639" s="57">
        <f t="shared" si="6498"/>
        <v>0</v>
      </c>
      <c r="CS639" s="40"/>
      <c r="CT639" s="40"/>
      <c r="CU639" s="84"/>
      <c r="CV639" s="84"/>
      <c r="CW639" s="84"/>
      <c r="CX639" s="84"/>
      <c r="CY639" s="191"/>
      <c r="CZ639" s="84"/>
      <c r="DA639" s="40"/>
      <c r="DB639" s="84">
        <v>0</v>
      </c>
      <c r="DC639" s="84"/>
      <c r="DD639" s="84"/>
      <c r="DE639" s="84">
        <f t="shared" si="6422"/>
        <v>0</v>
      </c>
      <c r="DF639" s="191"/>
      <c r="DG639" s="84"/>
      <c r="DH639" s="40"/>
      <c r="DI639" s="84">
        <v>0</v>
      </c>
      <c r="DJ639" s="84"/>
      <c r="DK639" s="84"/>
      <c r="DL639" s="84">
        <f t="shared" si="6423"/>
        <v>0</v>
      </c>
      <c r="DM639" s="191"/>
      <c r="DN639" s="84"/>
      <c r="DO639" s="40"/>
      <c r="DP639" s="84">
        <v>0</v>
      </c>
      <c r="DQ639" s="84"/>
      <c r="DR639" s="84"/>
      <c r="DS639" s="84">
        <f t="shared" si="6424"/>
        <v>0</v>
      </c>
      <c r="DT639" s="191"/>
      <c r="DU639" s="84"/>
      <c r="DV639" s="40"/>
      <c r="DW639" s="84">
        <v>0</v>
      </c>
      <c r="DX639" s="84"/>
      <c r="DY639" s="84"/>
      <c r="DZ639" s="84">
        <f t="shared" si="6425"/>
        <v>0</v>
      </c>
      <c r="EA639" s="191"/>
      <c r="EB639" s="84"/>
      <c r="EC639" s="40"/>
      <c r="ED639" s="84">
        <v>0</v>
      </c>
      <c r="EE639" s="84"/>
      <c r="EF639" s="84"/>
      <c r="EG639" s="84">
        <f t="shared" si="6426"/>
        <v>0</v>
      </c>
      <c r="EH639" s="191"/>
      <c r="EI639" s="84"/>
      <c r="EJ639" s="40"/>
      <c r="EK639" s="84">
        <v>0</v>
      </c>
      <c r="EL639" s="84"/>
      <c r="EM639" s="84"/>
      <c r="EN639" s="84">
        <f t="shared" si="6427"/>
        <v>0</v>
      </c>
      <c r="EO639" s="191"/>
      <c r="EP639" s="84"/>
      <c r="EQ639" s="40"/>
      <c r="ER639" s="84">
        <v>0</v>
      </c>
      <c r="ES639" s="84"/>
      <c r="ET639" s="84"/>
      <c r="EU639" s="84">
        <f t="shared" si="6428"/>
        <v>0</v>
      </c>
      <c r="EV639" s="191"/>
      <c r="EW639" s="84"/>
      <c r="EX639" s="40"/>
      <c r="EY639" s="84">
        <v>0</v>
      </c>
      <c r="EZ639" s="84"/>
      <c r="FA639" s="84"/>
      <c r="FB639" s="84">
        <f t="shared" si="6429"/>
        <v>0</v>
      </c>
      <c r="FC639" s="191"/>
      <c r="FD639" s="84"/>
      <c r="FE639" s="40"/>
      <c r="FF639" s="84">
        <v>0</v>
      </c>
      <c r="FG639" s="84"/>
      <c r="FH639" s="84"/>
      <c r="FI639" s="84">
        <f t="shared" si="6430"/>
        <v>0</v>
      </c>
      <c r="FJ639" s="191"/>
      <c r="FK639" s="84"/>
      <c r="FL639" s="40"/>
      <c r="FM639" s="84">
        <v>0</v>
      </c>
      <c r="FN639" s="84"/>
      <c r="FO639" s="84"/>
      <c r="FP639" s="84">
        <f t="shared" si="6431"/>
        <v>0</v>
      </c>
      <c r="FQ639" s="191"/>
      <c r="FR639" s="84"/>
      <c r="FS639" s="40"/>
      <c r="FT639" s="97">
        <f t="shared" si="6432"/>
        <v>0</v>
      </c>
      <c r="FU639" s="84">
        <v>0</v>
      </c>
      <c r="FV639" s="84">
        <v>0</v>
      </c>
      <c r="FW639" s="84">
        <v>0</v>
      </c>
      <c r="FX639" s="84">
        <f t="shared" si="6433"/>
        <v>0</v>
      </c>
      <c r="FY639" s="191" t="str">
        <f t="shared" si="6434"/>
        <v>nebija plānots</v>
      </c>
      <c r="FZ639" s="84">
        <f t="shared" si="6435"/>
        <v>0</v>
      </c>
      <c r="GA639" s="84">
        <v>0</v>
      </c>
      <c r="GB639" s="84">
        <v>0</v>
      </c>
      <c r="GC639" s="84">
        <f t="shared" si="6436"/>
        <v>0</v>
      </c>
      <c r="GD639" s="84">
        <f t="shared" si="6437"/>
        <v>0</v>
      </c>
      <c r="GE639" s="84">
        <f t="shared" si="6438"/>
        <v>0</v>
      </c>
      <c r="GF639" s="191" t="str">
        <f t="shared" si="6439"/>
        <v>nebija plānots</v>
      </c>
      <c r="GG639" s="84">
        <f t="shared" si="6440"/>
        <v>0</v>
      </c>
      <c r="GH639" s="84">
        <v>0</v>
      </c>
      <c r="GI639" s="84">
        <v>0</v>
      </c>
      <c r="GJ639" s="84">
        <f t="shared" si="6441"/>
        <v>0</v>
      </c>
      <c r="GK639" s="84">
        <f t="shared" si="6442"/>
        <v>0</v>
      </c>
      <c r="GL639" s="84">
        <f t="shared" si="6443"/>
        <v>0</v>
      </c>
      <c r="GM639" s="191" t="str">
        <f t="shared" si="6444"/>
        <v>nebija plānots</v>
      </c>
      <c r="GN639" s="84">
        <f t="shared" si="6445"/>
        <v>0</v>
      </c>
      <c r="GO639" s="84">
        <v>0</v>
      </c>
      <c r="GP639" s="84">
        <v>0</v>
      </c>
      <c r="GQ639" s="84">
        <f t="shared" si="6414"/>
        <v>0</v>
      </c>
      <c r="GR639" s="84">
        <f t="shared" si="6415"/>
        <v>0</v>
      </c>
      <c r="GS639" s="84">
        <f t="shared" si="6416"/>
        <v>0</v>
      </c>
      <c r="GT639" s="191" t="str">
        <f t="shared" si="6446"/>
        <v>nebija plānots</v>
      </c>
      <c r="GU639" s="84">
        <f t="shared" si="6417"/>
        <v>0</v>
      </c>
      <c r="GV639" s="84">
        <v>0</v>
      </c>
      <c r="GW639" s="84">
        <v>0</v>
      </c>
      <c r="GX639" s="84">
        <f t="shared" si="6418"/>
        <v>0</v>
      </c>
      <c r="GY639" s="84">
        <f t="shared" si="6419"/>
        <v>0</v>
      </c>
      <c r="GZ639" s="84">
        <f t="shared" si="6420"/>
        <v>0</v>
      </c>
      <c r="HA639" s="191" t="str">
        <f t="shared" si="6643"/>
        <v>nebija plānots</v>
      </c>
      <c r="HB639" s="84">
        <f t="shared" si="6421"/>
        <v>0</v>
      </c>
      <c r="HC639" s="40"/>
      <c r="HD639" s="40"/>
      <c r="HE639" s="99"/>
      <c r="HF639" s="99"/>
      <c r="HG639" s="100"/>
      <c r="HH639" s="100"/>
      <c r="HI639" s="100"/>
    </row>
    <row r="640" spans="1:217" ht="63" collapsed="1" x14ac:dyDescent="0.45">
      <c r="A640" s="1" t="str">
        <f>G640&amp;K640</f>
        <v>13.1.1.1 (3.1.1.1.; 3.1.1.7)1</v>
      </c>
      <c r="B640" s="9" t="str">
        <f>C640&amp;J640&amp;"."&amp;D640</f>
        <v>3.1.1.1.1.Jā</v>
      </c>
      <c r="C640" s="1" t="s">
        <v>52</v>
      </c>
      <c r="D640" s="1" t="s">
        <v>1470</v>
      </c>
      <c r="E640" s="35">
        <v>622</v>
      </c>
      <c r="F640" s="52">
        <v>13</v>
      </c>
      <c r="G640" s="57" t="s">
        <v>621</v>
      </c>
      <c r="H640" s="54" t="s">
        <v>437</v>
      </c>
      <c r="I640" s="54" t="str">
        <f t="shared" ref="I640:I697" si="6960">CONCATENATE(G640," ",H640)</f>
        <v>13.1.1.1 (3.1.1.1.; 3.1.1.7) MVU izveide un attīstība (finanšu instrumenti)</v>
      </c>
      <c r="J640" s="54">
        <v>1</v>
      </c>
      <c r="K640" s="62">
        <v>1</v>
      </c>
      <c r="L640" s="38"/>
      <c r="M640" s="57" t="s">
        <v>41</v>
      </c>
      <c r="N640" s="57" t="s">
        <v>423</v>
      </c>
      <c r="O640" s="55" t="s">
        <v>222</v>
      </c>
      <c r="P640" s="55" t="s">
        <v>225</v>
      </c>
      <c r="Q640" s="57">
        <f t="shared" ref="Q640" si="6961">S640+T640+U640+V640+W640</f>
        <v>21059282</v>
      </c>
      <c r="R640" s="57">
        <f t="shared" ref="R640" si="6962">S640+T640+U640+V640</f>
        <v>21059282</v>
      </c>
      <c r="S640" s="80">
        <v>0</v>
      </c>
      <c r="T640" s="81">
        <v>21059282</v>
      </c>
      <c r="U640" s="80">
        <v>0</v>
      </c>
      <c r="V640" s="80">
        <v>0</v>
      </c>
      <c r="W640" s="80">
        <v>0</v>
      </c>
      <c r="X640" s="85" t="str">
        <f t="shared" si="6497"/>
        <v>ReactEU ERAF</v>
      </c>
      <c r="Y640" s="85">
        <v>0</v>
      </c>
      <c r="Z640" s="85">
        <v>0</v>
      </c>
      <c r="AA640" s="85">
        <v>0</v>
      </c>
      <c r="AB640" s="85">
        <v>0</v>
      </c>
      <c r="AC640" s="85">
        <v>0</v>
      </c>
      <c r="AD640" s="85">
        <v>0</v>
      </c>
      <c r="AE640" s="85">
        <v>0</v>
      </c>
      <c r="AF640" s="85">
        <v>0</v>
      </c>
      <c r="AG640" s="85">
        <v>0</v>
      </c>
      <c r="AH640" s="85">
        <v>0</v>
      </c>
      <c r="AI640" s="85">
        <v>0</v>
      </c>
      <c r="AJ640" s="85">
        <v>0</v>
      </c>
      <c r="AK640" s="85">
        <v>0</v>
      </c>
      <c r="AL640" s="85">
        <v>0</v>
      </c>
      <c r="AM640" s="85">
        <v>0</v>
      </c>
      <c r="AN640" s="85">
        <f t="shared" ref="AN640:AN697" si="6963">AM640+Z640+Y640</f>
        <v>0</v>
      </c>
      <c r="AO640" s="85">
        <v>0</v>
      </c>
      <c r="AP640" s="57">
        <f t="shared" si="6899"/>
        <v>0</v>
      </c>
      <c r="AQ640" s="85">
        <v>0</v>
      </c>
      <c r="AR640" s="85">
        <v>0</v>
      </c>
      <c r="AS640" s="85">
        <v>0</v>
      </c>
      <c r="AT640" s="85">
        <v>0</v>
      </c>
      <c r="AU640" s="85">
        <v>0</v>
      </c>
      <c r="AV640" s="85">
        <v>0</v>
      </c>
      <c r="AW640" s="85">
        <v>0</v>
      </c>
      <c r="AX640" s="85">
        <v>0</v>
      </c>
      <c r="AY640" s="85">
        <v>0</v>
      </c>
      <c r="AZ640" s="85">
        <v>0</v>
      </c>
      <c r="BA640" s="85">
        <v>0</v>
      </c>
      <c r="BB640" s="85">
        <v>0</v>
      </c>
      <c r="BC640" s="57">
        <f t="shared" si="6864"/>
        <v>0</v>
      </c>
      <c r="BD640" s="57">
        <f t="shared" si="6865"/>
        <v>0</v>
      </c>
      <c r="BE640" s="85">
        <v>0</v>
      </c>
      <c r="BF640" s="85">
        <v>0</v>
      </c>
      <c r="BG640" s="85">
        <v>0</v>
      </c>
      <c r="BH640" s="85">
        <v>0</v>
      </c>
      <c r="BI640" s="85">
        <v>0</v>
      </c>
      <c r="BJ640" s="85">
        <v>0</v>
      </c>
      <c r="BK640" s="85">
        <v>0</v>
      </c>
      <c r="BL640" s="85">
        <v>0</v>
      </c>
      <c r="BM640" s="85">
        <v>0</v>
      </c>
      <c r="BN640" s="85">
        <v>0</v>
      </c>
      <c r="BO640" s="85">
        <v>0</v>
      </c>
      <c r="BP640" s="85">
        <v>0</v>
      </c>
      <c r="BQ640" s="57">
        <f t="shared" si="6866"/>
        <v>0</v>
      </c>
      <c r="BR640" s="85">
        <v>0</v>
      </c>
      <c r="BS640" s="85">
        <v>0</v>
      </c>
      <c r="BT640" s="85">
        <v>0</v>
      </c>
      <c r="BU640" s="85">
        <v>0</v>
      </c>
      <c r="BV640" s="85">
        <v>0</v>
      </c>
      <c r="BW640" s="85">
        <v>0</v>
      </c>
      <c r="BX640" s="85">
        <v>0</v>
      </c>
      <c r="BY640" s="85">
        <v>0</v>
      </c>
      <c r="BZ640" s="85">
        <v>0</v>
      </c>
      <c r="CA640" s="85">
        <v>0</v>
      </c>
      <c r="CB640" s="85">
        <v>0</v>
      </c>
      <c r="CC640" s="85">
        <v>0</v>
      </c>
      <c r="CD640" s="57">
        <f t="shared" si="6867"/>
        <v>0</v>
      </c>
      <c r="CE640" s="85">
        <v>0</v>
      </c>
      <c r="CF640" s="85">
        <v>0</v>
      </c>
      <c r="CG640" s="85">
        <v>0</v>
      </c>
      <c r="CH640" s="85">
        <v>0</v>
      </c>
      <c r="CI640" s="85">
        <v>0</v>
      </c>
      <c r="CJ640" s="85">
        <v>0</v>
      </c>
      <c r="CK640" s="85">
        <v>0</v>
      </c>
      <c r="CL640" s="85">
        <v>0</v>
      </c>
      <c r="CM640" s="85">
        <v>21250000</v>
      </c>
      <c r="CN640" s="85">
        <v>0</v>
      </c>
      <c r="CO640" s="84">
        <v>0</v>
      </c>
      <c r="CP640" s="84">
        <v>0</v>
      </c>
      <c r="CQ640" s="57">
        <f>CE640+CF640+CG640+CH640+CI640+CJ640+CK640+CL640+CM640+CN640+CO640+CP640</f>
        <v>21250000</v>
      </c>
      <c r="CR640" s="57">
        <f t="shared" si="6498"/>
        <v>21250000</v>
      </c>
      <c r="CS640" s="179">
        <v>0</v>
      </c>
      <c r="CT640" s="84">
        <v>0</v>
      </c>
      <c r="CU640" s="84">
        <v>0</v>
      </c>
      <c r="CV640" s="84">
        <f t="shared" si="6462"/>
        <v>0</v>
      </c>
      <c r="CW640" s="84">
        <v>0</v>
      </c>
      <c r="CX640" s="84">
        <f t="shared" si="6463"/>
        <v>0</v>
      </c>
      <c r="CY640" s="191" t="str">
        <f t="shared" si="6464"/>
        <v>nebija plānots</v>
      </c>
      <c r="CZ640" s="84">
        <f t="shared" si="6465"/>
        <v>0</v>
      </c>
      <c r="DA640" s="84">
        <f t="shared" ref="DA640:FL640" si="6964">DA641+DA642</f>
        <v>0</v>
      </c>
      <c r="DB640" s="84">
        <v>0</v>
      </c>
      <c r="DC640" s="84">
        <f t="shared" si="6467"/>
        <v>0</v>
      </c>
      <c r="DD640" s="84">
        <v>0</v>
      </c>
      <c r="DE640" s="84">
        <f t="shared" si="6422"/>
        <v>0</v>
      </c>
      <c r="DF640" s="191" t="str">
        <f t="shared" ref="DF640" si="6965">IFERROR(DE640/DC640,"nebija plānots")</f>
        <v>nebija plānots</v>
      </c>
      <c r="DG640" s="84">
        <f t="shared" ref="DG640" si="6966">DE640-DC640</f>
        <v>0</v>
      </c>
      <c r="DH640" s="84">
        <f t="shared" si="6964"/>
        <v>0</v>
      </c>
      <c r="DI640" s="84">
        <v>0</v>
      </c>
      <c r="DJ640" s="84">
        <f t="shared" ref="DJ640" si="6967">DC640+DH640</f>
        <v>0</v>
      </c>
      <c r="DK640" s="84">
        <v>0</v>
      </c>
      <c r="DL640" s="84">
        <f t="shared" si="6423"/>
        <v>0</v>
      </c>
      <c r="DM640" s="191" t="str">
        <f t="shared" ref="DM640" si="6968">IFERROR(DL640/DJ640,"nebija plānots")</f>
        <v>nebija plānots</v>
      </c>
      <c r="DN640" s="84">
        <f t="shared" ref="DN640" si="6969">DL640-DJ640</f>
        <v>0</v>
      </c>
      <c r="DO640" s="84">
        <f t="shared" si="6964"/>
        <v>0</v>
      </c>
      <c r="DP640" s="84">
        <v>0</v>
      </c>
      <c r="DQ640" s="84">
        <f t="shared" ref="DQ640" si="6970">DJ640+DO640</f>
        <v>0</v>
      </c>
      <c r="DR640" s="84">
        <v>0</v>
      </c>
      <c r="DS640" s="84">
        <f t="shared" si="6424"/>
        <v>0</v>
      </c>
      <c r="DT640" s="191" t="str">
        <f t="shared" ref="DT640" si="6971">IFERROR(DS640/DQ640,"nebija plānots")</f>
        <v>nebija plānots</v>
      </c>
      <c r="DU640" s="84">
        <f t="shared" ref="DU640" si="6972">DS640-DQ640</f>
        <v>0</v>
      </c>
      <c r="DV640" s="84">
        <f t="shared" si="6964"/>
        <v>0</v>
      </c>
      <c r="DW640" s="84">
        <v>-190718.84</v>
      </c>
      <c r="DX640" s="84">
        <f t="shared" ref="DX640" si="6973">DQ640+DV640</f>
        <v>0</v>
      </c>
      <c r="DY640" s="84">
        <v>0</v>
      </c>
      <c r="DZ640" s="84">
        <f t="shared" si="6425"/>
        <v>-190718.84</v>
      </c>
      <c r="EA640" s="191" t="str">
        <f t="shared" ref="EA640" si="6974">IFERROR(DZ640/DX640,"nebija plānots")</f>
        <v>nebija plānots</v>
      </c>
      <c r="EB640" s="84">
        <f t="shared" ref="EB640" si="6975">DZ640-DX640</f>
        <v>-190718.84</v>
      </c>
      <c r="EC640" s="84">
        <f t="shared" si="6964"/>
        <v>0</v>
      </c>
      <c r="ED640" s="84">
        <v>0</v>
      </c>
      <c r="EE640" s="84">
        <f t="shared" ref="EE640" si="6976">DX640+EC640</f>
        <v>0</v>
      </c>
      <c r="EF640" s="84">
        <v>0</v>
      </c>
      <c r="EG640" s="84">
        <f t="shared" si="6426"/>
        <v>-190718.84</v>
      </c>
      <c r="EH640" s="191" t="str">
        <f t="shared" ref="EH640" si="6977">IFERROR(EG640/EE640,"nebija plānots")</f>
        <v>nebija plānots</v>
      </c>
      <c r="EI640" s="84">
        <f t="shared" ref="EI640" si="6978">EG640-EE640</f>
        <v>-190718.84</v>
      </c>
      <c r="EJ640" s="84">
        <f t="shared" si="6964"/>
        <v>0</v>
      </c>
      <c r="EK640" s="84">
        <v>0</v>
      </c>
      <c r="EL640" s="84">
        <f t="shared" ref="EL640" si="6979">EE640+EJ640</f>
        <v>0</v>
      </c>
      <c r="EM640" s="84">
        <v>0</v>
      </c>
      <c r="EN640" s="84">
        <f t="shared" si="6427"/>
        <v>-190718.84</v>
      </c>
      <c r="EO640" s="191" t="str">
        <f t="shared" ref="EO640" si="6980">IFERROR(EN640/EL640,"nebija plānots")</f>
        <v>nebija plānots</v>
      </c>
      <c r="EP640" s="84">
        <f t="shared" ref="EP640" si="6981">EN640-EL640</f>
        <v>-190718.84</v>
      </c>
      <c r="EQ640" s="84">
        <f t="shared" si="6964"/>
        <v>0</v>
      </c>
      <c r="ER640" s="84">
        <v>0</v>
      </c>
      <c r="ES640" s="84">
        <f t="shared" ref="ES640" si="6982">EL640+EQ640</f>
        <v>0</v>
      </c>
      <c r="ET640" s="84">
        <v>0</v>
      </c>
      <c r="EU640" s="84">
        <f t="shared" si="6428"/>
        <v>-190718.84</v>
      </c>
      <c r="EV640" s="191" t="str">
        <f t="shared" ref="EV640" si="6983">IFERROR(EU640/ES640,"nebija plānots")</f>
        <v>nebija plānots</v>
      </c>
      <c r="EW640" s="84">
        <f t="shared" ref="EW640" si="6984">EU640-ES640</f>
        <v>-190718.84</v>
      </c>
      <c r="EX640" s="84">
        <f t="shared" si="6964"/>
        <v>0</v>
      </c>
      <c r="EY640" s="84">
        <v>0</v>
      </c>
      <c r="EZ640" s="84">
        <f t="shared" ref="EZ640" si="6985">ES640+EX640</f>
        <v>0</v>
      </c>
      <c r="FA640" s="84">
        <v>0</v>
      </c>
      <c r="FB640" s="84">
        <f t="shared" si="6429"/>
        <v>-190718.84</v>
      </c>
      <c r="FC640" s="191" t="str">
        <f t="shared" ref="FC640" si="6986">IFERROR(FB640/EZ640,"nebija plānots")</f>
        <v>nebija plānots</v>
      </c>
      <c r="FD640" s="84">
        <f t="shared" ref="FD640" si="6987">FB640-EZ640</f>
        <v>-190718.84</v>
      </c>
      <c r="FE640" s="84">
        <f t="shared" si="6964"/>
        <v>0</v>
      </c>
      <c r="FF640" s="84">
        <v>0</v>
      </c>
      <c r="FG640" s="84">
        <f t="shared" ref="FG640" si="6988">EZ640+FE640</f>
        <v>0</v>
      </c>
      <c r="FH640" s="84">
        <v>0</v>
      </c>
      <c r="FI640" s="84">
        <f t="shared" si="6430"/>
        <v>-190718.84</v>
      </c>
      <c r="FJ640" s="191" t="str">
        <f t="shared" ref="FJ640" si="6989">IFERROR(FI640/FG640,"nebija plānots")</f>
        <v>nebija plānots</v>
      </c>
      <c r="FK640" s="84">
        <f t="shared" ref="FK640" si="6990">FI640-FG640</f>
        <v>-190718.84</v>
      </c>
      <c r="FL640" s="84">
        <f t="shared" si="6964"/>
        <v>0</v>
      </c>
      <c r="FM640" s="84">
        <v>0</v>
      </c>
      <c r="FN640" s="84">
        <f t="shared" ref="FN640" si="6991">FG640+FL640</f>
        <v>0</v>
      </c>
      <c r="FO640" s="84">
        <v>0</v>
      </c>
      <c r="FP640" s="84">
        <f t="shared" si="6431"/>
        <v>-190718.84</v>
      </c>
      <c r="FQ640" s="191" t="str">
        <f t="shared" ref="FQ640" si="6992">IFERROR(FP640/FN640,"nebija plānots")</f>
        <v>nebija plānots</v>
      </c>
      <c r="FR640" s="84">
        <f t="shared" ref="FR640" si="6993">FP640-FN640</f>
        <v>-190718.84</v>
      </c>
      <c r="FS640" s="97">
        <f t="shared" si="6898"/>
        <v>0</v>
      </c>
      <c r="FT640" s="97">
        <f t="shared" si="6432"/>
        <v>21059281.16</v>
      </c>
      <c r="FU640" s="84">
        <v>0</v>
      </c>
      <c r="FV640" s="84">
        <v>0</v>
      </c>
      <c r="FW640" s="84">
        <v>0</v>
      </c>
      <c r="FX640" s="84">
        <f t="shared" si="6433"/>
        <v>0</v>
      </c>
      <c r="FY640" s="191" t="str">
        <f t="shared" si="6434"/>
        <v>nebija plānots</v>
      </c>
      <c r="FZ640" s="84">
        <f t="shared" si="6435"/>
        <v>0</v>
      </c>
      <c r="GA640" s="84">
        <v>0</v>
      </c>
      <c r="GB640" s="84">
        <v>0</v>
      </c>
      <c r="GC640" s="84">
        <f t="shared" si="6436"/>
        <v>0</v>
      </c>
      <c r="GD640" s="84">
        <f t="shared" si="6437"/>
        <v>0</v>
      </c>
      <c r="GE640" s="84">
        <f t="shared" si="6438"/>
        <v>0</v>
      </c>
      <c r="GF640" s="191" t="str">
        <f t="shared" si="6439"/>
        <v>nebija plānots</v>
      </c>
      <c r="GG640" s="84">
        <f t="shared" si="6440"/>
        <v>0</v>
      </c>
      <c r="GH640" s="84">
        <v>0</v>
      </c>
      <c r="GI640" s="84">
        <v>0</v>
      </c>
      <c r="GJ640" s="84">
        <f t="shared" si="6441"/>
        <v>0</v>
      </c>
      <c r="GK640" s="84">
        <f t="shared" si="6442"/>
        <v>0</v>
      </c>
      <c r="GL640" s="84">
        <f t="shared" si="6443"/>
        <v>0</v>
      </c>
      <c r="GM640" s="191" t="str">
        <f t="shared" si="6444"/>
        <v>nebija plānots</v>
      </c>
      <c r="GN640" s="84">
        <f t="shared" si="6445"/>
        <v>0</v>
      </c>
      <c r="GO640" s="84">
        <v>0</v>
      </c>
      <c r="GP640" s="84">
        <v>0</v>
      </c>
      <c r="GQ640" s="84">
        <f t="shared" si="6414"/>
        <v>0</v>
      </c>
      <c r="GR640" s="84">
        <f t="shared" si="6415"/>
        <v>0</v>
      </c>
      <c r="GS640" s="84">
        <f t="shared" si="6416"/>
        <v>0</v>
      </c>
      <c r="GT640" s="191" t="str">
        <f t="shared" si="6446"/>
        <v>nebija plānots</v>
      </c>
      <c r="GU640" s="84">
        <f t="shared" si="6417"/>
        <v>0</v>
      </c>
      <c r="GV640" s="84">
        <v>0</v>
      </c>
      <c r="GW640" s="84">
        <v>0</v>
      </c>
      <c r="GX640" s="84">
        <f t="shared" si="6418"/>
        <v>0</v>
      </c>
      <c r="GY640" s="84">
        <f t="shared" si="6419"/>
        <v>0</v>
      </c>
      <c r="GZ640" s="84">
        <f t="shared" si="6420"/>
        <v>0</v>
      </c>
      <c r="HA640" s="191" t="str">
        <f t="shared" si="6643"/>
        <v>nebija plānots</v>
      </c>
      <c r="HB640" s="84">
        <f t="shared" si="6421"/>
        <v>0</v>
      </c>
      <c r="HC640" s="57">
        <f>FU640+FS640+CQ640+CD640+BQ640+BC640+AP640</f>
        <v>21250000</v>
      </c>
      <c r="HD640" s="57">
        <v>0</v>
      </c>
      <c r="HE640" s="72"/>
      <c r="HF640" s="58"/>
      <c r="HG640" s="69" t="s">
        <v>892</v>
      </c>
      <c r="HH640" s="59"/>
      <c r="HI640" s="59"/>
    </row>
    <row r="641" spans="1:217" ht="75.400000000000006" hidden="1" customHeight="1" outlineLevel="1" x14ac:dyDescent="0.45">
      <c r="B641" s="9"/>
      <c r="D641" s="1" t="s">
        <v>1470</v>
      </c>
      <c r="E641" s="35">
        <v>623</v>
      </c>
      <c r="F641" s="35">
        <v>13</v>
      </c>
      <c r="G641" s="40" t="s">
        <v>435</v>
      </c>
      <c r="H641" s="37" t="s">
        <v>437</v>
      </c>
      <c r="I641" s="37" t="s">
        <v>583</v>
      </c>
      <c r="J641" s="54">
        <v>0</v>
      </c>
      <c r="K641" s="41"/>
      <c r="L641" s="38"/>
      <c r="M641" s="40" t="s">
        <v>41</v>
      </c>
      <c r="N641" s="40"/>
      <c r="O641" s="38"/>
      <c r="P641" s="38" t="s">
        <v>456</v>
      </c>
      <c r="Q641" s="40"/>
      <c r="R641" s="40"/>
      <c r="S641" s="40"/>
      <c r="T641" s="98"/>
      <c r="U641" s="40"/>
      <c r="V641" s="40"/>
      <c r="W641" s="40"/>
      <c r="X641" s="85">
        <f t="shared" si="6497"/>
        <v>0</v>
      </c>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0"/>
      <c r="AZ641" s="40"/>
      <c r="BA641" s="40"/>
      <c r="BB641" s="40"/>
      <c r="BC641" s="40"/>
      <c r="BD641" s="40"/>
      <c r="BE641" s="40"/>
      <c r="BF641" s="40"/>
      <c r="BG641" s="40"/>
      <c r="BH641" s="40"/>
      <c r="BI641" s="40"/>
      <c r="BJ641" s="40"/>
      <c r="BK641" s="40"/>
      <c r="BL641" s="40"/>
      <c r="BM641" s="40"/>
      <c r="BN641" s="40"/>
      <c r="BO641" s="40"/>
      <c r="BP641" s="40"/>
      <c r="BQ641" s="40"/>
      <c r="BR641" s="40"/>
      <c r="BS641" s="40"/>
      <c r="BT641" s="40"/>
      <c r="BU641" s="40"/>
      <c r="BV641" s="40"/>
      <c r="BW641" s="40"/>
      <c r="BX641" s="40"/>
      <c r="BY641" s="40"/>
      <c r="BZ641" s="40"/>
      <c r="CA641" s="40"/>
      <c r="CB641" s="40"/>
      <c r="CC641" s="40"/>
      <c r="CD641" s="40"/>
      <c r="CE641" s="40"/>
      <c r="CF641" s="40"/>
      <c r="CG641" s="40"/>
      <c r="CH641" s="40"/>
      <c r="CI641" s="40"/>
      <c r="CJ641" s="40"/>
      <c r="CK641" s="40"/>
      <c r="CL641" s="40"/>
      <c r="CM641" s="40"/>
      <c r="CN641" s="40"/>
      <c r="CO641" s="84">
        <v>0</v>
      </c>
      <c r="CP641" s="84">
        <v>0</v>
      </c>
      <c r="CQ641" s="40"/>
      <c r="CR641" s="57">
        <f t="shared" si="6498"/>
        <v>0</v>
      </c>
      <c r="CS641" s="40"/>
      <c r="CT641" s="40"/>
      <c r="CU641" s="84"/>
      <c r="CV641" s="84"/>
      <c r="CW641" s="84"/>
      <c r="CX641" s="84"/>
      <c r="CY641" s="191"/>
      <c r="CZ641" s="84"/>
      <c r="DA641" s="40"/>
      <c r="DB641" s="84">
        <v>0</v>
      </c>
      <c r="DC641" s="84"/>
      <c r="DD641" s="84"/>
      <c r="DE641" s="84">
        <f t="shared" si="6422"/>
        <v>0</v>
      </c>
      <c r="DF641" s="191"/>
      <c r="DG641" s="84"/>
      <c r="DH641" s="40"/>
      <c r="DI641" s="84">
        <v>0</v>
      </c>
      <c r="DJ641" s="84"/>
      <c r="DK641" s="84"/>
      <c r="DL641" s="84">
        <f t="shared" si="6423"/>
        <v>0</v>
      </c>
      <c r="DM641" s="191"/>
      <c r="DN641" s="84"/>
      <c r="DO641" s="40"/>
      <c r="DP641" s="84">
        <v>0</v>
      </c>
      <c r="DQ641" s="84"/>
      <c r="DR641" s="84"/>
      <c r="DS641" s="84">
        <f t="shared" si="6424"/>
        <v>0</v>
      </c>
      <c r="DT641" s="191"/>
      <c r="DU641" s="84"/>
      <c r="DV641" s="40"/>
      <c r="DW641" s="84">
        <v>0</v>
      </c>
      <c r="DX641" s="84"/>
      <c r="DY641" s="84"/>
      <c r="DZ641" s="84">
        <f t="shared" si="6425"/>
        <v>0</v>
      </c>
      <c r="EA641" s="191"/>
      <c r="EB641" s="84"/>
      <c r="EC641" s="40"/>
      <c r="ED641" s="84">
        <v>0</v>
      </c>
      <c r="EE641" s="84"/>
      <c r="EF641" s="84"/>
      <c r="EG641" s="84">
        <f t="shared" si="6426"/>
        <v>0</v>
      </c>
      <c r="EH641" s="191"/>
      <c r="EI641" s="84"/>
      <c r="EJ641" s="40"/>
      <c r="EK641" s="84">
        <v>0</v>
      </c>
      <c r="EL641" s="84"/>
      <c r="EM641" s="84"/>
      <c r="EN641" s="84">
        <f t="shared" si="6427"/>
        <v>0</v>
      </c>
      <c r="EO641" s="191"/>
      <c r="EP641" s="84"/>
      <c r="EQ641" s="40"/>
      <c r="ER641" s="84">
        <v>0</v>
      </c>
      <c r="ES641" s="84"/>
      <c r="ET641" s="84"/>
      <c r="EU641" s="84">
        <f t="shared" si="6428"/>
        <v>0</v>
      </c>
      <c r="EV641" s="191"/>
      <c r="EW641" s="84"/>
      <c r="EX641" s="40"/>
      <c r="EY641" s="84">
        <v>0</v>
      </c>
      <c r="EZ641" s="84"/>
      <c r="FA641" s="84"/>
      <c r="FB641" s="84">
        <f t="shared" si="6429"/>
        <v>0</v>
      </c>
      <c r="FC641" s="191"/>
      <c r="FD641" s="84"/>
      <c r="FE641" s="40"/>
      <c r="FF641" s="84">
        <v>0</v>
      </c>
      <c r="FG641" s="84"/>
      <c r="FH641" s="84"/>
      <c r="FI641" s="84">
        <f t="shared" si="6430"/>
        <v>0</v>
      </c>
      <c r="FJ641" s="191"/>
      <c r="FK641" s="84"/>
      <c r="FL641" s="40"/>
      <c r="FM641" s="84">
        <v>0</v>
      </c>
      <c r="FN641" s="84"/>
      <c r="FO641" s="84"/>
      <c r="FP641" s="84">
        <f t="shared" si="6431"/>
        <v>0</v>
      </c>
      <c r="FQ641" s="191"/>
      <c r="FR641" s="84"/>
      <c r="FS641" s="40"/>
      <c r="FT641" s="97">
        <f t="shared" si="6432"/>
        <v>0</v>
      </c>
      <c r="FU641" s="84">
        <v>0</v>
      </c>
      <c r="FV641" s="84">
        <v>0</v>
      </c>
      <c r="FW641" s="84">
        <v>0</v>
      </c>
      <c r="FX641" s="84">
        <f t="shared" si="6433"/>
        <v>0</v>
      </c>
      <c r="FY641" s="191" t="str">
        <f t="shared" si="6434"/>
        <v>nebija plānots</v>
      </c>
      <c r="FZ641" s="84">
        <f t="shared" si="6435"/>
        <v>0</v>
      </c>
      <c r="GA641" s="84">
        <v>0</v>
      </c>
      <c r="GB641" s="84">
        <v>0</v>
      </c>
      <c r="GC641" s="84">
        <f t="shared" si="6436"/>
        <v>0</v>
      </c>
      <c r="GD641" s="84">
        <f t="shared" si="6437"/>
        <v>0</v>
      </c>
      <c r="GE641" s="84">
        <f t="shared" si="6438"/>
        <v>0</v>
      </c>
      <c r="GF641" s="191" t="str">
        <f t="shared" si="6439"/>
        <v>nebija plānots</v>
      </c>
      <c r="GG641" s="84">
        <f t="shared" si="6440"/>
        <v>0</v>
      </c>
      <c r="GH641" s="84">
        <v>0</v>
      </c>
      <c r="GI641" s="84">
        <v>0</v>
      </c>
      <c r="GJ641" s="84">
        <f t="shared" si="6441"/>
        <v>0</v>
      </c>
      <c r="GK641" s="84">
        <f t="shared" si="6442"/>
        <v>0</v>
      </c>
      <c r="GL641" s="84">
        <f t="shared" si="6443"/>
        <v>0</v>
      </c>
      <c r="GM641" s="191" t="str">
        <f t="shared" si="6444"/>
        <v>nebija plānots</v>
      </c>
      <c r="GN641" s="84">
        <f t="shared" si="6445"/>
        <v>0</v>
      </c>
      <c r="GO641" s="84">
        <v>0</v>
      </c>
      <c r="GP641" s="84">
        <v>0</v>
      </c>
      <c r="GQ641" s="84">
        <f t="shared" si="6414"/>
        <v>0</v>
      </c>
      <c r="GR641" s="84">
        <f t="shared" si="6415"/>
        <v>0</v>
      </c>
      <c r="GS641" s="84">
        <f t="shared" si="6416"/>
        <v>0</v>
      </c>
      <c r="GT641" s="191" t="str">
        <f t="shared" si="6446"/>
        <v>nebija plānots</v>
      </c>
      <c r="GU641" s="84">
        <f t="shared" si="6417"/>
        <v>0</v>
      </c>
      <c r="GV641" s="84">
        <v>0</v>
      </c>
      <c r="GW641" s="84">
        <v>0</v>
      </c>
      <c r="GX641" s="84">
        <f t="shared" si="6418"/>
        <v>0</v>
      </c>
      <c r="GY641" s="84">
        <f t="shared" si="6419"/>
        <v>0</v>
      </c>
      <c r="GZ641" s="84">
        <f t="shared" si="6420"/>
        <v>0</v>
      </c>
      <c r="HA641" s="191" t="str">
        <f t="shared" si="6643"/>
        <v>nebija plānots</v>
      </c>
      <c r="HB641" s="84">
        <f t="shared" si="6421"/>
        <v>0</v>
      </c>
      <c r="HC641" s="40"/>
      <c r="HD641" s="40"/>
      <c r="HE641" s="99"/>
      <c r="HF641" s="99"/>
      <c r="HG641" s="100"/>
      <c r="HH641" s="100"/>
      <c r="HI641" s="100"/>
    </row>
    <row r="642" spans="1:217" ht="75.400000000000006" hidden="1" customHeight="1" outlineLevel="1" x14ac:dyDescent="0.45">
      <c r="B642" s="9"/>
      <c r="D642" s="1" t="s">
        <v>1470</v>
      </c>
      <c r="E642" s="35">
        <v>624</v>
      </c>
      <c r="F642" s="35">
        <v>13</v>
      </c>
      <c r="G642" s="40" t="s">
        <v>435</v>
      </c>
      <c r="H642" s="37" t="s">
        <v>437</v>
      </c>
      <c r="I642" s="37" t="s">
        <v>583</v>
      </c>
      <c r="J642" s="54">
        <v>0</v>
      </c>
      <c r="K642" s="41"/>
      <c r="L642" s="38"/>
      <c r="M642" s="40" t="s">
        <v>41</v>
      </c>
      <c r="N642" s="40"/>
      <c r="O642" s="38"/>
      <c r="P642" s="38" t="s">
        <v>457</v>
      </c>
      <c r="Q642" s="40"/>
      <c r="R642" s="40"/>
      <c r="S642" s="40"/>
      <c r="T642" s="98"/>
      <c r="U642" s="40"/>
      <c r="V642" s="40"/>
      <c r="W642" s="40"/>
      <c r="X642" s="85">
        <f t="shared" si="6497"/>
        <v>0</v>
      </c>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0"/>
      <c r="AZ642" s="40"/>
      <c r="BA642" s="40"/>
      <c r="BB642" s="40"/>
      <c r="BC642" s="40"/>
      <c r="BD642" s="40"/>
      <c r="BE642" s="40"/>
      <c r="BF642" s="40"/>
      <c r="BG642" s="40"/>
      <c r="BH642" s="40"/>
      <c r="BI642" s="40"/>
      <c r="BJ642" s="40"/>
      <c r="BK642" s="40"/>
      <c r="BL642" s="40"/>
      <c r="BM642" s="40"/>
      <c r="BN642" s="40"/>
      <c r="BO642" s="40"/>
      <c r="BP642" s="40"/>
      <c r="BQ642" s="40"/>
      <c r="BR642" s="40"/>
      <c r="BS642" s="40"/>
      <c r="BT642" s="40"/>
      <c r="BU642" s="40"/>
      <c r="BV642" s="40"/>
      <c r="BW642" s="40"/>
      <c r="BX642" s="40"/>
      <c r="BY642" s="40"/>
      <c r="BZ642" s="40"/>
      <c r="CA642" s="40"/>
      <c r="CB642" s="40"/>
      <c r="CC642" s="40"/>
      <c r="CD642" s="40"/>
      <c r="CE642" s="40"/>
      <c r="CF642" s="40"/>
      <c r="CG642" s="40"/>
      <c r="CH642" s="40"/>
      <c r="CI642" s="40"/>
      <c r="CJ642" s="40"/>
      <c r="CK642" s="40"/>
      <c r="CL642" s="40"/>
      <c r="CM642" s="40"/>
      <c r="CN642" s="40"/>
      <c r="CO642" s="84">
        <v>0</v>
      </c>
      <c r="CP642" s="84">
        <v>0</v>
      </c>
      <c r="CQ642" s="40"/>
      <c r="CR642" s="57">
        <f t="shared" si="6498"/>
        <v>0</v>
      </c>
      <c r="CS642" s="40"/>
      <c r="CT642" s="172">
        <v>0</v>
      </c>
      <c r="CU642" s="84"/>
      <c r="CV642" s="84"/>
      <c r="CW642" s="84"/>
      <c r="CX642" s="84"/>
      <c r="CY642" s="191"/>
      <c r="CZ642" s="84"/>
      <c r="DA642" s="172">
        <v>0</v>
      </c>
      <c r="DB642" s="84">
        <v>0</v>
      </c>
      <c r="DC642" s="84"/>
      <c r="DD642" s="84"/>
      <c r="DE642" s="84">
        <f t="shared" si="6422"/>
        <v>0</v>
      </c>
      <c r="DF642" s="191"/>
      <c r="DG642" s="84"/>
      <c r="DH642" s="172">
        <v>0</v>
      </c>
      <c r="DI642" s="84">
        <v>0</v>
      </c>
      <c r="DJ642" s="84"/>
      <c r="DK642" s="84"/>
      <c r="DL642" s="84">
        <f t="shared" si="6423"/>
        <v>0</v>
      </c>
      <c r="DM642" s="191"/>
      <c r="DN642" s="84"/>
      <c r="DO642" s="172">
        <v>0</v>
      </c>
      <c r="DP642" s="84">
        <v>0</v>
      </c>
      <c r="DQ642" s="84"/>
      <c r="DR642" s="84"/>
      <c r="DS642" s="84">
        <f t="shared" si="6424"/>
        <v>0</v>
      </c>
      <c r="DT642" s="191"/>
      <c r="DU642" s="84"/>
      <c r="DV642" s="172">
        <v>0</v>
      </c>
      <c r="DW642" s="84">
        <v>0</v>
      </c>
      <c r="DX642" s="84"/>
      <c r="DY642" s="84"/>
      <c r="DZ642" s="84">
        <f t="shared" si="6425"/>
        <v>0</v>
      </c>
      <c r="EA642" s="191"/>
      <c r="EB642" s="84"/>
      <c r="EC642" s="172">
        <v>0</v>
      </c>
      <c r="ED642" s="84">
        <v>0</v>
      </c>
      <c r="EE642" s="84"/>
      <c r="EF642" s="84"/>
      <c r="EG642" s="84">
        <f t="shared" si="6426"/>
        <v>0</v>
      </c>
      <c r="EH642" s="191"/>
      <c r="EI642" s="84"/>
      <c r="EJ642" s="172">
        <v>0</v>
      </c>
      <c r="EK642" s="84">
        <v>0</v>
      </c>
      <c r="EL642" s="84"/>
      <c r="EM642" s="84"/>
      <c r="EN642" s="84">
        <f t="shared" si="6427"/>
        <v>0</v>
      </c>
      <c r="EO642" s="191"/>
      <c r="EP642" s="84"/>
      <c r="EQ642" s="172">
        <v>0</v>
      </c>
      <c r="ER642" s="84">
        <v>0</v>
      </c>
      <c r="ES642" s="84"/>
      <c r="ET642" s="84"/>
      <c r="EU642" s="84">
        <f t="shared" si="6428"/>
        <v>0</v>
      </c>
      <c r="EV642" s="191"/>
      <c r="EW642" s="84"/>
      <c r="EX642" s="172">
        <v>0</v>
      </c>
      <c r="EY642" s="84">
        <v>0</v>
      </c>
      <c r="EZ642" s="84"/>
      <c r="FA642" s="84"/>
      <c r="FB642" s="84">
        <f t="shared" si="6429"/>
        <v>0</v>
      </c>
      <c r="FC642" s="191"/>
      <c r="FD642" s="84"/>
      <c r="FE642" s="172">
        <v>0</v>
      </c>
      <c r="FF642" s="84">
        <v>0</v>
      </c>
      <c r="FG642" s="84"/>
      <c r="FH642" s="84"/>
      <c r="FI642" s="84">
        <f t="shared" si="6430"/>
        <v>0</v>
      </c>
      <c r="FJ642" s="191"/>
      <c r="FK642" s="84"/>
      <c r="FL642" s="172">
        <v>0</v>
      </c>
      <c r="FM642" s="84">
        <v>0</v>
      </c>
      <c r="FN642" s="84"/>
      <c r="FO642" s="84"/>
      <c r="FP642" s="84">
        <f t="shared" si="6431"/>
        <v>0</v>
      </c>
      <c r="FQ642" s="191"/>
      <c r="FR642" s="84"/>
      <c r="FS642" s="172"/>
      <c r="FT642" s="97">
        <f t="shared" si="6432"/>
        <v>0</v>
      </c>
      <c r="FU642" s="84">
        <v>0</v>
      </c>
      <c r="FV642" s="84">
        <v>0</v>
      </c>
      <c r="FW642" s="84">
        <v>0</v>
      </c>
      <c r="FX642" s="84">
        <f t="shared" si="6433"/>
        <v>0</v>
      </c>
      <c r="FY642" s="191" t="str">
        <f t="shared" si="6434"/>
        <v>nebija plānots</v>
      </c>
      <c r="FZ642" s="84">
        <f t="shared" si="6435"/>
        <v>0</v>
      </c>
      <c r="GA642" s="84">
        <v>0</v>
      </c>
      <c r="GB642" s="84">
        <v>0</v>
      </c>
      <c r="GC642" s="84">
        <f t="shared" si="6436"/>
        <v>0</v>
      </c>
      <c r="GD642" s="84">
        <f t="shared" si="6437"/>
        <v>0</v>
      </c>
      <c r="GE642" s="84">
        <f t="shared" si="6438"/>
        <v>0</v>
      </c>
      <c r="GF642" s="191" t="str">
        <f t="shared" si="6439"/>
        <v>nebija plānots</v>
      </c>
      <c r="GG642" s="84">
        <f t="shared" si="6440"/>
        <v>0</v>
      </c>
      <c r="GH642" s="84">
        <v>0</v>
      </c>
      <c r="GI642" s="84">
        <v>0</v>
      </c>
      <c r="GJ642" s="84">
        <f t="shared" si="6441"/>
        <v>0</v>
      </c>
      <c r="GK642" s="84">
        <f t="shared" si="6442"/>
        <v>0</v>
      </c>
      <c r="GL642" s="84">
        <f t="shared" si="6443"/>
        <v>0</v>
      </c>
      <c r="GM642" s="191" t="str">
        <f t="shared" si="6444"/>
        <v>nebija plānots</v>
      </c>
      <c r="GN642" s="84">
        <f t="shared" si="6445"/>
        <v>0</v>
      </c>
      <c r="GO642" s="84">
        <v>0</v>
      </c>
      <c r="GP642" s="84">
        <v>0</v>
      </c>
      <c r="GQ642" s="84">
        <f t="shared" si="6414"/>
        <v>0</v>
      </c>
      <c r="GR642" s="84">
        <f t="shared" si="6415"/>
        <v>0</v>
      </c>
      <c r="GS642" s="84">
        <f t="shared" si="6416"/>
        <v>0</v>
      </c>
      <c r="GT642" s="191" t="str">
        <f t="shared" si="6446"/>
        <v>nebija plānots</v>
      </c>
      <c r="GU642" s="84">
        <f t="shared" si="6417"/>
        <v>0</v>
      </c>
      <c r="GV642" s="84">
        <v>0</v>
      </c>
      <c r="GW642" s="84">
        <v>0</v>
      </c>
      <c r="GX642" s="84">
        <f t="shared" si="6418"/>
        <v>0</v>
      </c>
      <c r="GY642" s="84">
        <f t="shared" si="6419"/>
        <v>0</v>
      </c>
      <c r="GZ642" s="84">
        <f t="shared" si="6420"/>
        <v>0</v>
      </c>
      <c r="HA642" s="191" t="str">
        <f t="shared" si="6643"/>
        <v>nebija plānots</v>
      </c>
      <c r="HB642" s="84">
        <f t="shared" si="6421"/>
        <v>0</v>
      </c>
      <c r="HC642" s="40"/>
      <c r="HD642" s="40"/>
      <c r="HE642" s="99"/>
      <c r="HF642" s="99" t="s">
        <v>828</v>
      </c>
      <c r="HG642" s="100" t="s">
        <v>884</v>
      </c>
      <c r="HH642" s="100" t="s">
        <v>828</v>
      </c>
      <c r="HI642" s="100" t="s">
        <v>828</v>
      </c>
    </row>
    <row r="643" spans="1:217" ht="91.5" customHeight="1" collapsed="1" x14ac:dyDescent="0.45">
      <c r="A643" s="1" t="str">
        <f t="shared" ref="A643:A697" si="6994">G643&amp;K643</f>
        <v>13.1.1.2 (4.2.1.1)2</v>
      </c>
      <c r="B643" s="9" t="str">
        <f>C643&amp;J643&amp;"."&amp;D643</f>
        <v>4.2.1.1.2.Jā</v>
      </c>
      <c r="C643" s="1" t="s">
        <v>71</v>
      </c>
      <c r="D643" s="1" t="s">
        <v>1470</v>
      </c>
      <c r="E643" s="35">
        <v>625</v>
      </c>
      <c r="F643" s="57">
        <v>13</v>
      </c>
      <c r="G643" s="57" t="s">
        <v>598</v>
      </c>
      <c r="H643" s="57" t="s">
        <v>436</v>
      </c>
      <c r="I643" s="54" t="str">
        <f t="shared" si="6960"/>
        <v>13.1.1.2 (4.2.1.1) Energoefektivitātes veicināšana dzīvojamās ēkās</v>
      </c>
      <c r="J643" s="54">
        <v>2</v>
      </c>
      <c r="K643" s="55">
        <v>2</v>
      </c>
      <c r="L643" s="38"/>
      <c r="M643" s="57" t="s">
        <v>41</v>
      </c>
      <c r="N643" s="57" t="s">
        <v>423</v>
      </c>
      <c r="O643" s="55" t="s">
        <v>222</v>
      </c>
      <c r="P643" s="55" t="s">
        <v>225</v>
      </c>
      <c r="Q643" s="157">
        <f t="shared" ref="Q643:Q697" si="6995">S643+T643+U643+V643+W643</f>
        <v>29482994</v>
      </c>
      <c r="R643" s="57">
        <f t="shared" ref="R643:R697" si="6996">S643+T643+U643+V643</f>
        <v>29482994</v>
      </c>
      <c r="S643" s="80">
        <v>0</v>
      </c>
      <c r="T643" s="165">
        <v>29482994</v>
      </c>
      <c r="U643" s="80">
        <v>0</v>
      </c>
      <c r="V643" s="80">
        <v>0</v>
      </c>
      <c r="W643" s="80">
        <v>0</v>
      </c>
      <c r="X643" s="85" t="str">
        <f t="shared" si="6497"/>
        <v>ReactEU ERAF</v>
      </c>
      <c r="Y643" s="85">
        <v>0</v>
      </c>
      <c r="Z643" s="85">
        <v>0</v>
      </c>
      <c r="AA643" s="85">
        <v>0</v>
      </c>
      <c r="AB643" s="85">
        <v>0</v>
      </c>
      <c r="AC643" s="85">
        <v>0</v>
      </c>
      <c r="AD643" s="85">
        <v>0</v>
      </c>
      <c r="AE643" s="85">
        <v>0</v>
      </c>
      <c r="AF643" s="85">
        <v>0</v>
      </c>
      <c r="AG643" s="85">
        <v>0</v>
      </c>
      <c r="AH643" s="85">
        <v>0</v>
      </c>
      <c r="AI643" s="85">
        <v>0</v>
      </c>
      <c r="AJ643" s="85">
        <v>0</v>
      </c>
      <c r="AK643" s="85">
        <v>0</v>
      </c>
      <c r="AL643" s="85">
        <v>0</v>
      </c>
      <c r="AM643" s="85">
        <v>0</v>
      </c>
      <c r="AN643" s="85">
        <f t="shared" si="6963"/>
        <v>0</v>
      </c>
      <c r="AO643" s="85">
        <v>0</v>
      </c>
      <c r="AP643" s="57">
        <f t="shared" si="6899"/>
        <v>0</v>
      </c>
      <c r="AQ643" s="85">
        <v>0</v>
      </c>
      <c r="AR643" s="85">
        <v>0</v>
      </c>
      <c r="AS643" s="85">
        <v>0</v>
      </c>
      <c r="AT643" s="85">
        <v>0</v>
      </c>
      <c r="AU643" s="85">
        <v>0</v>
      </c>
      <c r="AV643" s="85">
        <v>0</v>
      </c>
      <c r="AW643" s="85">
        <v>0</v>
      </c>
      <c r="AX643" s="85">
        <v>0</v>
      </c>
      <c r="AY643" s="85">
        <v>0</v>
      </c>
      <c r="AZ643" s="85">
        <v>0</v>
      </c>
      <c r="BA643" s="85">
        <v>0</v>
      </c>
      <c r="BB643" s="85">
        <v>0</v>
      </c>
      <c r="BC643" s="57">
        <f t="shared" si="6864"/>
        <v>0</v>
      </c>
      <c r="BD643" s="57">
        <f t="shared" si="6865"/>
        <v>0</v>
      </c>
      <c r="BE643" s="85">
        <v>0</v>
      </c>
      <c r="BF643" s="85">
        <v>0</v>
      </c>
      <c r="BG643" s="85">
        <v>0</v>
      </c>
      <c r="BH643" s="85">
        <v>0</v>
      </c>
      <c r="BI643" s="85">
        <v>0</v>
      </c>
      <c r="BJ643" s="85">
        <v>0</v>
      </c>
      <c r="BK643" s="85">
        <v>0</v>
      </c>
      <c r="BL643" s="85">
        <v>0</v>
      </c>
      <c r="BM643" s="85">
        <v>0</v>
      </c>
      <c r="BN643" s="85">
        <v>0</v>
      </c>
      <c r="BO643" s="85">
        <v>0</v>
      </c>
      <c r="BP643" s="85">
        <v>0</v>
      </c>
      <c r="BQ643" s="57">
        <f t="shared" si="6866"/>
        <v>0</v>
      </c>
      <c r="BR643" s="85">
        <v>0</v>
      </c>
      <c r="BS643" s="85">
        <v>0</v>
      </c>
      <c r="BT643" s="85">
        <v>0</v>
      </c>
      <c r="BU643" s="85">
        <v>0</v>
      </c>
      <c r="BV643" s="85">
        <v>0</v>
      </c>
      <c r="BW643" s="85">
        <v>0</v>
      </c>
      <c r="BX643" s="85">
        <v>0</v>
      </c>
      <c r="BY643" s="85">
        <v>0</v>
      </c>
      <c r="BZ643" s="85">
        <v>0</v>
      </c>
      <c r="CA643" s="85">
        <v>0</v>
      </c>
      <c r="CB643" s="85">
        <v>0</v>
      </c>
      <c r="CC643" s="85">
        <v>0</v>
      </c>
      <c r="CD643" s="57">
        <f t="shared" si="6867"/>
        <v>0</v>
      </c>
      <c r="CE643" s="85">
        <v>0</v>
      </c>
      <c r="CF643" s="85">
        <v>0</v>
      </c>
      <c r="CG643" s="85">
        <v>0</v>
      </c>
      <c r="CH643" s="85">
        <v>0</v>
      </c>
      <c r="CI643" s="85">
        <v>0</v>
      </c>
      <c r="CJ643" s="85">
        <v>0</v>
      </c>
      <c r="CK643" s="85">
        <v>0</v>
      </c>
      <c r="CL643" s="85">
        <v>0</v>
      </c>
      <c r="CM643" s="85">
        <v>0</v>
      </c>
      <c r="CN643" s="85">
        <v>0</v>
      </c>
      <c r="CO643" s="84">
        <v>1275000</v>
      </c>
      <c r="CP643" s="84">
        <v>0</v>
      </c>
      <c r="CQ643" s="57">
        <f>CE643+CF643+CG643+CH643+CI643+CJ643+CK643+CL643+CM643+CN643+CO643+CP643</f>
        <v>1275000</v>
      </c>
      <c r="CR643" s="57">
        <f t="shared" si="6498"/>
        <v>1275000</v>
      </c>
      <c r="CS643" s="179">
        <v>0</v>
      </c>
      <c r="CT643" s="84">
        <v>1275000</v>
      </c>
      <c r="CU643" s="84">
        <v>0</v>
      </c>
      <c r="CV643" s="84">
        <f t="shared" si="6462"/>
        <v>1275000</v>
      </c>
      <c r="CW643" s="84">
        <v>0</v>
      </c>
      <c r="CX643" s="84">
        <f t="shared" si="6463"/>
        <v>0</v>
      </c>
      <c r="CY643" s="191">
        <f t="shared" si="6464"/>
        <v>0</v>
      </c>
      <c r="CZ643" s="84">
        <f t="shared" si="6465"/>
        <v>-1275000</v>
      </c>
      <c r="DA643" s="84">
        <f t="shared" ref="DA643:FL643" si="6997">DA644+DA645</f>
        <v>0</v>
      </c>
      <c r="DB643" s="84">
        <v>1275000</v>
      </c>
      <c r="DC643" s="84">
        <f t="shared" si="6467"/>
        <v>1275000</v>
      </c>
      <c r="DD643" s="84">
        <v>0</v>
      </c>
      <c r="DE643" s="84">
        <f t="shared" si="6422"/>
        <v>1275000</v>
      </c>
      <c r="DF643" s="191">
        <f t="shared" ref="DF643" si="6998">IFERROR(DE643/DC643,"nebija plānots")</f>
        <v>1</v>
      </c>
      <c r="DG643" s="84">
        <f t="shared" ref="DG643" si="6999">DE643-DC643</f>
        <v>0</v>
      </c>
      <c r="DH643" s="84">
        <f t="shared" si="6997"/>
        <v>0</v>
      </c>
      <c r="DI643" s="84">
        <v>0</v>
      </c>
      <c r="DJ643" s="84">
        <f t="shared" ref="DJ643" si="7000">DC643+DH643</f>
        <v>1275000</v>
      </c>
      <c r="DK643" s="84">
        <v>0</v>
      </c>
      <c r="DL643" s="84">
        <f t="shared" si="6423"/>
        <v>1275000</v>
      </c>
      <c r="DM643" s="191">
        <f t="shared" ref="DM643" si="7001">IFERROR(DL643/DJ643,"nebija plānots")</f>
        <v>1</v>
      </c>
      <c r="DN643" s="84">
        <f t="shared" ref="DN643" si="7002">DL643-DJ643</f>
        <v>0</v>
      </c>
      <c r="DO643" s="84">
        <f t="shared" si="6997"/>
        <v>0</v>
      </c>
      <c r="DP643" s="84">
        <v>11900000</v>
      </c>
      <c r="DQ643" s="84">
        <f t="shared" ref="DQ643" si="7003">DJ643+DO643</f>
        <v>1275000</v>
      </c>
      <c r="DR643" s="84">
        <v>0</v>
      </c>
      <c r="DS643" s="84">
        <f t="shared" si="6424"/>
        <v>13175000</v>
      </c>
      <c r="DT643" s="191">
        <f t="shared" ref="DT643" si="7004">IFERROR(DS643/DQ643,"nebija plānots")</f>
        <v>10.333333333333334</v>
      </c>
      <c r="DU643" s="84">
        <f t="shared" ref="DU643" si="7005">DS643-DQ643</f>
        <v>11900000</v>
      </c>
      <c r="DV643" s="84">
        <f t="shared" si="6997"/>
        <v>0</v>
      </c>
      <c r="DW643" s="84">
        <v>0</v>
      </c>
      <c r="DX643" s="84">
        <f t="shared" ref="DX643" si="7006">DQ643+DV643</f>
        <v>1275000</v>
      </c>
      <c r="DY643" s="84">
        <v>0</v>
      </c>
      <c r="DZ643" s="84">
        <f t="shared" si="6425"/>
        <v>13175000</v>
      </c>
      <c r="EA643" s="191">
        <f t="shared" ref="EA643" si="7007">IFERROR(DZ643/DX643,"nebija plānots")</f>
        <v>10.333333333333334</v>
      </c>
      <c r="EB643" s="84">
        <f t="shared" ref="EB643" si="7008">DZ643-DX643</f>
        <v>11900000</v>
      </c>
      <c r="EC643" s="84">
        <f t="shared" si="6997"/>
        <v>0</v>
      </c>
      <c r="ED643" s="84">
        <v>0</v>
      </c>
      <c r="EE643" s="84">
        <f t="shared" ref="EE643" si="7009">DX643+EC643</f>
        <v>1275000</v>
      </c>
      <c r="EF643" s="84">
        <v>0</v>
      </c>
      <c r="EG643" s="84">
        <f t="shared" si="6426"/>
        <v>13175000</v>
      </c>
      <c r="EH643" s="191">
        <f t="shared" ref="EH643" si="7010">IFERROR(EG643/EE643,"nebija plānots")</f>
        <v>10.333333333333334</v>
      </c>
      <c r="EI643" s="84">
        <f t="shared" ref="EI643" si="7011">EG643-EE643</f>
        <v>11900000</v>
      </c>
      <c r="EJ643" s="84">
        <f t="shared" si="6997"/>
        <v>0</v>
      </c>
      <c r="EK643" s="84">
        <v>0</v>
      </c>
      <c r="EL643" s="84">
        <f t="shared" ref="EL643" si="7012">EE643+EJ643</f>
        <v>1275000</v>
      </c>
      <c r="EM643" s="84">
        <v>0</v>
      </c>
      <c r="EN643" s="84">
        <f t="shared" si="6427"/>
        <v>13175000</v>
      </c>
      <c r="EO643" s="191">
        <f t="shared" ref="EO643" si="7013">IFERROR(EN643/EL643,"nebija plānots")</f>
        <v>10.333333333333334</v>
      </c>
      <c r="EP643" s="84">
        <f t="shared" ref="EP643" si="7014">EN643-EL643</f>
        <v>11900000</v>
      </c>
      <c r="EQ643" s="84">
        <f t="shared" si="6997"/>
        <v>0</v>
      </c>
      <c r="ER643" s="84">
        <v>0</v>
      </c>
      <c r="ES643" s="84">
        <f t="shared" ref="ES643" si="7015">EL643+EQ643</f>
        <v>1275000</v>
      </c>
      <c r="ET643" s="84">
        <v>0</v>
      </c>
      <c r="EU643" s="84">
        <f t="shared" si="6428"/>
        <v>13175000</v>
      </c>
      <c r="EV643" s="191">
        <f t="shared" ref="EV643" si="7016">IFERROR(EU643/ES643,"nebija plānots")</f>
        <v>10.333333333333334</v>
      </c>
      <c r="EW643" s="84">
        <f t="shared" ref="EW643" si="7017">EU643-ES643</f>
        <v>11900000</v>
      </c>
      <c r="EX643" s="84">
        <f t="shared" si="6997"/>
        <v>0</v>
      </c>
      <c r="EY643" s="84">
        <v>0</v>
      </c>
      <c r="EZ643" s="84">
        <f t="shared" ref="EZ643" si="7018">ES643+EX643</f>
        <v>1275000</v>
      </c>
      <c r="FA643" s="84">
        <v>0</v>
      </c>
      <c r="FB643" s="84">
        <f t="shared" si="6429"/>
        <v>13175000</v>
      </c>
      <c r="FC643" s="191">
        <f t="shared" ref="FC643" si="7019">IFERROR(FB643/EZ643,"nebija plānots")</f>
        <v>10.333333333333334</v>
      </c>
      <c r="FD643" s="84">
        <f t="shared" ref="FD643" si="7020">FB643-EZ643</f>
        <v>11900000</v>
      </c>
      <c r="FE643" s="84">
        <f t="shared" si="6997"/>
        <v>0</v>
      </c>
      <c r="FF643" s="84">
        <v>9557380.6500000004</v>
      </c>
      <c r="FG643" s="84">
        <f t="shared" ref="FG643" si="7021">EZ643+FE643</f>
        <v>1275000</v>
      </c>
      <c r="FH643" s="84">
        <v>0</v>
      </c>
      <c r="FI643" s="84">
        <f t="shared" si="6430"/>
        <v>22732380.649999999</v>
      </c>
      <c r="FJ643" s="191">
        <f t="shared" ref="FJ643" si="7022">IFERROR(FI643/FG643,"nebija plānots")</f>
        <v>17.829318156862744</v>
      </c>
      <c r="FK643" s="84">
        <f t="shared" ref="FK643" si="7023">FI643-FG643</f>
        <v>21457380.649999999</v>
      </c>
      <c r="FL643" s="84">
        <f t="shared" si="6997"/>
        <v>3825000</v>
      </c>
      <c r="FM643" s="84">
        <v>5475603.0899999999</v>
      </c>
      <c r="FN643" s="84">
        <f t="shared" ref="FN643" si="7024">FG643+FL643</f>
        <v>5100000</v>
      </c>
      <c r="FO643" s="84">
        <v>0</v>
      </c>
      <c r="FP643" s="84">
        <f t="shared" si="6431"/>
        <v>28207983.739999998</v>
      </c>
      <c r="FQ643" s="191">
        <f t="shared" ref="FQ643" si="7025">IFERROR(FP643/FN643,"nebija plānots")</f>
        <v>5.5309772039215686</v>
      </c>
      <c r="FR643" s="84">
        <f t="shared" ref="FR643" si="7026">FP643-FN643</f>
        <v>23107983.739999998</v>
      </c>
      <c r="FS643" s="97">
        <f t="shared" si="6898"/>
        <v>5100000</v>
      </c>
      <c r="FT643" s="97">
        <f t="shared" si="6432"/>
        <v>29482983.739999998</v>
      </c>
      <c r="FU643" s="84">
        <v>0</v>
      </c>
      <c r="FV643" s="84">
        <v>0</v>
      </c>
      <c r="FW643" s="84">
        <v>0</v>
      </c>
      <c r="FX643" s="84">
        <f t="shared" si="6433"/>
        <v>0</v>
      </c>
      <c r="FY643" s="191" t="str">
        <f t="shared" si="6434"/>
        <v>nebija plānots</v>
      </c>
      <c r="FZ643" s="84">
        <f t="shared" si="6435"/>
        <v>0</v>
      </c>
      <c r="GA643" s="84">
        <v>0</v>
      </c>
      <c r="GB643" s="84">
        <v>0</v>
      </c>
      <c r="GC643" s="84">
        <f t="shared" si="6436"/>
        <v>0</v>
      </c>
      <c r="GD643" s="84">
        <f t="shared" si="6437"/>
        <v>0</v>
      </c>
      <c r="GE643" s="84">
        <f t="shared" si="6438"/>
        <v>0</v>
      </c>
      <c r="GF643" s="191" t="str">
        <f t="shared" si="6439"/>
        <v>nebija plānots</v>
      </c>
      <c r="GG643" s="84">
        <f t="shared" si="6440"/>
        <v>0</v>
      </c>
      <c r="GH643" s="84">
        <v>0</v>
      </c>
      <c r="GI643" s="84">
        <v>0</v>
      </c>
      <c r="GJ643" s="84">
        <f t="shared" si="6441"/>
        <v>0</v>
      </c>
      <c r="GK643" s="84">
        <f t="shared" si="6442"/>
        <v>0</v>
      </c>
      <c r="GL643" s="84">
        <f t="shared" si="6443"/>
        <v>0</v>
      </c>
      <c r="GM643" s="191" t="str">
        <f t="shared" si="6444"/>
        <v>nebija plānots</v>
      </c>
      <c r="GN643" s="84">
        <f t="shared" si="6445"/>
        <v>0</v>
      </c>
      <c r="GO643" s="84">
        <v>0</v>
      </c>
      <c r="GP643" s="84">
        <v>0</v>
      </c>
      <c r="GQ643" s="84">
        <f t="shared" si="6414"/>
        <v>0</v>
      </c>
      <c r="GR643" s="84">
        <f t="shared" si="6415"/>
        <v>0</v>
      </c>
      <c r="GS643" s="84">
        <f t="shared" si="6416"/>
        <v>0</v>
      </c>
      <c r="GT643" s="191" t="str">
        <f t="shared" si="6446"/>
        <v>nebija plānots</v>
      </c>
      <c r="GU643" s="84">
        <f t="shared" si="6417"/>
        <v>0</v>
      </c>
      <c r="GV643" s="84">
        <v>0</v>
      </c>
      <c r="GW643" s="84">
        <v>2143.46</v>
      </c>
      <c r="GX643" s="84">
        <f t="shared" si="6418"/>
        <v>-2143.46</v>
      </c>
      <c r="GY643" s="84">
        <f t="shared" si="6419"/>
        <v>2143.46</v>
      </c>
      <c r="GZ643" s="84">
        <f t="shared" si="6420"/>
        <v>-2143.46</v>
      </c>
      <c r="HA643" s="191" t="str">
        <f t="shared" si="6643"/>
        <v>nebija plānots</v>
      </c>
      <c r="HB643" s="84">
        <f t="shared" si="6421"/>
        <v>2143.46</v>
      </c>
      <c r="HC643" s="57">
        <f>FU643+FS643+CQ643+CD643+BQ643+BC643+AP643</f>
        <v>6375000</v>
      </c>
      <c r="HD643" s="57">
        <f>Q643-HC643</f>
        <v>23107994</v>
      </c>
      <c r="HE643" s="58"/>
      <c r="HF643" s="58"/>
      <c r="HG643" s="174" t="s">
        <v>939</v>
      </c>
      <c r="HH643" s="59"/>
      <c r="HI643" s="137" t="s">
        <v>710</v>
      </c>
    </row>
    <row r="644" spans="1:217" ht="75.400000000000006" hidden="1" customHeight="1" outlineLevel="1" x14ac:dyDescent="0.45">
      <c r="B644" s="9"/>
      <c r="D644" s="1" t="s">
        <v>1470</v>
      </c>
      <c r="E644" s="35">
        <v>626</v>
      </c>
      <c r="F644" s="40">
        <v>13</v>
      </c>
      <c r="G644" s="40" t="s">
        <v>413</v>
      </c>
      <c r="H644" s="40" t="s">
        <v>436</v>
      </c>
      <c r="I644" s="37" t="s">
        <v>584</v>
      </c>
      <c r="J644" s="54">
        <v>0</v>
      </c>
      <c r="K644" s="38"/>
      <c r="L644" s="38"/>
      <c r="M644" s="40" t="s">
        <v>41</v>
      </c>
      <c r="N644" s="40"/>
      <c r="O644" s="38"/>
      <c r="P644" s="38" t="s">
        <v>456</v>
      </c>
      <c r="Q644" s="40"/>
      <c r="R644" s="40"/>
      <c r="S644" s="40"/>
      <c r="T644" s="40"/>
      <c r="U644" s="40"/>
      <c r="V644" s="40"/>
      <c r="W644" s="40"/>
      <c r="X644" s="85">
        <f t="shared" si="6497"/>
        <v>0</v>
      </c>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0"/>
      <c r="AZ644" s="40"/>
      <c r="BA644" s="40"/>
      <c r="BB644" s="40"/>
      <c r="BC644" s="40"/>
      <c r="BD644" s="40"/>
      <c r="BE644" s="40"/>
      <c r="BF644" s="40"/>
      <c r="BG644" s="40"/>
      <c r="BH644" s="40"/>
      <c r="BI644" s="40"/>
      <c r="BJ644" s="40"/>
      <c r="BK644" s="40"/>
      <c r="BL644" s="40"/>
      <c r="BM644" s="40"/>
      <c r="BN644" s="40"/>
      <c r="BO644" s="40"/>
      <c r="BP644" s="40"/>
      <c r="BQ644" s="40"/>
      <c r="BR644" s="40"/>
      <c r="BS644" s="40"/>
      <c r="BT644" s="40"/>
      <c r="BU644" s="40"/>
      <c r="BV644" s="40"/>
      <c r="BW644" s="40"/>
      <c r="BX644" s="40"/>
      <c r="BY644" s="40"/>
      <c r="BZ644" s="40"/>
      <c r="CA644" s="40"/>
      <c r="CB644" s="40"/>
      <c r="CC644" s="40"/>
      <c r="CD644" s="40"/>
      <c r="CE644" s="40"/>
      <c r="CF644" s="40"/>
      <c r="CG644" s="40"/>
      <c r="CH644" s="40"/>
      <c r="CI644" s="40"/>
      <c r="CJ644" s="40"/>
      <c r="CK644" s="40"/>
      <c r="CL644" s="40"/>
      <c r="CM644" s="40"/>
      <c r="CN644" s="40"/>
      <c r="CO644" s="84">
        <v>0</v>
      </c>
      <c r="CP644" s="84">
        <v>0</v>
      </c>
      <c r="CQ644" s="40"/>
      <c r="CR644" s="57">
        <f t="shared" si="6498"/>
        <v>0</v>
      </c>
      <c r="CS644" s="40"/>
      <c r="CT644" s="40"/>
      <c r="CU644" s="84"/>
      <c r="CV644" s="84"/>
      <c r="CW644" s="84"/>
      <c r="CX644" s="84"/>
      <c r="CY644" s="191"/>
      <c r="CZ644" s="84"/>
      <c r="DA644" s="40"/>
      <c r="DB644" s="84">
        <v>0</v>
      </c>
      <c r="DC644" s="84"/>
      <c r="DD644" s="84"/>
      <c r="DE644" s="84">
        <f t="shared" si="6422"/>
        <v>0</v>
      </c>
      <c r="DF644" s="191"/>
      <c r="DG644" s="84"/>
      <c r="DH644" s="40"/>
      <c r="DI644" s="84">
        <v>0</v>
      </c>
      <c r="DJ644" s="84"/>
      <c r="DK644" s="84"/>
      <c r="DL644" s="84">
        <f t="shared" si="6423"/>
        <v>0</v>
      </c>
      <c r="DM644" s="191"/>
      <c r="DN644" s="84"/>
      <c r="DO644" s="40"/>
      <c r="DP644" s="84">
        <v>0</v>
      </c>
      <c r="DQ644" s="84"/>
      <c r="DR644" s="84"/>
      <c r="DS644" s="84">
        <f t="shared" si="6424"/>
        <v>0</v>
      </c>
      <c r="DT644" s="191"/>
      <c r="DU644" s="84"/>
      <c r="DV644" s="40"/>
      <c r="DW644" s="84">
        <v>0</v>
      </c>
      <c r="DX644" s="84"/>
      <c r="DY644" s="84"/>
      <c r="DZ644" s="84">
        <f t="shared" si="6425"/>
        <v>0</v>
      </c>
      <c r="EA644" s="191"/>
      <c r="EB644" s="84"/>
      <c r="EC644" s="40"/>
      <c r="ED644" s="84">
        <v>0</v>
      </c>
      <c r="EE644" s="84"/>
      <c r="EF644" s="84"/>
      <c r="EG644" s="84">
        <f t="shared" si="6426"/>
        <v>0</v>
      </c>
      <c r="EH644" s="191"/>
      <c r="EI644" s="84"/>
      <c r="EJ644" s="40"/>
      <c r="EK644" s="84">
        <v>0</v>
      </c>
      <c r="EL644" s="84"/>
      <c r="EM644" s="84"/>
      <c r="EN644" s="84">
        <f t="shared" si="6427"/>
        <v>0</v>
      </c>
      <c r="EO644" s="191"/>
      <c r="EP644" s="84"/>
      <c r="EQ644" s="40"/>
      <c r="ER644" s="84">
        <v>0</v>
      </c>
      <c r="ES644" s="84"/>
      <c r="ET644" s="84"/>
      <c r="EU644" s="84">
        <f t="shared" si="6428"/>
        <v>0</v>
      </c>
      <c r="EV644" s="191"/>
      <c r="EW644" s="84"/>
      <c r="EX644" s="40"/>
      <c r="EY644" s="84">
        <v>0</v>
      </c>
      <c r="EZ644" s="84"/>
      <c r="FA644" s="84"/>
      <c r="FB644" s="84">
        <f t="shared" si="6429"/>
        <v>0</v>
      </c>
      <c r="FC644" s="191"/>
      <c r="FD644" s="84"/>
      <c r="FE644" s="40"/>
      <c r="FF644" s="84">
        <v>0</v>
      </c>
      <c r="FG644" s="84"/>
      <c r="FH644" s="84"/>
      <c r="FI644" s="84">
        <f t="shared" si="6430"/>
        <v>0</v>
      </c>
      <c r="FJ644" s="191"/>
      <c r="FK644" s="84"/>
      <c r="FL644" s="40"/>
      <c r="FM644" s="84">
        <v>0</v>
      </c>
      <c r="FN644" s="84"/>
      <c r="FO644" s="84"/>
      <c r="FP644" s="84">
        <f t="shared" si="6431"/>
        <v>0</v>
      </c>
      <c r="FQ644" s="191"/>
      <c r="FR644" s="84"/>
      <c r="FS644" s="40"/>
      <c r="FT644" s="97">
        <f t="shared" si="6432"/>
        <v>0</v>
      </c>
      <c r="FU644" s="84">
        <v>0</v>
      </c>
      <c r="FV644" s="84">
        <v>0</v>
      </c>
      <c r="FW644" s="84">
        <v>0</v>
      </c>
      <c r="FX644" s="84">
        <f t="shared" si="6433"/>
        <v>0</v>
      </c>
      <c r="FY644" s="191" t="str">
        <f t="shared" si="6434"/>
        <v>nebija plānots</v>
      </c>
      <c r="FZ644" s="84">
        <f t="shared" si="6435"/>
        <v>0</v>
      </c>
      <c r="GA644" s="84">
        <v>0</v>
      </c>
      <c r="GB644" s="84">
        <v>0</v>
      </c>
      <c r="GC644" s="84">
        <f t="shared" si="6436"/>
        <v>0</v>
      </c>
      <c r="GD644" s="84">
        <f t="shared" si="6437"/>
        <v>0</v>
      </c>
      <c r="GE644" s="84">
        <f t="shared" si="6438"/>
        <v>0</v>
      </c>
      <c r="GF644" s="191" t="str">
        <f t="shared" si="6439"/>
        <v>nebija plānots</v>
      </c>
      <c r="GG644" s="84">
        <f t="shared" si="6440"/>
        <v>0</v>
      </c>
      <c r="GH644" s="84">
        <v>0</v>
      </c>
      <c r="GI644" s="84">
        <v>0</v>
      </c>
      <c r="GJ644" s="84">
        <f t="shared" si="6441"/>
        <v>0</v>
      </c>
      <c r="GK644" s="84">
        <f t="shared" si="6442"/>
        <v>0</v>
      </c>
      <c r="GL644" s="84">
        <f t="shared" si="6443"/>
        <v>0</v>
      </c>
      <c r="GM644" s="191" t="str">
        <f t="shared" si="6444"/>
        <v>nebija plānots</v>
      </c>
      <c r="GN644" s="84">
        <f t="shared" si="6445"/>
        <v>0</v>
      </c>
      <c r="GO644" s="84">
        <v>0</v>
      </c>
      <c r="GP644" s="84">
        <v>0</v>
      </c>
      <c r="GQ644" s="84">
        <f t="shared" si="6414"/>
        <v>0</v>
      </c>
      <c r="GR644" s="84">
        <f t="shared" si="6415"/>
        <v>0</v>
      </c>
      <c r="GS644" s="84">
        <f t="shared" si="6416"/>
        <v>0</v>
      </c>
      <c r="GT644" s="191" t="str">
        <f t="shared" si="6446"/>
        <v>nebija plānots</v>
      </c>
      <c r="GU644" s="84">
        <f t="shared" si="6417"/>
        <v>0</v>
      </c>
      <c r="GV644" s="84">
        <v>0</v>
      </c>
      <c r="GW644" s="84">
        <v>0</v>
      </c>
      <c r="GX644" s="84">
        <f t="shared" si="6418"/>
        <v>0</v>
      </c>
      <c r="GY644" s="84">
        <f t="shared" si="6419"/>
        <v>0</v>
      </c>
      <c r="GZ644" s="84">
        <f t="shared" si="6420"/>
        <v>0</v>
      </c>
      <c r="HA644" s="191" t="str">
        <f t="shared" si="6643"/>
        <v>nebija plānots</v>
      </c>
      <c r="HB644" s="84">
        <f t="shared" si="6421"/>
        <v>0</v>
      </c>
      <c r="HC644" s="40"/>
      <c r="HD644" s="40"/>
      <c r="HE644" s="99"/>
      <c r="HF644" s="99"/>
      <c r="HG644" s="100"/>
      <c r="HH644" s="100"/>
      <c r="HI644" s="100"/>
    </row>
    <row r="645" spans="1:217" ht="192.4" hidden="1" customHeight="1" outlineLevel="1" x14ac:dyDescent="0.45">
      <c r="B645" s="9"/>
      <c r="D645" s="1" t="s">
        <v>1470</v>
      </c>
      <c r="E645" s="35">
        <v>627</v>
      </c>
      <c r="F645" s="40">
        <v>13</v>
      </c>
      <c r="G645" s="40" t="s">
        <v>413</v>
      </c>
      <c r="H645" s="40" t="s">
        <v>436</v>
      </c>
      <c r="I645" s="37" t="s">
        <v>584</v>
      </c>
      <c r="J645" s="54">
        <v>0</v>
      </c>
      <c r="K645" s="38"/>
      <c r="L645" s="38"/>
      <c r="M645" s="40" t="s">
        <v>41</v>
      </c>
      <c r="N645" s="40"/>
      <c r="O645" s="38"/>
      <c r="P645" s="38" t="s">
        <v>457</v>
      </c>
      <c r="Q645" s="40"/>
      <c r="R645" s="40"/>
      <c r="S645" s="40"/>
      <c r="T645" s="40"/>
      <c r="U645" s="40"/>
      <c r="V645" s="40"/>
      <c r="W645" s="40"/>
      <c r="X645" s="85">
        <f t="shared" si="6497"/>
        <v>0</v>
      </c>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0"/>
      <c r="AZ645" s="40"/>
      <c r="BA645" s="40"/>
      <c r="BB645" s="40"/>
      <c r="BC645" s="40"/>
      <c r="BD645" s="40"/>
      <c r="BE645" s="40"/>
      <c r="BF645" s="40"/>
      <c r="BG645" s="40"/>
      <c r="BH645" s="40"/>
      <c r="BI645" s="40"/>
      <c r="BJ645" s="40"/>
      <c r="BK645" s="40"/>
      <c r="BL645" s="40"/>
      <c r="BM645" s="40"/>
      <c r="BN645" s="40"/>
      <c r="BO645" s="40"/>
      <c r="BP645" s="40"/>
      <c r="BQ645" s="40"/>
      <c r="BR645" s="40"/>
      <c r="BS645" s="40"/>
      <c r="BT645" s="40"/>
      <c r="BU645" s="40"/>
      <c r="BV645" s="40"/>
      <c r="BW645" s="40"/>
      <c r="BX645" s="40"/>
      <c r="BY645" s="40"/>
      <c r="BZ645" s="40"/>
      <c r="CA645" s="40"/>
      <c r="CB645" s="40"/>
      <c r="CC645" s="40"/>
      <c r="CD645" s="40"/>
      <c r="CE645" s="40"/>
      <c r="CF645" s="40"/>
      <c r="CG645" s="40"/>
      <c r="CH645" s="40"/>
      <c r="CI645" s="40"/>
      <c r="CJ645" s="40"/>
      <c r="CK645" s="40"/>
      <c r="CL645" s="40"/>
      <c r="CM645" s="40"/>
      <c r="CN645" s="40"/>
      <c r="CO645" s="84">
        <v>0</v>
      </c>
      <c r="CP645" s="84">
        <v>0</v>
      </c>
      <c r="CQ645" s="40"/>
      <c r="CR645" s="57">
        <f t="shared" si="6498"/>
        <v>0</v>
      </c>
      <c r="CS645" s="40"/>
      <c r="CT645" s="172">
        <v>1275000</v>
      </c>
      <c r="CU645" s="84"/>
      <c r="CV645" s="84"/>
      <c r="CW645" s="84"/>
      <c r="CX645" s="84"/>
      <c r="CY645" s="191"/>
      <c r="CZ645" s="84"/>
      <c r="DA645" s="172">
        <v>0</v>
      </c>
      <c r="DB645" s="84">
        <v>0</v>
      </c>
      <c r="DC645" s="84"/>
      <c r="DD645" s="84"/>
      <c r="DE645" s="84">
        <f t="shared" si="6422"/>
        <v>0</v>
      </c>
      <c r="DF645" s="191"/>
      <c r="DG645" s="84"/>
      <c r="DH645" s="172">
        <v>0</v>
      </c>
      <c r="DI645" s="84">
        <v>0</v>
      </c>
      <c r="DJ645" s="84"/>
      <c r="DK645" s="84"/>
      <c r="DL645" s="84">
        <f t="shared" si="6423"/>
        <v>0</v>
      </c>
      <c r="DM645" s="191"/>
      <c r="DN645" s="84"/>
      <c r="DO645" s="172">
        <v>0</v>
      </c>
      <c r="DP645" s="84">
        <v>0</v>
      </c>
      <c r="DQ645" s="84"/>
      <c r="DR645" s="84"/>
      <c r="DS645" s="84">
        <f t="shared" si="6424"/>
        <v>0</v>
      </c>
      <c r="DT645" s="191"/>
      <c r="DU645" s="84"/>
      <c r="DV645" s="172">
        <v>0</v>
      </c>
      <c r="DW645" s="84">
        <v>0</v>
      </c>
      <c r="DX645" s="84"/>
      <c r="DY645" s="84"/>
      <c r="DZ645" s="84">
        <f t="shared" si="6425"/>
        <v>0</v>
      </c>
      <c r="EA645" s="191"/>
      <c r="EB645" s="84"/>
      <c r="EC645" s="172">
        <v>0</v>
      </c>
      <c r="ED645" s="84">
        <v>0</v>
      </c>
      <c r="EE645" s="84"/>
      <c r="EF645" s="84"/>
      <c r="EG645" s="84">
        <f t="shared" si="6426"/>
        <v>0</v>
      </c>
      <c r="EH645" s="191"/>
      <c r="EI645" s="84"/>
      <c r="EJ645" s="172">
        <v>0</v>
      </c>
      <c r="EK645" s="84">
        <v>0</v>
      </c>
      <c r="EL645" s="84"/>
      <c r="EM645" s="84"/>
      <c r="EN645" s="84">
        <f t="shared" si="6427"/>
        <v>0</v>
      </c>
      <c r="EO645" s="191"/>
      <c r="EP645" s="84"/>
      <c r="EQ645" s="172">
        <v>0</v>
      </c>
      <c r="ER645" s="84">
        <v>0</v>
      </c>
      <c r="ES645" s="84"/>
      <c r="ET645" s="84"/>
      <c r="EU645" s="84">
        <f t="shared" si="6428"/>
        <v>0</v>
      </c>
      <c r="EV645" s="191"/>
      <c r="EW645" s="84"/>
      <c r="EX645" s="172">
        <v>0</v>
      </c>
      <c r="EY645" s="84">
        <v>0</v>
      </c>
      <c r="EZ645" s="84"/>
      <c r="FA645" s="84"/>
      <c r="FB645" s="84">
        <f t="shared" si="6429"/>
        <v>0</v>
      </c>
      <c r="FC645" s="191"/>
      <c r="FD645" s="84"/>
      <c r="FE645" s="172">
        <v>0</v>
      </c>
      <c r="FF645" s="84">
        <v>0</v>
      </c>
      <c r="FG645" s="84"/>
      <c r="FH645" s="84"/>
      <c r="FI645" s="84">
        <f t="shared" si="6430"/>
        <v>0</v>
      </c>
      <c r="FJ645" s="191"/>
      <c r="FK645" s="84"/>
      <c r="FL645" s="172">
        <v>3825000</v>
      </c>
      <c r="FM645" s="84">
        <v>0</v>
      </c>
      <c r="FN645" s="84"/>
      <c r="FO645" s="84"/>
      <c r="FP645" s="84">
        <f t="shared" si="6431"/>
        <v>0</v>
      </c>
      <c r="FQ645" s="191"/>
      <c r="FR645" s="84"/>
      <c r="FS645" s="172"/>
      <c r="FT645" s="97">
        <f t="shared" si="6432"/>
        <v>0</v>
      </c>
      <c r="FU645" s="84">
        <v>0</v>
      </c>
      <c r="FV645" s="84">
        <v>0</v>
      </c>
      <c r="FW645" s="84">
        <v>0</v>
      </c>
      <c r="FX645" s="84">
        <f t="shared" si="6433"/>
        <v>0</v>
      </c>
      <c r="FY645" s="191" t="str">
        <f t="shared" si="6434"/>
        <v>nebija plānots</v>
      </c>
      <c r="FZ645" s="84">
        <f t="shared" si="6435"/>
        <v>0</v>
      </c>
      <c r="GA645" s="84">
        <v>0</v>
      </c>
      <c r="GB645" s="84">
        <v>0</v>
      </c>
      <c r="GC645" s="84">
        <f t="shared" si="6436"/>
        <v>0</v>
      </c>
      <c r="GD645" s="84">
        <f t="shared" si="6437"/>
        <v>0</v>
      </c>
      <c r="GE645" s="84">
        <f t="shared" si="6438"/>
        <v>0</v>
      </c>
      <c r="GF645" s="191" t="str">
        <f t="shared" si="6439"/>
        <v>nebija plānots</v>
      </c>
      <c r="GG645" s="84">
        <f t="shared" si="6440"/>
        <v>0</v>
      </c>
      <c r="GH645" s="84">
        <v>0</v>
      </c>
      <c r="GI645" s="84">
        <v>0</v>
      </c>
      <c r="GJ645" s="84">
        <f t="shared" si="6441"/>
        <v>0</v>
      </c>
      <c r="GK645" s="84">
        <f t="shared" si="6442"/>
        <v>0</v>
      </c>
      <c r="GL645" s="84">
        <f t="shared" si="6443"/>
        <v>0</v>
      </c>
      <c r="GM645" s="191" t="str">
        <f t="shared" si="6444"/>
        <v>nebija plānots</v>
      </c>
      <c r="GN645" s="84">
        <f t="shared" si="6445"/>
        <v>0</v>
      </c>
      <c r="GO645" s="84">
        <v>0</v>
      </c>
      <c r="GP645" s="84">
        <v>0</v>
      </c>
      <c r="GQ645" s="84">
        <f t="shared" si="6414"/>
        <v>0</v>
      </c>
      <c r="GR645" s="84">
        <f t="shared" si="6415"/>
        <v>0</v>
      </c>
      <c r="GS645" s="84">
        <f t="shared" si="6416"/>
        <v>0</v>
      </c>
      <c r="GT645" s="191" t="str">
        <f t="shared" si="6446"/>
        <v>nebija plānots</v>
      </c>
      <c r="GU645" s="84">
        <f t="shared" si="6417"/>
        <v>0</v>
      </c>
      <c r="GV645" s="84">
        <v>0</v>
      </c>
      <c r="GW645" s="84">
        <v>0</v>
      </c>
      <c r="GX645" s="84">
        <f t="shared" si="6418"/>
        <v>0</v>
      </c>
      <c r="GY645" s="84">
        <f t="shared" si="6419"/>
        <v>0</v>
      </c>
      <c r="GZ645" s="84">
        <f t="shared" si="6420"/>
        <v>0</v>
      </c>
      <c r="HA645" s="191" t="str">
        <f t="shared" si="6643"/>
        <v>nebija plānots</v>
      </c>
      <c r="HB645" s="84">
        <f t="shared" si="6421"/>
        <v>0</v>
      </c>
      <c r="HC645" s="40"/>
      <c r="HD645" s="40"/>
      <c r="HE645" s="99"/>
      <c r="HF645" s="170">
        <v>0.9</v>
      </c>
      <c r="HG645" s="100" t="s">
        <v>984</v>
      </c>
      <c r="HH645" s="100" t="s">
        <v>828</v>
      </c>
      <c r="HI645" s="100" t="s">
        <v>828</v>
      </c>
    </row>
    <row r="646" spans="1:217" ht="136.5" customHeight="1" collapsed="1" x14ac:dyDescent="0.45">
      <c r="A646" s="1" t="str">
        <f t="shared" ref="A646" si="7027">G646&amp;K646</f>
        <v>13.1.1.3 (3.2.1.2)__</v>
      </c>
      <c r="B646" s="9" t="str">
        <f>C646&amp;J646&amp;"."&amp;D646</f>
        <v>3.2.1.2.K0.Jā</v>
      </c>
      <c r="C646" s="1" t="s">
        <v>66</v>
      </c>
      <c r="D646" s="1" t="s">
        <v>1470</v>
      </c>
      <c r="E646" s="35">
        <v>628</v>
      </c>
      <c r="F646" s="57">
        <v>13</v>
      </c>
      <c r="G646" s="57" t="s">
        <v>1386</v>
      </c>
      <c r="H646" s="57" t="s">
        <v>623</v>
      </c>
      <c r="I646" s="54" t="str">
        <f t="shared" ref="I646" si="7028">CONCATENATE(G646," ",H646)</f>
        <v>13.1.1.3 (3.2.1.2) Atveseļošanas pasākumi ekonomikas nozarē" 13.1.1.3. pasākuma "Atveseļošanas pasākumi ekonomikas nozarē – Starptautiskās konkurētspējas veicināšana</v>
      </c>
      <c r="J646" s="54" t="s">
        <v>1472</v>
      </c>
      <c r="K646" s="55" t="s">
        <v>33</v>
      </c>
      <c r="L646" s="38"/>
      <c r="M646" s="57" t="s">
        <v>41</v>
      </c>
      <c r="N646" s="57" t="s">
        <v>423</v>
      </c>
      <c r="O646" s="55" t="s">
        <v>222</v>
      </c>
      <c r="P646" s="55" t="s">
        <v>225</v>
      </c>
      <c r="Q646" s="57">
        <f t="shared" ref="Q646" si="7029">S646+T646+U646+V646+W646</f>
        <v>0</v>
      </c>
      <c r="R646" s="57">
        <f t="shared" ref="R646" si="7030">S646+T646+U646+V646</f>
        <v>0</v>
      </c>
      <c r="S646" s="80">
        <v>0</v>
      </c>
      <c r="T646" s="80">
        <v>0</v>
      </c>
      <c r="U646" s="80">
        <v>0</v>
      </c>
      <c r="V646" s="80">
        <v>0</v>
      </c>
      <c r="W646" s="80">
        <v>0</v>
      </c>
      <c r="X646" s="85" t="str">
        <f t="shared" si="6497"/>
        <v>ReactEU ERAF</v>
      </c>
      <c r="Y646" s="40"/>
      <c r="Z646" s="40"/>
      <c r="AA646" s="40"/>
      <c r="AB646" s="40"/>
      <c r="AC646" s="40"/>
      <c r="AD646" s="40"/>
      <c r="AE646" s="40"/>
      <c r="AF646" s="40"/>
      <c r="AG646" s="40"/>
      <c r="AH646" s="40"/>
      <c r="AI646" s="40"/>
      <c r="AJ646" s="40"/>
      <c r="AK646" s="40"/>
      <c r="AL646" s="40"/>
      <c r="AM646" s="40"/>
      <c r="AN646" s="40"/>
      <c r="AO646" s="40"/>
      <c r="AP646" s="57">
        <f t="shared" ref="AP646" si="7031">AO646+AN646</f>
        <v>0</v>
      </c>
      <c r="AQ646" s="85">
        <v>0</v>
      </c>
      <c r="AR646" s="85">
        <v>0</v>
      </c>
      <c r="AS646" s="85">
        <v>0</v>
      </c>
      <c r="AT646" s="85">
        <v>0</v>
      </c>
      <c r="AU646" s="85">
        <v>0</v>
      </c>
      <c r="AV646" s="85">
        <v>0</v>
      </c>
      <c r="AW646" s="85">
        <v>0</v>
      </c>
      <c r="AX646" s="85">
        <v>0</v>
      </c>
      <c r="AY646" s="85">
        <v>0</v>
      </c>
      <c r="AZ646" s="85">
        <v>0</v>
      </c>
      <c r="BA646" s="85">
        <v>0</v>
      </c>
      <c r="BB646" s="85">
        <v>0</v>
      </c>
      <c r="BC646" s="57">
        <f t="shared" ref="BC646" si="7032">AQ646+AR646+AS646+AT646+AU646+AV646+AW646+AX646+AY646+AZ646+BA646+BB646</f>
        <v>0</v>
      </c>
      <c r="BD646" s="57">
        <f t="shared" ref="BD646" si="7033">AP646+BC646</f>
        <v>0</v>
      </c>
      <c r="BE646" s="85">
        <v>0</v>
      </c>
      <c r="BF646" s="85">
        <v>0</v>
      </c>
      <c r="BG646" s="85">
        <v>0</v>
      </c>
      <c r="BH646" s="85">
        <v>0</v>
      </c>
      <c r="BI646" s="85">
        <v>0</v>
      </c>
      <c r="BJ646" s="85">
        <v>0</v>
      </c>
      <c r="BK646" s="85">
        <v>0</v>
      </c>
      <c r="BL646" s="85">
        <v>0</v>
      </c>
      <c r="BM646" s="85">
        <v>0</v>
      </c>
      <c r="BN646" s="85">
        <v>0</v>
      </c>
      <c r="BO646" s="85">
        <v>0</v>
      </c>
      <c r="BP646" s="85">
        <v>0</v>
      </c>
      <c r="BQ646" s="57">
        <f t="shared" si="6866"/>
        <v>0</v>
      </c>
      <c r="BR646" s="85">
        <v>0</v>
      </c>
      <c r="BS646" s="85">
        <v>0</v>
      </c>
      <c r="BT646" s="85">
        <v>0</v>
      </c>
      <c r="BU646" s="85">
        <v>0</v>
      </c>
      <c r="BV646" s="85">
        <v>0</v>
      </c>
      <c r="BW646" s="85">
        <v>0</v>
      </c>
      <c r="BX646" s="85">
        <v>0</v>
      </c>
      <c r="BY646" s="85">
        <v>0</v>
      </c>
      <c r="BZ646" s="85">
        <v>0</v>
      </c>
      <c r="CA646" s="85">
        <v>0</v>
      </c>
      <c r="CB646" s="85">
        <v>0</v>
      </c>
      <c r="CC646" s="85">
        <v>0</v>
      </c>
      <c r="CD646" s="57">
        <f t="shared" si="6867"/>
        <v>0</v>
      </c>
      <c r="CE646" s="85">
        <v>0</v>
      </c>
      <c r="CF646" s="85">
        <v>0</v>
      </c>
      <c r="CG646" s="85">
        <v>0</v>
      </c>
      <c r="CH646" s="85">
        <v>0</v>
      </c>
      <c r="CI646" s="85">
        <v>0</v>
      </c>
      <c r="CJ646" s="85">
        <v>0</v>
      </c>
      <c r="CK646" s="85">
        <v>0</v>
      </c>
      <c r="CL646" s="85">
        <v>0</v>
      </c>
      <c r="CM646" s="85">
        <v>0</v>
      </c>
      <c r="CN646" s="85">
        <v>0</v>
      </c>
      <c r="CO646" s="84">
        <v>0</v>
      </c>
      <c r="CP646" s="84">
        <v>0</v>
      </c>
      <c r="CQ646" s="57">
        <f>CE646+CF646+CG646+CH646+CI646+CJ646+CK646+CL646+CM646+CN646+CO646+CP646</f>
        <v>0</v>
      </c>
      <c r="CR646" s="57">
        <f t="shared" si="6498"/>
        <v>0</v>
      </c>
      <c r="CS646" s="179">
        <v>0</v>
      </c>
      <c r="CT646" s="84">
        <v>0</v>
      </c>
      <c r="CU646" s="84">
        <v>0</v>
      </c>
      <c r="CV646" s="84">
        <f t="shared" si="6462"/>
        <v>0</v>
      </c>
      <c r="CW646" s="84">
        <v>0</v>
      </c>
      <c r="CX646" s="84">
        <f t="shared" si="6463"/>
        <v>0</v>
      </c>
      <c r="CY646" s="191" t="str">
        <f t="shared" si="6464"/>
        <v>nebija plānots</v>
      </c>
      <c r="CZ646" s="84">
        <f t="shared" si="6465"/>
        <v>0</v>
      </c>
      <c r="DA646" s="84">
        <f t="shared" ref="DA646:FL646" si="7034">DA647+DA648</f>
        <v>0</v>
      </c>
      <c r="DB646" s="84">
        <v>0</v>
      </c>
      <c r="DC646" s="84">
        <f t="shared" si="6467"/>
        <v>0</v>
      </c>
      <c r="DD646" s="84">
        <v>0</v>
      </c>
      <c r="DE646" s="84">
        <f t="shared" si="6422"/>
        <v>0</v>
      </c>
      <c r="DF646" s="191" t="str">
        <f t="shared" ref="DF646" si="7035">IFERROR(DE646/DC646,"nebija plānots")</f>
        <v>nebija plānots</v>
      </c>
      <c r="DG646" s="84">
        <f t="shared" ref="DG646" si="7036">DE646-DC646</f>
        <v>0</v>
      </c>
      <c r="DH646" s="84">
        <f t="shared" si="7034"/>
        <v>0</v>
      </c>
      <c r="DI646" s="84">
        <v>0</v>
      </c>
      <c r="DJ646" s="84">
        <f t="shared" ref="DJ646" si="7037">DC646+DH646</f>
        <v>0</v>
      </c>
      <c r="DK646" s="84">
        <v>0</v>
      </c>
      <c r="DL646" s="84">
        <f t="shared" si="6423"/>
        <v>0</v>
      </c>
      <c r="DM646" s="191" t="str">
        <f t="shared" ref="DM646" si="7038">IFERROR(DL646/DJ646,"nebija plānots")</f>
        <v>nebija plānots</v>
      </c>
      <c r="DN646" s="84">
        <f t="shared" ref="DN646" si="7039">DL646-DJ646</f>
        <v>0</v>
      </c>
      <c r="DO646" s="84">
        <f t="shared" si="7034"/>
        <v>0</v>
      </c>
      <c r="DP646" s="84">
        <v>0</v>
      </c>
      <c r="DQ646" s="84">
        <f t="shared" ref="DQ646" si="7040">DJ646+DO646</f>
        <v>0</v>
      </c>
      <c r="DR646" s="84">
        <v>0</v>
      </c>
      <c r="DS646" s="84">
        <f t="shared" si="6424"/>
        <v>0</v>
      </c>
      <c r="DT646" s="191" t="str">
        <f t="shared" ref="DT646" si="7041">IFERROR(DS646/DQ646,"nebija plānots")</f>
        <v>nebija plānots</v>
      </c>
      <c r="DU646" s="84">
        <f t="shared" ref="DU646" si="7042">DS646-DQ646</f>
        <v>0</v>
      </c>
      <c r="DV646" s="84">
        <f t="shared" si="7034"/>
        <v>0</v>
      </c>
      <c r="DW646" s="84">
        <v>2291089.5699999998</v>
      </c>
      <c r="DX646" s="84">
        <f t="shared" ref="DX646" si="7043">DQ646+DV646</f>
        <v>0</v>
      </c>
      <c r="DY646" s="84">
        <v>0</v>
      </c>
      <c r="DZ646" s="84">
        <f t="shared" si="6425"/>
        <v>2291089.5699999998</v>
      </c>
      <c r="EA646" s="191" t="str">
        <f t="shared" ref="EA646" si="7044">IFERROR(DZ646/DX646,"nebija plānots")</f>
        <v>nebija plānots</v>
      </c>
      <c r="EB646" s="84">
        <f t="shared" ref="EB646" si="7045">DZ646-DX646</f>
        <v>2291089.5699999998</v>
      </c>
      <c r="EC646" s="84">
        <f t="shared" si="7034"/>
        <v>0</v>
      </c>
      <c r="ED646" s="84">
        <v>21527.67</v>
      </c>
      <c r="EE646" s="84">
        <f t="shared" ref="EE646" si="7046">DX646+EC646</f>
        <v>0</v>
      </c>
      <c r="EF646" s="84">
        <v>0</v>
      </c>
      <c r="EG646" s="84">
        <f t="shared" si="6426"/>
        <v>2312617.2399999998</v>
      </c>
      <c r="EH646" s="191" t="str">
        <f t="shared" ref="EH646" si="7047">IFERROR(EG646/EE646,"nebija plānots")</f>
        <v>nebija plānots</v>
      </c>
      <c r="EI646" s="84">
        <f t="shared" ref="EI646" si="7048">EG646-EE646</f>
        <v>2312617.2399999998</v>
      </c>
      <c r="EJ646" s="84">
        <f t="shared" si="7034"/>
        <v>0</v>
      </c>
      <c r="EK646" s="84">
        <v>1083271.2</v>
      </c>
      <c r="EL646" s="84">
        <f t="shared" ref="EL646" si="7049">EE646+EJ646</f>
        <v>0</v>
      </c>
      <c r="EM646" s="84">
        <v>0</v>
      </c>
      <c r="EN646" s="84">
        <f t="shared" si="6427"/>
        <v>3395888.4399999995</v>
      </c>
      <c r="EO646" s="191" t="str">
        <f t="shared" ref="EO646" si="7050">IFERROR(EN646/EL646,"nebija plānots")</f>
        <v>nebija plānots</v>
      </c>
      <c r="EP646" s="84">
        <f t="shared" ref="EP646" si="7051">EN646-EL646</f>
        <v>3395888.4399999995</v>
      </c>
      <c r="EQ646" s="84">
        <f t="shared" si="7034"/>
        <v>0</v>
      </c>
      <c r="ER646" s="84">
        <v>0</v>
      </c>
      <c r="ES646" s="84">
        <f t="shared" ref="ES646" si="7052">EL646+EQ646</f>
        <v>0</v>
      </c>
      <c r="ET646" s="84">
        <v>0</v>
      </c>
      <c r="EU646" s="84">
        <f t="shared" si="6428"/>
        <v>3395888.4399999995</v>
      </c>
      <c r="EV646" s="191" t="str">
        <f t="shared" ref="EV646" si="7053">IFERROR(EU646/ES646,"nebija plānots")</f>
        <v>nebija plānots</v>
      </c>
      <c r="EW646" s="84">
        <f t="shared" ref="EW646" si="7054">EU646-ES646</f>
        <v>3395888.4399999995</v>
      </c>
      <c r="EX646" s="84">
        <f t="shared" si="7034"/>
        <v>0</v>
      </c>
      <c r="EY646" s="84">
        <v>248669.7</v>
      </c>
      <c r="EZ646" s="84">
        <f t="shared" ref="EZ646" si="7055">ES646+EX646</f>
        <v>0</v>
      </c>
      <c r="FA646" s="84">
        <v>0</v>
      </c>
      <c r="FB646" s="84">
        <f t="shared" si="6429"/>
        <v>3644558.1399999997</v>
      </c>
      <c r="FC646" s="191" t="str">
        <f t="shared" ref="FC646" si="7056">IFERROR(FB646/EZ646,"nebija plānots")</f>
        <v>nebija plānots</v>
      </c>
      <c r="FD646" s="84">
        <f t="shared" ref="FD646" si="7057">FB646-EZ646</f>
        <v>3644558.1399999997</v>
      </c>
      <c r="FE646" s="84">
        <f t="shared" si="7034"/>
        <v>960000</v>
      </c>
      <c r="FF646" s="84">
        <v>0</v>
      </c>
      <c r="FG646" s="84">
        <f t="shared" ref="FG646" si="7058">EZ646+FE646</f>
        <v>960000</v>
      </c>
      <c r="FH646" s="84">
        <v>0</v>
      </c>
      <c r="FI646" s="84">
        <f t="shared" si="6430"/>
        <v>3644558.1399999997</v>
      </c>
      <c r="FJ646" s="191">
        <f t="shared" ref="FJ646" si="7059">IFERROR(FI646/FG646,"nebija plānots")</f>
        <v>3.7964147291666661</v>
      </c>
      <c r="FK646" s="84">
        <f t="shared" ref="FK646" si="7060">FI646-FG646</f>
        <v>2684558.1399999997</v>
      </c>
      <c r="FL646" s="84">
        <f t="shared" si="7034"/>
        <v>123000</v>
      </c>
      <c r="FM646" s="84">
        <v>29331.78</v>
      </c>
      <c r="FN646" s="84">
        <f t="shared" ref="FN646" si="7061">FG646+FL646</f>
        <v>1083000</v>
      </c>
      <c r="FO646" s="84">
        <v>0</v>
      </c>
      <c r="FP646" s="84">
        <f t="shared" si="6431"/>
        <v>3673889.9199999995</v>
      </c>
      <c r="FQ646" s="191">
        <f t="shared" ref="FQ646" si="7062">IFERROR(FP646/FN646,"nebija plānots")</f>
        <v>3.392326795937211</v>
      </c>
      <c r="FR646" s="84">
        <f t="shared" ref="FR646" si="7063">FP646-FN646</f>
        <v>2590889.9199999995</v>
      </c>
      <c r="FS646" s="97">
        <f t="shared" ref="FS646" si="7064">CS646+CT646+DA646+DH646+DO646+DV646+EC646+EJ646+EQ646+EX646+FE646+FL646</f>
        <v>1083000</v>
      </c>
      <c r="FT646" s="97">
        <f t="shared" si="6432"/>
        <v>3673889.9199999995</v>
      </c>
      <c r="FU646" s="84">
        <v>1097953.2</v>
      </c>
      <c r="FV646" s="84">
        <v>83938.3</v>
      </c>
      <c r="FW646" s="84">
        <v>0</v>
      </c>
      <c r="FX646" s="84">
        <f t="shared" si="6433"/>
        <v>83938.3</v>
      </c>
      <c r="FY646" s="191">
        <f t="shared" si="6434"/>
        <v>7.6449797678079551E-2</v>
      </c>
      <c r="FZ646" s="84">
        <f t="shared" si="6435"/>
        <v>1014014.8999999999</v>
      </c>
      <c r="GA646" s="84">
        <v>0</v>
      </c>
      <c r="GB646" s="84">
        <v>0</v>
      </c>
      <c r="GC646" s="84">
        <f t="shared" si="6436"/>
        <v>0</v>
      </c>
      <c r="GD646" s="84">
        <f t="shared" si="6437"/>
        <v>0</v>
      </c>
      <c r="GE646" s="84">
        <f t="shared" si="6438"/>
        <v>83938.3</v>
      </c>
      <c r="GF646" s="191">
        <f t="shared" si="6439"/>
        <v>7.6449797678079551E-2</v>
      </c>
      <c r="GG646" s="84">
        <f t="shared" si="6440"/>
        <v>1014014.8999999999</v>
      </c>
      <c r="GH646" s="84">
        <v>0</v>
      </c>
      <c r="GI646" s="84">
        <v>0</v>
      </c>
      <c r="GJ646" s="84">
        <f t="shared" si="6441"/>
        <v>0</v>
      </c>
      <c r="GK646" s="84">
        <f t="shared" si="6442"/>
        <v>0</v>
      </c>
      <c r="GL646" s="84">
        <f t="shared" si="6443"/>
        <v>83938.3</v>
      </c>
      <c r="GM646" s="191">
        <f t="shared" si="6444"/>
        <v>7.6449797678079551E-2</v>
      </c>
      <c r="GN646" s="84">
        <f t="shared" si="6445"/>
        <v>1014014.8999999999</v>
      </c>
      <c r="GO646" s="84">
        <v>1256292.7</v>
      </c>
      <c r="GP646" s="84">
        <v>0</v>
      </c>
      <c r="GQ646" s="84">
        <f t="shared" si="6414"/>
        <v>1256292.7</v>
      </c>
      <c r="GR646" s="84">
        <f t="shared" si="6415"/>
        <v>0</v>
      </c>
      <c r="GS646" s="84">
        <f t="shared" si="6416"/>
        <v>1340231</v>
      </c>
      <c r="GT646" s="191">
        <f t="shared" si="6446"/>
        <v>1.2206631393760681</v>
      </c>
      <c r="GU646" s="84">
        <f t="shared" si="6417"/>
        <v>-242277.80000000005</v>
      </c>
      <c r="GV646" s="84">
        <v>0</v>
      </c>
      <c r="GW646" s="84">
        <v>0</v>
      </c>
      <c r="GX646" s="84">
        <f t="shared" si="6418"/>
        <v>0</v>
      </c>
      <c r="GY646" s="84">
        <f t="shared" si="6419"/>
        <v>0</v>
      </c>
      <c r="GZ646" s="84">
        <f t="shared" si="6420"/>
        <v>1340231</v>
      </c>
      <c r="HA646" s="191">
        <f t="shared" si="6643"/>
        <v>1.2206631393760681</v>
      </c>
      <c r="HB646" s="84">
        <f t="shared" si="6421"/>
        <v>-242277.80000000005</v>
      </c>
      <c r="HC646" s="57">
        <f>FU646+FS646+CQ646+CD646+BQ646+BC646+AP646</f>
        <v>2180953.2000000002</v>
      </c>
      <c r="HD646" s="57">
        <v>0</v>
      </c>
      <c r="HE646" s="58"/>
      <c r="HF646" s="58"/>
      <c r="HG646" s="59"/>
      <c r="HH646" s="59"/>
      <c r="HI646" s="59"/>
    </row>
    <row r="647" spans="1:217" ht="75.400000000000006" hidden="1" customHeight="1" outlineLevel="1" x14ac:dyDescent="0.45">
      <c r="B647" s="9"/>
      <c r="D647" s="1" t="s">
        <v>1470</v>
      </c>
      <c r="E647" s="35">
        <v>629</v>
      </c>
      <c r="F647" s="40">
        <v>13</v>
      </c>
      <c r="G647" s="40" t="s">
        <v>631</v>
      </c>
      <c r="H647" s="40" t="s">
        <v>623</v>
      </c>
      <c r="I647" s="37" t="s">
        <v>626</v>
      </c>
      <c r="J647" s="54">
        <v>0</v>
      </c>
      <c r="K647" s="38"/>
      <c r="L647" s="38"/>
      <c r="M647" s="40" t="s">
        <v>41</v>
      </c>
      <c r="N647" s="40"/>
      <c r="O647" s="38"/>
      <c r="P647" s="38" t="s">
        <v>456</v>
      </c>
      <c r="Q647" s="40"/>
      <c r="R647" s="40"/>
      <c r="S647" s="40"/>
      <c r="T647" s="40"/>
      <c r="U647" s="40"/>
      <c r="V647" s="40"/>
      <c r="W647" s="40"/>
      <c r="X647" s="85">
        <f t="shared" si="6497"/>
        <v>0</v>
      </c>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0"/>
      <c r="AZ647" s="40"/>
      <c r="BA647" s="40"/>
      <c r="BB647" s="40"/>
      <c r="BC647" s="40"/>
      <c r="BD647" s="40"/>
      <c r="BE647" s="40"/>
      <c r="BF647" s="40"/>
      <c r="BG647" s="40"/>
      <c r="BH647" s="40"/>
      <c r="BI647" s="40"/>
      <c r="BJ647" s="40"/>
      <c r="BK647" s="40"/>
      <c r="BL647" s="40"/>
      <c r="BM647" s="40"/>
      <c r="BN647" s="40"/>
      <c r="BO647" s="40"/>
      <c r="BP647" s="40"/>
      <c r="BQ647" s="40"/>
      <c r="BR647" s="40"/>
      <c r="BS647" s="40"/>
      <c r="BT647" s="40"/>
      <c r="BU647" s="40"/>
      <c r="BV647" s="40"/>
      <c r="BW647" s="40"/>
      <c r="BX647" s="40"/>
      <c r="BY647" s="40"/>
      <c r="BZ647" s="40"/>
      <c r="CA647" s="40"/>
      <c r="CB647" s="40"/>
      <c r="CC647" s="40"/>
      <c r="CD647" s="40"/>
      <c r="CE647" s="40"/>
      <c r="CF647" s="40"/>
      <c r="CG647" s="40"/>
      <c r="CH647" s="40"/>
      <c r="CI647" s="40"/>
      <c r="CJ647" s="40"/>
      <c r="CK647" s="40"/>
      <c r="CL647" s="40"/>
      <c r="CM647" s="40"/>
      <c r="CN647" s="40"/>
      <c r="CO647" s="84">
        <v>0</v>
      </c>
      <c r="CP647" s="84">
        <v>0</v>
      </c>
      <c r="CQ647" s="40"/>
      <c r="CR647" s="57">
        <f t="shared" si="6498"/>
        <v>0</v>
      </c>
      <c r="CS647" s="40"/>
      <c r="CT647" s="40"/>
      <c r="CU647" s="84"/>
      <c r="CV647" s="84"/>
      <c r="CW647" s="84"/>
      <c r="CX647" s="84"/>
      <c r="CY647" s="191"/>
      <c r="CZ647" s="84"/>
      <c r="DA647" s="40"/>
      <c r="DB647" s="84">
        <v>0</v>
      </c>
      <c r="DC647" s="84"/>
      <c r="DD647" s="84"/>
      <c r="DE647" s="84">
        <f t="shared" si="6422"/>
        <v>0</v>
      </c>
      <c r="DF647" s="191"/>
      <c r="DG647" s="84"/>
      <c r="DH647" s="40"/>
      <c r="DI647" s="84">
        <v>0</v>
      </c>
      <c r="DJ647" s="84"/>
      <c r="DK647" s="84"/>
      <c r="DL647" s="84">
        <f t="shared" si="6423"/>
        <v>0</v>
      </c>
      <c r="DM647" s="191"/>
      <c r="DN647" s="84"/>
      <c r="DO647" s="40"/>
      <c r="DP647" s="84">
        <v>0</v>
      </c>
      <c r="DQ647" s="84"/>
      <c r="DR647" s="84"/>
      <c r="DS647" s="84">
        <f t="shared" si="6424"/>
        <v>0</v>
      </c>
      <c r="DT647" s="191"/>
      <c r="DU647" s="84"/>
      <c r="DV647" s="40"/>
      <c r="DW647" s="84">
        <v>0</v>
      </c>
      <c r="DX647" s="84"/>
      <c r="DY647" s="84"/>
      <c r="DZ647" s="84">
        <f t="shared" si="6425"/>
        <v>0</v>
      </c>
      <c r="EA647" s="191"/>
      <c r="EB647" s="84"/>
      <c r="EC647" s="40"/>
      <c r="ED647" s="84">
        <v>0</v>
      </c>
      <c r="EE647" s="84"/>
      <c r="EF647" s="84"/>
      <c r="EG647" s="84">
        <f t="shared" si="6426"/>
        <v>0</v>
      </c>
      <c r="EH647" s="191"/>
      <c r="EI647" s="84"/>
      <c r="EJ647" s="40"/>
      <c r="EK647" s="84">
        <v>0</v>
      </c>
      <c r="EL647" s="84"/>
      <c r="EM647" s="84"/>
      <c r="EN647" s="84">
        <f t="shared" si="6427"/>
        <v>0</v>
      </c>
      <c r="EO647" s="191"/>
      <c r="EP647" s="84"/>
      <c r="EQ647" s="40"/>
      <c r="ER647" s="84">
        <v>0</v>
      </c>
      <c r="ES647" s="84"/>
      <c r="ET647" s="84"/>
      <c r="EU647" s="84">
        <f t="shared" si="6428"/>
        <v>0</v>
      </c>
      <c r="EV647" s="191"/>
      <c r="EW647" s="84"/>
      <c r="EX647" s="40"/>
      <c r="EY647" s="84">
        <v>0</v>
      </c>
      <c r="EZ647" s="84"/>
      <c r="FA647" s="84"/>
      <c r="FB647" s="84">
        <f t="shared" si="6429"/>
        <v>0</v>
      </c>
      <c r="FC647" s="191"/>
      <c r="FD647" s="84"/>
      <c r="FE647" s="40"/>
      <c r="FF647" s="84">
        <v>0</v>
      </c>
      <c r="FG647" s="84"/>
      <c r="FH647" s="84"/>
      <c r="FI647" s="84">
        <f t="shared" si="6430"/>
        <v>0</v>
      </c>
      <c r="FJ647" s="191"/>
      <c r="FK647" s="84"/>
      <c r="FL647" s="40"/>
      <c r="FM647" s="84">
        <v>0</v>
      </c>
      <c r="FN647" s="84"/>
      <c r="FO647" s="84"/>
      <c r="FP647" s="84">
        <f t="shared" si="6431"/>
        <v>0</v>
      </c>
      <c r="FQ647" s="191"/>
      <c r="FR647" s="84"/>
      <c r="FS647" s="40"/>
      <c r="FT647" s="97">
        <f t="shared" si="6432"/>
        <v>0</v>
      </c>
      <c r="FU647" s="84">
        <v>0</v>
      </c>
      <c r="FV647" s="84">
        <v>0</v>
      </c>
      <c r="FW647" s="84">
        <v>0</v>
      </c>
      <c r="FX647" s="84">
        <f t="shared" si="6433"/>
        <v>0</v>
      </c>
      <c r="FY647" s="191" t="str">
        <f t="shared" si="6434"/>
        <v>nebija plānots</v>
      </c>
      <c r="FZ647" s="84">
        <f t="shared" si="6435"/>
        <v>0</v>
      </c>
      <c r="GA647" s="84">
        <v>0</v>
      </c>
      <c r="GB647" s="84">
        <v>0</v>
      </c>
      <c r="GC647" s="84">
        <f t="shared" si="6436"/>
        <v>0</v>
      </c>
      <c r="GD647" s="84">
        <f t="shared" si="6437"/>
        <v>0</v>
      </c>
      <c r="GE647" s="84">
        <f t="shared" si="6438"/>
        <v>0</v>
      </c>
      <c r="GF647" s="191" t="str">
        <f t="shared" si="6439"/>
        <v>nebija plānots</v>
      </c>
      <c r="GG647" s="84">
        <f t="shared" si="6440"/>
        <v>0</v>
      </c>
      <c r="GH647" s="84">
        <v>0</v>
      </c>
      <c r="GI647" s="84">
        <v>0</v>
      </c>
      <c r="GJ647" s="84">
        <f t="shared" si="6441"/>
        <v>0</v>
      </c>
      <c r="GK647" s="84">
        <f t="shared" si="6442"/>
        <v>0</v>
      </c>
      <c r="GL647" s="84">
        <f t="shared" si="6443"/>
        <v>0</v>
      </c>
      <c r="GM647" s="191" t="str">
        <f t="shared" si="6444"/>
        <v>nebija plānots</v>
      </c>
      <c r="GN647" s="84">
        <f t="shared" si="6445"/>
        <v>0</v>
      </c>
      <c r="GO647" s="84">
        <v>0</v>
      </c>
      <c r="GP647" s="84">
        <v>0</v>
      </c>
      <c r="GQ647" s="84">
        <f t="shared" si="6414"/>
        <v>0</v>
      </c>
      <c r="GR647" s="84">
        <f t="shared" si="6415"/>
        <v>0</v>
      </c>
      <c r="GS647" s="84">
        <f t="shared" si="6416"/>
        <v>0</v>
      </c>
      <c r="GT647" s="191" t="str">
        <f t="shared" si="6446"/>
        <v>nebija plānots</v>
      </c>
      <c r="GU647" s="84">
        <f t="shared" si="6417"/>
        <v>0</v>
      </c>
      <c r="GV647" s="84">
        <v>0</v>
      </c>
      <c r="GW647" s="84">
        <v>0</v>
      </c>
      <c r="GX647" s="84">
        <f t="shared" si="6418"/>
        <v>0</v>
      </c>
      <c r="GY647" s="84">
        <f t="shared" si="6419"/>
        <v>0</v>
      </c>
      <c r="GZ647" s="84">
        <f t="shared" si="6420"/>
        <v>0</v>
      </c>
      <c r="HA647" s="191" t="str">
        <f t="shared" si="6643"/>
        <v>nebija plānots</v>
      </c>
      <c r="HB647" s="84">
        <f t="shared" si="6421"/>
        <v>0</v>
      </c>
      <c r="HC647" s="40"/>
      <c r="HD647" s="40"/>
      <c r="HE647" s="99"/>
      <c r="HF647" s="99"/>
      <c r="HG647" s="100"/>
      <c r="HH647" s="100"/>
      <c r="HI647" s="100"/>
    </row>
    <row r="648" spans="1:217" ht="117.75" hidden="1" customHeight="1" outlineLevel="1" x14ac:dyDescent="0.45">
      <c r="B648" s="9"/>
      <c r="D648" s="1" t="s">
        <v>1470</v>
      </c>
      <c r="E648" s="35">
        <v>630</v>
      </c>
      <c r="F648" s="40">
        <v>13</v>
      </c>
      <c r="G648" s="40" t="s">
        <v>631</v>
      </c>
      <c r="H648" s="40" t="s">
        <v>623</v>
      </c>
      <c r="I648" s="37" t="s">
        <v>626</v>
      </c>
      <c r="J648" s="54">
        <v>0</v>
      </c>
      <c r="K648" s="38"/>
      <c r="L648" s="38"/>
      <c r="M648" s="40" t="s">
        <v>41</v>
      </c>
      <c r="N648" s="40"/>
      <c r="O648" s="38"/>
      <c r="P648" s="38" t="s">
        <v>457</v>
      </c>
      <c r="Q648" s="40"/>
      <c r="R648" s="40"/>
      <c r="S648" s="40"/>
      <c r="T648" s="40"/>
      <c r="U648" s="40"/>
      <c r="V648" s="40"/>
      <c r="W648" s="40"/>
      <c r="X648" s="85">
        <f t="shared" si="6497"/>
        <v>0</v>
      </c>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0"/>
      <c r="AZ648" s="40"/>
      <c r="BA648" s="40"/>
      <c r="BB648" s="40"/>
      <c r="BC648" s="40"/>
      <c r="BD648" s="40"/>
      <c r="BE648" s="40"/>
      <c r="BF648" s="40"/>
      <c r="BG648" s="40"/>
      <c r="BH648" s="40"/>
      <c r="BI648" s="40"/>
      <c r="BJ648" s="40"/>
      <c r="BK648" s="40"/>
      <c r="BL648" s="40"/>
      <c r="BM648" s="40"/>
      <c r="BN648" s="40"/>
      <c r="BO648" s="40"/>
      <c r="BP648" s="40"/>
      <c r="BQ648" s="40"/>
      <c r="BR648" s="40"/>
      <c r="BS648" s="40"/>
      <c r="BT648" s="40"/>
      <c r="BU648" s="40"/>
      <c r="BV648" s="40"/>
      <c r="BW648" s="40"/>
      <c r="BX648" s="40"/>
      <c r="BY648" s="40"/>
      <c r="BZ648" s="40"/>
      <c r="CA648" s="40"/>
      <c r="CB648" s="40"/>
      <c r="CC648" s="40"/>
      <c r="CD648" s="40"/>
      <c r="CE648" s="40"/>
      <c r="CF648" s="40"/>
      <c r="CG648" s="40"/>
      <c r="CH648" s="40"/>
      <c r="CI648" s="40"/>
      <c r="CJ648" s="40"/>
      <c r="CK648" s="40"/>
      <c r="CL648" s="40"/>
      <c r="CM648" s="40"/>
      <c r="CN648" s="40"/>
      <c r="CO648" s="84">
        <v>0</v>
      </c>
      <c r="CP648" s="84">
        <v>0</v>
      </c>
      <c r="CQ648" s="40"/>
      <c r="CR648" s="57">
        <f t="shared" si="6498"/>
        <v>0</v>
      </c>
      <c r="CS648" s="40"/>
      <c r="CT648" s="40">
        <v>0</v>
      </c>
      <c r="CU648" s="84"/>
      <c r="CV648" s="84"/>
      <c r="CW648" s="84"/>
      <c r="CX648" s="84"/>
      <c r="CY648" s="191"/>
      <c r="CZ648" s="84"/>
      <c r="DA648" s="40">
        <v>0</v>
      </c>
      <c r="DB648" s="84">
        <v>0</v>
      </c>
      <c r="DC648" s="84"/>
      <c r="DD648" s="84"/>
      <c r="DE648" s="84">
        <f t="shared" si="6422"/>
        <v>0</v>
      </c>
      <c r="DF648" s="191"/>
      <c r="DG648" s="84"/>
      <c r="DH648" s="40">
        <v>0</v>
      </c>
      <c r="DI648" s="84">
        <v>0</v>
      </c>
      <c r="DJ648" s="84"/>
      <c r="DK648" s="84"/>
      <c r="DL648" s="84">
        <f t="shared" si="6423"/>
        <v>0</v>
      </c>
      <c r="DM648" s="191"/>
      <c r="DN648" s="84"/>
      <c r="DO648" s="40">
        <v>0</v>
      </c>
      <c r="DP648" s="84">
        <v>0</v>
      </c>
      <c r="DQ648" s="84"/>
      <c r="DR648" s="84"/>
      <c r="DS648" s="84">
        <f t="shared" si="6424"/>
        <v>0</v>
      </c>
      <c r="DT648" s="191"/>
      <c r="DU648" s="84"/>
      <c r="DV648" s="40">
        <v>0</v>
      </c>
      <c r="DW648" s="84">
        <v>0</v>
      </c>
      <c r="DX648" s="84"/>
      <c r="DY648" s="84"/>
      <c r="DZ648" s="84">
        <f t="shared" si="6425"/>
        <v>0</v>
      </c>
      <c r="EA648" s="191"/>
      <c r="EB648" s="84"/>
      <c r="EC648" s="40">
        <v>0</v>
      </c>
      <c r="ED648" s="84">
        <v>0</v>
      </c>
      <c r="EE648" s="84"/>
      <c r="EF648" s="84"/>
      <c r="EG648" s="84">
        <f t="shared" si="6426"/>
        <v>0</v>
      </c>
      <c r="EH648" s="191"/>
      <c r="EI648" s="84"/>
      <c r="EJ648" s="40">
        <v>0</v>
      </c>
      <c r="EK648" s="84">
        <v>0</v>
      </c>
      <c r="EL648" s="84"/>
      <c r="EM648" s="84"/>
      <c r="EN648" s="84">
        <f t="shared" si="6427"/>
        <v>0</v>
      </c>
      <c r="EO648" s="191"/>
      <c r="EP648" s="84"/>
      <c r="EQ648" s="40">
        <v>0</v>
      </c>
      <c r="ER648" s="84">
        <v>0</v>
      </c>
      <c r="ES648" s="84"/>
      <c r="ET648" s="84"/>
      <c r="EU648" s="84">
        <f t="shared" si="6428"/>
        <v>0</v>
      </c>
      <c r="EV648" s="191"/>
      <c r="EW648" s="84"/>
      <c r="EX648" s="40">
        <v>0</v>
      </c>
      <c r="EY648" s="84">
        <v>0</v>
      </c>
      <c r="EZ648" s="84"/>
      <c r="FA648" s="84"/>
      <c r="FB648" s="84">
        <f t="shared" si="6429"/>
        <v>0</v>
      </c>
      <c r="FC648" s="191"/>
      <c r="FD648" s="84"/>
      <c r="FE648" s="40">
        <v>960000</v>
      </c>
      <c r="FF648" s="84">
        <v>0</v>
      </c>
      <c r="FG648" s="84"/>
      <c r="FH648" s="84"/>
      <c r="FI648" s="84">
        <f t="shared" si="6430"/>
        <v>0</v>
      </c>
      <c r="FJ648" s="191"/>
      <c r="FK648" s="84"/>
      <c r="FL648" s="40">
        <v>123000</v>
      </c>
      <c r="FM648" s="84">
        <v>0</v>
      </c>
      <c r="FN648" s="84"/>
      <c r="FO648" s="84"/>
      <c r="FP648" s="84">
        <f t="shared" si="6431"/>
        <v>0</v>
      </c>
      <c r="FQ648" s="191"/>
      <c r="FR648" s="84"/>
      <c r="FS648" s="40"/>
      <c r="FT648" s="97">
        <f t="shared" si="6432"/>
        <v>0</v>
      </c>
      <c r="FU648" s="84">
        <v>0</v>
      </c>
      <c r="FV648" s="84">
        <v>0</v>
      </c>
      <c r="FW648" s="84">
        <v>0</v>
      </c>
      <c r="FX648" s="84">
        <f t="shared" si="6433"/>
        <v>0</v>
      </c>
      <c r="FY648" s="191" t="str">
        <f t="shared" si="6434"/>
        <v>nebija plānots</v>
      </c>
      <c r="FZ648" s="84">
        <f t="shared" si="6435"/>
        <v>0</v>
      </c>
      <c r="GA648" s="84">
        <v>0</v>
      </c>
      <c r="GB648" s="84">
        <v>0</v>
      </c>
      <c r="GC648" s="84">
        <f t="shared" si="6436"/>
        <v>0</v>
      </c>
      <c r="GD648" s="84">
        <f t="shared" si="6437"/>
        <v>0</v>
      </c>
      <c r="GE648" s="84">
        <f t="shared" si="6438"/>
        <v>0</v>
      </c>
      <c r="GF648" s="191" t="str">
        <f t="shared" si="6439"/>
        <v>nebija plānots</v>
      </c>
      <c r="GG648" s="84">
        <f t="shared" si="6440"/>
        <v>0</v>
      </c>
      <c r="GH648" s="84">
        <v>0</v>
      </c>
      <c r="GI648" s="84">
        <v>0</v>
      </c>
      <c r="GJ648" s="84">
        <f t="shared" si="6441"/>
        <v>0</v>
      </c>
      <c r="GK648" s="84">
        <f t="shared" si="6442"/>
        <v>0</v>
      </c>
      <c r="GL648" s="84">
        <f t="shared" si="6443"/>
        <v>0</v>
      </c>
      <c r="GM648" s="191" t="str">
        <f t="shared" si="6444"/>
        <v>nebija plānots</v>
      </c>
      <c r="GN648" s="84">
        <f t="shared" si="6445"/>
        <v>0</v>
      </c>
      <c r="GO648" s="84">
        <v>0</v>
      </c>
      <c r="GP648" s="84">
        <v>0</v>
      </c>
      <c r="GQ648" s="84">
        <f t="shared" si="6414"/>
        <v>0</v>
      </c>
      <c r="GR648" s="84">
        <f t="shared" si="6415"/>
        <v>0</v>
      </c>
      <c r="GS648" s="84">
        <f t="shared" si="6416"/>
        <v>0</v>
      </c>
      <c r="GT648" s="191" t="str">
        <f t="shared" si="6446"/>
        <v>nebija plānots</v>
      </c>
      <c r="GU648" s="84">
        <f t="shared" si="6417"/>
        <v>0</v>
      </c>
      <c r="GV648" s="84">
        <v>0</v>
      </c>
      <c r="GW648" s="84">
        <v>0</v>
      </c>
      <c r="GX648" s="84">
        <f t="shared" si="6418"/>
        <v>0</v>
      </c>
      <c r="GY648" s="84">
        <f t="shared" si="6419"/>
        <v>0</v>
      </c>
      <c r="GZ648" s="84">
        <f t="shared" si="6420"/>
        <v>0</v>
      </c>
      <c r="HA648" s="191" t="str">
        <f t="shared" si="6643"/>
        <v>nebija plānots</v>
      </c>
      <c r="HB648" s="84">
        <f t="shared" si="6421"/>
        <v>0</v>
      </c>
      <c r="HC648" s="40"/>
      <c r="HD648" s="40"/>
      <c r="HE648" s="99"/>
      <c r="HF648" s="158">
        <v>0.7</v>
      </c>
      <c r="HG648" s="100" t="s">
        <v>1013</v>
      </c>
      <c r="HH648" s="100"/>
      <c r="HI648" s="100"/>
    </row>
    <row r="649" spans="1:217" ht="75.400000000000006" customHeight="1" collapsed="1" x14ac:dyDescent="0.45">
      <c r="A649" s="1" t="str">
        <f t="shared" ref="A649" si="7065">G649&amp;K649</f>
        <v>13.1.1.4 (3.1.1.6)__</v>
      </c>
      <c r="B649" s="9" t="str">
        <f>C649&amp;J649&amp;"."&amp;D649</f>
        <v>3.1.1.6.K0.Jā</v>
      </c>
      <c r="C649" s="1" t="s">
        <v>59</v>
      </c>
      <c r="D649" s="1" t="s">
        <v>1470</v>
      </c>
      <c r="E649" s="35">
        <v>631</v>
      </c>
      <c r="F649" s="57">
        <v>13</v>
      </c>
      <c r="G649" s="57" t="s">
        <v>1459</v>
      </c>
      <c r="H649" s="57" t="s">
        <v>624</v>
      </c>
      <c r="I649" s="54" t="str">
        <f t="shared" ref="I649" si="7066">CONCATENATE(G649," ",H649)</f>
        <v>13.1.1.4 (3.1.1.6) Atveseļošanas pasākumi ekonomikas nozarē - Reģionālie biznesa inkubatori un radošo industriju inkubators</v>
      </c>
      <c r="J649" s="54" t="s">
        <v>1472</v>
      </c>
      <c r="K649" s="55" t="s">
        <v>33</v>
      </c>
      <c r="L649" s="38"/>
      <c r="M649" s="57" t="s">
        <v>41</v>
      </c>
      <c r="N649" s="57" t="s">
        <v>423</v>
      </c>
      <c r="O649" s="55" t="s">
        <v>222</v>
      </c>
      <c r="P649" s="55" t="s">
        <v>225</v>
      </c>
      <c r="Q649" s="57">
        <f t="shared" ref="Q649" si="7067">S649+T649+U649+V649+W649</f>
        <v>0</v>
      </c>
      <c r="R649" s="57">
        <f t="shared" ref="R649" si="7068">S649+T649+U649+V649</f>
        <v>0</v>
      </c>
      <c r="S649" s="80">
        <v>0</v>
      </c>
      <c r="T649" s="80">
        <v>0</v>
      </c>
      <c r="U649" s="80">
        <v>0</v>
      </c>
      <c r="V649" s="80">
        <v>0</v>
      </c>
      <c r="W649" s="80">
        <v>0</v>
      </c>
      <c r="X649" s="85" t="str">
        <f t="shared" si="6497"/>
        <v>ReactEU ERAF</v>
      </c>
      <c r="Y649" s="40"/>
      <c r="Z649" s="40"/>
      <c r="AA649" s="40"/>
      <c r="AB649" s="40"/>
      <c r="AC649" s="40"/>
      <c r="AD649" s="40"/>
      <c r="AE649" s="40"/>
      <c r="AF649" s="40"/>
      <c r="AG649" s="40"/>
      <c r="AH649" s="40"/>
      <c r="AI649" s="40"/>
      <c r="AJ649" s="40"/>
      <c r="AK649" s="40"/>
      <c r="AL649" s="40"/>
      <c r="AM649" s="40"/>
      <c r="AN649" s="40"/>
      <c r="AO649" s="40"/>
      <c r="AP649" s="57">
        <f t="shared" ref="AP649" si="7069">AO649+AN649</f>
        <v>0</v>
      </c>
      <c r="AQ649" s="85">
        <v>0</v>
      </c>
      <c r="AR649" s="85">
        <v>0</v>
      </c>
      <c r="AS649" s="85">
        <v>0</v>
      </c>
      <c r="AT649" s="85">
        <v>0</v>
      </c>
      <c r="AU649" s="85">
        <v>0</v>
      </c>
      <c r="AV649" s="85">
        <v>0</v>
      </c>
      <c r="AW649" s="85">
        <v>0</v>
      </c>
      <c r="AX649" s="85">
        <v>0</v>
      </c>
      <c r="AY649" s="85">
        <v>0</v>
      </c>
      <c r="AZ649" s="85">
        <v>0</v>
      </c>
      <c r="BA649" s="85">
        <v>0</v>
      </c>
      <c r="BB649" s="85">
        <v>0</v>
      </c>
      <c r="BC649" s="57">
        <f t="shared" ref="BC649" si="7070">AQ649+AR649+AS649+AT649+AU649+AV649+AW649+AX649+AY649+AZ649+BA649+BB649</f>
        <v>0</v>
      </c>
      <c r="BD649" s="57">
        <f t="shared" ref="BD649" si="7071">AP649+BC649</f>
        <v>0</v>
      </c>
      <c r="BE649" s="85">
        <v>0</v>
      </c>
      <c r="BF649" s="85">
        <v>0</v>
      </c>
      <c r="BG649" s="85">
        <v>0</v>
      </c>
      <c r="BH649" s="85">
        <v>0</v>
      </c>
      <c r="BI649" s="85">
        <v>0</v>
      </c>
      <c r="BJ649" s="85">
        <v>0</v>
      </c>
      <c r="BK649" s="85">
        <v>0</v>
      </c>
      <c r="BL649" s="85">
        <v>0</v>
      </c>
      <c r="BM649" s="85">
        <v>0</v>
      </c>
      <c r="BN649" s="85">
        <v>0</v>
      </c>
      <c r="BO649" s="85">
        <v>0</v>
      </c>
      <c r="BP649" s="85">
        <v>0</v>
      </c>
      <c r="BQ649" s="57">
        <f t="shared" si="6866"/>
        <v>0</v>
      </c>
      <c r="BR649" s="85">
        <v>0</v>
      </c>
      <c r="BS649" s="85">
        <v>0</v>
      </c>
      <c r="BT649" s="85">
        <v>0</v>
      </c>
      <c r="BU649" s="85">
        <v>0</v>
      </c>
      <c r="BV649" s="85">
        <v>0</v>
      </c>
      <c r="BW649" s="85">
        <v>0</v>
      </c>
      <c r="BX649" s="85">
        <v>0</v>
      </c>
      <c r="BY649" s="85">
        <v>0</v>
      </c>
      <c r="BZ649" s="85">
        <v>0</v>
      </c>
      <c r="CA649" s="85">
        <v>0</v>
      </c>
      <c r="CB649" s="85">
        <v>0</v>
      </c>
      <c r="CC649" s="85">
        <v>0</v>
      </c>
      <c r="CD649" s="57">
        <f t="shared" si="6867"/>
        <v>0</v>
      </c>
      <c r="CE649" s="85">
        <v>0</v>
      </c>
      <c r="CF649" s="85">
        <v>0</v>
      </c>
      <c r="CG649" s="85">
        <v>0</v>
      </c>
      <c r="CH649" s="85">
        <v>0</v>
      </c>
      <c r="CI649" s="85">
        <v>0</v>
      </c>
      <c r="CJ649" s="85">
        <v>0</v>
      </c>
      <c r="CK649" s="85">
        <v>0</v>
      </c>
      <c r="CL649" s="85">
        <v>0</v>
      </c>
      <c r="CM649" s="85">
        <v>0</v>
      </c>
      <c r="CN649" s="85">
        <v>0</v>
      </c>
      <c r="CO649" s="84">
        <v>0</v>
      </c>
      <c r="CP649" s="84">
        <v>0</v>
      </c>
      <c r="CQ649" s="57">
        <f>CE649+CF649+CG649+CH649+CI649+CJ649+CK649+CL649+CM649+CN649+CO649+CP649</f>
        <v>0</v>
      </c>
      <c r="CR649" s="57">
        <f t="shared" si="6498"/>
        <v>0</v>
      </c>
      <c r="CS649" s="179">
        <v>0</v>
      </c>
      <c r="CT649" s="84">
        <v>0</v>
      </c>
      <c r="CU649" s="84">
        <v>0</v>
      </c>
      <c r="CV649" s="84">
        <f t="shared" si="6462"/>
        <v>0</v>
      </c>
      <c r="CW649" s="84">
        <v>0</v>
      </c>
      <c r="CX649" s="84">
        <f t="shared" si="6463"/>
        <v>0</v>
      </c>
      <c r="CY649" s="191" t="str">
        <f t="shared" si="6464"/>
        <v>nebija plānots</v>
      </c>
      <c r="CZ649" s="84">
        <f t="shared" si="6465"/>
        <v>0</v>
      </c>
      <c r="DA649" s="84">
        <f t="shared" ref="DA649:FL649" si="7072">DA650+DA651</f>
        <v>0</v>
      </c>
      <c r="DB649" s="84">
        <v>0</v>
      </c>
      <c r="DC649" s="84">
        <f t="shared" si="6467"/>
        <v>0</v>
      </c>
      <c r="DD649" s="84">
        <v>0</v>
      </c>
      <c r="DE649" s="84">
        <f t="shared" si="6422"/>
        <v>0</v>
      </c>
      <c r="DF649" s="191" t="str">
        <f t="shared" ref="DF649" si="7073">IFERROR(DE649/DC649,"nebija plānots")</f>
        <v>nebija plānots</v>
      </c>
      <c r="DG649" s="84">
        <f t="shared" ref="DG649" si="7074">DE649-DC649</f>
        <v>0</v>
      </c>
      <c r="DH649" s="84">
        <f t="shared" si="7072"/>
        <v>0</v>
      </c>
      <c r="DI649" s="84">
        <v>0</v>
      </c>
      <c r="DJ649" s="84">
        <f t="shared" ref="DJ649" si="7075">DC649+DH649</f>
        <v>0</v>
      </c>
      <c r="DK649" s="84">
        <v>0</v>
      </c>
      <c r="DL649" s="84">
        <f t="shared" si="6423"/>
        <v>0</v>
      </c>
      <c r="DM649" s="191" t="str">
        <f t="shared" ref="DM649" si="7076">IFERROR(DL649/DJ649,"nebija plānots")</f>
        <v>nebija plānots</v>
      </c>
      <c r="DN649" s="84">
        <f t="shared" ref="DN649" si="7077">DL649-DJ649</f>
        <v>0</v>
      </c>
      <c r="DO649" s="84">
        <f t="shared" si="7072"/>
        <v>172300</v>
      </c>
      <c r="DP649" s="84">
        <v>0</v>
      </c>
      <c r="DQ649" s="84">
        <f t="shared" ref="DQ649" si="7078">DJ649+DO649</f>
        <v>172300</v>
      </c>
      <c r="DR649" s="84">
        <v>0</v>
      </c>
      <c r="DS649" s="84">
        <f t="shared" si="6424"/>
        <v>0</v>
      </c>
      <c r="DT649" s="191">
        <f t="shared" ref="DT649" si="7079">IFERROR(DS649/DQ649,"nebija plānots")</f>
        <v>0</v>
      </c>
      <c r="DU649" s="84">
        <f t="shared" ref="DU649" si="7080">DS649-DQ649</f>
        <v>-172300</v>
      </c>
      <c r="DV649" s="84">
        <f t="shared" si="7072"/>
        <v>0</v>
      </c>
      <c r="DW649" s="84">
        <v>0</v>
      </c>
      <c r="DX649" s="84">
        <f t="shared" ref="DX649" si="7081">DQ649+DV649</f>
        <v>172300</v>
      </c>
      <c r="DY649" s="84">
        <v>0</v>
      </c>
      <c r="DZ649" s="84">
        <f t="shared" si="6425"/>
        <v>0</v>
      </c>
      <c r="EA649" s="191">
        <f t="shared" ref="EA649" si="7082">IFERROR(DZ649/DX649,"nebija plānots")</f>
        <v>0</v>
      </c>
      <c r="EB649" s="84">
        <f t="shared" ref="EB649" si="7083">DZ649-DX649</f>
        <v>-172300</v>
      </c>
      <c r="EC649" s="84">
        <f t="shared" si="7072"/>
        <v>0</v>
      </c>
      <c r="ED649" s="84">
        <v>0</v>
      </c>
      <c r="EE649" s="84">
        <f t="shared" ref="EE649" si="7084">DX649+EC649</f>
        <v>172300</v>
      </c>
      <c r="EF649" s="84">
        <v>0</v>
      </c>
      <c r="EG649" s="84">
        <f t="shared" si="6426"/>
        <v>0</v>
      </c>
      <c r="EH649" s="191">
        <f t="shared" ref="EH649" si="7085">IFERROR(EG649/EE649,"nebija plānots")</f>
        <v>0</v>
      </c>
      <c r="EI649" s="84">
        <f t="shared" ref="EI649" si="7086">EG649-EE649</f>
        <v>-172300</v>
      </c>
      <c r="EJ649" s="84">
        <f t="shared" si="7072"/>
        <v>210593</v>
      </c>
      <c r="EK649" s="84">
        <v>0</v>
      </c>
      <c r="EL649" s="84">
        <f t="shared" ref="EL649" si="7087">EE649+EJ649</f>
        <v>382893</v>
      </c>
      <c r="EM649" s="84">
        <v>0</v>
      </c>
      <c r="EN649" s="84">
        <f t="shared" si="6427"/>
        <v>0</v>
      </c>
      <c r="EO649" s="191">
        <f t="shared" ref="EO649" si="7088">IFERROR(EN649/EL649,"nebija plānots")</f>
        <v>0</v>
      </c>
      <c r="EP649" s="84">
        <f t="shared" ref="EP649" si="7089">EN649-EL649</f>
        <v>-382893</v>
      </c>
      <c r="EQ649" s="84">
        <f t="shared" si="7072"/>
        <v>0</v>
      </c>
      <c r="ER649" s="84">
        <v>0</v>
      </c>
      <c r="ES649" s="84">
        <f t="shared" ref="ES649" si="7090">EL649+EQ649</f>
        <v>382893</v>
      </c>
      <c r="ET649" s="84">
        <v>0</v>
      </c>
      <c r="EU649" s="84">
        <f t="shared" si="6428"/>
        <v>0</v>
      </c>
      <c r="EV649" s="191">
        <f t="shared" ref="EV649" si="7091">IFERROR(EU649/ES649,"nebija plānots")</f>
        <v>0</v>
      </c>
      <c r="EW649" s="84">
        <f t="shared" ref="EW649" si="7092">EU649-ES649</f>
        <v>-382893</v>
      </c>
      <c r="EX649" s="84">
        <f t="shared" si="7072"/>
        <v>210593</v>
      </c>
      <c r="EY649" s="84">
        <v>0</v>
      </c>
      <c r="EZ649" s="84">
        <f t="shared" ref="EZ649" si="7093">ES649+EX649</f>
        <v>593486</v>
      </c>
      <c r="FA649" s="84">
        <v>0</v>
      </c>
      <c r="FB649" s="84">
        <f t="shared" si="6429"/>
        <v>0</v>
      </c>
      <c r="FC649" s="191">
        <f t="shared" ref="FC649" si="7094">IFERROR(FB649/EZ649,"nebija plānots")</f>
        <v>0</v>
      </c>
      <c r="FD649" s="84">
        <f t="shared" ref="FD649" si="7095">FB649-EZ649</f>
        <v>-593486</v>
      </c>
      <c r="FE649" s="84">
        <f t="shared" si="7072"/>
        <v>0</v>
      </c>
      <c r="FF649" s="84">
        <v>0</v>
      </c>
      <c r="FG649" s="84">
        <f t="shared" ref="FG649" si="7096">EZ649+FE649</f>
        <v>593486</v>
      </c>
      <c r="FH649" s="84">
        <v>0</v>
      </c>
      <c r="FI649" s="84">
        <f t="shared" si="6430"/>
        <v>0</v>
      </c>
      <c r="FJ649" s="191">
        <f t="shared" ref="FJ649" si="7097">IFERROR(FI649/FG649,"nebija plānots")</f>
        <v>0</v>
      </c>
      <c r="FK649" s="84">
        <f t="shared" ref="FK649" si="7098">FI649-FG649</f>
        <v>-593486</v>
      </c>
      <c r="FL649" s="84">
        <f t="shared" si="7072"/>
        <v>0</v>
      </c>
      <c r="FM649" s="84">
        <v>3186.75</v>
      </c>
      <c r="FN649" s="84">
        <f t="shared" ref="FN649" si="7099">FG649+FL649</f>
        <v>593486</v>
      </c>
      <c r="FO649" s="84">
        <v>0</v>
      </c>
      <c r="FP649" s="84">
        <f t="shared" si="6431"/>
        <v>3186.75</v>
      </c>
      <c r="FQ649" s="191">
        <f t="shared" ref="FQ649" si="7100">IFERROR(FP649/FN649,"nebija plānots")</f>
        <v>5.3695453641703431E-3</v>
      </c>
      <c r="FR649" s="84">
        <f t="shared" ref="FR649" si="7101">FP649-FN649</f>
        <v>-590299.25</v>
      </c>
      <c r="FS649" s="97">
        <f t="shared" ref="FS649" si="7102">CS649+CT649+DA649+DH649+DO649+DV649+EC649+EJ649+EQ649+EX649+FE649+FL649</f>
        <v>593486</v>
      </c>
      <c r="FT649" s="97">
        <f t="shared" si="6432"/>
        <v>3186.75</v>
      </c>
      <c r="FU649" s="84">
        <v>472393.25</v>
      </c>
      <c r="FV649" s="84">
        <v>0</v>
      </c>
      <c r="FW649" s="84">
        <v>0</v>
      </c>
      <c r="FX649" s="84">
        <f t="shared" si="6433"/>
        <v>0</v>
      </c>
      <c r="FY649" s="191">
        <f t="shared" si="6434"/>
        <v>0</v>
      </c>
      <c r="FZ649" s="84">
        <f t="shared" si="6435"/>
        <v>472393.25</v>
      </c>
      <c r="GA649" s="84">
        <v>0</v>
      </c>
      <c r="GB649" s="84">
        <v>0</v>
      </c>
      <c r="GC649" s="84">
        <f t="shared" si="6436"/>
        <v>0</v>
      </c>
      <c r="GD649" s="84">
        <f t="shared" si="6437"/>
        <v>0</v>
      </c>
      <c r="GE649" s="84">
        <f t="shared" si="6438"/>
        <v>0</v>
      </c>
      <c r="GF649" s="191">
        <f t="shared" si="6439"/>
        <v>0</v>
      </c>
      <c r="GG649" s="84">
        <f t="shared" si="6440"/>
        <v>472393.25</v>
      </c>
      <c r="GH649" s="84">
        <v>497256.05</v>
      </c>
      <c r="GI649" s="84">
        <v>0</v>
      </c>
      <c r="GJ649" s="84">
        <f t="shared" si="6441"/>
        <v>497256.05</v>
      </c>
      <c r="GK649" s="84">
        <f t="shared" si="6442"/>
        <v>0</v>
      </c>
      <c r="GL649" s="84">
        <f t="shared" si="6443"/>
        <v>497256.05</v>
      </c>
      <c r="GM649" s="191">
        <f t="shared" si="6444"/>
        <v>1.0526315733766305</v>
      </c>
      <c r="GN649" s="84">
        <f t="shared" si="6445"/>
        <v>-24862.799999999988</v>
      </c>
      <c r="GO649" s="84">
        <v>0</v>
      </c>
      <c r="GP649" s="84">
        <v>0</v>
      </c>
      <c r="GQ649" s="84">
        <f t="shared" si="6414"/>
        <v>0</v>
      </c>
      <c r="GR649" s="84">
        <f t="shared" si="6415"/>
        <v>0</v>
      </c>
      <c r="GS649" s="84">
        <f t="shared" si="6416"/>
        <v>497256.05</v>
      </c>
      <c r="GT649" s="191">
        <f t="shared" si="6446"/>
        <v>1.0526315733766305</v>
      </c>
      <c r="GU649" s="84">
        <f t="shared" si="6417"/>
        <v>-24862.799999999988</v>
      </c>
      <c r="GV649" s="84">
        <v>0</v>
      </c>
      <c r="GW649" s="84">
        <v>0</v>
      </c>
      <c r="GX649" s="84">
        <f t="shared" si="6418"/>
        <v>0</v>
      </c>
      <c r="GY649" s="84">
        <f t="shared" si="6419"/>
        <v>0</v>
      </c>
      <c r="GZ649" s="84">
        <f t="shared" si="6420"/>
        <v>497256.05</v>
      </c>
      <c r="HA649" s="191">
        <f t="shared" si="6643"/>
        <v>1.0526315733766305</v>
      </c>
      <c r="HB649" s="84">
        <f t="shared" si="6421"/>
        <v>-24862.799999999988</v>
      </c>
      <c r="HC649" s="57">
        <f>FU649+FS649+CQ649+CD649+BQ649+BC649+AP649</f>
        <v>1065879.25</v>
      </c>
      <c r="HD649" s="57">
        <v>0</v>
      </c>
      <c r="HE649" s="58"/>
      <c r="HF649" s="58"/>
      <c r="HG649" s="59"/>
      <c r="HH649" s="59"/>
      <c r="HI649" s="59"/>
    </row>
    <row r="650" spans="1:217" ht="75.400000000000006" hidden="1" customHeight="1" outlineLevel="1" x14ac:dyDescent="0.45">
      <c r="B650" s="9"/>
      <c r="D650" s="1" t="s">
        <v>1470</v>
      </c>
      <c r="E650" s="35">
        <v>632</v>
      </c>
      <c r="F650" s="40">
        <v>13</v>
      </c>
      <c r="G650" s="40" t="s">
        <v>632</v>
      </c>
      <c r="H650" s="40" t="s">
        <v>624</v>
      </c>
      <c r="I650" s="37" t="s">
        <v>627</v>
      </c>
      <c r="J650" s="54">
        <v>0</v>
      </c>
      <c r="K650" s="38"/>
      <c r="L650" s="38"/>
      <c r="M650" s="40" t="s">
        <v>41</v>
      </c>
      <c r="N650" s="40"/>
      <c r="O650" s="38"/>
      <c r="P650" s="38" t="s">
        <v>456</v>
      </c>
      <c r="Q650" s="40"/>
      <c r="R650" s="40"/>
      <c r="S650" s="40"/>
      <c r="T650" s="40"/>
      <c r="U650" s="40"/>
      <c r="V650" s="40"/>
      <c r="W650" s="40"/>
      <c r="X650" s="85">
        <f t="shared" si="6497"/>
        <v>0</v>
      </c>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0"/>
      <c r="AZ650" s="40"/>
      <c r="BA650" s="40"/>
      <c r="BB650" s="40"/>
      <c r="BC650" s="40"/>
      <c r="BD650" s="40"/>
      <c r="BE650" s="40"/>
      <c r="BF650" s="40"/>
      <c r="BG650" s="40"/>
      <c r="BH650" s="40"/>
      <c r="BI650" s="40"/>
      <c r="BJ650" s="40"/>
      <c r="BK650" s="40"/>
      <c r="BL650" s="40"/>
      <c r="BM650" s="40"/>
      <c r="BN650" s="40"/>
      <c r="BO650" s="40"/>
      <c r="BP650" s="40"/>
      <c r="BQ650" s="40"/>
      <c r="BR650" s="40"/>
      <c r="BS650" s="40"/>
      <c r="BT650" s="40"/>
      <c r="BU650" s="40"/>
      <c r="BV650" s="40"/>
      <c r="BW650" s="40"/>
      <c r="BX650" s="40"/>
      <c r="BY650" s="40"/>
      <c r="BZ650" s="40"/>
      <c r="CA650" s="40"/>
      <c r="CB650" s="40"/>
      <c r="CC650" s="40"/>
      <c r="CD650" s="40"/>
      <c r="CE650" s="40"/>
      <c r="CF650" s="40"/>
      <c r="CG650" s="40"/>
      <c r="CH650" s="40"/>
      <c r="CI650" s="40"/>
      <c r="CJ650" s="40"/>
      <c r="CK650" s="40"/>
      <c r="CL650" s="40"/>
      <c r="CM650" s="40"/>
      <c r="CN650" s="40"/>
      <c r="CO650" s="84">
        <v>0</v>
      </c>
      <c r="CP650" s="84">
        <v>0</v>
      </c>
      <c r="CQ650" s="40"/>
      <c r="CR650" s="57">
        <f t="shared" si="6498"/>
        <v>0</v>
      </c>
      <c r="CS650" s="40"/>
      <c r="CT650" s="40"/>
      <c r="CU650" s="84"/>
      <c r="CV650" s="84"/>
      <c r="CW650" s="84"/>
      <c r="CX650" s="84"/>
      <c r="CY650" s="191"/>
      <c r="CZ650" s="84"/>
      <c r="DA650" s="40"/>
      <c r="DB650" s="84">
        <v>0</v>
      </c>
      <c r="DC650" s="84"/>
      <c r="DD650" s="84"/>
      <c r="DE650" s="84">
        <f t="shared" si="6422"/>
        <v>0</v>
      </c>
      <c r="DF650" s="191"/>
      <c r="DG650" s="84"/>
      <c r="DH650" s="40"/>
      <c r="DI650" s="84">
        <v>0</v>
      </c>
      <c r="DJ650" s="84"/>
      <c r="DK650" s="84"/>
      <c r="DL650" s="84">
        <f t="shared" si="6423"/>
        <v>0</v>
      </c>
      <c r="DM650" s="191"/>
      <c r="DN650" s="84"/>
      <c r="DO650" s="40"/>
      <c r="DP650" s="84">
        <v>0</v>
      </c>
      <c r="DQ650" s="84"/>
      <c r="DR650" s="84"/>
      <c r="DS650" s="84">
        <f t="shared" si="6424"/>
        <v>0</v>
      </c>
      <c r="DT650" s="191"/>
      <c r="DU650" s="84"/>
      <c r="DV650" s="40"/>
      <c r="DW650" s="84">
        <v>0</v>
      </c>
      <c r="DX650" s="84"/>
      <c r="DY650" s="84"/>
      <c r="DZ650" s="84">
        <f t="shared" si="6425"/>
        <v>0</v>
      </c>
      <c r="EA650" s="191"/>
      <c r="EB650" s="84"/>
      <c r="EC650" s="40"/>
      <c r="ED650" s="84">
        <v>0</v>
      </c>
      <c r="EE650" s="84"/>
      <c r="EF650" s="84"/>
      <c r="EG650" s="84">
        <f t="shared" si="6426"/>
        <v>0</v>
      </c>
      <c r="EH650" s="191"/>
      <c r="EI650" s="84"/>
      <c r="EJ650" s="40"/>
      <c r="EK650" s="84">
        <v>0</v>
      </c>
      <c r="EL650" s="84"/>
      <c r="EM650" s="84"/>
      <c r="EN650" s="84">
        <f t="shared" si="6427"/>
        <v>0</v>
      </c>
      <c r="EO650" s="191"/>
      <c r="EP650" s="84"/>
      <c r="EQ650" s="40"/>
      <c r="ER650" s="84">
        <v>0</v>
      </c>
      <c r="ES650" s="84"/>
      <c r="ET650" s="84"/>
      <c r="EU650" s="84">
        <f t="shared" si="6428"/>
        <v>0</v>
      </c>
      <c r="EV650" s="191"/>
      <c r="EW650" s="84"/>
      <c r="EX650" s="40"/>
      <c r="EY650" s="84">
        <v>0</v>
      </c>
      <c r="EZ650" s="84"/>
      <c r="FA650" s="84"/>
      <c r="FB650" s="84">
        <f t="shared" si="6429"/>
        <v>0</v>
      </c>
      <c r="FC650" s="191"/>
      <c r="FD650" s="84"/>
      <c r="FE650" s="40"/>
      <c r="FF650" s="84">
        <v>0</v>
      </c>
      <c r="FG650" s="84"/>
      <c r="FH650" s="84"/>
      <c r="FI650" s="84">
        <f t="shared" si="6430"/>
        <v>0</v>
      </c>
      <c r="FJ650" s="191"/>
      <c r="FK650" s="84"/>
      <c r="FL650" s="40"/>
      <c r="FM650" s="84">
        <v>0</v>
      </c>
      <c r="FN650" s="84"/>
      <c r="FO650" s="84"/>
      <c r="FP650" s="84">
        <f t="shared" si="6431"/>
        <v>0</v>
      </c>
      <c r="FQ650" s="191"/>
      <c r="FR650" s="84"/>
      <c r="FS650" s="40"/>
      <c r="FT650" s="97">
        <f t="shared" si="6432"/>
        <v>0</v>
      </c>
      <c r="FU650" s="84">
        <v>0</v>
      </c>
      <c r="FV650" s="84">
        <v>0</v>
      </c>
      <c r="FW650" s="84">
        <v>0</v>
      </c>
      <c r="FX650" s="84">
        <f t="shared" si="6433"/>
        <v>0</v>
      </c>
      <c r="FY650" s="191" t="str">
        <f t="shared" si="6434"/>
        <v>nebija plānots</v>
      </c>
      <c r="FZ650" s="84">
        <f t="shared" si="6435"/>
        <v>0</v>
      </c>
      <c r="GA650" s="84">
        <v>0</v>
      </c>
      <c r="GB650" s="84">
        <v>0</v>
      </c>
      <c r="GC650" s="84">
        <f t="shared" si="6436"/>
        <v>0</v>
      </c>
      <c r="GD650" s="84">
        <f t="shared" si="6437"/>
        <v>0</v>
      </c>
      <c r="GE650" s="84">
        <f t="shared" si="6438"/>
        <v>0</v>
      </c>
      <c r="GF650" s="191" t="str">
        <f t="shared" si="6439"/>
        <v>nebija plānots</v>
      </c>
      <c r="GG650" s="84">
        <f t="shared" si="6440"/>
        <v>0</v>
      </c>
      <c r="GH650" s="84">
        <v>0</v>
      </c>
      <c r="GI650" s="84">
        <v>0</v>
      </c>
      <c r="GJ650" s="84">
        <f t="shared" si="6441"/>
        <v>0</v>
      </c>
      <c r="GK650" s="84">
        <f t="shared" si="6442"/>
        <v>0</v>
      </c>
      <c r="GL650" s="84">
        <f t="shared" si="6443"/>
        <v>0</v>
      </c>
      <c r="GM650" s="191" t="str">
        <f t="shared" si="6444"/>
        <v>nebija plānots</v>
      </c>
      <c r="GN650" s="84">
        <f t="shared" si="6445"/>
        <v>0</v>
      </c>
      <c r="GO650" s="84">
        <v>0</v>
      </c>
      <c r="GP650" s="84">
        <v>0</v>
      </c>
      <c r="GQ650" s="84">
        <f t="shared" si="6414"/>
        <v>0</v>
      </c>
      <c r="GR650" s="84">
        <f t="shared" si="6415"/>
        <v>0</v>
      </c>
      <c r="GS650" s="84">
        <f t="shared" si="6416"/>
        <v>0</v>
      </c>
      <c r="GT650" s="191" t="str">
        <f t="shared" si="6446"/>
        <v>nebija plānots</v>
      </c>
      <c r="GU650" s="84">
        <f t="shared" si="6417"/>
        <v>0</v>
      </c>
      <c r="GV650" s="84">
        <v>0</v>
      </c>
      <c r="GW650" s="84">
        <v>0</v>
      </c>
      <c r="GX650" s="84">
        <f t="shared" si="6418"/>
        <v>0</v>
      </c>
      <c r="GY650" s="84">
        <f t="shared" si="6419"/>
        <v>0</v>
      </c>
      <c r="GZ650" s="84">
        <f t="shared" si="6420"/>
        <v>0</v>
      </c>
      <c r="HA650" s="191" t="str">
        <f t="shared" si="6643"/>
        <v>nebija plānots</v>
      </c>
      <c r="HB650" s="84">
        <f t="shared" si="6421"/>
        <v>0</v>
      </c>
      <c r="HC650" s="40"/>
      <c r="HD650" s="40"/>
      <c r="HE650" s="99"/>
      <c r="HF650" s="99"/>
      <c r="HG650" s="100"/>
      <c r="HH650" s="100"/>
      <c r="HI650" s="100"/>
    </row>
    <row r="651" spans="1:217" ht="75.400000000000006" hidden="1" customHeight="1" outlineLevel="1" x14ac:dyDescent="0.45">
      <c r="B651" s="9"/>
      <c r="D651" s="1" t="s">
        <v>1470</v>
      </c>
      <c r="E651" s="35">
        <v>633</v>
      </c>
      <c r="F651" s="40">
        <v>13</v>
      </c>
      <c r="G651" s="40" t="s">
        <v>632</v>
      </c>
      <c r="H651" s="40" t="s">
        <v>624</v>
      </c>
      <c r="I651" s="37" t="s">
        <v>627</v>
      </c>
      <c r="J651" s="54">
        <v>0</v>
      </c>
      <c r="K651" s="38"/>
      <c r="L651" s="38"/>
      <c r="M651" s="40" t="s">
        <v>41</v>
      </c>
      <c r="N651" s="40"/>
      <c r="O651" s="38"/>
      <c r="P651" s="38" t="s">
        <v>457</v>
      </c>
      <c r="Q651" s="40"/>
      <c r="R651" s="40"/>
      <c r="S651" s="40"/>
      <c r="T651" s="40"/>
      <c r="U651" s="40"/>
      <c r="V651" s="40"/>
      <c r="W651" s="40"/>
      <c r="X651" s="85">
        <f t="shared" si="6497"/>
        <v>0</v>
      </c>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0"/>
      <c r="AZ651" s="40"/>
      <c r="BA651" s="40"/>
      <c r="BB651" s="40"/>
      <c r="BC651" s="40"/>
      <c r="BD651" s="40"/>
      <c r="BE651" s="40"/>
      <c r="BF651" s="40"/>
      <c r="BG651" s="40"/>
      <c r="BH651" s="40"/>
      <c r="BI651" s="40"/>
      <c r="BJ651" s="40"/>
      <c r="BK651" s="40"/>
      <c r="BL651" s="40"/>
      <c r="BM651" s="40"/>
      <c r="BN651" s="40"/>
      <c r="BO651" s="40"/>
      <c r="BP651" s="40"/>
      <c r="BQ651" s="40"/>
      <c r="BR651" s="40"/>
      <c r="BS651" s="40"/>
      <c r="BT651" s="40"/>
      <c r="BU651" s="40"/>
      <c r="BV651" s="40"/>
      <c r="BW651" s="40"/>
      <c r="BX651" s="40"/>
      <c r="BY651" s="40"/>
      <c r="BZ651" s="40"/>
      <c r="CA651" s="40"/>
      <c r="CB651" s="40"/>
      <c r="CC651" s="40"/>
      <c r="CD651" s="40"/>
      <c r="CE651" s="40"/>
      <c r="CF651" s="40"/>
      <c r="CG651" s="40"/>
      <c r="CH651" s="40"/>
      <c r="CI651" s="40"/>
      <c r="CJ651" s="40"/>
      <c r="CK651" s="40"/>
      <c r="CL651" s="40"/>
      <c r="CM651" s="40"/>
      <c r="CN651" s="40"/>
      <c r="CO651" s="84">
        <v>0</v>
      </c>
      <c r="CP651" s="84">
        <v>0</v>
      </c>
      <c r="CQ651" s="40"/>
      <c r="CR651" s="57">
        <f t="shared" si="6498"/>
        <v>0</v>
      </c>
      <c r="CS651" s="40"/>
      <c r="CT651" s="40">
        <v>0</v>
      </c>
      <c r="CU651" s="84"/>
      <c r="CV651" s="84"/>
      <c r="CW651" s="84"/>
      <c r="CX651" s="84"/>
      <c r="CY651" s="191"/>
      <c r="CZ651" s="84"/>
      <c r="DA651" s="40">
        <v>0</v>
      </c>
      <c r="DB651" s="84">
        <v>0</v>
      </c>
      <c r="DC651" s="84"/>
      <c r="DD651" s="84"/>
      <c r="DE651" s="84">
        <f t="shared" si="6422"/>
        <v>0</v>
      </c>
      <c r="DF651" s="191"/>
      <c r="DG651" s="84"/>
      <c r="DH651" s="40">
        <v>0</v>
      </c>
      <c r="DI651" s="84">
        <v>0</v>
      </c>
      <c r="DJ651" s="84"/>
      <c r="DK651" s="84"/>
      <c r="DL651" s="84">
        <f t="shared" si="6423"/>
        <v>0</v>
      </c>
      <c r="DM651" s="191"/>
      <c r="DN651" s="84"/>
      <c r="DO651" s="40">
        <v>172300</v>
      </c>
      <c r="DP651" s="84">
        <v>0</v>
      </c>
      <c r="DQ651" s="84"/>
      <c r="DR651" s="84"/>
      <c r="DS651" s="84">
        <f t="shared" si="6424"/>
        <v>0</v>
      </c>
      <c r="DT651" s="191"/>
      <c r="DU651" s="84"/>
      <c r="DV651" s="40">
        <v>0</v>
      </c>
      <c r="DW651" s="84">
        <v>0</v>
      </c>
      <c r="DX651" s="84"/>
      <c r="DY651" s="84"/>
      <c r="DZ651" s="84">
        <f t="shared" si="6425"/>
        <v>0</v>
      </c>
      <c r="EA651" s="191"/>
      <c r="EB651" s="84"/>
      <c r="EC651" s="40">
        <v>0</v>
      </c>
      <c r="ED651" s="84">
        <v>0</v>
      </c>
      <c r="EE651" s="84"/>
      <c r="EF651" s="84"/>
      <c r="EG651" s="84">
        <f t="shared" si="6426"/>
        <v>0</v>
      </c>
      <c r="EH651" s="191"/>
      <c r="EI651" s="84"/>
      <c r="EJ651" s="40">
        <v>210593</v>
      </c>
      <c r="EK651" s="84">
        <v>0</v>
      </c>
      <c r="EL651" s="84"/>
      <c r="EM651" s="84"/>
      <c r="EN651" s="84">
        <f t="shared" si="6427"/>
        <v>0</v>
      </c>
      <c r="EO651" s="191"/>
      <c r="EP651" s="84"/>
      <c r="EQ651" s="40">
        <v>0</v>
      </c>
      <c r="ER651" s="84">
        <v>0</v>
      </c>
      <c r="ES651" s="84"/>
      <c r="ET651" s="84"/>
      <c r="EU651" s="84">
        <f t="shared" si="6428"/>
        <v>0</v>
      </c>
      <c r="EV651" s="191"/>
      <c r="EW651" s="84"/>
      <c r="EX651" s="40">
        <v>210593</v>
      </c>
      <c r="EY651" s="84">
        <v>0</v>
      </c>
      <c r="EZ651" s="84"/>
      <c r="FA651" s="84"/>
      <c r="FB651" s="84">
        <f t="shared" si="6429"/>
        <v>0</v>
      </c>
      <c r="FC651" s="191"/>
      <c r="FD651" s="84"/>
      <c r="FE651" s="40">
        <v>0</v>
      </c>
      <c r="FF651" s="84">
        <v>0</v>
      </c>
      <c r="FG651" s="84"/>
      <c r="FH651" s="84"/>
      <c r="FI651" s="84">
        <f t="shared" si="6430"/>
        <v>0</v>
      </c>
      <c r="FJ651" s="191"/>
      <c r="FK651" s="84"/>
      <c r="FL651" s="40">
        <v>0</v>
      </c>
      <c r="FM651" s="84">
        <v>0</v>
      </c>
      <c r="FN651" s="84"/>
      <c r="FO651" s="84"/>
      <c r="FP651" s="84">
        <f t="shared" si="6431"/>
        <v>0</v>
      </c>
      <c r="FQ651" s="191"/>
      <c r="FR651" s="84"/>
      <c r="FS651" s="40"/>
      <c r="FT651" s="97">
        <f t="shared" si="6432"/>
        <v>0</v>
      </c>
      <c r="FU651" s="84">
        <v>0</v>
      </c>
      <c r="FV651" s="84">
        <v>0</v>
      </c>
      <c r="FW651" s="84">
        <v>0</v>
      </c>
      <c r="FX651" s="84">
        <f t="shared" si="6433"/>
        <v>0</v>
      </c>
      <c r="FY651" s="191" t="str">
        <f t="shared" si="6434"/>
        <v>nebija plānots</v>
      </c>
      <c r="FZ651" s="84">
        <f t="shared" si="6435"/>
        <v>0</v>
      </c>
      <c r="GA651" s="84">
        <v>0</v>
      </c>
      <c r="GB651" s="84">
        <v>0</v>
      </c>
      <c r="GC651" s="84">
        <f t="shared" si="6436"/>
        <v>0</v>
      </c>
      <c r="GD651" s="84">
        <f t="shared" si="6437"/>
        <v>0</v>
      </c>
      <c r="GE651" s="84">
        <f t="shared" si="6438"/>
        <v>0</v>
      </c>
      <c r="GF651" s="191" t="str">
        <f t="shared" si="6439"/>
        <v>nebija plānots</v>
      </c>
      <c r="GG651" s="84">
        <f t="shared" si="6440"/>
        <v>0</v>
      </c>
      <c r="GH651" s="84">
        <v>0</v>
      </c>
      <c r="GI651" s="84">
        <v>0</v>
      </c>
      <c r="GJ651" s="84">
        <f t="shared" si="6441"/>
        <v>0</v>
      </c>
      <c r="GK651" s="84">
        <f t="shared" si="6442"/>
        <v>0</v>
      </c>
      <c r="GL651" s="84">
        <f t="shared" si="6443"/>
        <v>0</v>
      </c>
      <c r="GM651" s="191" t="str">
        <f t="shared" si="6444"/>
        <v>nebija plānots</v>
      </c>
      <c r="GN651" s="84">
        <f t="shared" si="6445"/>
        <v>0</v>
      </c>
      <c r="GO651" s="84">
        <v>0</v>
      </c>
      <c r="GP651" s="84">
        <v>0</v>
      </c>
      <c r="GQ651" s="84">
        <f t="shared" si="6414"/>
        <v>0</v>
      </c>
      <c r="GR651" s="84">
        <f t="shared" si="6415"/>
        <v>0</v>
      </c>
      <c r="GS651" s="84">
        <f t="shared" si="6416"/>
        <v>0</v>
      </c>
      <c r="GT651" s="191" t="str">
        <f t="shared" si="6446"/>
        <v>nebija plānots</v>
      </c>
      <c r="GU651" s="84">
        <f t="shared" si="6417"/>
        <v>0</v>
      </c>
      <c r="GV651" s="84">
        <v>0</v>
      </c>
      <c r="GW651" s="84">
        <v>0</v>
      </c>
      <c r="GX651" s="84">
        <f t="shared" si="6418"/>
        <v>0</v>
      </c>
      <c r="GY651" s="84">
        <f t="shared" si="6419"/>
        <v>0</v>
      </c>
      <c r="GZ651" s="84">
        <f t="shared" si="6420"/>
        <v>0</v>
      </c>
      <c r="HA651" s="191" t="str">
        <f t="shared" si="6643"/>
        <v>nebija plānots</v>
      </c>
      <c r="HB651" s="84">
        <f t="shared" si="6421"/>
        <v>0</v>
      </c>
      <c r="HC651" s="40"/>
      <c r="HD651" s="40"/>
      <c r="HE651" s="99" t="s">
        <v>660</v>
      </c>
      <c r="HF651" s="99"/>
      <c r="HG651" s="100" t="s">
        <v>659</v>
      </c>
      <c r="HH651" s="100"/>
      <c r="HI651" s="100"/>
    </row>
    <row r="652" spans="1:217" ht="42" collapsed="1" x14ac:dyDescent="0.45">
      <c r="A652" s="1" t="str">
        <f t="shared" si="6994"/>
        <v>13.1.2.1 (1.1.1.1)__</v>
      </c>
      <c r="B652" s="9" t="str">
        <f>C652&amp;J652&amp;"."&amp;D652</f>
        <v>1.1.1.1.K0.Jā</v>
      </c>
      <c r="C652" s="1" t="s">
        <v>31</v>
      </c>
      <c r="D652" s="1" t="s">
        <v>1470</v>
      </c>
      <c r="E652" s="35">
        <v>634</v>
      </c>
      <c r="F652" s="57">
        <v>13</v>
      </c>
      <c r="G652" s="57" t="s">
        <v>597</v>
      </c>
      <c r="H652" s="57" t="s">
        <v>443</v>
      </c>
      <c r="I652" s="54" t="str">
        <f t="shared" si="6960"/>
        <v>13.1.2.1 (1.1.1.1) Pētniecība un inovācijas</v>
      </c>
      <c r="J652" s="54" t="s">
        <v>1472</v>
      </c>
      <c r="K652" s="55" t="s">
        <v>33</v>
      </c>
      <c r="L652" s="38"/>
      <c r="M652" s="57" t="s">
        <v>34</v>
      </c>
      <c r="N652" s="57" t="s">
        <v>423</v>
      </c>
      <c r="O652" s="55" t="s">
        <v>222</v>
      </c>
      <c r="P652" s="55" t="s">
        <v>225</v>
      </c>
      <c r="Q652" s="157">
        <f t="shared" ref="Q652" si="7103">S652+T652+U652+V652+W652</f>
        <v>9266084</v>
      </c>
      <c r="R652" s="57">
        <f>S652+T652+U652+V652</f>
        <v>9266084</v>
      </c>
      <c r="S652" s="80">
        <v>0</v>
      </c>
      <c r="T652" s="165">
        <v>9266084</v>
      </c>
      <c r="U652" s="80">
        <v>0</v>
      </c>
      <c r="V652" s="80">
        <v>0</v>
      </c>
      <c r="W652" s="80">
        <v>0</v>
      </c>
      <c r="X652" s="85" t="str">
        <f t="shared" si="6497"/>
        <v>ReactEU ERAF</v>
      </c>
      <c r="Y652" s="85">
        <v>0</v>
      </c>
      <c r="Z652" s="85">
        <v>0</v>
      </c>
      <c r="AA652" s="85">
        <v>0</v>
      </c>
      <c r="AB652" s="85">
        <v>0</v>
      </c>
      <c r="AC652" s="85">
        <v>0</v>
      </c>
      <c r="AD652" s="85">
        <v>0</v>
      </c>
      <c r="AE652" s="85">
        <v>0</v>
      </c>
      <c r="AF652" s="85">
        <v>0</v>
      </c>
      <c r="AG652" s="85">
        <v>0</v>
      </c>
      <c r="AH652" s="85">
        <v>0</v>
      </c>
      <c r="AI652" s="85">
        <v>0</v>
      </c>
      <c r="AJ652" s="85">
        <v>0</v>
      </c>
      <c r="AK652" s="85">
        <v>0</v>
      </c>
      <c r="AL652" s="85">
        <v>0</v>
      </c>
      <c r="AM652" s="85">
        <v>0</v>
      </c>
      <c r="AN652" s="85">
        <f t="shared" si="6963"/>
        <v>0</v>
      </c>
      <c r="AO652" s="85">
        <v>0</v>
      </c>
      <c r="AP652" s="57">
        <f t="shared" si="6899"/>
        <v>0</v>
      </c>
      <c r="AQ652" s="85">
        <v>0</v>
      </c>
      <c r="AR652" s="85">
        <v>0</v>
      </c>
      <c r="AS652" s="85">
        <v>0</v>
      </c>
      <c r="AT652" s="85">
        <v>0</v>
      </c>
      <c r="AU652" s="85">
        <v>0</v>
      </c>
      <c r="AV652" s="85">
        <v>0</v>
      </c>
      <c r="AW652" s="85">
        <v>0</v>
      </c>
      <c r="AX652" s="85">
        <v>0</v>
      </c>
      <c r="AY652" s="85">
        <v>0</v>
      </c>
      <c r="AZ652" s="85">
        <v>0</v>
      </c>
      <c r="BA652" s="85">
        <v>0</v>
      </c>
      <c r="BB652" s="85">
        <v>0</v>
      </c>
      <c r="BC652" s="57">
        <f t="shared" si="6864"/>
        <v>0</v>
      </c>
      <c r="BD652" s="57">
        <f t="shared" si="6865"/>
        <v>0</v>
      </c>
      <c r="BE652" s="85">
        <v>0</v>
      </c>
      <c r="BF652" s="85">
        <v>0</v>
      </c>
      <c r="BG652" s="85">
        <v>0</v>
      </c>
      <c r="BH652" s="85">
        <v>0</v>
      </c>
      <c r="BI652" s="85">
        <v>0</v>
      </c>
      <c r="BJ652" s="85">
        <v>0</v>
      </c>
      <c r="BK652" s="85">
        <v>0</v>
      </c>
      <c r="BL652" s="85">
        <v>0</v>
      </c>
      <c r="BM652" s="85">
        <v>0</v>
      </c>
      <c r="BN652" s="167">
        <v>25051.120000000003</v>
      </c>
      <c r="BO652" s="167">
        <v>19906.7</v>
      </c>
      <c r="BP652" s="167">
        <v>58550.869999999995</v>
      </c>
      <c r="BQ652" s="57">
        <f t="shared" si="6866"/>
        <v>103508.69</v>
      </c>
      <c r="BR652" s="167">
        <v>29771.489999999998</v>
      </c>
      <c r="BS652" s="167">
        <v>15635.130000000001</v>
      </c>
      <c r="BT652" s="167">
        <v>21736.37</v>
      </c>
      <c r="BU652" s="167">
        <v>15914.34</v>
      </c>
      <c r="BV652" s="85"/>
      <c r="BW652" s="167">
        <v>304568.75</v>
      </c>
      <c r="BX652" s="167">
        <v>74314.87000000001</v>
      </c>
      <c r="BY652" s="167">
        <v>4411.68</v>
      </c>
      <c r="BZ652" s="167">
        <v>90945.88</v>
      </c>
      <c r="CA652" s="167">
        <v>125450.75</v>
      </c>
      <c r="CB652" s="167">
        <v>39290.619999999995</v>
      </c>
      <c r="CC652" s="167">
        <v>114275.32</v>
      </c>
      <c r="CD652" s="57">
        <f t="shared" si="6867"/>
        <v>836315.2</v>
      </c>
      <c r="CE652" s="85">
        <v>146103.41999999998</v>
      </c>
      <c r="CF652" s="85">
        <v>405502.1</v>
      </c>
      <c r="CG652" s="85">
        <v>77579.69</v>
      </c>
      <c r="CH652" s="85">
        <v>184261.33</v>
      </c>
      <c r="CI652" s="85">
        <v>171799.25</v>
      </c>
      <c r="CJ652" s="85">
        <v>107568.46999999999</v>
      </c>
      <c r="CK652" s="85">
        <v>250239.41000000003</v>
      </c>
      <c r="CL652" s="85">
        <v>237514.15</v>
      </c>
      <c r="CM652" s="85">
        <v>334300.41999999993</v>
      </c>
      <c r="CN652" s="85">
        <v>269251.73</v>
      </c>
      <c r="CO652" s="84">
        <v>105968.66</v>
      </c>
      <c r="CP652" s="84">
        <v>271996.55</v>
      </c>
      <c r="CQ652" s="57">
        <f>CE652+CF652+CG652+CH652+CI652+CJ652+CK652+CL652+CM652+CN652+CO652+CP652</f>
        <v>2562085.1799999997</v>
      </c>
      <c r="CR652" s="57">
        <f t="shared" si="6498"/>
        <v>3501909.0699999994</v>
      </c>
      <c r="CS652" s="179">
        <v>191396.21</v>
      </c>
      <c r="CT652" s="84">
        <v>494046.62</v>
      </c>
      <c r="CU652" s="84">
        <v>397786.83</v>
      </c>
      <c r="CV652" s="84">
        <f t="shared" si="6462"/>
        <v>685442.83</v>
      </c>
      <c r="CW652" s="84">
        <v>0</v>
      </c>
      <c r="CX652" s="84">
        <f t="shared" si="6463"/>
        <v>589183.04</v>
      </c>
      <c r="CY652" s="191">
        <f t="shared" si="6464"/>
        <v>0.85956554538618501</v>
      </c>
      <c r="CZ652" s="84">
        <f t="shared" si="6465"/>
        <v>-96259.789999999921</v>
      </c>
      <c r="DA652" s="84">
        <f t="shared" ref="DA652:FL652" si="7104">DA653+DA654</f>
        <v>167561.56</v>
      </c>
      <c r="DB652" s="84">
        <v>252610.32</v>
      </c>
      <c r="DC652" s="84">
        <f t="shared" si="6467"/>
        <v>853004.3899999999</v>
      </c>
      <c r="DD652" s="84">
        <v>0</v>
      </c>
      <c r="DE652" s="84">
        <f t="shared" si="6422"/>
        <v>841793.3600000001</v>
      </c>
      <c r="DF652" s="191">
        <f t="shared" ref="DF652" si="7105">IFERROR(DE652/DC652,"nebija plānots")</f>
        <v>0.98685700785197628</v>
      </c>
      <c r="DG652" s="84">
        <f t="shared" ref="DG652" si="7106">DE652-DC652</f>
        <v>-11211.029999999795</v>
      </c>
      <c r="DH652" s="84">
        <f t="shared" si="7104"/>
        <v>115194.04</v>
      </c>
      <c r="DI652" s="84">
        <v>281340.44</v>
      </c>
      <c r="DJ652" s="84">
        <f t="shared" ref="DJ652" si="7107">DC652+DH652</f>
        <v>968198.42999999993</v>
      </c>
      <c r="DK652" s="84">
        <v>0</v>
      </c>
      <c r="DL652" s="84">
        <f t="shared" si="6423"/>
        <v>1123133.8</v>
      </c>
      <c r="DM652" s="191">
        <f t="shared" ref="DM652" si="7108">IFERROR(DL652/DJ652,"nebija plānots")</f>
        <v>1.1600243970649695</v>
      </c>
      <c r="DN652" s="84">
        <f t="shared" ref="DN652" si="7109">DL652-DJ652</f>
        <v>154935.37000000011</v>
      </c>
      <c r="DO652" s="84">
        <f t="shared" si="7104"/>
        <v>313083.98</v>
      </c>
      <c r="DP652" s="84">
        <v>96309.51</v>
      </c>
      <c r="DQ652" s="84">
        <f t="shared" ref="DQ652" si="7110">DJ652+DO652</f>
        <v>1281282.4099999999</v>
      </c>
      <c r="DR652" s="84">
        <v>0</v>
      </c>
      <c r="DS652" s="84">
        <f t="shared" si="6424"/>
        <v>1219443.31</v>
      </c>
      <c r="DT652" s="191">
        <f t="shared" ref="DT652" si="7111">IFERROR(DS652/DQ652,"nebija plānots")</f>
        <v>0.95173655743857444</v>
      </c>
      <c r="DU652" s="84">
        <f t="shared" ref="DU652" si="7112">DS652-DQ652</f>
        <v>-61839.09999999986</v>
      </c>
      <c r="DV652" s="84">
        <f t="shared" si="7104"/>
        <v>256429.79</v>
      </c>
      <c r="DW652" s="84">
        <v>467350.19</v>
      </c>
      <c r="DX652" s="84">
        <f t="shared" ref="DX652" si="7113">DQ652+DV652</f>
        <v>1537712.2</v>
      </c>
      <c r="DY652" s="84">
        <v>0</v>
      </c>
      <c r="DZ652" s="84">
        <f t="shared" si="6425"/>
        <v>1686793.5</v>
      </c>
      <c r="EA652" s="191">
        <f t="shared" ref="EA652" si="7114">IFERROR(DZ652/DX652,"nebija plānots")</f>
        <v>1.0969500664688749</v>
      </c>
      <c r="EB652" s="84">
        <f t="shared" ref="EB652" si="7115">DZ652-DX652</f>
        <v>149081.30000000005</v>
      </c>
      <c r="EC652" s="84">
        <f t="shared" si="7104"/>
        <v>45503.96</v>
      </c>
      <c r="ED652" s="84">
        <v>144812.14000000001</v>
      </c>
      <c r="EE652" s="84">
        <f t="shared" ref="EE652" si="7116">DX652+EC652</f>
        <v>1583216.16</v>
      </c>
      <c r="EF652" s="84">
        <v>0</v>
      </c>
      <c r="EG652" s="84">
        <f t="shared" si="6426"/>
        <v>1831605.6400000001</v>
      </c>
      <c r="EH652" s="191">
        <f t="shared" ref="EH652" si="7117">IFERROR(EG652/EE652,"nebija plānots")</f>
        <v>1.156889176775457</v>
      </c>
      <c r="EI652" s="84">
        <f t="shared" ref="EI652" si="7118">EG652-EE652</f>
        <v>248389.48000000021</v>
      </c>
      <c r="EJ652" s="84">
        <f t="shared" si="7104"/>
        <v>382080.97</v>
      </c>
      <c r="EK652" s="84">
        <v>259038.15</v>
      </c>
      <c r="EL652" s="84">
        <f t="shared" ref="EL652" si="7119">EE652+EJ652</f>
        <v>1965297.13</v>
      </c>
      <c r="EM652" s="84">
        <v>0</v>
      </c>
      <c r="EN652" s="84">
        <f t="shared" si="6427"/>
        <v>2090643.79</v>
      </c>
      <c r="EO652" s="191">
        <f t="shared" ref="EO652" si="7120">IFERROR(EN652/EL652,"nebija plānots")</f>
        <v>1.0637800046041894</v>
      </c>
      <c r="EP652" s="84">
        <f t="shared" ref="EP652" si="7121">EN652-EL652</f>
        <v>125346.66000000015</v>
      </c>
      <c r="EQ652" s="84">
        <f t="shared" si="7104"/>
        <v>77212.78</v>
      </c>
      <c r="ER652" s="84">
        <v>181913.31</v>
      </c>
      <c r="ES652" s="84">
        <f t="shared" ref="ES652" si="7122">EL652+EQ652</f>
        <v>2042509.91</v>
      </c>
      <c r="ET652" s="84">
        <v>0</v>
      </c>
      <c r="EU652" s="84">
        <f t="shared" si="6428"/>
        <v>2272557.1</v>
      </c>
      <c r="EV652" s="191">
        <f t="shared" ref="EV652" si="7123">IFERROR(EU652/ES652,"nebija plānots")</f>
        <v>1.1126296567148604</v>
      </c>
      <c r="EW652" s="84">
        <f t="shared" ref="EW652" si="7124">EU652-ES652</f>
        <v>230047.19000000018</v>
      </c>
      <c r="EX652" s="84">
        <f t="shared" si="7104"/>
        <v>10234.34</v>
      </c>
      <c r="EY652" s="84">
        <v>70478.63</v>
      </c>
      <c r="EZ652" s="84">
        <f t="shared" ref="EZ652" si="7125">ES652+EX652</f>
        <v>2052744.25</v>
      </c>
      <c r="FA652" s="84">
        <v>0</v>
      </c>
      <c r="FB652" s="84">
        <f t="shared" si="6429"/>
        <v>2343035.73</v>
      </c>
      <c r="FC652" s="191">
        <f t="shared" ref="FC652" si="7126">IFERROR(FB652/EZ652,"nebija plānots")</f>
        <v>1.141416291873671</v>
      </c>
      <c r="FD652" s="84">
        <f t="shared" ref="FD652" si="7127">FB652-EZ652</f>
        <v>290291.48</v>
      </c>
      <c r="FE652" s="84">
        <f t="shared" si="7104"/>
        <v>106926.81</v>
      </c>
      <c r="FF652" s="84">
        <v>131831.71</v>
      </c>
      <c r="FG652" s="84">
        <f t="shared" ref="FG652" si="7128">EZ652+FE652</f>
        <v>2159671.06</v>
      </c>
      <c r="FH652" s="84">
        <v>0</v>
      </c>
      <c r="FI652" s="84">
        <f t="shared" si="6430"/>
        <v>2474867.44</v>
      </c>
      <c r="FJ652" s="191">
        <f t="shared" ref="FJ652" si="7129">IFERROR(FI652/FG652,"nebija plānots")</f>
        <v>1.1459464757563589</v>
      </c>
      <c r="FK652" s="84">
        <f t="shared" ref="FK652" si="7130">FI652-FG652</f>
        <v>315196.37999999989</v>
      </c>
      <c r="FL652" s="84">
        <f t="shared" si="7104"/>
        <v>48717.84</v>
      </c>
      <c r="FM652" s="84">
        <v>29318.99</v>
      </c>
      <c r="FN652" s="84">
        <f t="shared" ref="FN652" si="7131">FG652+FL652</f>
        <v>2208388.9</v>
      </c>
      <c r="FO652" s="84">
        <v>0</v>
      </c>
      <c r="FP652" s="84">
        <f t="shared" si="6431"/>
        <v>2504186.4300000002</v>
      </c>
      <c r="FQ652" s="191">
        <f t="shared" ref="FQ652" si="7132">IFERROR(FP652/FN652,"nebija plānots")</f>
        <v>1.133942681019634</v>
      </c>
      <c r="FR652" s="84">
        <f t="shared" ref="FR652" si="7133">FP652-FN652</f>
        <v>295797.53000000026</v>
      </c>
      <c r="FS652" s="97">
        <f t="shared" ref="FS652" si="7134">CS652+CT652+DA652+DH652+DO652+DV652+EC652+EJ652+EQ652+EX652+FE652+FL652</f>
        <v>2208388.9</v>
      </c>
      <c r="FT652" s="97">
        <f t="shared" si="6432"/>
        <v>6006095.5</v>
      </c>
      <c r="FU652" s="84">
        <v>561188.69999999995</v>
      </c>
      <c r="FV652" s="84">
        <v>151294.22</v>
      </c>
      <c r="FW652" s="84">
        <v>0</v>
      </c>
      <c r="FX652" s="84">
        <f t="shared" si="6433"/>
        <v>151294.22</v>
      </c>
      <c r="FY652" s="191">
        <f t="shared" si="6434"/>
        <v>0.26959598438101123</v>
      </c>
      <c r="FZ652" s="84">
        <f t="shared" si="6435"/>
        <v>409894.48</v>
      </c>
      <c r="GA652" s="84">
        <v>423809.27</v>
      </c>
      <c r="GB652" s="84">
        <v>0</v>
      </c>
      <c r="GC652" s="84">
        <f t="shared" si="6436"/>
        <v>423809.27</v>
      </c>
      <c r="GD652" s="84">
        <f t="shared" si="6437"/>
        <v>0</v>
      </c>
      <c r="GE652" s="84">
        <f t="shared" si="6438"/>
        <v>575103.49</v>
      </c>
      <c r="GF652" s="191">
        <f t="shared" si="6439"/>
        <v>1.0247952070310753</v>
      </c>
      <c r="GG652" s="84">
        <f t="shared" si="6440"/>
        <v>-13914.790000000037</v>
      </c>
      <c r="GH652" s="84">
        <v>84422.93</v>
      </c>
      <c r="GI652" s="84">
        <v>0</v>
      </c>
      <c r="GJ652" s="84">
        <f t="shared" si="6441"/>
        <v>84422.93</v>
      </c>
      <c r="GK652" s="84">
        <f t="shared" si="6442"/>
        <v>0</v>
      </c>
      <c r="GL652" s="84">
        <f t="shared" si="6443"/>
        <v>659526.41999999993</v>
      </c>
      <c r="GM652" s="191">
        <f t="shared" si="6444"/>
        <v>1.1752311121018653</v>
      </c>
      <c r="GN652" s="84">
        <f t="shared" si="6445"/>
        <v>-98337.72000000003</v>
      </c>
      <c r="GO652" s="84">
        <v>0</v>
      </c>
      <c r="GP652" s="84">
        <v>0</v>
      </c>
      <c r="GQ652" s="84">
        <f t="shared" si="6414"/>
        <v>0</v>
      </c>
      <c r="GR652" s="84">
        <f t="shared" si="6415"/>
        <v>0</v>
      </c>
      <c r="GS652" s="84">
        <f t="shared" si="6416"/>
        <v>659526.41999999993</v>
      </c>
      <c r="GT652" s="191">
        <f t="shared" si="6446"/>
        <v>1.1752311121018653</v>
      </c>
      <c r="GU652" s="84">
        <f t="shared" si="6417"/>
        <v>-98337.72000000003</v>
      </c>
      <c r="GV652" s="84">
        <v>0</v>
      </c>
      <c r="GW652" s="84">
        <v>0</v>
      </c>
      <c r="GX652" s="84">
        <f t="shared" si="6418"/>
        <v>0</v>
      </c>
      <c r="GY652" s="84">
        <f t="shared" si="6419"/>
        <v>0</v>
      </c>
      <c r="GZ652" s="84">
        <f t="shared" si="6420"/>
        <v>659526.41999999993</v>
      </c>
      <c r="HA652" s="191">
        <f t="shared" si="6643"/>
        <v>1.1752311121018653</v>
      </c>
      <c r="HB652" s="84">
        <f t="shared" si="6421"/>
        <v>-98337.72000000003</v>
      </c>
      <c r="HC652" s="57">
        <f>FU652+FS652+CQ652+CD652+BQ652+BC652+AP652</f>
        <v>6271486.6699999999</v>
      </c>
      <c r="HD652" s="57">
        <f>Q652-HC652</f>
        <v>2994597.33</v>
      </c>
      <c r="HE652" s="58" t="s">
        <v>922</v>
      </c>
      <c r="HF652" s="58"/>
      <c r="HG652" s="174" t="s">
        <v>941</v>
      </c>
      <c r="HH652" s="59"/>
      <c r="HI652" s="137" t="s">
        <v>710</v>
      </c>
    </row>
    <row r="653" spans="1:217" ht="78" hidden="1" outlineLevel="1" x14ac:dyDescent="0.45">
      <c r="B653" s="9"/>
      <c r="D653" s="1" t="s">
        <v>1470</v>
      </c>
      <c r="E653" s="35">
        <v>635</v>
      </c>
      <c r="F653" s="40">
        <v>13</v>
      </c>
      <c r="G653" s="40" t="s">
        <v>442</v>
      </c>
      <c r="H653" s="40" t="s">
        <v>443</v>
      </c>
      <c r="I653" s="37" t="s">
        <v>585</v>
      </c>
      <c r="J653" s="54">
        <v>0</v>
      </c>
      <c r="K653" s="38"/>
      <c r="L653" s="38"/>
      <c r="M653" s="40" t="s">
        <v>34</v>
      </c>
      <c r="N653" s="40"/>
      <c r="O653" s="38"/>
      <c r="P653" s="38" t="s">
        <v>456</v>
      </c>
      <c r="Q653" s="40"/>
      <c r="R653" s="40"/>
      <c r="S653" s="40"/>
      <c r="T653" s="40"/>
      <c r="U653" s="40"/>
      <c r="V653" s="40"/>
      <c r="W653" s="40"/>
      <c r="X653" s="85">
        <f t="shared" si="6497"/>
        <v>0</v>
      </c>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0"/>
      <c r="AZ653" s="40"/>
      <c r="BA653" s="40"/>
      <c r="BB653" s="40"/>
      <c r="BC653" s="40"/>
      <c r="BD653" s="40"/>
      <c r="BE653" s="40"/>
      <c r="BF653" s="40"/>
      <c r="BG653" s="40"/>
      <c r="BH653" s="40"/>
      <c r="BI653" s="40"/>
      <c r="BJ653" s="40"/>
      <c r="BK653" s="40"/>
      <c r="BL653" s="40"/>
      <c r="BM653" s="40"/>
      <c r="BN653" s="40"/>
      <c r="BO653" s="40"/>
      <c r="BP653" s="40"/>
      <c r="BQ653" s="40"/>
      <c r="BR653" s="40"/>
      <c r="BS653" s="40"/>
      <c r="BT653" s="40"/>
      <c r="BU653" s="40"/>
      <c r="BV653" s="40"/>
      <c r="BW653" s="40"/>
      <c r="BX653" s="40"/>
      <c r="BY653" s="40"/>
      <c r="BZ653" s="40"/>
      <c r="CA653" s="40"/>
      <c r="CB653" s="40"/>
      <c r="CC653" s="40"/>
      <c r="CD653" s="40"/>
      <c r="CE653" s="40"/>
      <c r="CF653" s="40"/>
      <c r="CG653" s="40"/>
      <c r="CH653" s="40"/>
      <c r="CI653" s="40"/>
      <c r="CJ653" s="40"/>
      <c r="CK653" s="40"/>
      <c r="CL653" s="40"/>
      <c r="CM653" s="40"/>
      <c r="CN653" s="40"/>
      <c r="CO653" s="84">
        <v>0</v>
      </c>
      <c r="CP653" s="84">
        <v>0</v>
      </c>
      <c r="CQ653" s="40"/>
      <c r="CR653" s="57">
        <f t="shared" si="6498"/>
        <v>0</v>
      </c>
      <c r="CS653" s="40"/>
      <c r="CT653" s="40"/>
      <c r="CU653" s="84"/>
      <c r="CV653" s="84"/>
      <c r="CW653" s="84"/>
      <c r="CX653" s="84"/>
      <c r="CY653" s="191"/>
      <c r="CZ653" s="84"/>
      <c r="DA653" s="40"/>
      <c r="DB653" s="84">
        <v>0</v>
      </c>
      <c r="DC653" s="84"/>
      <c r="DD653" s="84"/>
      <c r="DE653" s="84">
        <f t="shared" si="6422"/>
        <v>0</v>
      </c>
      <c r="DF653" s="191"/>
      <c r="DG653" s="84"/>
      <c r="DH653" s="40"/>
      <c r="DI653" s="84">
        <v>0</v>
      </c>
      <c r="DJ653" s="84"/>
      <c r="DK653" s="84"/>
      <c r="DL653" s="84">
        <f t="shared" si="6423"/>
        <v>0</v>
      </c>
      <c r="DM653" s="191"/>
      <c r="DN653" s="84"/>
      <c r="DO653" s="40"/>
      <c r="DP653" s="84">
        <v>0</v>
      </c>
      <c r="DQ653" s="84"/>
      <c r="DR653" s="84"/>
      <c r="DS653" s="84">
        <f t="shared" si="6424"/>
        <v>0</v>
      </c>
      <c r="DT653" s="191"/>
      <c r="DU653" s="84"/>
      <c r="DV653" s="40"/>
      <c r="DW653" s="84">
        <v>0</v>
      </c>
      <c r="DX653" s="84"/>
      <c r="DY653" s="84"/>
      <c r="DZ653" s="84">
        <f t="shared" si="6425"/>
        <v>0</v>
      </c>
      <c r="EA653" s="191"/>
      <c r="EB653" s="84"/>
      <c r="EC653" s="40"/>
      <c r="ED653" s="84">
        <v>0</v>
      </c>
      <c r="EE653" s="84"/>
      <c r="EF653" s="84"/>
      <c r="EG653" s="84">
        <f t="shared" si="6426"/>
        <v>0</v>
      </c>
      <c r="EH653" s="191"/>
      <c r="EI653" s="84"/>
      <c r="EJ653" s="40"/>
      <c r="EK653" s="84">
        <v>0</v>
      </c>
      <c r="EL653" s="84"/>
      <c r="EM653" s="84"/>
      <c r="EN653" s="84">
        <f t="shared" si="6427"/>
        <v>0</v>
      </c>
      <c r="EO653" s="191"/>
      <c r="EP653" s="84"/>
      <c r="EQ653" s="40"/>
      <c r="ER653" s="84">
        <v>0</v>
      </c>
      <c r="ES653" s="84"/>
      <c r="ET653" s="84"/>
      <c r="EU653" s="84">
        <f t="shared" si="6428"/>
        <v>0</v>
      </c>
      <c r="EV653" s="191"/>
      <c r="EW653" s="84"/>
      <c r="EX653" s="40"/>
      <c r="EY653" s="84">
        <v>0</v>
      </c>
      <c r="EZ653" s="84"/>
      <c r="FA653" s="84"/>
      <c r="FB653" s="84">
        <f t="shared" si="6429"/>
        <v>0</v>
      </c>
      <c r="FC653" s="191"/>
      <c r="FD653" s="84"/>
      <c r="FE653" s="40"/>
      <c r="FF653" s="84">
        <v>0</v>
      </c>
      <c r="FG653" s="84"/>
      <c r="FH653" s="84"/>
      <c r="FI653" s="84">
        <f t="shared" si="6430"/>
        <v>0</v>
      </c>
      <c r="FJ653" s="191"/>
      <c r="FK653" s="84"/>
      <c r="FL653" s="40"/>
      <c r="FM653" s="84">
        <v>0</v>
      </c>
      <c r="FN653" s="84"/>
      <c r="FO653" s="84"/>
      <c r="FP653" s="84">
        <f t="shared" si="6431"/>
        <v>0</v>
      </c>
      <c r="FQ653" s="191"/>
      <c r="FR653" s="84"/>
      <c r="FS653" s="40"/>
      <c r="FT653" s="97">
        <f t="shared" si="6432"/>
        <v>0</v>
      </c>
      <c r="FU653" s="84">
        <v>0</v>
      </c>
      <c r="FV653" s="84">
        <v>0</v>
      </c>
      <c r="FW653" s="84">
        <v>0</v>
      </c>
      <c r="FX653" s="84">
        <f t="shared" si="6433"/>
        <v>0</v>
      </c>
      <c r="FY653" s="191" t="str">
        <f t="shared" si="6434"/>
        <v>nebija plānots</v>
      </c>
      <c r="FZ653" s="84">
        <f t="shared" si="6435"/>
        <v>0</v>
      </c>
      <c r="GA653" s="84">
        <v>0</v>
      </c>
      <c r="GB653" s="84">
        <v>0</v>
      </c>
      <c r="GC653" s="84">
        <f t="shared" si="6436"/>
        <v>0</v>
      </c>
      <c r="GD653" s="84">
        <f t="shared" si="6437"/>
        <v>0</v>
      </c>
      <c r="GE653" s="84">
        <f t="shared" si="6438"/>
        <v>0</v>
      </c>
      <c r="GF653" s="191" t="str">
        <f t="shared" si="6439"/>
        <v>nebija plānots</v>
      </c>
      <c r="GG653" s="84">
        <f t="shared" si="6440"/>
        <v>0</v>
      </c>
      <c r="GH653" s="84">
        <v>0</v>
      </c>
      <c r="GI653" s="84">
        <v>0</v>
      </c>
      <c r="GJ653" s="84">
        <f t="shared" si="6441"/>
        <v>0</v>
      </c>
      <c r="GK653" s="84">
        <f t="shared" si="6442"/>
        <v>0</v>
      </c>
      <c r="GL653" s="84">
        <f t="shared" si="6443"/>
        <v>0</v>
      </c>
      <c r="GM653" s="191" t="str">
        <f t="shared" si="6444"/>
        <v>nebija plānots</v>
      </c>
      <c r="GN653" s="84">
        <f t="shared" si="6445"/>
        <v>0</v>
      </c>
      <c r="GO653" s="84">
        <v>0</v>
      </c>
      <c r="GP653" s="84">
        <v>0</v>
      </c>
      <c r="GQ653" s="84">
        <f t="shared" si="6414"/>
        <v>0</v>
      </c>
      <c r="GR653" s="84">
        <f t="shared" si="6415"/>
        <v>0</v>
      </c>
      <c r="GS653" s="84">
        <f t="shared" si="6416"/>
        <v>0</v>
      </c>
      <c r="GT653" s="191" t="str">
        <f t="shared" si="6446"/>
        <v>nebija plānots</v>
      </c>
      <c r="GU653" s="84">
        <f t="shared" si="6417"/>
        <v>0</v>
      </c>
      <c r="GV653" s="84">
        <v>0</v>
      </c>
      <c r="GW653" s="84">
        <v>0</v>
      </c>
      <c r="GX653" s="84">
        <f t="shared" si="6418"/>
        <v>0</v>
      </c>
      <c r="GY653" s="84">
        <f t="shared" si="6419"/>
        <v>0</v>
      </c>
      <c r="GZ653" s="84">
        <f t="shared" si="6420"/>
        <v>0</v>
      </c>
      <c r="HA653" s="191" t="str">
        <f t="shared" si="6643"/>
        <v>nebija plānots</v>
      </c>
      <c r="HB653" s="84">
        <f t="shared" si="6421"/>
        <v>0</v>
      </c>
      <c r="HC653" s="40"/>
      <c r="HD653" s="40"/>
      <c r="HE653" s="99"/>
      <c r="HF653" s="99"/>
      <c r="HG653" s="175" t="s">
        <v>941</v>
      </c>
      <c r="HH653" s="100"/>
      <c r="HI653" s="100"/>
    </row>
    <row r="654" spans="1:217" ht="63" hidden="1" outlineLevel="1" x14ac:dyDescent="0.45">
      <c r="B654" s="9"/>
      <c r="D654" s="1" t="s">
        <v>1470</v>
      </c>
      <c r="E654" s="35">
        <v>636</v>
      </c>
      <c r="F654" s="40">
        <v>13</v>
      </c>
      <c r="G654" s="40" t="s">
        <v>442</v>
      </c>
      <c r="H654" s="40" t="s">
        <v>443</v>
      </c>
      <c r="I654" s="37" t="s">
        <v>585</v>
      </c>
      <c r="J654" s="54">
        <v>0</v>
      </c>
      <c r="K654" s="38"/>
      <c r="L654" s="38"/>
      <c r="M654" s="40" t="s">
        <v>34</v>
      </c>
      <c r="N654" s="40"/>
      <c r="O654" s="38"/>
      <c r="P654" s="38" t="s">
        <v>457</v>
      </c>
      <c r="Q654" s="40"/>
      <c r="R654" s="40"/>
      <c r="S654" s="40"/>
      <c r="T654" s="40"/>
      <c r="U654" s="40"/>
      <c r="V654" s="40"/>
      <c r="W654" s="40"/>
      <c r="X654" s="85">
        <f t="shared" si="6497"/>
        <v>0</v>
      </c>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0"/>
      <c r="AZ654" s="40"/>
      <c r="BA654" s="40"/>
      <c r="BB654" s="40"/>
      <c r="BC654" s="40"/>
      <c r="BD654" s="40"/>
      <c r="BE654" s="40"/>
      <c r="BF654" s="40"/>
      <c r="BG654" s="40"/>
      <c r="BH654" s="40"/>
      <c r="BI654" s="40"/>
      <c r="BJ654" s="40"/>
      <c r="BK654" s="40"/>
      <c r="BL654" s="40"/>
      <c r="BM654" s="40"/>
      <c r="BN654" s="40"/>
      <c r="BO654" s="40"/>
      <c r="BP654" s="40"/>
      <c r="BQ654" s="40"/>
      <c r="BR654" s="40"/>
      <c r="BS654" s="40"/>
      <c r="BT654" s="40"/>
      <c r="BU654" s="40"/>
      <c r="BV654" s="40"/>
      <c r="BW654" s="40"/>
      <c r="BX654" s="40"/>
      <c r="BY654" s="40"/>
      <c r="BZ654" s="40"/>
      <c r="CA654" s="40"/>
      <c r="CB654" s="40"/>
      <c r="CC654" s="40"/>
      <c r="CD654" s="40"/>
      <c r="CE654" s="40"/>
      <c r="CF654" s="40"/>
      <c r="CG654" s="40"/>
      <c r="CH654" s="40"/>
      <c r="CI654" s="40"/>
      <c r="CJ654" s="40"/>
      <c r="CK654" s="40"/>
      <c r="CL654" s="40"/>
      <c r="CM654" s="40"/>
      <c r="CN654" s="40"/>
      <c r="CO654" s="84">
        <v>0</v>
      </c>
      <c r="CP654" s="84">
        <v>0</v>
      </c>
      <c r="CQ654" s="40"/>
      <c r="CR654" s="57">
        <f t="shared" si="6498"/>
        <v>0</v>
      </c>
      <c r="CS654" s="40"/>
      <c r="CT654" s="40">
        <v>494046.62</v>
      </c>
      <c r="CU654" s="84"/>
      <c r="CV654" s="84"/>
      <c r="CW654" s="84"/>
      <c r="CX654" s="84"/>
      <c r="CY654" s="191"/>
      <c r="CZ654" s="84"/>
      <c r="DA654" s="40">
        <v>167561.56</v>
      </c>
      <c r="DB654" s="84">
        <v>0</v>
      </c>
      <c r="DC654" s="84"/>
      <c r="DD654" s="84"/>
      <c r="DE654" s="84">
        <f t="shared" si="6422"/>
        <v>0</v>
      </c>
      <c r="DF654" s="191"/>
      <c r="DG654" s="84"/>
      <c r="DH654" s="40">
        <v>115194.04</v>
      </c>
      <c r="DI654" s="84">
        <v>0</v>
      </c>
      <c r="DJ654" s="84"/>
      <c r="DK654" s="84"/>
      <c r="DL654" s="84">
        <f t="shared" si="6423"/>
        <v>0</v>
      </c>
      <c r="DM654" s="191"/>
      <c r="DN654" s="84"/>
      <c r="DO654" s="40">
        <v>313083.98</v>
      </c>
      <c r="DP654" s="84">
        <v>0</v>
      </c>
      <c r="DQ654" s="84"/>
      <c r="DR654" s="84"/>
      <c r="DS654" s="84">
        <f t="shared" si="6424"/>
        <v>0</v>
      </c>
      <c r="DT654" s="191"/>
      <c r="DU654" s="84"/>
      <c r="DV654" s="40">
        <v>256429.79</v>
      </c>
      <c r="DW654" s="84">
        <v>0</v>
      </c>
      <c r="DX654" s="84"/>
      <c r="DY654" s="84"/>
      <c r="DZ654" s="84">
        <f t="shared" si="6425"/>
        <v>0</v>
      </c>
      <c r="EA654" s="191"/>
      <c r="EB654" s="84"/>
      <c r="EC654" s="40">
        <v>45503.96</v>
      </c>
      <c r="ED654" s="84">
        <v>0</v>
      </c>
      <c r="EE654" s="84"/>
      <c r="EF654" s="84"/>
      <c r="EG654" s="84">
        <f t="shared" si="6426"/>
        <v>0</v>
      </c>
      <c r="EH654" s="191"/>
      <c r="EI654" s="84"/>
      <c r="EJ654" s="40">
        <v>382080.97</v>
      </c>
      <c r="EK654" s="84">
        <v>0</v>
      </c>
      <c r="EL654" s="84"/>
      <c r="EM654" s="84"/>
      <c r="EN654" s="84">
        <f t="shared" si="6427"/>
        <v>0</v>
      </c>
      <c r="EO654" s="191"/>
      <c r="EP654" s="84"/>
      <c r="EQ654" s="40">
        <v>77212.78</v>
      </c>
      <c r="ER654" s="84">
        <v>0</v>
      </c>
      <c r="ES654" s="84"/>
      <c r="ET654" s="84"/>
      <c r="EU654" s="84">
        <f t="shared" si="6428"/>
        <v>0</v>
      </c>
      <c r="EV654" s="191"/>
      <c r="EW654" s="84"/>
      <c r="EX654" s="40">
        <v>10234.34</v>
      </c>
      <c r="EY654" s="84">
        <v>0</v>
      </c>
      <c r="EZ654" s="84"/>
      <c r="FA654" s="84"/>
      <c r="FB654" s="84">
        <f t="shared" si="6429"/>
        <v>0</v>
      </c>
      <c r="FC654" s="191"/>
      <c r="FD654" s="84"/>
      <c r="FE654" s="40">
        <v>106926.81</v>
      </c>
      <c r="FF654" s="84">
        <v>0</v>
      </c>
      <c r="FG654" s="84"/>
      <c r="FH654" s="84"/>
      <c r="FI654" s="84">
        <f t="shared" si="6430"/>
        <v>0</v>
      </c>
      <c r="FJ654" s="191"/>
      <c r="FK654" s="84"/>
      <c r="FL654" s="40">
        <v>48717.84</v>
      </c>
      <c r="FM654" s="84">
        <v>0</v>
      </c>
      <c r="FN654" s="84"/>
      <c r="FO654" s="84"/>
      <c r="FP654" s="84">
        <f t="shared" si="6431"/>
        <v>0</v>
      </c>
      <c r="FQ654" s="191"/>
      <c r="FR654" s="84"/>
      <c r="FS654" s="40"/>
      <c r="FT654" s="97">
        <f t="shared" si="6432"/>
        <v>0</v>
      </c>
      <c r="FU654" s="84">
        <v>0</v>
      </c>
      <c r="FV654" s="84">
        <v>0</v>
      </c>
      <c r="FW654" s="84">
        <v>0</v>
      </c>
      <c r="FX654" s="84">
        <f t="shared" si="6433"/>
        <v>0</v>
      </c>
      <c r="FY654" s="191" t="str">
        <f t="shared" si="6434"/>
        <v>nebija plānots</v>
      </c>
      <c r="FZ654" s="84">
        <f t="shared" si="6435"/>
        <v>0</v>
      </c>
      <c r="GA654" s="84">
        <v>0</v>
      </c>
      <c r="GB654" s="84">
        <v>0</v>
      </c>
      <c r="GC654" s="84">
        <f t="shared" si="6436"/>
        <v>0</v>
      </c>
      <c r="GD654" s="84">
        <f t="shared" si="6437"/>
        <v>0</v>
      </c>
      <c r="GE654" s="84">
        <f t="shared" si="6438"/>
        <v>0</v>
      </c>
      <c r="GF654" s="191" t="str">
        <f t="shared" si="6439"/>
        <v>nebija plānots</v>
      </c>
      <c r="GG654" s="84">
        <f t="shared" si="6440"/>
        <v>0</v>
      </c>
      <c r="GH654" s="84">
        <v>0</v>
      </c>
      <c r="GI654" s="84">
        <v>0</v>
      </c>
      <c r="GJ654" s="84">
        <f t="shared" si="6441"/>
        <v>0</v>
      </c>
      <c r="GK654" s="84">
        <f t="shared" si="6442"/>
        <v>0</v>
      </c>
      <c r="GL654" s="84">
        <f t="shared" si="6443"/>
        <v>0</v>
      </c>
      <c r="GM654" s="191" t="str">
        <f t="shared" si="6444"/>
        <v>nebija plānots</v>
      </c>
      <c r="GN654" s="84">
        <f t="shared" si="6445"/>
        <v>0</v>
      </c>
      <c r="GO654" s="84">
        <v>0</v>
      </c>
      <c r="GP654" s="84">
        <v>0</v>
      </c>
      <c r="GQ654" s="84">
        <f t="shared" si="6414"/>
        <v>0</v>
      </c>
      <c r="GR654" s="84">
        <f t="shared" si="6415"/>
        <v>0</v>
      </c>
      <c r="GS654" s="84">
        <f t="shared" si="6416"/>
        <v>0</v>
      </c>
      <c r="GT654" s="191" t="str">
        <f t="shared" si="6446"/>
        <v>nebija plānots</v>
      </c>
      <c r="GU654" s="84">
        <f t="shared" si="6417"/>
        <v>0</v>
      </c>
      <c r="GV654" s="84">
        <v>0</v>
      </c>
      <c r="GW654" s="84">
        <v>0</v>
      </c>
      <c r="GX654" s="84">
        <f t="shared" si="6418"/>
        <v>0</v>
      </c>
      <c r="GY654" s="84">
        <f t="shared" si="6419"/>
        <v>0</v>
      </c>
      <c r="GZ654" s="84">
        <f t="shared" si="6420"/>
        <v>0</v>
      </c>
      <c r="HA654" s="191" t="str">
        <f t="shared" si="6643"/>
        <v>nebija plānots</v>
      </c>
      <c r="HB654" s="84">
        <f t="shared" si="6421"/>
        <v>0</v>
      </c>
      <c r="HC654" s="40"/>
      <c r="HD654" s="40"/>
      <c r="HE654" s="99"/>
      <c r="HF654" s="153">
        <v>0.89</v>
      </c>
      <c r="HG654" s="153" t="s">
        <v>923</v>
      </c>
      <c r="HH654" s="100"/>
      <c r="HI654" s="100"/>
    </row>
    <row r="655" spans="1:217" ht="58.5" collapsed="1" x14ac:dyDescent="0.45">
      <c r="A655" s="1" t="str">
        <f t="shared" si="6994"/>
        <v>13.1.2.2 (8.1.2)__</v>
      </c>
      <c r="B655" s="9" t="str">
        <f>C655&amp;J655&amp;"."&amp;D655</f>
        <v>8.1.2.4.Jā</v>
      </c>
      <c r="C655" s="1" t="s">
        <v>152</v>
      </c>
      <c r="D655" s="1" t="s">
        <v>1470</v>
      </c>
      <c r="E655" s="35">
        <v>637</v>
      </c>
      <c r="F655" s="57">
        <v>13</v>
      </c>
      <c r="G655" s="57" t="s">
        <v>599</v>
      </c>
      <c r="H655" s="57" t="s">
        <v>439</v>
      </c>
      <c r="I655" s="54" t="str">
        <f t="shared" ref="I655" si="7135">CONCATENATE(G655," ",H655)</f>
        <v>13.1.2.2 (8.1.2) Atveseļošanas pasākumi izglītības un pētniecības nozarē</v>
      </c>
      <c r="J655" s="54">
        <v>4</v>
      </c>
      <c r="K655" s="55" t="s">
        <v>33</v>
      </c>
      <c r="L655" s="38"/>
      <c r="M655" s="57" t="s">
        <v>34</v>
      </c>
      <c r="N655" s="57" t="s">
        <v>423</v>
      </c>
      <c r="O655" s="55" t="s">
        <v>222</v>
      </c>
      <c r="P655" s="55" t="s">
        <v>225</v>
      </c>
      <c r="Q655" s="157">
        <f t="shared" ref="Q655" si="7136">S655+T655+U655+V655+W655</f>
        <v>8895441</v>
      </c>
      <c r="R655" s="57">
        <f t="shared" ref="R655" si="7137">S655+T655+U655+V655</f>
        <v>8895441</v>
      </c>
      <c r="S655" s="80">
        <v>0</v>
      </c>
      <c r="T655" s="165">
        <v>8895441</v>
      </c>
      <c r="U655" s="80">
        <v>0</v>
      </c>
      <c r="V655" s="80">
        <v>0</v>
      </c>
      <c r="W655" s="80">
        <v>0</v>
      </c>
      <c r="X655" s="85" t="str">
        <f t="shared" si="6497"/>
        <v>ReactEU ERAF</v>
      </c>
      <c r="Y655" s="85">
        <v>0</v>
      </c>
      <c r="Z655" s="85">
        <v>0</v>
      </c>
      <c r="AA655" s="85">
        <v>0</v>
      </c>
      <c r="AB655" s="85">
        <v>0</v>
      </c>
      <c r="AC655" s="85">
        <v>0</v>
      </c>
      <c r="AD655" s="85">
        <v>0</v>
      </c>
      <c r="AE655" s="85">
        <v>0</v>
      </c>
      <c r="AF655" s="85">
        <v>0</v>
      </c>
      <c r="AG655" s="85">
        <v>0</v>
      </c>
      <c r="AH655" s="85">
        <v>0</v>
      </c>
      <c r="AI655" s="85">
        <v>0</v>
      </c>
      <c r="AJ655" s="85">
        <v>0</v>
      </c>
      <c r="AK655" s="85">
        <v>0</v>
      </c>
      <c r="AL655" s="85">
        <v>0</v>
      </c>
      <c r="AM655" s="85">
        <v>0</v>
      </c>
      <c r="AN655" s="85">
        <f t="shared" si="6963"/>
        <v>0</v>
      </c>
      <c r="AO655" s="85">
        <v>0</v>
      </c>
      <c r="AP655" s="57">
        <f t="shared" si="6899"/>
        <v>0</v>
      </c>
      <c r="AQ655" s="85">
        <v>0</v>
      </c>
      <c r="AR655" s="85">
        <v>0</v>
      </c>
      <c r="AS655" s="85">
        <v>0</v>
      </c>
      <c r="AT655" s="85">
        <v>0</v>
      </c>
      <c r="AU655" s="85">
        <v>0</v>
      </c>
      <c r="AV655" s="85">
        <v>0</v>
      </c>
      <c r="AW655" s="85">
        <v>0</v>
      </c>
      <c r="AX655" s="85">
        <v>0</v>
      </c>
      <c r="AY655" s="85">
        <v>0</v>
      </c>
      <c r="AZ655" s="85">
        <v>0</v>
      </c>
      <c r="BA655" s="85">
        <v>0</v>
      </c>
      <c r="BB655" s="85">
        <v>0</v>
      </c>
      <c r="BC655" s="57">
        <f t="shared" si="6864"/>
        <v>0</v>
      </c>
      <c r="BD655" s="57">
        <f t="shared" si="6865"/>
        <v>0</v>
      </c>
      <c r="BE655" s="85">
        <v>0</v>
      </c>
      <c r="BF655" s="85">
        <v>0</v>
      </c>
      <c r="BG655" s="85">
        <v>0</v>
      </c>
      <c r="BH655" s="85">
        <v>0</v>
      </c>
      <c r="BI655" s="85">
        <v>0</v>
      </c>
      <c r="BJ655" s="85">
        <v>0</v>
      </c>
      <c r="BK655" s="85">
        <v>0</v>
      </c>
      <c r="BL655" s="85">
        <v>0</v>
      </c>
      <c r="BM655" s="85">
        <v>0</v>
      </c>
      <c r="BN655" s="85">
        <v>0</v>
      </c>
      <c r="BO655" s="85">
        <v>0</v>
      </c>
      <c r="BP655" s="85">
        <v>0</v>
      </c>
      <c r="BQ655" s="57">
        <f t="shared" si="6866"/>
        <v>0</v>
      </c>
      <c r="BR655" s="85">
        <v>0</v>
      </c>
      <c r="BS655" s="85">
        <v>0</v>
      </c>
      <c r="BT655" s="85">
        <v>0</v>
      </c>
      <c r="BU655" s="85">
        <v>0</v>
      </c>
      <c r="BV655" s="85">
        <v>0</v>
      </c>
      <c r="BW655" s="85">
        <v>0</v>
      </c>
      <c r="BX655" s="85">
        <v>0</v>
      </c>
      <c r="BY655" s="85">
        <v>0</v>
      </c>
      <c r="BZ655" s="85">
        <v>0</v>
      </c>
      <c r="CA655" s="85">
        <v>0</v>
      </c>
      <c r="CB655" s="85">
        <v>0</v>
      </c>
      <c r="CC655" s="85">
        <v>0</v>
      </c>
      <c r="CD655" s="57">
        <f t="shared" si="6867"/>
        <v>0</v>
      </c>
      <c r="CE655" s="85">
        <v>0</v>
      </c>
      <c r="CF655" s="85">
        <v>0</v>
      </c>
      <c r="CG655" s="85">
        <v>0</v>
      </c>
      <c r="CH655" s="85">
        <v>0</v>
      </c>
      <c r="CI655" s="85">
        <v>0</v>
      </c>
      <c r="CJ655" s="85">
        <v>0</v>
      </c>
      <c r="CK655" s="85">
        <v>0</v>
      </c>
      <c r="CL655" s="85">
        <v>0</v>
      </c>
      <c r="CM655" s="85">
        <v>0</v>
      </c>
      <c r="CN655" s="85">
        <v>0</v>
      </c>
      <c r="CO655" s="84">
        <v>0</v>
      </c>
      <c r="CP655" s="84">
        <v>0</v>
      </c>
      <c r="CQ655" s="57">
        <f>CE655+CF655+CG655+CH655+CI655+CJ655+CK655+CL655+CM655+CN655+CO655+CP655</f>
        <v>0</v>
      </c>
      <c r="CR655" s="57">
        <f t="shared" si="6498"/>
        <v>0</v>
      </c>
      <c r="CS655" s="179">
        <v>0</v>
      </c>
      <c r="CT655" s="84">
        <v>2380274.6800000002</v>
      </c>
      <c r="CU655" s="84">
        <v>0</v>
      </c>
      <c r="CV655" s="84">
        <f t="shared" si="6462"/>
        <v>2380274.6800000002</v>
      </c>
      <c r="CW655" s="84">
        <v>0</v>
      </c>
      <c r="CX655" s="84">
        <f t="shared" si="6463"/>
        <v>0</v>
      </c>
      <c r="CY655" s="191">
        <f t="shared" si="6464"/>
        <v>0</v>
      </c>
      <c r="CZ655" s="84">
        <f t="shared" si="6465"/>
        <v>-2380274.6800000002</v>
      </c>
      <c r="DA655" s="84">
        <f t="shared" ref="DA655:FL655" si="7138">DA656+DA657</f>
        <v>0</v>
      </c>
      <c r="DB655" s="84">
        <v>2380274.6800000002</v>
      </c>
      <c r="DC655" s="84">
        <f t="shared" si="6467"/>
        <v>2380274.6800000002</v>
      </c>
      <c r="DD655" s="84">
        <v>0</v>
      </c>
      <c r="DE655" s="84">
        <f t="shared" si="6422"/>
        <v>2380274.6800000002</v>
      </c>
      <c r="DF655" s="191">
        <f t="shared" ref="DF655" si="7139">IFERROR(DE655/DC655,"nebija plānots")</f>
        <v>1</v>
      </c>
      <c r="DG655" s="84">
        <f t="shared" ref="DG655" si="7140">DE655-DC655</f>
        <v>0</v>
      </c>
      <c r="DH655" s="84">
        <f t="shared" si="7138"/>
        <v>0</v>
      </c>
      <c r="DI655" s="84">
        <v>6594226.0199999996</v>
      </c>
      <c r="DJ655" s="84">
        <f t="shared" ref="DJ655" si="7141">DC655+DH655</f>
        <v>2380274.6800000002</v>
      </c>
      <c r="DK655" s="84">
        <v>0</v>
      </c>
      <c r="DL655" s="84">
        <f t="shared" si="6423"/>
        <v>8974500.6999999993</v>
      </c>
      <c r="DM655" s="191">
        <f t="shared" ref="DM655" si="7142">IFERROR(DL655/DJ655,"nebija plānots")</f>
        <v>3.7703634691438213</v>
      </c>
      <c r="DN655" s="84">
        <f t="shared" ref="DN655" si="7143">DL655-DJ655</f>
        <v>6594226.0199999996</v>
      </c>
      <c r="DO655" s="84">
        <f t="shared" si="7138"/>
        <v>6595725.3200000003</v>
      </c>
      <c r="DP655" s="84">
        <v>0</v>
      </c>
      <c r="DQ655" s="84">
        <f t="shared" ref="DQ655" si="7144">DJ655+DO655</f>
        <v>8976000</v>
      </c>
      <c r="DR655" s="84">
        <v>0</v>
      </c>
      <c r="DS655" s="84">
        <f t="shared" si="6424"/>
        <v>8974500.6999999993</v>
      </c>
      <c r="DT655" s="191">
        <f t="shared" ref="DT655" si="7145">IFERROR(DS655/DQ655,"nebija plānots")</f>
        <v>0.99983296568627444</v>
      </c>
      <c r="DU655" s="84">
        <f t="shared" ref="DU655" si="7146">DS655-DQ655</f>
        <v>-1499.3000000007451</v>
      </c>
      <c r="DV655" s="84">
        <f t="shared" si="7138"/>
        <v>0</v>
      </c>
      <c r="DW655" s="84">
        <v>0</v>
      </c>
      <c r="DX655" s="84">
        <f t="shared" ref="DX655" si="7147">DQ655+DV655</f>
        <v>8976000</v>
      </c>
      <c r="DY655" s="84">
        <v>0</v>
      </c>
      <c r="DZ655" s="84">
        <f t="shared" si="6425"/>
        <v>8974500.6999999993</v>
      </c>
      <c r="EA655" s="191">
        <f t="shared" ref="EA655" si="7148">IFERROR(DZ655/DX655,"nebija plānots")</f>
        <v>0.99983296568627444</v>
      </c>
      <c r="EB655" s="84">
        <f t="shared" ref="EB655" si="7149">DZ655-DX655</f>
        <v>-1499.3000000007451</v>
      </c>
      <c r="EC655" s="84">
        <f t="shared" si="7138"/>
        <v>0</v>
      </c>
      <c r="ED655" s="84">
        <v>0</v>
      </c>
      <c r="EE655" s="84">
        <f t="shared" ref="EE655" si="7150">DX655+EC655</f>
        <v>8976000</v>
      </c>
      <c r="EF655" s="84">
        <v>0</v>
      </c>
      <c r="EG655" s="84">
        <f t="shared" si="6426"/>
        <v>8974500.6999999993</v>
      </c>
      <c r="EH655" s="191">
        <f t="shared" ref="EH655" si="7151">IFERROR(EG655/EE655,"nebija plānots")</f>
        <v>0.99983296568627444</v>
      </c>
      <c r="EI655" s="84">
        <f t="shared" ref="EI655" si="7152">EG655-EE655</f>
        <v>-1499.3000000007451</v>
      </c>
      <c r="EJ655" s="84">
        <f t="shared" si="7138"/>
        <v>0</v>
      </c>
      <c r="EK655" s="84">
        <v>0</v>
      </c>
      <c r="EL655" s="84">
        <f t="shared" ref="EL655" si="7153">EE655+EJ655</f>
        <v>8976000</v>
      </c>
      <c r="EM655" s="84">
        <v>0</v>
      </c>
      <c r="EN655" s="84">
        <f t="shared" si="6427"/>
        <v>8974500.6999999993</v>
      </c>
      <c r="EO655" s="191">
        <f t="shared" ref="EO655" si="7154">IFERROR(EN655/EL655,"nebija plānots")</f>
        <v>0.99983296568627444</v>
      </c>
      <c r="EP655" s="84">
        <f t="shared" ref="EP655" si="7155">EN655-EL655</f>
        <v>-1499.3000000007451</v>
      </c>
      <c r="EQ655" s="84">
        <f t="shared" si="7138"/>
        <v>0</v>
      </c>
      <c r="ER655" s="84">
        <v>0</v>
      </c>
      <c r="ES655" s="84">
        <f t="shared" ref="ES655" si="7156">EL655+EQ655</f>
        <v>8976000</v>
      </c>
      <c r="ET655" s="84">
        <v>0</v>
      </c>
      <c r="EU655" s="84">
        <f t="shared" si="6428"/>
        <v>8974500.6999999993</v>
      </c>
      <c r="EV655" s="191">
        <f t="shared" ref="EV655" si="7157">IFERROR(EU655/ES655,"nebija plānots")</f>
        <v>0.99983296568627444</v>
      </c>
      <c r="EW655" s="84">
        <f t="shared" ref="EW655" si="7158">EU655-ES655</f>
        <v>-1499.3000000007451</v>
      </c>
      <c r="EX655" s="84">
        <f t="shared" si="7138"/>
        <v>0</v>
      </c>
      <c r="EY655" s="84">
        <v>0</v>
      </c>
      <c r="EZ655" s="84">
        <f t="shared" ref="EZ655" si="7159">ES655+EX655</f>
        <v>8976000</v>
      </c>
      <c r="FA655" s="84">
        <v>0</v>
      </c>
      <c r="FB655" s="84">
        <f t="shared" si="6429"/>
        <v>8974500.6999999993</v>
      </c>
      <c r="FC655" s="191">
        <f t="shared" ref="FC655" si="7160">IFERROR(FB655/EZ655,"nebija plānots")</f>
        <v>0.99983296568627444</v>
      </c>
      <c r="FD655" s="84">
        <f t="shared" ref="FD655" si="7161">FB655-EZ655</f>
        <v>-1499.3000000007451</v>
      </c>
      <c r="FE655" s="84">
        <f t="shared" si="7138"/>
        <v>0</v>
      </c>
      <c r="FF655" s="84">
        <v>0</v>
      </c>
      <c r="FG655" s="84">
        <f t="shared" ref="FG655" si="7162">EZ655+FE655</f>
        <v>8976000</v>
      </c>
      <c r="FH655" s="84">
        <v>0</v>
      </c>
      <c r="FI655" s="84">
        <f t="shared" si="6430"/>
        <v>8974500.6999999993</v>
      </c>
      <c r="FJ655" s="191">
        <f t="shared" ref="FJ655" si="7163">IFERROR(FI655/FG655,"nebija plānots")</f>
        <v>0.99983296568627444</v>
      </c>
      <c r="FK655" s="84">
        <f t="shared" ref="FK655" si="7164">FI655-FG655</f>
        <v>-1499.3000000007451</v>
      </c>
      <c r="FL655" s="84">
        <f t="shared" si="7138"/>
        <v>0</v>
      </c>
      <c r="FM655" s="84">
        <v>0</v>
      </c>
      <c r="FN655" s="84">
        <f t="shared" ref="FN655" si="7165">FG655+FL655</f>
        <v>8976000</v>
      </c>
      <c r="FO655" s="84">
        <v>0</v>
      </c>
      <c r="FP655" s="84">
        <f t="shared" si="6431"/>
        <v>8974500.6999999993</v>
      </c>
      <c r="FQ655" s="191">
        <f t="shared" ref="FQ655" si="7166">IFERROR(FP655/FN655,"nebija plānots")</f>
        <v>0.99983296568627444</v>
      </c>
      <c r="FR655" s="84">
        <f t="shared" ref="FR655" si="7167">FP655-FN655</f>
        <v>-1499.3000000007451</v>
      </c>
      <c r="FS655" s="97">
        <f t="shared" si="6898"/>
        <v>8976000</v>
      </c>
      <c r="FT655" s="97">
        <f t="shared" si="6432"/>
        <v>8974500.6999999993</v>
      </c>
      <c r="FU655" s="84">
        <v>0</v>
      </c>
      <c r="FV655" s="84">
        <v>0</v>
      </c>
      <c r="FW655" s="84">
        <v>0</v>
      </c>
      <c r="FX655" s="84">
        <f t="shared" si="6433"/>
        <v>0</v>
      </c>
      <c r="FY655" s="191" t="str">
        <f t="shared" si="6434"/>
        <v>nebija plānots</v>
      </c>
      <c r="FZ655" s="84">
        <f t="shared" si="6435"/>
        <v>0</v>
      </c>
      <c r="GA655" s="84">
        <v>0</v>
      </c>
      <c r="GB655" s="84">
        <v>0</v>
      </c>
      <c r="GC655" s="84">
        <f t="shared" si="6436"/>
        <v>0</v>
      </c>
      <c r="GD655" s="84">
        <f t="shared" si="6437"/>
        <v>0</v>
      </c>
      <c r="GE655" s="84">
        <f t="shared" si="6438"/>
        <v>0</v>
      </c>
      <c r="GF655" s="191" t="str">
        <f t="shared" si="6439"/>
        <v>nebija plānots</v>
      </c>
      <c r="GG655" s="84">
        <f t="shared" si="6440"/>
        <v>0</v>
      </c>
      <c r="GH655" s="84">
        <v>0</v>
      </c>
      <c r="GI655" s="84">
        <v>0</v>
      </c>
      <c r="GJ655" s="84">
        <f t="shared" si="6441"/>
        <v>0</v>
      </c>
      <c r="GK655" s="84">
        <f t="shared" si="6442"/>
        <v>0</v>
      </c>
      <c r="GL655" s="84">
        <f t="shared" si="6443"/>
        <v>0</v>
      </c>
      <c r="GM655" s="191" t="str">
        <f t="shared" si="6444"/>
        <v>nebija plānots</v>
      </c>
      <c r="GN655" s="84">
        <f t="shared" si="6445"/>
        <v>0</v>
      </c>
      <c r="GO655" s="84">
        <v>0</v>
      </c>
      <c r="GP655" s="84">
        <v>0</v>
      </c>
      <c r="GQ655" s="84">
        <f t="shared" si="6414"/>
        <v>0</v>
      </c>
      <c r="GR655" s="84">
        <f t="shared" si="6415"/>
        <v>0</v>
      </c>
      <c r="GS655" s="84">
        <f t="shared" si="6416"/>
        <v>0</v>
      </c>
      <c r="GT655" s="191" t="str">
        <f t="shared" si="6446"/>
        <v>nebija plānots</v>
      </c>
      <c r="GU655" s="84">
        <f t="shared" si="6417"/>
        <v>0</v>
      </c>
      <c r="GV655" s="84">
        <v>-79059.7</v>
      </c>
      <c r="GW655" s="84">
        <v>0</v>
      </c>
      <c r="GX655" s="84">
        <f t="shared" si="6418"/>
        <v>-79059.7</v>
      </c>
      <c r="GY655" s="84">
        <f t="shared" si="6419"/>
        <v>0</v>
      </c>
      <c r="GZ655" s="84">
        <f t="shared" si="6420"/>
        <v>-79059.7</v>
      </c>
      <c r="HA655" s="191" t="str">
        <f t="shared" si="6643"/>
        <v>nebija plānots</v>
      </c>
      <c r="HB655" s="84">
        <f t="shared" si="6421"/>
        <v>79059.7</v>
      </c>
      <c r="HC655" s="57">
        <f>FU655+FS655+CQ655+CD655+BQ655+BC655+AP655</f>
        <v>8976000</v>
      </c>
      <c r="HD655" s="57">
        <f>Q655-HC655</f>
        <v>-80559</v>
      </c>
      <c r="HE655" s="58" t="s">
        <v>852</v>
      </c>
      <c r="HF655" s="58"/>
      <c r="HG655" s="59"/>
      <c r="HH655" s="59"/>
      <c r="HI655" s="137" t="s">
        <v>710</v>
      </c>
    </row>
    <row r="656" spans="1:217" ht="78" hidden="1" outlineLevel="1" x14ac:dyDescent="0.45">
      <c r="B656" s="9"/>
      <c r="D656" s="1" t="s">
        <v>1470</v>
      </c>
      <c r="E656" s="35">
        <v>638</v>
      </c>
      <c r="F656" s="40">
        <v>13</v>
      </c>
      <c r="G656" s="40" t="s">
        <v>438</v>
      </c>
      <c r="H656" s="40" t="s">
        <v>439</v>
      </c>
      <c r="I656" s="37" t="s">
        <v>586</v>
      </c>
      <c r="J656" s="54">
        <v>0</v>
      </c>
      <c r="K656" s="38"/>
      <c r="L656" s="38"/>
      <c r="M656" s="40" t="s">
        <v>34</v>
      </c>
      <c r="N656" s="40"/>
      <c r="O656" s="38"/>
      <c r="P656" s="38" t="s">
        <v>456</v>
      </c>
      <c r="Q656" s="40"/>
      <c r="R656" s="40"/>
      <c r="S656" s="40"/>
      <c r="T656" s="40"/>
      <c r="U656" s="40"/>
      <c r="V656" s="40"/>
      <c r="W656" s="40"/>
      <c r="X656" s="85">
        <f t="shared" si="6497"/>
        <v>0</v>
      </c>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0"/>
      <c r="AZ656" s="40"/>
      <c r="BA656" s="40"/>
      <c r="BB656" s="40"/>
      <c r="BC656" s="40"/>
      <c r="BD656" s="40"/>
      <c r="BE656" s="40"/>
      <c r="BF656" s="40"/>
      <c r="BG656" s="40"/>
      <c r="BH656" s="40"/>
      <c r="BI656" s="40"/>
      <c r="BJ656" s="40"/>
      <c r="BK656" s="40"/>
      <c r="BL656" s="40"/>
      <c r="BM656" s="40"/>
      <c r="BN656" s="40"/>
      <c r="BO656" s="40"/>
      <c r="BP656" s="40"/>
      <c r="BQ656" s="40"/>
      <c r="BR656" s="40"/>
      <c r="BS656" s="40"/>
      <c r="BT656" s="40"/>
      <c r="BU656" s="40"/>
      <c r="BV656" s="40"/>
      <c r="BW656" s="40"/>
      <c r="BX656" s="40"/>
      <c r="BY656" s="40"/>
      <c r="BZ656" s="40"/>
      <c r="CA656" s="40"/>
      <c r="CB656" s="40"/>
      <c r="CC656" s="40"/>
      <c r="CD656" s="40"/>
      <c r="CE656" s="40"/>
      <c r="CF656" s="40"/>
      <c r="CG656" s="40"/>
      <c r="CH656" s="40"/>
      <c r="CI656" s="40"/>
      <c r="CJ656" s="40"/>
      <c r="CK656" s="40"/>
      <c r="CL656" s="40"/>
      <c r="CM656" s="40"/>
      <c r="CN656" s="40"/>
      <c r="CO656" s="84">
        <v>0</v>
      </c>
      <c r="CP656" s="84">
        <v>0</v>
      </c>
      <c r="CQ656" s="40"/>
      <c r="CR656" s="57">
        <f t="shared" si="6498"/>
        <v>0</v>
      </c>
      <c r="CS656" s="40"/>
      <c r="CT656" s="40"/>
      <c r="CU656" s="84"/>
      <c r="CV656" s="84"/>
      <c r="CW656" s="84"/>
      <c r="CX656" s="84"/>
      <c r="CY656" s="191"/>
      <c r="CZ656" s="84"/>
      <c r="DA656" s="40"/>
      <c r="DB656" s="84">
        <v>0</v>
      </c>
      <c r="DC656" s="84"/>
      <c r="DD656" s="84"/>
      <c r="DE656" s="84">
        <f t="shared" si="6422"/>
        <v>0</v>
      </c>
      <c r="DF656" s="191"/>
      <c r="DG656" s="84"/>
      <c r="DH656" s="40"/>
      <c r="DI656" s="84">
        <v>0</v>
      </c>
      <c r="DJ656" s="84"/>
      <c r="DK656" s="84"/>
      <c r="DL656" s="84">
        <f t="shared" si="6423"/>
        <v>0</v>
      </c>
      <c r="DM656" s="191"/>
      <c r="DN656" s="84"/>
      <c r="DO656" s="40"/>
      <c r="DP656" s="84">
        <v>0</v>
      </c>
      <c r="DQ656" s="84"/>
      <c r="DR656" s="84"/>
      <c r="DS656" s="84">
        <f t="shared" si="6424"/>
        <v>0</v>
      </c>
      <c r="DT656" s="191"/>
      <c r="DU656" s="84"/>
      <c r="DV656" s="40"/>
      <c r="DW656" s="84">
        <v>0</v>
      </c>
      <c r="DX656" s="84"/>
      <c r="DY656" s="84"/>
      <c r="DZ656" s="84">
        <f t="shared" si="6425"/>
        <v>0</v>
      </c>
      <c r="EA656" s="191"/>
      <c r="EB656" s="84"/>
      <c r="EC656" s="40"/>
      <c r="ED656" s="84">
        <v>0</v>
      </c>
      <c r="EE656" s="84"/>
      <c r="EF656" s="84"/>
      <c r="EG656" s="84">
        <f t="shared" si="6426"/>
        <v>0</v>
      </c>
      <c r="EH656" s="191"/>
      <c r="EI656" s="84"/>
      <c r="EJ656" s="40"/>
      <c r="EK656" s="84">
        <v>0</v>
      </c>
      <c r="EL656" s="84"/>
      <c r="EM656" s="84"/>
      <c r="EN656" s="84">
        <f t="shared" si="6427"/>
        <v>0</v>
      </c>
      <c r="EO656" s="191"/>
      <c r="EP656" s="84"/>
      <c r="EQ656" s="40"/>
      <c r="ER656" s="84">
        <v>0</v>
      </c>
      <c r="ES656" s="84"/>
      <c r="ET656" s="84"/>
      <c r="EU656" s="84">
        <f t="shared" si="6428"/>
        <v>0</v>
      </c>
      <c r="EV656" s="191"/>
      <c r="EW656" s="84"/>
      <c r="EX656" s="40"/>
      <c r="EY656" s="84">
        <v>0</v>
      </c>
      <c r="EZ656" s="84"/>
      <c r="FA656" s="84"/>
      <c r="FB656" s="84">
        <f t="shared" si="6429"/>
        <v>0</v>
      </c>
      <c r="FC656" s="191"/>
      <c r="FD656" s="84"/>
      <c r="FE656" s="40"/>
      <c r="FF656" s="84">
        <v>0</v>
      </c>
      <c r="FG656" s="84"/>
      <c r="FH656" s="84"/>
      <c r="FI656" s="84">
        <f t="shared" si="6430"/>
        <v>0</v>
      </c>
      <c r="FJ656" s="191"/>
      <c r="FK656" s="84"/>
      <c r="FL656" s="40"/>
      <c r="FM656" s="84">
        <v>0</v>
      </c>
      <c r="FN656" s="84"/>
      <c r="FO656" s="84"/>
      <c r="FP656" s="84">
        <f t="shared" si="6431"/>
        <v>0</v>
      </c>
      <c r="FQ656" s="191"/>
      <c r="FR656" s="84"/>
      <c r="FS656" s="40"/>
      <c r="FT656" s="97">
        <f t="shared" si="6432"/>
        <v>0</v>
      </c>
      <c r="FU656" s="84">
        <v>0</v>
      </c>
      <c r="FV656" s="84">
        <v>0</v>
      </c>
      <c r="FW656" s="84">
        <v>0</v>
      </c>
      <c r="FX656" s="84">
        <f t="shared" si="6433"/>
        <v>0</v>
      </c>
      <c r="FY656" s="191" t="str">
        <f t="shared" si="6434"/>
        <v>nebija plānots</v>
      </c>
      <c r="FZ656" s="84">
        <f t="shared" si="6435"/>
        <v>0</v>
      </c>
      <c r="GA656" s="84">
        <v>0</v>
      </c>
      <c r="GB656" s="84">
        <v>0</v>
      </c>
      <c r="GC656" s="84">
        <f t="shared" si="6436"/>
        <v>0</v>
      </c>
      <c r="GD656" s="84">
        <f t="shared" si="6437"/>
        <v>0</v>
      </c>
      <c r="GE656" s="84">
        <f t="shared" si="6438"/>
        <v>0</v>
      </c>
      <c r="GF656" s="191" t="str">
        <f t="shared" si="6439"/>
        <v>nebija plānots</v>
      </c>
      <c r="GG656" s="84">
        <f t="shared" si="6440"/>
        <v>0</v>
      </c>
      <c r="GH656" s="84">
        <v>0</v>
      </c>
      <c r="GI656" s="84">
        <v>0</v>
      </c>
      <c r="GJ656" s="84">
        <f t="shared" si="6441"/>
        <v>0</v>
      </c>
      <c r="GK656" s="84">
        <f t="shared" si="6442"/>
        <v>0</v>
      </c>
      <c r="GL656" s="84">
        <f t="shared" si="6443"/>
        <v>0</v>
      </c>
      <c r="GM656" s="191" t="str">
        <f t="shared" si="6444"/>
        <v>nebija plānots</v>
      </c>
      <c r="GN656" s="84">
        <f t="shared" si="6445"/>
        <v>0</v>
      </c>
      <c r="GO656" s="84">
        <v>0</v>
      </c>
      <c r="GP656" s="84">
        <v>0</v>
      </c>
      <c r="GQ656" s="84">
        <f t="shared" ref="GQ656:GQ700" si="7168">GO656-GP656</f>
        <v>0</v>
      </c>
      <c r="GR656" s="84">
        <f t="shared" ref="GR656:GR700" si="7169">GK656+GP656</f>
        <v>0</v>
      </c>
      <c r="GS656" s="84">
        <f t="shared" ref="GS656:GS700" si="7170">GL656+GQ656</f>
        <v>0</v>
      </c>
      <c r="GT656" s="191" t="str">
        <f t="shared" si="6446"/>
        <v>nebija plānots</v>
      </c>
      <c r="GU656" s="84">
        <f t="shared" ref="GU656:GU700" si="7171">GN656-GQ656</f>
        <v>0</v>
      </c>
      <c r="GV656" s="84">
        <v>0</v>
      </c>
      <c r="GW656" s="84">
        <v>0</v>
      </c>
      <c r="GX656" s="84">
        <f t="shared" ref="GX656:GX700" si="7172">GV656-GW656</f>
        <v>0</v>
      </c>
      <c r="GY656" s="84">
        <f t="shared" ref="GY656:GY700" si="7173">GR656+GW656</f>
        <v>0</v>
      </c>
      <c r="GZ656" s="84">
        <f t="shared" ref="GZ656:GZ700" si="7174">GS656+GX656</f>
        <v>0</v>
      </c>
      <c r="HA656" s="191" t="str">
        <f t="shared" si="6643"/>
        <v>nebija plānots</v>
      </c>
      <c r="HB656" s="84">
        <f t="shared" ref="HB656:HB700" si="7175">GU656-GX656</f>
        <v>0</v>
      </c>
      <c r="HC656" s="40"/>
      <c r="HD656" s="40"/>
      <c r="HE656" s="99"/>
      <c r="HF656" s="99"/>
      <c r="HG656" s="100"/>
      <c r="HH656" s="100"/>
      <c r="HI656" s="100"/>
    </row>
    <row r="657" spans="1:217" ht="63" hidden="1" outlineLevel="1" x14ac:dyDescent="0.45">
      <c r="B657" s="9"/>
      <c r="D657" s="1" t="s">
        <v>1470</v>
      </c>
      <c r="E657" s="35">
        <v>639</v>
      </c>
      <c r="F657" s="40">
        <v>13</v>
      </c>
      <c r="G657" s="40" t="s">
        <v>438</v>
      </c>
      <c r="H657" s="40" t="s">
        <v>439</v>
      </c>
      <c r="I657" s="37" t="s">
        <v>586</v>
      </c>
      <c r="J657" s="54">
        <v>0</v>
      </c>
      <c r="K657" s="38"/>
      <c r="L657" s="38"/>
      <c r="M657" s="40" t="s">
        <v>34</v>
      </c>
      <c r="N657" s="40"/>
      <c r="O657" s="38"/>
      <c r="P657" s="38" t="s">
        <v>457</v>
      </c>
      <c r="Q657" s="40"/>
      <c r="R657" s="40"/>
      <c r="S657" s="40"/>
      <c r="T657" s="40"/>
      <c r="U657" s="40"/>
      <c r="V657" s="40"/>
      <c r="W657" s="40"/>
      <c r="X657" s="85">
        <f t="shared" si="6497"/>
        <v>0</v>
      </c>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0"/>
      <c r="AZ657" s="40"/>
      <c r="BA657" s="40"/>
      <c r="BB657" s="40"/>
      <c r="BC657" s="40"/>
      <c r="BD657" s="40"/>
      <c r="BE657" s="40"/>
      <c r="BF657" s="40"/>
      <c r="BG657" s="40"/>
      <c r="BH657" s="40"/>
      <c r="BI657" s="40"/>
      <c r="BJ657" s="40"/>
      <c r="BK657" s="40"/>
      <c r="BL657" s="40"/>
      <c r="BM657" s="40"/>
      <c r="BN657" s="40"/>
      <c r="BO657" s="40"/>
      <c r="BP657" s="40"/>
      <c r="BQ657" s="40"/>
      <c r="BR657" s="40"/>
      <c r="BS657" s="40"/>
      <c r="BT657" s="40"/>
      <c r="BU657" s="40"/>
      <c r="BV657" s="40"/>
      <c r="BW657" s="40"/>
      <c r="BX657" s="40"/>
      <c r="BY657" s="40"/>
      <c r="BZ657" s="40"/>
      <c r="CA657" s="40"/>
      <c r="CB657" s="40"/>
      <c r="CC657" s="40"/>
      <c r="CD657" s="40"/>
      <c r="CE657" s="40"/>
      <c r="CF657" s="40"/>
      <c r="CG657" s="40"/>
      <c r="CH657" s="40"/>
      <c r="CI657" s="40"/>
      <c r="CJ657" s="40"/>
      <c r="CK657" s="40"/>
      <c r="CL657" s="40"/>
      <c r="CM657" s="40"/>
      <c r="CN657" s="40"/>
      <c r="CO657" s="84">
        <v>0</v>
      </c>
      <c r="CP657" s="84">
        <v>0</v>
      </c>
      <c r="CQ657" s="40"/>
      <c r="CR657" s="57">
        <f t="shared" si="6498"/>
        <v>0</v>
      </c>
      <c r="CS657" s="40"/>
      <c r="CT657" s="132">
        <v>2380274.6800000002</v>
      </c>
      <c r="CU657" s="84"/>
      <c r="CV657" s="84"/>
      <c r="CW657" s="84"/>
      <c r="CX657" s="84"/>
      <c r="CY657" s="191"/>
      <c r="CZ657" s="84"/>
      <c r="DA657" s="132">
        <v>0</v>
      </c>
      <c r="DB657" s="84">
        <v>0</v>
      </c>
      <c r="DC657" s="84"/>
      <c r="DD657" s="84"/>
      <c r="DE657" s="84">
        <f t="shared" ref="DE657:DE697" si="7176">CX657+DB657</f>
        <v>0</v>
      </c>
      <c r="DF657" s="191"/>
      <c r="DG657" s="84"/>
      <c r="DH657" s="132">
        <v>0</v>
      </c>
      <c r="DI657" s="84">
        <v>0</v>
      </c>
      <c r="DJ657" s="84"/>
      <c r="DK657" s="84"/>
      <c r="DL657" s="84">
        <f t="shared" ref="DL657:DL697" si="7177">DE657+DI657</f>
        <v>0</v>
      </c>
      <c r="DM657" s="191"/>
      <c r="DN657" s="84"/>
      <c r="DO657" s="132">
        <f>6595725.32</f>
        <v>6595725.3200000003</v>
      </c>
      <c r="DP657" s="84">
        <v>0</v>
      </c>
      <c r="DQ657" s="84"/>
      <c r="DR657" s="84"/>
      <c r="DS657" s="84">
        <f t="shared" ref="DS657:DS697" si="7178">DL657+DP657</f>
        <v>0</v>
      </c>
      <c r="DT657" s="191"/>
      <c r="DU657" s="84"/>
      <c r="DV657" s="132">
        <v>0</v>
      </c>
      <c r="DW657" s="84">
        <v>0</v>
      </c>
      <c r="DX657" s="84"/>
      <c r="DY657" s="84"/>
      <c r="DZ657" s="84">
        <f t="shared" ref="DZ657:DZ697" si="7179">DS657+DW657</f>
        <v>0</v>
      </c>
      <c r="EA657" s="191"/>
      <c r="EB657" s="84"/>
      <c r="EC657" s="132">
        <v>0</v>
      </c>
      <c r="ED657" s="84">
        <v>0</v>
      </c>
      <c r="EE657" s="84"/>
      <c r="EF657" s="84"/>
      <c r="EG657" s="84">
        <f t="shared" ref="EG657:EG697" si="7180">DZ657+ED657</f>
        <v>0</v>
      </c>
      <c r="EH657" s="191"/>
      <c r="EI657" s="84"/>
      <c r="EJ657" s="132">
        <v>0</v>
      </c>
      <c r="EK657" s="84">
        <v>0</v>
      </c>
      <c r="EL657" s="84"/>
      <c r="EM657" s="84"/>
      <c r="EN657" s="84">
        <f t="shared" ref="EN657:EN697" si="7181">EG657+EK657</f>
        <v>0</v>
      </c>
      <c r="EO657" s="191"/>
      <c r="EP657" s="84"/>
      <c r="EQ657" s="132">
        <v>0</v>
      </c>
      <c r="ER657" s="84">
        <v>0</v>
      </c>
      <c r="ES657" s="84"/>
      <c r="ET657" s="84"/>
      <c r="EU657" s="84">
        <f t="shared" ref="EU657:EU697" si="7182">EN657+ER657</f>
        <v>0</v>
      </c>
      <c r="EV657" s="191"/>
      <c r="EW657" s="84"/>
      <c r="EX657" s="132">
        <v>0</v>
      </c>
      <c r="EY657" s="84">
        <v>0</v>
      </c>
      <c r="EZ657" s="84"/>
      <c r="FA657" s="84"/>
      <c r="FB657" s="84">
        <f t="shared" ref="FB657:FB697" si="7183">EU657+EY657</f>
        <v>0</v>
      </c>
      <c r="FC657" s="191"/>
      <c r="FD657" s="84"/>
      <c r="FE657" s="132">
        <v>0</v>
      </c>
      <c r="FF657" s="84">
        <v>0</v>
      </c>
      <c r="FG657" s="84"/>
      <c r="FH657" s="84"/>
      <c r="FI657" s="84">
        <f t="shared" ref="FI657:FI697" si="7184">FB657+FF657</f>
        <v>0</v>
      </c>
      <c r="FJ657" s="191"/>
      <c r="FK657" s="84"/>
      <c r="FL657" s="132">
        <v>0</v>
      </c>
      <c r="FM657" s="84">
        <v>0</v>
      </c>
      <c r="FN657" s="84"/>
      <c r="FO657" s="84"/>
      <c r="FP657" s="84">
        <f t="shared" ref="FP657:FP697" si="7185">FI657+FM657</f>
        <v>0</v>
      </c>
      <c r="FQ657" s="191"/>
      <c r="FR657" s="84"/>
      <c r="FS657" s="132"/>
      <c r="FT657" s="97">
        <f t="shared" ref="FT657:FT700" si="7186">FP657+CR657</f>
        <v>0</v>
      </c>
      <c r="FU657" s="84">
        <v>0</v>
      </c>
      <c r="FV657" s="84">
        <v>0</v>
      </c>
      <c r="FW657" s="84">
        <v>0</v>
      </c>
      <c r="FX657" s="84">
        <f t="shared" ref="FX657:FX700" si="7187">FV657-FW657</f>
        <v>0</v>
      </c>
      <c r="FY657" s="191" t="str">
        <f t="shared" ref="FY657:FY700" si="7188">IFERROR(FX657/FU657,"nebija plānots")</f>
        <v>nebija plānots</v>
      </c>
      <c r="FZ657" s="84">
        <f t="shared" ref="FZ657:FZ700" si="7189">FU657-FX657</f>
        <v>0</v>
      </c>
      <c r="GA657" s="84">
        <v>0</v>
      </c>
      <c r="GB657" s="84">
        <v>0</v>
      </c>
      <c r="GC657" s="84">
        <f t="shared" ref="GC657:GC700" si="7190">GA657-GB657</f>
        <v>0</v>
      </c>
      <c r="GD657" s="84">
        <f t="shared" ref="GD657:GD700" si="7191">FW657+GB657</f>
        <v>0</v>
      </c>
      <c r="GE657" s="84">
        <f t="shared" ref="GE657:GE700" si="7192">FX657+GC657</f>
        <v>0</v>
      </c>
      <c r="GF657" s="191" t="str">
        <f t="shared" ref="GF657:GF700" si="7193">IFERROR(GE657/FU657,"nebija plānots")</f>
        <v>nebija plānots</v>
      </c>
      <c r="GG657" s="84">
        <f t="shared" ref="GG657:GG700" si="7194">FZ657-GC657</f>
        <v>0</v>
      </c>
      <c r="GH657" s="84">
        <v>0</v>
      </c>
      <c r="GI657" s="84">
        <v>0</v>
      </c>
      <c r="GJ657" s="84">
        <f t="shared" ref="GJ657:GJ700" si="7195">GH657-GI657</f>
        <v>0</v>
      </c>
      <c r="GK657" s="84">
        <f t="shared" ref="GK657:GK700" si="7196">GD657+GI657</f>
        <v>0</v>
      </c>
      <c r="GL657" s="84">
        <f t="shared" ref="GL657:GL700" si="7197">GE657+GJ657</f>
        <v>0</v>
      </c>
      <c r="GM657" s="191" t="str">
        <f t="shared" ref="GM657:GM700" si="7198">IFERROR(GL657/FU657,"nebija plānots")</f>
        <v>nebija plānots</v>
      </c>
      <c r="GN657" s="84">
        <f t="shared" ref="GN657:GN700" si="7199">GG657-GJ657</f>
        <v>0</v>
      </c>
      <c r="GO657" s="84">
        <v>0</v>
      </c>
      <c r="GP657" s="84">
        <v>0</v>
      </c>
      <c r="GQ657" s="84">
        <f t="shared" si="7168"/>
        <v>0</v>
      </c>
      <c r="GR657" s="84">
        <f t="shared" si="7169"/>
        <v>0</v>
      </c>
      <c r="GS657" s="84">
        <f t="shared" si="7170"/>
        <v>0</v>
      </c>
      <c r="GT657" s="191" t="str">
        <f t="shared" ref="GT657:GT700" si="7200">IFERROR(GS657/$FU657,"nebija plānots")</f>
        <v>nebija plānots</v>
      </c>
      <c r="GU657" s="84">
        <f t="shared" si="7171"/>
        <v>0</v>
      </c>
      <c r="GV657" s="84">
        <v>0</v>
      </c>
      <c r="GW657" s="84">
        <v>0</v>
      </c>
      <c r="GX657" s="84">
        <f t="shared" si="7172"/>
        <v>0</v>
      </c>
      <c r="GY657" s="84">
        <f t="shared" si="7173"/>
        <v>0</v>
      </c>
      <c r="GZ657" s="84">
        <f t="shared" si="7174"/>
        <v>0</v>
      </c>
      <c r="HA657" s="191" t="str">
        <f t="shared" si="6643"/>
        <v>nebija plānots</v>
      </c>
      <c r="HB657" s="84">
        <f t="shared" si="7175"/>
        <v>0</v>
      </c>
      <c r="HC657" s="40"/>
      <c r="HD657" s="40"/>
      <c r="HE657" s="99"/>
      <c r="HF657" s="153">
        <v>0.8</v>
      </c>
      <c r="HG657" s="100" t="s">
        <v>959</v>
      </c>
      <c r="HH657" s="100"/>
      <c r="HI657" s="100"/>
    </row>
    <row r="658" spans="1:217" ht="63" collapsed="1" x14ac:dyDescent="0.45">
      <c r="A658" s="8" t="s">
        <v>613</v>
      </c>
      <c r="B658" s="9" t="str">
        <f>C658&amp;J658&amp;"."&amp;D658</f>
        <v>4.2.2.3.Jā</v>
      </c>
      <c r="C658" s="1" t="s">
        <v>135</v>
      </c>
      <c r="D658" s="1" t="s">
        <v>1470</v>
      </c>
      <c r="E658" s="35">
        <v>643</v>
      </c>
      <c r="F658" s="57">
        <v>13</v>
      </c>
      <c r="G658" s="57" t="s">
        <v>600</v>
      </c>
      <c r="H658" s="57" t="s">
        <v>419</v>
      </c>
      <c r="I658" s="54" t="str">
        <f t="shared" si="6960"/>
        <v>13.1.3.1 (4.2.2) Pašvaldību infrastruktūra energoefektivitāte</v>
      </c>
      <c r="J658" s="54">
        <v>3</v>
      </c>
      <c r="K658" s="55">
        <v>3</v>
      </c>
      <c r="L658" s="38"/>
      <c r="M658" s="57" t="s">
        <v>50</v>
      </c>
      <c r="N658" s="57" t="s">
        <v>423</v>
      </c>
      <c r="O658" s="55" t="s">
        <v>222</v>
      </c>
      <c r="P658" s="55" t="s">
        <v>225</v>
      </c>
      <c r="Q658" s="57">
        <f t="shared" si="6995"/>
        <v>3108913</v>
      </c>
      <c r="R658" s="57">
        <f t="shared" si="6996"/>
        <v>3108913</v>
      </c>
      <c r="S658" s="80">
        <v>0</v>
      </c>
      <c r="T658" s="80">
        <v>3108913</v>
      </c>
      <c r="U658" s="80">
        <v>0</v>
      </c>
      <c r="V658" s="80">
        <v>0</v>
      </c>
      <c r="W658" s="80">
        <v>0</v>
      </c>
      <c r="X658" s="85" t="str">
        <f t="shared" ref="X658:X697" si="7201">N658</f>
        <v>ReactEU ERAF</v>
      </c>
      <c r="Y658" s="85">
        <v>0</v>
      </c>
      <c r="Z658" s="85">
        <v>0</v>
      </c>
      <c r="AA658" s="85">
        <v>0</v>
      </c>
      <c r="AB658" s="85">
        <v>0</v>
      </c>
      <c r="AC658" s="85">
        <v>0</v>
      </c>
      <c r="AD658" s="85">
        <v>0</v>
      </c>
      <c r="AE658" s="85">
        <v>0</v>
      </c>
      <c r="AF658" s="85">
        <v>0</v>
      </c>
      <c r="AG658" s="85">
        <v>0</v>
      </c>
      <c r="AH658" s="85">
        <v>0</v>
      </c>
      <c r="AI658" s="85">
        <v>0</v>
      </c>
      <c r="AJ658" s="85">
        <v>0</v>
      </c>
      <c r="AK658" s="85">
        <v>0</v>
      </c>
      <c r="AL658" s="85">
        <v>0</v>
      </c>
      <c r="AM658" s="85">
        <v>0</v>
      </c>
      <c r="AN658" s="85">
        <f t="shared" si="6963"/>
        <v>0</v>
      </c>
      <c r="AO658" s="85">
        <v>0</v>
      </c>
      <c r="AP658" s="57">
        <f t="shared" si="6899"/>
        <v>0</v>
      </c>
      <c r="AQ658" s="85">
        <v>0</v>
      </c>
      <c r="AR658" s="85">
        <v>0</v>
      </c>
      <c r="AS658" s="85">
        <v>0</v>
      </c>
      <c r="AT658" s="85">
        <v>0</v>
      </c>
      <c r="AU658" s="85">
        <v>0</v>
      </c>
      <c r="AV658" s="85">
        <v>0</v>
      </c>
      <c r="AW658" s="85">
        <v>0</v>
      </c>
      <c r="AX658" s="85">
        <v>0</v>
      </c>
      <c r="AY658" s="85">
        <v>0</v>
      </c>
      <c r="AZ658" s="85">
        <v>0</v>
      </c>
      <c r="BA658" s="85">
        <v>0</v>
      </c>
      <c r="BB658" s="85">
        <v>0</v>
      </c>
      <c r="BC658" s="57">
        <f t="shared" si="6864"/>
        <v>0</v>
      </c>
      <c r="BD658" s="57">
        <f t="shared" si="6865"/>
        <v>0</v>
      </c>
      <c r="BE658" s="85">
        <v>0</v>
      </c>
      <c r="BF658" s="85">
        <v>0</v>
      </c>
      <c r="BG658" s="85">
        <v>0</v>
      </c>
      <c r="BH658" s="85">
        <v>0</v>
      </c>
      <c r="BI658" s="85">
        <v>0</v>
      </c>
      <c r="BJ658" s="85">
        <v>0</v>
      </c>
      <c r="BK658" s="85">
        <v>0</v>
      </c>
      <c r="BL658" s="85">
        <v>0</v>
      </c>
      <c r="BM658" s="85">
        <v>0</v>
      </c>
      <c r="BN658" s="85">
        <v>0</v>
      </c>
      <c r="BO658" s="85">
        <v>0</v>
      </c>
      <c r="BP658" s="85">
        <v>0</v>
      </c>
      <c r="BQ658" s="57">
        <f t="shared" si="6866"/>
        <v>0</v>
      </c>
      <c r="BR658" s="85">
        <v>0</v>
      </c>
      <c r="BS658" s="85">
        <v>0</v>
      </c>
      <c r="BT658" s="85">
        <v>0</v>
      </c>
      <c r="BU658" s="85">
        <v>250000</v>
      </c>
      <c r="BV658" s="85">
        <v>100000</v>
      </c>
      <c r="BW658" s="85">
        <v>177577.2</v>
      </c>
      <c r="BX658" s="85">
        <v>119000</v>
      </c>
      <c r="BY658" s="85">
        <v>400330.28</v>
      </c>
      <c r="BZ658" s="85">
        <v>87326.420000000013</v>
      </c>
      <c r="CA658" s="85">
        <v>451775.38</v>
      </c>
      <c r="CB658" s="85">
        <v>0</v>
      </c>
      <c r="CC658" s="85">
        <v>512398.35</v>
      </c>
      <c r="CD658" s="57">
        <f t="shared" si="6867"/>
        <v>2098407.63</v>
      </c>
      <c r="CE658" s="85">
        <v>0</v>
      </c>
      <c r="CF658" s="85">
        <v>109419.77</v>
      </c>
      <c r="CG658" s="85">
        <v>9959.44</v>
      </c>
      <c r="CH658" s="85">
        <v>118809.75</v>
      </c>
      <c r="CI658" s="85">
        <v>27499.43</v>
      </c>
      <c r="CJ658" s="85">
        <v>310262.46999999997</v>
      </c>
      <c r="CK658" s="85">
        <v>0</v>
      </c>
      <c r="CL658" s="85">
        <v>0</v>
      </c>
      <c r="CM658" s="85">
        <v>0</v>
      </c>
      <c r="CN658" s="85">
        <v>0</v>
      </c>
      <c r="CO658" s="84">
        <v>107292.59</v>
      </c>
      <c r="CP658" s="84">
        <v>23510</v>
      </c>
      <c r="CQ658" s="57">
        <f>CE658+CF658+CG658+CH658+CI658+CJ658+CK658+CL658+CM658+CN658+CO658+CP658</f>
        <v>706753.45</v>
      </c>
      <c r="CR658" s="57">
        <f t="shared" ref="CR658:CR697" si="7202">BD658+BQ658+CD658+CQ658</f>
        <v>2805161.08</v>
      </c>
      <c r="CS658" s="179">
        <v>312.26</v>
      </c>
      <c r="CT658" s="84">
        <v>0</v>
      </c>
      <c r="CU658" s="84">
        <v>0</v>
      </c>
      <c r="CV658" s="84">
        <f t="shared" ref="CV658:CV697" si="7203">CS658+CT658</f>
        <v>312.26</v>
      </c>
      <c r="CW658" s="84">
        <v>0</v>
      </c>
      <c r="CX658" s="84">
        <f t="shared" ref="CX658:CX697" si="7204">CS658+CU658</f>
        <v>312.26</v>
      </c>
      <c r="CY658" s="191">
        <f t="shared" ref="CY658:CY697" si="7205">IFERROR(CX658/CV658,"nebija plānots")</f>
        <v>1</v>
      </c>
      <c r="CZ658" s="84">
        <f t="shared" ref="CZ658:CZ697" si="7206">CX658-CV658</f>
        <v>0</v>
      </c>
      <c r="DA658" s="84">
        <f t="shared" ref="DA658:FL658" si="7207">DA659+DA660</f>
        <v>23499.99</v>
      </c>
      <c r="DB658" s="84">
        <v>23500</v>
      </c>
      <c r="DC658" s="84">
        <f t="shared" ref="DC658:DC697" si="7208">CV658+DA658</f>
        <v>23812.25</v>
      </c>
      <c r="DD658" s="84">
        <v>0</v>
      </c>
      <c r="DE658" s="84">
        <f t="shared" si="7176"/>
        <v>23812.26</v>
      </c>
      <c r="DF658" s="191">
        <f t="shared" ref="DF658" si="7209">IFERROR(DE658/DC658,"nebija plānots")</f>
        <v>1.0000004199519155</v>
      </c>
      <c r="DG658" s="84">
        <f t="shared" ref="DG658" si="7210">DE658-DC658</f>
        <v>9.9999999983992893E-3</v>
      </c>
      <c r="DH658" s="84">
        <f t="shared" si="7207"/>
        <v>0</v>
      </c>
      <c r="DI658" s="84">
        <v>0</v>
      </c>
      <c r="DJ658" s="84">
        <f t="shared" ref="DJ658" si="7211">DC658+DH658</f>
        <v>23812.25</v>
      </c>
      <c r="DK658" s="84">
        <v>0</v>
      </c>
      <c r="DL658" s="84">
        <f t="shared" si="7177"/>
        <v>23812.26</v>
      </c>
      <c r="DM658" s="191">
        <f t="shared" ref="DM658" si="7212">IFERROR(DL658/DJ658,"nebija plānots")</f>
        <v>1.0000004199519155</v>
      </c>
      <c r="DN658" s="84">
        <f t="shared" ref="DN658" si="7213">DL658-DJ658</f>
        <v>9.9999999983992893E-3</v>
      </c>
      <c r="DO658" s="84">
        <f t="shared" si="7207"/>
        <v>23011.279999999999</v>
      </c>
      <c r="DP658" s="84">
        <v>0</v>
      </c>
      <c r="DQ658" s="84">
        <f t="shared" ref="DQ658" si="7214">DJ658+DO658</f>
        <v>46823.53</v>
      </c>
      <c r="DR658" s="84">
        <v>0</v>
      </c>
      <c r="DS658" s="84">
        <f t="shared" si="7178"/>
        <v>23812.26</v>
      </c>
      <c r="DT658" s="191">
        <f t="shared" ref="DT658" si="7215">IFERROR(DS658/DQ658,"nebija plānots")</f>
        <v>0.50855328506842601</v>
      </c>
      <c r="DU658" s="84">
        <f t="shared" ref="DU658" si="7216">DS658-DQ658</f>
        <v>-23011.27</v>
      </c>
      <c r="DV658" s="84">
        <f t="shared" si="7207"/>
        <v>0</v>
      </c>
      <c r="DW658" s="84">
        <v>28608.959999999999</v>
      </c>
      <c r="DX658" s="84">
        <f t="shared" ref="DX658" si="7217">DQ658+DV658</f>
        <v>46823.53</v>
      </c>
      <c r="DY658" s="84">
        <v>0</v>
      </c>
      <c r="DZ658" s="84">
        <f t="shared" si="7179"/>
        <v>52421.22</v>
      </c>
      <c r="EA658" s="191">
        <f t="shared" ref="EA658" si="7218">IFERROR(DZ658/DX658,"nebija plānots")</f>
        <v>1.119548654277027</v>
      </c>
      <c r="EB658" s="84">
        <f t="shared" ref="EB658" si="7219">DZ658-DX658</f>
        <v>5597.6900000000023</v>
      </c>
      <c r="EC658" s="84">
        <f t="shared" si="7207"/>
        <v>0</v>
      </c>
      <c r="ED658" s="84">
        <v>0</v>
      </c>
      <c r="EE658" s="84">
        <f t="shared" ref="EE658" si="7220">DX658+EC658</f>
        <v>46823.53</v>
      </c>
      <c r="EF658" s="84">
        <v>0</v>
      </c>
      <c r="EG658" s="84">
        <f t="shared" si="7180"/>
        <v>52421.22</v>
      </c>
      <c r="EH658" s="191">
        <f t="shared" ref="EH658" si="7221">IFERROR(EG658/EE658,"nebija plānots")</f>
        <v>1.119548654277027</v>
      </c>
      <c r="EI658" s="84">
        <f t="shared" ref="EI658" si="7222">EG658-EE658</f>
        <v>5597.6900000000023</v>
      </c>
      <c r="EJ658" s="84">
        <f t="shared" si="7207"/>
        <v>0</v>
      </c>
      <c r="EK658" s="84">
        <v>0</v>
      </c>
      <c r="EL658" s="84">
        <f t="shared" ref="EL658" si="7223">EE658+EJ658</f>
        <v>46823.53</v>
      </c>
      <c r="EM658" s="84">
        <v>0</v>
      </c>
      <c r="EN658" s="84">
        <f t="shared" si="7181"/>
        <v>52421.22</v>
      </c>
      <c r="EO658" s="191">
        <f t="shared" ref="EO658" si="7224">IFERROR(EN658/EL658,"nebija plānots")</f>
        <v>1.119548654277027</v>
      </c>
      <c r="EP658" s="84">
        <f t="shared" ref="EP658" si="7225">EN658-EL658</f>
        <v>5597.6900000000023</v>
      </c>
      <c r="EQ658" s="84">
        <f t="shared" si="7207"/>
        <v>57362.59</v>
      </c>
      <c r="ER658" s="84">
        <v>0</v>
      </c>
      <c r="ES658" s="84">
        <f t="shared" ref="ES658" si="7226">EL658+EQ658</f>
        <v>104186.12</v>
      </c>
      <c r="ET658" s="84">
        <v>0</v>
      </c>
      <c r="EU658" s="84">
        <f t="shared" si="7182"/>
        <v>52421.22</v>
      </c>
      <c r="EV658" s="191">
        <f t="shared" ref="EV658" si="7227">IFERROR(EU658/ES658,"nebija plānots")</f>
        <v>0.5031497477783029</v>
      </c>
      <c r="EW658" s="84">
        <f t="shared" ref="EW658" si="7228">EU658-ES658</f>
        <v>-51764.899999999994</v>
      </c>
      <c r="EX658" s="84">
        <f t="shared" si="7207"/>
        <v>0</v>
      </c>
      <c r="EY658" s="84">
        <v>0</v>
      </c>
      <c r="EZ658" s="84">
        <f t="shared" ref="EZ658" si="7229">ES658+EX658</f>
        <v>104186.12</v>
      </c>
      <c r="FA658" s="84">
        <v>0</v>
      </c>
      <c r="FB658" s="84">
        <f t="shared" si="7183"/>
        <v>52421.22</v>
      </c>
      <c r="FC658" s="191">
        <f t="shared" ref="FC658" si="7230">IFERROR(FB658/EZ658,"nebija plānots")</f>
        <v>0.5031497477783029</v>
      </c>
      <c r="FD658" s="84">
        <f t="shared" ref="FD658" si="7231">FB658-EZ658</f>
        <v>-51764.899999999994</v>
      </c>
      <c r="FE658" s="84">
        <f t="shared" si="7207"/>
        <v>0</v>
      </c>
      <c r="FF658" s="84">
        <v>51245.39</v>
      </c>
      <c r="FG658" s="84">
        <f t="shared" ref="FG658" si="7232">EZ658+FE658</f>
        <v>104186.12</v>
      </c>
      <c r="FH658" s="84">
        <v>0</v>
      </c>
      <c r="FI658" s="84">
        <f t="shared" si="7184"/>
        <v>103666.61</v>
      </c>
      <c r="FJ658" s="191">
        <f t="shared" ref="FJ658" si="7233">IFERROR(FI658/FG658,"nebija plānots")</f>
        <v>0.99501363521359665</v>
      </c>
      <c r="FK658" s="84">
        <f t="shared" ref="FK658" si="7234">FI658-FG658</f>
        <v>-519.50999999999476</v>
      </c>
      <c r="FL658" s="84">
        <f t="shared" si="7207"/>
        <v>0</v>
      </c>
      <c r="FM658" s="84">
        <v>0</v>
      </c>
      <c r="FN658" s="84">
        <f t="shared" ref="FN658" si="7235">FG658+FL658</f>
        <v>104186.12</v>
      </c>
      <c r="FO658" s="84">
        <v>0</v>
      </c>
      <c r="FP658" s="84">
        <f t="shared" si="7185"/>
        <v>103666.61</v>
      </c>
      <c r="FQ658" s="191">
        <f t="shared" ref="FQ658" si="7236">IFERROR(FP658/FN658,"nebija plānots")</f>
        <v>0.99501363521359665</v>
      </c>
      <c r="FR658" s="84">
        <f t="shared" ref="FR658" si="7237">FP658-FN658</f>
        <v>-519.50999999999476</v>
      </c>
      <c r="FS658" s="97">
        <f>CS658+CT658+DA658+DH658+DO658+DV658+EC658+EJ658+EQ658+EX658+FE658+FL658</f>
        <v>104186.12</v>
      </c>
      <c r="FT658" s="97">
        <f t="shared" si="7186"/>
        <v>2908827.69</v>
      </c>
      <c r="FU658" s="84">
        <v>0</v>
      </c>
      <c r="FV658" s="84">
        <v>0</v>
      </c>
      <c r="FW658" s="84">
        <v>0</v>
      </c>
      <c r="FX658" s="84">
        <f t="shared" si="7187"/>
        <v>0</v>
      </c>
      <c r="FY658" s="191" t="str">
        <f t="shared" si="7188"/>
        <v>nebija plānots</v>
      </c>
      <c r="FZ658" s="84">
        <f t="shared" si="7189"/>
        <v>0</v>
      </c>
      <c r="GA658" s="84">
        <v>0</v>
      </c>
      <c r="GB658" s="84">
        <v>0</v>
      </c>
      <c r="GC658" s="84">
        <f t="shared" si="7190"/>
        <v>0</v>
      </c>
      <c r="GD658" s="84">
        <f t="shared" si="7191"/>
        <v>0</v>
      </c>
      <c r="GE658" s="84">
        <f t="shared" si="7192"/>
        <v>0</v>
      </c>
      <c r="GF658" s="191" t="str">
        <f t="shared" si="7193"/>
        <v>nebija plānots</v>
      </c>
      <c r="GG658" s="84">
        <f t="shared" si="7194"/>
        <v>0</v>
      </c>
      <c r="GH658" s="84">
        <v>0</v>
      </c>
      <c r="GI658" s="84">
        <v>0</v>
      </c>
      <c r="GJ658" s="84">
        <f t="shared" si="7195"/>
        <v>0</v>
      </c>
      <c r="GK658" s="84">
        <f t="shared" si="7196"/>
        <v>0</v>
      </c>
      <c r="GL658" s="84">
        <f t="shared" si="7197"/>
        <v>0</v>
      </c>
      <c r="GM658" s="191" t="str">
        <f t="shared" si="7198"/>
        <v>nebija plānots</v>
      </c>
      <c r="GN658" s="84">
        <f t="shared" si="7199"/>
        <v>0</v>
      </c>
      <c r="GO658" s="84">
        <v>0</v>
      </c>
      <c r="GP658" s="84">
        <v>0</v>
      </c>
      <c r="GQ658" s="84">
        <f t="shared" si="7168"/>
        <v>0</v>
      </c>
      <c r="GR658" s="84">
        <f t="shared" si="7169"/>
        <v>0</v>
      </c>
      <c r="GS658" s="84">
        <f t="shared" si="7170"/>
        <v>0</v>
      </c>
      <c r="GT658" s="191" t="str">
        <f t="shared" si="7200"/>
        <v>nebija plānots</v>
      </c>
      <c r="GU658" s="84">
        <f t="shared" si="7171"/>
        <v>0</v>
      </c>
      <c r="GV658" s="84">
        <v>0</v>
      </c>
      <c r="GW658" s="84">
        <v>0</v>
      </c>
      <c r="GX658" s="84">
        <f t="shared" si="7172"/>
        <v>0</v>
      </c>
      <c r="GY658" s="84">
        <f t="shared" si="7173"/>
        <v>0</v>
      </c>
      <c r="GZ658" s="84">
        <f t="shared" si="7174"/>
        <v>0</v>
      </c>
      <c r="HA658" s="191" t="str">
        <f t="shared" si="6643"/>
        <v>nebija plānots</v>
      </c>
      <c r="HB658" s="84">
        <f t="shared" si="7175"/>
        <v>0</v>
      </c>
      <c r="HC658" s="57">
        <f>FU658+FS658+CQ658+CD658+BQ658+BC658+AP658</f>
        <v>2909347.1999999997</v>
      </c>
      <c r="HD658" s="57">
        <f>Q658-HC658</f>
        <v>199565.80000000028</v>
      </c>
      <c r="HE658" s="58" t="s">
        <v>972</v>
      </c>
      <c r="HF658" s="58">
        <v>3</v>
      </c>
      <c r="HG658" s="59" t="s">
        <v>641</v>
      </c>
      <c r="HH658" s="59"/>
      <c r="HI658" s="59"/>
    </row>
    <row r="659" spans="1:217" ht="78" hidden="1" outlineLevel="1" x14ac:dyDescent="0.45">
      <c r="B659" s="9"/>
      <c r="D659" s="1" t="s">
        <v>1470</v>
      </c>
      <c r="E659" s="35">
        <v>644</v>
      </c>
      <c r="F659" s="40">
        <v>13</v>
      </c>
      <c r="G659" s="40" t="s">
        <v>414</v>
      </c>
      <c r="H659" s="40" t="s">
        <v>419</v>
      </c>
      <c r="I659" s="37" t="s">
        <v>587</v>
      </c>
      <c r="J659" s="54">
        <v>0</v>
      </c>
      <c r="K659" s="38"/>
      <c r="L659" s="38"/>
      <c r="M659" s="40" t="s">
        <v>50</v>
      </c>
      <c r="N659" s="40"/>
      <c r="O659" s="38"/>
      <c r="P659" s="38" t="s">
        <v>456</v>
      </c>
      <c r="Q659" s="40"/>
      <c r="R659" s="40"/>
      <c r="S659" s="40"/>
      <c r="T659" s="40"/>
      <c r="U659" s="40"/>
      <c r="V659" s="40"/>
      <c r="W659" s="40"/>
      <c r="X659" s="85">
        <f t="shared" si="7201"/>
        <v>0</v>
      </c>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0"/>
      <c r="AZ659" s="40"/>
      <c r="BA659" s="40"/>
      <c r="BB659" s="40"/>
      <c r="BC659" s="40"/>
      <c r="BD659" s="40"/>
      <c r="BE659" s="40"/>
      <c r="BF659" s="40"/>
      <c r="BG659" s="40"/>
      <c r="BH659" s="40"/>
      <c r="BI659" s="40"/>
      <c r="BJ659" s="40"/>
      <c r="BK659" s="40"/>
      <c r="BL659" s="40"/>
      <c r="BM659" s="40"/>
      <c r="BN659" s="40"/>
      <c r="BO659" s="40"/>
      <c r="BP659" s="40"/>
      <c r="BQ659" s="40"/>
      <c r="BR659" s="40"/>
      <c r="BS659" s="40"/>
      <c r="BT659" s="40"/>
      <c r="BU659" s="40"/>
      <c r="BV659" s="40"/>
      <c r="BW659" s="40"/>
      <c r="BX659" s="40"/>
      <c r="BY659" s="40"/>
      <c r="BZ659" s="40"/>
      <c r="CA659" s="40"/>
      <c r="CB659" s="40"/>
      <c r="CC659" s="40"/>
      <c r="CD659" s="40"/>
      <c r="CE659" s="40"/>
      <c r="CF659" s="40"/>
      <c r="CG659" s="40"/>
      <c r="CH659" s="40"/>
      <c r="CI659" s="40"/>
      <c r="CJ659" s="40"/>
      <c r="CK659" s="40"/>
      <c r="CL659" s="40"/>
      <c r="CM659" s="40"/>
      <c r="CN659" s="40"/>
      <c r="CO659" s="84">
        <v>0</v>
      </c>
      <c r="CP659" s="84">
        <v>0</v>
      </c>
      <c r="CQ659" s="40"/>
      <c r="CR659" s="57">
        <f t="shared" si="7202"/>
        <v>0</v>
      </c>
      <c r="CS659" s="40"/>
      <c r="CT659" s="40"/>
      <c r="CU659" s="84"/>
      <c r="CV659" s="84"/>
      <c r="CW659" s="84"/>
      <c r="CX659" s="84"/>
      <c r="CY659" s="191"/>
      <c r="CZ659" s="84"/>
      <c r="DA659" s="40"/>
      <c r="DB659" s="84">
        <v>0</v>
      </c>
      <c r="DC659" s="84"/>
      <c r="DD659" s="84"/>
      <c r="DE659" s="84">
        <f t="shared" si="7176"/>
        <v>0</v>
      </c>
      <c r="DF659" s="191"/>
      <c r="DG659" s="84"/>
      <c r="DH659" s="40"/>
      <c r="DI659" s="84">
        <v>0</v>
      </c>
      <c r="DJ659" s="84"/>
      <c r="DK659" s="84"/>
      <c r="DL659" s="84">
        <f t="shared" si="7177"/>
        <v>0</v>
      </c>
      <c r="DM659" s="191"/>
      <c r="DN659" s="84"/>
      <c r="DO659" s="40"/>
      <c r="DP659" s="84">
        <v>0</v>
      </c>
      <c r="DQ659" s="84"/>
      <c r="DR659" s="84"/>
      <c r="DS659" s="84">
        <f t="shared" si="7178"/>
        <v>0</v>
      </c>
      <c r="DT659" s="191"/>
      <c r="DU659" s="84"/>
      <c r="DV659" s="40"/>
      <c r="DW659" s="84">
        <v>0</v>
      </c>
      <c r="DX659" s="84"/>
      <c r="DY659" s="84"/>
      <c r="DZ659" s="84">
        <f t="shared" si="7179"/>
        <v>0</v>
      </c>
      <c r="EA659" s="191"/>
      <c r="EB659" s="84"/>
      <c r="EC659" s="40"/>
      <c r="ED659" s="84">
        <v>0</v>
      </c>
      <c r="EE659" s="84"/>
      <c r="EF659" s="84"/>
      <c r="EG659" s="84">
        <f t="shared" si="7180"/>
        <v>0</v>
      </c>
      <c r="EH659" s="191"/>
      <c r="EI659" s="84"/>
      <c r="EJ659" s="40"/>
      <c r="EK659" s="84">
        <v>0</v>
      </c>
      <c r="EL659" s="84"/>
      <c r="EM659" s="84"/>
      <c r="EN659" s="84">
        <f t="shared" si="7181"/>
        <v>0</v>
      </c>
      <c r="EO659" s="191"/>
      <c r="EP659" s="84"/>
      <c r="EQ659" s="40"/>
      <c r="ER659" s="84">
        <v>0</v>
      </c>
      <c r="ES659" s="84"/>
      <c r="ET659" s="84"/>
      <c r="EU659" s="84">
        <f t="shared" si="7182"/>
        <v>0</v>
      </c>
      <c r="EV659" s="191"/>
      <c r="EW659" s="84"/>
      <c r="EX659" s="40"/>
      <c r="EY659" s="84">
        <v>0</v>
      </c>
      <c r="EZ659" s="84"/>
      <c r="FA659" s="84"/>
      <c r="FB659" s="84">
        <f t="shared" si="7183"/>
        <v>0</v>
      </c>
      <c r="FC659" s="191"/>
      <c r="FD659" s="84"/>
      <c r="FE659" s="40"/>
      <c r="FF659" s="84">
        <v>0</v>
      </c>
      <c r="FG659" s="84"/>
      <c r="FH659" s="84"/>
      <c r="FI659" s="84">
        <f t="shared" si="7184"/>
        <v>0</v>
      </c>
      <c r="FJ659" s="191"/>
      <c r="FK659" s="84"/>
      <c r="FL659" s="40"/>
      <c r="FM659" s="84">
        <v>0</v>
      </c>
      <c r="FN659" s="84"/>
      <c r="FO659" s="84"/>
      <c r="FP659" s="84">
        <f t="shared" si="7185"/>
        <v>0</v>
      </c>
      <c r="FQ659" s="191"/>
      <c r="FR659" s="84"/>
      <c r="FS659" s="40"/>
      <c r="FT659" s="97">
        <f t="shared" si="7186"/>
        <v>0</v>
      </c>
      <c r="FU659" s="84">
        <v>0</v>
      </c>
      <c r="FV659" s="84">
        <v>0</v>
      </c>
      <c r="FW659" s="84">
        <v>0</v>
      </c>
      <c r="FX659" s="84">
        <f t="shared" si="7187"/>
        <v>0</v>
      </c>
      <c r="FY659" s="191" t="str">
        <f t="shared" si="7188"/>
        <v>nebija plānots</v>
      </c>
      <c r="FZ659" s="84">
        <f t="shared" si="7189"/>
        <v>0</v>
      </c>
      <c r="GA659" s="84">
        <v>0</v>
      </c>
      <c r="GB659" s="84">
        <v>0</v>
      </c>
      <c r="GC659" s="84">
        <f t="shared" si="7190"/>
        <v>0</v>
      </c>
      <c r="GD659" s="84">
        <f t="shared" si="7191"/>
        <v>0</v>
      </c>
      <c r="GE659" s="84">
        <f t="shared" si="7192"/>
        <v>0</v>
      </c>
      <c r="GF659" s="191" t="str">
        <f t="shared" si="7193"/>
        <v>nebija plānots</v>
      </c>
      <c r="GG659" s="84">
        <f t="shared" si="7194"/>
        <v>0</v>
      </c>
      <c r="GH659" s="84">
        <v>0</v>
      </c>
      <c r="GI659" s="84">
        <v>0</v>
      </c>
      <c r="GJ659" s="84">
        <f t="shared" si="7195"/>
        <v>0</v>
      </c>
      <c r="GK659" s="84">
        <f t="shared" si="7196"/>
        <v>0</v>
      </c>
      <c r="GL659" s="84">
        <f t="shared" si="7197"/>
        <v>0</v>
      </c>
      <c r="GM659" s="191" t="str">
        <f t="shared" si="7198"/>
        <v>nebija plānots</v>
      </c>
      <c r="GN659" s="84">
        <f t="shared" si="7199"/>
        <v>0</v>
      </c>
      <c r="GO659" s="84">
        <v>0</v>
      </c>
      <c r="GP659" s="84">
        <v>0</v>
      </c>
      <c r="GQ659" s="84">
        <f t="shared" si="7168"/>
        <v>0</v>
      </c>
      <c r="GR659" s="84">
        <f t="shared" si="7169"/>
        <v>0</v>
      </c>
      <c r="GS659" s="84">
        <f t="shared" si="7170"/>
        <v>0</v>
      </c>
      <c r="GT659" s="191" t="str">
        <f t="shared" si="7200"/>
        <v>nebija plānots</v>
      </c>
      <c r="GU659" s="84">
        <f t="shared" si="7171"/>
        <v>0</v>
      </c>
      <c r="GV659" s="84">
        <v>0</v>
      </c>
      <c r="GW659" s="84">
        <v>0</v>
      </c>
      <c r="GX659" s="84">
        <f t="shared" si="7172"/>
        <v>0</v>
      </c>
      <c r="GY659" s="84">
        <f t="shared" si="7173"/>
        <v>0</v>
      </c>
      <c r="GZ659" s="84">
        <f t="shared" si="7174"/>
        <v>0</v>
      </c>
      <c r="HA659" s="191" t="str">
        <f t="shared" si="6643"/>
        <v>nebija plānots</v>
      </c>
      <c r="HB659" s="84">
        <f t="shared" si="7175"/>
        <v>0</v>
      </c>
      <c r="HC659" s="40"/>
      <c r="HD659" s="40"/>
      <c r="HE659" s="99"/>
      <c r="HF659" s="99"/>
      <c r="HG659" s="100"/>
      <c r="HH659" s="100"/>
      <c r="HI659" s="100"/>
    </row>
    <row r="660" spans="1:217" ht="105" hidden="1" outlineLevel="1" x14ac:dyDescent="0.45">
      <c r="B660" s="9"/>
      <c r="D660" s="1" t="s">
        <v>1470</v>
      </c>
      <c r="E660" s="35">
        <v>645</v>
      </c>
      <c r="F660" s="40">
        <v>13</v>
      </c>
      <c r="G660" s="40" t="s">
        <v>414</v>
      </c>
      <c r="H660" s="40" t="s">
        <v>419</v>
      </c>
      <c r="I660" s="37" t="s">
        <v>587</v>
      </c>
      <c r="J660" s="54">
        <v>0</v>
      </c>
      <c r="K660" s="38"/>
      <c r="L660" s="38"/>
      <c r="M660" s="40" t="s">
        <v>50</v>
      </c>
      <c r="N660" s="40"/>
      <c r="O660" s="38"/>
      <c r="P660" s="38" t="s">
        <v>457</v>
      </c>
      <c r="Q660" s="40"/>
      <c r="R660" s="40"/>
      <c r="S660" s="40"/>
      <c r="T660" s="40"/>
      <c r="U660" s="40"/>
      <c r="V660" s="40"/>
      <c r="W660" s="40"/>
      <c r="X660" s="85">
        <f t="shared" si="7201"/>
        <v>0</v>
      </c>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0"/>
      <c r="AZ660" s="40"/>
      <c r="BA660" s="40"/>
      <c r="BB660" s="40"/>
      <c r="BC660" s="40"/>
      <c r="BD660" s="40"/>
      <c r="BE660" s="40"/>
      <c r="BF660" s="40"/>
      <c r="BG660" s="40"/>
      <c r="BH660" s="40"/>
      <c r="BI660" s="40"/>
      <c r="BJ660" s="40"/>
      <c r="BK660" s="40"/>
      <c r="BL660" s="40"/>
      <c r="BM660" s="40"/>
      <c r="BN660" s="40"/>
      <c r="BO660" s="40"/>
      <c r="BP660" s="40"/>
      <c r="BQ660" s="40"/>
      <c r="BR660" s="40"/>
      <c r="BS660" s="40"/>
      <c r="BT660" s="40"/>
      <c r="BU660" s="40"/>
      <c r="BV660" s="40"/>
      <c r="BW660" s="40"/>
      <c r="BX660" s="40"/>
      <c r="BY660" s="40"/>
      <c r="BZ660" s="40"/>
      <c r="CA660" s="40"/>
      <c r="CB660" s="40"/>
      <c r="CC660" s="40"/>
      <c r="CD660" s="40"/>
      <c r="CE660" s="40"/>
      <c r="CF660" s="40"/>
      <c r="CG660" s="40"/>
      <c r="CH660" s="40"/>
      <c r="CI660" s="40"/>
      <c r="CJ660" s="40"/>
      <c r="CK660" s="40"/>
      <c r="CL660" s="40"/>
      <c r="CM660" s="40"/>
      <c r="CN660" s="40"/>
      <c r="CO660" s="84">
        <v>0</v>
      </c>
      <c r="CP660" s="84">
        <v>0</v>
      </c>
      <c r="CQ660" s="40"/>
      <c r="CR660" s="57">
        <f t="shared" si="7202"/>
        <v>0</v>
      </c>
      <c r="CS660" s="40"/>
      <c r="CT660" s="40">
        <v>0</v>
      </c>
      <c r="CU660" s="84"/>
      <c r="CV660" s="84"/>
      <c r="CW660" s="84"/>
      <c r="CX660" s="84"/>
      <c r="CY660" s="191"/>
      <c r="CZ660" s="84"/>
      <c r="DA660" s="40">
        <v>23499.99</v>
      </c>
      <c r="DB660" s="84">
        <v>0</v>
      </c>
      <c r="DC660" s="84"/>
      <c r="DD660" s="84"/>
      <c r="DE660" s="84">
        <f t="shared" si="7176"/>
        <v>0</v>
      </c>
      <c r="DF660" s="191"/>
      <c r="DG660" s="84"/>
      <c r="DH660" s="40">
        <v>0</v>
      </c>
      <c r="DI660" s="84">
        <v>0</v>
      </c>
      <c r="DJ660" s="84"/>
      <c r="DK660" s="84"/>
      <c r="DL660" s="84">
        <f t="shared" si="7177"/>
        <v>0</v>
      </c>
      <c r="DM660" s="191"/>
      <c r="DN660" s="84"/>
      <c r="DO660" s="40">
        <v>23011.279999999999</v>
      </c>
      <c r="DP660" s="84">
        <v>0</v>
      </c>
      <c r="DQ660" s="84"/>
      <c r="DR660" s="84"/>
      <c r="DS660" s="84">
        <f t="shared" si="7178"/>
        <v>0</v>
      </c>
      <c r="DT660" s="191"/>
      <c r="DU660" s="84"/>
      <c r="DV660" s="40">
        <v>0</v>
      </c>
      <c r="DW660" s="84">
        <v>0</v>
      </c>
      <c r="DX660" s="84"/>
      <c r="DY660" s="84"/>
      <c r="DZ660" s="84">
        <f t="shared" si="7179"/>
        <v>0</v>
      </c>
      <c r="EA660" s="191"/>
      <c r="EB660" s="84"/>
      <c r="EC660" s="40">
        <v>0</v>
      </c>
      <c r="ED660" s="84">
        <v>0</v>
      </c>
      <c r="EE660" s="84"/>
      <c r="EF660" s="84"/>
      <c r="EG660" s="84">
        <f t="shared" si="7180"/>
        <v>0</v>
      </c>
      <c r="EH660" s="191"/>
      <c r="EI660" s="84"/>
      <c r="EJ660" s="40">
        <v>0</v>
      </c>
      <c r="EK660" s="84">
        <v>0</v>
      </c>
      <c r="EL660" s="84"/>
      <c r="EM660" s="84"/>
      <c r="EN660" s="84">
        <f t="shared" si="7181"/>
        <v>0</v>
      </c>
      <c r="EO660" s="191"/>
      <c r="EP660" s="84"/>
      <c r="EQ660" s="40">
        <v>57362.59</v>
      </c>
      <c r="ER660" s="84">
        <v>0</v>
      </c>
      <c r="ES660" s="84"/>
      <c r="ET660" s="84"/>
      <c r="EU660" s="84">
        <f t="shared" si="7182"/>
        <v>0</v>
      </c>
      <c r="EV660" s="191"/>
      <c r="EW660" s="84"/>
      <c r="EX660" s="40">
        <v>0</v>
      </c>
      <c r="EY660" s="84">
        <v>0</v>
      </c>
      <c r="EZ660" s="84"/>
      <c r="FA660" s="84"/>
      <c r="FB660" s="84">
        <f t="shared" si="7183"/>
        <v>0</v>
      </c>
      <c r="FC660" s="191"/>
      <c r="FD660" s="84"/>
      <c r="FE660" s="40">
        <v>0</v>
      </c>
      <c r="FF660" s="84">
        <v>0</v>
      </c>
      <c r="FG660" s="84"/>
      <c r="FH660" s="84"/>
      <c r="FI660" s="84">
        <f t="shared" si="7184"/>
        <v>0</v>
      </c>
      <c r="FJ660" s="191"/>
      <c r="FK660" s="84"/>
      <c r="FL660" s="40">
        <v>0</v>
      </c>
      <c r="FM660" s="84">
        <v>0</v>
      </c>
      <c r="FN660" s="84"/>
      <c r="FO660" s="84"/>
      <c r="FP660" s="84">
        <f t="shared" si="7185"/>
        <v>0</v>
      </c>
      <c r="FQ660" s="191"/>
      <c r="FR660" s="84"/>
      <c r="FS660" s="40"/>
      <c r="FT660" s="97">
        <f t="shared" si="7186"/>
        <v>0</v>
      </c>
      <c r="FU660" s="84">
        <v>0</v>
      </c>
      <c r="FV660" s="84">
        <v>0</v>
      </c>
      <c r="FW660" s="84">
        <v>0</v>
      </c>
      <c r="FX660" s="84">
        <f t="shared" si="7187"/>
        <v>0</v>
      </c>
      <c r="FY660" s="191" t="str">
        <f t="shared" si="7188"/>
        <v>nebija plānots</v>
      </c>
      <c r="FZ660" s="84">
        <f t="shared" si="7189"/>
        <v>0</v>
      </c>
      <c r="GA660" s="84">
        <v>0</v>
      </c>
      <c r="GB660" s="84">
        <v>0</v>
      </c>
      <c r="GC660" s="84">
        <f t="shared" si="7190"/>
        <v>0</v>
      </c>
      <c r="GD660" s="84">
        <f t="shared" si="7191"/>
        <v>0</v>
      </c>
      <c r="GE660" s="84">
        <f t="shared" si="7192"/>
        <v>0</v>
      </c>
      <c r="GF660" s="191" t="str">
        <f t="shared" si="7193"/>
        <v>nebija plānots</v>
      </c>
      <c r="GG660" s="84">
        <f t="shared" si="7194"/>
        <v>0</v>
      </c>
      <c r="GH660" s="84">
        <v>0</v>
      </c>
      <c r="GI660" s="84">
        <v>0</v>
      </c>
      <c r="GJ660" s="84">
        <f t="shared" si="7195"/>
        <v>0</v>
      </c>
      <c r="GK660" s="84">
        <f t="shared" si="7196"/>
        <v>0</v>
      </c>
      <c r="GL660" s="84">
        <f t="shared" si="7197"/>
        <v>0</v>
      </c>
      <c r="GM660" s="191" t="str">
        <f t="shared" si="7198"/>
        <v>nebija plānots</v>
      </c>
      <c r="GN660" s="84">
        <f t="shared" si="7199"/>
        <v>0</v>
      </c>
      <c r="GO660" s="84">
        <v>0</v>
      </c>
      <c r="GP660" s="84">
        <v>0</v>
      </c>
      <c r="GQ660" s="84">
        <f t="shared" si="7168"/>
        <v>0</v>
      </c>
      <c r="GR660" s="84">
        <f t="shared" si="7169"/>
        <v>0</v>
      </c>
      <c r="GS660" s="84">
        <f t="shared" si="7170"/>
        <v>0</v>
      </c>
      <c r="GT660" s="191" t="str">
        <f t="shared" si="7200"/>
        <v>nebija plānots</v>
      </c>
      <c r="GU660" s="84">
        <f t="shared" si="7171"/>
        <v>0</v>
      </c>
      <c r="GV660" s="84">
        <v>0</v>
      </c>
      <c r="GW660" s="84">
        <v>0</v>
      </c>
      <c r="GX660" s="84">
        <f t="shared" si="7172"/>
        <v>0</v>
      </c>
      <c r="GY660" s="84">
        <f t="shared" si="7173"/>
        <v>0</v>
      </c>
      <c r="GZ660" s="84">
        <f t="shared" si="7174"/>
        <v>0</v>
      </c>
      <c r="HA660" s="191" t="str">
        <f t="shared" si="6643"/>
        <v>nebija plānots</v>
      </c>
      <c r="HB660" s="84">
        <f t="shared" si="7175"/>
        <v>0</v>
      </c>
      <c r="HC660" s="40"/>
      <c r="HD660" s="40"/>
      <c r="HE660" s="99"/>
      <c r="HF660" s="99" t="s">
        <v>734</v>
      </c>
      <c r="HG660" s="100" t="s">
        <v>735</v>
      </c>
      <c r="HH660" s="100"/>
      <c r="HI660" s="100"/>
    </row>
    <row r="661" spans="1:217" ht="42" collapsed="1" x14ac:dyDescent="0.45">
      <c r="A661" s="8" t="s">
        <v>614</v>
      </c>
      <c r="B661" s="9" t="str">
        <f>C661&amp;J661&amp;"."&amp;D661</f>
        <v>4.2.2.4.Jā</v>
      </c>
      <c r="C661" s="1" t="s">
        <v>135</v>
      </c>
      <c r="D661" s="1" t="s">
        <v>1470</v>
      </c>
      <c r="E661" s="35">
        <v>646</v>
      </c>
      <c r="F661" s="57">
        <v>13</v>
      </c>
      <c r="G661" s="57" t="s">
        <v>600</v>
      </c>
      <c r="H661" s="57" t="s">
        <v>419</v>
      </c>
      <c r="I661" s="54" t="str">
        <f t="shared" ref="I661" si="7238">CONCATENATE(G661," ",H661)</f>
        <v>13.1.3.1 (4.2.2) Pašvaldību infrastruktūra energoefektivitāte</v>
      </c>
      <c r="J661" s="54">
        <v>4</v>
      </c>
      <c r="K661" s="55">
        <v>4</v>
      </c>
      <c r="L661" s="38"/>
      <c r="M661" s="57" t="s">
        <v>50</v>
      </c>
      <c r="N661" s="57" t="s">
        <v>423</v>
      </c>
      <c r="O661" s="55" t="s">
        <v>222</v>
      </c>
      <c r="P661" s="55" t="s">
        <v>225</v>
      </c>
      <c r="Q661" s="57">
        <f t="shared" ref="Q661" si="7239">S661+T661+U661+V661+W661</f>
        <v>3640644</v>
      </c>
      <c r="R661" s="57">
        <f t="shared" ref="R661" si="7240">S661+T661+U661+V661</f>
        <v>3640644</v>
      </c>
      <c r="S661" s="80">
        <v>0</v>
      </c>
      <c r="T661" s="80">
        <v>3640644</v>
      </c>
      <c r="U661" s="80">
        <v>0</v>
      </c>
      <c r="V661" s="80">
        <v>0</v>
      </c>
      <c r="W661" s="80">
        <v>0</v>
      </c>
      <c r="X661" s="85" t="str">
        <f t="shared" si="7201"/>
        <v>ReactEU ERAF</v>
      </c>
      <c r="Y661" s="40"/>
      <c r="Z661" s="40"/>
      <c r="AA661" s="40"/>
      <c r="AB661" s="40"/>
      <c r="AC661" s="40"/>
      <c r="AD661" s="40"/>
      <c r="AE661" s="40"/>
      <c r="AF661" s="40"/>
      <c r="AG661" s="40"/>
      <c r="AH661" s="40"/>
      <c r="AI661" s="40"/>
      <c r="AJ661" s="40"/>
      <c r="AK661" s="40"/>
      <c r="AL661" s="40"/>
      <c r="AM661" s="40"/>
      <c r="AN661" s="40"/>
      <c r="AO661" s="40"/>
      <c r="AP661" s="57">
        <v>0</v>
      </c>
      <c r="AQ661" s="57">
        <v>0</v>
      </c>
      <c r="AR661" s="57">
        <v>0</v>
      </c>
      <c r="AS661" s="57">
        <v>0</v>
      </c>
      <c r="AT661" s="57">
        <v>0</v>
      </c>
      <c r="AU661" s="57">
        <v>0</v>
      </c>
      <c r="AV661" s="57">
        <v>0</v>
      </c>
      <c r="AW661" s="57">
        <v>0</v>
      </c>
      <c r="AX661" s="57">
        <v>0</v>
      </c>
      <c r="AY661" s="57">
        <v>0</v>
      </c>
      <c r="AZ661" s="57">
        <v>0</v>
      </c>
      <c r="BA661" s="57">
        <v>0</v>
      </c>
      <c r="BB661" s="57">
        <v>0</v>
      </c>
      <c r="BC661" s="57">
        <v>0</v>
      </c>
      <c r="BD661" s="57">
        <v>0</v>
      </c>
      <c r="BE661" s="85">
        <v>0</v>
      </c>
      <c r="BF661" s="85">
        <v>0</v>
      </c>
      <c r="BG661" s="85">
        <v>0</v>
      </c>
      <c r="BH661" s="85">
        <v>0</v>
      </c>
      <c r="BI661" s="85">
        <v>0</v>
      </c>
      <c r="BJ661" s="85">
        <v>0</v>
      </c>
      <c r="BK661" s="85">
        <v>0</v>
      </c>
      <c r="BL661" s="85">
        <v>0</v>
      </c>
      <c r="BM661" s="85">
        <v>0</v>
      </c>
      <c r="BN661" s="85">
        <v>0</v>
      </c>
      <c r="BO661" s="85">
        <v>0</v>
      </c>
      <c r="BP661" s="85">
        <v>0</v>
      </c>
      <c r="BQ661" s="57">
        <f t="shared" si="6866"/>
        <v>0</v>
      </c>
      <c r="BR661" s="85">
        <v>0</v>
      </c>
      <c r="BS661" s="85">
        <v>0</v>
      </c>
      <c r="BT661" s="85">
        <v>0</v>
      </c>
      <c r="BU661" s="85">
        <v>0</v>
      </c>
      <c r="BV661" s="85">
        <v>250000</v>
      </c>
      <c r="BW661" s="85">
        <v>241795.13</v>
      </c>
      <c r="BX661" s="85">
        <v>200000</v>
      </c>
      <c r="BY661" s="85">
        <v>450000</v>
      </c>
      <c r="BZ661" s="85">
        <v>80000</v>
      </c>
      <c r="CA661" s="85">
        <v>196549.48</v>
      </c>
      <c r="CB661" s="85">
        <v>250000</v>
      </c>
      <c r="CC661" s="85">
        <v>428771.76</v>
      </c>
      <c r="CD661" s="57">
        <f t="shared" si="6867"/>
        <v>2097116.3699999999</v>
      </c>
      <c r="CE661" s="85">
        <v>0</v>
      </c>
      <c r="CF661" s="85">
        <v>128612.3</v>
      </c>
      <c r="CG661" s="85">
        <v>0</v>
      </c>
      <c r="CH661" s="85">
        <v>3950.96</v>
      </c>
      <c r="CI661" s="85">
        <v>0</v>
      </c>
      <c r="CJ661" s="85">
        <v>481437.6</v>
      </c>
      <c r="CK661" s="85">
        <v>0</v>
      </c>
      <c r="CL661" s="85">
        <v>50000</v>
      </c>
      <c r="CM661" s="85">
        <v>0</v>
      </c>
      <c r="CN661" s="85">
        <v>12165.47</v>
      </c>
      <c r="CO661" s="84">
        <v>0</v>
      </c>
      <c r="CP661" s="84">
        <v>0</v>
      </c>
      <c r="CQ661" s="57">
        <f>CE661+CF661+CG661+CH661+CI661+CJ661+CK661+CL661+CM661+CN661+CO661+CP661</f>
        <v>676166.33</v>
      </c>
      <c r="CR661" s="57">
        <f t="shared" si="7202"/>
        <v>2773282.6999999997</v>
      </c>
      <c r="CS661" s="179">
        <v>34672.080000000002</v>
      </c>
      <c r="CT661" s="84">
        <v>0</v>
      </c>
      <c r="CU661" s="84">
        <v>33210.550000000003</v>
      </c>
      <c r="CV661" s="84">
        <f t="shared" si="7203"/>
        <v>34672.080000000002</v>
      </c>
      <c r="CW661" s="84">
        <v>0</v>
      </c>
      <c r="CX661" s="84">
        <f t="shared" si="7204"/>
        <v>67882.63</v>
      </c>
      <c r="CY661" s="191">
        <f t="shared" si="7205"/>
        <v>1.9578470631124525</v>
      </c>
      <c r="CZ661" s="84">
        <f t="shared" si="7206"/>
        <v>33210.550000000003</v>
      </c>
      <c r="DA661" s="84">
        <f t="shared" ref="DA661:FL661" si="7241">DA662+DA663</f>
        <v>3444.14</v>
      </c>
      <c r="DB661" s="84">
        <v>818.3</v>
      </c>
      <c r="DC661" s="84">
        <f t="shared" si="7208"/>
        <v>38116.22</v>
      </c>
      <c r="DD661" s="84">
        <v>0</v>
      </c>
      <c r="DE661" s="84">
        <f t="shared" si="7176"/>
        <v>68700.930000000008</v>
      </c>
      <c r="DF661" s="191">
        <f t="shared" ref="DF661" si="7242">IFERROR(DE661/DC661,"nebija plānots")</f>
        <v>1.802406691954239</v>
      </c>
      <c r="DG661" s="84">
        <f t="shared" ref="DG661" si="7243">DE661-DC661</f>
        <v>30584.710000000006</v>
      </c>
      <c r="DH661" s="84">
        <f t="shared" si="7241"/>
        <v>125732.68</v>
      </c>
      <c r="DI661" s="84">
        <v>0</v>
      </c>
      <c r="DJ661" s="84">
        <f t="shared" ref="DJ661" si="7244">DC661+DH661</f>
        <v>163848.9</v>
      </c>
      <c r="DK661" s="84">
        <v>0</v>
      </c>
      <c r="DL661" s="84">
        <f t="shared" si="7177"/>
        <v>68700.930000000008</v>
      </c>
      <c r="DM661" s="191">
        <f t="shared" ref="DM661" si="7245">IFERROR(DL661/DJ661,"nebija plānots")</f>
        <v>0.41929442309347215</v>
      </c>
      <c r="DN661" s="84">
        <f t="shared" ref="DN661" si="7246">DL661-DJ661</f>
        <v>-95147.969999999987</v>
      </c>
      <c r="DO661" s="84">
        <f t="shared" si="7241"/>
        <v>239665.52</v>
      </c>
      <c r="DP661" s="84">
        <v>0</v>
      </c>
      <c r="DQ661" s="84">
        <f t="shared" ref="DQ661" si="7247">DJ661+DO661</f>
        <v>403514.42</v>
      </c>
      <c r="DR661" s="84">
        <v>0</v>
      </c>
      <c r="DS661" s="84">
        <f t="shared" si="7178"/>
        <v>68700.930000000008</v>
      </c>
      <c r="DT661" s="191">
        <f t="shared" ref="DT661" si="7248">IFERROR(DS661/DQ661,"nebija plānots")</f>
        <v>0.17025644337567913</v>
      </c>
      <c r="DU661" s="84">
        <f t="shared" ref="DU661" si="7249">DS661-DQ661</f>
        <v>-334813.49</v>
      </c>
      <c r="DV661" s="84">
        <f t="shared" si="7241"/>
        <v>0</v>
      </c>
      <c r="DW661" s="84">
        <v>28336.93</v>
      </c>
      <c r="DX661" s="84">
        <f t="shared" ref="DX661" si="7250">DQ661+DV661</f>
        <v>403514.42</v>
      </c>
      <c r="DY661" s="84">
        <v>0</v>
      </c>
      <c r="DZ661" s="84">
        <f t="shared" si="7179"/>
        <v>97037.860000000015</v>
      </c>
      <c r="EA661" s="191">
        <f t="shared" ref="EA661" si="7251">IFERROR(DZ661/DX661,"nebija plānots")</f>
        <v>0.240481765186979</v>
      </c>
      <c r="EB661" s="84">
        <f t="shared" ref="EB661" si="7252">DZ661-DX661</f>
        <v>-306476.55999999994</v>
      </c>
      <c r="EC661" s="84">
        <f t="shared" si="7241"/>
        <v>0</v>
      </c>
      <c r="ED661" s="84">
        <v>0</v>
      </c>
      <c r="EE661" s="84">
        <f t="shared" ref="EE661" si="7253">DX661+EC661</f>
        <v>403514.42</v>
      </c>
      <c r="EF661" s="84">
        <v>0</v>
      </c>
      <c r="EG661" s="84">
        <f t="shared" si="7180"/>
        <v>97037.860000000015</v>
      </c>
      <c r="EH661" s="191">
        <f t="shared" ref="EH661" si="7254">IFERROR(EG661/EE661,"nebija plānots")</f>
        <v>0.240481765186979</v>
      </c>
      <c r="EI661" s="84">
        <f t="shared" ref="EI661" si="7255">EG661-EE661</f>
        <v>-306476.55999999994</v>
      </c>
      <c r="EJ661" s="84">
        <f t="shared" si="7241"/>
        <v>0</v>
      </c>
      <c r="EK661" s="84">
        <v>45605.14</v>
      </c>
      <c r="EL661" s="84">
        <f t="shared" ref="EL661" si="7256">EE661+EJ661</f>
        <v>403514.42</v>
      </c>
      <c r="EM661" s="84">
        <v>0</v>
      </c>
      <c r="EN661" s="84">
        <f t="shared" si="7181"/>
        <v>142643</v>
      </c>
      <c r="EO661" s="191">
        <f t="shared" ref="EO661" si="7257">IFERROR(EN661/EL661,"nebija plānots")</f>
        <v>0.35350161711692979</v>
      </c>
      <c r="EP661" s="84">
        <f t="shared" ref="EP661" si="7258">EN661-EL661</f>
        <v>-260871.41999999998</v>
      </c>
      <c r="EQ661" s="84">
        <f t="shared" si="7241"/>
        <v>43543.73</v>
      </c>
      <c r="ER661" s="84">
        <v>0</v>
      </c>
      <c r="ES661" s="84">
        <f t="shared" ref="ES661" si="7259">EL661+EQ661</f>
        <v>447058.14999999997</v>
      </c>
      <c r="ET661" s="84">
        <v>0</v>
      </c>
      <c r="EU661" s="84">
        <f t="shared" si="7182"/>
        <v>142643</v>
      </c>
      <c r="EV661" s="191">
        <f t="shared" ref="EV661" si="7260">IFERROR(EU661/ES661,"nebija plānots")</f>
        <v>0.31907034912572335</v>
      </c>
      <c r="EW661" s="84">
        <f t="shared" ref="EW661" si="7261">EU661-ES661</f>
        <v>-304415.14999999997</v>
      </c>
      <c r="EX661" s="84">
        <f t="shared" si="7241"/>
        <v>0</v>
      </c>
      <c r="EY661" s="84">
        <v>2271.0500000000002</v>
      </c>
      <c r="EZ661" s="84">
        <f t="shared" ref="EZ661" si="7262">ES661+EX661</f>
        <v>447058.14999999997</v>
      </c>
      <c r="FA661" s="84">
        <v>0</v>
      </c>
      <c r="FB661" s="84">
        <f t="shared" si="7183"/>
        <v>144914.04999999999</v>
      </c>
      <c r="FC661" s="191">
        <f t="shared" ref="FC661" si="7263">IFERROR(FB661/EZ661,"nebija plānots")</f>
        <v>0.32415033704228408</v>
      </c>
      <c r="FD661" s="84">
        <f t="shared" ref="FD661" si="7264">FB661-EZ661</f>
        <v>-302144.09999999998</v>
      </c>
      <c r="FE661" s="84">
        <f t="shared" si="7241"/>
        <v>0</v>
      </c>
      <c r="FF661" s="84">
        <v>0</v>
      </c>
      <c r="FG661" s="84">
        <f t="shared" ref="FG661" si="7265">EZ661+FE661</f>
        <v>447058.14999999997</v>
      </c>
      <c r="FH661" s="84">
        <v>0</v>
      </c>
      <c r="FI661" s="84">
        <f t="shared" si="7184"/>
        <v>144914.04999999999</v>
      </c>
      <c r="FJ661" s="191">
        <f t="shared" ref="FJ661" si="7266">IFERROR(FI661/FG661,"nebija plānots")</f>
        <v>0.32415033704228408</v>
      </c>
      <c r="FK661" s="84">
        <f t="shared" ref="FK661" si="7267">FI661-FG661</f>
        <v>-302144.09999999998</v>
      </c>
      <c r="FL661" s="84">
        <f t="shared" si="7241"/>
        <v>92136.31</v>
      </c>
      <c r="FM661" s="84">
        <v>5065.43</v>
      </c>
      <c r="FN661" s="84">
        <f t="shared" ref="FN661" si="7268">FG661+FL661</f>
        <v>539194.46</v>
      </c>
      <c r="FO661" s="84">
        <v>0</v>
      </c>
      <c r="FP661" s="84">
        <f t="shared" si="7185"/>
        <v>149979.47999999998</v>
      </c>
      <c r="FQ661" s="191">
        <f t="shared" ref="FQ661" si="7269">IFERROR(FP661/FN661,"nebija plānots")</f>
        <v>0.27815471249463503</v>
      </c>
      <c r="FR661" s="84">
        <f t="shared" ref="FR661" si="7270">FP661-FN661</f>
        <v>-389214.98</v>
      </c>
      <c r="FS661" s="97">
        <f>CS661+CT661+DA661+DH661+DO661+DV661+EC661+EJ661+EQ661+EX661+FE661+FL661</f>
        <v>539194.46</v>
      </c>
      <c r="FT661" s="97">
        <f t="shared" si="7186"/>
        <v>2923262.1799999997</v>
      </c>
      <c r="FU661" s="84">
        <v>0</v>
      </c>
      <c r="FV661" s="84">
        <v>0</v>
      </c>
      <c r="FW661" s="84">
        <v>0</v>
      </c>
      <c r="FX661" s="84">
        <f t="shared" si="7187"/>
        <v>0</v>
      </c>
      <c r="FY661" s="191" t="str">
        <f t="shared" si="7188"/>
        <v>nebija plānots</v>
      </c>
      <c r="FZ661" s="84">
        <f t="shared" si="7189"/>
        <v>0</v>
      </c>
      <c r="GA661" s="84">
        <v>0</v>
      </c>
      <c r="GB661" s="84">
        <v>0</v>
      </c>
      <c r="GC661" s="84">
        <f t="shared" si="7190"/>
        <v>0</v>
      </c>
      <c r="GD661" s="84">
        <f t="shared" si="7191"/>
        <v>0</v>
      </c>
      <c r="GE661" s="84">
        <f t="shared" si="7192"/>
        <v>0</v>
      </c>
      <c r="GF661" s="191" t="str">
        <f t="shared" si="7193"/>
        <v>nebija plānots</v>
      </c>
      <c r="GG661" s="84">
        <f t="shared" si="7194"/>
        <v>0</v>
      </c>
      <c r="GH661" s="84">
        <v>0</v>
      </c>
      <c r="GI661" s="84">
        <v>0</v>
      </c>
      <c r="GJ661" s="84">
        <f t="shared" si="7195"/>
        <v>0</v>
      </c>
      <c r="GK661" s="84">
        <f t="shared" si="7196"/>
        <v>0</v>
      </c>
      <c r="GL661" s="84">
        <f t="shared" si="7197"/>
        <v>0</v>
      </c>
      <c r="GM661" s="191" t="str">
        <f t="shared" si="7198"/>
        <v>nebija plānots</v>
      </c>
      <c r="GN661" s="84">
        <f t="shared" si="7199"/>
        <v>0</v>
      </c>
      <c r="GO661" s="84">
        <v>0</v>
      </c>
      <c r="GP661" s="84">
        <v>0</v>
      </c>
      <c r="GQ661" s="84">
        <f t="shared" si="7168"/>
        <v>0</v>
      </c>
      <c r="GR661" s="84">
        <f t="shared" si="7169"/>
        <v>0</v>
      </c>
      <c r="GS661" s="84">
        <f t="shared" si="7170"/>
        <v>0</v>
      </c>
      <c r="GT661" s="191" t="str">
        <f t="shared" si="7200"/>
        <v>nebija plānots</v>
      </c>
      <c r="GU661" s="84">
        <f t="shared" si="7171"/>
        <v>0</v>
      </c>
      <c r="GV661" s="84">
        <v>0</v>
      </c>
      <c r="GW661" s="84">
        <v>0</v>
      </c>
      <c r="GX661" s="84">
        <f t="shared" si="7172"/>
        <v>0</v>
      </c>
      <c r="GY661" s="84">
        <f t="shared" si="7173"/>
        <v>0</v>
      </c>
      <c r="GZ661" s="84">
        <f t="shared" si="7174"/>
        <v>0</v>
      </c>
      <c r="HA661" s="191" t="str">
        <f t="shared" si="6643"/>
        <v>nebija plānots</v>
      </c>
      <c r="HB661" s="84">
        <f t="shared" si="7175"/>
        <v>0</v>
      </c>
      <c r="HC661" s="57">
        <f>FU661+FS661+CQ661+CD661+BQ661+BC661+AP661</f>
        <v>3312477.16</v>
      </c>
      <c r="HD661" s="57">
        <f>Q661-HC661</f>
        <v>328166.83999999985</v>
      </c>
      <c r="HE661" s="58" t="s">
        <v>737</v>
      </c>
      <c r="HF661" s="58">
        <v>4</v>
      </c>
      <c r="HG661" s="59" t="s">
        <v>639</v>
      </c>
      <c r="HH661" s="59"/>
      <c r="HI661" s="59"/>
    </row>
    <row r="662" spans="1:217" ht="78" hidden="1" outlineLevel="1" x14ac:dyDescent="0.45">
      <c r="B662" s="9"/>
      <c r="D662" s="1" t="s">
        <v>1470</v>
      </c>
      <c r="E662" s="35">
        <v>647</v>
      </c>
      <c r="F662" s="40">
        <v>13</v>
      </c>
      <c r="G662" s="40" t="s">
        <v>414</v>
      </c>
      <c r="H662" s="40" t="s">
        <v>419</v>
      </c>
      <c r="I662" s="37" t="s">
        <v>587</v>
      </c>
      <c r="J662" s="54">
        <v>0</v>
      </c>
      <c r="K662" s="38"/>
      <c r="L662" s="38"/>
      <c r="M662" s="40" t="s">
        <v>50</v>
      </c>
      <c r="N662" s="40"/>
      <c r="O662" s="38"/>
      <c r="P662" s="38" t="s">
        <v>456</v>
      </c>
      <c r="Q662" s="40"/>
      <c r="R662" s="40"/>
      <c r="S662" s="40"/>
      <c r="T662" s="40"/>
      <c r="U662" s="40"/>
      <c r="V662" s="40"/>
      <c r="W662" s="40"/>
      <c r="X662" s="85">
        <f t="shared" si="7201"/>
        <v>0</v>
      </c>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0"/>
      <c r="AZ662" s="40"/>
      <c r="BA662" s="40"/>
      <c r="BB662" s="40"/>
      <c r="BC662" s="40"/>
      <c r="BD662" s="40"/>
      <c r="BE662" s="40"/>
      <c r="BF662" s="40"/>
      <c r="BG662" s="40"/>
      <c r="BH662" s="40"/>
      <c r="BI662" s="40"/>
      <c r="BJ662" s="40"/>
      <c r="BK662" s="40"/>
      <c r="BL662" s="40"/>
      <c r="BM662" s="40"/>
      <c r="BN662" s="40"/>
      <c r="BO662" s="40"/>
      <c r="BP662" s="40"/>
      <c r="BQ662" s="40"/>
      <c r="BR662" s="40"/>
      <c r="BS662" s="40"/>
      <c r="BT662" s="40"/>
      <c r="BU662" s="40"/>
      <c r="BV662" s="40"/>
      <c r="BW662" s="40"/>
      <c r="BX662" s="40"/>
      <c r="BY662" s="40"/>
      <c r="BZ662" s="40"/>
      <c r="CA662" s="40"/>
      <c r="CB662" s="40"/>
      <c r="CC662" s="40"/>
      <c r="CD662" s="40"/>
      <c r="CE662" s="40"/>
      <c r="CF662" s="40"/>
      <c r="CG662" s="40"/>
      <c r="CH662" s="40"/>
      <c r="CI662" s="40"/>
      <c r="CJ662" s="40"/>
      <c r="CK662" s="40"/>
      <c r="CL662" s="40"/>
      <c r="CM662" s="40"/>
      <c r="CN662" s="40"/>
      <c r="CO662" s="84">
        <v>0</v>
      </c>
      <c r="CP662" s="84">
        <v>0</v>
      </c>
      <c r="CQ662" s="40"/>
      <c r="CR662" s="57">
        <f t="shared" si="7202"/>
        <v>0</v>
      </c>
      <c r="CS662" s="40"/>
      <c r="CT662" s="40"/>
      <c r="CU662" s="84"/>
      <c r="CV662" s="84"/>
      <c r="CW662" s="84"/>
      <c r="CX662" s="84"/>
      <c r="CY662" s="191"/>
      <c r="CZ662" s="84"/>
      <c r="DA662" s="40"/>
      <c r="DB662" s="84">
        <v>0</v>
      </c>
      <c r="DC662" s="84"/>
      <c r="DD662" s="84"/>
      <c r="DE662" s="84">
        <f t="shared" si="7176"/>
        <v>0</v>
      </c>
      <c r="DF662" s="191"/>
      <c r="DG662" s="84"/>
      <c r="DH662" s="40"/>
      <c r="DI662" s="84">
        <v>0</v>
      </c>
      <c r="DJ662" s="84"/>
      <c r="DK662" s="84"/>
      <c r="DL662" s="84">
        <f t="shared" si="7177"/>
        <v>0</v>
      </c>
      <c r="DM662" s="191"/>
      <c r="DN662" s="84"/>
      <c r="DO662" s="40"/>
      <c r="DP662" s="84">
        <v>0</v>
      </c>
      <c r="DQ662" s="84"/>
      <c r="DR662" s="84"/>
      <c r="DS662" s="84">
        <f t="shared" si="7178"/>
        <v>0</v>
      </c>
      <c r="DT662" s="191"/>
      <c r="DU662" s="84"/>
      <c r="DV662" s="40"/>
      <c r="DW662" s="84">
        <v>0</v>
      </c>
      <c r="DX662" s="84"/>
      <c r="DY662" s="84"/>
      <c r="DZ662" s="84">
        <f t="shared" si="7179"/>
        <v>0</v>
      </c>
      <c r="EA662" s="191"/>
      <c r="EB662" s="84"/>
      <c r="EC662" s="40"/>
      <c r="ED662" s="84">
        <v>0</v>
      </c>
      <c r="EE662" s="84"/>
      <c r="EF662" s="84"/>
      <c r="EG662" s="84">
        <f t="shared" si="7180"/>
        <v>0</v>
      </c>
      <c r="EH662" s="191"/>
      <c r="EI662" s="84"/>
      <c r="EJ662" s="40"/>
      <c r="EK662" s="84">
        <v>0</v>
      </c>
      <c r="EL662" s="84"/>
      <c r="EM662" s="84"/>
      <c r="EN662" s="84">
        <f t="shared" si="7181"/>
        <v>0</v>
      </c>
      <c r="EO662" s="191"/>
      <c r="EP662" s="84"/>
      <c r="EQ662" s="40"/>
      <c r="ER662" s="84">
        <v>0</v>
      </c>
      <c r="ES662" s="84"/>
      <c r="ET662" s="84"/>
      <c r="EU662" s="84">
        <f t="shared" si="7182"/>
        <v>0</v>
      </c>
      <c r="EV662" s="191"/>
      <c r="EW662" s="84"/>
      <c r="EX662" s="40"/>
      <c r="EY662" s="84">
        <v>0</v>
      </c>
      <c r="EZ662" s="84"/>
      <c r="FA662" s="84"/>
      <c r="FB662" s="84">
        <f t="shared" si="7183"/>
        <v>0</v>
      </c>
      <c r="FC662" s="191"/>
      <c r="FD662" s="84"/>
      <c r="FE662" s="40"/>
      <c r="FF662" s="84">
        <v>0</v>
      </c>
      <c r="FG662" s="84"/>
      <c r="FH662" s="84"/>
      <c r="FI662" s="84">
        <f t="shared" si="7184"/>
        <v>0</v>
      </c>
      <c r="FJ662" s="191"/>
      <c r="FK662" s="84"/>
      <c r="FL662" s="40"/>
      <c r="FM662" s="84">
        <v>0</v>
      </c>
      <c r="FN662" s="84"/>
      <c r="FO662" s="84"/>
      <c r="FP662" s="84">
        <f t="shared" si="7185"/>
        <v>0</v>
      </c>
      <c r="FQ662" s="191"/>
      <c r="FR662" s="84"/>
      <c r="FS662" s="40"/>
      <c r="FT662" s="97">
        <f t="shared" si="7186"/>
        <v>0</v>
      </c>
      <c r="FU662" s="84">
        <v>0</v>
      </c>
      <c r="FV662" s="84">
        <v>0</v>
      </c>
      <c r="FW662" s="84">
        <v>0</v>
      </c>
      <c r="FX662" s="84">
        <f t="shared" si="7187"/>
        <v>0</v>
      </c>
      <c r="FY662" s="191" t="str">
        <f t="shared" si="7188"/>
        <v>nebija plānots</v>
      </c>
      <c r="FZ662" s="84">
        <f t="shared" si="7189"/>
        <v>0</v>
      </c>
      <c r="GA662" s="84">
        <v>0</v>
      </c>
      <c r="GB662" s="84">
        <v>0</v>
      </c>
      <c r="GC662" s="84">
        <f t="shared" si="7190"/>
        <v>0</v>
      </c>
      <c r="GD662" s="84">
        <f t="shared" si="7191"/>
        <v>0</v>
      </c>
      <c r="GE662" s="84">
        <f t="shared" si="7192"/>
        <v>0</v>
      </c>
      <c r="GF662" s="191" t="str">
        <f t="shared" si="7193"/>
        <v>nebija plānots</v>
      </c>
      <c r="GG662" s="84">
        <f t="shared" si="7194"/>
        <v>0</v>
      </c>
      <c r="GH662" s="84">
        <v>0</v>
      </c>
      <c r="GI662" s="84">
        <v>0</v>
      </c>
      <c r="GJ662" s="84">
        <f t="shared" si="7195"/>
        <v>0</v>
      </c>
      <c r="GK662" s="84">
        <f t="shared" si="7196"/>
        <v>0</v>
      </c>
      <c r="GL662" s="84">
        <f t="shared" si="7197"/>
        <v>0</v>
      </c>
      <c r="GM662" s="191" t="str">
        <f t="shared" si="7198"/>
        <v>nebija plānots</v>
      </c>
      <c r="GN662" s="84">
        <f t="shared" si="7199"/>
        <v>0</v>
      </c>
      <c r="GO662" s="84">
        <v>0</v>
      </c>
      <c r="GP662" s="84">
        <v>0</v>
      </c>
      <c r="GQ662" s="84">
        <f t="shared" si="7168"/>
        <v>0</v>
      </c>
      <c r="GR662" s="84">
        <f t="shared" si="7169"/>
        <v>0</v>
      </c>
      <c r="GS662" s="84">
        <f t="shared" si="7170"/>
        <v>0</v>
      </c>
      <c r="GT662" s="191" t="str">
        <f t="shared" si="7200"/>
        <v>nebija plānots</v>
      </c>
      <c r="GU662" s="84">
        <f t="shared" si="7171"/>
        <v>0</v>
      </c>
      <c r="GV662" s="84">
        <v>0</v>
      </c>
      <c r="GW662" s="84">
        <v>0</v>
      </c>
      <c r="GX662" s="84">
        <f t="shared" si="7172"/>
        <v>0</v>
      </c>
      <c r="GY662" s="84">
        <f t="shared" si="7173"/>
        <v>0</v>
      </c>
      <c r="GZ662" s="84">
        <f t="shared" si="7174"/>
        <v>0</v>
      </c>
      <c r="HA662" s="191" t="str">
        <f t="shared" si="6643"/>
        <v>nebija plānots</v>
      </c>
      <c r="HB662" s="84">
        <f t="shared" si="7175"/>
        <v>0</v>
      </c>
      <c r="HC662" s="40"/>
      <c r="HD662" s="40"/>
      <c r="HE662" s="99"/>
      <c r="HF662" s="99"/>
      <c r="HG662" s="100"/>
      <c r="HH662" s="100"/>
      <c r="HI662" s="100"/>
    </row>
    <row r="663" spans="1:217" ht="84" hidden="1" outlineLevel="1" x14ac:dyDescent="0.45">
      <c r="B663" s="9"/>
      <c r="D663" s="1" t="s">
        <v>1470</v>
      </c>
      <c r="E663" s="35">
        <v>648</v>
      </c>
      <c r="F663" s="40">
        <v>13</v>
      </c>
      <c r="G663" s="40" t="s">
        <v>414</v>
      </c>
      <c r="H663" s="40" t="s">
        <v>419</v>
      </c>
      <c r="I663" s="37" t="s">
        <v>587</v>
      </c>
      <c r="J663" s="54">
        <v>0</v>
      </c>
      <c r="K663" s="38"/>
      <c r="L663" s="38"/>
      <c r="M663" s="40" t="s">
        <v>50</v>
      </c>
      <c r="N663" s="40"/>
      <c r="O663" s="38"/>
      <c r="P663" s="38" t="s">
        <v>457</v>
      </c>
      <c r="Q663" s="40"/>
      <c r="R663" s="40"/>
      <c r="S663" s="40"/>
      <c r="T663" s="40"/>
      <c r="U663" s="40"/>
      <c r="V663" s="40"/>
      <c r="W663" s="40"/>
      <c r="X663" s="85">
        <f t="shared" si="7201"/>
        <v>0</v>
      </c>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0"/>
      <c r="AZ663" s="40"/>
      <c r="BA663" s="40"/>
      <c r="BB663" s="40"/>
      <c r="BC663" s="40"/>
      <c r="BD663" s="40"/>
      <c r="BE663" s="40"/>
      <c r="BF663" s="40"/>
      <c r="BG663" s="40"/>
      <c r="BH663" s="40"/>
      <c r="BI663" s="40"/>
      <c r="BJ663" s="40"/>
      <c r="BK663" s="40"/>
      <c r="BL663" s="40"/>
      <c r="BM663" s="40"/>
      <c r="BN663" s="40"/>
      <c r="BO663" s="40"/>
      <c r="BP663" s="40"/>
      <c r="BQ663" s="40"/>
      <c r="BR663" s="40"/>
      <c r="BS663" s="40"/>
      <c r="BT663" s="40"/>
      <c r="BU663" s="40"/>
      <c r="BV663" s="40"/>
      <c r="BW663" s="40"/>
      <c r="BX663" s="40"/>
      <c r="BY663" s="40"/>
      <c r="BZ663" s="40"/>
      <c r="CA663" s="40"/>
      <c r="CB663" s="40"/>
      <c r="CC663" s="40"/>
      <c r="CD663" s="40"/>
      <c r="CE663" s="40"/>
      <c r="CF663" s="40"/>
      <c r="CG663" s="40"/>
      <c r="CH663" s="40"/>
      <c r="CI663" s="40"/>
      <c r="CJ663" s="40"/>
      <c r="CK663" s="40"/>
      <c r="CL663" s="40"/>
      <c r="CM663" s="40"/>
      <c r="CN663" s="40"/>
      <c r="CO663" s="84">
        <v>0</v>
      </c>
      <c r="CP663" s="84">
        <v>0</v>
      </c>
      <c r="CQ663" s="40"/>
      <c r="CR663" s="57">
        <f t="shared" si="7202"/>
        <v>0</v>
      </c>
      <c r="CS663" s="40"/>
      <c r="CT663" s="40">
        <v>0</v>
      </c>
      <c r="CU663" s="84"/>
      <c r="CV663" s="84"/>
      <c r="CW663" s="84"/>
      <c r="CX663" s="84"/>
      <c r="CY663" s="191"/>
      <c r="CZ663" s="84"/>
      <c r="DA663" s="40">
        <v>3444.14</v>
      </c>
      <c r="DB663" s="84">
        <v>0</v>
      </c>
      <c r="DC663" s="84"/>
      <c r="DD663" s="84"/>
      <c r="DE663" s="84">
        <f t="shared" si="7176"/>
        <v>0</v>
      </c>
      <c r="DF663" s="191"/>
      <c r="DG663" s="84"/>
      <c r="DH663" s="40">
        <v>125732.68</v>
      </c>
      <c r="DI663" s="84">
        <v>0</v>
      </c>
      <c r="DJ663" s="84"/>
      <c r="DK663" s="84"/>
      <c r="DL663" s="84">
        <f t="shared" si="7177"/>
        <v>0</v>
      </c>
      <c r="DM663" s="191"/>
      <c r="DN663" s="84"/>
      <c r="DO663" s="40">
        <v>239665.52</v>
      </c>
      <c r="DP663" s="84">
        <v>0</v>
      </c>
      <c r="DQ663" s="84"/>
      <c r="DR663" s="84"/>
      <c r="DS663" s="84">
        <f t="shared" si="7178"/>
        <v>0</v>
      </c>
      <c r="DT663" s="191"/>
      <c r="DU663" s="84"/>
      <c r="DV663" s="40">
        <v>0</v>
      </c>
      <c r="DW663" s="84">
        <v>0</v>
      </c>
      <c r="DX663" s="84"/>
      <c r="DY663" s="84"/>
      <c r="DZ663" s="84">
        <f t="shared" si="7179"/>
        <v>0</v>
      </c>
      <c r="EA663" s="191"/>
      <c r="EB663" s="84"/>
      <c r="EC663" s="40">
        <v>0</v>
      </c>
      <c r="ED663" s="84">
        <v>0</v>
      </c>
      <c r="EE663" s="84"/>
      <c r="EF663" s="84"/>
      <c r="EG663" s="84">
        <f t="shared" si="7180"/>
        <v>0</v>
      </c>
      <c r="EH663" s="191"/>
      <c r="EI663" s="84"/>
      <c r="EJ663" s="40">
        <v>0</v>
      </c>
      <c r="EK663" s="84">
        <v>0</v>
      </c>
      <c r="EL663" s="84"/>
      <c r="EM663" s="84"/>
      <c r="EN663" s="84">
        <f t="shared" si="7181"/>
        <v>0</v>
      </c>
      <c r="EO663" s="191"/>
      <c r="EP663" s="84"/>
      <c r="EQ663" s="40">
        <v>43543.73</v>
      </c>
      <c r="ER663" s="84">
        <v>0</v>
      </c>
      <c r="ES663" s="84"/>
      <c r="ET663" s="84"/>
      <c r="EU663" s="84">
        <f t="shared" si="7182"/>
        <v>0</v>
      </c>
      <c r="EV663" s="191"/>
      <c r="EW663" s="84"/>
      <c r="EX663" s="40">
        <v>0</v>
      </c>
      <c r="EY663" s="84">
        <v>0</v>
      </c>
      <c r="EZ663" s="84"/>
      <c r="FA663" s="84"/>
      <c r="FB663" s="84">
        <f t="shared" si="7183"/>
        <v>0</v>
      </c>
      <c r="FC663" s="191"/>
      <c r="FD663" s="84"/>
      <c r="FE663" s="40">
        <v>0</v>
      </c>
      <c r="FF663" s="84">
        <v>0</v>
      </c>
      <c r="FG663" s="84"/>
      <c r="FH663" s="84"/>
      <c r="FI663" s="84">
        <f t="shared" si="7184"/>
        <v>0</v>
      </c>
      <c r="FJ663" s="191"/>
      <c r="FK663" s="84"/>
      <c r="FL663" s="40">
        <v>92136.31</v>
      </c>
      <c r="FM663" s="84">
        <v>0</v>
      </c>
      <c r="FN663" s="84"/>
      <c r="FO663" s="84"/>
      <c r="FP663" s="84">
        <f t="shared" si="7185"/>
        <v>0</v>
      </c>
      <c r="FQ663" s="191"/>
      <c r="FR663" s="84"/>
      <c r="FS663" s="40"/>
      <c r="FT663" s="97">
        <f t="shared" si="7186"/>
        <v>0</v>
      </c>
      <c r="FU663" s="84">
        <v>0</v>
      </c>
      <c r="FV663" s="84">
        <v>0</v>
      </c>
      <c r="FW663" s="84">
        <v>0</v>
      </c>
      <c r="FX663" s="84">
        <f t="shared" si="7187"/>
        <v>0</v>
      </c>
      <c r="FY663" s="191" t="str">
        <f t="shared" si="7188"/>
        <v>nebija plānots</v>
      </c>
      <c r="FZ663" s="84">
        <f t="shared" si="7189"/>
        <v>0</v>
      </c>
      <c r="GA663" s="84">
        <v>0</v>
      </c>
      <c r="GB663" s="84">
        <v>0</v>
      </c>
      <c r="GC663" s="84">
        <f t="shared" si="7190"/>
        <v>0</v>
      </c>
      <c r="GD663" s="84">
        <f t="shared" si="7191"/>
        <v>0</v>
      </c>
      <c r="GE663" s="84">
        <f t="shared" si="7192"/>
        <v>0</v>
      </c>
      <c r="GF663" s="191" t="str">
        <f t="shared" si="7193"/>
        <v>nebija plānots</v>
      </c>
      <c r="GG663" s="84">
        <f t="shared" si="7194"/>
        <v>0</v>
      </c>
      <c r="GH663" s="84">
        <v>0</v>
      </c>
      <c r="GI663" s="84">
        <v>0</v>
      </c>
      <c r="GJ663" s="84">
        <f t="shared" si="7195"/>
        <v>0</v>
      </c>
      <c r="GK663" s="84">
        <f t="shared" si="7196"/>
        <v>0</v>
      </c>
      <c r="GL663" s="84">
        <f t="shared" si="7197"/>
        <v>0</v>
      </c>
      <c r="GM663" s="191" t="str">
        <f t="shared" si="7198"/>
        <v>nebija plānots</v>
      </c>
      <c r="GN663" s="84">
        <f t="shared" si="7199"/>
        <v>0</v>
      </c>
      <c r="GO663" s="84">
        <v>0</v>
      </c>
      <c r="GP663" s="84">
        <v>0</v>
      </c>
      <c r="GQ663" s="84">
        <f t="shared" si="7168"/>
        <v>0</v>
      </c>
      <c r="GR663" s="84">
        <f t="shared" si="7169"/>
        <v>0</v>
      </c>
      <c r="GS663" s="84">
        <f t="shared" si="7170"/>
        <v>0</v>
      </c>
      <c r="GT663" s="191" t="str">
        <f t="shared" si="7200"/>
        <v>nebija plānots</v>
      </c>
      <c r="GU663" s="84">
        <f t="shared" si="7171"/>
        <v>0</v>
      </c>
      <c r="GV663" s="84">
        <v>0</v>
      </c>
      <c r="GW663" s="84">
        <v>0</v>
      </c>
      <c r="GX663" s="84">
        <f t="shared" si="7172"/>
        <v>0</v>
      </c>
      <c r="GY663" s="84">
        <f t="shared" si="7173"/>
        <v>0</v>
      </c>
      <c r="GZ663" s="84">
        <f t="shared" si="7174"/>
        <v>0</v>
      </c>
      <c r="HA663" s="191" t="str">
        <f t="shared" si="6643"/>
        <v>nebija plānots</v>
      </c>
      <c r="HB663" s="84">
        <f t="shared" si="7175"/>
        <v>0</v>
      </c>
      <c r="HC663" s="40"/>
      <c r="HD663" s="40"/>
      <c r="HE663" s="99"/>
      <c r="HF663" s="99" t="s">
        <v>738</v>
      </c>
      <c r="HG663" s="100" t="s">
        <v>739</v>
      </c>
      <c r="HH663" s="100"/>
      <c r="HI663" s="100"/>
    </row>
    <row r="664" spans="1:217" ht="93.25" customHeight="1" collapsed="1" x14ac:dyDescent="0.45">
      <c r="A664" s="8" t="s">
        <v>615</v>
      </c>
      <c r="B664" s="9" t="str">
        <f>C664&amp;J664&amp;"."&amp;D664</f>
        <v>4.2.2.5.Jā</v>
      </c>
      <c r="C664" s="1" t="s">
        <v>135</v>
      </c>
      <c r="D664" s="1" t="s">
        <v>1470</v>
      </c>
      <c r="E664" s="35">
        <v>649</v>
      </c>
      <c r="F664" s="57">
        <v>13</v>
      </c>
      <c r="G664" s="57" t="s">
        <v>600</v>
      </c>
      <c r="H664" s="57" t="s">
        <v>419</v>
      </c>
      <c r="I664" s="54" t="str">
        <f t="shared" ref="I664" si="7271">CONCATENATE(G664," ",H664)</f>
        <v>13.1.3.1 (4.2.2) Pašvaldību infrastruktūra energoefektivitāte</v>
      </c>
      <c r="J664" s="54">
        <v>5</v>
      </c>
      <c r="K664" s="55">
        <v>5</v>
      </c>
      <c r="L664" s="38"/>
      <c r="M664" s="57" t="s">
        <v>50</v>
      </c>
      <c r="N664" s="57" t="s">
        <v>423</v>
      </c>
      <c r="O664" s="55" t="s">
        <v>222</v>
      </c>
      <c r="P664" s="55" t="s">
        <v>225</v>
      </c>
      <c r="Q664" s="57">
        <f t="shared" ref="Q664" si="7272">S664+T664+U664+V664+W664</f>
        <v>35242760</v>
      </c>
      <c r="R664" s="57">
        <f t="shared" ref="R664" si="7273">S664+T664+U664+V664</f>
        <v>35242760</v>
      </c>
      <c r="S664" s="80">
        <v>0</v>
      </c>
      <c r="T664" s="80">
        <f>26781945.64+8460814.36</f>
        <v>35242760</v>
      </c>
      <c r="U664" s="80">
        <v>0</v>
      </c>
      <c r="V664" s="80">
        <v>0</v>
      </c>
      <c r="W664" s="80">
        <v>0</v>
      </c>
      <c r="X664" s="85" t="str">
        <f t="shared" si="7201"/>
        <v>ReactEU ERAF</v>
      </c>
      <c r="Y664" s="40"/>
      <c r="Z664" s="40"/>
      <c r="AA664" s="40"/>
      <c r="AB664" s="40"/>
      <c r="AC664" s="40"/>
      <c r="AD664" s="40"/>
      <c r="AE664" s="40"/>
      <c r="AF664" s="40"/>
      <c r="AG664" s="40"/>
      <c r="AH664" s="40"/>
      <c r="AI664" s="40"/>
      <c r="AJ664" s="40"/>
      <c r="AK664" s="40"/>
      <c r="AL664" s="40"/>
      <c r="AM664" s="40"/>
      <c r="AN664" s="40"/>
      <c r="AO664" s="40"/>
      <c r="AP664" s="57">
        <v>0</v>
      </c>
      <c r="AQ664" s="57">
        <v>0</v>
      </c>
      <c r="AR664" s="57">
        <v>0</v>
      </c>
      <c r="AS664" s="57">
        <v>0</v>
      </c>
      <c r="AT664" s="57">
        <v>0</v>
      </c>
      <c r="AU664" s="57">
        <v>0</v>
      </c>
      <c r="AV664" s="57">
        <v>0</v>
      </c>
      <c r="AW664" s="57">
        <v>0</v>
      </c>
      <c r="AX664" s="57">
        <v>0</v>
      </c>
      <c r="AY664" s="57">
        <v>0</v>
      </c>
      <c r="AZ664" s="57">
        <v>0</v>
      </c>
      <c r="BA664" s="57">
        <v>0</v>
      </c>
      <c r="BB664" s="57">
        <v>0</v>
      </c>
      <c r="BC664" s="57">
        <v>0</v>
      </c>
      <c r="BD664" s="57">
        <v>0</v>
      </c>
      <c r="BE664" s="85">
        <v>0</v>
      </c>
      <c r="BF664" s="85">
        <v>0</v>
      </c>
      <c r="BG664" s="85">
        <v>0</v>
      </c>
      <c r="BH664" s="85">
        <v>0</v>
      </c>
      <c r="BI664" s="85">
        <v>0</v>
      </c>
      <c r="BJ664" s="85">
        <v>0</v>
      </c>
      <c r="BK664" s="85">
        <v>0</v>
      </c>
      <c r="BL664" s="85">
        <v>0</v>
      </c>
      <c r="BM664" s="85">
        <v>0</v>
      </c>
      <c r="BN664" s="85">
        <v>0</v>
      </c>
      <c r="BO664" s="85">
        <v>0</v>
      </c>
      <c r="BP664" s="85">
        <v>0</v>
      </c>
      <c r="BQ664" s="57">
        <f t="shared" si="6866"/>
        <v>0</v>
      </c>
      <c r="BR664" s="85">
        <v>0</v>
      </c>
      <c r="BS664" s="85">
        <v>0</v>
      </c>
      <c r="BT664" s="85">
        <v>0</v>
      </c>
      <c r="BU664" s="85">
        <v>0</v>
      </c>
      <c r="BV664" s="85">
        <v>0</v>
      </c>
      <c r="BW664" s="85">
        <v>0</v>
      </c>
      <c r="BX664" s="85">
        <v>0</v>
      </c>
      <c r="BY664" s="85">
        <v>0</v>
      </c>
      <c r="BZ664" s="85">
        <v>0</v>
      </c>
      <c r="CA664" s="85">
        <v>0</v>
      </c>
      <c r="CB664" s="85">
        <v>0</v>
      </c>
      <c r="CC664" s="85">
        <v>0</v>
      </c>
      <c r="CD664" s="57">
        <f t="shared" si="6867"/>
        <v>0</v>
      </c>
      <c r="CE664" s="85">
        <v>0</v>
      </c>
      <c r="CF664" s="85">
        <v>0</v>
      </c>
      <c r="CG664" s="85">
        <v>0</v>
      </c>
      <c r="CH664" s="85">
        <v>0</v>
      </c>
      <c r="CI664" s="182">
        <v>262051.62</v>
      </c>
      <c r="CJ664" s="182">
        <v>124793.5</v>
      </c>
      <c r="CK664" s="182">
        <v>1574850.06</v>
      </c>
      <c r="CL664" s="182">
        <v>2971915.84</v>
      </c>
      <c r="CM664" s="182">
        <v>2973963.69</v>
      </c>
      <c r="CN664" s="182">
        <v>789971.8</v>
      </c>
      <c r="CO664" s="84">
        <v>999729.59999999986</v>
      </c>
      <c r="CP664" s="84">
        <v>1164769.4099999999</v>
      </c>
      <c r="CQ664" s="57">
        <f>CE664+CF664+CG664+CH664+CI664+CJ664+CK664+CL664+CM664+CN664+CO664+CP664</f>
        <v>10862045.52</v>
      </c>
      <c r="CR664" s="57">
        <f t="shared" si="7202"/>
        <v>10862045.52</v>
      </c>
      <c r="CS664" s="179">
        <v>1693522.1500000001</v>
      </c>
      <c r="CT664" s="84">
        <v>1832244.54</v>
      </c>
      <c r="CU664" s="84">
        <v>2812681.7</v>
      </c>
      <c r="CV664" s="84">
        <f t="shared" si="7203"/>
        <v>3525766.6900000004</v>
      </c>
      <c r="CW664" s="84">
        <v>0</v>
      </c>
      <c r="CX664" s="84">
        <f t="shared" si="7204"/>
        <v>4506203.8500000006</v>
      </c>
      <c r="CY664" s="191">
        <f t="shared" si="7205"/>
        <v>1.2780777193172699</v>
      </c>
      <c r="CZ664" s="84">
        <f t="shared" si="7206"/>
        <v>980437.16000000015</v>
      </c>
      <c r="DA664" s="84">
        <f t="shared" ref="DA664:FL664" si="7274">DA665+DA666</f>
        <v>3694083.72</v>
      </c>
      <c r="DB664" s="84">
        <v>1908338.4100000001</v>
      </c>
      <c r="DC664" s="84">
        <f t="shared" si="7208"/>
        <v>7219850.4100000001</v>
      </c>
      <c r="DD664" s="84">
        <v>0</v>
      </c>
      <c r="DE664" s="84">
        <f t="shared" si="7176"/>
        <v>6414542.2600000007</v>
      </c>
      <c r="DF664" s="191">
        <f t="shared" ref="DF664:DF665" si="7275">IFERROR(DE664/DC664,"nebija plānots")</f>
        <v>0.88845916407290226</v>
      </c>
      <c r="DG664" s="84">
        <f t="shared" ref="DG664:DG665" si="7276">DE664-DC664</f>
        <v>-805308.14999999944</v>
      </c>
      <c r="DH664" s="84">
        <f t="shared" si="7274"/>
        <v>1883143.21</v>
      </c>
      <c r="DI664" s="84">
        <v>811327.1</v>
      </c>
      <c r="DJ664" s="84">
        <f t="shared" ref="DJ664" si="7277">DC664+DH664</f>
        <v>9102993.620000001</v>
      </c>
      <c r="DK664" s="84">
        <v>0</v>
      </c>
      <c r="DL664" s="84">
        <f t="shared" si="7177"/>
        <v>7225869.3600000003</v>
      </c>
      <c r="DM664" s="191">
        <f t="shared" ref="DM664:DM665" si="7278">IFERROR(DL664/DJ664,"nebija plānots")</f>
        <v>0.79379044538976617</v>
      </c>
      <c r="DN664" s="84">
        <f t="shared" ref="DN664:DN665" si="7279">DL664-DJ664</f>
        <v>-1877124.2600000007</v>
      </c>
      <c r="DO664" s="84">
        <f t="shared" si="7274"/>
        <v>872148.16</v>
      </c>
      <c r="DP664" s="84">
        <v>-1706337.36</v>
      </c>
      <c r="DQ664" s="84">
        <f t="shared" ref="DQ664" si="7280">DJ664+DO664</f>
        <v>9975141.7800000012</v>
      </c>
      <c r="DR664" s="84">
        <v>0</v>
      </c>
      <c r="DS664" s="84">
        <f t="shared" si="7178"/>
        <v>5519532</v>
      </c>
      <c r="DT664" s="191">
        <f t="shared" ref="DT664:DT665" si="7281">IFERROR(DS664/DQ664,"nebija plānots")</f>
        <v>0.55332867659751694</v>
      </c>
      <c r="DU664" s="84">
        <f t="shared" ref="DU664:DU665" si="7282">DS664-DQ664</f>
        <v>-4455609.7800000012</v>
      </c>
      <c r="DV664" s="84">
        <f t="shared" si="7274"/>
        <v>540991.56000000006</v>
      </c>
      <c r="DW664" s="84">
        <v>1045724.5599999989</v>
      </c>
      <c r="DX664" s="84">
        <f t="shared" ref="DX664" si="7283">DQ664+DV664</f>
        <v>10516133.340000002</v>
      </c>
      <c r="DY664" s="84">
        <v>0</v>
      </c>
      <c r="DZ664" s="84">
        <f t="shared" si="7179"/>
        <v>6565256.5599999987</v>
      </c>
      <c r="EA664" s="191">
        <f t="shared" ref="EA664:EA665" si="7284">IFERROR(DZ664/DX664,"nebija plānots")</f>
        <v>0.62430328217956943</v>
      </c>
      <c r="EB664" s="84">
        <f t="shared" ref="EB664:EB665" si="7285">DZ664-DX664</f>
        <v>-3950876.7800000031</v>
      </c>
      <c r="EC664" s="84">
        <f t="shared" si="7274"/>
        <v>886321.67</v>
      </c>
      <c r="ED664" s="84">
        <v>356762.87999999966</v>
      </c>
      <c r="EE664" s="84">
        <f t="shared" ref="EE664" si="7286">DX664+EC664</f>
        <v>11402455.010000002</v>
      </c>
      <c r="EF664" s="84">
        <v>0</v>
      </c>
      <c r="EG664" s="84">
        <f t="shared" si="7180"/>
        <v>6922019.4399999985</v>
      </c>
      <c r="EH664" s="191">
        <f t="shared" ref="EH664:EH665" si="7287">IFERROR(EG664/EE664,"nebija plānots")</f>
        <v>0.6070639554314714</v>
      </c>
      <c r="EI664" s="84">
        <f t="shared" ref="EI664:EI665" si="7288">EG664-EE664</f>
        <v>-4480435.5700000031</v>
      </c>
      <c r="EJ664" s="84">
        <f t="shared" si="7274"/>
        <v>1101851.4099999999</v>
      </c>
      <c r="EK664" s="84">
        <v>218927.89</v>
      </c>
      <c r="EL664" s="84">
        <f t="shared" ref="EL664" si="7289">EE664+EJ664</f>
        <v>12504306.420000002</v>
      </c>
      <c r="EM664" s="84">
        <v>0</v>
      </c>
      <c r="EN664" s="84">
        <f t="shared" si="7181"/>
        <v>7140947.3299999982</v>
      </c>
      <c r="EO664" s="191">
        <f t="shared" ref="EO664:EO665" si="7290">IFERROR(EN664/EL664,"nebija plānots")</f>
        <v>0.5710790419033891</v>
      </c>
      <c r="EP664" s="84">
        <f t="shared" ref="EP664:EP665" si="7291">EN664-EL664</f>
        <v>-5363359.0900000036</v>
      </c>
      <c r="EQ664" s="84">
        <f t="shared" si="7274"/>
        <v>873232.47</v>
      </c>
      <c r="ER664" s="84">
        <v>1169083.0899999999</v>
      </c>
      <c r="ES664" s="84">
        <f t="shared" ref="ES664" si="7292">EL664+EQ664</f>
        <v>13377538.890000002</v>
      </c>
      <c r="ET664" s="84">
        <v>0</v>
      </c>
      <c r="EU664" s="84">
        <f t="shared" si="7182"/>
        <v>8310030.4199999981</v>
      </c>
      <c r="EV664" s="191">
        <f t="shared" ref="EV664:EV665" si="7293">IFERROR(EU664/ES664,"nebija plānots")</f>
        <v>0.62119276859003747</v>
      </c>
      <c r="EW664" s="84">
        <f t="shared" ref="EW664:EW665" si="7294">EU664-ES664</f>
        <v>-5067508.4700000044</v>
      </c>
      <c r="EX664" s="84">
        <f t="shared" si="7274"/>
        <v>892151.25</v>
      </c>
      <c r="EY664" s="84">
        <v>574490.35</v>
      </c>
      <c r="EZ664" s="84">
        <f t="shared" ref="EZ664" si="7295">ES664+EX664</f>
        <v>14269690.140000002</v>
      </c>
      <c r="FA664" s="84">
        <v>0</v>
      </c>
      <c r="FB664" s="84">
        <f t="shared" si="7183"/>
        <v>8884520.7699999977</v>
      </c>
      <c r="FC664" s="191">
        <f t="shared" ref="FC664:FC665" si="7296">IFERROR(FB664/EZ664,"nebija plānots")</f>
        <v>0.62261483485863534</v>
      </c>
      <c r="FD664" s="84">
        <f t="shared" ref="FD664:FD665" si="7297">FB664-EZ664</f>
        <v>-5385169.3700000048</v>
      </c>
      <c r="FE664" s="84">
        <f t="shared" si="7274"/>
        <v>457708.25</v>
      </c>
      <c r="FF664" s="84">
        <v>157621.23000000001</v>
      </c>
      <c r="FG664" s="84">
        <f t="shared" ref="FG664" si="7298">EZ664+FE664</f>
        <v>14727398.390000002</v>
      </c>
      <c r="FH664" s="84">
        <v>0</v>
      </c>
      <c r="FI664" s="84">
        <f t="shared" si="7184"/>
        <v>9042141.9999999981</v>
      </c>
      <c r="FJ664" s="191">
        <f t="shared" ref="FJ664:FJ665" si="7299">IFERROR(FI664/FG664,"nebija plānots")</f>
        <v>0.61396736616697145</v>
      </c>
      <c r="FK664" s="84">
        <f t="shared" ref="FK664:FK665" si="7300">FI664-FG664</f>
        <v>-5685256.3900000043</v>
      </c>
      <c r="FL664" s="84">
        <f t="shared" si="7274"/>
        <v>14895.59</v>
      </c>
      <c r="FM664" s="84">
        <v>578439.79</v>
      </c>
      <c r="FN664" s="84">
        <f t="shared" ref="FN664" si="7301">FG664+FL664</f>
        <v>14742293.980000002</v>
      </c>
      <c r="FO664" s="84">
        <v>0</v>
      </c>
      <c r="FP664" s="84">
        <f t="shared" si="7185"/>
        <v>9620581.7899999991</v>
      </c>
      <c r="FQ664" s="191">
        <f t="shared" ref="FQ664:FQ665" si="7302">IFERROR(FP664/FN664,"nebija plānots")</f>
        <v>0.65258377041264226</v>
      </c>
      <c r="FR664" s="84">
        <f t="shared" ref="FR664:FR665" si="7303">FP664-FN664</f>
        <v>-5121712.1900000032</v>
      </c>
      <c r="FS664" s="97">
        <f>CS664+CT664+DA664+DH664+DO664+DV664+EC664+EJ664+EQ664+EX664+FE664+FL664</f>
        <v>14742293.980000002</v>
      </c>
      <c r="FT664" s="97">
        <f t="shared" si="7186"/>
        <v>20482627.309999999</v>
      </c>
      <c r="FU664" s="84">
        <v>1023058.89</v>
      </c>
      <c r="FV664" s="84">
        <v>496815.68</v>
      </c>
      <c r="FW664" s="84">
        <v>0</v>
      </c>
      <c r="FX664" s="84">
        <f t="shared" si="7187"/>
        <v>496815.68</v>
      </c>
      <c r="FY664" s="191">
        <f t="shared" si="7188"/>
        <v>0.48561787093214154</v>
      </c>
      <c r="FZ664" s="84">
        <f t="shared" si="7189"/>
        <v>526243.21</v>
      </c>
      <c r="GA664" s="84">
        <v>312792.07</v>
      </c>
      <c r="GB664" s="84">
        <v>0</v>
      </c>
      <c r="GC664" s="84">
        <f t="shared" si="7190"/>
        <v>312792.07</v>
      </c>
      <c r="GD664" s="84">
        <f t="shared" si="7191"/>
        <v>0</v>
      </c>
      <c r="GE664" s="84">
        <f t="shared" si="7192"/>
        <v>809607.75</v>
      </c>
      <c r="GF664" s="191">
        <f t="shared" si="7193"/>
        <v>0.7913598698116</v>
      </c>
      <c r="GG664" s="84">
        <f t="shared" si="7194"/>
        <v>213451.13999999996</v>
      </c>
      <c r="GH664" s="84">
        <v>230450.65</v>
      </c>
      <c r="GI664" s="84">
        <v>0</v>
      </c>
      <c r="GJ664" s="84">
        <f t="shared" si="7195"/>
        <v>230450.65</v>
      </c>
      <c r="GK664" s="84">
        <f t="shared" si="7196"/>
        <v>0</v>
      </c>
      <c r="GL664" s="84">
        <f t="shared" si="7197"/>
        <v>1040058.4</v>
      </c>
      <c r="GM664" s="191">
        <f t="shared" si="7198"/>
        <v>1.0166163552911407</v>
      </c>
      <c r="GN664" s="84">
        <f t="shared" si="7199"/>
        <v>-16999.510000000038</v>
      </c>
      <c r="GO664" s="84">
        <v>54026.01</v>
      </c>
      <c r="GP664" s="84">
        <v>0</v>
      </c>
      <c r="GQ664" s="84">
        <f t="shared" si="7168"/>
        <v>54026.01</v>
      </c>
      <c r="GR664" s="84">
        <f t="shared" si="7169"/>
        <v>0</v>
      </c>
      <c r="GS664" s="84">
        <f t="shared" si="7170"/>
        <v>1094084.4099999999</v>
      </c>
      <c r="GT664" s="191">
        <f t="shared" si="7200"/>
        <v>1.0694246643025602</v>
      </c>
      <c r="GU664" s="84">
        <f t="shared" si="7171"/>
        <v>-71025.520000000048</v>
      </c>
      <c r="GV664" s="84">
        <v>0</v>
      </c>
      <c r="GW664" s="84">
        <v>0</v>
      </c>
      <c r="GX664" s="84">
        <f t="shared" si="7172"/>
        <v>0</v>
      </c>
      <c r="GY664" s="84">
        <f t="shared" si="7173"/>
        <v>0</v>
      </c>
      <c r="GZ664" s="84">
        <f t="shared" si="7174"/>
        <v>1094084.4099999999</v>
      </c>
      <c r="HA664" s="191">
        <f t="shared" si="6643"/>
        <v>1.0694246643025602</v>
      </c>
      <c r="HB664" s="84">
        <f t="shared" si="7175"/>
        <v>-71025.520000000048</v>
      </c>
      <c r="HC664" s="57">
        <f>FU664+FS664+CQ664+CD664+BQ664+BC664+AP664</f>
        <v>26627398.390000001</v>
      </c>
      <c r="HD664" s="57">
        <f>Q664-HC664</f>
        <v>8615361.6099999994</v>
      </c>
      <c r="HE664" s="58" t="s">
        <v>977</v>
      </c>
      <c r="HF664" s="58">
        <v>5</v>
      </c>
      <c r="HG664" s="59"/>
      <c r="HH664" s="59"/>
      <c r="HI664" s="59"/>
    </row>
    <row r="665" spans="1:217" s="134" customFormat="1" ht="294" hidden="1" outlineLevel="1" x14ac:dyDescent="0.45">
      <c r="B665" s="9"/>
      <c r="C665" s="1"/>
      <c r="D665" s="1" t="s">
        <v>1470</v>
      </c>
      <c r="E665" s="135">
        <v>650</v>
      </c>
      <c r="F665" s="139">
        <v>13</v>
      </c>
      <c r="G665" s="139" t="s">
        <v>414</v>
      </c>
      <c r="H665" s="139" t="s">
        <v>419</v>
      </c>
      <c r="I665" s="140" t="s">
        <v>587</v>
      </c>
      <c r="J665" s="54">
        <v>0</v>
      </c>
      <c r="K665" s="141"/>
      <c r="L665" s="141"/>
      <c r="M665" s="139" t="s">
        <v>50</v>
      </c>
      <c r="N665" s="139"/>
      <c r="O665" s="141"/>
      <c r="P665" s="141" t="s">
        <v>456</v>
      </c>
      <c r="Q665" s="129"/>
      <c r="R665" s="129"/>
      <c r="S665" s="129"/>
      <c r="T665" s="129"/>
      <c r="U665" s="129"/>
      <c r="V665" s="129"/>
      <c r="W665" s="129"/>
      <c r="X665" s="85">
        <f t="shared" si="7201"/>
        <v>0</v>
      </c>
      <c r="Y665" s="129"/>
      <c r="Z665" s="129"/>
      <c r="AA665" s="129"/>
      <c r="AB665" s="129"/>
      <c r="AC665" s="129"/>
      <c r="AD665" s="129"/>
      <c r="AE665" s="129"/>
      <c r="AF665" s="129"/>
      <c r="AG665" s="129"/>
      <c r="AH665" s="129"/>
      <c r="AI665" s="129"/>
      <c r="AJ665" s="129"/>
      <c r="AK665" s="129"/>
      <c r="AL665" s="129"/>
      <c r="AM665" s="129"/>
      <c r="AN665" s="129"/>
      <c r="AO665" s="129"/>
      <c r="AP665" s="129"/>
      <c r="AQ665" s="129"/>
      <c r="AR665" s="129"/>
      <c r="AS665" s="129"/>
      <c r="AT665" s="129"/>
      <c r="AU665" s="129"/>
      <c r="AV665" s="129"/>
      <c r="AW665" s="129"/>
      <c r="AX665" s="129"/>
      <c r="AY665" s="129"/>
      <c r="AZ665" s="129"/>
      <c r="BA665" s="129"/>
      <c r="BB665" s="129"/>
      <c r="BC665" s="129"/>
      <c r="BD665" s="129"/>
      <c r="BE665" s="129"/>
      <c r="BF665" s="129"/>
      <c r="BG665" s="129"/>
      <c r="BH665" s="129"/>
      <c r="BI665" s="129"/>
      <c r="BJ665" s="129"/>
      <c r="BK665" s="129"/>
      <c r="BL665" s="129"/>
      <c r="BM665" s="129"/>
      <c r="BN665" s="129"/>
      <c r="BO665" s="129"/>
      <c r="BP665" s="129"/>
      <c r="BQ665" s="129"/>
      <c r="BR665" s="129"/>
      <c r="BS665" s="129"/>
      <c r="BT665" s="129"/>
      <c r="BU665" s="129"/>
      <c r="BV665" s="129"/>
      <c r="BW665" s="129"/>
      <c r="BX665" s="129"/>
      <c r="BY665" s="129"/>
      <c r="BZ665" s="129"/>
      <c r="CA665" s="129"/>
      <c r="CB665" s="129"/>
      <c r="CC665" s="129"/>
      <c r="CD665" s="129"/>
      <c r="CE665" s="129"/>
      <c r="CF665" s="129"/>
      <c r="CG665" s="129"/>
      <c r="CH665" s="129"/>
      <c r="CI665" s="129"/>
      <c r="CJ665" s="129"/>
      <c r="CK665" s="129"/>
      <c r="CL665" s="129"/>
      <c r="CM665" s="129"/>
      <c r="CN665" s="129"/>
      <c r="CO665" s="84">
        <v>0</v>
      </c>
      <c r="CP665" s="84">
        <v>0</v>
      </c>
      <c r="CQ665" s="129"/>
      <c r="CR665" s="57">
        <f t="shared" si="7202"/>
        <v>0</v>
      </c>
      <c r="CS665" s="179">
        <v>0</v>
      </c>
      <c r="CT665" s="139"/>
      <c r="CU665" s="84">
        <v>0</v>
      </c>
      <c r="CV665" s="84">
        <f t="shared" si="7203"/>
        <v>0</v>
      </c>
      <c r="CW665" s="84">
        <v>0</v>
      </c>
      <c r="CX665" s="84">
        <f t="shared" si="7204"/>
        <v>0</v>
      </c>
      <c r="CY665" s="191" t="str">
        <f t="shared" si="7205"/>
        <v>nebija plānots</v>
      </c>
      <c r="CZ665" s="84">
        <f t="shared" si="7206"/>
        <v>0</v>
      </c>
      <c r="DA665" s="139"/>
      <c r="DB665" s="84">
        <v>0</v>
      </c>
      <c r="DC665" s="84">
        <f t="shared" si="7208"/>
        <v>0</v>
      </c>
      <c r="DD665" s="84">
        <v>0</v>
      </c>
      <c r="DE665" s="84">
        <f t="shared" si="7176"/>
        <v>0</v>
      </c>
      <c r="DF665" s="191" t="str">
        <f t="shared" si="7275"/>
        <v>nebija plānots</v>
      </c>
      <c r="DG665" s="84">
        <f t="shared" si="7276"/>
        <v>0</v>
      </c>
      <c r="DH665" s="139">
        <f>180824.31</f>
        <v>180824.31</v>
      </c>
      <c r="DI665" s="84">
        <v>0</v>
      </c>
      <c r="DJ665" s="84"/>
      <c r="DK665" s="84">
        <v>0</v>
      </c>
      <c r="DL665" s="84">
        <f t="shared" si="7177"/>
        <v>0</v>
      </c>
      <c r="DM665" s="191" t="str">
        <f t="shared" si="7278"/>
        <v>nebija plānots</v>
      </c>
      <c r="DN665" s="84">
        <f t="shared" si="7279"/>
        <v>0</v>
      </c>
      <c r="DO665" s="139"/>
      <c r="DP665" s="84">
        <v>0</v>
      </c>
      <c r="DQ665" s="84"/>
      <c r="DR665" s="84">
        <v>0</v>
      </c>
      <c r="DS665" s="84">
        <f t="shared" si="7178"/>
        <v>0</v>
      </c>
      <c r="DT665" s="191" t="str">
        <f t="shared" si="7281"/>
        <v>nebija plānots</v>
      </c>
      <c r="DU665" s="84">
        <f t="shared" si="7282"/>
        <v>0</v>
      </c>
      <c r="DV665" s="139"/>
      <c r="DW665" s="84">
        <v>0</v>
      </c>
      <c r="DX665" s="84"/>
      <c r="DY665" s="84">
        <v>0</v>
      </c>
      <c r="DZ665" s="84">
        <f t="shared" si="7179"/>
        <v>0</v>
      </c>
      <c r="EA665" s="191" t="str">
        <f t="shared" si="7284"/>
        <v>nebija plānots</v>
      </c>
      <c r="EB665" s="84">
        <f t="shared" si="7285"/>
        <v>0</v>
      </c>
      <c r="EC665" s="139"/>
      <c r="ED665" s="84">
        <v>0</v>
      </c>
      <c r="EE665" s="84"/>
      <c r="EF665" s="84">
        <v>0</v>
      </c>
      <c r="EG665" s="84">
        <f t="shared" si="7180"/>
        <v>0</v>
      </c>
      <c r="EH665" s="191" t="str">
        <f t="shared" si="7287"/>
        <v>nebija plānots</v>
      </c>
      <c r="EI665" s="84">
        <f t="shared" si="7288"/>
        <v>0</v>
      </c>
      <c r="EJ665" s="139"/>
      <c r="EK665" s="84">
        <v>0</v>
      </c>
      <c r="EL665" s="84"/>
      <c r="EM665" s="84">
        <v>0</v>
      </c>
      <c r="EN665" s="84">
        <f t="shared" si="7181"/>
        <v>0</v>
      </c>
      <c r="EO665" s="191" t="str">
        <f t="shared" si="7290"/>
        <v>nebija plānots</v>
      </c>
      <c r="EP665" s="84">
        <f t="shared" si="7291"/>
        <v>0</v>
      </c>
      <c r="EQ665" s="139"/>
      <c r="ER665" s="84">
        <v>0</v>
      </c>
      <c r="ES665" s="84"/>
      <c r="ET665" s="84">
        <v>0</v>
      </c>
      <c r="EU665" s="84">
        <f t="shared" si="7182"/>
        <v>0</v>
      </c>
      <c r="EV665" s="191" t="str">
        <f t="shared" si="7293"/>
        <v>nebija plānots</v>
      </c>
      <c r="EW665" s="84">
        <f t="shared" si="7294"/>
        <v>0</v>
      </c>
      <c r="EX665" s="139">
        <f>452060.79</f>
        <v>452060.79</v>
      </c>
      <c r="EY665" s="84">
        <v>0</v>
      </c>
      <c r="EZ665" s="84"/>
      <c r="FA665" s="84">
        <v>0</v>
      </c>
      <c r="FB665" s="84">
        <f t="shared" si="7183"/>
        <v>0</v>
      </c>
      <c r="FC665" s="191" t="str">
        <f t="shared" si="7296"/>
        <v>nebija plānots</v>
      </c>
      <c r="FD665" s="84">
        <f t="shared" si="7297"/>
        <v>0</v>
      </c>
      <c r="FE665" s="139"/>
      <c r="FF665" s="84">
        <v>0</v>
      </c>
      <c r="FG665" s="84"/>
      <c r="FH665" s="84">
        <v>0</v>
      </c>
      <c r="FI665" s="84">
        <f t="shared" si="7184"/>
        <v>0</v>
      </c>
      <c r="FJ665" s="191" t="str">
        <f t="shared" si="7299"/>
        <v>nebija plānots</v>
      </c>
      <c r="FK665" s="84">
        <f t="shared" si="7300"/>
        <v>0</v>
      </c>
      <c r="FL665" s="139"/>
      <c r="FM665" s="84">
        <v>0</v>
      </c>
      <c r="FN665" s="84"/>
      <c r="FO665" s="84">
        <v>0</v>
      </c>
      <c r="FP665" s="84">
        <f t="shared" si="7185"/>
        <v>0</v>
      </c>
      <c r="FQ665" s="191" t="str">
        <f t="shared" si="7302"/>
        <v>nebija plānots</v>
      </c>
      <c r="FR665" s="84">
        <f t="shared" si="7303"/>
        <v>0</v>
      </c>
      <c r="FS665" s="139">
        <f>SUM(CS665:FL665)</f>
        <v>632885.1</v>
      </c>
      <c r="FT665" s="97">
        <f t="shared" si="7186"/>
        <v>0</v>
      </c>
      <c r="FU665" s="84">
        <v>0</v>
      </c>
      <c r="FV665" s="84">
        <v>0</v>
      </c>
      <c r="FW665" s="84">
        <v>0</v>
      </c>
      <c r="FX665" s="84">
        <f t="shared" si="7187"/>
        <v>0</v>
      </c>
      <c r="FY665" s="191" t="str">
        <f t="shared" si="7188"/>
        <v>nebija plānots</v>
      </c>
      <c r="FZ665" s="84">
        <f t="shared" si="7189"/>
        <v>0</v>
      </c>
      <c r="GA665" s="84">
        <v>0</v>
      </c>
      <c r="GB665" s="84">
        <v>0</v>
      </c>
      <c r="GC665" s="84">
        <f t="shared" si="7190"/>
        <v>0</v>
      </c>
      <c r="GD665" s="84">
        <f t="shared" si="7191"/>
        <v>0</v>
      </c>
      <c r="GE665" s="84">
        <f t="shared" si="7192"/>
        <v>0</v>
      </c>
      <c r="GF665" s="191" t="str">
        <f t="shared" si="7193"/>
        <v>nebija plānots</v>
      </c>
      <c r="GG665" s="84">
        <f t="shared" si="7194"/>
        <v>0</v>
      </c>
      <c r="GH665" s="84">
        <v>0</v>
      </c>
      <c r="GI665" s="84">
        <v>0</v>
      </c>
      <c r="GJ665" s="84">
        <f t="shared" si="7195"/>
        <v>0</v>
      </c>
      <c r="GK665" s="84">
        <f t="shared" si="7196"/>
        <v>0</v>
      </c>
      <c r="GL665" s="84">
        <f t="shared" si="7197"/>
        <v>0</v>
      </c>
      <c r="GM665" s="191" t="str">
        <f t="shared" si="7198"/>
        <v>nebija plānots</v>
      </c>
      <c r="GN665" s="84">
        <f t="shared" si="7199"/>
        <v>0</v>
      </c>
      <c r="GO665" s="84">
        <v>0</v>
      </c>
      <c r="GP665" s="84">
        <v>0</v>
      </c>
      <c r="GQ665" s="84">
        <f t="shared" si="7168"/>
        <v>0</v>
      </c>
      <c r="GR665" s="84">
        <f t="shared" si="7169"/>
        <v>0</v>
      </c>
      <c r="GS665" s="84">
        <f t="shared" si="7170"/>
        <v>0</v>
      </c>
      <c r="GT665" s="191" t="str">
        <f t="shared" si="7200"/>
        <v>nebija plānots</v>
      </c>
      <c r="GU665" s="84">
        <f t="shared" si="7171"/>
        <v>0</v>
      </c>
      <c r="GV665" s="84">
        <v>0</v>
      </c>
      <c r="GW665" s="84">
        <v>0</v>
      </c>
      <c r="GX665" s="84">
        <f t="shared" si="7172"/>
        <v>0</v>
      </c>
      <c r="GY665" s="84">
        <f t="shared" si="7173"/>
        <v>0</v>
      </c>
      <c r="GZ665" s="84">
        <f t="shared" si="7174"/>
        <v>0</v>
      </c>
      <c r="HA665" s="191" t="str">
        <f t="shared" si="6643"/>
        <v>nebija plānots</v>
      </c>
      <c r="HB665" s="84">
        <f t="shared" si="7175"/>
        <v>0</v>
      </c>
      <c r="HC665" s="129"/>
      <c r="HD665" s="129"/>
      <c r="HE665" s="133"/>
      <c r="HF665" s="133"/>
      <c r="HG665" s="150" t="s">
        <v>1005</v>
      </c>
      <c r="HH665" s="114"/>
      <c r="HI665" s="102" t="s">
        <v>743</v>
      </c>
    </row>
    <row r="666" spans="1:217" ht="63" hidden="1" outlineLevel="1" x14ac:dyDescent="0.45">
      <c r="B666" s="9"/>
      <c r="D666" s="1" t="s">
        <v>1470</v>
      </c>
      <c r="E666" s="35">
        <v>651</v>
      </c>
      <c r="F666" s="40">
        <v>13</v>
      </c>
      <c r="G666" s="40" t="s">
        <v>414</v>
      </c>
      <c r="H666" s="40" t="s">
        <v>419</v>
      </c>
      <c r="I666" s="37" t="s">
        <v>587</v>
      </c>
      <c r="J666" s="54">
        <v>0</v>
      </c>
      <c r="K666" s="38"/>
      <c r="L666" s="38"/>
      <c r="M666" s="40" t="s">
        <v>50</v>
      </c>
      <c r="N666" s="40"/>
      <c r="O666" s="38"/>
      <c r="P666" s="38" t="s">
        <v>457</v>
      </c>
      <c r="Q666" s="40"/>
      <c r="R666" s="40"/>
      <c r="S666" s="40"/>
      <c r="T666" s="40"/>
      <c r="U666" s="40"/>
      <c r="V666" s="40"/>
      <c r="W666" s="40"/>
      <c r="X666" s="85">
        <f t="shared" si="7201"/>
        <v>0</v>
      </c>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0"/>
      <c r="AZ666" s="40"/>
      <c r="BA666" s="40"/>
      <c r="BB666" s="40"/>
      <c r="BC666" s="40"/>
      <c r="BD666" s="40"/>
      <c r="BE666" s="40"/>
      <c r="BF666" s="40"/>
      <c r="BG666" s="40"/>
      <c r="BH666" s="40"/>
      <c r="BI666" s="40"/>
      <c r="BJ666" s="40"/>
      <c r="BK666" s="40"/>
      <c r="BL666" s="40"/>
      <c r="BM666" s="40"/>
      <c r="BN666" s="40"/>
      <c r="BO666" s="40"/>
      <c r="BP666" s="40"/>
      <c r="BQ666" s="40"/>
      <c r="BR666" s="40"/>
      <c r="BS666" s="40"/>
      <c r="BT666" s="40"/>
      <c r="BU666" s="40"/>
      <c r="BV666" s="40"/>
      <c r="BW666" s="40"/>
      <c r="BX666" s="40"/>
      <c r="BY666" s="40"/>
      <c r="BZ666" s="40"/>
      <c r="CA666" s="40"/>
      <c r="CB666" s="40"/>
      <c r="CC666" s="40"/>
      <c r="CD666" s="40"/>
      <c r="CE666" s="40"/>
      <c r="CF666" s="40"/>
      <c r="CG666" s="40"/>
      <c r="CH666" s="40"/>
      <c r="CI666" s="40"/>
      <c r="CJ666" s="40"/>
      <c r="CK666" s="40"/>
      <c r="CL666" s="40"/>
      <c r="CM666" s="40"/>
      <c r="CN666" s="40"/>
      <c r="CO666" s="84">
        <v>0</v>
      </c>
      <c r="CP666" s="84">
        <v>0</v>
      </c>
      <c r="CQ666" s="40"/>
      <c r="CR666" s="57">
        <f t="shared" si="7202"/>
        <v>0</v>
      </c>
      <c r="CS666" s="40"/>
      <c r="CT666" s="40">
        <v>1832244.54</v>
      </c>
      <c r="CU666" s="84"/>
      <c r="CV666" s="84"/>
      <c r="CW666" s="84"/>
      <c r="CX666" s="84"/>
      <c r="CY666" s="191"/>
      <c r="CZ666" s="84"/>
      <c r="DA666" s="40">
        <v>3694083.72</v>
      </c>
      <c r="DB666" s="84">
        <v>0</v>
      </c>
      <c r="DC666" s="84"/>
      <c r="DD666" s="84"/>
      <c r="DE666" s="84">
        <f t="shared" si="7176"/>
        <v>0</v>
      </c>
      <c r="DF666" s="191"/>
      <c r="DG666" s="84"/>
      <c r="DH666" s="40">
        <v>1702318.9</v>
      </c>
      <c r="DI666" s="84">
        <v>0</v>
      </c>
      <c r="DJ666" s="84"/>
      <c r="DK666" s="84"/>
      <c r="DL666" s="84">
        <f t="shared" si="7177"/>
        <v>0</v>
      </c>
      <c r="DM666" s="191"/>
      <c r="DN666" s="84"/>
      <c r="DO666" s="40">
        <v>872148.16</v>
      </c>
      <c r="DP666" s="84">
        <v>0</v>
      </c>
      <c r="DQ666" s="84"/>
      <c r="DR666" s="84"/>
      <c r="DS666" s="84">
        <f t="shared" si="7178"/>
        <v>0</v>
      </c>
      <c r="DT666" s="191"/>
      <c r="DU666" s="84"/>
      <c r="DV666" s="40">
        <v>540991.56000000006</v>
      </c>
      <c r="DW666" s="84">
        <v>0</v>
      </c>
      <c r="DX666" s="84"/>
      <c r="DY666" s="84"/>
      <c r="DZ666" s="84">
        <f t="shared" si="7179"/>
        <v>0</v>
      </c>
      <c r="EA666" s="191"/>
      <c r="EB666" s="84"/>
      <c r="EC666" s="40">
        <v>886321.67</v>
      </c>
      <c r="ED666" s="84">
        <v>0</v>
      </c>
      <c r="EE666" s="84"/>
      <c r="EF666" s="84"/>
      <c r="EG666" s="84">
        <f t="shared" si="7180"/>
        <v>0</v>
      </c>
      <c r="EH666" s="191"/>
      <c r="EI666" s="84"/>
      <c r="EJ666" s="40">
        <v>1101851.4099999999</v>
      </c>
      <c r="EK666" s="84">
        <v>0</v>
      </c>
      <c r="EL666" s="84"/>
      <c r="EM666" s="84"/>
      <c r="EN666" s="84">
        <f t="shared" si="7181"/>
        <v>0</v>
      </c>
      <c r="EO666" s="191"/>
      <c r="EP666" s="84"/>
      <c r="EQ666" s="40">
        <v>873232.47</v>
      </c>
      <c r="ER666" s="84">
        <v>0</v>
      </c>
      <c r="ES666" s="84"/>
      <c r="ET666" s="84"/>
      <c r="EU666" s="84">
        <f t="shared" si="7182"/>
        <v>0</v>
      </c>
      <c r="EV666" s="191"/>
      <c r="EW666" s="84"/>
      <c r="EX666" s="40">
        <v>440090.46</v>
      </c>
      <c r="EY666" s="84">
        <v>0</v>
      </c>
      <c r="EZ666" s="84"/>
      <c r="FA666" s="84"/>
      <c r="FB666" s="84">
        <f t="shared" si="7183"/>
        <v>0</v>
      </c>
      <c r="FC666" s="191"/>
      <c r="FD666" s="84"/>
      <c r="FE666" s="40">
        <v>457708.25</v>
      </c>
      <c r="FF666" s="84">
        <v>0</v>
      </c>
      <c r="FG666" s="84"/>
      <c r="FH666" s="84"/>
      <c r="FI666" s="84">
        <f t="shared" si="7184"/>
        <v>0</v>
      </c>
      <c r="FJ666" s="191"/>
      <c r="FK666" s="84"/>
      <c r="FL666" s="40">
        <v>14895.59</v>
      </c>
      <c r="FM666" s="84">
        <v>0</v>
      </c>
      <c r="FN666" s="84"/>
      <c r="FO666" s="84"/>
      <c r="FP666" s="84">
        <f t="shared" si="7185"/>
        <v>0</v>
      </c>
      <c r="FQ666" s="191"/>
      <c r="FR666" s="84"/>
      <c r="FS666" s="40"/>
      <c r="FT666" s="97">
        <f t="shared" si="7186"/>
        <v>0</v>
      </c>
      <c r="FU666" s="84">
        <v>0</v>
      </c>
      <c r="FV666" s="84">
        <v>0</v>
      </c>
      <c r="FW666" s="84">
        <v>0</v>
      </c>
      <c r="FX666" s="84">
        <f t="shared" si="7187"/>
        <v>0</v>
      </c>
      <c r="FY666" s="191" t="str">
        <f t="shared" si="7188"/>
        <v>nebija plānots</v>
      </c>
      <c r="FZ666" s="84">
        <f t="shared" si="7189"/>
        <v>0</v>
      </c>
      <c r="GA666" s="84">
        <v>0</v>
      </c>
      <c r="GB666" s="84">
        <v>0</v>
      </c>
      <c r="GC666" s="84">
        <f t="shared" si="7190"/>
        <v>0</v>
      </c>
      <c r="GD666" s="84">
        <f t="shared" si="7191"/>
        <v>0</v>
      </c>
      <c r="GE666" s="84">
        <f t="shared" si="7192"/>
        <v>0</v>
      </c>
      <c r="GF666" s="191" t="str">
        <f t="shared" si="7193"/>
        <v>nebija plānots</v>
      </c>
      <c r="GG666" s="84">
        <f t="shared" si="7194"/>
        <v>0</v>
      </c>
      <c r="GH666" s="84">
        <v>0</v>
      </c>
      <c r="GI666" s="84">
        <v>0</v>
      </c>
      <c r="GJ666" s="84">
        <f t="shared" si="7195"/>
        <v>0</v>
      </c>
      <c r="GK666" s="84">
        <f t="shared" si="7196"/>
        <v>0</v>
      </c>
      <c r="GL666" s="84">
        <f t="shared" si="7197"/>
        <v>0</v>
      </c>
      <c r="GM666" s="191" t="str">
        <f t="shared" si="7198"/>
        <v>nebija plānots</v>
      </c>
      <c r="GN666" s="84">
        <f t="shared" si="7199"/>
        <v>0</v>
      </c>
      <c r="GO666" s="84">
        <v>0</v>
      </c>
      <c r="GP666" s="84">
        <v>0</v>
      </c>
      <c r="GQ666" s="84">
        <f t="shared" si="7168"/>
        <v>0</v>
      </c>
      <c r="GR666" s="84">
        <f t="shared" si="7169"/>
        <v>0</v>
      </c>
      <c r="GS666" s="84">
        <f t="shared" si="7170"/>
        <v>0</v>
      </c>
      <c r="GT666" s="191" t="str">
        <f t="shared" si="7200"/>
        <v>nebija plānots</v>
      </c>
      <c r="GU666" s="84">
        <f t="shared" si="7171"/>
        <v>0</v>
      </c>
      <c r="GV666" s="84">
        <v>0</v>
      </c>
      <c r="GW666" s="84">
        <v>0</v>
      </c>
      <c r="GX666" s="84">
        <f t="shared" si="7172"/>
        <v>0</v>
      </c>
      <c r="GY666" s="84">
        <f t="shared" si="7173"/>
        <v>0</v>
      </c>
      <c r="GZ666" s="84">
        <f t="shared" si="7174"/>
        <v>0</v>
      </c>
      <c r="HA666" s="191" t="str">
        <f t="shared" si="6643"/>
        <v>nebija plānots</v>
      </c>
      <c r="HB666" s="84">
        <f t="shared" si="7175"/>
        <v>0</v>
      </c>
      <c r="HC666" s="40"/>
      <c r="HD666" s="40"/>
      <c r="HE666" s="99"/>
      <c r="HF666" s="153">
        <v>0.8</v>
      </c>
      <c r="HG666" s="100" t="s">
        <v>742</v>
      </c>
      <c r="HH666" s="100"/>
      <c r="HI666" s="100"/>
    </row>
    <row r="667" spans="1:217" ht="42" collapsed="1" x14ac:dyDescent="0.45">
      <c r="A667" s="1" t="str">
        <f t="shared" si="6994"/>
        <v>13.1.3.2 (5.2.1.2)__</v>
      </c>
      <c r="B667" s="9" t="str">
        <f>C667&amp;J667&amp;"."&amp;D667</f>
        <v>5.2.1.2.K0.Jā</v>
      </c>
      <c r="C667" s="1" t="s">
        <v>77</v>
      </c>
      <c r="D667" s="1" t="s">
        <v>1470</v>
      </c>
      <c r="E667" s="35">
        <v>652</v>
      </c>
      <c r="F667" s="57">
        <v>13</v>
      </c>
      <c r="G667" s="57" t="s">
        <v>601</v>
      </c>
      <c r="H667" s="57" t="s">
        <v>420</v>
      </c>
      <c r="I667" s="54" t="str">
        <f t="shared" si="6960"/>
        <v xml:space="preserve">13.1.3.2 (5.2.1.2) Atkritumu atkārtota izmantošana </v>
      </c>
      <c r="J667" s="54" t="s">
        <v>1472</v>
      </c>
      <c r="K667" s="55" t="s">
        <v>33</v>
      </c>
      <c r="L667" s="38"/>
      <c r="M667" s="57" t="s">
        <v>50</v>
      </c>
      <c r="N667" s="57" t="s">
        <v>423</v>
      </c>
      <c r="O667" s="55" t="s">
        <v>222</v>
      </c>
      <c r="P667" s="55" t="s">
        <v>225</v>
      </c>
      <c r="Q667" s="57">
        <f t="shared" si="6995"/>
        <v>0</v>
      </c>
      <c r="R667" s="57">
        <f t="shared" si="6996"/>
        <v>0</v>
      </c>
      <c r="S667" s="80">
        <v>0</v>
      </c>
      <c r="T667" s="96">
        <v>0</v>
      </c>
      <c r="U667" s="80">
        <v>0</v>
      </c>
      <c r="V667" s="80">
        <v>0</v>
      </c>
      <c r="W667" s="80">
        <v>0</v>
      </c>
      <c r="X667" s="85" t="str">
        <f t="shared" si="7201"/>
        <v>ReactEU ERAF</v>
      </c>
      <c r="Y667" s="85">
        <v>0</v>
      </c>
      <c r="Z667" s="85">
        <v>0</v>
      </c>
      <c r="AA667" s="85">
        <v>0</v>
      </c>
      <c r="AB667" s="85">
        <v>0</v>
      </c>
      <c r="AC667" s="85">
        <v>0</v>
      </c>
      <c r="AD667" s="85">
        <v>0</v>
      </c>
      <c r="AE667" s="85">
        <v>0</v>
      </c>
      <c r="AF667" s="85">
        <v>0</v>
      </c>
      <c r="AG667" s="85">
        <v>0</v>
      </c>
      <c r="AH667" s="85">
        <v>0</v>
      </c>
      <c r="AI667" s="85">
        <v>0</v>
      </c>
      <c r="AJ667" s="85">
        <v>0</v>
      </c>
      <c r="AK667" s="85">
        <v>0</v>
      </c>
      <c r="AL667" s="85">
        <v>0</v>
      </c>
      <c r="AM667" s="85">
        <v>0</v>
      </c>
      <c r="AN667" s="85">
        <f t="shared" si="6963"/>
        <v>0</v>
      </c>
      <c r="AO667" s="85">
        <v>0</v>
      </c>
      <c r="AP667" s="57">
        <f t="shared" si="6899"/>
        <v>0</v>
      </c>
      <c r="AQ667" s="85">
        <v>0</v>
      </c>
      <c r="AR667" s="85">
        <v>0</v>
      </c>
      <c r="AS667" s="85">
        <v>0</v>
      </c>
      <c r="AT667" s="85">
        <v>0</v>
      </c>
      <c r="AU667" s="85">
        <v>0</v>
      </c>
      <c r="AV667" s="85">
        <v>0</v>
      </c>
      <c r="AW667" s="85">
        <v>0</v>
      </c>
      <c r="AX667" s="85">
        <v>0</v>
      </c>
      <c r="AY667" s="85">
        <v>0</v>
      </c>
      <c r="AZ667" s="85">
        <v>0</v>
      </c>
      <c r="BA667" s="85">
        <v>0</v>
      </c>
      <c r="BB667" s="85">
        <v>0</v>
      </c>
      <c r="BC667" s="57">
        <f t="shared" si="6864"/>
        <v>0</v>
      </c>
      <c r="BD667" s="57">
        <f t="shared" si="6865"/>
        <v>0</v>
      </c>
      <c r="BE667" s="85">
        <v>0</v>
      </c>
      <c r="BF667" s="85">
        <v>0</v>
      </c>
      <c r="BG667" s="85">
        <v>0</v>
      </c>
      <c r="BH667" s="85">
        <v>0</v>
      </c>
      <c r="BI667" s="85">
        <v>0</v>
      </c>
      <c r="BJ667" s="85">
        <v>0</v>
      </c>
      <c r="BK667" s="85">
        <v>0</v>
      </c>
      <c r="BL667" s="85">
        <v>0</v>
      </c>
      <c r="BM667" s="85">
        <v>0</v>
      </c>
      <c r="BN667" s="85">
        <v>0</v>
      </c>
      <c r="BO667" s="85">
        <v>0</v>
      </c>
      <c r="BP667" s="85">
        <v>0</v>
      </c>
      <c r="BQ667" s="57">
        <f t="shared" si="6866"/>
        <v>0</v>
      </c>
      <c r="BR667" s="85">
        <v>0</v>
      </c>
      <c r="BS667" s="85">
        <v>0</v>
      </c>
      <c r="BT667" s="85">
        <v>0</v>
      </c>
      <c r="BU667" s="85">
        <v>0</v>
      </c>
      <c r="BV667" s="85">
        <v>0</v>
      </c>
      <c r="BW667" s="85">
        <v>0</v>
      </c>
      <c r="BX667" s="85">
        <v>0</v>
      </c>
      <c r="BY667" s="85">
        <v>0</v>
      </c>
      <c r="BZ667" s="85">
        <v>0</v>
      </c>
      <c r="CA667" s="85">
        <v>0</v>
      </c>
      <c r="CB667" s="85">
        <v>0</v>
      </c>
      <c r="CC667" s="85">
        <v>0</v>
      </c>
      <c r="CD667" s="57">
        <f t="shared" si="6867"/>
        <v>0</v>
      </c>
      <c r="CE667" s="85">
        <v>0</v>
      </c>
      <c r="CF667" s="85">
        <v>0</v>
      </c>
      <c r="CG667" s="85">
        <v>0</v>
      </c>
      <c r="CH667" s="85">
        <v>0</v>
      </c>
      <c r="CI667" s="85">
        <v>0</v>
      </c>
      <c r="CJ667" s="85">
        <v>1499951.73</v>
      </c>
      <c r="CK667" s="85">
        <v>0</v>
      </c>
      <c r="CL667" s="85">
        <v>0</v>
      </c>
      <c r="CM667" s="85">
        <v>0</v>
      </c>
      <c r="CN667" s="85">
        <v>0</v>
      </c>
      <c r="CO667" s="84">
        <v>-1499951.73</v>
      </c>
      <c r="CP667" s="84">
        <v>0</v>
      </c>
      <c r="CQ667" s="57">
        <f>CE667+CF667+CG667+CH667+CI667+CJ667+CK667+CL667+CM667+CN667+CO667+CP667</f>
        <v>0</v>
      </c>
      <c r="CR667" s="57">
        <f t="shared" si="7202"/>
        <v>0</v>
      </c>
      <c r="CS667" s="179">
        <v>0</v>
      </c>
      <c r="CT667" s="84">
        <v>0</v>
      </c>
      <c r="CU667" s="84">
        <v>0</v>
      </c>
      <c r="CV667" s="84">
        <f t="shared" si="7203"/>
        <v>0</v>
      </c>
      <c r="CW667" s="84">
        <v>0</v>
      </c>
      <c r="CX667" s="84">
        <f t="shared" si="7204"/>
        <v>0</v>
      </c>
      <c r="CY667" s="191" t="str">
        <f t="shared" si="7205"/>
        <v>nebija plānots</v>
      </c>
      <c r="CZ667" s="84">
        <f t="shared" si="7206"/>
        <v>0</v>
      </c>
      <c r="DA667" s="84">
        <f t="shared" ref="DA667:FL667" si="7304">DA668+DA669</f>
        <v>0</v>
      </c>
      <c r="DB667" s="84">
        <v>0</v>
      </c>
      <c r="DC667" s="84">
        <f t="shared" si="7208"/>
        <v>0</v>
      </c>
      <c r="DD667" s="84">
        <v>0</v>
      </c>
      <c r="DE667" s="84">
        <f t="shared" si="7176"/>
        <v>0</v>
      </c>
      <c r="DF667" s="191" t="str">
        <f t="shared" ref="DF667" si="7305">IFERROR(DE667/DC667,"nebija plānots")</f>
        <v>nebija plānots</v>
      </c>
      <c r="DG667" s="84">
        <f t="shared" ref="DG667" si="7306">DE667-DC667</f>
        <v>0</v>
      </c>
      <c r="DH667" s="84">
        <f t="shared" si="7304"/>
        <v>0</v>
      </c>
      <c r="DI667" s="84">
        <v>0</v>
      </c>
      <c r="DJ667" s="84">
        <f t="shared" ref="DJ667" si="7307">DC667+DH667</f>
        <v>0</v>
      </c>
      <c r="DK667" s="84">
        <v>0</v>
      </c>
      <c r="DL667" s="84">
        <f t="shared" si="7177"/>
        <v>0</v>
      </c>
      <c r="DM667" s="191" t="str">
        <f t="shared" ref="DM667" si="7308">IFERROR(DL667/DJ667,"nebija plānots")</f>
        <v>nebija plānots</v>
      </c>
      <c r="DN667" s="84">
        <f t="shared" ref="DN667" si="7309">DL667-DJ667</f>
        <v>0</v>
      </c>
      <c r="DO667" s="84">
        <f t="shared" si="7304"/>
        <v>0</v>
      </c>
      <c r="DP667" s="84">
        <v>0</v>
      </c>
      <c r="DQ667" s="84">
        <f t="shared" ref="DQ667" si="7310">DJ667+DO667</f>
        <v>0</v>
      </c>
      <c r="DR667" s="84">
        <v>0</v>
      </c>
      <c r="DS667" s="84">
        <f t="shared" si="7178"/>
        <v>0</v>
      </c>
      <c r="DT667" s="191" t="str">
        <f t="shared" ref="DT667" si="7311">IFERROR(DS667/DQ667,"nebija plānots")</f>
        <v>nebija plānots</v>
      </c>
      <c r="DU667" s="84">
        <f t="shared" ref="DU667" si="7312">DS667-DQ667</f>
        <v>0</v>
      </c>
      <c r="DV667" s="84">
        <f t="shared" si="7304"/>
        <v>0</v>
      </c>
      <c r="DW667" s="84">
        <v>0</v>
      </c>
      <c r="DX667" s="84">
        <f t="shared" ref="DX667" si="7313">DQ667+DV667</f>
        <v>0</v>
      </c>
      <c r="DY667" s="84">
        <v>0</v>
      </c>
      <c r="DZ667" s="84">
        <f t="shared" si="7179"/>
        <v>0</v>
      </c>
      <c r="EA667" s="191" t="str">
        <f t="shared" ref="EA667" si="7314">IFERROR(DZ667/DX667,"nebija plānots")</f>
        <v>nebija plānots</v>
      </c>
      <c r="EB667" s="84">
        <f t="shared" ref="EB667" si="7315">DZ667-DX667</f>
        <v>0</v>
      </c>
      <c r="EC667" s="84">
        <f t="shared" si="7304"/>
        <v>0</v>
      </c>
      <c r="ED667" s="84">
        <v>0</v>
      </c>
      <c r="EE667" s="84">
        <f t="shared" ref="EE667" si="7316">DX667+EC667</f>
        <v>0</v>
      </c>
      <c r="EF667" s="84">
        <v>0</v>
      </c>
      <c r="EG667" s="84">
        <f t="shared" si="7180"/>
        <v>0</v>
      </c>
      <c r="EH667" s="191" t="str">
        <f t="shared" ref="EH667" si="7317">IFERROR(EG667/EE667,"nebija plānots")</f>
        <v>nebija plānots</v>
      </c>
      <c r="EI667" s="84">
        <f t="shared" ref="EI667" si="7318">EG667-EE667</f>
        <v>0</v>
      </c>
      <c r="EJ667" s="84">
        <f t="shared" si="7304"/>
        <v>0</v>
      </c>
      <c r="EK667" s="84">
        <v>0</v>
      </c>
      <c r="EL667" s="84">
        <f t="shared" ref="EL667" si="7319">EE667+EJ667</f>
        <v>0</v>
      </c>
      <c r="EM667" s="84">
        <v>0</v>
      </c>
      <c r="EN667" s="84">
        <f t="shared" si="7181"/>
        <v>0</v>
      </c>
      <c r="EO667" s="191" t="str">
        <f t="shared" ref="EO667" si="7320">IFERROR(EN667/EL667,"nebija plānots")</f>
        <v>nebija plānots</v>
      </c>
      <c r="EP667" s="84">
        <f t="shared" ref="EP667" si="7321">EN667-EL667</f>
        <v>0</v>
      </c>
      <c r="EQ667" s="84">
        <f t="shared" si="7304"/>
        <v>0</v>
      </c>
      <c r="ER667" s="84">
        <v>0</v>
      </c>
      <c r="ES667" s="84">
        <f t="shared" ref="ES667" si="7322">EL667+EQ667</f>
        <v>0</v>
      </c>
      <c r="ET667" s="84">
        <v>0</v>
      </c>
      <c r="EU667" s="84">
        <f t="shared" si="7182"/>
        <v>0</v>
      </c>
      <c r="EV667" s="191" t="str">
        <f t="shared" ref="EV667" si="7323">IFERROR(EU667/ES667,"nebija plānots")</f>
        <v>nebija plānots</v>
      </c>
      <c r="EW667" s="84">
        <f t="shared" ref="EW667" si="7324">EU667-ES667</f>
        <v>0</v>
      </c>
      <c r="EX667" s="84">
        <f t="shared" si="7304"/>
        <v>0</v>
      </c>
      <c r="EY667" s="84">
        <v>0</v>
      </c>
      <c r="EZ667" s="84">
        <f t="shared" ref="EZ667" si="7325">ES667+EX667</f>
        <v>0</v>
      </c>
      <c r="FA667" s="84">
        <v>0</v>
      </c>
      <c r="FB667" s="84">
        <f t="shared" si="7183"/>
        <v>0</v>
      </c>
      <c r="FC667" s="191" t="str">
        <f t="shared" ref="FC667" si="7326">IFERROR(FB667/EZ667,"nebija plānots")</f>
        <v>nebija plānots</v>
      </c>
      <c r="FD667" s="84">
        <f t="shared" ref="FD667" si="7327">FB667-EZ667</f>
        <v>0</v>
      </c>
      <c r="FE667" s="84">
        <f t="shared" si="7304"/>
        <v>0</v>
      </c>
      <c r="FF667" s="84">
        <v>0</v>
      </c>
      <c r="FG667" s="84">
        <f t="shared" ref="FG667" si="7328">EZ667+FE667</f>
        <v>0</v>
      </c>
      <c r="FH667" s="84">
        <v>0</v>
      </c>
      <c r="FI667" s="84">
        <f t="shared" si="7184"/>
        <v>0</v>
      </c>
      <c r="FJ667" s="191" t="str">
        <f t="shared" ref="FJ667" si="7329">IFERROR(FI667/FG667,"nebija plānots")</f>
        <v>nebija plānots</v>
      </c>
      <c r="FK667" s="84">
        <f t="shared" ref="FK667" si="7330">FI667-FG667</f>
        <v>0</v>
      </c>
      <c r="FL667" s="84">
        <f t="shared" si="7304"/>
        <v>0</v>
      </c>
      <c r="FM667" s="84">
        <v>0</v>
      </c>
      <c r="FN667" s="84">
        <f t="shared" ref="FN667" si="7331">FG667+FL667</f>
        <v>0</v>
      </c>
      <c r="FO667" s="84">
        <v>0</v>
      </c>
      <c r="FP667" s="84">
        <f t="shared" si="7185"/>
        <v>0</v>
      </c>
      <c r="FQ667" s="191" t="str">
        <f t="shared" ref="FQ667" si="7332">IFERROR(FP667/FN667,"nebija plānots")</f>
        <v>nebija plānots</v>
      </c>
      <c r="FR667" s="84">
        <f t="shared" ref="FR667" si="7333">FP667-FN667</f>
        <v>0</v>
      </c>
      <c r="FS667" s="97">
        <f t="shared" si="6898"/>
        <v>0</v>
      </c>
      <c r="FT667" s="97">
        <f t="shared" si="7186"/>
        <v>0</v>
      </c>
      <c r="FU667" s="84">
        <v>0</v>
      </c>
      <c r="FV667" s="84">
        <v>0</v>
      </c>
      <c r="FW667" s="84">
        <v>0</v>
      </c>
      <c r="FX667" s="84">
        <f t="shared" si="7187"/>
        <v>0</v>
      </c>
      <c r="FY667" s="191" t="str">
        <f t="shared" si="7188"/>
        <v>nebija plānots</v>
      </c>
      <c r="FZ667" s="84">
        <f t="shared" si="7189"/>
        <v>0</v>
      </c>
      <c r="GA667" s="84">
        <v>0</v>
      </c>
      <c r="GB667" s="84">
        <v>0</v>
      </c>
      <c r="GC667" s="84">
        <f t="shared" si="7190"/>
        <v>0</v>
      </c>
      <c r="GD667" s="84">
        <f t="shared" si="7191"/>
        <v>0</v>
      </c>
      <c r="GE667" s="84">
        <f t="shared" si="7192"/>
        <v>0</v>
      </c>
      <c r="GF667" s="191" t="str">
        <f t="shared" si="7193"/>
        <v>nebija plānots</v>
      </c>
      <c r="GG667" s="84">
        <f t="shared" si="7194"/>
        <v>0</v>
      </c>
      <c r="GH667" s="84">
        <v>0</v>
      </c>
      <c r="GI667" s="84">
        <v>0</v>
      </c>
      <c r="GJ667" s="84">
        <f t="shared" si="7195"/>
        <v>0</v>
      </c>
      <c r="GK667" s="84">
        <f t="shared" si="7196"/>
        <v>0</v>
      </c>
      <c r="GL667" s="84">
        <f t="shared" si="7197"/>
        <v>0</v>
      </c>
      <c r="GM667" s="191" t="str">
        <f t="shared" si="7198"/>
        <v>nebija plānots</v>
      </c>
      <c r="GN667" s="84">
        <f t="shared" si="7199"/>
        <v>0</v>
      </c>
      <c r="GO667" s="84">
        <v>0</v>
      </c>
      <c r="GP667" s="84">
        <v>0</v>
      </c>
      <c r="GQ667" s="84">
        <f t="shared" si="7168"/>
        <v>0</v>
      </c>
      <c r="GR667" s="84">
        <f t="shared" si="7169"/>
        <v>0</v>
      </c>
      <c r="GS667" s="84">
        <f t="shared" si="7170"/>
        <v>0</v>
      </c>
      <c r="GT667" s="191" t="str">
        <f t="shared" si="7200"/>
        <v>nebija plānots</v>
      </c>
      <c r="GU667" s="84">
        <f t="shared" si="7171"/>
        <v>0</v>
      </c>
      <c r="GV667" s="84">
        <v>0</v>
      </c>
      <c r="GW667" s="84">
        <v>0</v>
      </c>
      <c r="GX667" s="84">
        <f t="shared" si="7172"/>
        <v>0</v>
      </c>
      <c r="GY667" s="84">
        <f t="shared" si="7173"/>
        <v>0</v>
      </c>
      <c r="GZ667" s="84">
        <f t="shared" si="7174"/>
        <v>0</v>
      </c>
      <c r="HA667" s="191" t="str">
        <f t="shared" si="6643"/>
        <v>nebija plānots</v>
      </c>
      <c r="HB667" s="84">
        <f t="shared" si="7175"/>
        <v>0</v>
      </c>
      <c r="HC667" s="57">
        <f>FU667+FS667+CQ667+CD667+BQ667+BC667+AP667</f>
        <v>0</v>
      </c>
      <c r="HD667" s="57">
        <f>Q667-HC667</f>
        <v>0</v>
      </c>
      <c r="HE667" s="58" t="s">
        <v>784</v>
      </c>
      <c r="HF667" s="58"/>
      <c r="HG667" s="59" t="s">
        <v>643</v>
      </c>
      <c r="HH667" s="59"/>
      <c r="HI667" s="137" t="s">
        <v>630</v>
      </c>
    </row>
    <row r="668" spans="1:217" ht="78" hidden="1" outlineLevel="1" x14ac:dyDescent="0.45">
      <c r="B668" s="9"/>
      <c r="D668" s="1" t="s">
        <v>1470</v>
      </c>
      <c r="E668" s="35">
        <v>653</v>
      </c>
      <c r="F668" s="40">
        <v>13</v>
      </c>
      <c r="G668" s="40" t="s">
        <v>415</v>
      </c>
      <c r="H668" s="40" t="s">
        <v>420</v>
      </c>
      <c r="I668" s="37" t="s">
        <v>588</v>
      </c>
      <c r="J668" s="54">
        <v>0</v>
      </c>
      <c r="K668" s="38"/>
      <c r="L668" s="38"/>
      <c r="M668" s="40" t="s">
        <v>50</v>
      </c>
      <c r="N668" s="40"/>
      <c r="O668" s="38"/>
      <c r="P668" s="38" t="s">
        <v>456</v>
      </c>
      <c r="Q668" s="40"/>
      <c r="R668" s="40"/>
      <c r="S668" s="40"/>
      <c r="T668" s="40"/>
      <c r="U668" s="40"/>
      <c r="V668" s="40"/>
      <c r="W668" s="40"/>
      <c r="X668" s="85">
        <f t="shared" si="7201"/>
        <v>0</v>
      </c>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0"/>
      <c r="AZ668" s="40"/>
      <c r="BA668" s="40"/>
      <c r="BB668" s="40"/>
      <c r="BC668" s="40"/>
      <c r="BD668" s="40"/>
      <c r="BE668" s="40"/>
      <c r="BF668" s="40"/>
      <c r="BG668" s="40"/>
      <c r="BH668" s="40"/>
      <c r="BI668" s="40"/>
      <c r="BJ668" s="40"/>
      <c r="BK668" s="40"/>
      <c r="BL668" s="40"/>
      <c r="BM668" s="40"/>
      <c r="BN668" s="40"/>
      <c r="BO668" s="40"/>
      <c r="BP668" s="40"/>
      <c r="BQ668" s="40"/>
      <c r="BR668" s="40"/>
      <c r="BS668" s="40"/>
      <c r="BT668" s="40"/>
      <c r="BU668" s="40"/>
      <c r="BV668" s="40"/>
      <c r="BW668" s="40"/>
      <c r="BX668" s="40"/>
      <c r="BY668" s="40"/>
      <c r="BZ668" s="40"/>
      <c r="CA668" s="40"/>
      <c r="CB668" s="40"/>
      <c r="CC668" s="40"/>
      <c r="CD668" s="40"/>
      <c r="CE668" s="40"/>
      <c r="CF668" s="40"/>
      <c r="CG668" s="40"/>
      <c r="CH668" s="40"/>
      <c r="CI668" s="40"/>
      <c r="CJ668" s="40"/>
      <c r="CK668" s="40"/>
      <c r="CL668" s="40"/>
      <c r="CM668" s="40"/>
      <c r="CN668" s="40"/>
      <c r="CO668" s="84">
        <v>0</v>
      </c>
      <c r="CP668" s="84">
        <v>0</v>
      </c>
      <c r="CQ668" s="40"/>
      <c r="CR668" s="57">
        <f t="shared" si="7202"/>
        <v>0</v>
      </c>
      <c r="CS668" s="40"/>
      <c r="CT668" s="40"/>
      <c r="CU668" s="84"/>
      <c r="CV668" s="84"/>
      <c r="CW668" s="84"/>
      <c r="CX668" s="84"/>
      <c r="CY668" s="191"/>
      <c r="CZ668" s="84"/>
      <c r="DA668" s="40"/>
      <c r="DB668" s="84">
        <v>0</v>
      </c>
      <c r="DC668" s="84"/>
      <c r="DD668" s="84"/>
      <c r="DE668" s="84">
        <f t="shared" si="7176"/>
        <v>0</v>
      </c>
      <c r="DF668" s="191"/>
      <c r="DG668" s="84"/>
      <c r="DH668" s="40"/>
      <c r="DI668" s="84">
        <v>0</v>
      </c>
      <c r="DJ668" s="84"/>
      <c r="DK668" s="84"/>
      <c r="DL668" s="84">
        <f t="shared" si="7177"/>
        <v>0</v>
      </c>
      <c r="DM668" s="191"/>
      <c r="DN668" s="84"/>
      <c r="DO668" s="40"/>
      <c r="DP668" s="84">
        <v>0</v>
      </c>
      <c r="DQ668" s="84"/>
      <c r="DR668" s="84"/>
      <c r="DS668" s="84">
        <f t="shared" si="7178"/>
        <v>0</v>
      </c>
      <c r="DT668" s="191"/>
      <c r="DU668" s="84"/>
      <c r="DV668" s="40"/>
      <c r="DW668" s="84">
        <v>0</v>
      </c>
      <c r="DX668" s="84"/>
      <c r="DY668" s="84"/>
      <c r="DZ668" s="84">
        <f t="shared" si="7179"/>
        <v>0</v>
      </c>
      <c r="EA668" s="191"/>
      <c r="EB668" s="84"/>
      <c r="EC668" s="40"/>
      <c r="ED668" s="84">
        <v>0</v>
      </c>
      <c r="EE668" s="84"/>
      <c r="EF668" s="84"/>
      <c r="EG668" s="84">
        <f t="shared" si="7180"/>
        <v>0</v>
      </c>
      <c r="EH668" s="191"/>
      <c r="EI668" s="84"/>
      <c r="EJ668" s="40"/>
      <c r="EK668" s="84">
        <v>0</v>
      </c>
      <c r="EL668" s="84"/>
      <c r="EM668" s="84"/>
      <c r="EN668" s="84">
        <f t="shared" si="7181"/>
        <v>0</v>
      </c>
      <c r="EO668" s="191"/>
      <c r="EP668" s="84"/>
      <c r="EQ668" s="40"/>
      <c r="ER668" s="84">
        <v>0</v>
      </c>
      <c r="ES668" s="84"/>
      <c r="ET668" s="84"/>
      <c r="EU668" s="84">
        <f t="shared" si="7182"/>
        <v>0</v>
      </c>
      <c r="EV668" s="191"/>
      <c r="EW668" s="84"/>
      <c r="EX668" s="40"/>
      <c r="EY668" s="84">
        <v>0</v>
      </c>
      <c r="EZ668" s="84"/>
      <c r="FA668" s="84"/>
      <c r="FB668" s="84">
        <f t="shared" si="7183"/>
        <v>0</v>
      </c>
      <c r="FC668" s="191"/>
      <c r="FD668" s="84"/>
      <c r="FE668" s="40"/>
      <c r="FF668" s="84">
        <v>0</v>
      </c>
      <c r="FG668" s="84"/>
      <c r="FH668" s="84"/>
      <c r="FI668" s="84">
        <f t="shared" si="7184"/>
        <v>0</v>
      </c>
      <c r="FJ668" s="191"/>
      <c r="FK668" s="84"/>
      <c r="FL668" s="40"/>
      <c r="FM668" s="84">
        <v>0</v>
      </c>
      <c r="FN668" s="84"/>
      <c r="FO668" s="84"/>
      <c r="FP668" s="84">
        <f t="shared" si="7185"/>
        <v>0</v>
      </c>
      <c r="FQ668" s="191"/>
      <c r="FR668" s="84"/>
      <c r="FS668" s="40"/>
      <c r="FT668" s="97">
        <f t="shared" si="7186"/>
        <v>0</v>
      </c>
      <c r="FU668" s="84">
        <v>0</v>
      </c>
      <c r="FV668" s="84">
        <v>0</v>
      </c>
      <c r="FW668" s="84">
        <v>0</v>
      </c>
      <c r="FX668" s="84">
        <f t="shared" si="7187"/>
        <v>0</v>
      </c>
      <c r="FY668" s="191" t="str">
        <f t="shared" si="7188"/>
        <v>nebija plānots</v>
      </c>
      <c r="FZ668" s="84">
        <f t="shared" si="7189"/>
        <v>0</v>
      </c>
      <c r="GA668" s="84">
        <v>0</v>
      </c>
      <c r="GB668" s="84">
        <v>0</v>
      </c>
      <c r="GC668" s="84">
        <f t="shared" si="7190"/>
        <v>0</v>
      </c>
      <c r="GD668" s="84">
        <f t="shared" si="7191"/>
        <v>0</v>
      </c>
      <c r="GE668" s="84">
        <f t="shared" si="7192"/>
        <v>0</v>
      </c>
      <c r="GF668" s="191" t="str">
        <f t="shared" si="7193"/>
        <v>nebija plānots</v>
      </c>
      <c r="GG668" s="84">
        <f t="shared" si="7194"/>
        <v>0</v>
      </c>
      <c r="GH668" s="84">
        <v>0</v>
      </c>
      <c r="GI668" s="84">
        <v>0</v>
      </c>
      <c r="GJ668" s="84">
        <f t="shared" si="7195"/>
        <v>0</v>
      </c>
      <c r="GK668" s="84">
        <f t="shared" si="7196"/>
        <v>0</v>
      </c>
      <c r="GL668" s="84">
        <f t="shared" si="7197"/>
        <v>0</v>
      </c>
      <c r="GM668" s="191" t="str">
        <f t="shared" si="7198"/>
        <v>nebija plānots</v>
      </c>
      <c r="GN668" s="84">
        <f t="shared" si="7199"/>
        <v>0</v>
      </c>
      <c r="GO668" s="84">
        <v>0</v>
      </c>
      <c r="GP668" s="84">
        <v>0</v>
      </c>
      <c r="GQ668" s="84">
        <f t="shared" si="7168"/>
        <v>0</v>
      </c>
      <c r="GR668" s="84">
        <f t="shared" si="7169"/>
        <v>0</v>
      </c>
      <c r="GS668" s="84">
        <f t="shared" si="7170"/>
        <v>0</v>
      </c>
      <c r="GT668" s="191" t="str">
        <f t="shared" si="7200"/>
        <v>nebija plānots</v>
      </c>
      <c r="GU668" s="84">
        <f t="shared" si="7171"/>
        <v>0</v>
      </c>
      <c r="GV668" s="84">
        <v>0</v>
      </c>
      <c r="GW668" s="84">
        <v>0</v>
      </c>
      <c r="GX668" s="84">
        <f t="shared" si="7172"/>
        <v>0</v>
      </c>
      <c r="GY668" s="84">
        <f t="shared" si="7173"/>
        <v>0</v>
      </c>
      <c r="GZ668" s="84">
        <f t="shared" si="7174"/>
        <v>0</v>
      </c>
      <c r="HA668" s="191" t="str">
        <f t="shared" si="6643"/>
        <v>nebija plānots</v>
      </c>
      <c r="HB668" s="84">
        <f t="shared" si="7175"/>
        <v>0</v>
      </c>
      <c r="HC668" s="40"/>
      <c r="HD668" s="40"/>
      <c r="HE668" s="99"/>
      <c r="HF668" s="99"/>
      <c r="HG668" s="100"/>
      <c r="HH668" s="100"/>
      <c r="HI668" s="100"/>
    </row>
    <row r="669" spans="1:217" ht="58.5" hidden="1" outlineLevel="1" x14ac:dyDescent="0.45">
      <c r="B669" s="9"/>
      <c r="D669" s="1" t="s">
        <v>1470</v>
      </c>
      <c r="E669" s="35">
        <v>654</v>
      </c>
      <c r="F669" s="40">
        <v>13</v>
      </c>
      <c r="G669" s="40" t="s">
        <v>415</v>
      </c>
      <c r="H669" s="40" t="s">
        <v>420</v>
      </c>
      <c r="I669" s="37" t="s">
        <v>588</v>
      </c>
      <c r="J669" s="54">
        <v>0</v>
      </c>
      <c r="K669" s="38"/>
      <c r="L669" s="38"/>
      <c r="M669" s="40" t="s">
        <v>50</v>
      </c>
      <c r="N669" s="40"/>
      <c r="O669" s="38"/>
      <c r="P669" s="38" t="s">
        <v>457</v>
      </c>
      <c r="Q669" s="40"/>
      <c r="R669" s="40"/>
      <c r="S669" s="40"/>
      <c r="T669" s="40"/>
      <c r="U669" s="40"/>
      <c r="V669" s="40"/>
      <c r="W669" s="40"/>
      <c r="X669" s="85">
        <f t="shared" si="7201"/>
        <v>0</v>
      </c>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0"/>
      <c r="AZ669" s="40"/>
      <c r="BA669" s="40"/>
      <c r="BB669" s="40"/>
      <c r="BC669" s="40"/>
      <c r="BD669" s="40"/>
      <c r="BE669" s="40"/>
      <c r="BF669" s="40"/>
      <c r="BG669" s="40"/>
      <c r="BH669" s="40"/>
      <c r="BI669" s="40"/>
      <c r="BJ669" s="40"/>
      <c r="BK669" s="40"/>
      <c r="BL669" s="40"/>
      <c r="BM669" s="40"/>
      <c r="BN669" s="40"/>
      <c r="BO669" s="40"/>
      <c r="BP669" s="40"/>
      <c r="BQ669" s="40"/>
      <c r="BR669" s="40"/>
      <c r="BS669" s="40"/>
      <c r="BT669" s="40"/>
      <c r="BU669" s="40"/>
      <c r="BV669" s="40"/>
      <c r="BW669" s="40"/>
      <c r="BX669" s="40"/>
      <c r="BY669" s="40"/>
      <c r="BZ669" s="40"/>
      <c r="CA669" s="40"/>
      <c r="CB669" s="40"/>
      <c r="CC669" s="40"/>
      <c r="CD669" s="40"/>
      <c r="CE669" s="40"/>
      <c r="CF669" s="40"/>
      <c r="CG669" s="40"/>
      <c r="CH669" s="40"/>
      <c r="CI669" s="40"/>
      <c r="CJ669" s="40"/>
      <c r="CK669" s="40"/>
      <c r="CL669" s="40"/>
      <c r="CM669" s="40"/>
      <c r="CN669" s="40"/>
      <c r="CO669" s="84">
        <v>0</v>
      </c>
      <c r="CP669" s="84">
        <v>0</v>
      </c>
      <c r="CQ669" s="40"/>
      <c r="CR669" s="57">
        <f t="shared" si="7202"/>
        <v>0</v>
      </c>
      <c r="CS669" s="40"/>
      <c r="CT669" s="132"/>
      <c r="CU669" s="84"/>
      <c r="CV669" s="84"/>
      <c r="CW669" s="84"/>
      <c r="CX669" s="84"/>
      <c r="CY669" s="191"/>
      <c r="CZ669" s="84"/>
      <c r="DA669" s="132"/>
      <c r="DB669" s="84">
        <v>0</v>
      </c>
      <c r="DC669" s="84"/>
      <c r="DD669" s="84"/>
      <c r="DE669" s="84">
        <f t="shared" si="7176"/>
        <v>0</v>
      </c>
      <c r="DF669" s="191"/>
      <c r="DG669" s="84"/>
      <c r="DH669" s="132"/>
      <c r="DI669" s="84">
        <v>0</v>
      </c>
      <c r="DJ669" s="84"/>
      <c r="DK669" s="84"/>
      <c r="DL669" s="84">
        <f t="shared" si="7177"/>
        <v>0</v>
      </c>
      <c r="DM669" s="191"/>
      <c r="DN669" s="84"/>
      <c r="DO669" s="132"/>
      <c r="DP669" s="84">
        <v>0</v>
      </c>
      <c r="DQ669" s="84"/>
      <c r="DR669" s="84"/>
      <c r="DS669" s="84">
        <f t="shared" si="7178"/>
        <v>0</v>
      </c>
      <c r="DT669" s="191"/>
      <c r="DU669" s="84"/>
      <c r="DV669" s="132"/>
      <c r="DW669" s="84">
        <v>0</v>
      </c>
      <c r="DX669" s="84"/>
      <c r="DY669" s="84"/>
      <c r="DZ669" s="84">
        <f t="shared" si="7179"/>
        <v>0</v>
      </c>
      <c r="EA669" s="191"/>
      <c r="EB669" s="84"/>
      <c r="EC669" s="132"/>
      <c r="ED669" s="84">
        <v>0</v>
      </c>
      <c r="EE669" s="84"/>
      <c r="EF669" s="84"/>
      <c r="EG669" s="84">
        <f t="shared" si="7180"/>
        <v>0</v>
      </c>
      <c r="EH669" s="191"/>
      <c r="EI669" s="84"/>
      <c r="EJ669" s="132"/>
      <c r="EK669" s="84">
        <v>0</v>
      </c>
      <c r="EL669" s="84"/>
      <c r="EM669" s="84"/>
      <c r="EN669" s="84">
        <f t="shared" si="7181"/>
        <v>0</v>
      </c>
      <c r="EO669" s="191"/>
      <c r="EP669" s="84"/>
      <c r="EQ669" s="132"/>
      <c r="ER669" s="84">
        <v>0</v>
      </c>
      <c r="ES669" s="84"/>
      <c r="ET669" s="84"/>
      <c r="EU669" s="84">
        <f t="shared" si="7182"/>
        <v>0</v>
      </c>
      <c r="EV669" s="191"/>
      <c r="EW669" s="84"/>
      <c r="EX669" s="132"/>
      <c r="EY669" s="84">
        <v>0</v>
      </c>
      <c r="EZ669" s="84"/>
      <c r="FA669" s="84"/>
      <c r="FB669" s="84">
        <f t="shared" si="7183"/>
        <v>0</v>
      </c>
      <c r="FC669" s="191"/>
      <c r="FD669" s="84"/>
      <c r="FE669" s="132"/>
      <c r="FF669" s="84">
        <v>0</v>
      </c>
      <c r="FG669" s="84"/>
      <c r="FH669" s="84"/>
      <c r="FI669" s="84">
        <f t="shared" si="7184"/>
        <v>0</v>
      </c>
      <c r="FJ669" s="191"/>
      <c r="FK669" s="84"/>
      <c r="FL669" s="132"/>
      <c r="FM669" s="84">
        <v>0</v>
      </c>
      <c r="FN669" s="84"/>
      <c r="FO669" s="84"/>
      <c r="FP669" s="84">
        <f t="shared" si="7185"/>
        <v>0</v>
      </c>
      <c r="FQ669" s="191"/>
      <c r="FR669" s="84"/>
      <c r="FS669" s="132"/>
      <c r="FT669" s="97">
        <f t="shared" si="7186"/>
        <v>0</v>
      </c>
      <c r="FU669" s="84">
        <v>0</v>
      </c>
      <c r="FV669" s="84">
        <v>0</v>
      </c>
      <c r="FW669" s="84">
        <v>0</v>
      </c>
      <c r="FX669" s="84">
        <f t="shared" si="7187"/>
        <v>0</v>
      </c>
      <c r="FY669" s="191" t="str">
        <f t="shared" si="7188"/>
        <v>nebija plānots</v>
      </c>
      <c r="FZ669" s="84">
        <f t="shared" si="7189"/>
        <v>0</v>
      </c>
      <c r="GA669" s="84">
        <v>0</v>
      </c>
      <c r="GB669" s="84">
        <v>0</v>
      </c>
      <c r="GC669" s="84">
        <f t="shared" si="7190"/>
        <v>0</v>
      </c>
      <c r="GD669" s="84">
        <f t="shared" si="7191"/>
        <v>0</v>
      </c>
      <c r="GE669" s="84">
        <f t="shared" si="7192"/>
        <v>0</v>
      </c>
      <c r="GF669" s="191" t="str">
        <f t="shared" si="7193"/>
        <v>nebija plānots</v>
      </c>
      <c r="GG669" s="84">
        <f t="shared" si="7194"/>
        <v>0</v>
      </c>
      <c r="GH669" s="84">
        <v>0</v>
      </c>
      <c r="GI669" s="84">
        <v>0</v>
      </c>
      <c r="GJ669" s="84">
        <f t="shared" si="7195"/>
        <v>0</v>
      </c>
      <c r="GK669" s="84">
        <f t="shared" si="7196"/>
        <v>0</v>
      </c>
      <c r="GL669" s="84">
        <f t="shared" si="7197"/>
        <v>0</v>
      </c>
      <c r="GM669" s="191" t="str">
        <f t="shared" si="7198"/>
        <v>nebija plānots</v>
      </c>
      <c r="GN669" s="84">
        <f t="shared" si="7199"/>
        <v>0</v>
      </c>
      <c r="GO669" s="84">
        <v>0</v>
      </c>
      <c r="GP669" s="84">
        <v>0</v>
      </c>
      <c r="GQ669" s="84">
        <f t="shared" si="7168"/>
        <v>0</v>
      </c>
      <c r="GR669" s="84">
        <f t="shared" si="7169"/>
        <v>0</v>
      </c>
      <c r="GS669" s="84">
        <f t="shared" si="7170"/>
        <v>0</v>
      </c>
      <c r="GT669" s="191" t="str">
        <f t="shared" si="7200"/>
        <v>nebija plānots</v>
      </c>
      <c r="GU669" s="84">
        <f t="shared" si="7171"/>
        <v>0</v>
      </c>
      <c r="GV669" s="84">
        <v>0</v>
      </c>
      <c r="GW669" s="84">
        <v>0</v>
      </c>
      <c r="GX669" s="84">
        <f t="shared" si="7172"/>
        <v>0</v>
      </c>
      <c r="GY669" s="84">
        <f t="shared" si="7173"/>
        <v>0</v>
      </c>
      <c r="GZ669" s="84">
        <f t="shared" si="7174"/>
        <v>0</v>
      </c>
      <c r="HA669" s="191" t="str">
        <f t="shared" si="6643"/>
        <v>nebija plānots</v>
      </c>
      <c r="HB669" s="84">
        <f t="shared" si="7175"/>
        <v>0</v>
      </c>
      <c r="HC669" s="40"/>
      <c r="HD669" s="40"/>
      <c r="HE669" s="99"/>
      <c r="HF669" s="99"/>
      <c r="HG669" s="100"/>
      <c r="HH669" s="100"/>
      <c r="HI669" s="100"/>
    </row>
    <row r="670" spans="1:217" ht="58.5" collapsed="1" x14ac:dyDescent="0.45">
      <c r="A670" s="1" t="str">
        <f t="shared" si="6994"/>
        <v>13.1.3.3 (5.6.2)__</v>
      </c>
      <c r="B670" s="9" t="str">
        <f>C670&amp;J670&amp;"."&amp;D670</f>
        <v>5.6.2.K0.Jā</v>
      </c>
      <c r="C670" s="1" t="s">
        <v>143</v>
      </c>
      <c r="D670" s="1" t="s">
        <v>1470</v>
      </c>
      <c r="E670" s="35">
        <v>655</v>
      </c>
      <c r="F670" s="57">
        <v>13</v>
      </c>
      <c r="G670" s="57" t="s">
        <v>602</v>
      </c>
      <c r="H670" s="57" t="s">
        <v>421</v>
      </c>
      <c r="I670" s="54" t="str">
        <f t="shared" si="6960"/>
        <v>13.1.3.3 (5.6.2) Teritoriju revitalizācija uzņēmējdarbības veicināšanai pašvaldībās</v>
      </c>
      <c r="J670" s="54" t="s">
        <v>1472</v>
      </c>
      <c r="K670" s="55" t="s">
        <v>33</v>
      </c>
      <c r="L670" s="38"/>
      <c r="M670" s="57" t="s">
        <v>50</v>
      </c>
      <c r="N670" s="57" t="s">
        <v>423</v>
      </c>
      <c r="O670" s="55" t="s">
        <v>222</v>
      </c>
      <c r="P670" s="55" t="s">
        <v>225</v>
      </c>
      <c r="Q670" s="57">
        <f t="shared" si="6995"/>
        <v>24165500</v>
      </c>
      <c r="R670" s="57">
        <f t="shared" si="6996"/>
        <v>24165500</v>
      </c>
      <c r="S670" s="80">
        <v>0</v>
      </c>
      <c r="T670" s="80">
        <v>24165500</v>
      </c>
      <c r="U670" s="80">
        <v>0</v>
      </c>
      <c r="V670" s="80">
        <v>0</v>
      </c>
      <c r="W670" s="80">
        <v>0</v>
      </c>
      <c r="X670" s="85" t="str">
        <f t="shared" si="7201"/>
        <v>ReactEU ERAF</v>
      </c>
      <c r="Y670" s="85">
        <v>0</v>
      </c>
      <c r="Z670" s="85">
        <v>0</v>
      </c>
      <c r="AA670" s="85">
        <v>0</v>
      </c>
      <c r="AB670" s="85">
        <v>0</v>
      </c>
      <c r="AC670" s="85">
        <v>0</v>
      </c>
      <c r="AD670" s="85">
        <v>0</v>
      </c>
      <c r="AE670" s="85">
        <v>0</v>
      </c>
      <c r="AF670" s="85">
        <v>0</v>
      </c>
      <c r="AG670" s="85">
        <v>0</v>
      </c>
      <c r="AH670" s="85">
        <v>0</v>
      </c>
      <c r="AI670" s="85">
        <v>0</v>
      </c>
      <c r="AJ670" s="85">
        <v>0</v>
      </c>
      <c r="AK670" s="85">
        <v>0</v>
      </c>
      <c r="AL670" s="85">
        <v>0</v>
      </c>
      <c r="AM670" s="85">
        <v>0</v>
      </c>
      <c r="AN670" s="85">
        <f t="shared" si="6963"/>
        <v>0</v>
      </c>
      <c r="AO670" s="85">
        <v>0</v>
      </c>
      <c r="AP670" s="57">
        <f t="shared" si="6899"/>
        <v>0</v>
      </c>
      <c r="AQ670" s="85">
        <v>0</v>
      </c>
      <c r="AR670" s="85">
        <v>0</v>
      </c>
      <c r="AS670" s="85">
        <v>0</v>
      </c>
      <c r="AT670" s="85">
        <v>0</v>
      </c>
      <c r="AU670" s="85">
        <v>0</v>
      </c>
      <c r="AV670" s="85">
        <v>0</v>
      </c>
      <c r="AW670" s="85">
        <v>0</v>
      </c>
      <c r="AX670" s="85">
        <v>0</v>
      </c>
      <c r="AY670" s="85">
        <v>0</v>
      </c>
      <c r="AZ670" s="85">
        <v>0</v>
      </c>
      <c r="BA670" s="85">
        <v>0</v>
      </c>
      <c r="BB670" s="85">
        <v>0</v>
      </c>
      <c r="BC670" s="57">
        <f t="shared" si="6864"/>
        <v>0</v>
      </c>
      <c r="BD670" s="57">
        <f t="shared" si="6865"/>
        <v>0</v>
      </c>
      <c r="BE670" s="85">
        <v>0</v>
      </c>
      <c r="BF670" s="85">
        <v>0</v>
      </c>
      <c r="BG670" s="85">
        <v>0</v>
      </c>
      <c r="BH670" s="85">
        <v>0</v>
      </c>
      <c r="BI670" s="85">
        <v>0</v>
      </c>
      <c r="BJ670" s="85">
        <v>0</v>
      </c>
      <c r="BK670" s="85">
        <v>0</v>
      </c>
      <c r="BL670" s="85">
        <v>0</v>
      </c>
      <c r="BM670" s="85">
        <v>0</v>
      </c>
      <c r="BN670" s="85">
        <v>0</v>
      </c>
      <c r="BO670" s="85">
        <v>0</v>
      </c>
      <c r="BP670" s="85">
        <v>0</v>
      </c>
      <c r="BQ670" s="57">
        <f t="shared" si="6866"/>
        <v>0</v>
      </c>
      <c r="BR670" s="85">
        <v>0</v>
      </c>
      <c r="BS670" s="85">
        <v>0</v>
      </c>
      <c r="BT670" s="85">
        <v>0</v>
      </c>
      <c r="BU670" s="85">
        <v>0</v>
      </c>
      <c r="BV670" s="85">
        <v>0</v>
      </c>
      <c r="BW670" s="85">
        <v>0</v>
      </c>
      <c r="BX670" s="85">
        <v>0</v>
      </c>
      <c r="BY670" s="85">
        <v>0</v>
      </c>
      <c r="BZ670" s="85">
        <v>0</v>
      </c>
      <c r="CA670" s="85">
        <v>0</v>
      </c>
      <c r="CB670" s="85">
        <v>0</v>
      </c>
      <c r="CC670" s="85">
        <v>0</v>
      </c>
      <c r="CD670" s="57">
        <f t="shared" si="6867"/>
        <v>0</v>
      </c>
      <c r="CE670" s="85">
        <v>0</v>
      </c>
      <c r="CF670" s="85">
        <v>0</v>
      </c>
      <c r="CG670" s="85">
        <v>0</v>
      </c>
      <c r="CH670" s="85">
        <v>0</v>
      </c>
      <c r="CI670" s="85">
        <v>0</v>
      </c>
      <c r="CJ670" s="85">
        <v>0</v>
      </c>
      <c r="CK670" s="85">
        <v>0</v>
      </c>
      <c r="CL670" s="85">
        <v>0</v>
      </c>
      <c r="CM670" s="85">
        <v>4300000</v>
      </c>
      <c r="CN670" s="85">
        <v>252893</v>
      </c>
      <c r="CO670" s="84">
        <v>722453</v>
      </c>
      <c r="CP670" s="84">
        <v>601922.37</v>
      </c>
      <c r="CQ670" s="57">
        <f>CE670+CF670+CG670+CH670+CI670+CJ670+CK670+CL670+CM670+CN670+CO670+CP670</f>
        <v>5877268.3700000001</v>
      </c>
      <c r="CR670" s="57">
        <f t="shared" si="7202"/>
        <v>5877268.3700000001</v>
      </c>
      <c r="CS670" s="179">
        <v>500000</v>
      </c>
      <c r="CT670" s="84">
        <v>774276.83</v>
      </c>
      <c r="CU670" s="84">
        <v>748463.02</v>
      </c>
      <c r="CV670" s="84">
        <f t="shared" si="7203"/>
        <v>1274276.83</v>
      </c>
      <c r="CW670" s="84">
        <v>0</v>
      </c>
      <c r="CX670" s="84">
        <f t="shared" si="7204"/>
        <v>1248463.02</v>
      </c>
      <c r="CY670" s="191">
        <f t="shared" si="7205"/>
        <v>0.97974238454920348</v>
      </c>
      <c r="CZ670" s="84">
        <f t="shared" si="7206"/>
        <v>-25813.810000000056</v>
      </c>
      <c r="DA670" s="84">
        <f t="shared" ref="DA670:FL670" si="7334">DA671+DA672</f>
        <v>236557.19</v>
      </c>
      <c r="DB670" s="84">
        <v>2604703.7400000002</v>
      </c>
      <c r="DC670" s="84">
        <f t="shared" si="7208"/>
        <v>1510834.02</v>
      </c>
      <c r="DD670" s="84">
        <v>0</v>
      </c>
      <c r="DE670" s="84">
        <f t="shared" si="7176"/>
        <v>3853166.7600000002</v>
      </c>
      <c r="DF670" s="191">
        <f t="shared" ref="DF670:DF671" si="7335">IFERROR(DE670/DC670,"nebija plānots")</f>
        <v>2.5503574244376628</v>
      </c>
      <c r="DG670" s="84">
        <f t="shared" ref="DG670:DG671" si="7336">DE670-DC670</f>
        <v>2342332.7400000002</v>
      </c>
      <c r="DH670" s="84">
        <f t="shared" si="7334"/>
        <v>2215357.8200000003</v>
      </c>
      <c r="DI670" s="84">
        <v>1037761.23</v>
      </c>
      <c r="DJ670" s="84">
        <f t="shared" ref="DJ670" si="7337">DC670+DH670</f>
        <v>3726191.8400000003</v>
      </c>
      <c r="DK670" s="84">
        <v>0</v>
      </c>
      <c r="DL670" s="84">
        <f t="shared" si="7177"/>
        <v>4890927.99</v>
      </c>
      <c r="DM670" s="191">
        <f t="shared" ref="DM670:DM671" si="7338">IFERROR(DL670/DJ670,"nebija plānots")</f>
        <v>1.3125808331972515</v>
      </c>
      <c r="DN670" s="84">
        <f t="shared" ref="DN670:DN671" si="7339">DL670-DJ670</f>
        <v>1164736.1499999999</v>
      </c>
      <c r="DO670" s="84">
        <f t="shared" si="7334"/>
        <v>227375</v>
      </c>
      <c r="DP670" s="84">
        <v>1208670.24</v>
      </c>
      <c r="DQ670" s="84">
        <f t="shared" ref="DQ670" si="7340">DJ670+DO670</f>
        <v>3953566.8400000003</v>
      </c>
      <c r="DR670" s="84">
        <v>0</v>
      </c>
      <c r="DS670" s="84">
        <f t="shared" si="7178"/>
        <v>6099598.2300000004</v>
      </c>
      <c r="DT670" s="191">
        <f t="shared" ref="DT670:DT671" si="7341">IFERROR(DS670/DQ670,"nebija plānots")</f>
        <v>1.5428089309854693</v>
      </c>
      <c r="DU670" s="84">
        <f t="shared" ref="DU670:DU671" si="7342">DS670-DQ670</f>
        <v>2146031.39</v>
      </c>
      <c r="DV670" s="84">
        <f t="shared" si="7334"/>
        <v>561083.43999999994</v>
      </c>
      <c r="DW670" s="84">
        <v>829311.11</v>
      </c>
      <c r="DX670" s="84">
        <f t="shared" ref="DX670" si="7343">DQ670+DV670</f>
        <v>4514650.28</v>
      </c>
      <c r="DY670" s="84">
        <v>0</v>
      </c>
      <c r="DZ670" s="84">
        <f t="shared" si="7179"/>
        <v>6928909.3400000008</v>
      </c>
      <c r="EA670" s="191">
        <f t="shared" ref="EA670:EA671" si="7344">IFERROR(DZ670/DX670,"nebija plānots")</f>
        <v>1.5347610357983255</v>
      </c>
      <c r="EB670" s="84">
        <f t="shared" ref="EB670:EB671" si="7345">DZ670-DX670</f>
        <v>2414259.0600000005</v>
      </c>
      <c r="EC670" s="84">
        <f t="shared" si="7334"/>
        <v>839260.6</v>
      </c>
      <c r="ED670" s="84">
        <v>482317.44</v>
      </c>
      <c r="EE670" s="84">
        <f t="shared" ref="EE670" si="7346">DX670+EC670</f>
        <v>5353910.88</v>
      </c>
      <c r="EF670" s="84">
        <v>0</v>
      </c>
      <c r="EG670" s="84">
        <f t="shared" si="7180"/>
        <v>7411226.7800000012</v>
      </c>
      <c r="EH670" s="191">
        <f t="shared" ref="EH670:EH671" si="7347">IFERROR(EG670/EE670,"nebija plānots")</f>
        <v>1.3842641288044752</v>
      </c>
      <c r="EI670" s="84">
        <f t="shared" ref="EI670:EI671" si="7348">EG670-EE670</f>
        <v>2057315.9000000013</v>
      </c>
      <c r="EJ670" s="84">
        <f t="shared" si="7334"/>
        <v>70725.600000000006</v>
      </c>
      <c r="EK670" s="84">
        <v>0</v>
      </c>
      <c r="EL670" s="84">
        <f t="shared" ref="EL670" si="7349">EE670+EJ670</f>
        <v>5424636.4799999995</v>
      </c>
      <c r="EM670" s="84">
        <v>0</v>
      </c>
      <c r="EN670" s="84">
        <f t="shared" si="7181"/>
        <v>7411226.7800000012</v>
      </c>
      <c r="EO670" s="191">
        <f t="shared" ref="EO670:EO671" si="7350">IFERROR(EN670/EL670,"nebija plānots")</f>
        <v>1.3662162998984961</v>
      </c>
      <c r="EP670" s="84">
        <f t="shared" ref="EP670:EP671" si="7351">EN670-EL670</f>
        <v>1986590.3000000017</v>
      </c>
      <c r="EQ670" s="84">
        <f t="shared" si="7334"/>
        <v>0</v>
      </c>
      <c r="ER670" s="84">
        <v>95625</v>
      </c>
      <c r="ES670" s="84">
        <f t="shared" ref="ES670" si="7352">EL670+EQ670</f>
        <v>5424636.4799999995</v>
      </c>
      <c r="ET670" s="84">
        <v>0</v>
      </c>
      <c r="EU670" s="84">
        <f t="shared" si="7182"/>
        <v>7506851.7800000012</v>
      </c>
      <c r="EV670" s="191">
        <f t="shared" ref="EV670:EV671" si="7353">IFERROR(EU670/ES670,"nebija plānots")</f>
        <v>1.3838442092252423</v>
      </c>
      <c r="EW670" s="84">
        <f t="shared" ref="EW670:EW671" si="7354">EU670-ES670</f>
        <v>2082215.3000000017</v>
      </c>
      <c r="EX670" s="84">
        <f t="shared" si="7334"/>
        <v>3888139.5049999999</v>
      </c>
      <c r="EY670" s="84">
        <v>0</v>
      </c>
      <c r="EZ670" s="84">
        <f t="shared" ref="EZ670" si="7355">ES670+EX670</f>
        <v>9312775.9849999994</v>
      </c>
      <c r="FA670" s="84">
        <v>0</v>
      </c>
      <c r="FB670" s="84">
        <f t="shared" si="7183"/>
        <v>7506851.7800000012</v>
      </c>
      <c r="FC670" s="191">
        <f t="shared" ref="FC670:FC671" si="7356">IFERROR(FB670/EZ670,"nebija plānots")</f>
        <v>0.80608100013263684</v>
      </c>
      <c r="FD670" s="84">
        <f t="shared" ref="FD670:FD671" si="7357">FB670-EZ670</f>
        <v>-1805924.2049999982</v>
      </c>
      <c r="FE670" s="84">
        <f t="shared" si="7334"/>
        <v>182048.45</v>
      </c>
      <c r="FF670" s="84">
        <v>203242.77</v>
      </c>
      <c r="FG670" s="84">
        <f t="shared" ref="FG670" si="7358">EZ670+FE670</f>
        <v>9494824.4349999987</v>
      </c>
      <c r="FH670" s="84">
        <v>0</v>
      </c>
      <c r="FI670" s="84">
        <f t="shared" si="7184"/>
        <v>7710094.5500000007</v>
      </c>
      <c r="FJ670" s="191">
        <f t="shared" ref="FJ670:FJ671" si="7359">IFERROR(FI670/FG670,"nebija plānots")</f>
        <v>0.81203129165600019</v>
      </c>
      <c r="FK670" s="84">
        <f t="shared" ref="FK670:FK671" si="7360">FI670-FG670</f>
        <v>-1784729.8849999979</v>
      </c>
      <c r="FL670" s="84">
        <f t="shared" si="7334"/>
        <v>0</v>
      </c>
      <c r="FM670" s="84">
        <v>39124.46</v>
      </c>
      <c r="FN670" s="84">
        <f t="shared" ref="FN670" si="7361">FG670+FL670</f>
        <v>9494824.4349999987</v>
      </c>
      <c r="FO670" s="84">
        <v>0</v>
      </c>
      <c r="FP670" s="84">
        <f t="shared" si="7185"/>
        <v>7749219.0100000007</v>
      </c>
      <c r="FQ670" s="191">
        <f t="shared" ref="FQ670:FQ671" si="7362">IFERROR(FP670/FN670,"nebija plānots")</f>
        <v>0.81615190075918465</v>
      </c>
      <c r="FR670" s="84">
        <f t="shared" ref="FR670:FR671" si="7363">FP670-FN670</f>
        <v>-1745605.424999998</v>
      </c>
      <c r="FS670" s="97">
        <f>CS670+CT670+DA670+DH670+DO670+DV670+EC670+EJ670+EQ670+EX670+FE670+FL670</f>
        <v>9494824.4349999987</v>
      </c>
      <c r="FT670" s="97">
        <f t="shared" si="7186"/>
        <v>13626487.380000001</v>
      </c>
      <c r="FU670" s="84">
        <v>1073313.3899999999</v>
      </c>
      <c r="FV670" s="84">
        <v>0</v>
      </c>
      <c r="FW670" s="84">
        <v>0</v>
      </c>
      <c r="FX670" s="84">
        <f t="shared" si="7187"/>
        <v>0</v>
      </c>
      <c r="FY670" s="191">
        <f t="shared" si="7188"/>
        <v>0</v>
      </c>
      <c r="FZ670" s="84">
        <f t="shared" si="7189"/>
        <v>1073313.3899999999</v>
      </c>
      <c r="GA670" s="84">
        <v>91669.1</v>
      </c>
      <c r="GB670" s="84">
        <v>0</v>
      </c>
      <c r="GC670" s="84">
        <f t="shared" si="7190"/>
        <v>91669.1</v>
      </c>
      <c r="GD670" s="84">
        <f t="shared" si="7191"/>
        <v>0</v>
      </c>
      <c r="GE670" s="84">
        <f t="shared" si="7192"/>
        <v>91669.1</v>
      </c>
      <c r="GF670" s="191">
        <f t="shared" si="7193"/>
        <v>8.5407580725327586E-2</v>
      </c>
      <c r="GG670" s="84">
        <f t="shared" si="7194"/>
        <v>981644.28999999992</v>
      </c>
      <c r="GH670" s="84">
        <v>474746.22</v>
      </c>
      <c r="GI670" s="84">
        <v>0</v>
      </c>
      <c r="GJ670" s="84">
        <f t="shared" si="7195"/>
        <v>474746.22</v>
      </c>
      <c r="GK670" s="84">
        <f t="shared" si="7196"/>
        <v>0</v>
      </c>
      <c r="GL670" s="84">
        <f t="shared" si="7197"/>
        <v>566415.31999999995</v>
      </c>
      <c r="GM670" s="191">
        <f t="shared" si="7198"/>
        <v>0.52772594218730473</v>
      </c>
      <c r="GN670" s="84">
        <f t="shared" si="7199"/>
        <v>506898.06999999995</v>
      </c>
      <c r="GO670" s="84">
        <v>478159.83</v>
      </c>
      <c r="GP670" s="84">
        <v>0</v>
      </c>
      <c r="GQ670" s="84">
        <f t="shared" si="7168"/>
        <v>478159.83</v>
      </c>
      <c r="GR670" s="84">
        <f t="shared" si="7169"/>
        <v>0</v>
      </c>
      <c r="GS670" s="84">
        <f t="shared" si="7170"/>
        <v>1044575.1499999999</v>
      </c>
      <c r="GT670" s="191">
        <f t="shared" si="7200"/>
        <v>0.9732247447318253</v>
      </c>
      <c r="GU670" s="84">
        <f t="shared" si="7171"/>
        <v>28738.239999999932</v>
      </c>
      <c r="GV670" s="84">
        <v>0</v>
      </c>
      <c r="GW670" s="84">
        <v>0</v>
      </c>
      <c r="GX670" s="84">
        <f t="shared" si="7172"/>
        <v>0</v>
      </c>
      <c r="GY670" s="84">
        <f t="shared" si="7173"/>
        <v>0</v>
      </c>
      <c r="GZ670" s="84">
        <f t="shared" si="7174"/>
        <v>1044575.1499999999</v>
      </c>
      <c r="HA670" s="191">
        <f t="shared" si="6643"/>
        <v>0.9732247447318253</v>
      </c>
      <c r="HB670" s="84">
        <f t="shared" si="7175"/>
        <v>28738.239999999932</v>
      </c>
      <c r="HC670" s="57">
        <f>FU670+FS670+CQ670+CD670+BQ670+BC670+AP670</f>
        <v>16445406.195</v>
      </c>
      <c r="HD670" s="57">
        <f>Q670-HC670</f>
        <v>7720093.8049999997</v>
      </c>
      <c r="HE670" s="58" t="s">
        <v>825</v>
      </c>
      <c r="HF670" s="58"/>
      <c r="HG670" s="59"/>
      <c r="HH670" s="59"/>
      <c r="HI670" s="59"/>
    </row>
    <row r="671" spans="1:217" s="134" customFormat="1" ht="315" hidden="1" outlineLevel="1" x14ac:dyDescent="0.45">
      <c r="A671" s="1"/>
      <c r="B671" s="9"/>
      <c r="C671" s="1"/>
      <c r="D671" s="1" t="s">
        <v>1470</v>
      </c>
      <c r="E671" s="35">
        <v>656</v>
      </c>
      <c r="F671" s="139">
        <v>13</v>
      </c>
      <c r="G671" s="139" t="s">
        <v>416</v>
      </c>
      <c r="H671" s="139" t="s">
        <v>421</v>
      </c>
      <c r="I671" s="140" t="s">
        <v>589</v>
      </c>
      <c r="J671" s="54">
        <v>0</v>
      </c>
      <c r="K671" s="141"/>
      <c r="L671" s="141"/>
      <c r="M671" s="139" t="s">
        <v>50</v>
      </c>
      <c r="N671" s="139"/>
      <c r="O671" s="141"/>
      <c r="P671" s="141" t="s">
        <v>456</v>
      </c>
      <c r="Q671" s="129"/>
      <c r="R671" s="129"/>
      <c r="S671" s="129"/>
      <c r="T671" s="129"/>
      <c r="U671" s="129"/>
      <c r="V671" s="129"/>
      <c r="W671" s="129"/>
      <c r="X671" s="85">
        <f t="shared" si="7201"/>
        <v>0</v>
      </c>
      <c r="Y671" s="129"/>
      <c r="Z671" s="129"/>
      <c r="AA671" s="129"/>
      <c r="AB671" s="129"/>
      <c r="AC671" s="129"/>
      <c r="AD671" s="129"/>
      <c r="AE671" s="129"/>
      <c r="AF671" s="129"/>
      <c r="AG671" s="129"/>
      <c r="AH671" s="129"/>
      <c r="AI671" s="129"/>
      <c r="AJ671" s="129"/>
      <c r="AK671" s="129"/>
      <c r="AL671" s="129"/>
      <c r="AM671" s="129"/>
      <c r="AN671" s="129"/>
      <c r="AO671" s="129"/>
      <c r="AP671" s="129"/>
      <c r="AQ671" s="129"/>
      <c r="AR671" s="129"/>
      <c r="AS671" s="129"/>
      <c r="AT671" s="129"/>
      <c r="AU671" s="129"/>
      <c r="AV671" s="129"/>
      <c r="AW671" s="129"/>
      <c r="AX671" s="129"/>
      <c r="AY671" s="129"/>
      <c r="AZ671" s="129"/>
      <c r="BA671" s="129"/>
      <c r="BB671" s="129"/>
      <c r="BC671" s="40"/>
      <c r="BD671" s="129"/>
      <c r="BE671" s="129"/>
      <c r="BF671" s="129"/>
      <c r="BG671" s="129"/>
      <c r="BH671" s="129"/>
      <c r="BI671" s="129"/>
      <c r="BJ671" s="129"/>
      <c r="BK671" s="129"/>
      <c r="BL671" s="129"/>
      <c r="BM671" s="129"/>
      <c r="BN671" s="129"/>
      <c r="BO671" s="129"/>
      <c r="BP671" s="129"/>
      <c r="BQ671" s="129"/>
      <c r="BR671" s="129"/>
      <c r="BS671" s="129"/>
      <c r="BT671" s="129"/>
      <c r="BU671" s="129"/>
      <c r="BV671" s="129"/>
      <c r="BW671" s="129"/>
      <c r="BX671" s="129"/>
      <c r="BY671" s="129"/>
      <c r="BZ671" s="129"/>
      <c r="CA671" s="129"/>
      <c r="CB671" s="129"/>
      <c r="CC671" s="129"/>
      <c r="CD671" s="129"/>
      <c r="CE671" s="129"/>
      <c r="CF671" s="129"/>
      <c r="CG671" s="129"/>
      <c r="CH671" s="129"/>
      <c r="CI671" s="129"/>
      <c r="CJ671" s="129"/>
      <c r="CK671" s="129"/>
      <c r="CL671" s="129"/>
      <c r="CM671" s="129"/>
      <c r="CN671" s="129"/>
      <c r="CO671" s="84">
        <v>0</v>
      </c>
      <c r="CP671" s="84">
        <v>0</v>
      </c>
      <c r="CQ671" s="129"/>
      <c r="CR671" s="57">
        <f t="shared" si="7202"/>
        <v>0</v>
      </c>
      <c r="CS671" s="179">
        <v>0</v>
      </c>
      <c r="CT671" s="139"/>
      <c r="CU671" s="84">
        <v>0</v>
      </c>
      <c r="CV671" s="84">
        <f t="shared" si="7203"/>
        <v>0</v>
      </c>
      <c r="CW671" s="84">
        <v>0</v>
      </c>
      <c r="CX671" s="84">
        <f t="shared" si="7204"/>
        <v>0</v>
      </c>
      <c r="CY671" s="191" t="str">
        <f t="shared" si="7205"/>
        <v>nebija plānots</v>
      </c>
      <c r="CZ671" s="84">
        <f t="shared" si="7206"/>
        <v>0</v>
      </c>
      <c r="DA671" s="139"/>
      <c r="DB671" s="84">
        <v>0</v>
      </c>
      <c r="DC671" s="84">
        <f t="shared" si="7208"/>
        <v>0</v>
      </c>
      <c r="DD671" s="84">
        <v>0</v>
      </c>
      <c r="DE671" s="84">
        <f t="shared" si="7176"/>
        <v>0</v>
      </c>
      <c r="DF671" s="191" t="str">
        <f t="shared" si="7335"/>
        <v>nebija plānots</v>
      </c>
      <c r="DG671" s="84">
        <f t="shared" si="7336"/>
        <v>0</v>
      </c>
      <c r="DH671" s="139">
        <f>2299812.47-808892.2</f>
        <v>1490920.2700000003</v>
      </c>
      <c r="DI671" s="84">
        <v>0</v>
      </c>
      <c r="DJ671" s="84"/>
      <c r="DK671" s="84">
        <v>0</v>
      </c>
      <c r="DL671" s="84">
        <f t="shared" si="7177"/>
        <v>0</v>
      </c>
      <c r="DM671" s="191" t="str">
        <f t="shared" si="7338"/>
        <v>nebija plānots</v>
      </c>
      <c r="DN671" s="84">
        <f t="shared" si="7339"/>
        <v>0</v>
      </c>
      <c r="DO671" s="139"/>
      <c r="DP671" s="84">
        <v>0</v>
      </c>
      <c r="DQ671" s="84"/>
      <c r="DR671" s="84">
        <v>0</v>
      </c>
      <c r="DS671" s="84">
        <f t="shared" si="7178"/>
        <v>0</v>
      </c>
      <c r="DT671" s="191" t="str">
        <f t="shared" si="7341"/>
        <v>nebija plānots</v>
      </c>
      <c r="DU671" s="84">
        <f t="shared" si="7342"/>
        <v>0</v>
      </c>
      <c r="DV671" s="139"/>
      <c r="DW671" s="84">
        <v>0</v>
      </c>
      <c r="DX671" s="84"/>
      <c r="DY671" s="84">
        <v>0</v>
      </c>
      <c r="DZ671" s="84">
        <f t="shared" si="7179"/>
        <v>0</v>
      </c>
      <c r="EA671" s="191" t="str">
        <f t="shared" si="7344"/>
        <v>nebija plānots</v>
      </c>
      <c r="EB671" s="84">
        <f t="shared" si="7345"/>
        <v>0</v>
      </c>
      <c r="EC671" s="139"/>
      <c r="ED671" s="84">
        <v>0</v>
      </c>
      <c r="EE671" s="84"/>
      <c r="EF671" s="84">
        <v>0</v>
      </c>
      <c r="EG671" s="84">
        <f t="shared" si="7180"/>
        <v>0</v>
      </c>
      <c r="EH671" s="191" t="str">
        <f t="shared" si="7347"/>
        <v>nebija plānots</v>
      </c>
      <c r="EI671" s="84">
        <f t="shared" si="7348"/>
        <v>0</v>
      </c>
      <c r="EJ671" s="139"/>
      <c r="EK671" s="84">
        <v>0</v>
      </c>
      <c r="EL671" s="84"/>
      <c r="EM671" s="84">
        <v>0</v>
      </c>
      <c r="EN671" s="84">
        <f t="shared" si="7181"/>
        <v>0</v>
      </c>
      <c r="EO671" s="191" t="str">
        <f t="shared" si="7350"/>
        <v>nebija plānots</v>
      </c>
      <c r="EP671" s="84">
        <f t="shared" si="7351"/>
        <v>0</v>
      </c>
      <c r="EQ671" s="139"/>
      <c r="ER671" s="84">
        <v>0</v>
      </c>
      <c r="ES671" s="84"/>
      <c r="ET671" s="84">
        <v>0</v>
      </c>
      <c r="EU671" s="84">
        <f t="shared" si="7182"/>
        <v>0</v>
      </c>
      <c r="EV671" s="191" t="str">
        <f t="shared" si="7353"/>
        <v>nebija plānots</v>
      </c>
      <c r="EW671" s="84">
        <f t="shared" si="7354"/>
        <v>0</v>
      </c>
      <c r="EX671" s="139">
        <f>5749531.175-2022230.5</f>
        <v>3727300.6749999998</v>
      </c>
      <c r="EY671" s="84">
        <v>0</v>
      </c>
      <c r="EZ671" s="84"/>
      <c r="FA671" s="84">
        <v>0</v>
      </c>
      <c r="FB671" s="84">
        <f t="shared" si="7183"/>
        <v>0</v>
      </c>
      <c r="FC671" s="191" t="str">
        <f t="shared" si="7356"/>
        <v>nebija plānots</v>
      </c>
      <c r="FD671" s="84">
        <f t="shared" si="7357"/>
        <v>0</v>
      </c>
      <c r="FE671" s="139"/>
      <c r="FF671" s="84">
        <v>0</v>
      </c>
      <c r="FG671" s="84"/>
      <c r="FH671" s="84">
        <v>0</v>
      </c>
      <c r="FI671" s="84">
        <f t="shared" si="7184"/>
        <v>0</v>
      </c>
      <c r="FJ671" s="191" t="str">
        <f t="shared" si="7359"/>
        <v>nebija plānots</v>
      </c>
      <c r="FK671" s="84">
        <f t="shared" si="7360"/>
        <v>0</v>
      </c>
      <c r="FL671" s="139"/>
      <c r="FM671" s="84">
        <v>0</v>
      </c>
      <c r="FN671" s="84"/>
      <c r="FO671" s="84">
        <v>0</v>
      </c>
      <c r="FP671" s="84">
        <f t="shared" si="7185"/>
        <v>0</v>
      </c>
      <c r="FQ671" s="191" t="str">
        <f t="shared" si="7362"/>
        <v>nebija plānots</v>
      </c>
      <c r="FR671" s="84">
        <f t="shared" si="7363"/>
        <v>0</v>
      </c>
      <c r="FS671" s="139">
        <f>SUM(CS671:FL671)</f>
        <v>5218220.9450000003</v>
      </c>
      <c r="FT671" s="97">
        <f t="shared" si="7186"/>
        <v>0</v>
      </c>
      <c r="FU671" s="84">
        <v>0</v>
      </c>
      <c r="FV671" s="84">
        <v>0</v>
      </c>
      <c r="FW671" s="84">
        <v>0</v>
      </c>
      <c r="FX671" s="84">
        <f t="shared" si="7187"/>
        <v>0</v>
      </c>
      <c r="FY671" s="191" t="str">
        <f t="shared" si="7188"/>
        <v>nebija plānots</v>
      </c>
      <c r="FZ671" s="84">
        <f t="shared" si="7189"/>
        <v>0</v>
      </c>
      <c r="GA671" s="84">
        <v>0</v>
      </c>
      <c r="GB671" s="84">
        <v>0</v>
      </c>
      <c r="GC671" s="84">
        <f t="shared" si="7190"/>
        <v>0</v>
      </c>
      <c r="GD671" s="84">
        <f t="shared" si="7191"/>
        <v>0</v>
      </c>
      <c r="GE671" s="84">
        <f t="shared" si="7192"/>
        <v>0</v>
      </c>
      <c r="GF671" s="191" t="str">
        <f t="shared" si="7193"/>
        <v>nebija plānots</v>
      </c>
      <c r="GG671" s="84">
        <f t="shared" si="7194"/>
        <v>0</v>
      </c>
      <c r="GH671" s="84">
        <v>0</v>
      </c>
      <c r="GI671" s="84">
        <v>0</v>
      </c>
      <c r="GJ671" s="84">
        <f t="shared" si="7195"/>
        <v>0</v>
      </c>
      <c r="GK671" s="84">
        <f t="shared" si="7196"/>
        <v>0</v>
      </c>
      <c r="GL671" s="84">
        <f t="shared" si="7197"/>
        <v>0</v>
      </c>
      <c r="GM671" s="191" t="str">
        <f t="shared" si="7198"/>
        <v>nebija plānots</v>
      </c>
      <c r="GN671" s="84">
        <f t="shared" si="7199"/>
        <v>0</v>
      </c>
      <c r="GO671" s="84">
        <v>0</v>
      </c>
      <c r="GP671" s="84">
        <v>0</v>
      </c>
      <c r="GQ671" s="84">
        <f t="shared" si="7168"/>
        <v>0</v>
      </c>
      <c r="GR671" s="84">
        <f t="shared" si="7169"/>
        <v>0</v>
      </c>
      <c r="GS671" s="84">
        <f t="shared" si="7170"/>
        <v>0</v>
      </c>
      <c r="GT671" s="191" t="str">
        <f t="shared" si="7200"/>
        <v>nebija plānots</v>
      </c>
      <c r="GU671" s="84">
        <f t="shared" si="7171"/>
        <v>0</v>
      </c>
      <c r="GV671" s="84">
        <v>0</v>
      </c>
      <c r="GW671" s="84">
        <v>0</v>
      </c>
      <c r="GX671" s="84">
        <f t="shared" si="7172"/>
        <v>0</v>
      </c>
      <c r="GY671" s="84">
        <f t="shared" si="7173"/>
        <v>0</v>
      </c>
      <c r="GZ671" s="84">
        <f t="shared" si="7174"/>
        <v>0</v>
      </c>
      <c r="HA671" s="191" t="str">
        <f t="shared" ref="HA671:HA700" si="7364">IFERROR(GZ671/$FU671,"nebija plānots")</f>
        <v>nebija plānots</v>
      </c>
      <c r="HB671" s="84">
        <f t="shared" si="7175"/>
        <v>0</v>
      </c>
      <c r="HC671" s="129"/>
      <c r="HD671" s="129"/>
      <c r="HE671" s="133"/>
      <c r="HF671" s="133"/>
      <c r="HG671" s="150" t="s">
        <v>771</v>
      </c>
      <c r="HH671" s="114"/>
      <c r="HI671" s="114"/>
    </row>
    <row r="672" spans="1:217" ht="84" hidden="1" outlineLevel="1" x14ac:dyDescent="0.45">
      <c r="B672" s="9"/>
      <c r="D672" s="1" t="s">
        <v>1470</v>
      </c>
      <c r="E672" s="35">
        <v>657</v>
      </c>
      <c r="F672" s="40">
        <v>13</v>
      </c>
      <c r="G672" s="40" t="s">
        <v>416</v>
      </c>
      <c r="H672" s="40" t="s">
        <v>421</v>
      </c>
      <c r="I672" s="37" t="s">
        <v>589</v>
      </c>
      <c r="J672" s="54">
        <v>0</v>
      </c>
      <c r="K672" s="38"/>
      <c r="L672" s="38"/>
      <c r="M672" s="40" t="s">
        <v>50</v>
      </c>
      <c r="N672" s="40"/>
      <c r="O672" s="38"/>
      <c r="P672" s="38" t="s">
        <v>457</v>
      </c>
      <c r="Q672" s="40"/>
      <c r="R672" s="40"/>
      <c r="S672" s="40"/>
      <c r="T672" s="40"/>
      <c r="U672" s="40"/>
      <c r="V672" s="40"/>
      <c r="W672" s="40"/>
      <c r="X672" s="85">
        <f t="shared" si="7201"/>
        <v>0</v>
      </c>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0"/>
      <c r="AZ672" s="40"/>
      <c r="BA672" s="40"/>
      <c r="BB672" s="40"/>
      <c r="BC672" s="40"/>
      <c r="BD672" s="40"/>
      <c r="BE672" s="40"/>
      <c r="BF672" s="40"/>
      <c r="BG672" s="40"/>
      <c r="BH672" s="40"/>
      <c r="BI672" s="40"/>
      <c r="BJ672" s="40"/>
      <c r="BK672" s="40"/>
      <c r="BL672" s="40"/>
      <c r="BM672" s="40"/>
      <c r="BN672" s="40"/>
      <c r="BO672" s="40"/>
      <c r="BP672" s="40"/>
      <c r="BQ672" s="40"/>
      <c r="BR672" s="40"/>
      <c r="BS672" s="40"/>
      <c r="BT672" s="40"/>
      <c r="BU672" s="40"/>
      <c r="BV672" s="40"/>
      <c r="BW672" s="40"/>
      <c r="BX672" s="40"/>
      <c r="BY672" s="40"/>
      <c r="BZ672" s="40"/>
      <c r="CA672" s="40"/>
      <c r="CB672" s="40"/>
      <c r="CC672" s="40"/>
      <c r="CD672" s="40"/>
      <c r="CE672" s="40"/>
      <c r="CF672" s="40"/>
      <c r="CG672" s="40"/>
      <c r="CH672" s="40"/>
      <c r="CI672" s="40"/>
      <c r="CJ672" s="40"/>
      <c r="CK672" s="40"/>
      <c r="CL672" s="40"/>
      <c r="CM672" s="40"/>
      <c r="CN672" s="40"/>
      <c r="CO672" s="84">
        <v>0</v>
      </c>
      <c r="CP672" s="84">
        <v>0</v>
      </c>
      <c r="CQ672" s="40"/>
      <c r="CR672" s="57">
        <f t="shared" si="7202"/>
        <v>0</v>
      </c>
      <c r="CS672" s="40"/>
      <c r="CT672" s="40">
        <v>774276.83</v>
      </c>
      <c r="CU672" s="84"/>
      <c r="CV672" s="84"/>
      <c r="CW672" s="84"/>
      <c r="CX672" s="84"/>
      <c r="CY672" s="191"/>
      <c r="CZ672" s="84"/>
      <c r="DA672" s="40">
        <v>236557.19</v>
      </c>
      <c r="DB672" s="84">
        <v>0</v>
      </c>
      <c r="DC672" s="84"/>
      <c r="DD672" s="84"/>
      <c r="DE672" s="84">
        <f t="shared" si="7176"/>
        <v>0</v>
      </c>
      <c r="DF672" s="191"/>
      <c r="DG672" s="84"/>
      <c r="DH672" s="40">
        <v>724437.55</v>
      </c>
      <c r="DI672" s="84">
        <v>0</v>
      </c>
      <c r="DJ672" s="84"/>
      <c r="DK672" s="84"/>
      <c r="DL672" s="84">
        <f t="shared" si="7177"/>
        <v>0</v>
      </c>
      <c r="DM672" s="191"/>
      <c r="DN672" s="84"/>
      <c r="DO672" s="40">
        <v>227375</v>
      </c>
      <c r="DP672" s="84">
        <v>0</v>
      </c>
      <c r="DQ672" s="84"/>
      <c r="DR672" s="84"/>
      <c r="DS672" s="84">
        <f t="shared" si="7178"/>
        <v>0</v>
      </c>
      <c r="DT672" s="191"/>
      <c r="DU672" s="84"/>
      <c r="DV672" s="40">
        <v>561083.43999999994</v>
      </c>
      <c r="DW672" s="84">
        <v>0</v>
      </c>
      <c r="DX672" s="84"/>
      <c r="DY672" s="84"/>
      <c r="DZ672" s="84">
        <f t="shared" si="7179"/>
        <v>0</v>
      </c>
      <c r="EA672" s="191"/>
      <c r="EB672" s="84"/>
      <c r="EC672" s="40">
        <v>839260.6</v>
      </c>
      <c r="ED672" s="84">
        <v>0</v>
      </c>
      <c r="EE672" s="84"/>
      <c r="EF672" s="84"/>
      <c r="EG672" s="84">
        <f t="shared" si="7180"/>
        <v>0</v>
      </c>
      <c r="EH672" s="191"/>
      <c r="EI672" s="84"/>
      <c r="EJ672" s="40">
        <v>70725.600000000006</v>
      </c>
      <c r="EK672" s="84">
        <v>0</v>
      </c>
      <c r="EL672" s="84"/>
      <c r="EM672" s="84"/>
      <c r="EN672" s="84">
        <f t="shared" si="7181"/>
        <v>0</v>
      </c>
      <c r="EO672" s="191"/>
      <c r="EP672" s="84"/>
      <c r="EQ672" s="40">
        <v>0</v>
      </c>
      <c r="ER672" s="84">
        <v>0</v>
      </c>
      <c r="ES672" s="84"/>
      <c r="ET672" s="84"/>
      <c r="EU672" s="84">
        <f t="shared" si="7182"/>
        <v>0</v>
      </c>
      <c r="EV672" s="191"/>
      <c r="EW672" s="84"/>
      <c r="EX672" s="40">
        <v>160838.82999999999</v>
      </c>
      <c r="EY672" s="84">
        <v>0</v>
      </c>
      <c r="EZ672" s="84"/>
      <c r="FA672" s="84"/>
      <c r="FB672" s="84">
        <f t="shared" si="7183"/>
        <v>0</v>
      </c>
      <c r="FC672" s="191"/>
      <c r="FD672" s="84"/>
      <c r="FE672" s="40">
        <v>182048.45</v>
      </c>
      <c r="FF672" s="84">
        <v>0</v>
      </c>
      <c r="FG672" s="84"/>
      <c r="FH672" s="84"/>
      <c r="FI672" s="84">
        <f t="shared" si="7184"/>
        <v>0</v>
      </c>
      <c r="FJ672" s="191"/>
      <c r="FK672" s="84"/>
      <c r="FL672" s="40">
        <v>0</v>
      </c>
      <c r="FM672" s="84">
        <v>0</v>
      </c>
      <c r="FN672" s="84"/>
      <c r="FO672" s="84"/>
      <c r="FP672" s="84">
        <f t="shared" si="7185"/>
        <v>0</v>
      </c>
      <c r="FQ672" s="191"/>
      <c r="FR672" s="84"/>
      <c r="FS672" s="40"/>
      <c r="FT672" s="97">
        <f t="shared" si="7186"/>
        <v>0</v>
      </c>
      <c r="FU672" s="84">
        <v>0</v>
      </c>
      <c r="FV672" s="84">
        <v>0</v>
      </c>
      <c r="FW672" s="84">
        <v>0</v>
      </c>
      <c r="FX672" s="84">
        <f t="shared" si="7187"/>
        <v>0</v>
      </c>
      <c r="FY672" s="191" t="str">
        <f t="shared" si="7188"/>
        <v>nebija plānots</v>
      </c>
      <c r="FZ672" s="84">
        <f t="shared" si="7189"/>
        <v>0</v>
      </c>
      <c r="GA672" s="84">
        <v>0</v>
      </c>
      <c r="GB672" s="84">
        <v>0</v>
      </c>
      <c r="GC672" s="84">
        <f t="shared" si="7190"/>
        <v>0</v>
      </c>
      <c r="GD672" s="84">
        <f t="shared" si="7191"/>
        <v>0</v>
      </c>
      <c r="GE672" s="84">
        <f t="shared" si="7192"/>
        <v>0</v>
      </c>
      <c r="GF672" s="191" t="str">
        <f t="shared" si="7193"/>
        <v>nebija plānots</v>
      </c>
      <c r="GG672" s="84">
        <f t="shared" si="7194"/>
        <v>0</v>
      </c>
      <c r="GH672" s="84">
        <v>0</v>
      </c>
      <c r="GI672" s="84">
        <v>0</v>
      </c>
      <c r="GJ672" s="84">
        <f t="shared" si="7195"/>
        <v>0</v>
      </c>
      <c r="GK672" s="84">
        <f t="shared" si="7196"/>
        <v>0</v>
      </c>
      <c r="GL672" s="84">
        <f t="shared" si="7197"/>
        <v>0</v>
      </c>
      <c r="GM672" s="191" t="str">
        <f t="shared" si="7198"/>
        <v>nebija plānots</v>
      </c>
      <c r="GN672" s="84">
        <f t="shared" si="7199"/>
        <v>0</v>
      </c>
      <c r="GO672" s="84">
        <v>0</v>
      </c>
      <c r="GP672" s="84">
        <v>0</v>
      </c>
      <c r="GQ672" s="84">
        <f t="shared" si="7168"/>
        <v>0</v>
      </c>
      <c r="GR672" s="84">
        <f t="shared" si="7169"/>
        <v>0</v>
      </c>
      <c r="GS672" s="84">
        <f t="shared" si="7170"/>
        <v>0</v>
      </c>
      <c r="GT672" s="191" t="str">
        <f t="shared" si="7200"/>
        <v>nebija plānots</v>
      </c>
      <c r="GU672" s="84">
        <f t="shared" si="7171"/>
        <v>0</v>
      </c>
      <c r="GV672" s="84">
        <v>0</v>
      </c>
      <c r="GW672" s="84">
        <v>0</v>
      </c>
      <c r="GX672" s="84">
        <f t="shared" si="7172"/>
        <v>0</v>
      </c>
      <c r="GY672" s="84">
        <f t="shared" si="7173"/>
        <v>0</v>
      </c>
      <c r="GZ672" s="84">
        <f t="shared" si="7174"/>
        <v>0</v>
      </c>
      <c r="HA672" s="191" t="str">
        <f t="shared" si="7364"/>
        <v>nebija plānots</v>
      </c>
      <c r="HB672" s="84">
        <f t="shared" si="7175"/>
        <v>0</v>
      </c>
      <c r="HC672" s="40"/>
      <c r="HD672" s="40"/>
      <c r="HE672" s="99"/>
      <c r="HF672" s="158">
        <v>0.86</v>
      </c>
      <c r="HG672" s="100" t="s">
        <v>826</v>
      </c>
      <c r="HH672" s="100"/>
      <c r="HI672" s="100"/>
    </row>
    <row r="673" spans="1:217" ht="39" collapsed="1" x14ac:dyDescent="0.45">
      <c r="A673" s="1" t="str">
        <f t="shared" si="6994"/>
        <v>13.1.41</v>
      </c>
      <c r="B673" s="9" t="str">
        <f>C673&amp;J673&amp;"."&amp;D673</f>
        <v>13.1.41.Jā</v>
      </c>
      <c r="C673" s="1" t="s">
        <v>616</v>
      </c>
      <c r="D673" s="1" t="s">
        <v>1470</v>
      </c>
      <c r="E673" s="35">
        <v>658</v>
      </c>
      <c r="F673" s="57">
        <v>13</v>
      </c>
      <c r="G673" s="83" t="s">
        <v>616</v>
      </c>
      <c r="H673" s="57" t="s">
        <v>445</v>
      </c>
      <c r="I673" s="54" t="str">
        <f t="shared" si="6960"/>
        <v xml:space="preserve">13.1.4 Atbalsts kultūras jomas uzņēmumiem un NVO </v>
      </c>
      <c r="J673" s="54">
        <v>1</v>
      </c>
      <c r="K673" s="55">
        <v>1</v>
      </c>
      <c r="L673" s="38"/>
      <c r="M673" s="57" t="s">
        <v>82</v>
      </c>
      <c r="N673" s="57" t="s">
        <v>423</v>
      </c>
      <c r="O673" s="55" t="s">
        <v>222</v>
      </c>
      <c r="P673" s="55" t="s">
        <v>225</v>
      </c>
      <c r="Q673" s="57">
        <f t="shared" ref="Q673" si="7365">S673+T673+U673+V673+W673</f>
        <v>1353455</v>
      </c>
      <c r="R673" s="57">
        <f t="shared" ref="R673" si="7366">S673+T673+U673+V673</f>
        <v>1353455</v>
      </c>
      <c r="S673" s="80">
        <v>0</v>
      </c>
      <c r="T673" s="96">
        <v>1353455</v>
      </c>
      <c r="U673" s="80">
        <v>0</v>
      </c>
      <c r="V673" s="80">
        <v>0</v>
      </c>
      <c r="W673" s="80">
        <v>0</v>
      </c>
      <c r="X673" s="85" t="str">
        <f t="shared" si="7201"/>
        <v>ReactEU ERAF</v>
      </c>
      <c r="Y673" s="85">
        <v>0</v>
      </c>
      <c r="Z673" s="85">
        <v>0</v>
      </c>
      <c r="AA673" s="85">
        <v>0</v>
      </c>
      <c r="AB673" s="85">
        <v>0</v>
      </c>
      <c r="AC673" s="85">
        <v>0</v>
      </c>
      <c r="AD673" s="85">
        <v>0</v>
      </c>
      <c r="AE673" s="85">
        <v>0</v>
      </c>
      <c r="AF673" s="85">
        <v>0</v>
      </c>
      <c r="AG673" s="85">
        <v>0</v>
      </c>
      <c r="AH673" s="85">
        <v>0</v>
      </c>
      <c r="AI673" s="85">
        <v>0</v>
      </c>
      <c r="AJ673" s="85">
        <v>0</v>
      </c>
      <c r="AK673" s="85">
        <v>0</v>
      </c>
      <c r="AL673" s="85">
        <v>0</v>
      </c>
      <c r="AM673" s="85">
        <v>0</v>
      </c>
      <c r="AN673" s="85">
        <f t="shared" si="6963"/>
        <v>0</v>
      </c>
      <c r="AO673" s="85">
        <v>0</v>
      </c>
      <c r="AP673" s="57">
        <f t="shared" si="6899"/>
        <v>0</v>
      </c>
      <c r="AQ673" s="85">
        <v>0</v>
      </c>
      <c r="AR673" s="85">
        <v>0</v>
      </c>
      <c r="AS673" s="85">
        <v>0</v>
      </c>
      <c r="AT673" s="85">
        <v>0</v>
      </c>
      <c r="AU673" s="85">
        <v>0</v>
      </c>
      <c r="AV673" s="85">
        <v>0</v>
      </c>
      <c r="AW673" s="85">
        <v>0</v>
      </c>
      <c r="AX673" s="85">
        <v>0</v>
      </c>
      <c r="AY673" s="85">
        <v>0</v>
      </c>
      <c r="AZ673" s="85">
        <v>0</v>
      </c>
      <c r="BA673" s="85">
        <v>0</v>
      </c>
      <c r="BB673" s="85">
        <v>0</v>
      </c>
      <c r="BC673" s="57">
        <f t="shared" si="6864"/>
        <v>0</v>
      </c>
      <c r="BD673" s="57">
        <f t="shared" si="6865"/>
        <v>0</v>
      </c>
      <c r="BE673" s="85">
        <v>0</v>
      </c>
      <c r="BF673" s="85">
        <v>0</v>
      </c>
      <c r="BG673" s="85">
        <v>0</v>
      </c>
      <c r="BH673" s="85">
        <v>0</v>
      </c>
      <c r="BI673" s="85">
        <v>0</v>
      </c>
      <c r="BJ673" s="85">
        <v>0</v>
      </c>
      <c r="BK673" s="85">
        <v>0</v>
      </c>
      <c r="BL673" s="85">
        <v>0</v>
      </c>
      <c r="BM673" s="85">
        <v>0</v>
      </c>
      <c r="BN673" s="85">
        <v>0</v>
      </c>
      <c r="BO673" s="85">
        <v>0</v>
      </c>
      <c r="BP673" s="85">
        <v>0</v>
      </c>
      <c r="BQ673" s="57">
        <f t="shared" si="6866"/>
        <v>0</v>
      </c>
      <c r="BR673" s="85">
        <v>0</v>
      </c>
      <c r="BS673" s="85">
        <v>0</v>
      </c>
      <c r="BT673" s="85">
        <v>0</v>
      </c>
      <c r="BU673" s="85">
        <v>0</v>
      </c>
      <c r="BV673" s="85">
        <v>0</v>
      </c>
      <c r="BW673" s="85">
        <v>0</v>
      </c>
      <c r="BX673" s="85">
        <v>0</v>
      </c>
      <c r="BY673" s="85">
        <v>0</v>
      </c>
      <c r="BZ673" s="85">
        <v>0</v>
      </c>
      <c r="CA673" s="85">
        <v>0</v>
      </c>
      <c r="CB673" s="85">
        <v>0</v>
      </c>
      <c r="CC673" s="85">
        <v>0</v>
      </c>
      <c r="CD673" s="57">
        <f t="shared" si="6867"/>
        <v>0</v>
      </c>
      <c r="CE673" s="85">
        <v>0</v>
      </c>
      <c r="CF673" s="85">
        <v>0</v>
      </c>
      <c r="CG673" s="85">
        <v>0</v>
      </c>
      <c r="CH673" s="85">
        <v>0</v>
      </c>
      <c r="CI673" s="85">
        <v>0</v>
      </c>
      <c r="CJ673" s="85">
        <v>0</v>
      </c>
      <c r="CK673" s="85">
        <v>0</v>
      </c>
      <c r="CL673" s="85">
        <v>0</v>
      </c>
      <c r="CM673" s="85">
        <v>0</v>
      </c>
      <c r="CN673" s="85">
        <v>0</v>
      </c>
      <c r="CO673" s="84">
        <v>0</v>
      </c>
      <c r="CP673" s="84">
        <v>0</v>
      </c>
      <c r="CQ673" s="57">
        <f>CE673+CF673+CG673+CH673+CI673+CJ673+CK673+CL673+CM673+CN673+CO673+CP673</f>
        <v>0</v>
      </c>
      <c r="CR673" s="57">
        <f t="shared" si="7202"/>
        <v>0</v>
      </c>
      <c r="CS673" s="179">
        <v>0</v>
      </c>
      <c r="CT673" s="84">
        <v>0</v>
      </c>
      <c r="CU673" s="84">
        <v>0</v>
      </c>
      <c r="CV673" s="84">
        <f t="shared" si="7203"/>
        <v>0</v>
      </c>
      <c r="CW673" s="84">
        <v>0</v>
      </c>
      <c r="CX673" s="84">
        <f t="shared" si="7204"/>
        <v>0</v>
      </c>
      <c r="CY673" s="191" t="str">
        <f t="shared" si="7205"/>
        <v>nebija plānots</v>
      </c>
      <c r="CZ673" s="84">
        <f t="shared" si="7206"/>
        <v>0</v>
      </c>
      <c r="DA673" s="84">
        <f t="shared" ref="DA673:FL673" si="7367">DA674+DA675</f>
        <v>0</v>
      </c>
      <c r="DB673" s="84">
        <v>0</v>
      </c>
      <c r="DC673" s="84">
        <f t="shared" si="7208"/>
        <v>0</v>
      </c>
      <c r="DD673" s="84">
        <v>0</v>
      </c>
      <c r="DE673" s="84">
        <f t="shared" si="7176"/>
        <v>0</v>
      </c>
      <c r="DF673" s="191" t="str">
        <f t="shared" ref="DF673:DF674" si="7368">IFERROR(DE673/DC673,"nebija plānots")</f>
        <v>nebija plānots</v>
      </c>
      <c r="DG673" s="84">
        <f t="shared" ref="DG673:DG674" si="7369">DE673-DC673</f>
        <v>0</v>
      </c>
      <c r="DH673" s="84">
        <f t="shared" si="7367"/>
        <v>0</v>
      </c>
      <c r="DI673" s="84">
        <v>0</v>
      </c>
      <c r="DJ673" s="84">
        <f t="shared" ref="DJ673:DJ674" si="7370">DC673+DH673</f>
        <v>0</v>
      </c>
      <c r="DK673" s="84">
        <v>0</v>
      </c>
      <c r="DL673" s="84">
        <f t="shared" si="7177"/>
        <v>0</v>
      </c>
      <c r="DM673" s="191" t="str">
        <f t="shared" ref="DM673:DM674" si="7371">IFERROR(DL673/DJ673,"nebija plānots")</f>
        <v>nebija plānots</v>
      </c>
      <c r="DN673" s="84">
        <f t="shared" ref="DN673:DN674" si="7372">DL673-DJ673</f>
        <v>0</v>
      </c>
      <c r="DO673" s="84">
        <f t="shared" si="7367"/>
        <v>0</v>
      </c>
      <c r="DP673" s="84">
        <v>0</v>
      </c>
      <c r="DQ673" s="84">
        <f t="shared" ref="DQ673:DQ674" si="7373">DJ673+DO673</f>
        <v>0</v>
      </c>
      <c r="DR673" s="84">
        <v>0</v>
      </c>
      <c r="DS673" s="84">
        <f t="shared" si="7178"/>
        <v>0</v>
      </c>
      <c r="DT673" s="191" t="str">
        <f t="shared" ref="DT673:DT674" si="7374">IFERROR(DS673/DQ673,"nebija plānots")</f>
        <v>nebija plānots</v>
      </c>
      <c r="DU673" s="84">
        <f t="shared" ref="DU673:DU674" si="7375">DS673-DQ673</f>
        <v>0</v>
      </c>
      <c r="DV673" s="84">
        <f t="shared" si="7367"/>
        <v>0</v>
      </c>
      <c r="DW673" s="84">
        <v>0</v>
      </c>
      <c r="DX673" s="84">
        <f t="shared" ref="DX673:DX674" si="7376">DQ673+DV673</f>
        <v>0</v>
      </c>
      <c r="DY673" s="84">
        <v>0</v>
      </c>
      <c r="DZ673" s="84">
        <f t="shared" si="7179"/>
        <v>0</v>
      </c>
      <c r="EA673" s="191" t="str">
        <f t="shared" ref="EA673:EA674" si="7377">IFERROR(DZ673/DX673,"nebija plānots")</f>
        <v>nebija plānots</v>
      </c>
      <c r="EB673" s="84">
        <f t="shared" ref="EB673:EB674" si="7378">DZ673-DX673</f>
        <v>0</v>
      </c>
      <c r="EC673" s="84">
        <f t="shared" si="7367"/>
        <v>0</v>
      </c>
      <c r="ED673" s="84">
        <v>24510.25</v>
      </c>
      <c r="EE673" s="84">
        <f t="shared" ref="EE673:EE674" si="7379">DX673+EC673</f>
        <v>0</v>
      </c>
      <c r="EF673" s="84">
        <v>0</v>
      </c>
      <c r="EG673" s="84">
        <f t="shared" si="7180"/>
        <v>24510.25</v>
      </c>
      <c r="EH673" s="191" t="str">
        <f t="shared" ref="EH673:EH674" si="7380">IFERROR(EG673/EE673,"nebija plānots")</f>
        <v>nebija plānots</v>
      </c>
      <c r="EI673" s="84">
        <f t="shared" ref="EI673:EI674" si="7381">EG673-EE673</f>
        <v>24510.25</v>
      </c>
      <c r="EJ673" s="84">
        <f t="shared" si="7367"/>
        <v>676727.5</v>
      </c>
      <c r="EK673" s="84">
        <v>272601.53000000003</v>
      </c>
      <c r="EL673" s="84">
        <f t="shared" ref="EL673" si="7382">EE673+EJ673</f>
        <v>676727.5</v>
      </c>
      <c r="EM673" s="84">
        <v>0</v>
      </c>
      <c r="EN673" s="84">
        <f t="shared" si="7181"/>
        <v>297111.78000000003</v>
      </c>
      <c r="EO673" s="191">
        <f t="shared" ref="EO673:EO674" si="7383">IFERROR(EN673/EL673,"nebija plānots")</f>
        <v>0.43904197775323156</v>
      </c>
      <c r="EP673" s="84">
        <f t="shared" ref="EP673:EP674" si="7384">EN673-EL673</f>
        <v>-379615.72</v>
      </c>
      <c r="EQ673" s="84">
        <f t="shared" si="7367"/>
        <v>0</v>
      </c>
      <c r="ER673" s="84">
        <v>351573.17</v>
      </c>
      <c r="ES673" s="84">
        <f t="shared" ref="ES673" si="7385">EL673+EQ673</f>
        <v>676727.5</v>
      </c>
      <c r="ET673" s="84">
        <v>0</v>
      </c>
      <c r="EU673" s="84">
        <f t="shared" si="7182"/>
        <v>648684.94999999995</v>
      </c>
      <c r="EV673" s="191">
        <f t="shared" ref="EV673:EV674" si="7386">IFERROR(EU673/ES673,"nebija plānots")</f>
        <v>0.95856153326117222</v>
      </c>
      <c r="EW673" s="84">
        <f t="shared" ref="EW673:EW674" si="7387">EU673-ES673</f>
        <v>-28042.550000000047</v>
      </c>
      <c r="EX673" s="84">
        <f t="shared" si="7367"/>
        <v>0</v>
      </c>
      <c r="EY673" s="84">
        <v>14146.03</v>
      </c>
      <c r="EZ673" s="84">
        <f t="shared" ref="EZ673" si="7388">ES673+EX673</f>
        <v>676727.5</v>
      </c>
      <c r="FA673" s="84">
        <v>0</v>
      </c>
      <c r="FB673" s="84">
        <f t="shared" si="7183"/>
        <v>662830.98</v>
      </c>
      <c r="FC673" s="191">
        <f t="shared" ref="FC673:FC674" si="7389">IFERROR(FB673/EZ673,"nebija plānots")</f>
        <v>0.97946511705228467</v>
      </c>
      <c r="FD673" s="84">
        <f t="shared" ref="FD673:FD674" si="7390">FB673-EZ673</f>
        <v>-13896.520000000019</v>
      </c>
      <c r="FE673" s="84">
        <f t="shared" si="7367"/>
        <v>0</v>
      </c>
      <c r="FF673" s="84">
        <v>66211.23</v>
      </c>
      <c r="FG673" s="84">
        <f t="shared" ref="FG673" si="7391">EZ673+FE673</f>
        <v>676727.5</v>
      </c>
      <c r="FH673" s="84">
        <v>0</v>
      </c>
      <c r="FI673" s="84">
        <f t="shared" si="7184"/>
        <v>729042.21</v>
      </c>
      <c r="FJ673" s="191">
        <f t="shared" ref="FJ673:FJ674" si="7392">IFERROR(FI673/FG673,"nebija plānots")</f>
        <v>1.0773054294379938</v>
      </c>
      <c r="FK673" s="84">
        <f t="shared" ref="FK673:FK674" si="7393">FI673-FG673</f>
        <v>52314.709999999963</v>
      </c>
      <c r="FL673" s="84">
        <f t="shared" si="7367"/>
        <v>270691</v>
      </c>
      <c r="FM673" s="84">
        <v>172735.41</v>
      </c>
      <c r="FN673" s="84">
        <f t="shared" ref="FN673" si="7394">FG673+FL673</f>
        <v>947418.5</v>
      </c>
      <c r="FO673" s="84">
        <v>0</v>
      </c>
      <c r="FP673" s="84">
        <f t="shared" si="7185"/>
        <v>901777.62</v>
      </c>
      <c r="FQ673" s="191">
        <f t="shared" ref="FQ673:FQ674" si="7395">IFERROR(FP673/FN673,"nebija plānots")</f>
        <v>0.95182606208344045</v>
      </c>
      <c r="FR673" s="84">
        <f t="shared" ref="FR673:FR674" si="7396">FP673-FN673</f>
        <v>-45640.880000000005</v>
      </c>
      <c r="FS673" s="97">
        <f t="shared" si="6898"/>
        <v>947418.5</v>
      </c>
      <c r="FT673" s="97">
        <f t="shared" si="7186"/>
        <v>901777.62</v>
      </c>
      <c r="FU673" s="84">
        <v>85255.16</v>
      </c>
      <c r="FV673" s="84">
        <v>83138.960000000006</v>
      </c>
      <c r="FW673" s="84">
        <v>0</v>
      </c>
      <c r="FX673" s="84">
        <f t="shared" si="7187"/>
        <v>83138.960000000006</v>
      </c>
      <c r="FY673" s="191">
        <f t="shared" si="7188"/>
        <v>0.97517804200942215</v>
      </c>
      <c r="FZ673" s="84">
        <f t="shared" si="7189"/>
        <v>2116.1999999999971</v>
      </c>
      <c r="GA673" s="84">
        <v>1996.82</v>
      </c>
      <c r="GB673" s="84">
        <v>0</v>
      </c>
      <c r="GC673" s="84">
        <f t="shared" si="7190"/>
        <v>1996.82</v>
      </c>
      <c r="GD673" s="84">
        <f t="shared" si="7191"/>
        <v>0</v>
      </c>
      <c r="GE673" s="84">
        <f t="shared" si="7192"/>
        <v>85135.780000000013</v>
      </c>
      <c r="GF673" s="191">
        <f t="shared" si="7193"/>
        <v>0.99859973284901482</v>
      </c>
      <c r="GG673" s="84">
        <f t="shared" si="7194"/>
        <v>119.37999999999715</v>
      </c>
      <c r="GH673" s="84">
        <v>0</v>
      </c>
      <c r="GI673" s="84">
        <v>0</v>
      </c>
      <c r="GJ673" s="84">
        <f t="shared" si="7195"/>
        <v>0</v>
      </c>
      <c r="GK673" s="84">
        <f t="shared" si="7196"/>
        <v>0</v>
      </c>
      <c r="GL673" s="84">
        <f t="shared" si="7197"/>
        <v>85135.780000000013</v>
      </c>
      <c r="GM673" s="191">
        <f t="shared" si="7198"/>
        <v>0.99859973284901482</v>
      </c>
      <c r="GN673" s="84">
        <f t="shared" si="7199"/>
        <v>119.37999999999715</v>
      </c>
      <c r="GO673" s="84">
        <v>0</v>
      </c>
      <c r="GP673" s="84">
        <v>0</v>
      </c>
      <c r="GQ673" s="84">
        <f t="shared" si="7168"/>
        <v>0</v>
      </c>
      <c r="GR673" s="84">
        <f t="shared" si="7169"/>
        <v>0</v>
      </c>
      <c r="GS673" s="84">
        <f t="shared" si="7170"/>
        <v>85135.780000000013</v>
      </c>
      <c r="GT673" s="191">
        <f t="shared" si="7200"/>
        <v>0.99859973284901482</v>
      </c>
      <c r="GU673" s="84">
        <f t="shared" si="7171"/>
        <v>119.37999999999715</v>
      </c>
      <c r="GV673" s="84">
        <v>0</v>
      </c>
      <c r="GW673" s="84">
        <v>0</v>
      </c>
      <c r="GX673" s="84">
        <f t="shared" si="7172"/>
        <v>0</v>
      </c>
      <c r="GY673" s="84">
        <f t="shared" si="7173"/>
        <v>0</v>
      </c>
      <c r="GZ673" s="84">
        <f t="shared" si="7174"/>
        <v>85135.780000000013</v>
      </c>
      <c r="HA673" s="191">
        <f t="shared" si="7364"/>
        <v>0.99859973284901482</v>
      </c>
      <c r="HB673" s="84">
        <f t="shared" si="7175"/>
        <v>119.37999999999715</v>
      </c>
      <c r="HC673" s="57">
        <f>FU673+FS673+CQ673+CD673+BQ673+BC673+AP673</f>
        <v>1032673.66</v>
      </c>
      <c r="HD673" s="57">
        <f>Q673-HC673</f>
        <v>320781.33999999997</v>
      </c>
      <c r="HE673" s="58"/>
      <c r="HF673" s="58"/>
      <c r="HG673" s="59"/>
      <c r="HH673" s="59"/>
      <c r="HI673" s="59"/>
    </row>
    <row r="674" spans="1:217" ht="75.400000000000006" hidden="1" customHeight="1" outlineLevel="1" x14ac:dyDescent="0.45">
      <c r="B674" s="9"/>
      <c r="D674" s="1" t="s">
        <v>1470</v>
      </c>
      <c r="E674" s="35">
        <v>659</v>
      </c>
      <c r="F674" s="139">
        <v>13</v>
      </c>
      <c r="G674" s="139" t="s">
        <v>444</v>
      </c>
      <c r="H674" s="139" t="s">
        <v>445</v>
      </c>
      <c r="I674" s="140" t="s">
        <v>590</v>
      </c>
      <c r="J674" s="54">
        <v>0</v>
      </c>
      <c r="K674" s="141"/>
      <c r="L674" s="146"/>
      <c r="M674" s="139" t="s">
        <v>82</v>
      </c>
      <c r="N674" s="139"/>
      <c r="O674" s="141"/>
      <c r="P674" s="141" t="s">
        <v>456</v>
      </c>
      <c r="Q674" s="129"/>
      <c r="R674" s="129"/>
      <c r="S674" s="129"/>
      <c r="T674" s="129"/>
      <c r="U674" s="129"/>
      <c r="V674" s="129"/>
      <c r="W674" s="129"/>
      <c r="X674" s="85">
        <f t="shared" si="7201"/>
        <v>0</v>
      </c>
      <c r="Y674" s="129"/>
      <c r="Z674" s="129"/>
      <c r="AA674" s="129"/>
      <c r="AB674" s="129"/>
      <c r="AC674" s="129"/>
      <c r="AD674" s="129"/>
      <c r="AE674" s="129"/>
      <c r="AF674" s="129"/>
      <c r="AG674" s="129"/>
      <c r="AH674" s="129"/>
      <c r="AI674" s="129"/>
      <c r="AJ674" s="129"/>
      <c r="AK674" s="129"/>
      <c r="AL674" s="129"/>
      <c r="AM674" s="129"/>
      <c r="AN674" s="129"/>
      <c r="AO674" s="129"/>
      <c r="AP674" s="129"/>
      <c r="AQ674" s="129"/>
      <c r="AR674" s="129"/>
      <c r="AS674" s="129"/>
      <c r="AT674" s="129"/>
      <c r="AU674" s="129"/>
      <c r="AV674" s="129"/>
      <c r="AW674" s="129"/>
      <c r="AX674" s="129"/>
      <c r="AY674" s="129"/>
      <c r="AZ674" s="129"/>
      <c r="BA674" s="129"/>
      <c r="BB674" s="129"/>
      <c r="BC674" s="129"/>
      <c r="BD674" s="129"/>
      <c r="BE674" s="129"/>
      <c r="BF674" s="129"/>
      <c r="BG674" s="129"/>
      <c r="BH674" s="129"/>
      <c r="BI674" s="129"/>
      <c r="BJ674" s="129"/>
      <c r="BK674" s="129"/>
      <c r="BL674" s="129"/>
      <c r="BM674" s="129"/>
      <c r="BN674" s="129"/>
      <c r="BO674" s="129"/>
      <c r="BP674" s="129"/>
      <c r="BQ674" s="129"/>
      <c r="BR674" s="129"/>
      <c r="BS674" s="129"/>
      <c r="BT674" s="129"/>
      <c r="BU674" s="129"/>
      <c r="BV674" s="129"/>
      <c r="BW674" s="129"/>
      <c r="BX674" s="129"/>
      <c r="BY674" s="129"/>
      <c r="BZ674" s="129"/>
      <c r="CA674" s="129"/>
      <c r="CB674" s="129"/>
      <c r="CC674" s="129"/>
      <c r="CD674" s="129"/>
      <c r="CE674" s="129"/>
      <c r="CF674" s="129"/>
      <c r="CG674" s="129"/>
      <c r="CH674" s="129"/>
      <c r="CI674" s="129"/>
      <c r="CJ674" s="129"/>
      <c r="CK674" s="129"/>
      <c r="CL674" s="129"/>
      <c r="CM674" s="129"/>
      <c r="CN674" s="129"/>
      <c r="CO674" s="84">
        <v>0</v>
      </c>
      <c r="CP674" s="84">
        <v>0</v>
      </c>
      <c r="CQ674" s="129"/>
      <c r="CR674" s="57">
        <f t="shared" si="7202"/>
        <v>0</v>
      </c>
      <c r="CS674" s="179">
        <v>0</v>
      </c>
      <c r="CT674" s="139"/>
      <c r="CU674" s="84">
        <v>0</v>
      </c>
      <c r="CV674" s="84">
        <f t="shared" si="7203"/>
        <v>0</v>
      </c>
      <c r="CW674" s="84">
        <v>0</v>
      </c>
      <c r="CX674" s="84">
        <f t="shared" si="7204"/>
        <v>0</v>
      </c>
      <c r="CY674" s="191" t="str">
        <f t="shared" si="7205"/>
        <v>nebija plānots</v>
      </c>
      <c r="CZ674" s="84">
        <f t="shared" si="7206"/>
        <v>0</v>
      </c>
      <c r="DA674" s="139"/>
      <c r="DB674" s="84">
        <v>0</v>
      </c>
      <c r="DC674" s="84">
        <f t="shared" si="7208"/>
        <v>0</v>
      </c>
      <c r="DD674" s="84">
        <v>0</v>
      </c>
      <c r="DE674" s="84">
        <f t="shared" si="7176"/>
        <v>0</v>
      </c>
      <c r="DF674" s="191" t="str">
        <f t="shared" si="7368"/>
        <v>nebija plānots</v>
      </c>
      <c r="DG674" s="84">
        <f t="shared" si="7369"/>
        <v>0</v>
      </c>
      <c r="DH674" s="139"/>
      <c r="DI674" s="84">
        <v>0</v>
      </c>
      <c r="DJ674" s="84">
        <f t="shared" si="7370"/>
        <v>0</v>
      </c>
      <c r="DK674" s="84">
        <v>0</v>
      </c>
      <c r="DL674" s="84">
        <f t="shared" si="7177"/>
        <v>0</v>
      </c>
      <c r="DM674" s="191" t="str">
        <f t="shared" si="7371"/>
        <v>nebija plānots</v>
      </c>
      <c r="DN674" s="84">
        <f t="shared" si="7372"/>
        <v>0</v>
      </c>
      <c r="DO674" s="139"/>
      <c r="DP674" s="84">
        <v>0</v>
      </c>
      <c r="DQ674" s="84">
        <f t="shared" si="7373"/>
        <v>0</v>
      </c>
      <c r="DR674" s="84">
        <v>0</v>
      </c>
      <c r="DS674" s="84">
        <f t="shared" si="7178"/>
        <v>0</v>
      </c>
      <c r="DT674" s="191" t="str">
        <f t="shared" si="7374"/>
        <v>nebija plānots</v>
      </c>
      <c r="DU674" s="84">
        <f t="shared" si="7375"/>
        <v>0</v>
      </c>
      <c r="DV674" s="139"/>
      <c r="DW674" s="84">
        <v>0</v>
      </c>
      <c r="DX674" s="84">
        <f t="shared" si="7376"/>
        <v>0</v>
      </c>
      <c r="DY674" s="84">
        <v>0</v>
      </c>
      <c r="DZ674" s="84">
        <f t="shared" si="7179"/>
        <v>0</v>
      </c>
      <c r="EA674" s="191" t="str">
        <f t="shared" si="7377"/>
        <v>nebija plānots</v>
      </c>
      <c r="EB674" s="84">
        <f t="shared" si="7378"/>
        <v>0</v>
      </c>
      <c r="EC674" s="139"/>
      <c r="ED674" s="84">
        <v>0</v>
      </c>
      <c r="EE674" s="84">
        <f t="shared" si="7379"/>
        <v>0</v>
      </c>
      <c r="EF674" s="84">
        <v>0</v>
      </c>
      <c r="EG674" s="84">
        <f t="shared" si="7180"/>
        <v>0</v>
      </c>
      <c r="EH674" s="191" t="str">
        <f t="shared" si="7380"/>
        <v>nebija plānots</v>
      </c>
      <c r="EI674" s="84">
        <f t="shared" si="7381"/>
        <v>0</v>
      </c>
      <c r="EJ674" s="139">
        <f>1353455*0.5</f>
        <v>676727.5</v>
      </c>
      <c r="EK674" s="84">
        <v>0</v>
      </c>
      <c r="EL674" s="84"/>
      <c r="EM674" s="84">
        <v>0</v>
      </c>
      <c r="EN674" s="84">
        <f t="shared" si="7181"/>
        <v>0</v>
      </c>
      <c r="EO674" s="191" t="str">
        <f t="shared" si="7383"/>
        <v>nebija plānots</v>
      </c>
      <c r="EP674" s="84">
        <f t="shared" si="7384"/>
        <v>0</v>
      </c>
      <c r="EQ674" s="139"/>
      <c r="ER674" s="84">
        <v>0</v>
      </c>
      <c r="ES674" s="84"/>
      <c r="ET674" s="84">
        <v>0</v>
      </c>
      <c r="EU674" s="84">
        <f t="shared" si="7182"/>
        <v>0</v>
      </c>
      <c r="EV674" s="191" t="str">
        <f t="shared" si="7386"/>
        <v>nebija plānots</v>
      </c>
      <c r="EW674" s="84">
        <f t="shared" si="7387"/>
        <v>0</v>
      </c>
      <c r="EX674" s="139"/>
      <c r="EY674" s="84">
        <v>0</v>
      </c>
      <c r="EZ674" s="84"/>
      <c r="FA674" s="84">
        <v>0</v>
      </c>
      <c r="FB674" s="84">
        <f t="shared" si="7183"/>
        <v>0</v>
      </c>
      <c r="FC674" s="191" t="str">
        <f t="shared" si="7389"/>
        <v>nebija plānots</v>
      </c>
      <c r="FD674" s="84">
        <f t="shared" si="7390"/>
        <v>0</v>
      </c>
      <c r="FE674" s="139"/>
      <c r="FF674" s="84">
        <v>0</v>
      </c>
      <c r="FG674" s="84"/>
      <c r="FH674" s="84">
        <v>0</v>
      </c>
      <c r="FI674" s="84">
        <f t="shared" si="7184"/>
        <v>0</v>
      </c>
      <c r="FJ674" s="191" t="str">
        <f t="shared" si="7392"/>
        <v>nebija plānots</v>
      </c>
      <c r="FK674" s="84">
        <f t="shared" si="7393"/>
        <v>0</v>
      </c>
      <c r="FL674" s="139">
        <f>1353455*0.2</f>
        <v>270691</v>
      </c>
      <c r="FM674" s="84">
        <v>0</v>
      </c>
      <c r="FN674" s="84"/>
      <c r="FO674" s="84">
        <v>0</v>
      </c>
      <c r="FP674" s="84">
        <f t="shared" si="7185"/>
        <v>0</v>
      </c>
      <c r="FQ674" s="191" t="str">
        <f t="shared" si="7395"/>
        <v>nebija plānots</v>
      </c>
      <c r="FR674" s="84">
        <f t="shared" si="7396"/>
        <v>0</v>
      </c>
      <c r="FS674" s="139">
        <f>SUM(CS674:FL674)</f>
        <v>947418.5</v>
      </c>
      <c r="FT674" s="97">
        <f t="shared" si="7186"/>
        <v>0</v>
      </c>
      <c r="FU674" s="84">
        <v>0</v>
      </c>
      <c r="FV674" s="84">
        <v>0</v>
      </c>
      <c r="FW674" s="84">
        <v>0</v>
      </c>
      <c r="FX674" s="84">
        <f t="shared" si="7187"/>
        <v>0</v>
      </c>
      <c r="FY674" s="191" t="str">
        <f t="shared" si="7188"/>
        <v>nebija plānots</v>
      </c>
      <c r="FZ674" s="84">
        <f t="shared" si="7189"/>
        <v>0</v>
      </c>
      <c r="GA674" s="84">
        <v>0</v>
      </c>
      <c r="GB674" s="84">
        <v>0</v>
      </c>
      <c r="GC674" s="84">
        <f t="shared" si="7190"/>
        <v>0</v>
      </c>
      <c r="GD674" s="84">
        <f t="shared" si="7191"/>
        <v>0</v>
      </c>
      <c r="GE674" s="84">
        <f t="shared" si="7192"/>
        <v>0</v>
      </c>
      <c r="GF674" s="191" t="str">
        <f t="shared" si="7193"/>
        <v>nebija plānots</v>
      </c>
      <c r="GG674" s="84">
        <f t="shared" si="7194"/>
        <v>0</v>
      </c>
      <c r="GH674" s="84">
        <v>0</v>
      </c>
      <c r="GI674" s="84">
        <v>0</v>
      </c>
      <c r="GJ674" s="84">
        <f t="shared" si="7195"/>
        <v>0</v>
      </c>
      <c r="GK674" s="84">
        <f t="shared" si="7196"/>
        <v>0</v>
      </c>
      <c r="GL674" s="84">
        <f t="shared" si="7197"/>
        <v>0</v>
      </c>
      <c r="GM674" s="191" t="str">
        <f t="shared" si="7198"/>
        <v>nebija plānots</v>
      </c>
      <c r="GN674" s="84">
        <f t="shared" si="7199"/>
        <v>0</v>
      </c>
      <c r="GO674" s="84">
        <v>0</v>
      </c>
      <c r="GP674" s="84">
        <v>0</v>
      </c>
      <c r="GQ674" s="84">
        <f t="shared" si="7168"/>
        <v>0</v>
      </c>
      <c r="GR674" s="84">
        <f t="shared" si="7169"/>
        <v>0</v>
      </c>
      <c r="GS674" s="84">
        <f t="shared" si="7170"/>
        <v>0</v>
      </c>
      <c r="GT674" s="191" t="str">
        <f t="shared" si="7200"/>
        <v>nebija plānots</v>
      </c>
      <c r="GU674" s="84">
        <f t="shared" si="7171"/>
        <v>0</v>
      </c>
      <c r="GV674" s="84">
        <v>0</v>
      </c>
      <c r="GW674" s="84">
        <v>0</v>
      </c>
      <c r="GX674" s="84">
        <f t="shared" si="7172"/>
        <v>0</v>
      </c>
      <c r="GY674" s="84">
        <f t="shared" si="7173"/>
        <v>0</v>
      </c>
      <c r="GZ674" s="84">
        <f t="shared" si="7174"/>
        <v>0</v>
      </c>
      <c r="HA674" s="191" t="str">
        <f t="shared" si="7364"/>
        <v>nebija plānots</v>
      </c>
      <c r="HB674" s="84">
        <f t="shared" si="7175"/>
        <v>0</v>
      </c>
      <c r="HC674" s="129"/>
      <c r="HD674" s="129"/>
      <c r="HE674" s="133"/>
      <c r="HF674" s="133"/>
      <c r="HG674" s="150" t="s">
        <v>772</v>
      </c>
      <c r="HH674" s="114"/>
      <c r="HI674" s="114"/>
    </row>
    <row r="675" spans="1:217" ht="75.400000000000006" hidden="1" customHeight="1" outlineLevel="1" x14ac:dyDescent="0.45">
      <c r="B675" s="9"/>
      <c r="D675" s="1" t="s">
        <v>1470</v>
      </c>
      <c r="E675" s="35">
        <v>660</v>
      </c>
      <c r="F675" s="40">
        <v>13</v>
      </c>
      <c r="G675" s="40" t="s">
        <v>444</v>
      </c>
      <c r="H675" s="40" t="s">
        <v>445</v>
      </c>
      <c r="I675" s="37" t="s">
        <v>590</v>
      </c>
      <c r="J675" s="54">
        <v>0</v>
      </c>
      <c r="K675" s="38"/>
      <c r="L675" s="38"/>
      <c r="M675" s="40" t="s">
        <v>82</v>
      </c>
      <c r="N675" s="40"/>
      <c r="O675" s="38"/>
      <c r="P675" s="38" t="s">
        <v>457</v>
      </c>
      <c r="Q675" s="40"/>
      <c r="R675" s="40"/>
      <c r="S675" s="40"/>
      <c r="T675" s="40"/>
      <c r="U675" s="40"/>
      <c r="V675" s="40"/>
      <c r="W675" s="40"/>
      <c r="X675" s="85">
        <f t="shared" si="7201"/>
        <v>0</v>
      </c>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0"/>
      <c r="AW675" s="40"/>
      <c r="AX675" s="40"/>
      <c r="AY675" s="40"/>
      <c r="AZ675" s="40"/>
      <c r="BA675" s="40"/>
      <c r="BB675" s="40"/>
      <c r="BC675" s="40"/>
      <c r="BD675" s="40"/>
      <c r="BE675" s="40"/>
      <c r="BF675" s="40"/>
      <c r="BG675" s="40"/>
      <c r="BH675" s="40"/>
      <c r="BI675" s="40"/>
      <c r="BJ675" s="40"/>
      <c r="BK675" s="40"/>
      <c r="BL675" s="40"/>
      <c r="BM675" s="40"/>
      <c r="BN675" s="40"/>
      <c r="BO675" s="40"/>
      <c r="BP675" s="40"/>
      <c r="BQ675" s="40"/>
      <c r="BR675" s="40"/>
      <c r="BS675" s="40"/>
      <c r="BT675" s="40"/>
      <c r="BU675" s="40"/>
      <c r="BV675" s="40"/>
      <c r="BW675" s="40"/>
      <c r="BX675" s="40"/>
      <c r="BY675" s="40"/>
      <c r="BZ675" s="40"/>
      <c r="CA675" s="40"/>
      <c r="CB675" s="40"/>
      <c r="CC675" s="40"/>
      <c r="CD675" s="40"/>
      <c r="CE675" s="40"/>
      <c r="CF675" s="40"/>
      <c r="CG675" s="40"/>
      <c r="CH675" s="40"/>
      <c r="CI675" s="40"/>
      <c r="CJ675" s="40"/>
      <c r="CK675" s="40"/>
      <c r="CL675" s="40"/>
      <c r="CM675" s="40"/>
      <c r="CN675" s="40"/>
      <c r="CO675" s="84">
        <v>0</v>
      </c>
      <c r="CP675" s="84">
        <v>0</v>
      </c>
      <c r="CQ675" s="40"/>
      <c r="CR675" s="57">
        <f t="shared" si="7202"/>
        <v>0</v>
      </c>
      <c r="CS675" s="40"/>
      <c r="CT675" s="40"/>
      <c r="CU675" s="84"/>
      <c r="CV675" s="84"/>
      <c r="CW675" s="84"/>
      <c r="CX675" s="84"/>
      <c r="CY675" s="191"/>
      <c r="CZ675" s="84"/>
      <c r="DA675" s="40"/>
      <c r="DB675" s="84">
        <v>0</v>
      </c>
      <c r="DC675" s="84"/>
      <c r="DD675" s="84"/>
      <c r="DE675" s="84">
        <f t="shared" si="7176"/>
        <v>0</v>
      </c>
      <c r="DF675" s="191"/>
      <c r="DG675" s="84"/>
      <c r="DH675" s="40"/>
      <c r="DI675" s="84">
        <v>0</v>
      </c>
      <c r="DJ675" s="84"/>
      <c r="DK675" s="84"/>
      <c r="DL675" s="84">
        <f t="shared" si="7177"/>
        <v>0</v>
      </c>
      <c r="DM675" s="191"/>
      <c r="DN675" s="84"/>
      <c r="DO675" s="40"/>
      <c r="DP675" s="84">
        <v>0</v>
      </c>
      <c r="DQ675" s="84"/>
      <c r="DR675" s="84"/>
      <c r="DS675" s="84">
        <f t="shared" si="7178"/>
        <v>0</v>
      </c>
      <c r="DT675" s="191"/>
      <c r="DU675" s="84"/>
      <c r="DV675" s="40"/>
      <c r="DW675" s="84">
        <v>0</v>
      </c>
      <c r="DX675" s="84"/>
      <c r="DY675" s="84"/>
      <c r="DZ675" s="84">
        <f t="shared" si="7179"/>
        <v>0</v>
      </c>
      <c r="EA675" s="191"/>
      <c r="EB675" s="84"/>
      <c r="EC675" s="40"/>
      <c r="ED675" s="84">
        <v>0</v>
      </c>
      <c r="EE675" s="84"/>
      <c r="EF675" s="84"/>
      <c r="EG675" s="84">
        <f t="shared" si="7180"/>
        <v>0</v>
      </c>
      <c r="EH675" s="191"/>
      <c r="EI675" s="84"/>
      <c r="EJ675" s="40"/>
      <c r="EK675" s="84">
        <v>0</v>
      </c>
      <c r="EL675" s="84"/>
      <c r="EM675" s="84"/>
      <c r="EN675" s="84">
        <f t="shared" si="7181"/>
        <v>0</v>
      </c>
      <c r="EO675" s="191"/>
      <c r="EP675" s="84"/>
      <c r="EQ675" s="40"/>
      <c r="ER675" s="84">
        <v>0</v>
      </c>
      <c r="ES675" s="84"/>
      <c r="ET675" s="84"/>
      <c r="EU675" s="84">
        <f t="shared" si="7182"/>
        <v>0</v>
      </c>
      <c r="EV675" s="191"/>
      <c r="EW675" s="84"/>
      <c r="EX675" s="40"/>
      <c r="EY675" s="84">
        <v>0</v>
      </c>
      <c r="EZ675" s="84"/>
      <c r="FA675" s="84"/>
      <c r="FB675" s="84">
        <f t="shared" si="7183"/>
        <v>0</v>
      </c>
      <c r="FC675" s="191"/>
      <c r="FD675" s="84"/>
      <c r="FE675" s="40"/>
      <c r="FF675" s="84">
        <v>0</v>
      </c>
      <c r="FG675" s="84"/>
      <c r="FH675" s="84"/>
      <c r="FI675" s="84">
        <f t="shared" si="7184"/>
        <v>0</v>
      </c>
      <c r="FJ675" s="191"/>
      <c r="FK675" s="84"/>
      <c r="FL675" s="40"/>
      <c r="FM675" s="84">
        <v>0</v>
      </c>
      <c r="FN675" s="84"/>
      <c r="FO675" s="84"/>
      <c r="FP675" s="84">
        <f t="shared" si="7185"/>
        <v>0</v>
      </c>
      <c r="FQ675" s="191"/>
      <c r="FR675" s="84"/>
      <c r="FS675" s="40"/>
      <c r="FT675" s="97">
        <f t="shared" si="7186"/>
        <v>0</v>
      </c>
      <c r="FU675" s="84">
        <v>0</v>
      </c>
      <c r="FV675" s="84">
        <v>0</v>
      </c>
      <c r="FW675" s="84">
        <v>0</v>
      </c>
      <c r="FX675" s="84">
        <f t="shared" si="7187"/>
        <v>0</v>
      </c>
      <c r="FY675" s="191" t="str">
        <f t="shared" si="7188"/>
        <v>nebija plānots</v>
      </c>
      <c r="FZ675" s="84">
        <f t="shared" si="7189"/>
        <v>0</v>
      </c>
      <c r="GA675" s="84">
        <v>0</v>
      </c>
      <c r="GB675" s="84">
        <v>0</v>
      </c>
      <c r="GC675" s="84">
        <f t="shared" si="7190"/>
        <v>0</v>
      </c>
      <c r="GD675" s="84">
        <f t="shared" si="7191"/>
        <v>0</v>
      </c>
      <c r="GE675" s="84">
        <f t="shared" si="7192"/>
        <v>0</v>
      </c>
      <c r="GF675" s="191" t="str">
        <f t="shared" si="7193"/>
        <v>nebija plānots</v>
      </c>
      <c r="GG675" s="84">
        <f t="shared" si="7194"/>
        <v>0</v>
      </c>
      <c r="GH675" s="84">
        <v>0</v>
      </c>
      <c r="GI675" s="84">
        <v>0</v>
      </c>
      <c r="GJ675" s="84">
        <f t="shared" si="7195"/>
        <v>0</v>
      </c>
      <c r="GK675" s="84">
        <f t="shared" si="7196"/>
        <v>0</v>
      </c>
      <c r="GL675" s="84">
        <f t="shared" si="7197"/>
        <v>0</v>
      </c>
      <c r="GM675" s="191" t="str">
        <f t="shared" si="7198"/>
        <v>nebija plānots</v>
      </c>
      <c r="GN675" s="84">
        <f t="shared" si="7199"/>
        <v>0</v>
      </c>
      <c r="GO675" s="84">
        <v>0</v>
      </c>
      <c r="GP675" s="84">
        <v>0</v>
      </c>
      <c r="GQ675" s="84">
        <f t="shared" si="7168"/>
        <v>0</v>
      </c>
      <c r="GR675" s="84">
        <f t="shared" si="7169"/>
        <v>0</v>
      </c>
      <c r="GS675" s="84">
        <f t="shared" si="7170"/>
        <v>0</v>
      </c>
      <c r="GT675" s="191" t="str">
        <f t="shared" si="7200"/>
        <v>nebija plānots</v>
      </c>
      <c r="GU675" s="84">
        <f t="shared" si="7171"/>
        <v>0</v>
      </c>
      <c r="GV675" s="84">
        <v>0</v>
      </c>
      <c r="GW675" s="84">
        <v>0</v>
      </c>
      <c r="GX675" s="84">
        <f t="shared" si="7172"/>
        <v>0</v>
      </c>
      <c r="GY675" s="84">
        <f t="shared" si="7173"/>
        <v>0</v>
      </c>
      <c r="GZ675" s="84">
        <f t="shared" si="7174"/>
        <v>0</v>
      </c>
      <c r="HA675" s="191" t="str">
        <f t="shared" si="7364"/>
        <v>nebija plānots</v>
      </c>
      <c r="HB675" s="84">
        <f t="shared" si="7175"/>
        <v>0</v>
      </c>
      <c r="HC675" s="40"/>
      <c r="HD675" s="40"/>
      <c r="HE675" s="99"/>
      <c r="HF675" s="99"/>
      <c r="HG675" s="100"/>
      <c r="HH675" s="100"/>
      <c r="HI675" s="100"/>
    </row>
    <row r="676" spans="1:217" ht="75.400000000000006" customHeight="1" collapsed="1" x14ac:dyDescent="0.45">
      <c r="A676" s="1" t="str">
        <f t="shared" si="6994"/>
        <v>13.1.42</v>
      </c>
      <c r="B676" s="9" t="str">
        <f>C676&amp;J676&amp;"."&amp;D676</f>
        <v>13.1.42.Jā</v>
      </c>
      <c r="C676" s="1" t="s">
        <v>616</v>
      </c>
      <c r="D676" s="1" t="s">
        <v>1470</v>
      </c>
      <c r="E676" s="35">
        <v>661</v>
      </c>
      <c r="F676" s="57">
        <v>13</v>
      </c>
      <c r="G676" s="83" t="s">
        <v>616</v>
      </c>
      <c r="H676" s="57" t="s">
        <v>445</v>
      </c>
      <c r="I676" s="54" t="str">
        <f t="shared" ref="I676" si="7397">CONCATENATE(G676," ",H676)</f>
        <v xml:space="preserve">13.1.4 Atbalsts kultūras jomas uzņēmumiem un NVO </v>
      </c>
      <c r="J676" s="54">
        <v>2</v>
      </c>
      <c r="K676" s="55">
        <v>2</v>
      </c>
      <c r="L676" s="38"/>
      <c r="M676" s="57" t="s">
        <v>82</v>
      </c>
      <c r="N676" s="57" t="s">
        <v>423</v>
      </c>
      <c r="O676" s="55" t="s">
        <v>222</v>
      </c>
      <c r="P676" s="55" t="s">
        <v>225</v>
      </c>
      <c r="Q676" s="57">
        <f t="shared" ref="Q676" si="7398">S676+T676+U676+V676+W676</f>
        <v>3272500</v>
      </c>
      <c r="R676" s="57">
        <f t="shared" ref="R676" si="7399">S676+T676+U676+V676</f>
        <v>3272500</v>
      </c>
      <c r="S676" s="80">
        <v>0</v>
      </c>
      <c r="T676" s="96">
        <v>3272500</v>
      </c>
      <c r="U676" s="80">
        <v>0</v>
      </c>
      <c r="V676" s="80">
        <v>0</v>
      </c>
      <c r="W676" s="80">
        <v>0</v>
      </c>
      <c r="X676" s="85" t="str">
        <f t="shared" si="7201"/>
        <v>ReactEU ERAF</v>
      </c>
      <c r="Y676" s="85"/>
      <c r="Z676" s="85"/>
      <c r="AA676" s="85"/>
      <c r="AB676" s="85"/>
      <c r="AC676" s="85"/>
      <c r="AD676" s="85"/>
      <c r="AE676" s="85"/>
      <c r="AF676" s="85"/>
      <c r="AG676" s="85"/>
      <c r="AH676" s="85"/>
      <c r="AI676" s="85"/>
      <c r="AJ676" s="85"/>
      <c r="AK676" s="85"/>
      <c r="AL676" s="85"/>
      <c r="AM676" s="85"/>
      <c r="AN676" s="85"/>
      <c r="AO676" s="85"/>
      <c r="AP676" s="57">
        <f t="shared" ref="AP676" si="7400">AO676+AN676</f>
        <v>0</v>
      </c>
      <c r="AQ676" s="85">
        <v>0</v>
      </c>
      <c r="AR676" s="85">
        <v>0</v>
      </c>
      <c r="AS676" s="85">
        <v>0</v>
      </c>
      <c r="AT676" s="85">
        <v>0</v>
      </c>
      <c r="AU676" s="85">
        <v>0</v>
      </c>
      <c r="AV676" s="85">
        <v>0</v>
      </c>
      <c r="AW676" s="85">
        <v>0</v>
      </c>
      <c r="AX676" s="85">
        <v>0</v>
      </c>
      <c r="AY676" s="85">
        <v>0</v>
      </c>
      <c r="AZ676" s="85">
        <v>0</v>
      </c>
      <c r="BA676" s="85">
        <v>0</v>
      </c>
      <c r="BB676" s="85">
        <v>0</v>
      </c>
      <c r="BC676" s="57">
        <f t="shared" ref="BC676" si="7401">AQ676+AR676+AS676+AT676+AU676+AV676+AW676+AX676+AY676+AZ676+BA676+BB676</f>
        <v>0</v>
      </c>
      <c r="BD676" s="57">
        <f t="shared" ref="BD676" si="7402">AP676+BC676</f>
        <v>0</v>
      </c>
      <c r="BE676" s="85">
        <v>0</v>
      </c>
      <c r="BF676" s="85">
        <v>0</v>
      </c>
      <c r="BG676" s="85">
        <v>0</v>
      </c>
      <c r="BH676" s="85">
        <v>0</v>
      </c>
      <c r="BI676" s="85">
        <v>0</v>
      </c>
      <c r="BJ676" s="85">
        <v>0</v>
      </c>
      <c r="BK676" s="85">
        <v>0</v>
      </c>
      <c r="BL676" s="85">
        <v>0</v>
      </c>
      <c r="BM676" s="85">
        <v>0</v>
      </c>
      <c r="BN676" s="85">
        <v>0</v>
      </c>
      <c r="BO676" s="85">
        <v>0</v>
      </c>
      <c r="BP676" s="85">
        <v>0</v>
      </c>
      <c r="BQ676" s="57">
        <f t="shared" ref="BQ676" si="7403">BE676+BF676+BG676+BH676+BI676+BJ676+BK676+BL676+BM676+BN676+BO676+BP676</f>
        <v>0</v>
      </c>
      <c r="BR676" s="85">
        <v>0</v>
      </c>
      <c r="BS676" s="85">
        <v>0</v>
      </c>
      <c r="BT676" s="85">
        <v>0</v>
      </c>
      <c r="BU676" s="85">
        <v>0</v>
      </c>
      <c r="BV676" s="85">
        <v>0</v>
      </c>
      <c r="BW676" s="85">
        <v>0</v>
      </c>
      <c r="BX676" s="85">
        <v>0</v>
      </c>
      <c r="BY676" s="85">
        <v>0</v>
      </c>
      <c r="BZ676" s="85">
        <v>0</v>
      </c>
      <c r="CA676" s="85">
        <v>0</v>
      </c>
      <c r="CB676" s="85">
        <v>0</v>
      </c>
      <c r="CC676" s="85">
        <v>0</v>
      </c>
      <c r="CD676" s="57">
        <f t="shared" si="6867"/>
        <v>0</v>
      </c>
      <c r="CE676" s="85">
        <v>0</v>
      </c>
      <c r="CF676" s="85">
        <v>0</v>
      </c>
      <c r="CG676" s="85">
        <v>0</v>
      </c>
      <c r="CH676" s="85">
        <v>0</v>
      </c>
      <c r="CI676" s="85">
        <v>0</v>
      </c>
      <c r="CJ676" s="85">
        <v>0</v>
      </c>
      <c r="CK676" s="85">
        <v>0</v>
      </c>
      <c r="CL676" s="85">
        <v>0</v>
      </c>
      <c r="CM676" s="85">
        <v>127500</v>
      </c>
      <c r="CN676" s="85">
        <v>453373.71</v>
      </c>
      <c r="CO676" s="84">
        <v>108291.23999999999</v>
      </c>
      <c r="CP676" s="84">
        <v>752433.99</v>
      </c>
      <c r="CQ676" s="57">
        <f>CE676+CF676+CG676+CH676+CI676+CJ676+CK676+CL676+CM676+CN676+CO676+CP676</f>
        <v>1441598.94</v>
      </c>
      <c r="CR676" s="57">
        <f t="shared" si="7202"/>
        <v>1441598.94</v>
      </c>
      <c r="CS676" s="179">
        <v>126017.17</v>
      </c>
      <c r="CT676" s="84">
        <v>367426.34</v>
      </c>
      <c r="CU676" s="84">
        <v>367266.3</v>
      </c>
      <c r="CV676" s="84">
        <f t="shared" si="7203"/>
        <v>493443.51</v>
      </c>
      <c r="CW676" s="84">
        <v>0</v>
      </c>
      <c r="CX676" s="84">
        <f t="shared" si="7204"/>
        <v>493283.47</v>
      </c>
      <c r="CY676" s="191">
        <f t="shared" si="7205"/>
        <v>0.99967566702822774</v>
      </c>
      <c r="CZ676" s="84">
        <f t="shared" si="7206"/>
        <v>-160.04000000003725</v>
      </c>
      <c r="DA676" s="84">
        <f t="shared" ref="DA676:FL676" si="7404">DA677+DA678</f>
        <v>149506.23999999999</v>
      </c>
      <c r="DB676" s="84">
        <v>269680.76</v>
      </c>
      <c r="DC676" s="84">
        <f t="shared" si="7208"/>
        <v>642949.75</v>
      </c>
      <c r="DD676" s="84">
        <v>0</v>
      </c>
      <c r="DE676" s="84">
        <f t="shared" si="7176"/>
        <v>762964.23</v>
      </c>
      <c r="DF676" s="191">
        <f t="shared" ref="DF676" si="7405">IFERROR(DE676/DC676,"nebija plānots")</f>
        <v>1.1866623013695861</v>
      </c>
      <c r="DG676" s="84">
        <f t="shared" ref="DG676" si="7406">DE676-DC676</f>
        <v>120014.47999999998</v>
      </c>
      <c r="DH676" s="84">
        <f t="shared" si="7404"/>
        <v>0</v>
      </c>
      <c r="DI676" s="84">
        <v>0</v>
      </c>
      <c r="DJ676" s="84">
        <f t="shared" ref="DJ676" si="7407">DC676+DH676</f>
        <v>642949.75</v>
      </c>
      <c r="DK676" s="84">
        <v>0</v>
      </c>
      <c r="DL676" s="84">
        <f t="shared" si="7177"/>
        <v>762964.23</v>
      </c>
      <c r="DM676" s="191">
        <f t="shared" ref="DM676" si="7408">IFERROR(DL676/DJ676,"nebija plānots")</f>
        <v>1.1866623013695861</v>
      </c>
      <c r="DN676" s="84">
        <f t="shared" ref="DN676" si="7409">DL676-DJ676</f>
        <v>120014.47999999998</v>
      </c>
      <c r="DO676" s="84">
        <f t="shared" si="7404"/>
        <v>197238.55</v>
      </c>
      <c r="DP676" s="84">
        <v>378605.19</v>
      </c>
      <c r="DQ676" s="84">
        <f t="shared" ref="DQ676" si="7410">DJ676+DO676</f>
        <v>840188.3</v>
      </c>
      <c r="DR676" s="84">
        <v>0</v>
      </c>
      <c r="DS676" s="84">
        <f t="shared" si="7178"/>
        <v>1141569.42</v>
      </c>
      <c r="DT676" s="191">
        <f t="shared" ref="DT676" si="7411">IFERROR(DS676/DQ676,"nebija plānots")</f>
        <v>1.3587066375477972</v>
      </c>
      <c r="DU676" s="84">
        <f t="shared" ref="DU676" si="7412">DS676-DQ676</f>
        <v>301381.11999999988</v>
      </c>
      <c r="DV676" s="84">
        <f t="shared" si="7404"/>
        <v>93010.73</v>
      </c>
      <c r="DW676" s="84">
        <v>26672.17</v>
      </c>
      <c r="DX676" s="84">
        <f t="shared" ref="DX676" si="7413">DQ676+DV676</f>
        <v>933199.03</v>
      </c>
      <c r="DY676" s="84">
        <v>0</v>
      </c>
      <c r="DZ676" s="84">
        <f t="shared" si="7179"/>
        <v>1168241.5899999999</v>
      </c>
      <c r="EA676" s="191">
        <f t="shared" ref="EA676" si="7414">IFERROR(DZ676/DX676,"nebija plānots")</f>
        <v>1.2518675571276578</v>
      </c>
      <c r="EB676" s="84">
        <f t="shared" ref="EB676" si="7415">DZ676-DX676</f>
        <v>235042.55999999982</v>
      </c>
      <c r="EC676" s="84">
        <f t="shared" si="7404"/>
        <v>54701.21</v>
      </c>
      <c r="ED676" s="84">
        <v>0</v>
      </c>
      <c r="EE676" s="84">
        <f t="shared" ref="EE676" si="7416">DX676+EC676</f>
        <v>987900.24</v>
      </c>
      <c r="EF676" s="84">
        <v>0</v>
      </c>
      <c r="EG676" s="84">
        <f t="shared" si="7180"/>
        <v>1168241.5899999999</v>
      </c>
      <c r="EH676" s="191">
        <f t="shared" ref="EH676" si="7417">IFERROR(EG676/EE676,"nebija plānots")</f>
        <v>1.1825501631622235</v>
      </c>
      <c r="EI676" s="84">
        <f t="shared" ref="EI676" si="7418">EG676-EE676</f>
        <v>180341.34999999986</v>
      </c>
      <c r="EJ676" s="84">
        <f t="shared" si="7404"/>
        <v>34425</v>
      </c>
      <c r="EK676" s="84">
        <v>0</v>
      </c>
      <c r="EL676" s="84">
        <f t="shared" ref="EL676" si="7419">EE676+EJ676</f>
        <v>1022325.24</v>
      </c>
      <c r="EM676" s="84">
        <v>0</v>
      </c>
      <c r="EN676" s="84">
        <f t="shared" si="7181"/>
        <v>1168241.5899999999</v>
      </c>
      <c r="EO676" s="191">
        <f t="shared" ref="EO676" si="7420">IFERROR(EN676/EL676,"nebija plānots")</f>
        <v>1.1427298713665721</v>
      </c>
      <c r="EP676" s="84">
        <f t="shared" ref="EP676" si="7421">EN676-EL676</f>
        <v>145916.34999999986</v>
      </c>
      <c r="EQ676" s="84">
        <f t="shared" si="7404"/>
        <v>34132.550000000003</v>
      </c>
      <c r="ER676" s="84">
        <v>199174.75</v>
      </c>
      <c r="ES676" s="84">
        <f t="shared" ref="ES676" si="7422">EL676+EQ676</f>
        <v>1056457.79</v>
      </c>
      <c r="ET676" s="84">
        <v>0</v>
      </c>
      <c r="EU676" s="84">
        <f t="shared" si="7182"/>
        <v>1367416.3399999999</v>
      </c>
      <c r="EV676" s="191">
        <f t="shared" ref="EV676" si="7423">IFERROR(EU676/ES676,"nebija plānots")</f>
        <v>1.2943407232578594</v>
      </c>
      <c r="EW676" s="84">
        <f t="shared" ref="EW676" si="7424">EU676-ES676</f>
        <v>310958.54999999981</v>
      </c>
      <c r="EX676" s="84">
        <f t="shared" si="7404"/>
        <v>85375.53</v>
      </c>
      <c r="EY676" s="84">
        <v>0</v>
      </c>
      <c r="EZ676" s="84">
        <f t="shared" ref="EZ676" si="7425">ES676+EX676</f>
        <v>1141833.32</v>
      </c>
      <c r="FA676" s="84">
        <v>0</v>
      </c>
      <c r="FB676" s="84">
        <f t="shared" si="7183"/>
        <v>1367416.3399999999</v>
      </c>
      <c r="FC676" s="191">
        <f t="shared" ref="FC676" si="7426">IFERROR(FB676/EZ676,"nebija plānots")</f>
        <v>1.1975621275441495</v>
      </c>
      <c r="FD676" s="84">
        <f t="shared" ref="FD676" si="7427">FB676-EZ676</f>
        <v>225583.01999999979</v>
      </c>
      <c r="FE676" s="84">
        <f t="shared" si="7404"/>
        <v>52912.5</v>
      </c>
      <c r="FF676" s="84">
        <v>131646.13</v>
      </c>
      <c r="FG676" s="84">
        <f t="shared" ref="FG676" si="7428">EZ676+FE676</f>
        <v>1194745.82</v>
      </c>
      <c r="FH676" s="84">
        <v>0</v>
      </c>
      <c r="FI676" s="84">
        <f t="shared" si="7184"/>
        <v>1499062.4699999997</v>
      </c>
      <c r="FJ676" s="191">
        <f t="shared" ref="FJ676" si="7429">IFERROR(FI676/FG676,"nebija plānots")</f>
        <v>1.2547124626056441</v>
      </c>
      <c r="FK676" s="84">
        <f t="shared" ref="FK676" si="7430">FI676-FG676</f>
        <v>304316.64999999967</v>
      </c>
      <c r="FL676" s="84">
        <f t="shared" si="7404"/>
        <v>87889.29</v>
      </c>
      <c r="FM676" s="84">
        <v>0</v>
      </c>
      <c r="FN676" s="84">
        <f t="shared" ref="FN676" si="7431">FG676+FL676</f>
        <v>1282635.1100000001</v>
      </c>
      <c r="FO676" s="84">
        <v>0</v>
      </c>
      <c r="FP676" s="84">
        <f t="shared" si="7185"/>
        <v>1499062.4699999997</v>
      </c>
      <c r="FQ676" s="191">
        <f t="shared" ref="FQ676" si="7432">IFERROR(FP676/FN676,"nebija plānots")</f>
        <v>1.1687365005936876</v>
      </c>
      <c r="FR676" s="84">
        <f t="shared" ref="FR676" si="7433">FP676-FN676</f>
        <v>216427.35999999964</v>
      </c>
      <c r="FS676" s="132">
        <f t="shared" ref="FS676" si="7434">CS676+CT676+DA676+DH676+DO676+DV676+EC676+EJ676+EQ676+EX676+FE676+FL676</f>
        <v>1282635.1100000001</v>
      </c>
      <c r="FT676" s="97">
        <f t="shared" si="7186"/>
        <v>2940661.4099999997</v>
      </c>
      <c r="FU676" s="84">
        <v>329265.3</v>
      </c>
      <c r="FV676" s="84">
        <v>97942.76999999999</v>
      </c>
      <c r="FW676" s="84">
        <v>0</v>
      </c>
      <c r="FX676" s="84">
        <f t="shared" si="7187"/>
        <v>97942.76999999999</v>
      </c>
      <c r="FY676" s="191">
        <f t="shared" si="7188"/>
        <v>0.29745852356746971</v>
      </c>
      <c r="FZ676" s="84">
        <f t="shared" si="7189"/>
        <v>231322.53</v>
      </c>
      <c r="GA676" s="84">
        <v>140233.81</v>
      </c>
      <c r="GB676" s="84">
        <v>0</v>
      </c>
      <c r="GC676" s="84">
        <f t="shared" si="7190"/>
        <v>140233.81</v>
      </c>
      <c r="GD676" s="84">
        <f t="shared" si="7191"/>
        <v>0</v>
      </c>
      <c r="GE676" s="84">
        <f t="shared" si="7192"/>
        <v>238176.58</v>
      </c>
      <c r="GF676" s="191">
        <f t="shared" si="7193"/>
        <v>0.72335766933229828</v>
      </c>
      <c r="GG676" s="84">
        <f t="shared" si="7194"/>
        <v>91088.72</v>
      </c>
      <c r="GH676" s="84">
        <v>93499.71</v>
      </c>
      <c r="GI676" s="84">
        <v>0</v>
      </c>
      <c r="GJ676" s="84">
        <f t="shared" si="7195"/>
        <v>93499.71</v>
      </c>
      <c r="GK676" s="84">
        <f t="shared" si="7196"/>
        <v>0</v>
      </c>
      <c r="GL676" s="84">
        <f t="shared" si="7197"/>
        <v>331676.28999999998</v>
      </c>
      <c r="GM676" s="191">
        <f t="shared" si="7198"/>
        <v>1.0073223324777922</v>
      </c>
      <c r="GN676" s="84">
        <f t="shared" si="7199"/>
        <v>-2410.9900000000052</v>
      </c>
      <c r="GO676" s="84">
        <v>0</v>
      </c>
      <c r="GP676" s="84">
        <v>0</v>
      </c>
      <c r="GQ676" s="84">
        <f t="shared" si="7168"/>
        <v>0</v>
      </c>
      <c r="GR676" s="84">
        <f t="shared" si="7169"/>
        <v>0</v>
      </c>
      <c r="GS676" s="84">
        <f t="shared" si="7170"/>
        <v>331676.28999999998</v>
      </c>
      <c r="GT676" s="191">
        <f t="shared" si="7200"/>
        <v>1.0073223324777922</v>
      </c>
      <c r="GU676" s="84">
        <f t="shared" si="7171"/>
        <v>-2410.9900000000052</v>
      </c>
      <c r="GV676" s="84">
        <v>0</v>
      </c>
      <c r="GW676" s="84">
        <v>0</v>
      </c>
      <c r="GX676" s="84">
        <f t="shared" si="7172"/>
        <v>0</v>
      </c>
      <c r="GY676" s="84">
        <f t="shared" si="7173"/>
        <v>0</v>
      </c>
      <c r="GZ676" s="84">
        <f t="shared" si="7174"/>
        <v>331676.28999999998</v>
      </c>
      <c r="HA676" s="191">
        <f t="shared" si="7364"/>
        <v>1.0073223324777922</v>
      </c>
      <c r="HB676" s="84">
        <f t="shared" si="7175"/>
        <v>-2410.9900000000052</v>
      </c>
      <c r="HC676" s="57">
        <f>FU676+FS676+CQ676+CD676+BQ676+BC676+AP676</f>
        <v>3053499.35</v>
      </c>
      <c r="HD676" s="57">
        <f>Q676-HC676</f>
        <v>219000.64999999991</v>
      </c>
      <c r="HE676" s="60" t="s">
        <v>893</v>
      </c>
      <c r="HF676" s="58"/>
      <c r="HG676" s="59"/>
      <c r="HH676" s="59"/>
      <c r="HI676" s="59"/>
    </row>
    <row r="677" spans="1:217" ht="75.400000000000006" hidden="1" customHeight="1" outlineLevel="1" x14ac:dyDescent="0.45">
      <c r="B677" s="9"/>
      <c r="D677" s="1" t="s">
        <v>1470</v>
      </c>
      <c r="E677" s="35">
        <v>662</v>
      </c>
      <c r="F677" s="40">
        <v>13</v>
      </c>
      <c r="G677" s="40" t="s">
        <v>444</v>
      </c>
      <c r="H677" s="40" t="s">
        <v>445</v>
      </c>
      <c r="I677" s="37" t="s">
        <v>590</v>
      </c>
      <c r="J677" s="54">
        <v>0</v>
      </c>
      <c r="K677" s="38"/>
      <c r="L677" s="38"/>
      <c r="M677" s="40" t="s">
        <v>82</v>
      </c>
      <c r="N677" s="40"/>
      <c r="O677" s="38"/>
      <c r="P677" s="38" t="s">
        <v>456</v>
      </c>
      <c r="Q677" s="40"/>
      <c r="R677" s="40"/>
      <c r="S677" s="40"/>
      <c r="T677" s="40"/>
      <c r="U677" s="40"/>
      <c r="V677" s="40"/>
      <c r="W677" s="40"/>
      <c r="X677" s="85">
        <f t="shared" si="7201"/>
        <v>0</v>
      </c>
      <c r="Y677" s="40"/>
      <c r="Z677" s="40"/>
      <c r="AA677" s="40"/>
      <c r="AB677" s="40"/>
      <c r="AC677" s="40"/>
      <c r="AD677" s="40"/>
      <c r="AE677" s="40"/>
      <c r="AF677" s="40"/>
      <c r="AG677" s="40"/>
      <c r="AH677" s="40"/>
      <c r="AI677" s="40"/>
      <c r="AJ677" s="40"/>
      <c r="AK677" s="40"/>
      <c r="AL677" s="40"/>
      <c r="AM677" s="40"/>
      <c r="AN677" s="40"/>
      <c r="AO677" s="40"/>
      <c r="AP677" s="40"/>
      <c r="AQ677" s="40"/>
      <c r="AR677" s="40"/>
      <c r="AS677" s="40"/>
      <c r="AT677" s="40"/>
      <c r="AU677" s="40"/>
      <c r="AV677" s="40"/>
      <c r="AW677" s="40"/>
      <c r="AX677" s="40"/>
      <c r="AY677" s="40"/>
      <c r="AZ677" s="40"/>
      <c r="BA677" s="40"/>
      <c r="BB677" s="40"/>
      <c r="BC677" s="40"/>
      <c r="BD677" s="40"/>
      <c r="BE677" s="40"/>
      <c r="BF677" s="40"/>
      <c r="BG677" s="40"/>
      <c r="BH677" s="40"/>
      <c r="BI677" s="40"/>
      <c r="BJ677" s="40"/>
      <c r="BK677" s="40"/>
      <c r="BL677" s="40"/>
      <c r="BM677" s="40"/>
      <c r="BN677" s="40"/>
      <c r="BO677" s="40"/>
      <c r="BP677" s="40"/>
      <c r="BQ677" s="40"/>
      <c r="BR677" s="40"/>
      <c r="BS677" s="40"/>
      <c r="BT677" s="40"/>
      <c r="BU677" s="40"/>
      <c r="BV677" s="40"/>
      <c r="BW677" s="40"/>
      <c r="BX677" s="40"/>
      <c r="BY677" s="40"/>
      <c r="BZ677" s="40"/>
      <c r="CA677" s="40"/>
      <c r="CB677" s="40"/>
      <c r="CC677" s="40"/>
      <c r="CD677" s="40"/>
      <c r="CE677" s="40"/>
      <c r="CF677" s="40"/>
      <c r="CG677" s="40"/>
      <c r="CH677" s="40"/>
      <c r="CI677" s="40"/>
      <c r="CJ677" s="40"/>
      <c r="CK677" s="40"/>
      <c r="CL677" s="40"/>
      <c r="CM677" s="40"/>
      <c r="CN677" s="40"/>
      <c r="CO677" s="84">
        <v>0</v>
      </c>
      <c r="CP677" s="84">
        <v>0</v>
      </c>
      <c r="CQ677" s="40"/>
      <c r="CR677" s="57">
        <f t="shared" si="7202"/>
        <v>0</v>
      </c>
      <c r="CS677" s="40"/>
      <c r="CT677" s="40"/>
      <c r="CU677" s="84"/>
      <c r="CV677" s="84"/>
      <c r="CW677" s="84"/>
      <c r="CX677" s="84"/>
      <c r="CY677" s="191"/>
      <c r="CZ677" s="84"/>
      <c r="DA677" s="40"/>
      <c r="DB677" s="84">
        <v>0</v>
      </c>
      <c r="DC677" s="84"/>
      <c r="DD677" s="84"/>
      <c r="DE677" s="84">
        <f t="shared" si="7176"/>
        <v>0</v>
      </c>
      <c r="DF677" s="191"/>
      <c r="DG677" s="84"/>
      <c r="DH677" s="40"/>
      <c r="DI677" s="84">
        <v>0</v>
      </c>
      <c r="DJ677" s="84"/>
      <c r="DK677" s="84"/>
      <c r="DL677" s="84">
        <f t="shared" si="7177"/>
        <v>0</v>
      </c>
      <c r="DM677" s="191"/>
      <c r="DN677" s="84"/>
      <c r="DO677" s="40"/>
      <c r="DP677" s="84">
        <v>0</v>
      </c>
      <c r="DQ677" s="84"/>
      <c r="DR677" s="84"/>
      <c r="DS677" s="84">
        <f t="shared" si="7178"/>
        <v>0</v>
      </c>
      <c r="DT677" s="191"/>
      <c r="DU677" s="84"/>
      <c r="DV677" s="40"/>
      <c r="DW677" s="84">
        <v>0</v>
      </c>
      <c r="DX677" s="84"/>
      <c r="DY677" s="84"/>
      <c r="DZ677" s="84">
        <f t="shared" si="7179"/>
        <v>0</v>
      </c>
      <c r="EA677" s="191"/>
      <c r="EB677" s="84"/>
      <c r="EC677" s="40"/>
      <c r="ED677" s="84">
        <v>0</v>
      </c>
      <c r="EE677" s="84"/>
      <c r="EF677" s="84"/>
      <c r="EG677" s="84">
        <f t="shared" si="7180"/>
        <v>0</v>
      </c>
      <c r="EH677" s="191"/>
      <c r="EI677" s="84"/>
      <c r="EJ677" s="40"/>
      <c r="EK677" s="84">
        <v>0</v>
      </c>
      <c r="EL677" s="84"/>
      <c r="EM677" s="84"/>
      <c r="EN677" s="84">
        <f t="shared" si="7181"/>
        <v>0</v>
      </c>
      <c r="EO677" s="191"/>
      <c r="EP677" s="84"/>
      <c r="EQ677" s="40"/>
      <c r="ER677" s="84">
        <v>0</v>
      </c>
      <c r="ES677" s="84"/>
      <c r="ET677" s="84"/>
      <c r="EU677" s="84">
        <f t="shared" si="7182"/>
        <v>0</v>
      </c>
      <c r="EV677" s="191"/>
      <c r="EW677" s="84"/>
      <c r="EX677" s="40"/>
      <c r="EY677" s="84">
        <v>0</v>
      </c>
      <c r="EZ677" s="84"/>
      <c r="FA677" s="84"/>
      <c r="FB677" s="84">
        <f t="shared" si="7183"/>
        <v>0</v>
      </c>
      <c r="FC677" s="191"/>
      <c r="FD677" s="84"/>
      <c r="FE677" s="40"/>
      <c r="FF677" s="84">
        <v>0</v>
      </c>
      <c r="FG677" s="84"/>
      <c r="FH677" s="84"/>
      <c r="FI677" s="84">
        <f t="shared" si="7184"/>
        <v>0</v>
      </c>
      <c r="FJ677" s="191"/>
      <c r="FK677" s="84"/>
      <c r="FL677" s="40"/>
      <c r="FM677" s="84">
        <v>0</v>
      </c>
      <c r="FN677" s="84"/>
      <c r="FO677" s="84"/>
      <c r="FP677" s="84">
        <f t="shared" si="7185"/>
        <v>0</v>
      </c>
      <c r="FQ677" s="191"/>
      <c r="FR677" s="84"/>
      <c r="FS677" s="40"/>
      <c r="FT677" s="97">
        <f t="shared" si="7186"/>
        <v>0</v>
      </c>
      <c r="FU677" s="84">
        <v>0</v>
      </c>
      <c r="FV677" s="84">
        <v>0</v>
      </c>
      <c r="FW677" s="84">
        <v>0</v>
      </c>
      <c r="FX677" s="84">
        <f t="shared" si="7187"/>
        <v>0</v>
      </c>
      <c r="FY677" s="191" t="str">
        <f t="shared" si="7188"/>
        <v>nebija plānots</v>
      </c>
      <c r="FZ677" s="84">
        <f t="shared" si="7189"/>
        <v>0</v>
      </c>
      <c r="GA677" s="84">
        <v>0</v>
      </c>
      <c r="GB677" s="84">
        <v>0</v>
      </c>
      <c r="GC677" s="84">
        <f t="shared" si="7190"/>
        <v>0</v>
      </c>
      <c r="GD677" s="84">
        <f t="shared" si="7191"/>
        <v>0</v>
      </c>
      <c r="GE677" s="84">
        <f t="shared" si="7192"/>
        <v>0</v>
      </c>
      <c r="GF677" s="191" t="str">
        <f t="shared" si="7193"/>
        <v>nebija plānots</v>
      </c>
      <c r="GG677" s="84">
        <f t="shared" si="7194"/>
        <v>0</v>
      </c>
      <c r="GH677" s="84">
        <v>0</v>
      </c>
      <c r="GI677" s="84">
        <v>0</v>
      </c>
      <c r="GJ677" s="84">
        <f t="shared" si="7195"/>
        <v>0</v>
      </c>
      <c r="GK677" s="84">
        <f t="shared" si="7196"/>
        <v>0</v>
      </c>
      <c r="GL677" s="84">
        <f t="shared" si="7197"/>
        <v>0</v>
      </c>
      <c r="GM677" s="191" t="str">
        <f t="shared" si="7198"/>
        <v>nebija plānots</v>
      </c>
      <c r="GN677" s="84">
        <f t="shared" si="7199"/>
        <v>0</v>
      </c>
      <c r="GO677" s="84">
        <v>0</v>
      </c>
      <c r="GP677" s="84">
        <v>0</v>
      </c>
      <c r="GQ677" s="84">
        <f t="shared" si="7168"/>
        <v>0</v>
      </c>
      <c r="GR677" s="84">
        <f t="shared" si="7169"/>
        <v>0</v>
      </c>
      <c r="GS677" s="84">
        <f t="shared" si="7170"/>
        <v>0</v>
      </c>
      <c r="GT677" s="191" t="str">
        <f t="shared" si="7200"/>
        <v>nebija plānots</v>
      </c>
      <c r="GU677" s="84">
        <f t="shared" si="7171"/>
        <v>0</v>
      </c>
      <c r="GV677" s="84">
        <v>0</v>
      </c>
      <c r="GW677" s="84">
        <v>0</v>
      </c>
      <c r="GX677" s="84">
        <f t="shared" si="7172"/>
        <v>0</v>
      </c>
      <c r="GY677" s="84">
        <f t="shared" si="7173"/>
        <v>0</v>
      </c>
      <c r="GZ677" s="84">
        <f t="shared" si="7174"/>
        <v>0</v>
      </c>
      <c r="HA677" s="191" t="str">
        <f t="shared" si="7364"/>
        <v>nebija plānots</v>
      </c>
      <c r="HB677" s="84">
        <f t="shared" si="7175"/>
        <v>0</v>
      </c>
      <c r="HC677" s="40"/>
      <c r="HD677" s="40"/>
      <c r="HE677" s="99"/>
      <c r="HF677" s="99"/>
      <c r="HG677" s="100"/>
      <c r="HH677" s="100"/>
      <c r="HI677" s="100"/>
    </row>
    <row r="678" spans="1:217" ht="75.400000000000006" hidden="1" customHeight="1" outlineLevel="1" x14ac:dyDescent="0.45">
      <c r="B678" s="9"/>
      <c r="D678" s="1" t="s">
        <v>1470</v>
      </c>
      <c r="E678" s="35">
        <v>663</v>
      </c>
      <c r="F678" s="40">
        <v>13</v>
      </c>
      <c r="G678" s="40" t="s">
        <v>444</v>
      </c>
      <c r="H678" s="40" t="s">
        <v>445</v>
      </c>
      <c r="I678" s="37" t="s">
        <v>590</v>
      </c>
      <c r="J678" s="54">
        <v>0</v>
      </c>
      <c r="K678" s="38"/>
      <c r="L678" s="38"/>
      <c r="M678" s="40" t="s">
        <v>82</v>
      </c>
      <c r="N678" s="40"/>
      <c r="O678" s="38"/>
      <c r="P678" s="38" t="s">
        <v>457</v>
      </c>
      <c r="Q678" s="40"/>
      <c r="R678" s="40"/>
      <c r="S678" s="40"/>
      <c r="T678" s="40"/>
      <c r="U678" s="40"/>
      <c r="V678" s="40"/>
      <c r="W678" s="40"/>
      <c r="X678" s="85">
        <f t="shared" si="7201"/>
        <v>0</v>
      </c>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0"/>
      <c r="AZ678" s="40"/>
      <c r="BA678" s="40"/>
      <c r="BB678" s="40"/>
      <c r="BC678" s="40"/>
      <c r="BD678" s="40"/>
      <c r="BE678" s="40"/>
      <c r="BF678" s="40"/>
      <c r="BG678" s="40"/>
      <c r="BH678" s="40"/>
      <c r="BI678" s="40"/>
      <c r="BJ678" s="40"/>
      <c r="BK678" s="40"/>
      <c r="BL678" s="40"/>
      <c r="BM678" s="40"/>
      <c r="BN678" s="40"/>
      <c r="BO678" s="40"/>
      <c r="BP678" s="40"/>
      <c r="BQ678" s="40"/>
      <c r="BR678" s="40"/>
      <c r="BS678" s="40"/>
      <c r="BT678" s="40"/>
      <c r="BU678" s="40"/>
      <c r="BV678" s="40"/>
      <c r="BW678" s="40"/>
      <c r="BX678" s="40"/>
      <c r="BY678" s="40"/>
      <c r="BZ678" s="40"/>
      <c r="CA678" s="40"/>
      <c r="CB678" s="40"/>
      <c r="CC678" s="40"/>
      <c r="CD678" s="40"/>
      <c r="CE678" s="40"/>
      <c r="CF678" s="40"/>
      <c r="CG678" s="40"/>
      <c r="CH678" s="40"/>
      <c r="CI678" s="40"/>
      <c r="CJ678" s="40"/>
      <c r="CK678" s="40"/>
      <c r="CL678" s="40"/>
      <c r="CM678" s="40"/>
      <c r="CN678" s="40"/>
      <c r="CO678" s="84">
        <v>0</v>
      </c>
      <c r="CP678" s="84">
        <v>0</v>
      </c>
      <c r="CQ678" s="40"/>
      <c r="CR678" s="57">
        <f t="shared" si="7202"/>
        <v>0</v>
      </c>
      <c r="CS678" s="40"/>
      <c r="CT678" s="40">
        <v>367426.34</v>
      </c>
      <c r="CU678" s="84"/>
      <c r="CV678" s="84"/>
      <c r="CW678" s="84"/>
      <c r="CX678" s="84"/>
      <c r="CY678" s="191"/>
      <c r="CZ678" s="84"/>
      <c r="DA678" s="40">
        <v>149506.23999999999</v>
      </c>
      <c r="DB678" s="84">
        <v>0</v>
      </c>
      <c r="DC678" s="84"/>
      <c r="DD678" s="84"/>
      <c r="DE678" s="84">
        <f t="shared" si="7176"/>
        <v>0</v>
      </c>
      <c r="DF678" s="191"/>
      <c r="DG678" s="84"/>
      <c r="DH678" s="40">
        <v>0</v>
      </c>
      <c r="DI678" s="84">
        <v>0</v>
      </c>
      <c r="DJ678" s="84"/>
      <c r="DK678" s="84"/>
      <c r="DL678" s="84">
        <f t="shared" si="7177"/>
        <v>0</v>
      </c>
      <c r="DM678" s="191"/>
      <c r="DN678" s="84"/>
      <c r="DO678" s="40">
        <v>197238.55</v>
      </c>
      <c r="DP678" s="84">
        <v>0</v>
      </c>
      <c r="DQ678" s="84"/>
      <c r="DR678" s="84"/>
      <c r="DS678" s="84">
        <f t="shared" si="7178"/>
        <v>0</v>
      </c>
      <c r="DT678" s="191"/>
      <c r="DU678" s="84"/>
      <c r="DV678" s="40">
        <v>93010.73</v>
      </c>
      <c r="DW678" s="84">
        <v>0</v>
      </c>
      <c r="DX678" s="84"/>
      <c r="DY678" s="84"/>
      <c r="DZ678" s="84">
        <f t="shared" si="7179"/>
        <v>0</v>
      </c>
      <c r="EA678" s="191"/>
      <c r="EB678" s="84"/>
      <c r="EC678" s="40">
        <v>54701.21</v>
      </c>
      <c r="ED678" s="84">
        <v>0</v>
      </c>
      <c r="EE678" s="84"/>
      <c r="EF678" s="84"/>
      <c r="EG678" s="84">
        <f t="shared" si="7180"/>
        <v>0</v>
      </c>
      <c r="EH678" s="191"/>
      <c r="EI678" s="84"/>
      <c r="EJ678" s="40">
        <v>34425</v>
      </c>
      <c r="EK678" s="84">
        <v>0</v>
      </c>
      <c r="EL678" s="84"/>
      <c r="EM678" s="84"/>
      <c r="EN678" s="84">
        <f t="shared" si="7181"/>
        <v>0</v>
      </c>
      <c r="EO678" s="191"/>
      <c r="EP678" s="84"/>
      <c r="EQ678" s="40">
        <v>34132.550000000003</v>
      </c>
      <c r="ER678" s="84">
        <v>0</v>
      </c>
      <c r="ES678" s="84"/>
      <c r="ET678" s="84"/>
      <c r="EU678" s="84">
        <f t="shared" si="7182"/>
        <v>0</v>
      </c>
      <c r="EV678" s="191"/>
      <c r="EW678" s="84"/>
      <c r="EX678" s="40">
        <v>85375.53</v>
      </c>
      <c r="EY678" s="84">
        <v>0</v>
      </c>
      <c r="EZ678" s="84"/>
      <c r="FA678" s="84"/>
      <c r="FB678" s="84">
        <f t="shared" si="7183"/>
        <v>0</v>
      </c>
      <c r="FC678" s="191"/>
      <c r="FD678" s="84"/>
      <c r="FE678" s="40">
        <v>52912.5</v>
      </c>
      <c r="FF678" s="84">
        <v>0</v>
      </c>
      <c r="FG678" s="84"/>
      <c r="FH678" s="84"/>
      <c r="FI678" s="84">
        <f t="shared" si="7184"/>
        <v>0</v>
      </c>
      <c r="FJ678" s="191"/>
      <c r="FK678" s="84"/>
      <c r="FL678" s="40">
        <v>87889.29</v>
      </c>
      <c r="FM678" s="84">
        <v>0</v>
      </c>
      <c r="FN678" s="84"/>
      <c r="FO678" s="84"/>
      <c r="FP678" s="84">
        <f t="shared" si="7185"/>
        <v>0</v>
      </c>
      <c r="FQ678" s="191"/>
      <c r="FR678" s="84"/>
      <c r="FS678" s="40"/>
      <c r="FT678" s="97">
        <f t="shared" si="7186"/>
        <v>0</v>
      </c>
      <c r="FU678" s="84">
        <v>0</v>
      </c>
      <c r="FV678" s="84">
        <v>0</v>
      </c>
      <c r="FW678" s="84">
        <v>0</v>
      </c>
      <c r="FX678" s="84">
        <f t="shared" si="7187"/>
        <v>0</v>
      </c>
      <c r="FY678" s="191" t="str">
        <f t="shared" si="7188"/>
        <v>nebija plānots</v>
      </c>
      <c r="FZ678" s="84">
        <f t="shared" si="7189"/>
        <v>0</v>
      </c>
      <c r="GA678" s="84">
        <v>0</v>
      </c>
      <c r="GB678" s="84">
        <v>0</v>
      </c>
      <c r="GC678" s="84">
        <f t="shared" si="7190"/>
        <v>0</v>
      </c>
      <c r="GD678" s="84">
        <f t="shared" si="7191"/>
        <v>0</v>
      </c>
      <c r="GE678" s="84">
        <f t="shared" si="7192"/>
        <v>0</v>
      </c>
      <c r="GF678" s="191" t="str">
        <f t="shared" si="7193"/>
        <v>nebija plānots</v>
      </c>
      <c r="GG678" s="84">
        <f t="shared" si="7194"/>
        <v>0</v>
      </c>
      <c r="GH678" s="84">
        <v>0</v>
      </c>
      <c r="GI678" s="84">
        <v>0</v>
      </c>
      <c r="GJ678" s="84">
        <f t="shared" si="7195"/>
        <v>0</v>
      </c>
      <c r="GK678" s="84">
        <f t="shared" si="7196"/>
        <v>0</v>
      </c>
      <c r="GL678" s="84">
        <f t="shared" si="7197"/>
        <v>0</v>
      </c>
      <c r="GM678" s="191" t="str">
        <f t="shared" si="7198"/>
        <v>nebija plānots</v>
      </c>
      <c r="GN678" s="84">
        <f t="shared" si="7199"/>
        <v>0</v>
      </c>
      <c r="GO678" s="84">
        <v>0</v>
      </c>
      <c r="GP678" s="84">
        <v>0</v>
      </c>
      <c r="GQ678" s="84">
        <f t="shared" si="7168"/>
        <v>0</v>
      </c>
      <c r="GR678" s="84">
        <f t="shared" si="7169"/>
        <v>0</v>
      </c>
      <c r="GS678" s="84">
        <f t="shared" si="7170"/>
        <v>0</v>
      </c>
      <c r="GT678" s="191" t="str">
        <f t="shared" si="7200"/>
        <v>nebija plānots</v>
      </c>
      <c r="GU678" s="84">
        <f t="shared" si="7171"/>
        <v>0</v>
      </c>
      <c r="GV678" s="84">
        <v>0</v>
      </c>
      <c r="GW678" s="84">
        <v>0</v>
      </c>
      <c r="GX678" s="84">
        <f t="shared" si="7172"/>
        <v>0</v>
      </c>
      <c r="GY678" s="84">
        <f t="shared" si="7173"/>
        <v>0</v>
      </c>
      <c r="GZ678" s="84">
        <f t="shared" si="7174"/>
        <v>0</v>
      </c>
      <c r="HA678" s="191" t="str">
        <f t="shared" si="7364"/>
        <v>nebija plānots</v>
      </c>
      <c r="HB678" s="84">
        <f t="shared" si="7175"/>
        <v>0</v>
      </c>
      <c r="HC678" s="40"/>
      <c r="HD678" s="40"/>
      <c r="HE678" s="99"/>
      <c r="HF678" s="153">
        <v>0.8</v>
      </c>
      <c r="HG678" s="153" t="s">
        <v>937</v>
      </c>
      <c r="HH678" s="100"/>
      <c r="HI678" s="100"/>
    </row>
    <row r="679" spans="1:217" ht="75.400000000000006" customHeight="1" collapsed="1" x14ac:dyDescent="0.45">
      <c r="A679" s="8" t="s">
        <v>1058</v>
      </c>
      <c r="B679" s="9" t="str">
        <f>C679&amp;J679&amp;"."&amp;D679</f>
        <v>13.1.43.Jā</v>
      </c>
      <c r="C679" s="1" t="s">
        <v>616</v>
      </c>
      <c r="D679" s="1" t="s">
        <v>1470</v>
      </c>
      <c r="E679" s="35"/>
      <c r="F679" s="57">
        <v>13</v>
      </c>
      <c r="G679" s="83" t="s">
        <v>616</v>
      </c>
      <c r="H679" s="57" t="s">
        <v>445</v>
      </c>
      <c r="I679" s="54" t="str">
        <f t="shared" ref="I679" si="7435">CONCATENATE(G679," ",H679)</f>
        <v xml:space="preserve">13.1.4 Atbalsts kultūras jomas uzņēmumiem un NVO </v>
      </c>
      <c r="J679" s="54">
        <v>3</v>
      </c>
      <c r="K679" s="55">
        <v>3</v>
      </c>
      <c r="L679" s="38"/>
      <c r="M679" s="57" t="s">
        <v>82</v>
      </c>
      <c r="N679" s="57" t="s">
        <v>423</v>
      </c>
      <c r="O679" s="55" t="s">
        <v>222</v>
      </c>
      <c r="P679" s="130" t="s">
        <v>225</v>
      </c>
      <c r="Q679" s="57">
        <f t="shared" ref="Q679" si="7436">S679+T679+U679+V679+W679</f>
        <v>5482500</v>
      </c>
      <c r="R679" s="57">
        <f t="shared" ref="R679" si="7437">S679+T679+U679+V679</f>
        <v>5482500</v>
      </c>
      <c r="S679" s="80"/>
      <c r="T679" s="96">
        <v>5482500</v>
      </c>
      <c r="U679" s="80"/>
      <c r="V679" s="80"/>
      <c r="W679" s="80"/>
      <c r="X679" s="85" t="str">
        <f t="shared" si="7201"/>
        <v>ReactEU ERAF</v>
      </c>
      <c r="Y679" s="85"/>
      <c r="Z679" s="85"/>
      <c r="AA679" s="85"/>
      <c r="AB679" s="85"/>
      <c r="AC679" s="85"/>
      <c r="AD679" s="85"/>
      <c r="AE679" s="85"/>
      <c r="AF679" s="85"/>
      <c r="AG679" s="85"/>
      <c r="AH679" s="85"/>
      <c r="AI679" s="85"/>
      <c r="AJ679" s="85"/>
      <c r="AK679" s="85"/>
      <c r="AL679" s="85"/>
      <c r="AM679" s="85"/>
      <c r="AN679" s="85"/>
      <c r="AO679" s="85"/>
      <c r="AP679" s="57">
        <f t="shared" ref="AP679" si="7438">AO679+AN679</f>
        <v>0</v>
      </c>
      <c r="AQ679" s="85"/>
      <c r="AR679" s="85"/>
      <c r="AS679" s="85"/>
      <c r="AT679" s="85"/>
      <c r="AU679" s="85"/>
      <c r="AV679" s="85"/>
      <c r="AW679" s="85"/>
      <c r="AX679" s="85"/>
      <c r="AY679" s="85"/>
      <c r="AZ679" s="85"/>
      <c r="BA679" s="85"/>
      <c r="BB679" s="85"/>
      <c r="BC679" s="57"/>
      <c r="BD679" s="57">
        <f>AP679+BC679</f>
        <v>0</v>
      </c>
      <c r="BE679" s="85"/>
      <c r="BF679" s="85"/>
      <c r="BG679" s="85"/>
      <c r="BH679" s="85"/>
      <c r="BI679" s="85"/>
      <c r="BJ679" s="85"/>
      <c r="BK679" s="85"/>
      <c r="BL679" s="85"/>
      <c r="BM679" s="85"/>
      <c r="BN679" s="85"/>
      <c r="BO679" s="85"/>
      <c r="BP679" s="85"/>
      <c r="BQ679" s="57">
        <f t="shared" ref="BQ679" si="7439">BE679+BF679+BG679+BH679+BI679+BJ679+BK679+BL679+BM679+BN679+BO679+BP679</f>
        <v>0</v>
      </c>
      <c r="BR679" s="85"/>
      <c r="BS679" s="85"/>
      <c r="BT679" s="85"/>
      <c r="BU679" s="85"/>
      <c r="BV679" s="85"/>
      <c r="BW679" s="85"/>
      <c r="BX679" s="85"/>
      <c r="BY679" s="85"/>
      <c r="BZ679" s="85"/>
      <c r="CA679" s="85"/>
      <c r="CB679" s="85"/>
      <c r="CC679" s="85"/>
      <c r="CD679" s="57">
        <f t="shared" si="6867"/>
        <v>0</v>
      </c>
      <c r="CE679" s="85"/>
      <c r="CF679" s="85"/>
      <c r="CG679" s="85"/>
      <c r="CH679" s="85"/>
      <c r="CI679" s="85"/>
      <c r="CJ679" s="85"/>
      <c r="CK679" s="85"/>
      <c r="CL679" s="85"/>
      <c r="CM679" s="85"/>
      <c r="CN679" s="85"/>
      <c r="CO679" s="84">
        <v>0</v>
      </c>
      <c r="CP679" s="84">
        <v>0</v>
      </c>
      <c r="CQ679" s="57">
        <f>CE679+CF679+CG679+CH679+CI679+CJ679+CK679+CL679+CM679+CN679+CO679+CP679</f>
        <v>0</v>
      </c>
      <c r="CR679" s="57">
        <f t="shared" si="7202"/>
        <v>0</v>
      </c>
      <c r="CS679" s="179">
        <v>72567.509999999995</v>
      </c>
      <c r="CT679" s="84">
        <v>0</v>
      </c>
      <c r="CU679" s="84">
        <v>0</v>
      </c>
      <c r="CV679" s="84">
        <f t="shared" si="7203"/>
        <v>72567.509999999995</v>
      </c>
      <c r="CW679" s="84">
        <v>0</v>
      </c>
      <c r="CX679" s="84">
        <f t="shared" si="7204"/>
        <v>72567.509999999995</v>
      </c>
      <c r="CY679" s="191">
        <f t="shared" si="7205"/>
        <v>1</v>
      </c>
      <c r="CZ679" s="84">
        <f t="shared" si="7206"/>
        <v>0</v>
      </c>
      <c r="DA679" s="84">
        <f t="shared" ref="DA679:FL679" si="7440">DA680+DA681</f>
        <v>510806.44</v>
      </c>
      <c r="DB679" s="84">
        <v>0</v>
      </c>
      <c r="DC679" s="84">
        <f t="shared" si="7208"/>
        <v>583373.94999999995</v>
      </c>
      <c r="DD679" s="84">
        <v>0</v>
      </c>
      <c r="DE679" s="84">
        <f t="shared" si="7176"/>
        <v>72567.509999999995</v>
      </c>
      <c r="DF679" s="191">
        <f t="shared" ref="DF679" si="7441">IFERROR(DE679/DC679,"nebija plānots")</f>
        <v>0.12439278442241036</v>
      </c>
      <c r="DG679" s="84">
        <f t="shared" ref="DG679" si="7442">DE679-DC679</f>
        <v>-510806.43999999994</v>
      </c>
      <c r="DH679" s="84">
        <f t="shared" si="7440"/>
        <v>0</v>
      </c>
      <c r="DI679" s="84">
        <v>505535.17</v>
      </c>
      <c r="DJ679" s="84">
        <f t="shared" ref="DJ679" si="7443">DC679+DH679</f>
        <v>583373.94999999995</v>
      </c>
      <c r="DK679" s="84">
        <v>0</v>
      </c>
      <c r="DL679" s="84">
        <f t="shared" si="7177"/>
        <v>578102.67999999993</v>
      </c>
      <c r="DM679" s="191">
        <f t="shared" ref="DM679" si="7444">IFERROR(DL679/DJ679,"nebija plānots")</f>
        <v>0.99096416629504969</v>
      </c>
      <c r="DN679" s="84">
        <f t="shared" ref="DN679" si="7445">DL679-DJ679</f>
        <v>-5271.2700000000186</v>
      </c>
      <c r="DO679" s="84">
        <f t="shared" si="7440"/>
        <v>0</v>
      </c>
      <c r="DP679" s="84">
        <v>5958.65</v>
      </c>
      <c r="DQ679" s="84">
        <f t="shared" ref="DQ679" si="7446">DJ679+DO679</f>
        <v>583373.94999999995</v>
      </c>
      <c r="DR679" s="84">
        <v>0</v>
      </c>
      <c r="DS679" s="84">
        <f t="shared" si="7178"/>
        <v>584061.32999999996</v>
      </c>
      <c r="DT679" s="191">
        <f t="shared" ref="DT679" si="7447">IFERROR(DS679/DQ679,"nebija plānots")</f>
        <v>1.0011782836720768</v>
      </c>
      <c r="DU679" s="84">
        <f t="shared" ref="DU679" si="7448">DS679-DQ679</f>
        <v>687.38000000000466</v>
      </c>
      <c r="DV679" s="84">
        <f t="shared" si="7440"/>
        <v>1291397.77</v>
      </c>
      <c r="DW679" s="84">
        <v>341813.51</v>
      </c>
      <c r="DX679" s="84">
        <f t="shared" ref="DX679" si="7449">DQ679+DV679</f>
        <v>1874771.72</v>
      </c>
      <c r="DY679" s="84">
        <v>0</v>
      </c>
      <c r="DZ679" s="84">
        <f t="shared" si="7179"/>
        <v>925874.84</v>
      </c>
      <c r="EA679" s="191">
        <f t="shared" ref="EA679" si="7450">IFERROR(DZ679/DX679,"nebija plānots")</f>
        <v>0.49386004179751547</v>
      </c>
      <c r="EB679" s="84">
        <f t="shared" ref="EB679" si="7451">DZ679-DX679</f>
        <v>-948896.88</v>
      </c>
      <c r="EC679" s="84">
        <f t="shared" si="7440"/>
        <v>0</v>
      </c>
      <c r="ED679" s="84">
        <v>0</v>
      </c>
      <c r="EE679" s="84">
        <f t="shared" ref="EE679" si="7452">DX679+EC679</f>
        <v>1874771.72</v>
      </c>
      <c r="EF679" s="84">
        <v>0</v>
      </c>
      <c r="EG679" s="84">
        <f t="shared" si="7180"/>
        <v>925874.84</v>
      </c>
      <c r="EH679" s="191">
        <f t="shared" ref="EH679" si="7453">IFERROR(EG679/EE679,"nebija plānots")</f>
        <v>0.49386004179751547</v>
      </c>
      <c r="EI679" s="84">
        <f t="shared" ref="EI679" si="7454">EG679-EE679</f>
        <v>-948896.88</v>
      </c>
      <c r="EJ679" s="84">
        <f t="shared" si="7440"/>
        <v>0</v>
      </c>
      <c r="EK679" s="84">
        <v>0</v>
      </c>
      <c r="EL679" s="84">
        <f t="shared" ref="EL679" si="7455">EE679+EJ679</f>
        <v>1874771.72</v>
      </c>
      <c r="EM679" s="84">
        <v>0</v>
      </c>
      <c r="EN679" s="84">
        <f t="shared" si="7181"/>
        <v>925874.84</v>
      </c>
      <c r="EO679" s="191">
        <f t="shared" ref="EO679" si="7456">IFERROR(EN679/EL679,"nebija plānots")</f>
        <v>0.49386004179751547</v>
      </c>
      <c r="EP679" s="84">
        <f t="shared" ref="EP679" si="7457">EN679-EL679</f>
        <v>-948896.88</v>
      </c>
      <c r="EQ679" s="84">
        <f t="shared" si="7440"/>
        <v>1774198.57</v>
      </c>
      <c r="ER679" s="84">
        <v>1043667.97</v>
      </c>
      <c r="ES679" s="84">
        <f t="shared" ref="ES679" si="7458">EL679+EQ679</f>
        <v>3648970.29</v>
      </c>
      <c r="ET679" s="84">
        <v>0</v>
      </c>
      <c r="EU679" s="84">
        <f t="shared" si="7182"/>
        <v>1969542.81</v>
      </c>
      <c r="EV679" s="191">
        <f t="shared" ref="EV679" si="7459">IFERROR(EU679/ES679,"nebija plānots")</f>
        <v>0.53975304085032716</v>
      </c>
      <c r="EW679" s="84">
        <f t="shared" ref="EW679" si="7460">EU679-ES679</f>
        <v>-1679427.48</v>
      </c>
      <c r="EX679" s="84">
        <f t="shared" si="7440"/>
        <v>0</v>
      </c>
      <c r="EY679" s="84">
        <v>0</v>
      </c>
      <c r="EZ679" s="84">
        <f t="shared" ref="EZ679" si="7461">ES679+EX679</f>
        <v>3648970.29</v>
      </c>
      <c r="FA679" s="84">
        <v>0</v>
      </c>
      <c r="FB679" s="84">
        <f t="shared" si="7183"/>
        <v>1969542.81</v>
      </c>
      <c r="FC679" s="191">
        <f t="shared" ref="FC679" si="7462">IFERROR(FB679/EZ679,"nebija plānots")</f>
        <v>0.53975304085032716</v>
      </c>
      <c r="FD679" s="84">
        <f t="shared" ref="FD679" si="7463">FB679-EZ679</f>
        <v>-1679427.48</v>
      </c>
      <c r="FE679" s="84">
        <f t="shared" si="7440"/>
        <v>0</v>
      </c>
      <c r="FF679" s="84">
        <v>0</v>
      </c>
      <c r="FG679" s="84">
        <f t="shared" ref="FG679" si="7464">EZ679+FE679</f>
        <v>3648970.29</v>
      </c>
      <c r="FH679" s="84">
        <v>0</v>
      </c>
      <c r="FI679" s="84">
        <f t="shared" si="7184"/>
        <v>1969542.81</v>
      </c>
      <c r="FJ679" s="191">
        <f t="shared" ref="FJ679" si="7465">IFERROR(FI679/FG679,"nebija plānots")</f>
        <v>0.53975304085032716</v>
      </c>
      <c r="FK679" s="84">
        <f t="shared" ref="FK679" si="7466">FI679-FG679</f>
        <v>-1679427.48</v>
      </c>
      <c r="FL679" s="84">
        <f t="shared" si="7440"/>
        <v>1350875.92</v>
      </c>
      <c r="FM679" s="84">
        <v>1581563.01</v>
      </c>
      <c r="FN679" s="84">
        <f t="shared" ref="FN679" si="7467">FG679+FL679</f>
        <v>4999846.21</v>
      </c>
      <c r="FO679" s="84">
        <v>0</v>
      </c>
      <c r="FP679" s="84">
        <f t="shared" si="7185"/>
        <v>3551105.8200000003</v>
      </c>
      <c r="FQ679" s="191">
        <f t="shared" ref="FQ679" si="7468">IFERROR(FP679/FN679,"nebija plānots")</f>
        <v>0.71024300965449105</v>
      </c>
      <c r="FR679" s="84">
        <f t="shared" ref="FR679" si="7469">FP679-FN679</f>
        <v>-1448740.3899999997</v>
      </c>
      <c r="FS679" s="132">
        <f t="shared" ref="FS679" si="7470">CS679+CT679+DA679+DH679+DO679+DV679+EC679+EJ679+EQ679+EX679+FE679+FL679</f>
        <v>4999846.21</v>
      </c>
      <c r="FT679" s="97">
        <f t="shared" si="7186"/>
        <v>3551105.8200000003</v>
      </c>
      <c r="FU679" s="84">
        <v>1448545.58</v>
      </c>
      <c r="FV679" s="84">
        <v>0</v>
      </c>
      <c r="FW679" s="84">
        <v>0</v>
      </c>
      <c r="FX679" s="84">
        <f t="shared" si="7187"/>
        <v>0</v>
      </c>
      <c r="FY679" s="191">
        <f t="shared" si="7188"/>
        <v>0</v>
      </c>
      <c r="FZ679" s="84">
        <f t="shared" si="7189"/>
        <v>1448545.58</v>
      </c>
      <c r="GA679" s="84">
        <v>0</v>
      </c>
      <c r="GB679" s="84">
        <v>0</v>
      </c>
      <c r="GC679" s="84">
        <f t="shared" si="7190"/>
        <v>0</v>
      </c>
      <c r="GD679" s="84">
        <f t="shared" si="7191"/>
        <v>0</v>
      </c>
      <c r="GE679" s="84">
        <f t="shared" si="7192"/>
        <v>0</v>
      </c>
      <c r="GF679" s="191">
        <f t="shared" si="7193"/>
        <v>0</v>
      </c>
      <c r="GG679" s="84">
        <f t="shared" si="7194"/>
        <v>1448545.58</v>
      </c>
      <c r="GH679" s="84">
        <v>0</v>
      </c>
      <c r="GI679" s="84">
        <v>0</v>
      </c>
      <c r="GJ679" s="84">
        <f t="shared" si="7195"/>
        <v>0</v>
      </c>
      <c r="GK679" s="84">
        <f t="shared" si="7196"/>
        <v>0</v>
      </c>
      <c r="GL679" s="84">
        <f t="shared" si="7197"/>
        <v>0</v>
      </c>
      <c r="GM679" s="191">
        <f t="shared" si="7198"/>
        <v>0</v>
      </c>
      <c r="GN679" s="84">
        <f t="shared" si="7199"/>
        <v>1448545.58</v>
      </c>
      <c r="GO679" s="84">
        <v>1931231.4</v>
      </c>
      <c r="GP679" s="84">
        <v>0</v>
      </c>
      <c r="GQ679" s="84">
        <f t="shared" si="7168"/>
        <v>1931231.4</v>
      </c>
      <c r="GR679" s="84">
        <f t="shared" si="7169"/>
        <v>0</v>
      </c>
      <c r="GS679" s="84">
        <f t="shared" si="7170"/>
        <v>1931231.4</v>
      </c>
      <c r="GT679" s="191">
        <f t="shared" si="7200"/>
        <v>1.3332210091725245</v>
      </c>
      <c r="GU679" s="84">
        <f t="shared" si="7171"/>
        <v>-482685.81999999983</v>
      </c>
      <c r="GV679" s="84">
        <v>0</v>
      </c>
      <c r="GW679" s="84">
        <v>0</v>
      </c>
      <c r="GX679" s="84">
        <f t="shared" si="7172"/>
        <v>0</v>
      </c>
      <c r="GY679" s="84">
        <f t="shared" si="7173"/>
        <v>0</v>
      </c>
      <c r="GZ679" s="84">
        <f t="shared" si="7174"/>
        <v>1931231.4</v>
      </c>
      <c r="HA679" s="191">
        <f t="shared" si="7364"/>
        <v>1.3332210091725245</v>
      </c>
      <c r="HB679" s="84">
        <f t="shared" si="7175"/>
        <v>-482685.81999999983</v>
      </c>
      <c r="HC679" s="57">
        <f>FU679+FS679+CQ679+CD679+BQ679+BC679+AP679</f>
        <v>6448391.79</v>
      </c>
      <c r="HD679" s="57">
        <f>Q679-HC679</f>
        <v>-965891.79</v>
      </c>
      <c r="HE679" s="131"/>
      <c r="HF679" s="58"/>
      <c r="HG679" s="58"/>
      <c r="HH679" s="58"/>
      <c r="HI679" s="58"/>
    </row>
    <row r="680" spans="1:217" ht="75.400000000000006" hidden="1" customHeight="1" outlineLevel="1" x14ac:dyDescent="0.45">
      <c r="B680" s="9"/>
      <c r="D680" s="1" t="s">
        <v>1470</v>
      </c>
      <c r="E680" s="35"/>
      <c r="F680" s="40">
        <v>13</v>
      </c>
      <c r="G680" s="40" t="s">
        <v>444</v>
      </c>
      <c r="H680" s="40" t="s">
        <v>445</v>
      </c>
      <c r="I680" s="37" t="s">
        <v>590</v>
      </c>
      <c r="J680" s="54">
        <v>0</v>
      </c>
      <c r="K680" s="38"/>
      <c r="L680" s="38"/>
      <c r="M680" s="40" t="s">
        <v>82</v>
      </c>
      <c r="N680" s="40"/>
      <c r="O680" s="38"/>
      <c r="P680" s="38" t="s">
        <v>456</v>
      </c>
      <c r="Q680" s="40"/>
      <c r="R680" s="40"/>
      <c r="S680" s="40"/>
      <c r="T680" s="40"/>
      <c r="U680" s="40"/>
      <c r="V680" s="40"/>
      <c r="W680" s="40"/>
      <c r="X680" s="85">
        <f t="shared" si="7201"/>
        <v>0</v>
      </c>
      <c r="Y680" s="40"/>
      <c r="Z680" s="40"/>
      <c r="AA680" s="40"/>
      <c r="AB680" s="40"/>
      <c r="AC680" s="40"/>
      <c r="AD680" s="40"/>
      <c r="AE680" s="40"/>
      <c r="AF680" s="40"/>
      <c r="AG680" s="40"/>
      <c r="AH680" s="40"/>
      <c r="AI680" s="40"/>
      <c r="AJ680" s="40"/>
      <c r="AK680" s="40"/>
      <c r="AL680" s="40"/>
      <c r="AM680" s="40"/>
      <c r="AN680" s="40"/>
      <c r="AO680" s="40"/>
      <c r="AP680" s="40"/>
      <c r="AQ680" s="40"/>
      <c r="AR680" s="40"/>
      <c r="AS680" s="40"/>
      <c r="AT680" s="40"/>
      <c r="AU680" s="40"/>
      <c r="AV680" s="40"/>
      <c r="AW680" s="40"/>
      <c r="AX680" s="40"/>
      <c r="AY680" s="40"/>
      <c r="AZ680" s="40"/>
      <c r="BA680" s="40"/>
      <c r="BB680" s="40"/>
      <c r="BC680" s="40"/>
      <c r="BD680" s="40"/>
      <c r="BE680" s="40"/>
      <c r="BF680" s="40"/>
      <c r="BG680" s="40"/>
      <c r="BH680" s="40"/>
      <c r="BI680" s="40"/>
      <c r="BJ680" s="40"/>
      <c r="BK680" s="40"/>
      <c r="BL680" s="40"/>
      <c r="BM680" s="40"/>
      <c r="BN680" s="40"/>
      <c r="BO680" s="40"/>
      <c r="BP680" s="40"/>
      <c r="BQ680" s="40"/>
      <c r="BR680" s="40"/>
      <c r="BS680" s="40"/>
      <c r="BT680" s="40"/>
      <c r="BU680" s="40"/>
      <c r="BV680" s="40"/>
      <c r="BW680" s="40"/>
      <c r="BX680" s="40"/>
      <c r="BY680" s="40"/>
      <c r="BZ680" s="40"/>
      <c r="CA680" s="40"/>
      <c r="CB680" s="40"/>
      <c r="CC680" s="40"/>
      <c r="CD680" s="40"/>
      <c r="CE680" s="40"/>
      <c r="CF680" s="40"/>
      <c r="CG680" s="40"/>
      <c r="CH680" s="40"/>
      <c r="CI680" s="40"/>
      <c r="CJ680" s="40"/>
      <c r="CK680" s="40"/>
      <c r="CL680" s="40"/>
      <c r="CM680" s="40"/>
      <c r="CN680" s="40"/>
      <c r="CO680" s="84">
        <v>0</v>
      </c>
      <c r="CP680" s="84">
        <v>0</v>
      </c>
      <c r="CQ680" s="40"/>
      <c r="CR680" s="57">
        <f t="shared" si="7202"/>
        <v>0</v>
      </c>
      <c r="CS680" s="40"/>
      <c r="CT680" s="40"/>
      <c r="CU680" s="84"/>
      <c r="CV680" s="84"/>
      <c r="CW680" s="84"/>
      <c r="CX680" s="84"/>
      <c r="CY680" s="191"/>
      <c r="CZ680" s="84"/>
      <c r="DA680" s="40"/>
      <c r="DB680" s="84">
        <v>0</v>
      </c>
      <c r="DC680" s="84"/>
      <c r="DD680" s="84"/>
      <c r="DE680" s="84">
        <f t="shared" si="7176"/>
        <v>0</v>
      </c>
      <c r="DF680" s="191"/>
      <c r="DG680" s="84"/>
      <c r="DH680" s="40"/>
      <c r="DI680" s="84">
        <v>0</v>
      </c>
      <c r="DJ680" s="84"/>
      <c r="DK680" s="84"/>
      <c r="DL680" s="84">
        <f t="shared" si="7177"/>
        <v>0</v>
      </c>
      <c r="DM680" s="191"/>
      <c r="DN680" s="84"/>
      <c r="DO680" s="40"/>
      <c r="DP680" s="84">
        <v>0</v>
      </c>
      <c r="DQ680" s="84"/>
      <c r="DR680" s="84"/>
      <c r="DS680" s="84">
        <f t="shared" si="7178"/>
        <v>0</v>
      </c>
      <c r="DT680" s="191"/>
      <c r="DU680" s="84"/>
      <c r="DV680" s="40"/>
      <c r="DW680" s="84">
        <v>0</v>
      </c>
      <c r="DX680" s="84"/>
      <c r="DY680" s="84"/>
      <c r="DZ680" s="84">
        <f t="shared" si="7179"/>
        <v>0</v>
      </c>
      <c r="EA680" s="191"/>
      <c r="EB680" s="84"/>
      <c r="EC680" s="40"/>
      <c r="ED680" s="84">
        <v>0</v>
      </c>
      <c r="EE680" s="84"/>
      <c r="EF680" s="84"/>
      <c r="EG680" s="84">
        <f t="shared" si="7180"/>
        <v>0</v>
      </c>
      <c r="EH680" s="191"/>
      <c r="EI680" s="84"/>
      <c r="EJ680" s="40"/>
      <c r="EK680" s="84">
        <v>0</v>
      </c>
      <c r="EL680" s="84"/>
      <c r="EM680" s="84"/>
      <c r="EN680" s="84">
        <f t="shared" si="7181"/>
        <v>0</v>
      </c>
      <c r="EO680" s="191"/>
      <c r="EP680" s="84"/>
      <c r="EQ680" s="40"/>
      <c r="ER680" s="84">
        <v>0</v>
      </c>
      <c r="ES680" s="84"/>
      <c r="ET680" s="84"/>
      <c r="EU680" s="84">
        <f t="shared" si="7182"/>
        <v>0</v>
      </c>
      <c r="EV680" s="191"/>
      <c r="EW680" s="84"/>
      <c r="EX680" s="40"/>
      <c r="EY680" s="84">
        <v>0</v>
      </c>
      <c r="EZ680" s="84"/>
      <c r="FA680" s="84"/>
      <c r="FB680" s="84">
        <f t="shared" si="7183"/>
        <v>0</v>
      </c>
      <c r="FC680" s="191"/>
      <c r="FD680" s="84"/>
      <c r="FE680" s="40"/>
      <c r="FF680" s="84">
        <v>0</v>
      </c>
      <c r="FG680" s="84"/>
      <c r="FH680" s="84"/>
      <c r="FI680" s="84">
        <f t="shared" si="7184"/>
        <v>0</v>
      </c>
      <c r="FJ680" s="191"/>
      <c r="FK680" s="84"/>
      <c r="FL680" s="40"/>
      <c r="FM680" s="84">
        <v>0</v>
      </c>
      <c r="FN680" s="84"/>
      <c r="FO680" s="84"/>
      <c r="FP680" s="84">
        <f t="shared" si="7185"/>
        <v>0</v>
      </c>
      <c r="FQ680" s="191"/>
      <c r="FR680" s="84"/>
      <c r="FS680" s="40"/>
      <c r="FT680" s="97">
        <f t="shared" si="7186"/>
        <v>0</v>
      </c>
      <c r="FU680" s="84">
        <v>0</v>
      </c>
      <c r="FV680" s="84">
        <v>0</v>
      </c>
      <c r="FW680" s="84">
        <v>0</v>
      </c>
      <c r="FX680" s="84">
        <f t="shared" si="7187"/>
        <v>0</v>
      </c>
      <c r="FY680" s="191" t="str">
        <f t="shared" si="7188"/>
        <v>nebija plānots</v>
      </c>
      <c r="FZ680" s="84">
        <f t="shared" si="7189"/>
        <v>0</v>
      </c>
      <c r="GA680" s="84">
        <v>0</v>
      </c>
      <c r="GB680" s="84">
        <v>0</v>
      </c>
      <c r="GC680" s="84">
        <f t="shared" si="7190"/>
        <v>0</v>
      </c>
      <c r="GD680" s="84">
        <f t="shared" si="7191"/>
        <v>0</v>
      </c>
      <c r="GE680" s="84">
        <f t="shared" si="7192"/>
        <v>0</v>
      </c>
      <c r="GF680" s="191" t="str">
        <f t="shared" si="7193"/>
        <v>nebija plānots</v>
      </c>
      <c r="GG680" s="84">
        <f t="shared" si="7194"/>
        <v>0</v>
      </c>
      <c r="GH680" s="84">
        <v>0</v>
      </c>
      <c r="GI680" s="84">
        <v>0</v>
      </c>
      <c r="GJ680" s="84">
        <f t="shared" si="7195"/>
        <v>0</v>
      </c>
      <c r="GK680" s="84">
        <f t="shared" si="7196"/>
        <v>0</v>
      </c>
      <c r="GL680" s="84">
        <f t="shared" si="7197"/>
        <v>0</v>
      </c>
      <c r="GM680" s="191" t="str">
        <f t="shared" si="7198"/>
        <v>nebija plānots</v>
      </c>
      <c r="GN680" s="84">
        <f t="shared" si="7199"/>
        <v>0</v>
      </c>
      <c r="GO680" s="84">
        <v>0</v>
      </c>
      <c r="GP680" s="84">
        <v>0</v>
      </c>
      <c r="GQ680" s="84">
        <f t="shared" si="7168"/>
        <v>0</v>
      </c>
      <c r="GR680" s="84">
        <f t="shared" si="7169"/>
        <v>0</v>
      </c>
      <c r="GS680" s="84">
        <f t="shared" si="7170"/>
        <v>0</v>
      </c>
      <c r="GT680" s="191" t="str">
        <f t="shared" si="7200"/>
        <v>nebija plānots</v>
      </c>
      <c r="GU680" s="84">
        <f t="shared" si="7171"/>
        <v>0</v>
      </c>
      <c r="GV680" s="84">
        <v>0</v>
      </c>
      <c r="GW680" s="84">
        <v>0</v>
      </c>
      <c r="GX680" s="84">
        <f t="shared" si="7172"/>
        <v>0</v>
      </c>
      <c r="GY680" s="84">
        <f t="shared" si="7173"/>
        <v>0</v>
      </c>
      <c r="GZ680" s="84">
        <f t="shared" si="7174"/>
        <v>0</v>
      </c>
      <c r="HA680" s="191" t="str">
        <f t="shared" si="7364"/>
        <v>nebija plānots</v>
      </c>
      <c r="HB680" s="84">
        <f t="shared" si="7175"/>
        <v>0</v>
      </c>
      <c r="HC680" s="40"/>
      <c r="HD680" s="40"/>
      <c r="HE680" s="99"/>
      <c r="HF680" s="99"/>
      <c r="HG680" s="100"/>
      <c r="HH680" s="100"/>
      <c r="HI680" s="100"/>
    </row>
    <row r="681" spans="1:217" ht="75.400000000000006" hidden="1" customHeight="1" outlineLevel="1" x14ac:dyDescent="0.45">
      <c r="B681" s="9"/>
      <c r="D681" s="1" t="s">
        <v>1470</v>
      </c>
      <c r="E681" s="35"/>
      <c r="F681" s="40">
        <v>13</v>
      </c>
      <c r="G681" s="40" t="s">
        <v>444</v>
      </c>
      <c r="H681" s="40" t="s">
        <v>445</v>
      </c>
      <c r="I681" s="37" t="s">
        <v>590</v>
      </c>
      <c r="J681" s="54">
        <v>0</v>
      </c>
      <c r="K681" s="38"/>
      <c r="L681" s="38"/>
      <c r="M681" s="40" t="s">
        <v>82</v>
      </c>
      <c r="N681" s="40"/>
      <c r="O681" s="38"/>
      <c r="P681" s="38" t="s">
        <v>457</v>
      </c>
      <c r="Q681" s="40"/>
      <c r="R681" s="40"/>
      <c r="S681" s="40"/>
      <c r="T681" s="40"/>
      <c r="U681" s="40"/>
      <c r="V681" s="40"/>
      <c r="W681" s="40"/>
      <c r="X681" s="85">
        <f t="shared" si="7201"/>
        <v>0</v>
      </c>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0"/>
      <c r="AW681" s="40"/>
      <c r="AX681" s="40"/>
      <c r="AY681" s="40"/>
      <c r="AZ681" s="40"/>
      <c r="BA681" s="40"/>
      <c r="BB681" s="40"/>
      <c r="BC681" s="40"/>
      <c r="BD681" s="40"/>
      <c r="BE681" s="40"/>
      <c r="BF681" s="40"/>
      <c r="BG681" s="40"/>
      <c r="BH681" s="40"/>
      <c r="BI681" s="40"/>
      <c r="BJ681" s="40"/>
      <c r="BK681" s="40"/>
      <c r="BL681" s="40"/>
      <c r="BM681" s="40"/>
      <c r="BN681" s="40"/>
      <c r="BO681" s="40"/>
      <c r="BP681" s="40"/>
      <c r="BQ681" s="40"/>
      <c r="BR681" s="40"/>
      <c r="BS681" s="40"/>
      <c r="BT681" s="40"/>
      <c r="BU681" s="40"/>
      <c r="BV681" s="40"/>
      <c r="BW681" s="40"/>
      <c r="BX681" s="40"/>
      <c r="BY681" s="40"/>
      <c r="BZ681" s="40"/>
      <c r="CA681" s="40"/>
      <c r="CB681" s="40"/>
      <c r="CC681" s="40"/>
      <c r="CD681" s="40"/>
      <c r="CE681" s="40"/>
      <c r="CF681" s="40"/>
      <c r="CG681" s="40"/>
      <c r="CH681" s="40"/>
      <c r="CI681" s="40"/>
      <c r="CJ681" s="40"/>
      <c r="CK681" s="40"/>
      <c r="CL681" s="40"/>
      <c r="CM681" s="40"/>
      <c r="CN681" s="40"/>
      <c r="CO681" s="84">
        <v>0</v>
      </c>
      <c r="CP681" s="84">
        <v>0</v>
      </c>
      <c r="CQ681" s="40"/>
      <c r="CR681" s="57">
        <f t="shared" si="7202"/>
        <v>0</v>
      </c>
      <c r="CS681" s="40"/>
      <c r="CT681" s="40">
        <v>0</v>
      </c>
      <c r="CU681" s="84"/>
      <c r="CV681" s="84"/>
      <c r="CW681" s="84"/>
      <c r="CX681" s="84"/>
      <c r="CY681" s="191"/>
      <c r="CZ681" s="84"/>
      <c r="DA681" s="40">
        <v>510806.44</v>
      </c>
      <c r="DB681" s="84">
        <v>0</v>
      </c>
      <c r="DC681" s="84"/>
      <c r="DD681" s="84"/>
      <c r="DE681" s="84">
        <f t="shared" si="7176"/>
        <v>0</v>
      </c>
      <c r="DF681" s="191"/>
      <c r="DG681" s="84"/>
      <c r="DH681" s="40">
        <v>0</v>
      </c>
      <c r="DI681" s="84">
        <v>0</v>
      </c>
      <c r="DJ681" s="84"/>
      <c r="DK681" s="84"/>
      <c r="DL681" s="84">
        <f t="shared" si="7177"/>
        <v>0</v>
      </c>
      <c r="DM681" s="191"/>
      <c r="DN681" s="84"/>
      <c r="DO681" s="40">
        <v>0</v>
      </c>
      <c r="DP681" s="84">
        <v>0</v>
      </c>
      <c r="DQ681" s="84"/>
      <c r="DR681" s="84"/>
      <c r="DS681" s="84">
        <f t="shared" si="7178"/>
        <v>0</v>
      </c>
      <c r="DT681" s="191"/>
      <c r="DU681" s="84"/>
      <c r="DV681" s="40">
        <v>1291397.77</v>
      </c>
      <c r="DW681" s="84">
        <v>0</v>
      </c>
      <c r="DX681" s="84"/>
      <c r="DY681" s="84"/>
      <c r="DZ681" s="84">
        <f t="shared" si="7179"/>
        <v>0</v>
      </c>
      <c r="EA681" s="191"/>
      <c r="EB681" s="84"/>
      <c r="EC681" s="40">
        <v>0</v>
      </c>
      <c r="ED681" s="84">
        <v>0</v>
      </c>
      <c r="EE681" s="84"/>
      <c r="EF681" s="84"/>
      <c r="EG681" s="84">
        <f t="shared" si="7180"/>
        <v>0</v>
      </c>
      <c r="EH681" s="191"/>
      <c r="EI681" s="84"/>
      <c r="EJ681" s="40">
        <v>0</v>
      </c>
      <c r="EK681" s="84">
        <v>0</v>
      </c>
      <c r="EL681" s="84"/>
      <c r="EM681" s="84"/>
      <c r="EN681" s="84">
        <f t="shared" si="7181"/>
        <v>0</v>
      </c>
      <c r="EO681" s="191"/>
      <c r="EP681" s="84"/>
      <c r="EQ681" s="40">
        <v>1774198.57</v>
      </c>
      <c r="ER681" s="84">
        <v>0</v>
      </c>
      <c r="ES681" s="84"/>
      <c r="ET681" s="84"/>
      <c r="EU681" s="84">
        <f t="shared" si="7182"/>
        <v>0</v>
      </c>
      <c r="EV681" s="191"/>
      <c r="EW681" s="84"/>
      <c r="EX681" s="40">
        <v>0</v>
      </c>
      <c r="EY681" s="84">
        <v>0</v>
      </c>
      <c r="EZ681" s="84"/>
      <c r="FA681" s="84"/>
      <c r="FB681" s="84">
        <f t="shared" si="7183"/>
        <v>0</v>
      </c>
      <c r="FC681" s="191"/>
      <c r="FD681" s="84"/>
      <c r="FE681" s="40">
        <v>0</v>
      </c>
      <c r="FF681" s="84">
        <v>0</v>
      </c>
      <c r="FG681" s="84"/>
      <c r="FH681" s="84"/>
      <c r="FI681" s="84">
        <f t="shared" si="7184"/>
        <v>0</v>
      </c>
      <c r="FJ681" s="191"/>
      <c r="FK681" s="84"/>
      <c r="FL681" s="40">
        <v>1350875.92</v>
      </c>
      <c r="FM681" s="84">
        <v>0</v>
      </c>
      <c r="FN681" s="84"/>
      <c r="FO681" s="84"/>
      <c r="FP681" s="84">
        <f t="shared" si="7185"/>
        <v>0</v>
      </c>
      <c r="FQ681" s="191"/>
      <c r="FR681" s="84"/>
      <c r="FS681" s="40"/>
      <c r="FT681" s="97">
        <f t="shared" si="7186"/>
        <v>0</v>
      </c>
      <c r="FU681" s="84">
        <v>0</v>
      </c>
      <c r="FV681" s="84">
        <v>0</v>
      </c>
      <c r="FW681" s="84">
        <v>0</v>
      </c>
      <c r="FX681" s="84">
        <f t="shared" si="7187"/>
        <v>0</v>
      </c>
      <c r="FY681" s="191" t="str">
        <f t="shared" si="7188"/>
        <v>nebija plānots</v>
      </c>
      <c r="FZ681" s="84">
        <f t="shared" si="7189"/>
        <v>0</v>
      </c>
      <c r="GA681" s="84">
        <v>0</v>
      </c>
      <c r="GB681" s="84">
        <v>0</v>
      </c>
      <c r="GC681" s="84">
        <f t="shared" si="7190"/>
        <v>0</v>
      </c>
      <c r="GD681" s="84">
        <f t="shared" si="7191"/>
        <v>0</v>
      </c>
      <c r="GE681" s="84">
        <f t="shared" si="7192"/>
        <v>0</v>
      </c>
      <c r="GF681" s="191" t="str">
        <f t="shared" si="7193"/>
        <v>nebija plānots</v>
      </c>
      <c r="GG681" s="84">
        <f t="shared" si="7194"/>
        <v>0</v>
      </c>
      <c r="GH681" s="84">
        <v>0</v>
      </c>
      <c r="GI681" s="84">
        <v>0</v>
      </c>
      <c r="GJ681" s="84">
        <f t="shared" si="7195"/>
        <v>0</v>
      </c>
      <c r="GK681" s="84">
        <f t="shared" si="7196"/>
        <v>0</v>
      </c>
      <c r="GL681" s="84">
        <f t="shared" si="7197"/>
        <v>0</v>
      </c>
      <c r="GM681" s="191" t="str">
        <f t="shared" si="7198"/>
        <v>nebija plānots</v>
      </c>
      <c r="GN681" s="84">
        <f t="shared" si="7199"/>
        <v>0</v>
      </c>
      <c r="GO681" s="84">
        <v>0</v>
      </c>
      <c r="GP681" s="84">
        <v>0</v>
      </c>
      <c r="GQ681" s="84">
        <f t="shared" si="7168"/>
        <v>0</v>
      </c>
      <c r="GR681" s="84">
        <f t="shared" si="7169"/>
        <v>0</v>
      </c>
      <c r="GS681" s="84">
        <f t="shared" si="7170"/>
        <v>0</v>
      </c>
      <c r="GT681" s="191" t="str">
        <f t="shared" si="7200"/>
        <v>nebija plānots</v>
      </c>
      <c r="GU681" s="84">
        <f t="shared" si="7171"/>
        <v>0</v>
      </c>
      <c r="GV681" s="84">
        <v>0</v>
      </c>
      <c r="GW681" s="84">
        <v>0</v>
      </c>
      <c r="GX681" s="84">
        <f t="shared" si="7172"/>
        <v>0</v>
      </c>
      <c r="GY681" s="84">
        <f t="shared" si="7173"/>
        <v>0</v>
      </c>
      <c r="GZ681" s="84">
        <f t="shared" si="7174"/>
        <v>0</v>
      </c>
      <c r="HA681" s="191" t="str">
        <f t="shared" si="7364"/>
        <v>nebija plānots</v>
      </c>
      <c r="HB681" s="84">
        <f t="shared" si="7175"/>
        <v>0</v>
      </c>
      <c r="HC681" s="40"/>
      <c r="HD681" s="40"/>
      <c r="HE681" s="99"/>
      <c r="HF681" s="153">
        <v>0.75</v>
      </c>
      <c r="HG681" s="153" t="s">
        <v>938</v>
      </c>
      <c r="HH681" s="100"/>
      <c r="HI681" s="100"/>
    </row>
    <row r="682" spans="1:217" ht="259.5" customHeight="1" collapsed="1" x14ac:dyDescent="0.45">
      <c r="A682" s="1" t="str">
        <f t="shared" si="6994"/>
        <v>13.1.5 (9.3.2)__</v>
      </c>
      <c r="B682" s="9" t="str">
        <f>C682&amp;J682&amp;"."&amp;D682</f>
        <v>9.3.2.K0.Jā</v>
      </c>
      <c r="C682" s="1" t="s">
        <v>171</v>
      </c>
      <c r="D682" s="1" t="s">
        <v>1470</v>
      </c>
      <c r="E682" s="35">
        <v>664</v>
      </c>
      <c r="F682" s="57">
        <v>13</v>
      </c>
      <c r="G682" s="57" t="s">
        <v>603</v>
      </c>
      <c r="H682" s="57" t="s">
        <v>422</v>
      </c>
      <c r="I682" s="54" t="str">
        <f t="shared" si="6960"/>
        <v>13.1.5 (9.3.2) Atveseļošanas pasākumi veselības nozarē</v>
      </c>
      <c r="J682" s="54" t="s">
        <v>1472</v>
      </c>
      <c r="K682" s="55" t="s">
        <v>33</v>
      </c>
      <c r="L682" s="38"/>
      <c r="M682" s="57" t="s">
        <v>113</v>
      </c>
      <c r="N682" s="57" t="s">
        <v>423</v>
      </c>
      <c r="O682" s="55" t="s">
        <v>222</v>
      </c>
      <c r="P682" s="55" t="s">
        <v>225</v>
      </c>
      <c r="Q682" s="57">
        <f t="shared" si="6995"/>
        <v>51573785</v>
      </c>
      <c r="R682" s="57">
        <f t="shared" si="6996"/>
        <v>51573785</v>
      </c>
      <c r="S682" s="80">
        <v>0</v>
      </c>
      <c r="T682" s="96">
        <v>51573785</v>
      </c>
      <c r="U682" s="80">
        <v>0</v>
      </c>
      <c r="V682" s="80">
        <v>0</v>
      </c>
      <c r="W682" s="80">
        <v>0</v>
      </c>
      <c r="X682" s="85" t="str">
        <f t="shared" si="7201"/>
        <v>ReactEU ERAF</v>
      </c>
      <c r="Y682" s="85">
        <v>0</v>
      </c>
      <c r="Z682" s="85">
        <v>0</v>
      </c>
      <c r="AA682" s="85">
        <v>0</v>
      </c>
      <c r="AB682" s="85">
        <v>0</v>
      </c>
      <c r="AC682" s="85">
        <v>0</v>
      </c>
      <c r="AD682" s="85">
        <v>0</v>
      </c>
      <c r="AE682" s="85">
        <v>0</v>
      </c>
      <c r="AF682" s="85">
        <v>0</v>
      </c>
      <c r="AG682" s="85">
        <v>0</v>
      </c>
      <c r="AH682" s="85">
        <v>0</v>
      </c>
      <c r="AI682" s="85">
        <v>0</v>
      </c>
      <c r="AJ682" s="85">
        <v>0</v>
      </c>
      <c r="AK682" s="85">
        <v>0</v>
      </c>
      <c r="AL682" s="85">
        <v>0</v>
      </c>
      <c r="AM682" s="85">
        <v>0</v>
      </c>
      <c r="AN682" s="85">
        <f t="shared" si="6963"/>
        <v>0</v>
      </c>
      <c r="AO682" s="85">
        <v>0</v>
      </c>
      <c r="AP682" s="57">
        <f t="shared" si="6899"/>
        <v>0</v>
      </c>
      <c r="AQ682" s="85">
        <v>0</v>
      </c>
      <c r="AR682" s="85">
        <v>0</v>
      </c>
      <c r="AS682" s="85">
        <v>0</v>
      </c>
      <c r="AT682" s="85">
        <v>0</v>
      </c>
      <c r="AU682" s="85">
        <v>0</v>
      </c>
      <c r="AV682" s="85">
        <v>0</v>
      </c>
      <c r="AW682" s="85">
        <v>0</v>
      </c>
      <c r="AX682" s="85">
        <v>0</v>
      </c>
      <c r="AY682" s="85">
        <v>0</v>
      </c>
      <c r="AZ682" s="85">
        <v>0</v>
      </c>
      <c r="BA682" s="85">
        <v>0</v>
      </c>
      <c r="BB682" s="85">
        <v>0</v>
      </c>
      <c r="BC682" s="57">
        <f t="shared" si="6864"/>
        <v>0</v>
      </c>
      <c r="BD682" s="57">
        <f t="shared" si="6865"/>
        <v>0</v>
      </c>
      <c r="BE682" s="85">
        <v>0</v>
      </c>
      <c r="BF682" s="85">
        <v>0</v>
      </c>
      <c r="BG682" s="85">
        <v>0</v>
      </c>
      <c r="BH682" s="85">
        <v>0</v>
      </c>
      <c r="BI682" s="85">
        <v>0</v>
      </c>
      <c r="BJ682" s="85">
        <v>0</v>
      </c>
      <c r="BK682" s="85">
        <v>0</v>
      </c>
      <c r="BL682" s="85">
        <v>0</v>
      </c>
      <c r="BM682" s="85">
        <v>0</v>
      </c>
      <c r="BN682" s="85">
        <v>0</v>
      </c>
      <c r="BO682" s="96">
        <v>0</v>
      </c>
      <c r="BP682" s="85">
        <v>0</v>
      </c>
      <c r="BQ682" s="96">
        <f t="shared" si="6866"/>
        <v>0</v>
      </c>
      <c r="BR682" s="85">
        <v>0</v>
      </c>
      <c r="BS682" s="96">
        <v>0</v>
      </c>
      <c r="BT682" s="96">
        <v>0</v>
      </c>
      <c r="BU682" s="85">
        <v>0</v>
      </c>
      <c r="BV682" s="85">
        <v>0</v>
      </c>
      <c r="BW682" s="85">
        <v>0</v>
      </c>
      <c r="BX682" s="85">
        <v>0</v>
      </c>
      <c r="BY682" s="85">
        <v>0</v>
      </c>
      <c r="BZ682" s="85">
        <v>0</v>
      </c>
      <c r="CA682" s="85">
        <v>0</v>
      </c>
      <c r="CB682" s="85">
        <v>0</v>
      </c>
      <c r="CC682" s="85">
        <v>0</v>
      </c>
      <c r="CD682" s="96">
        <f t="shared" si="6867"/>
        <v>0</v>
      </c>
      <c r="CE682" s="85">
        <v>0</v>
      </c>
      <c r="CF682" s="85">
        <v>0</v>
      </c>
      <c r="CG682" s="85">
        <v>0</v>
      </c>
      <c r="CH682" s="85">
        <v>100000</v>
      </c>
      <c r="CI682" s="85">
        <v>0</v>
      </c>
      <c r="CJ682" s="85">
        <v>-100000</v>
      </c>
      <c r="CK682" s="85">
        <v>0</v>
      </c>
      <c r="CL682" s="85">
        <v>0</v>
      </c>
      <c r="CM682" s="85">
        <v>0</v>
      </c>
      <c r="CN682" s="85">
        <v>0</v>
      </c>
      <c r="CO682" s="84">
        <v>0</v>
      </c>
      <c r="CP682" s="84">
        <v>3083153.4299999997</v>
      </c>
      <c r="CQ682" s="57">
        <f>CE682+CF682+CG682+CH682+CI682+CJ682+CK682+CL682+CM682+CN682+CO682+CP682</f>
        <v>3083153.4299999997</v>
      </c>
      <c r="CR682" s="57">
        <f t="shared" si="7202"/>
        <v>3083153.4299999997</v>
      </c>
      <c r="CS682" s="179">
        <v>0</v>
      </c>
      <c r="CT682" s="84">
        <v>3630178.11</v>
      </c>
      <c r="CU682" s="84">
        <v>2056008.98</v>
      </c>
      <c r="CV682" s="84">
        <f t="shared" si="7203"/>
        <v>3630178.11</v>
      </c>
      <c r="CW682" s="84">
        <v>0</v>
      </c>
      <c r="CX682" s="84">
        <f t="shared" si="7204"/>
        <v>2056008.98</v>
      </c>
      <c r="CY682" s="191">
        <f t="shared" si="7205"/>
        <v>0.56636586902894415</v>
      </c>
      <c r="CZ682" s="84">
        <f t="shared" si="7206"/>
        <v>-1574169.13</v>
      </c>
      <c r="DA682" s="84">
        <f t="shared" ref="DA682:FL682" si="7471">DA683+DA684</f>
        <v>4371143.74</v>
      </c>
      <c r="DB682" s="84">
        <v>175135.7</v>
      </c>
      <c r="DC682" s="84">
        <f t="shared" si="7208"/>
        <v>8001321.8499999996</v>
      </c>
      <c r="DD682" s="84">
        <v>0</v>
      </c>
      <c r="DE682" s="84">
        <f t="shared" si="7176"/>
        <v>2231144.6800000002</v>
      </c>
      <c r="DF682" s="191">
        <f t="shared" ref="DF682:DF683" si="7472">IFERROR(DE682/DC682,"nebija plānots")</f>
        <v>0.27884701075985341</v>
      </c>
      <c r="DG682" s="84">
        <f t="shared" ref="DG682:DG683" si="7473">DE682-DC682</f>
        <v>-5770177.1699999999</v>
      </c>
      <c r="DH682" s="84">
        <f t="shared" si="7471"/>
        <v>0</v>
      </c>
      <c r="DI682" s="84">
        <v>0</v>
      </c>
      <c r="DJ682" s="84">
        <f t="shared" ref="DJ682:DJ683" si="7474">DC682+DH682</f>
        <v>8001321.8499999996</v>
      </c>
      <c r="DK682" s="84">
        <v>0</v>
      </c>
      <c r="DL682" s="84">
        <f t="shared" si="7177"/>
        <v>2231144.6800000002</v>
      </c>
      <c r="DM682" s="191">
        <f t="shared" ref="DM682:DM683" si="7475">IFERROR(DL682/DJ682,"nebija plānots")</f>
        <v>0.27884701075985341</v>
      </c>
      <c r="DN682" s="84">
        <f t="shared" ref="DN682:DN683" si="7476">DL682-DJ682</f>
        <v>-5770177.1699999999</v>
      </c>
      <c r="DO682" s="84">
        <f t="shared" si="7471"/>
        <v>1340800.23</v>
      </c>
      <c r="DP682" s="84">
        <v>2082534.78</v>
      </c>
      <c r="DQ682" s="84">
        <f t="shared" ref="DQ682:DQ683" si="7477">DJ682+DO682</f>
        <v>9342122.0800000001</v>
      </c>
      <c r="DR682" s="84">
        <v>0</v>
      </c>
      <c r="DS682" s="84">
        <f t="shared" si="7178"/>
        <v>4313679.46</v>
      </c>
      <c r="DT682" s="191">
        <f t="shared" ref="DT682:DT683" si="7478">IFERROR(DS682/DQ682,"nebija plānots")</f>
        <v>0.46174513917291904</v>
      </c>
      <c r="DU682" s="84">
        <f t="shared" ref="DU682:DU683" si="7479">DS682-DQ682</f>
        <v>-5028442.62</v>
      </c>
      <c r="DV682" s="84">
        <f t="shared" si="7471"/>
        <v>499206.88</v>
      </c>
      <c r="DW682" s="84">
        <v>7289775.0299999993</v>
      </c>
      <c r="DX682" s="84">
        <f t="shared" ref="DX682:DX683" si="7480">DQ682+DV682</f>
        <v>9841328.9600000009</v>
      </c>
      <c r="DY682" s="84">
        <v>0</v>
      </c>
      <c r="DZ682" s="84">
        <f t="shared" si="7179"/>
        <v>11603454.489999998</v>
      </c>
      <c r="EA682" s="191">
        <f t="shared" ref="EA682:EA683" si="7481">IFERROR(DZ682/DX682,"nebija plānots")</f>
        <v>1.1790536153361137</v>
      </c>
      <c r="EB682" s="84">
        <f t="shared" ref="EB682:EB683" si="7482">DZ682-DX682</f>
        <v>1762125.5299999975</v>
      </c>
      <c r="EC682" s="84">
        <f t="shared" si="7471"/>
        <v>850196.24</v>
      </c>
      <c r="ED682" s="84">
        <v>760357.33</v>
      </c>
      <c r="EE682" s="84">
        <f t="shared" ref="EE682:EE683" si="7483">DX682+EC682</f>
        <v>10691525.200000001</v>
      </c>
      <c r="EF682" s="84">
        <v>0</v>
      </c>
      <c r="EG682" s="84">
        <f t="shared" si="7180"/>
        <v>12363811.819999998</v>
      </c>
      <c r="EH682" s="191">
        <f t="shared" ref="EH682:EH683" si="7484">IFERROR(EG682/EE682,"nebija plānots")</f>
        <v>1.1564123535901123</v>
      </c>
      <c r="EI682" s="84">
        <f t="shared" ref="EI682:EI683" si="7485">EG682-EE682</f>
        <v>1672286.6199999973</v>
      </c>
      <c r="EJ682" s="84">
        <f t="shared" si="7471"/>
        <v>608772.36</v>
      </c>
      <c r="EK682" s="84">
        <v>731321.55</v>
      </c>
      <c r="EL682" s="84">
        <f t="shared" ref="EL682:EL683" si="7486">EE682+EJ682</f>
        <v>11300297.560000001</v>
      </c>
      <c r="EM682" s="84">
        <v>0</v>
      </c>
      <c r="EN682" s="84">
        <f t="shared" si="7181"/>
        <v>13095133.369999999</v>
      </c>
      <c r="EO682" s="191">
        <f t="shared" ref="EO682:EO683" si="7487">IFERROR(EN682/EL682,"nebija plānots")</f>
        <v>1.1588308449817493</v>
      </c>
      <c r="EP682" s="84">
        <f t="shared" ref="EP682:EP683" si="7488">EN682-EL682</f>
        <v>1794835.8099999987</v>
      </c>
      <c r="EQ682" s="84">
        <f t="shared" si="7471"/>
        <v>2237702.35</v>
      </c>
      <c r="ER682" s="84">
        <v>4199126.76</v>
      </c>
      <c r="ES682" s="84">
        <f t="shared" ref="ES682:ES683" si="7489">EL682+EQ682</f>
        <v>13537999.91</v>
      </c>
      <c r="ET682" s="84">
        <v>0</v>
      </c>
      <c r="EU682" s="84">
        <f t="shared" si="7182"/>
        <v>17294260.129999999</v>
      </c>
      <c r="EV682" s="191">
        <f t="shared" ref="EV682:EV683" si="7490">IFERROR(EU682/ES682,"nebija plānots")</f>
        <v>1.2774604997024261</v>
      </c>
      <c r="EW682" s="84">
        <f t="shared" ref="EW682:EW683" si="7491">EU682-ES682</f>
        <v>3756260.2199999988</v>
      </c>
      <c r="EX682" s="84">
        <f t="shared" si="7471"/>
        <v>1420469.99</v>
      </c>
      <c r="EY682" s="84">
        <v>321557.08</v>
      </c>
      <c r="EZ682" s="84">
        <f t="shared" ref="EZ682:EZ683" si="7492">ES682+EX682</f>
        <v>14958469.9</v>
      </c>
      <c r="FA682" s="84">
        <v>0</v>
      </c>
      <c r="FB682" s="84">
        <f t="shared" si="7183"/>
        <v>17615817.209999997</v>
      </c>
      <c r="FC682" s="191">
        <f t="shared" ref="FC682:FC683" si="7493">IFERROR(FB682/EZ682,"nebija plānots")</f>
        <v>1.1776483375482139</v>
      </c>
      <c r="FD682" s="84">
        <f t="shared" ref="FD682:FD683" si="7494">FB682-EZ682</f>
        <v>2657347.3099999968</v>
      </c>
      <c r="FE682" s="84">
        <f t="shared" si="7471"/>
        <v>0</v>
      </c>
      <c r="FF682" s="84">
        <v>1748153.82</v>
      </c>
      <c r="FG682" s="84">
        <f t="shared" ref="FG682:FG683" si="7495">EZ682+FE682</f>
        <v>14958469.9</v>
      </c>
      <c r="FH682" s="84">
        <v>0</v>
      </c>
      <c r="FI682" s="84">
        <f t="shared" si="7184"/>
        <v>19363971.029999997</v>
      </c>
      <c r="FJ682" s="191">
        <f t="shared" ref="FJ682:FJ683" si="7496">IFERROR(FI682/FG682,"nebija plānots")</f>
        <v>1.2945154925237372</v>
      </c>
      <c r="FK682" s="84">
        <f t="shared" ref="FK682:FK683" si="7497">FI682-FG682</f>
        <v>4405501.1299999971</v>
      </c>
      <c r="FL682" s="84">
        <f t="shared" si="7471"/>
        <v>439680.6</v>
      </c>
      <c r="FM682" s="84">
        <v>733881.11</v>
      </c>
      <c r="FN682" s="84">
        <f t="shared" ref="FN682:FN683" si="7498">FG682+FL682</f>
        <v>15398150.5</v>
      </c>
      <c r="FO682" s="84">
        <v>0</v>
      </c>
      <c r="FP682" s="84">
        <f t="shared" si="7185"/>
        <v>20097852.139999997</v>
      </c>
      <c r="FQ682" s="191">
        <f t="shared" ref="FQ682:FQ683" si="7499">IFERROR(FP682/FN682,"nebija plānots")</f>
        <v>1.3052120863476426</v>
      </c>
      <c r="FR682" s="84">
        <f t="shared" ref="FR682:FR683" si="7500">FP682-FN682</f>
        <v>4699701.6399999969</v>
      </c>
      <c r="FS682" s="97">
        <f t="shared" si="6898"/>
        <v>15398150.5</v>
      </c>
      <c r="FT682" s="97">
        <f t="shared" si="7186"/>
        <v>23181005.569999997</v>
      </c>
      <c r="FU682" s="84">
        <v>11776353.109999999</v>
      </c>
      <c r="FV682" s="84">
        <v>0</v>
      </c>
      <c r="FW682" s="84">
        <v>0</v>
      </c>
      <c r="FX682" s="84">
        <f t="shared" si="7187"/>
        <v>0</v>
      </c>
      <c r="FY682" s="191">
        <f t="shared" si="7188"/>
        <v>0</v>
      </c>
      <c r="FZ682" s="84">
        <f t="shared" si="7189"/>
        <v>11776353.109999999</v>
      </c>
      <c r="GA682" s="84">
        <v>0</v>
      </c>
      <c r="GB682" s="84">
        <v>0</v>
      </c>
      <c r="GC682" s="84">
        <f t="shared" si="7190"/>
        <v>0</v>
      </c>
      <c r="GD682" s="84">
        <f t="shared" si="7191"/>
        <v>0</v>
      </c>
      <c r="GE682" s="84">
        <f t="shared" si="7192"/>
        <v>0</v>
      </c>
      <c r="GF682" s="191">
        <f t="shared" si="7193"/>
        <v>0</v>
      </c>
      <c r="GG682" s="84">
        <f t="shared" si="7194"/>
        <v>11776353.109999999</v>
      </c>
      <c r="GH682" s="84">
        <v>0</v>
      </c>
      <c r="GI682" s="84">
        <v>0</v>
      </c>
      <c r="GJ682" s="84">
        <f t="shared" si="7195"/>
        <v>0</v>
      </c>
      <c r="GK682" s="84">
        <f t="shared" si="7196"/>
        <v>0</v>
      </c>
      <c r="GL682" s="84">
        <f t="shared" si="7197"/>
        <v>0</v>
      </c>
      <c r="GM682" s="191">
        <f t="shared" si="7198"/>
        <v>0</v>
      </c>
      <c r="GN682" s="84">
        <f t="shared" si="7199"/>
        <v>11776353.109999999</v>
      </c>
      <c r="GO682" s="84">
        <v>1162862.2</v>
      </c>
      <c r="GP682" s="84">
        <v>0</v>
      </c>
      <c r="GQ682" s="84">
        <f t="shared" si="7168"/>
        <v>1162862.2</v>
      </c>
      <c r="GR682" s="84">
        <f t="shared" si="7169"/>
        <v>0</v>
      </c>
      <c r="GS682" s="84">
        <f t="shared" si="7170"/>
        <v>1162862.2</v>
      </c>
      <c r="GT682" s="191">
        <f t="shared" si="7200"/>
        <v>9.8745527510766026E-2</v>
      </c>
      <c r="GU682" s="84">
        <f t="shared" si="7171"/>
        <v>10613490.91</v>
      </c>
      <c r="GV682" s="84">
        <v>0</v>
      </c>
      <c r="GW682" s="84">
        <v>0</v>
      </c>
      <c r="GX682" s="84">
        <f t="shared" si="7172"/>
        <v>0</v>
      </c>
      <c r="GY682" s="84">
        <f t="shared" si="7173"/>
        <v>0</v>
      </c>
      <c r="GZ682" s="84">
        <f t="shared" si="7174"/>
        <v>1162862.2</v>
      </c>
      <c r="HA682" s="191">
        <f t="shared" si="7364"/>
        <v>9.8745527510766026E-2</v>
      </c>
      <c r="HB682" s="84">
        <f t="shared" si="7175"/>
        <v>10613490.91</v>
      </c>
      <c r="HC682" s="57">
        <f>FU682+FS682+CQ682+CD682+BQ682+BC682+AP682</f>
        <v>30257657.039999999</v>
      </c>
      <c r="HD682" s="57">
        <f>Q682-HC682</f>
        <v>21316127.960000001</v>
      </c>
      <c r="HE682" s="58" t="s">
        <v>888</v>
      </c>
      <c r="HF682" s="58"/>
      <c r="HG682" s="174" t="s">
        <v>944</v>
      </c>
      <c r="HH682" s="59"/>
      <c r="HI682" s="59"/>
    </row>
    <row r="683" spans="1:217" ht="276" hidden="1" customHeight="1" outlineLevel="1" x14ac:dyDescent="0.45">
      <c r="B683" s="9"/>
      <c r="D683" s="1" t="s">
        <v>1470</v>
      </c>
      <c r="E683" s="35">
        <v>665</v>
      </c>
      <c r="F683" s="139">
        <v>13</v>
      </c>
      <c r="G683" s="139" t="s">
        <v>417</v>
      </c>
      <c r="H683" s="139" t="s">
        <v>422</v>
      </c>
      <c r="I683" s="140" t="s">
        <v>591</v>
      </c>
      <c r="J683" s="54">
        <v>0</v>
      </c>
      <c r="K683" s="141"/>
      <c r="L683" s="141"/>
      <c r="M683" s="139" t="s">
        <v>113</v>
      </c>
      <c r="N683" s="139"/>
      <c r="O683" s="141"/>
      <c r="P683" s="141" t="s">
        <v>456</v>
      </c>
      <c r="Q683" s="40"/>
      <c r="R683" s="40"/>
      <c r="S683" s="40"/>
      <c r="T683" s="40"/>
      <c r="U683" s="40"/>
      <c r="V683" s="40"/>
      <c r="W683" s="40"/>
      <c r="X683" s="85">
        <f t="shared" si="7201"/>
        <v>0</v>
      </c>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0"/>
      <c r="AY683" s="40"/>
      <c r="AZ683" s="40"/>
      <c r="BA683" s="40"/>
      <c r="BB683" s="40"/>
      <c r="BC683" s="40"/>
      <c r="BD683" s="40"/>
      <c r="BE683" s="40"/>
      <c r="BF683" s="40"/>
      <c r="BG683" s="40"/>
      <c r="BH683" s="40"/>
      <c r="BI683" s="40"/>
      <c r="BJ683" s="40"/>
      <c r="BK683" s="40"/>
      <c r="BL683" s="40"/>
      <c r="BM683" s="40"/>
      <c r="BN683" s="40"/>
      <c r="BO683" s="40"/>
      <c r="BP683" s="40"/>
      <c r="BQ683" s="40"/>
      <c r="BR683" s="40"/>
      <c r="BS683" s="40"/>
      <c r="BT683" s="40"/>
      <c r="BU683" s="40"/>
      <c r="BV683" s="40"/>
      <c r="BW683" s="40"/>
      <c r="BX683" s="40"/>
      <c r="BY683" s="40"/>
      <c r="BZ683" s="40"/>
      <c r="CA683" s="40"/>
      <c r="CB683" s="40"/>
      <c r="CC683" s="40"/>
      <c r="CD683" s="40"/>
      <c r="CE683" s="40"/>
      <c r="CF683" s="40"/>
      <c r="CG683" s="40"/>
      <c r="CH683" s="40"/>
      <c r="CI683" s="40"/>
      <c r="CJ683" s="40"/>
      <c r="CK683" s="40"/>
      <c r="CL683" s="40"/>
      <c r="CM683" s="40"/>
      <c r="CN683" s="40"/>
      <c r="CO683" s="84">
        <v>0</v>
      </c>
      <c r="CP683" s="84">
        <v>0</v>
      </c>
      <c r="CQ683" s="40"/>
      <c r="CR683" s="57">
        <f t="shared" si="7202"/>
        <v>0</v>
      </c>
      <c r="CS683" s="179">
        <v>0</v>
      </c>
      <c r="CT683" s="139"/>
      <c r="CU683" s="84">
        <v>0</v>
      </c>
      <c r="CV683" s="84">
        <f t="shared" si="7203"/>
        <v>0</v>
      </c>
      <c r="CW683" s="84">
        <v>0</v>
      </c>
      <c r="CX683" s="84">
        <f t="shared" si="7204"/>
        <v>0</v>
      </c>
      <c r="CY683" s="191" t="str">
        <f t="shared" si="7205"/>
        <v>nebija plānots</v>
      </c>
      <c r="CZ683" s="84">
        <f t="shared" si="7206"/>
        <v>0</v>
      </c>
      <c r="DA683" s="139"/>
      <c r="DB683" s="84">
        <v>0</v>
      </c>
      <c r="DC683" s="84">
        <f t="shared" si="7208"/>
        <v>0</v>
      </c>
      <c r="DD683" s="84">
        <v>0</v>
      </c>
      <c r="DE683" s="84">
        <f t="shared" si="7176"/>
        <v>0</v>
      </c>
      <c r="DF683" s="191" t="str">
        <f t="shared" si="7472"/>
        <v>nebija plānots</v>
      </c>
      <c r="DG683" s="84">
        <f t="shared" si="7473"/>
        <v>0</v>
      </c>
      <c r="DH683" s="139"/>
      <c r="DI683" s="84">
        <v>0</v>
      </c>
      <c r="DJ683" s="84">
        <f t="shared" si="7474"/>
        <v>0</v>
      </c>
      <c r="DK683" s="84">
        <v>0</v>
      </c>
      <c r="DL683" s="84">
        <f t="shared" si="7177"/>
        <v>0</v>
      </c>
      <c r="DM683" s="191" t="str">
        <f t="shared" si="7475"/>
        <v>nebija plānots</v>
      </c>
      <c r="DN683" s="84">
        <f t="shared" si="7476"/>
        <v>0</v>
      </c>
      <c r="DO683" s="139"/>
      <c r="DP683" s="84">
        <v>0</v>
      </c>
      <c r="DQ683" s="84">
        <f t="shared" si="7477"/>
        <v>0</v>
      </c>
      <c r="DR683" s="84">
        <v>0</v>
      </c>
      <c r="DS683" s="84">
        <f t="shared" si="7178"/>
        <v>0</v>
      </c>
      <c r="DT683" s="191" t="str">
        <f t="shared" si="7478"/>
        <v>nebija plānots</v>
      </c>
      <c r="DU683" s="84">
        <f t="shared" si="7479"/>
        <v>0</v>
      </c>
      <c r="DV683" s="165">
        <v>0</v>
      </c>
      <c r="DW683" s="84">
        <v>0</v>
      </c>
      <c r="DX683" s="84">
        <f t="shared" si="7480"/>
        <v>0</v>
      </c>
      <c r="DY683" s="84">
        <v>0</v>
      </c>
      <c r="DZ683" s="84">
        <f t="shared" si="7179"/>
        <v>0</v>
      </c>
      <c r="EA683" s="191" t="str">
        <f t="shared" si="7481"/>
        <v>nebija plānots</v>
      </c>
      <c r="EB683" s="84">
        <f t="shared" si="7482"/>
        <v>0</v>
      </c>
      <c r="EC683" s="139"/>
      <c r="ED683" s="84">
        <v>0</v>
      </c>
      <c r="EE683" s="84">
        <f t="shared" si="7483"/>
        <v>0</v>
      </c>
      <c r="EF683" s="84">
        <v>0</v>
      </c>
      <c r="EG683" s="84">
        <f t="shared" si="7180"/>
        <v>0</v>
      </c>
      <c r="EH683" s="191" t="str">
        <f t="shared" si="7484"/>
        <v>nebija plānots</v>
      </c>
      <c r="EI683" s="84">
        <f t="shared" si="7485"/>
        <v>0</v>
      </c>
      <c r="EJ683" s="139"/>
      <c r="EK683" s="84">
        <v>0</v>
      </c>
      <c r="EL683" s="84">
        <f t="shared" si="7486"/>
        <v>0</v>
      </c>
      <c r="EM683" s="84">
        <v>0</v>
      </c>
      <c r="EN683" s="84">
        <f t="shared" si="7181"/>
        <v>0</v>
      </c>
      <c r="EO683" s="191" t="str">
        <f t="shared" si="7487"/>
        <v>nebija plānots</v>
      </c>
      <c r="EP683" s="84">
        <f t="shared" si="7488"/>
        <v>0</v>
      </c>
      <c r="EQ683" s="139"/>
      <c r="ER683" s="84">
        <v>0</v>
      </c>
      <c r="ES683" s="84">
        <f t="shared" si="7489"/>
        <v>0</v>
      </c>
      <c r="ET683" s="84">
        <v>0</v>
      </c>
      <c r="EU683" s="84">
        <f t="shared" si="7182"/>
        <v>0</v>
      </c>
      <c r="EV683" s="191" t="str">
        <f t="shared" si="7490"/>
        <v>nebija plānots</v>
      </c>
      <c r="EW683" s="84">
        <f t="shared" si="7491"/>
        <v>0</v>
      </c>
      <c r="EX683" s="139"/>
      <c r="EY683" s="84">
        <v>0</v>
      </c>
      <c r="EZ683" s="84">
        <f t="shared" si="7492"/>
        <v>0</v>
      </c>
      <c r="FA683" s="84">
        <v>0</v>
      </c>
      <c r="FB683" s="84">
        <f t="shared" si="7183"/>
        <v>0</v>
      </c>
      <c r="FC683" s="191" t="str">
        <f t="shared" si="7493"/>
        <v>nebija plānots</v>
      </c>
      <c r="FD683" s="84">
        <f t="shared" si="7494"/>
        <v>0</v>
      </c>
      <c r="FE683" s="139"/>
      <c r="FF683" s="84">
        <v>0</v>
      </c>
      <c r="FG683" s="84">
        <f t="shared" si="7495"/>
        <v>0</v>
      </c>
      <c r="FH683" s="84">
        <v>0</v>
      </c>
      <c r="FI683" s="84">
        <f t="shared" si="7184"/>
        <v>0</v>
      </c>
      <c r="FJ683" s="191" t="str">
        <f t="shared" si="7496"/>
        <v>nebija plānots</v>
      </c>
      <c r="FK683" s="84">
        <f t="shared" si="7497"/>
        <v>0</v>
      </c>
      <c r="FL683" s="165">
        <v>0</v>
      </c>
      <c r="FM683" s="84">
        <v>0</v>
      </c>
      <c r="FN683" s="84">
        <f t="shared" si="7498"/>
        <v>0</v>
      </c>
      <c r="FO683" s="84">
        <v>0</v>
      </c>
      <c r="FP683" s="84">
        <f t="shared" si="7185"/>
        <v>0</v>
      </c>
      <c r="FQ683" s="191" t="str">
        <f t="shared" si="7499"/>
        <v>nebija plānots</v>
      </c>
      <c r="FR683" s="84">
        <f t="shared" si="7500"/>
        <v>0</v>
      </c>
      <c r="FS683" s="139">
        <f>SUM(CS683:FL683)</f>
        <v>0</v>
      </c>
      <c r="FT683" s="97">
        <f t="shared" si="7186"/>
        <v>0</v>
      </c>
      <c r="FU683" s="84">
        <v>0</v>
      </c>
      <c r="FV683" s="84">
        <v>0</v>
      </c>
      <c r="FW683" s="84">
        <v>0</v>
      </c>
      <c r="FX683" s="84">
        <f t="shared" si="7187"/>
        <v>0</v>
      </c>
      <c r="FY683" s="191" t="str">
        <f t="shared" si="7188"/>
        <v>nebija plānots</v>
      </c>
      <c r="FZ683" s="84">
        <f t="shared" si="7189"/>
        <v>0</v>
      </c>
      <c r="GA683" s="84">
        <v>0</v>
      </c>
      <c r="GB683" s="84">
        <v>0</v>
      </c>
      <c r="GC683" s="84">
        <f t="shared" si="7190"/>
        <v>0</v>
      </c>
      <c r="GD683" s="84">
        <f t="shared" si="7191"/>
        <v>0</v>
      </c>
      <c r="GE683" s="84">
        <f t="shared" si="7192"/>
        <v>0</v>
      </c>
      <c r="GF683" s="191" t="str">
        <f t="shared" si="7193"/>
        <v>nebija plānots</v>
      </c>
      <c r="GG683" s="84">
        <f t="shared" si="7194"/>
        <v>0</v>
      </c>
      <c r="GH683" s="84">
        <v>0</v>
      </c>
      <c r="GI683" s="84">
        <v>0</v>
      </c>
      <c r="GJ683" s="84">
        <f t="shared" si="7195"/>
        <v>0</v>
      </c>
      <c r="GK683" s="84">
        <f t="shared" si="7196"/>
        <v>0</v>
      </c>
      <c r="GL683" s="84">
        <f t="shared" si="7197"/>
        <v>0</v>
      </c>
      <c r="GM683" s="191" t="str">
        <f t="shared" si="7198"/>
        <v>nebija plānots</v>
      </c>
      <c r="GN683" s="84">
        <f t="shared" si="7199"/>
        <v>0</v>
      </c>
      <c r="GO683" s="84">
        <v>0</v>
      </c>
      <c r="GP683" s="84">
        <v>0</v>
      </c>
      <c r="GQ683" s="84">
        <f t="shared" si="7168"/>
        <v>0</v>
      </c>
      <c r="GR683" s="84">
        <f t="shared" si="7169"/>
        <v>0</v>
      </c>
      <c r="GS683" s="84">
        <f t="shared" si="7170"/>
        <v>0</v>
      </c>
      <c r="GT683" s="191" t="str">
        <f t="shared" si="7200"/>
        <v>nebija plānots</v>
      </c>
      <c r="GU683" s="84">
        <f t="shared" si="7171"/>
        <v>0</v>
      </c>
      <c r="GV683" s="84">
        <v>0</v>
      </c>
      <c r="GW683" s="84">
        <v>0</v>
      </c>
      <c r="GX683" s="84">
        <f t="shared" si="7172"/>
        <v>0</v>
      </c>
      <c r="GY683" s="84">
        <f t="shared" si="7173"/>
        <v>0</v>
      </c>
      <c r="GZ683" s="84">
        <f t="shared" si="7174"/>
        <v>0</v>
      </c>
      <c r="HA683" s="191" t="str">
        <f t="shared" si="7364"/>
        <v>nebija plānots</v>
      </c>
      <c r="HB683" s="84">
        <f t="shared" si="7175"/>
        <v>0</v>
      </c>
      <c r="HC683" s="40"/>
      <c r="HD683" s="40"/>
      <c r="HE683" s="99"/>
      <c r="HF683" s="99"/>
      <c r="HG683" s="143" t="s">
        <v>876</v>
      </c>
      <c r="HH683" s="100"/>
      <c r="HI683" s="100"/>
    </row>
    <row r="684" spans="1:217" ht="168" hidden="1" outlineLevel="1" x14ac:dyDescent="0.45">
      <c r="B684" s="9"/>
      <c r="D684" s="1" t="s">
        <v>1470</v>
      </c>
      <c r="E684" s="35">
        <v>666</v>
      </c>
      <c r="F684" s="40">
        <v>13</v>
      </c>
      <c r="G684" s="40" t="s">
        <v>417</v>
      </c>
      <c r="H684" s="40" t="s">
        <v>422</v>
      </c>
      <c r="I684" s="37" t="s">
        <v>591</v>
      </c>
      <c r="J684" s="54">
        <v>0</v>
      </c>
      <c r="K684" s="38"/>
      <c r="L684" s="38"/>
      <c r="M684" s="40" t="s">
        <v>113</v>
      </c>
      <c r="N684" s="40"/>
      <c r="O684" s="38"/>
      <c r="P684" s="38" t="s">
        <v>457</v>
      </c>
      <c r="Q684" s="40"/>
      <c r="R684" s="40"/>
      <c r="S684" s="40"/>
      <c r="T684" s="40"/>
      <c r="U684" s="40"/>
      <c r="V684" s="40"/>
      <c r="W684" s="40"/>
      <c r="X684" s="85">
        <f t="shared" si="7201"/>
        <v>0</v>
      </c>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0"/>
      <c r="AW684" s="40"/>
      <c r="AX684" s="40"/>
      <c r="AY684" s="40"/>
      <c r="AZ684" s="40"/>
      <c r="BA684" s="40"/>
      <c r="BB684" s="40"/>
      <c r="BC684" s="40"/>
      <c r="BD684" s="40"/>
      <c r="BE684" s="40"/>
      <c r="BF684" s="40"/>
      <c r="BG684" s="40"/>
      <c r="BH684" s="40"/>
      <c r="BI684" s="40"/>
      <c r="BJ684" s="40"/>
      <c r="BK684" s="40"/>
      <c r="BL684" s="40"/>
      <c r="BM684" s="40"/>
      <c r="BN684" s="40"/>
      <c r="BO684" s="40"/>
      <c r="BP684" s="40"/>
      <c r="BQ684" s="40"/>
      <c r="BR684" s="40"/>
      <c r="BS684" s="40"/>
      <c r="BT684" s="40"/>
      <c r="BU684" s="40"/>
      <c r="BV684" s="40"/>
      <c r="BW684" s="40"/>
      <c r="BX684" s="40"/>
      <c r="BY684" s="40"/>
      <c r="BZ684" s="40"/>
      <c r="CA684" s="40"/>
      <c r="CB684" s="40"/>
      <c r="CC684" s="40"/>
      <c r="CD684" s="40"/>
      <c r="CE684" s="40"/>
      <c r="CF684" s="40"/>
      <c r="CG684" s="40"/>
      <c r="CH684" s="40"/>
      <c r="CI684" s="40"/>
      <c r="CJ684" s="40"/>
      <c r="CK684" s="40"/>
      <c r="CL684" s="40"/>
      <c r="CM684" s="40"/>
      <c r="CN684" s="40"/>
      <c r="CO684" s="84">
        <v>0</v>
      </c>
      <c r="CP684" s="84">
        <v>0</v>
      </c>
      <c r="CQ684" s="40"/>
      <c r="CR684" s="57">
        <f t="shared" si="7202"/>
        <v>0</v>
      </c>
      <c r="CS684" s="40"/>
      <c r="CT684" s="172">
        <v>3630178.11</v>
      </c>
      <c r="CU684" s="84"/>
      <c r="CV684" s="84"/>
      <c r="CW684" s="84"/>
      <c r="CX684" s="84"/>
      <c r="CY684" s="191"/>
      <c r="CZ684" s="84"/>
      <c r="DA684" s="172">
        <v>4371143.74</v>
      </c>
      <c r="DB684" s="84">
        <v>0</v>
      </c>
      <c r="DC684" s="84"/>
      <c r="DD684" s="84"/>
      <c r="DE684" s="84">
        <f t="shared" si="7176"/>
        <v>0</v>
      </c>
      <c r="DF684" s="191"/>
      <c r="DG684" s="84"/>
      <c r="DH684" s="172">
        <v>0</v>
      </c>
      <c r="DI684" s="84">
        <v>0</v>
      </c>
      <c r="DJ684" s="84"/>
      <c r="DK684" s="84"/>
      <c r="DL684" s="84">
        <f t="shared" si="7177"/>
        <v>0</v>
      </c>
      <c r="DM684" s="191"/>
      <c r="DN684" s="84"/>
      <c r="DO684" s="172">
        <v>1340800.23</v>
      </c>
      <c r="DP684" s="84">
        <v>0</v>
      </c>
      <c r="DQ684" s="84"/>
      <c r="DR684" s="84"/>
      <c r="DS684" s="84">
        <f t="shared" si="7178"/>
        <v>0</v>
      </c>
      <c r="DT684" s="191"/>
      <c r="DU684" s="84"/>
      <c r="DV684" s="172">
        <v>499206.88</v>
      </c>
      <c r="DW684" s="84">
        <v>0</v>
      </c>
      <c r="DX684" s="84"/>
      <c r="DY684" s="84"/>
      <c r="DZ684" s="84">
        <f t="shared" si="7179"/>
        <v>0</v>
      </c>
      <c r="EA684" s="191"/>
      <c r="EB684" s="84"/>
      <c r="EC684" s="172">
        <v>850196.24</v>
      </c>
      <c r="ED684" s="84">
        <v>0</v>
      </c>
      <c r="EE684" s="84"/>
      <c r="EF684" s="84"/>
      <c r="EG684" s="84">
        <f t="shared" si="7180"/>
        <v>0</v>
      </c>
      <c r="EH684" s="191"/>
      <c r="EI684" s="84"/>
      <c r="EJ684" s="172">
        <v>608772.36</v>
      </c>
      <c r="EK684" s="84">
        <v>0</v>
      </c>
      <c r="EL684" s="84"/>
      <c r="EM684" s="84"/>
      <c r="EN684" s="84">
        <f t="shared" si="7181"/>
        <v>0</v>
      </c>
      <c r="EO684" s="191"/>
      <c r="EP684" s="84"/>
      <c r="EQ684" s="172">
        <v>2237702.35</v>
      </c>
      <c r="ER684" s="84">
        <v>0</v>
      </c>
      <c r="ES684" s="84"/>
      <c r="ET684" s="84"/>
      <c r="EU684" s="84">
        <f t="shared" si="7182"/>
        <v>0</v>
      </c>
      <c r="EV684" s="191"/>
      <c r="EW684" s="84"/>
      <c r="EX684" s="172">
        <v>1420469.99</v>
      </c>
      <c r="EY684" s="84">
        <v>0</v>
      </c>
      <c r="EZ684" s="84"/>
      <c r="FA684" s="84"/>
      <c r="FB684" s="84">
        <f t="shared" si="7183"/>
        <v>0</v>
      </c>
      <c r="FC684" s="191"/>
      <c r="FD684" s="84"/>
      <c r="FE684" s="172">
        <v>0</v>
      </c>
      <c r="FF684" s="84">
        <v>0</v>
      </c>
      <c r="FG684" s="84"/>
      <c r="FH684" s="84"/>
      <c r="FI684" s="84">
        <f t="shared" si="7184"/>
        <v>0</v>
      </c>
      <c r="FJ684" s="191"/>
      <c r="FK684" s="84"/>
      <c r="FL684" s="172">
        <v>439680.6</v>
      </c>
      <c r="FM684" s="84">
        <v>0</v>
      </c>
      <c r="FN684" s="84"/>
      <c r="FO684" s="84"/>
      <c r="FP684" s="84">
        <f t="shared" si="7185"/>
        <v>0</v>
      </c>
      <c r="FQ684" s="191"/>
      <c r="FR684" s="84"/>
      <c r="FS684" s="172"/>
      <c r="FT684" s="97">
        <f t="shared" si="7186"/>
        <v>0</v>
      </c>
      <c r="FU684" s="84">
        <v>0</v>
      </c>
      <c r="FV684" s="84">
        <v>0</v>
      </c>
      <c r="FW684" s="84">
        <v>0</v>
      </c>
      <c r="FX684" s="84">
        <f t="shared" si="7187"/>
        <v>0</v>
      </c>
      <c r="FY684" s="191" t="str">
        <f t="shared" si="7188"/>
        <v>nebija plānots</v>
      </c>
      <c r="FZ684" s="84">
        <f t="shared" si="7189"/>
        <v>0</v>
      </c>
      <c r="GA684" s="84">
        <v>0</v>
      </c>
      <c r="GB684" s="84">
        <v>0</v>
      </c>
      <c r="GC684" s="84">
        <f t="shared" si="7190"/>
        <v>0</v>
      </c>
      <c r="GD684" s="84">
        <f t="shared" si="7191"/>
        <v>0</v>
      </c>
      <c r="GE684" s="84">
        <f t="shared" si="7192"/>
        <v>0</v>
      </c>
      <c r="GF684" s="191" t="str">
        <f t="shared" si="7193"/>
        <v>nebija plānots</v>
      </c>
      <c r="GG684" s="84">
        <f t="shared" si="7194"/>
        <v>0</v>
      </c>
      <c r="GH684" s="84">
        <v>0</v>
      </c>
      <c r="GI684" s="84">
        <v>0</v>
      </c>
      <c r="GJ684" s="84">
        <f t="shared" si="7195"/>
        <v>0</v>
      </c>
      <c r="GK684" s="84">
        <f t="shared" si="7196"/>
        <v>0</v>
      </c>
      <c r="GL684" s="84">
        <f t="shared" si="7197"/>
        <v>0</v>
      </c>
      <c r="GM684" s="191" t="str">
        <f t="shared" si="7198"/>
        <v>nebija plānots</v>
      </c>
      <c r="GN684" s="84">
        <f t="shared" si="7199"/>
        <v>0</v>
      </c>
      <c r="GO684" s="84">
        <v>0</v>
      </c>
      <c r="GP684" s="84">
        <v>0</v>
      </c>
      <c r="GQ684" s="84">
        <f t="shared" si="7168"/>
        <v>0</v>
      </c>
      <c r="GR684" s="84">
        <f t="shared" si="7169"/>
        <v>0</v>
      </c>
      <c r="GS684" s="84">
        <f t="shared" si="7170"/>
        <v>0</v>
      </c>
      <c r="GT684" s="191" t="str">
        <f t="shared" si="7200"/>
        <v>nebija plānots</v>
      </c>
      <c r="GU684" s="84">
        <f t="shared" si="7171"/>
        <v>0</v>
      </c>
      <c r="GV684" s="84">
        <v>0</v>
      </c>
      <c r="GW684" s="84">
        <v>0</v>
      </c>
      <c r="GX684" s="84">
        <f t="shared" si="7172"/>
        <v>0</v>
      </c>
      <c r="GY684" s="84">
        <f t="shared" si="7173"/>
        <v>0</v>
      </c>
      <c r="GZ684" s="84">
        <f t="shared" si="7174"/>
        <v>0</v>
      </c>
      <c r="HA684" s="191" t="str">
        <f t="shared" si="7364"/>
        <v>nebija plānots</v>
      </c>
      <c r="HB684" s="84">
        <f t="shared" si="7175"/>
        <v>0</v>
      </c>
      <c r="HC684" s="40"/>
      <c r="HD684" s="40"/>
      <c r="HE684" s="99"/>
      <c r="HF684" s="99" t="s">
        <v>889</v>
      </c>
      <c r="HG684" s="100" t="s">
        <v>940</v>
      </c>
      <c r="HH684" s="100" t="s">
        <v>828</v>
      </c>
      <c r="HI684" s="100" t="s">
        <v>890</v>
      </c>
    </row>
    <row r="685" spans="1:217" ht="75.400000000000006" customHeight="1" collapsed="1" x14ac:dyDescent="0.45">
      <c r="A685" s="1" t="str">
        <f t="shared" si="6994"/>
        <v>13.1.6 (1.2.2.1; 1.2.2.3)__</v>
      </c>
      <c r="B685" s="9" t="str">
        <f>C685&amp;J685&amp;"."&amp;D685</f>
        <v>1.2.2.1.K0.Jā</v>
      </c>
      <c r="C685" s="1" t="s">
        <v>44</v>
      </c>
      <c r="D685" s="1" t="s">
        <v>1470</v>
      </c>
      <c r="E685" s="35">
        <v>667</v>
      </c>
      <c r="F685" s="57">
        <v>13</v>
      </c>
      <c r="G685" s="83" t="s">
        <v>612</v>
      </c>
      <c r="H685" s="57" t="s">
        <v>446</v>
      </c>
      <c r="I685" s="54" t="str">
        <f t="shared" si="6960"/>
        <v>13.1.6 (1.2.2.1; 1.2.2.3) Atveseļošanas pasākumi ekonomikas nozarē – nodarbināto apmācības</v>
      </c>
      <c r="J685" s="54" t="s">
        <v>1472</v>
      </c>
      <c r="K685" s="55" t="s">
        <v>33</v>
      </c>
      <c r="L685" s="38"/>
      <c r="M685" s="57" t="s">
        <v>41</v>
      </c>
      <c r="N685" s="57" t="s">
        <v>423</v>
      </c>
      <c r="O685" s="55" t="s">
        <v>222</v>
      </c>
      <c r="P685" s="55" t="s">
        <v>225</v>
      </c>
      <c r="Q685" s="57">
        <f t="shared" ref="Q685" si="7501">S685+T685+U685+V685+W685</f>
        <v>16594713</v>
      </c>
      <c r="R685" s="57">
        <f t="shared" ref="R685" si="7502">S685+T685+U685+V685</f>
        <v>16594713</v>
      </c>
      <c r="S685" s="80">
        <v>0</v>
      </c>
      <c r="T685" s="80">
        <v>16594713</v>
      </c>
      <c r="U685" s="80">
        <v>0</v>
      </c>
      <c r="V685" s="80">
        <v>0</v>
      </c>
      <c r="W685" s="80">
        <v>0</v>
      </c>
      <c r="X685" s="85" t="str">
        <f t="shared" si="7201"/>
        <v>ReactEU ERAF</v>
      </c>
      <c r="Y685" s="85">
        <v>0</v>
      </c>
      <c r="Z685" s="85">
        <v>0</v>
      </c>
      <c r="AA685" s="85">
        <v>0</v>
      </c>
      <c r="AB685" s="85">
        <v>0</v>
      </c>
      <c r="AC685" s="85">
        <v>0</v>
      </c>
      <c r="AD685" s="85">
        <v>0</v>
      </c>
      <c r="AE685" s="85">
        <v>0</v>
      </c>
      <c r="AF685" s="85">
        <v>0</v>
      </c>
      <c r="AG685" s="85">
        <v>0</v>
      </c>
      <c r="AH685" s="85">
        <v>0</v>
      </c>
      <c r="AI685" s="85">
        <v>0</v>
      </c>
      <c r="AJ685" s="85">
        <v>0</v>
      </c>
      <c r="AK685" s="85">
        <v>0</v>
      </c>
      <c r="AL685" s="85">
        <v>0</v>
      </c>
      <c r="AM685" s="85">
        <v>0</v>
      </c>
      <c r="AN685" s="85">
        <f t="shared" si="6963"/>
        <v>0</v>
      </c>
      <c r="AO685" s="85">
        <v>0</v>
      </c>
      <c r="AP685" s="57">
        <f t="shared" si="6899"/>
        <v>0</v>
      </c>
      <c r="AQ685" s="85">
        <v>0</v>
      </c>
      <c r="AR685" s="85">
        <v>0</v>
      </c>
      <c r="AS685" s="85">
        <v>0</v>
      </c>
      <c r="AT685" s="85">
        <v>0</v>
      </c>
      <c r="AU685" s="85">
        <v>0</v>
      </c>
      <c r="AV685" s="85">
        <v>0</v>
      </c>
      <c r="AW685" s="85">
        <v>0</v>
      </c>
      <c r="AX685" s="85">
        <v>0</v>
      </c>
      <c r="AY685" s="85">
        <v>0</v>
      </c>
      <c r="AZ685" s="85">
        <v>0</v>
      </c>
      <c r="BA685" s="85">
        <v>0</v>
      </c>
      <c r="BB685" s="85">
        <v>0</v>
      </c>
      <c r="BC685" s="57">
        <f t="shared" si="6864"/>
        <v>0</v>
      </c>
      <c r="BD685" s="57">
        <f t="shared" si="6865"/>
        <v>0</v>
      </c>
      <c r="BE685" s="85">
        <v>0</v>
      </c>
      <c r="BF685" s="85">
        <v>0</v>
      </c>
      <c r="BG685" s="85">
        <v>0</v>
      </c>
      <c r="BH685" s="85">
        <v>0</v>
      </c>
      <c r="BI685" s="85">
        <v>0</v>
      </c>
      <c r="BJ685" s="85">
        <v>0</v>
      </c>
      <c r="BK685" s="85">
        <v>0</v>
      </c>
      <c r="BL685" s="85">
        <v>0</v>
      </c>
      <c r="BM685" s="85">
        <v>0</v>
      </c>
      <c r="BN685" s="85">
        <v>0</v>
      </c>
      <c r="BO685" s="85">
        <v>0</v>
      </c>
      <c r="BP685" s="85">
        <v>0</v>
      </c>
      <c r="BQ685" s="57">
        <f t="shared" si="6866"/>
        <v>0</v>
      </c>
      <c r="BR685" s="85">
        <v>0</v>
      </c>
      <c r="BS685" s="85">
        <v>0</v>
      </c>
      <c r="BT685" s="85">
        <v>0</v>
      </c>
      <c r="BU685" s="85">
        <v>0</v>
      </c>
      <c r="BV685" s="85">
        <v>0</v>
      </c>
      <c r="BW685" s="85">
        <v>0</v>
      </c>
      <c r="BX685" s="85">
        <v>0</v>
      </c>
      <c r="BY685" s="85">
        <v>0</v>
      </c>
      <c r="BZ685" s="85">
        <v>0</v>
      </c>
      <c r="CA685" s="85">
        <f>CA687</f>
        <v>7012</v>
      </c>
      <c r="CB685" s="85">
        <v>0</v>
      </c>
      <c r="CC685" s="85">
        <f>CC687</f>
        <v>5957</v>
      </c>
      <c r="CD685" s="160">
        <f t="shared" si="6867"/>
        <v>12969</v>
      </c>
      <c r="CE685" s="85">
        <v>90267.17</v>
      </c>
      <c r="CF685" s="85">
        <v>27967</v>
      </c>
      <c r="CG685" s="85">
        <v>45755.4</v>
      </c>
      <c r="CH685" s="85">
        <v>2374</v>
      </c>
      <c r="CI685" s="85">
        <v>20656.09</v>
      </c>
      <c r="CJ685" s="85">
        <v>22929.410000000003</v>
      </c>
      <c r="CK685" s="85">
        <v>3009</v>
      </c>
      <c r="CL685" s="85">
        <v>33434.5</v>
      </c>
      <c r="CM685" s="85">
        <v>84038</v>
      </c>
      <c r="CN685" s="85">
        <v>123620.26</v>
      </c>
      <c r="CO685" s="84">
        <v>56072.3</v>
      </c>
      <c r="CP685" s="84">
        <v>12467.27</v>
      </c>
      <c r="CQ685" s="57">
        <f>CE685+CF685+CG685+CH685+CI685+CJ685+CK685+CL685+CM685+CN685+CO685+CP685</f>
        <v>522590.4</v>
      </c>
      <c r="CR685" s="57">
        <f>BD685+BQ685+CD685+CQ685</f>
        <v>535559.4</v>
      </c>
      <c r="CS685" s="179">
        <v>64306.38</v>
      </c>
      <c r="CT685" s="84">
        <v>371392.57</v>
      </c>
      <c r="CU685" s="84">
        <v>15569.08</v>
      </c>
      <c r="CV685" s="84">
        <f t="shared" si="7203"/>
        <v>435698.95</v>
      </c>
      <c r="CW685" s="84">
        <v>0</v>
      </c>
      <c r="CX685" s="84">
        <f t="shared" si="7204"/>
        <v>79875.459999999992</v>
      </c>
      <c r="CY685" s="191">
        <f t="shared" si="7205"/>
        <v>0.18332718038452925</v>
      </c>
      <c r="CZ685" s="84">
        <f t="shared" si="7206"/>
        <v>-355823.49</v>
      </c>
      <c r="DA685" s="84">
        <f t="shared" ref="DA685:FL685" si="7503">DA686+DA687</f>
        <v>105035.82</v>
      </c>
      <c r="DB685" s="84">
        <v>80767.06</v>
      </c>
      <c r="DC685" s="84">
        <f t="shared" si="7208"/>
        <v>540734.77</v>
      </c>
      <c r="DD685" s="84">
        <v>0</v>
      </c>
      <c r="DE685" s="84">
        <f t="shared" si="7176"/>
        <v>160642.51999999999</v>
      </c>
      <c r="DF685" s="191">
        <f t="shared" ref="DF685" si="7504">IFERROR(DE685/DC685,"nebija plānots")</f>
        <v>0.29708191319008392</v>
      </c>
      <c r="DG685" s="84">
        <f t="shared" ref="DG685" si="7505">DE685-DC685</f>
        <v>-380092.25</v>
      </c>
      <c r="DH685" s="84">
        <f t="shared" si="7503"/>
        <v>0</v>
      </c>
      <c r="DI685" s="84">
        <v>206135.26</v>
      </c>
      <c r="DJ685" s="84">
        <f t="shared" ref="DJ685" si="7506">DC685+DH685</f>
        <v>540734.77</v>
      </c>
      <c r="DK685" s="84">
        <v>0</v>
      </c>
      <c r="DL685" s="84">
        <f t="shared" si="7177"/>
        <v>366777.78</v>
      </c>
      <c r="DM685" s="191">
        <f t="shared" ref="DM685" si="7507">IFERROR(DL685/DJ685,"nebija plānots")</f>
        <v>0.67829516492900954</v>
      </c>
      <c r="DN685" s="84">
        <f t="shared" ref="DN685" si="7508">DL685-DJ685</f>
        <v>-173956.99</v>
      </c>
      <c r="DO685" s="84">
        <f t="shared" si="7503"/>
        <v>5488.89</v>
      </c>
      <c r="DP685" s="84">
        <v>33677.58</v>
      </c>
      <c r="DQ685" s="84">
        <f t="shared" ref="DQ685" si="7509">DJ685+DO685</f>
        <v>546223.66</v>
      </c>
      <c r="DR685" s="84">
        <v>0</v>
      </c>
      <c r="DS685" s="84">
        <f t="shared" si="7178"/>
        <v>400455.36000000004</v>
      </c>
      <c r="DT685" s="191">
        <f t="shared" ref="DT685" si="7510">IFERROR(DS685/DQ685,"nebija plānots")</f>
        <v>0.73313440871455482</v>
      </c>
      <c r="DU685" s="84">
        <f t="shared" ref="DU685" si="7511">DS685-DQ685</f>
        <v>-145768.29999999999</v>
      </c>
      <c r="DV685" s="84">
        <f t="shared" si="7503"/>
        <v>724790</v>
      </c>
      <c r="DW685" s="84">
        <v>72300.39</v>
      </c>
      <c r="DX685" s="84">
        <f t="shared" ref="DX685" si="7512">DQ685+DV685</f>
        <v>1271013.6600000001</v>
      </c>
      <c r="DY685" s="84">
        <v>0</v>
      </c>
      <c r="DZ685" s="84">
        <f t="shared" si="7179"/>
        <v>472755.75000000006</v>
      </c>
      <c r="EA685" s="191">
        <f t="shared" ref="EA685" si="7513">IFERROR(DZ685/DX685,"nebija plānots")</f>
        <v>0.37195174597887487</v>
      </c>
      <c r="EB685" s="84">
        <f t="shared" ref="EB685" si="7514">DZ685-DX685</f>
        <v>-798257.91000000015</v>
      </c>
      <c r="EC685" s="84">
        <f t="shared" si="7503"/>
        <v>0</v>
      </c>
      <c r="ED685" s="84">
        <v>109726.5</v>
      </c>
      <c r="EE685" s="84">
        <f t="shared" ref="EE685" si="7515">DX685+EC685</f>
        <v>1271013.6600000001</v>
      </c>
      <c r="EF685" s="84">
        <v>0</v>
      </c>
      <c r="EG685" s="84">
        <f t="shared" si="7180"/>
        <v>582482.25</v>
      </c>
      <c r="EH685" s="191">
        <f t="shared" ref="EH685" si="7516">IFERROR(EG685/EE685,"nebija plānots")</f>
        <v>0.45828166000985382</v>
      </c>
      <c r="EI685" s="84">
        <f t="shared" ref="EI685" si="7517">EG685-EE685</f>
        <v>-688531.41000000015</v>
      </c>
      <c r="EJ685" s="84">
        <f t="shared" si="7503"/>
        <v>71532.97</v>
      </c>
      <c r="EK685" s="84">
        <v>261871.37</v>
      </c>
      <c r="EL685" s="84">
        <f t="shared" ref="EL685" si="7518">EE685+EJ685</f>
        <v>1342546.6300000001</v>
      </c>
      <c r="EM685" s="84">
        <v>0</v>
      </c>
      <c r="EN685" s="84">
        <f t="shared" si="7181"/>
        <v>844353.62</v>
      </c>
      <c r="EO685" s="191">
        <f t="shared" ref="EO685" si="7519">IFERROR(EN685/EL685,"nebija plānots")</f>
        <v>0.62891939924649021</v>
      </c>
      <c r="EP685" s="84">
        <f t="shared" ref="EP685" si="7520">EN685-EL685</f>
        <v>-498193.01000000013</v>
      </c>
      <c r="EQ685" s="84">
        <f t="shared" si="7503"/>
        <v>136782</v>
      </c>
      <c r="ER685" s="84">
        <v>18898.150000000001</v>
      </c>
      <c r="ES685" s="84">
        <f t="shared" ref="ES685" si="7521">EL685+EQ685</f>
        <v>1479328.6300000001</v>
      </c>
      <c r="ET685" s="84">
        <v>0</v>
      </c>
      <c r="EU685" s="84">
        <f t="shared" si="7182"/>
        <v>863251.77</v>
      </c>
      <c r="EV685" s="191">
        <f t="shared" ref="EV685" si="7522">IFERROR(EU685/ES685,"nebija plānots")</f>
        <v>0.58354293460811335</v>
      </c>
      <c r="EW685" s="84">
        <f t="shared" ref="EW685" si="7523">EU685-ES685</f>
        <v>-616076.8600000001</v>
      </c>
      <c r="EX685" s="84">
        <f t="shared" si="7503"/>
        <v>577949</v>
      </c>
      <c r="EY685" s="84">
        <v>9152.36</v>
      </c>
      <c r="EZ685" s="84">
        <f t="shared" ref="EZ685" si="7524">ES685+EX685</f>
        <v>2057277.6300000001</v>
      </c>
      <c r="FA685" s="84">
        <v>0</v>
      </c>
      <c r="FB685" s="84">
        <f t="shared" si="7183"/>
        <v>872404.13</v>
      </c>
      <c r="FC685" s="191">
        <f t="shared" ref="FC685" si="7525">IFERROR(FB685/EZ685,"nebija plānots")</f>
        <v>0.42405755901793379</v>
      </c>
      <c r="FD685" s="84">
        <f t="shared" ref="FD685" si="7526">FB685-EZ685</f>
        <v>-1184873.5</v>
      </c>
      <c r="FE685" s="84">
        <f t="shared" si="7503"/>
        <v>3780.57</v>
      </c>
      <c r="FF685" s="84">
        <v>114215.57</v>
      </c>
      <c r="FG685" s="84">
        <f t="shared" ref="FG685" si="7527">EZ685+FE685</f>
        <v>2061058.2000000002</v>
      </c>
      <c r="FH685" s="84">
        <v>0</v>
      </c>
      <c r="FI685" s="84">
        <f t="shared" si="7184"/>
        <v>986619.7</v>
      </c>
      <c r="FJ685" s="191">
        <f t="shared" ref="FJ685" si="7528">IFERROR(FI685/FG685,"nebija plānots")</f>
        <v>0.47869570107239079</v>
      </c>
      <c r="FK685" s="84">
        <f t="shared" ref="FK685" si="7529">FI685-FG685</f>
        <v>-1074438.5000000002</v>
      </c>
      <c r="FL685" s="84">
        <f t="shared" si="7503"/>
        <v>149544.67000000001</v>
      </c>
      <c r="FM685" s="84">
        <v>68500.77</v>
      </c>
      <c r="FN685" s="84">
        <f t="shared" ref="FN685" si="7530">FG685+FL685</f>
        <v>2210602.87</v>
      </c>
      <c r="FO685" s="84">
        <v>0</v>
      </c>
      <c r="FP685" s="84">
        <f t="shared" si="7185"/>
        <v>1055120.47</v>
      </c>
      <c r="FQ685" s="191">
        <f t="shared" ref="FQ685" si="7531">IFERROR(FP685/FN685,"nebija plānots")</f>
        <v>0.47729987340512225</v>
      </c>
      <c r="FR685" s="84">
        <f t="shared" ref="FR685" si="7532">FP685-FN685</f>
        <v>-1155482.4000000001</v>
      </c>
      <c r="FS685" s="97">
        <f t="shared" si="6898"/>
        <v>2210602.87</v>
      </c>
      <c r="FT685" s="97">
        <f t="shared" si="7186"/>
        <v>1590679.87</v>
      </c>
      <c r="FU685" s="84">
        <v>1384873.21</v>
      </c>
      <c r="FV685" s="84">
        <v>0</v>
      </c>
      <c r="FW685" s="84">
        <v>0</v>
      </c>
      <c r="FX685" s="84">
        <f t="shared" si="7187"/>
        <v>0</v>
      </c>
      <c r="FY685" s="191">
        <f t="shared" si="7188"/>
        <v>0</v>
      </c>
      <c r="FZ685" s="84">
        <f t="shared" si="7189"/>
        <v>1384873.21</v>
      </c>
      <c r="GA685" s="84">
        <v>459606.27</v>
      </c>
      <c r="GB685" s="84">
        <v>0</v>
      </c>
      <c r="GC685" s="84">
        <f t="shared" si="7190"/>
        <v>459606.27</v>
      </c>
      <c r="GD685" s="84">
        <f t="shared" si="7191"/>
        <v>0</v>
      </c>
      <c r="GE685" s="84">
        <f t="shared" si="7192"/>
        <v>459606.27</v>
      </c>
      <c r="GF685" s="191">
        <f t="shared" si="7193"/>
        <v>0.33187606394667712</v>
      </c>
      <c r="GG685" s="84">
        <f t="shared" si="7194"/>
        <v>925266.94</v>
      </c>
      <c r="GH685" s="84">
        <v>243902.37</v>
      </c>
      <c r="GI685" s="84">
        <v>0</v>
      </c>
      <c r="GJ685" s="84">
        <f t="shared" si="7195"/>
        <v>243902.37</v>
      </c>
      <c r="GK685" s="84">
        <f t="shared" si="7196"/>
        <v>0</v>
      </c>
      <c r="GL685" s="84">
        <f t="shared" si="7197"/>
        <v>703508.64</v>
      </c>
      <c r="GM685" s="191">
        <f t="shared" si="7198"/>
        <v>0.50799498099901874</v>
      </c>
      <c r="GN685" s="84">
        <f t="shared" si="7199"/>
        <v>681364.57</v>
      </c>
      <c r="GO685" s="84">
        <v>1102872.8799999999</v>
      </c>
      <c r="GP685" s="84">
        <v>0</v>
      </c>
      <c r="GQ685" s="84">
        <f t="shared" si="7168"/>
        <v>1102872.8799999999</v>
      </c>
      <c r="GR685" s="84">
        <f t="shared" si="7169"/>
        <v>0</v>
      </c>
      <c r="GS685" s="84">
        <f t="shared" si="7170"/>
        <v>1806381.52</v>
      </c>
      <c r="GT685" s="191">
        <f t="shared" si="7200"/>
        <v>1.3043659931872031</v>
      </c>
      <c r="GU685" s="84">
        <f t="shared" si="7171"/>
        <v>-421508.30999999994</v>
      </c>
      <c r="GV685" s="84">
        <v>0</v>
      </c>
      <c r="GW685" s="84">
        <v>0</v>
      </c>
      <c r="GX685" s="84">
        <f t="shared" si="7172"/>
        <v>0</v>
      </c>
      <c r="GY685" s="84">
        <f t="shared" si="7173"/>
        <v>0</v>
      </c>
      <c r="GZ685" s="84">
        <f t="shared" si="7174"/>
        <v>1806381.52</v>
      </c>
      <c r="HA685" s="191">
        <f t="shared" si="7364"/>
        <v>1.3043659931872031</v>
      </c>
      <c r="HB685" s="84">
        <f t="shared" si="7175"/>
        <v>-421508.30999999994</v>
      </c>
      <c r="HC685" s="57">
        <f>FU685+FS685+CQ685+CD685+BQ685+BC685+AP685</f>
        <v>4131035.48</v>
      </c>
      <c r="HD685" s="57">
        <f>Q685-HC685</f>
        <v>12463677.52</v>
      </c>
      <c r="HE685" s="58" t="s">
        <v>975</v>
      </c>
      <c r="HF685" s="58"/>
      <c r="HG685" s="161" t="s">
        <v>699</v>
      </c>
      <c r="HH685" s="59"/>
      <c r="HI685" s="59"/>
    </row>
    <row r="686" spans="1:217" ht="75.400000000000006" hidden="1" customHeight="1" outlineLevel="1" x14ac:dyDescent="0.45">
      <c r="B686" s="9"/>
      <c r="D686" s="1" t="s">
        <v>1470</v>
      </c>
      <c r="E686" s="35">
        <v>668</v>
      </c>
      <c r="F686" s="40">
        <v>13</v>
      </c>
      <c r="G686" s="92" t="s">
        <v>447</v>
      </c>
      <c r="H686" s="40" t="s">
        <v>446</v>
      </c>
      <c r="I686" s="37" t="s">
        <v>592</v>
      </c>
      <c r="J686" s="54">
        <v>0</v>
      </c>
      <c r="K686" s="38"/>
      <c r="L686" s="38"/>
      <c r="M686" s="40" t="s">
        <v>41</v>
      </c>
      <c r="N686" s="40"/>
      <c r="O686" s="38"/>
      <c r="P686" s="38" t="s">
        <v>456</v>
      </c>
      <c r="Q686" s="40"/>
      <c r="R686" s="40"/>
      <c r="S686" s="40"/>
      <c r="T686" s="40"/>
      <c r="U686" s="40"/>
      <c r="V686" s="40"/>
      <c r="W686" s="40"/>
      <c r="X686" s="85">
        <f t="shared" si="7201"/>
        <v>0</v>
      </c>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0"/>
      <c r="AW686" s="40"/>
      <c r="AX686" s="40"/>
      <c r="AY686" s="40"/>
      <c r="AZ686" s="40"/>
      <c r="BA686" s="40"/>
      <c r="BB686" s="40"/>
      <c r="BC686" s="40"/>
      <c r="BD686" s="40"/>
      <c r="BE686" s="40"/>
      <c r="BF686" s="40"/>
      <c r="BG686" s="40"/>
      <c r="BH686" s="40"/>
      <c r="BI686" s="40"/>
      <c r="BJ686" s="40"/>
      <c r="BK686" s="40"/>
      <c r="BL686" s="40"/>
      <c r="BM686" s="40"/>
      <c r="BN686" s="40"/>
      <c r="BO686" s="40"/>
      <c r="BP686" s="40"/>
      <c r="BQ686" s="40"/>
      <c r="BR686" s="40"/>
      <c r="BS686" s="40"/>
      <c r="BT686" s="40"/>
      <c r="BU686" s="40"/>
      <c r="BV686" s="40"/>
      <c r="BW686" s="40"/>
      <c r="BX686" s="40"/>
      <c r="BY686" s="40"/>
      <c r="BZ686" s="40"/>
      <c r="CA686" s="40"/>
      <c r="CB686" s="40"/>
      <c r="CC686" s="40"/>
      <c r="CD686" s="40"/>
      <c r="CE686" s="40"/>
      <c r="CF686" s="40"/>
      <c r="CG686" s="40"/>
      <c r="CH686" s="40"/>
      <c r="CI686" s="40"/>
      <c r="CJ686" s="40"/>
      <c r="CK686" s="40"/>
      <c r="CL686" s="40"/>
      <c r="CM686" s="40"/>
      <c r="CN686" s="40"/>
      <c r="CO686" s="84">
        <v>0</v>
      </c>
      <c r="CP686" s="84">
        <v>0</v>
      </c>
      <c r="CQ686" s="40"/>
      <c r="CR686" s="57">
        <f t="shared" si="7202"/>
        <v>0</v>
      </c>
      <c r="CS686" s="40"/>
      <c r="CT686" s="40"/>
      <c r="CU686" s="84"/>
      <c r="CV686" s="84"/>
      <c r="CW686" s="84"/>
      <c r="CX686" s="84"/>
      <c r="CY686" s="191"/>
      <c r="CZ686" s="84"/>
      <c r="DA686" s="40"/>
      <c r="DB686" s="84">
        <v>0</v>
      </c>
      <c r="DC686" s="84"/>
      <c r="DD686" s="84"/>
      <c r="DE686" s="84">
        <f t="shared" si="7176"/>
        <v>0</v>
      </c>
      <c r="DF686" s="191"/>
      <c r="DG686" s="84"/>
      <c r="DH686" s="40"/>
      <c r="DI686" s="84">
        <v>0</v>
      </c>
      <c r="DJ686" s="84"/>
      <c r="DK686" s="84"/>
      <c r="DL686" s="84">
        <f t="shared" si="7177"/>
        <v>0</v>
      </c>
      <c r="DM686" s="191"/>
      <c r="DN686" s="84"/>
      <c r="DO686" s="40"/>
      <c r="DP686" s="84">
        <v>0</v>
      </c>
      <c r="DQ686" s="84"/>
      <c r="DR686" s="84"/>
      <c r="DS686" s="84">
        <f t="shared" si="7178"/>
        <v>0</v>
      </c>
      <c r="DT686" s="191"/>
      <c r="DU686" s="84"/>
      <c r="DV686" s="40"/>
      <c r="DW686" s="84">
        <v>0</v>
      </c>
      <c r="DX686" s="84"/>
      <c r="DY686" s="84"/>
      <c r="DZ686" s="84">
        <f t="shared" si="7179"/>
        <v>0</v>
      </c>
      <c r="EA686" s="191"/>
      <c r="EB686" s="84"/>
      <c r="EC686" s="40"/>
      <c r="ED686" s="84">
        <v>0</v>
      </c>
      <c r="EE686" s="84"/>
      <c r="EF686" s="84"/>
      <c r="EG686" s="84">
        <f t="shared" si="7180"/>
        <v>0</v>
      </c>
      <c r="EH686" s="191"/>
      <c r="EI686" s="84"/>
      <c r="EJ686" s="40"/>
      <c r="EK686" s="84">
        <v>0</v>
      </c>
      <c r="EL686" s="84"/>
      <c r="EM686" s="84"/>
      <c r="EN686" s="84">
        <f t="shared" si="7181"/>
        <v>0</v>
      </c>
      <c r="EO686" s="191"/>
      <c r="EP686" s="84"/>
      <c r="EQ686" s="40"/>
      <c r="ER686" s="84">
        <v>0</v>
      </c>
      <c r="ES686" s="84"/>
      <c r="ET686" s="84"/>
      <c r="EU686" s="84">
        <f t="shared" si="7182"/>
        <v>0</v>
      </c>
      <c r="EV686" s="191"/>
      <c r="EW686" s="84"/>
      <c r="EX686" s="40"/>
      <c r="EY686" s="84">
        <v>0</v>
      </c>
      <c r="EZ686" s="84"/>
      <c r="FA686" s="84"/>
      <c r="FB686" s="84">
        <f t="shared" si="7183"/>
        <v>0</v>
      </c>
      <c r="FC686" s="191"/>
      <c r="FD686" s="84"/>
      <c r="FE686" s="40"/>
      <c r="FF686" s="84">
        <v>0</v>
      </c>
      <c r="FG686" s="84"/>
      <c r="FH686" s="84"/>
      <c r="FI686" s="84">
        <f t="shared" si="7184"/>
        <v>0</v>
      </c>
      <c r="FJ686" s="191"/>
      <c r="FK686" s="84"/>
      <c r="FL686" s="40"/>
      <c r="FM686" s="84">
        <v>0</v>
      </c>
      <c r="FN686" s="84"/>
      <c r="FO686" s="84"/>
      <c r="FP686" s="84">
        <f t="shared" si="7185"/>
        <v>0</v>
      </c>
      <c r="FQ686" s="191"/>
      <c r="FR686" s="84"/>
      <c r="FS686" s="40"/>
      <c r="FT686" s="97">
        <f t="shared" si="7186"/>
        <v>0</v>
      </c>
      <c r="FU686" s="84">
        <v>0</v>
      </c>
      <c r="FV686" s="84">
        <v>0</v>
      </c>
      <c r="FW686" s="84">
        <v>0</v>
      </c>
      <c r="FX686" s="84">
        <f t="shared" si="7187"/>
        <v>0</v>
      </c>
      <c r="FY686" s="191" t="str">
        <f t="shared" si="7188"/>
        <v>nebija plānots</v>
      </c>
      <c r="FZ686" s="84">
        <f t="shared" si="7189"/>
        <v>0</v>
      </c>
      <c r="GA686" s="84">
        <v>0</v>
      </c>
      <c r="GB686" s="84">
        <v>0</v>
      </c>
      <c r="GC686" s="84">
        <f t="shared" si="7190"/>
        <v>0</v>
      </c>
      <c r="GD686" s="84">
        <f t="shared" si="7191"/>
        <v>0</v>
      </c>
      <c r="GE686" s="84">
        <f t="shared" si="7192"/>
        <v>0</v>
      </c>
      <c r="GF686" s="191" t="str">
        <f t="shared" si="7193"/>
        <v>nebija plānots</v>
      </c>
      <c r="GG686" s="84">
        <f t="shared" si="7194"/>
        <v>0</v>
      </c>
      <c r="GH686" s="84">
        <v>0</v>
      </c>
      <c r="GI686" s="84">
        <v>0</v>
      </c>
      <c r="GJ686" s="84">
        <f t="shared" si="7195"/>
        <v>0</v>
      </c>
      <c r="GK686" s="84">
        <f t="shared" si="7196"/>
        <v>0</v>
      </c>
      <c r="GL686" s="84">
        <f t="shared" si="7197"/>
        <v>0</v>
      </c>
      <c r="GM686" s="191" t="str">
        <f t="shared" si="7198"/>
        <v>nebija plānots</v>
      </c>
      <c r="GN686" s="84">
        <f t="shared" si="7199"/>
        <v>0</v>
      </c>
      <c r="GO686" s="84">
        <v>0</v>
      </c>
      <c r="GP686" s="84">
        <v>0</v>
      </c>
      <c r="GQ686" s="84">
        <f t="shared" si="7168"/>
        <v>0</v>
      </c>
      <c r="GR686" s="84">
        <f t="shared" si="7169"/>
        <v>0</v>
      </c>
      <c r="GS686" s="84">
        <f t="shared" si="7170"/>
        <v>0</v>
      </c>
      <c r="GT686" s="191" t="str">
        <f t="shared" si="7200"/>
        <v>nebija plānots</v>
      </c>
      <c r="GU686" s="84">
        <f t="shared" si="7171"/>
        <v>0</v>
      </c>
      <c r="GV686" s="84">
        <v>0</v>
      </c>
      <c r="GW686" s="84">
        <v>0</v>
      </c>
      <c r="GX686" s="84">
        <f t="shared" si="7172"/>
        <v>0</v>
      </c>
      <c r="GY686" s="84">
        <f t="shared" si="7173"/>
        <v>0</v>
      </c>
      <c r="GZ686" s="84">
        <f t="shared" si="7174"/>
        <v>0</v>
      </c>
      <c r="HA686" s="191" t="str">
        <f t="shared" si="7364"/>
        <v>nebija plānots</v>
      </c>
      <c r="HB686" s="84">
        <f t="shared" si="7175"/>
        <v>0</v>
      </c>
      <c r="HC686" s="40"/>
      <c r="HD686" s="40"/>
      <c r="HE686" s="99"/>
      <c r="HF686" s="99"/>
      <c r="HG686" s="100"/>
      <c r="HH686" s="100"/>
      <c r="HI686" s="100"/>
    </row>
    <row r="687" spans="1:217" ht="75.400000000000006" hidden="1" customHeight="1" outlineLevel="1" x14ac:dyDescent="0.45">
      <c r="B687" s="9"/>
      <c r="D687" s="1" t="s">
        <v>1470</v>
      </c>
      <c r="E687" s="35">
        <v>669</v>
      </c>
      <c r="F687" s="40">
        <v>13</v>
      </c>
      <c r="G687" s="92" t="s">
        <v>447</v>
      </c>
      <c r="H687" s="40" t="s">
        <v>446</v>
      </c>
      <c r="I687" s="37" t="s">
        <v>592</v>
      </c>
      <c r="J687" s="54">
        <v>0</v>
      </c>
      <c r="K687" s="38"/>
      <c r="L687" s="38"/>
      <c r="M687" s="40" t="s">
        <v>41</v>
      </c>
      <c r="N687" s="40"/>
      <c r="O687" s="38"/>
      <c r="P687" s="38" t="s">
        <v>457</v>
      </c>
      <c r="Q687" s="40"/>
      <c r="R687" s="40"/>
      <c r="S687" s="40"/>
      <c r="T687" s="40"/>
      <c r="U687" s="40"/>
      <c r="V687" s="40"/>
      <c r="W687" s="40"/>
      <c r="X687" s="85">
        <f t="shared" si="7201"/>
        <v>0</v>
      </c>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0"/>
      <c r="AZ687" s="40"/>
      <c r="BA687" s="40"/>
      <c r="BB687" s="40"/>
      <c r="BC687" s="40"/>
      <c r="BD687" s="40"/>
      <c r="BE687" s="40"/>
      <c r="BF687" s="40"/>
      <c r="BG687" s="40"/>
      <c r="BH687" s="40"/>
      <c r="BI687" s="40"/>
      <c r="BJ687" s="40"/>
      <c r="BK687" s="40"/>
      <c r="BL687" s="40"/>
      <c r="BM687" s="40"/>
      <c r="BN687" s="40"/>
      <c r="BO687" s="40"/>
      <c r="BP687" s="40"/>
      <c r="BQ687" s="40"/>
      <c r="BR687" s="40"/>
      <c r="BS687" s="40"/>
      <c r="BT687" s="40"/>
      <c r="BU687" s="40"/>
      <c r="BV687" s="40"/>
      <c r="BW687" s="40"/>
      <c r="BX687" s="40"/>
      <c r="BY687" s="40"/>
      <c r="BZ687" s="40"/>
      <c r="CA687" s="159">
        <v>7012</v>
      </c>
      <c r="CB687" s="40"/>
      <c r="CC687" s="159">
        <v>5957</v>
      </c>
      <c r="CD687" s="40"/>
      <c r="CE687" s="40"/>
      <c r="CF687" s="40"/>
      <c r="CG687" s="40"/>
      <c r="CH687" s="40"/>
      <c r="CI687" s="40"/>
      <c r="CJ687" s="40"/>
      <c r="CK687" s="40"/>
      <c r="CL687" s="40"/>
      <c r="CM687" s="40"/>
      <c r="CN687" s="40"/>
      <c r="CO687" s="84">
        <v>0</v>
      </c>
      <c r="CP687" s="84">
        <v>0</v>
      </c>
      <c r="CQ687" s="40"/>
      <c r="CR687" s="57">
        <f t="shared" si="7202"/>
        <v>0</v>
      </c>
      <c r="CS687" s="40"/>
      <c r="CT687" s="40">
        <v>371392.57</v>
      </c>
      <c r="CU687" s="84"/>
      <c r="CV687" s="84"/>
      <c r="CW687" s="84"/>
      <c r="CX687" s="84"/>
      <c r="CY687" s="191"/>
      <c r="CZ687" s="84"/>
      <c r="DA687" s="40">
        <v>105035.82</v>
      </c>
      <c r="DB687" s="84">
        <v>0</v>
      </c>
      <c r="DC687" s="84"/>
      <c r="DD687" s="84"/>
      <c r="DE687" s="84">
        <f t="shared" si="7176"/>
        <v>0</v>
      </c>
      <c r="DF687" s="191"/>
      <c r="DG687" s="84"/>
      <c r="DH687" s="40">
        <v>0</v>
      </c>
      <c r="DI687" s="84">
        <v>0</v>
      </c>
      <c r="DJ687" s="84"/>
      <c r="DK687" s="84"/>
      <c r="DL687" s="84">
        <f t="shared" si="7177"/>
        <v>0</v>
      </c>
      <c r="DM687" s="191"/>
      <c r="DN687" s="84"/>
      <c r="DO687" s="40">
        <v>5488.89</v>
      </c>
      <c r="DP687" s="84">
        <v>0</v>
      </c>
      <c r="DQ687" s="84"/>
      <c r="DR687" s="84"/>
      <c r="DS687" s="84">
        <f t="shared" si="7178"/>
        <v>0</v>
      </c>
      <c r="DT687" s="191"/>
      <c r="DU687" s="84"/>
      <c r="DV687" s="40">
        <v>724790</v>
      </c>
      <c r="DW687" s="84">
        <v>0</v>
      </c>
      <c r="DX687" s="84"/>
      <c r="DY687" s="84"/>
      <c r="DZ687" s="84">
        <f t="shared" si="7179"/>
        <v>0</v>
      </c>
      <c r="EA687" s="191"/>
      <c r="EB687" s="84"/>
      <c r="EC687" s="40">
        <v>0</v>
      </c>
      <c r="ED687" s="84">
        <v>0</v>
      </c>
      <c r="EE687" s="84"/>
      <c r="EF687" s="84"/>
      <c r="EG687" s="84">
        <f t="shared" si="7180"/>
        <v>0</v>
      </c>
      <c r="EH687" s="191"/>
      <c r="EI687" s="84"/>
      <c r="EJ687" s="40">
        <v>71532.97</v>
      </c>
      <c r="EK687" s="84">
        <v>0</v>
      </c>
      <c r="EL687" s="84"/>
      <c r="EM687" s="84"/>
      <c r="EN687" s="84">
        <f t="shared" si="7181"/>
        <v>0</v>
      </c>
      <c r="EO687" s="191"/>
      <c r="EP687" s="84"/>
      <c r="EQ687" s="40">
        <v>136782</v>
      </c>
      <c r="ER687" s="84">
        <v>0</v>
      </c>
      <c r="ES687" s="84"/>
      <c r="ET687" s="84"/>
      <c r="EU687" s="84">
        <f t="shared" si="7182"/>
        <v>0</v>
      </c>
      <c r="EV687" s="191"/>
      <c r="EW687" s="84"/>
      <c r="EX687" s="40">
        <v>577949</v>
      </c>
      <c r="EY687" s="84">
        <v>0</v>
      </c>
      <c r="EZ687" s="84"/>
      <c r="FA687" s="84"/>
      <c r="FB687" s="84">
        <f t="shared" si="7183"/>
        <v>0</v>
      </c>
      <c r="FC687" s="191"/>
      <c r="FD687" s="84"/>
      <c r="FE687" s="40">
        <v>3780.57</v>
      </c>
      <c r="FF687" s="84">
        <v>0</v>
      </c>
      <c r="FG687" s="84"/>
      <c r="FH687" s="84"/>
      <c r="FI687" s="84">
        <f t="shared" si="7184"/>
        <v>0</v>
      </c>
      <c r="FJ687" s="191"/>
      <c r="FK687" s="84"/>
      <c r="FL687" s="40">
        <v>149544.67000000001</v>
      </c>
      <c r="FM687" s="84">
        <v>0</v>
      </c>
      <c r="FN687" s="84"/>
      <c r="FO687" s="84"/>
      <c r="FP687" s="84">
        <f t="shared" si="7185"/>
        <v>0</v>
      </c>
      <c r="FQ687" s="191"/>
      <c r="FR687" s="84"/>
      <c r="FS687" s="40"/>
      <c r="FT687" s="97">
        <f t="shared" si="7186"/>
        <v>0</v>
      </c>
      <c r="FU687" s="84">
        <v>0</v>
      </c>
      <c r="FV687" s="84">
        <v>0</v>
      </c>
      <c r="FW687" s="84">
        <v>0</v>
      </c>
      <c r="FX687" s="84">
        <f t="shared" si="7187"/>
        <v>0</v>
      </c>
      <c r="FY687" s="191" t="str">
        <f t="shared" si="7188"/>
        <v>nebija plānots</v>
      </c>
      <c r="FZ687" s="84">
        <f t="shared" si="7189"/>
        <v>0</v>
      </c>
      <c r="GA687" s="84">
        <v>0</v>
      </c>
      <c r="GB687" s="84">
        <v>0</v>
      </c>
      <c r="GC687" s="84">
        <f t="shared" si="7190"/>
        <v>0</v>
      </c>
      <c r="GD687" s="84">
        <f t="shared" si="7191"/>
        <v>0</v>
      </c>
      <c r="GE687" s="84">
        <f t="shared" si="7192"/>
        <v>0</v>
      </c>
      <c r="GF687" s="191" t="str">
        <f t="shared" si="7193"/>
        <v>nebija plānots</v>
      </c>
      <c r="GG687" s="84">
        <f t="shared" si="7194"/>
        <v>0</v>
      </c>
      <c r="GH687" s="84">
        <v>0</v>
      </c>
      <c r="GI687" s="84">
        <v>0</v>
      </c>
      <c r="GJ687" s="84">
        <f t="shared" si="7195"/>
        <v>0</v>
      </c>
      <c r="GK687" s="84">
        <f t="shared" si="7196"/>
        <v>0</v>
      </c>
      <c r="GL687" s="84">
        <f t="shared" si="7197"/>
        <v>0</v>
      </c>
      <c r="GM687" s="191" t="str">
        <f t="shared" si="7198"/>
        <v>nebija plānots</v>
      </c>
      <c r="GN687" s="84">
        <f t="shared" si="7199"/>
        <v>0</v>
      </c>
      <c r="GO687" s="84">
        <v>0</v>
      </c>
      <c r="GP687" s="84">
        <v>0</v>
      </c>
      <c r="GQ687" s="84">
        <f t="shared" si="7168"/>
        <v>0</v>
      </c>
      <c r="GR687" s="84">
        <f t="shared" si="7169"/>
        <v>0</v>
      </c>
      <c r="GS687" s="84">
        <f t="shared" si="7170"/>
        <v>0</v>
      </c>
      <c r="GT687" s="191" t="str">
        <f t="shared" si="7200"/>
        <v>nebija plānots</v>
      </c>
      <c r="GU687" s="84">
        <f t="shared" si="7171"/>
        <v>0</v>
      </c>
      <c r="GV687" s="84">
        <v>0</v>
      </c>
      <c r="GW687" s="84">
        <v>0</v>
      </c>
      <c r="GX687" s="84">
        <f t="shared" si="7172"/>
        <v>0</v>
      </c>
      <c r="GY687" s="84">
        <f t="shared" si="7173"/>
        <v>0</v>
      </c>
      <c r="GZ687" s="84">
        <f t="shared" si="7174"/>
        <v>0</v>
      </c>
      <c r="HA687" s="191" t="str">
        <f t="shared" si="7364"/>
        <v>nebija plānots</v>
      </c>
      <c r="HB687" s="84">
        <f t="shared" si="7175"/>
        <v>0</v>
      </c>
      <c r="HC687" s="40"/>
      <c r="HD687" s="40"/>
      <c r="HE687" s="99" t="s">
        <v>696</v>
      </c>
      <c r="HF687" s="158">
        <v>0.6</v>
      </c>
      <c r="HG687" s="100" t="s">
        <v>697</v>
      </c>
      <c r="HH687" s="100"/>
      <c r="HI687" s="100" t="s">
        <v>698</v>
      </c>
    </row>
    <row r="688" spans="1:217" ht="75.400000000000006" customHeight="1" collapsed="1" x14ac:dyDescent="0.45">
      <c r="A688" s="1" t="str">
        <f t="shared" si="6994"/>
        <v>14.1.1.1 (8.2.3)__</v>
      </c>
      <c r="B688" s="9" t="str">
        <f>C688&amp;J688&amp;"."&amp;D688</f>
        <v>8.2.3.3.Jā</v>
      </c>
      <c r="C688" s="1" t="s">
        <v>157</v>
      </c>
      <c r="D688" s="1" t="s">
        <v>1470</v>
      </c>
      <c r="E688" s="35">
        <v>670</v>
      </c>
      <c r="F688" s="57">
        <v>14</v>
      </c>
      <c r="G688" s="83" t="s">
        <v>604</v>
      </c>
      <c r="H688" s="57" t="s">
        <v>293</v>
      </c>
      <c r="I688" s="54" t="str">
        <f t="shared" ref="I688:I694" si="7533">CONCATENATE(G688," ",H688)</f>
        <v>14.1.1.1 (8.2.3) Efektīvas pārvaldības nodrošināšana augstskolās</v>
      </c>
      <c r="J688" s="54">
        <v>3</v>
      </c>
      <c r="K688" s="55" t="s">
        <v>33</v>
      </c>
      <c r="L688" s="38"/>
      <c r="M688" s="57" t="s">
        <v>34</v>
      </c>
      <c r="N688" s="57" t="s">
        <v>424</v>
      </c>
      <c r="O688" s="55" t="s">
        <v>222</v>
      </c>
      <c r="P688" s="55" t="s">
        <v>225</v>
      </c>
      <c r="Q688" s="57">
        <f t="shared" ref="Q688" si="7534">S688+T688+U688+V688+W688</f>
        <v>5627882</v>
      </c>
      <c r="R688" s="57">
        <f t="shared" ref="R688" si="7535">S688+T688+U688+V688</f>
        <v>5627882</v>
      </c>
      <c r="S688" s="80">
        <v>0</v>
      </c>
      <c r="T688" s="80">
        <v>0</v>
      </c>
      <c r="U688" s="80">
        <v>5627882</v>
      </c>
      <c r="V688" s="80">
        <v>0</v>
      </c>
      <c r="W688" s="80">
        <v>0</v>
      </c>
      <c r="X688" s="85" t="str">
        <f t="shared" si="7201"/>
        <v>ReactEU ESF</v>
      </c>
      <c r="Y688" s="85">
        <v>0</v>
      </c>
      <c r="Z688" s="85">
        <v>0</v>
      </c>
      <c r="AA688" s="85">
        <v>0</v>
      </c>
      <c r="AB688" s="85">
        <v>0</v>
      </c>
      <c r="AC688" s="85">
        <v>0</v>
      </c>
      <c r="AD688" s="85">
        <v>0</v>
      </c>
      <c r="AE688" s="85">
        <v>0</v>
      </c>
      <c r="AF688" s="85">
        <v>0</v>
      </c>
      <c r="AG688" s="85">
        <v>0</v>
      </c>
      <c r="AH688" s="85">
        <v>0</v>
      </c>
      <c r="AI688" s="85">
        <v>0</v>
      </c>
      <c r="AJ688" s="85">
        <v>0</v>
      </c>
      <c r="AK688" s="85">
        <v>0</v>
      </c>
      <c r="AL688" s="85">
        <v>0</v>
      </c>
      <c r="AM688" s="85">
        <v>0</v>
      </c>
      <c r="AN688" s="85">
        <f t="shared" si="6963"/>
        <v>0</v>
      </c>
      <c r="AO688" s="85">
        <v>0</v>
      </c>
      <c r="AP688" s="57">
        <f t="shared" si="6899"/>
        <v>0</v>
      </c>
      <c r="AQ688" s="85">
        <v>0</v>
      </c>
      <c r="AR688" s="85">
        <v>0</v>
      </c>
      <c r="AS688" s="85">
        <v>0</v>
      </c>
      <c r="AT688" s="85">
        <v>0</v>
      </c>
      <c r="AU688" s="85">
        <v>0</v>
      </c>
      <c r="AV688" s="85">
        <v>0</v>
      </c>
      <c r="AW688" s="85">
        <v>0</v>
      </c>
      <c r="AX688" s="85">
        <v>0</v>
      </c>
      <c r="AY688" s="85">
        <v>0</v>
      </c>
      <c r="AZ688" s="85">
        <v>0</v>
      </c>
      <c r="BA688" s="85">
        <v>0</v>
      </c>
      <c r="BB688" s="85">
        <v>0</v>
      </c>
      <c r="BC688" s="57">
        <f t="shared" si="6864"/>
        <v>0</v>
      </c>
      <c r="BD688" s="57">
        <f t="shared" si="6865"/>
        <v>0</v>
      </c>
      <c r="BE688" s="85">
        <v>0</v>
      </c>
      <c r="BF688" s="85">
        <v>0</v>
      </c>
      <c r="BG688" s="85">
        <v>0</v>
      </c>
      <c r="BH688" s="85">
        <v>0</v>
      </c>
      <c r="BI688" s="85">
        <v>0</v>
      </c>
      <c r="BJ688" s="85">
        <v>0</v>
      </c>
      <c r="BK688" s="85">
        <v>0</v>
      </c>
      <c r="BL688" s="85">
        <v>0</v>
      </c>
      <c r="BM688" s="85">
        <v>0</v>
      </c>
      <c r="BN688" s="85">
        <v>0</v>
      </c>
      <c r="BO688" s="85">
        <v>0</v>
      </c>
      <c r="BP688" s="85">
        <v>0</v>
      </c>
      <c r="BQ688" s="57">
        <f t="shared" si="6866"/>
        <v>0</v>
      </c>
      <c r="BR688" s="85">
        <v>0</v>
      </c>
      <c r="BS688" s="85">
        <v>0</v>
      </c>
      <c r="BT688" s="85">
        <v>0</v>
      </c>
      <c r="BU688" s="85">
        <v>0</v>
      </c>
      <c r="BV688" s="85">
        <v>0</v>
      </c>
      <c r="BW688" s="85">
        <v>0</v>
      </c>
      <c r="BX688" s="85">
        <v>0</v>
      </c>
      <c r="BY688" s="85">
        <v>0</v>
      </c>
      <c r="BZ688" s="85">
        <v>0</v>
      </c>
      <c r="CA688" s="85">
        <v>0</v>
      </c>
      <c r="CB688" s="85">
        <v>0</v>
      </c>
      <c r="CC688" s="85">
        <v>0</v>
      </c>
      <c r="CD688" s="57">
        <f t="shared" si="6867"/>
        <v>0</v>
      </c>
      <c r="CE688" s="85">
        <v>0</v>
      </c>
      <c r="CF688" s="85">
        <v>0</v>
      </c>
      <c r="CG688" s="85">
        <v>0</v>
      </c>
      <c r="CH688" s="85">
        <v>0</v>
      </c>
      <c r="CI688" s="85">
        <v>0</v>
      </c>
      <c r="CJ688" s="85">
        <v>0</v>
      </c>
      <c r="CK688" s="85">
        <v>0</v>
      </c>
      <c r="CL688" s="85">
        <v>0</v>
      </c>
      <c r="CM688" s="85">
        <v>0</v>
      </c>
      <c r="CN688" s="85">
        <v>0</v>
      </c>
      <c r="CO688" s="84">
        <v>448630.02</v>
      </c>
      <c r="CP688" s="84">
        <v>936460.36</v>
      </c>
      <c r="CQ688" s="57">
        <f>CE688+CF688+CG688+CH688+CI688+CJ688+CK688+CL688+CM688+CN688+CO688+CP688</f>
        <v>1385090.38</v>
      </c>
      <c r="CR688" s="57">
        <f t="shared" si="7202"/>
        <v>1385090.38</v>
      </c>
      <c r="CS688" s="179">
        <v>0</v>
      </c>
      <c r="CT688" s="84">
        <v>335623.11</v>
      </c>
      <c r="CU688" s="84">
        <v>335623.11</v>
      </c>
      <c r="CV688" s="84">
        <f t="shared" si="7203"/>
        <v>335623.11</v>
      </c>
      <c r="CW688" s="84">
        <v>0</v>
      </c>
      <c r="CX688" s="84">
        <f t="shared" si="7204"/>
        <v>335623.11</v>
      </c>
      <c r="CY688" s="191">
        <f t="shared" si="7205"/>
        <v>1</v>
      </c>
      <c r="CZ688" s="84">
        <f t="shared" si="7206"/>
        <v>0</v>
      </c>
      <c r="DA688" s="84">
        <f t="shared" ref="DA688:FL688" si="7536">DA689+DA690</f>
        <v>0</v>
      </c>
      <c r="DB688" s="84">
        <v>24921.71</v>
      </c>
      <c r="DC688" s="84">
        <f t="shared" si="7208"/>
        <v>335623.11</v>
      </c>
      <c r="DD688" s="84">
        <v>0</v>
      </c>
      <c r="DE688" s="84">
        <f t="shared" si="7176"/>
        <v>360544.82</v>
      </c>
      <c r="DF688" s="191">
        <f t="shared" ref="DF688" si="7537">IFERROR(DE688/DC688,"nebija plānots")</f>
        <v>1.0742550475740482</v>
      </c>
      <c r="DG688" s="84">
        <f t="shared" ref="DG688" si="7538">DE688-DC688</f>
        <v>24921.710000000021</v>
      </c>
      <c r="DH688" s="84">
        <f t="shared" si="7536"/>
        <v>383722.76</v>
      </c>
      <c r="DI688" s="84">
        <v>438751.03</v>
      </c>
      <c r="DJ688" s="84">
        <f t="shared" ref="DJ688" si="7539">DC688+DH688</f>
        <v>719345.87</v>
      </c>
      <c r="DK688" s="84">
        <v>0</v>
      </c>
      <c r="DL688" s="84">
        <f t="shared" si="7177"/>
        <v>799295.85000000009</v>
      </c>
      <c r="DM688" s="191">
        <f t="shared" ref="DM688" si="7540">IFERROR(DL688/DJ688,"nebija plānots")</f>
        <v>1.1111426134968985</v>
      </c>
      <c r="DN688" s="84">
        <f t="shared" ref="DN688" si="7541">DL688-DJ688</f>
        <v>79949.980000000098</v>
      </c>
      <c r="DO688" s="84">
        <f t="shared" si="7536"/>
        <v>0</v>
      </c>
      <c r="DP688" s="84">
        <v>218589.17</v>
      </c>
      <c r="DQ688" s="84">
        <f t="shared" ref="DQ688" si="7542">DJ688+DO688</f>
        <v>719345.87</v>
      </c>
      <c r="DR688" s="84">
        <v>0</v>
      </c>
      <c r="DS688" s="84">
        <f t="shared" si="7178"/>
        <v>1017885.0200000001</v>
      </c>
      <c r="DT688" s="191">
        <f t="shared" ref="DT688" si="7543">IFERROR(DS688/DQ688,"nebija plānots")</f>
        <v>1.4150147550023471</v>
      </c>
      <c r="DU688" s="84">
        <f t="shared" ref="DU688" si="7544">DS688-DQ688</f>
        <v>298539.15000000014</v>
      </c>
      <c r="DV688" s="84">
        <f t="shared" si="7536"/>
        <v>53281.88</v>
      </c>
      <c r="DW688" s="84">
        <v>362172.08</v>
      </c>
      <c r="DX688" s="84">
        <f t="shared" ref="DX688" si="7545">DQ688+DV688</f>
        <v>772627.75</v>
      </c>
      <c r="DY688" s="84">
        <v>0</v>
      </c>
      <c r="DZ688" s="84">
        <f t="shared" si="7179"/>
        <v>1380057.1</v>
      </c>
      <c r="EA688" s="191">
        <f t="shared" ref="EA688" si="7546">IFERROR(DZ688/DX688,"nebija plānots")</f>
        <v>1.7861862973469438</v>
      </c>
      <c r="EB688" s="84">
        <f t="shared" ref="EB688" si="7547">DZ688-DX688</f>
        <v>607429.35000000009</v>
      </c>
      <c r="EC688" s="84">
        <f t="shared" si="7536"/>
        <v>467152.04</v>
      </c>
      <c r="ED688" s="84">
        <v>317042.56</v>
      </c>
      <c r="EE688" s="84">
        <f t="shared" ref="EE688" si="7548">DX688+EC688</f>
        <v>1239779.79</v>
      </c>
      <c r="EF688" s="84">
        <v>0</v>
      </c>
      <c r="EG688" s="84">
        <f t="shared" si="7180"/>
        <v>1697099.6600000001</v>
      </c>
      <c r="EH688" s="191">
        <f t="shared" ref="EH688" si="7549">IFERROR(EG688/EE688,"nebija plānots")</f>
        <v>1.3688718542508262</v>
      </c>
      <c r="EI688" s="84">
        <f t="shared" ref="EI688" si="7550">EG688-EE688</f>
        <v>457319.87000000011</v>
      </c>
      <c r="EJ688" s="84">
        <f t="shared" si="7536"/>
        <v>0</v>
      </c>
      <c r="EK688" s="84">
        <v>183203.95</v>
      </c>
      <c r="EL688" s="84">
        <f t="shared" ref="EL688" si="7551">EE688+EJ688</f>
        <v>1239779.79</v>
      </c>
      <c r="EM688" s="84">
        <v>0</v>
      </c>
      <c r="EN688" s="84">
        <f t="shared" si="7181"/>
        <v>1880303.61</v>
      </c>
      <c r="EO688" s="191">
        <f t="shared" ref="EO688" si="7552">IFERROR(EN688/EL688,"nebija plānots")</f>
        <v>1.5166432177443383</v>
      </c>
      <c r="EP688" s="84">
        <f t="shared" ref="EP688" si="7553">EN688-EL688</f>
        <v>640523.82000000007</v>
      </c>
      <c r="EQ688" s="84">
        <f t="shared" si="7536"/>
        <v>0</v>
      </c>
      <c r="ER688" s="84">
        <v>56582.32</v>
      </c>
      <c r="ES688" s="84">
        <f t="shared" ref="ES688" si="7554">EL688+EQ688</f>
        <v>1239779.79</v>
      </c>
      <c r="ET688" s="84">
        <v>0</v>
      </c>
      <c r="EU688" s="84">
        <f t="shared" si="7182"/>
        <v>1936885.9300000002</v>
      </c>
      <c r="EV688" s="191">
        <f t="shared" ref="EV688" si="7555">IFERROR(EU688/ES688,"nebija plānots")</f>
        <v>1.5622822259427218</v>
      </c>
      <c r="EW688" s="84">
        <f t="shared" ref="EW688" si="7556">EU688-ES688</f>
        <v>697106.14000000013</v>
      </c>
      <c r="EX688" s="84">
        <f t="shared" si="7536"/>
        <v>416463.23</v>
      </c>
      <c r="EY688" s="84">
        <v>231319.2</v>
      </c>
      <c r="EZ688" s="84">
        <f t="shared" ref="EZ688" si="7557">ES688+EX688</f>
        <v>1656243.02</v>
      </c>
      <c r="FA688" s="84">
        <v>0</v>
      </c>
      <c r="FB688" s="84">
        <f t="shared" si="7183"/>
        <v>2168205.1300000004</v>
      </c>
      <c r="FC688" s="191">
        <f t="shared" ref="FC688" si="7558">IFERROR(FB688/EZ688,"nebija plānots")</f>
        <v>1.3091105011871991</v>
      </c>
      <c r="FD688" s="84">
        <f t="shared" ref="FD688" si="7559">FB688-EZ688</f>
        <v>511962.11000000034</v>
      </c>
      <c r="FE688" s="84">
        <f t="shared" si="7536"/>
        <v>24733.03</v>
      </c>
      <c r="FF688" s="84">
        <v>185262.1</v>
      </c>
      <c r="FG688" s="84">
        <f t="shared" ref="FG688" si="7560">EZ688+FE688</f>
        <v>1680976.05</v>
      </c>
      <c r="FH688" s="84">
        <v>0</v>
      </c>
      <c r="FI688" s="84">
        <f t="shared" si="7184"/>
        <v>2353467.2300000004</v>
      </c>
      <c r="FJ688" s="191">
        <f t="shared" ref="FJ688" si="7561">IFERROR(FI688/FG688,"nebija plānots")</f>
        <v>1.4000599413656134</v>
      </c>
      <c r="FK688" s="84">
        <f t="shared" ref="FK688" si="7562">FI688-FG688</f>
        <v>672491.1800000004</v>
      </c>
      <c r="FL688" s="84">
        <f t="shared" si="7536"/>
        <v>62072.1</v>
      </c>
      <c r="FM688" s="84">
        <v>365727.74</v>
      </c>
      <c r="FN688" s="84">
        <f t="shared" ref="FN688" si="7563">FG688+FL688</f>
        <v>1743048.1500000001</v>
      </c>
      <c r="FO688" s="84">
        <v>0</v>
      </c>
      <c r="FP688" s="84">
        <f t="shared" si="7185"/>
        <v>2719194.9700000007</v>
      </c>
      <c r="FQ688" s="191">
        <f t="shared" ref="FQ688" si="7564">IFERROR(FP688/FN688,"nebija plānots")</f>
        <v>1.5600228656907731</v>
      </c>
      <c r="FR688" s="84">
        <f t="shared" ref="FR688" si="7565">FP688-FN688</f>
        <v>976146.82000000053</v>
      </c>
      <c r="FS688" s="97">
        <f t="shared" si="6898"/>
        <v>1743048.1500000001</v>
      </c>
      <c r="FT688" s="97">
        <f t="shared" si="7186"/>
        <v>4104285.3500000006</v>
      </c>
      <c r="FU688" s="84">
        <v>838642.37</v>
      </c>
      <c r="FV688" s="84">
        <v>0</v>
      </c>
      <c r="FW688" s="84">
        <v>0</v>
      </c>
      <c r="FX688" s="84">
        <f t="shared" si="7187"/>
        <v>0</v>
      </c>
      <c r="FY688" s="191">
        <f t="shared" si="7188"/>
        <v>0</v>
      </c>
      <c r="FZ688" s="84">
        <f t="shared" si="7189"/>
        <v>838642.37</v>
      </c>
      <c r="GA688" s="84">
        <v>332.66</v>
      </c>
      <c r="GB688" s="84">
        <v>0</v>
      </c>
      <c r="GC688" s="84">
        <f t="shared" si="7190"/>
        <v>332.66</v>
      </c>
      <c r="GD688" s="84">
        <f t="shared" si="7191"/>
        <v>0</v>
      </c>
      <c r="GE688" s="84">
        <f t="shared" si="7192"/>
        <v>332.66</v>
      </c>
      <c r="GF688" s="191">
        <f t="shared" si="7193"/>
        <v>3.9666490973977388E-4</v>
      </c>
      <c r="GG688" s="84">
        <f t="shared" si="7194"/>
        <v>838309.71</v>
      </c>
      <c r="GH688" s="84">
        <v>347953.43</v>
      </c>
      <c r="GI688" s="84">
        <v>0</v>
      </c>
      <c r="GJ688" s="84">
        <f t="shared" si="7195"/>
        <v>347953.43</v>
      </c>
      <c r="GK688" s="84">
        <f t="shared" si="7196"/>
        <v>0</v>
      </c>
      <c r="GL688" s="84">
        <f t="shared" si="7197"/>
        <v>348286.08999999997</v>
      </c>
      <c r="GM688" s="191">
        <f t="shared" si="7198"/>
        <v>0.41529751233532353</v>
      </c>
      <c r="GN688" s="84">
        <f t="shared" si="7199"/>
        <v>490356.27999999997</v>
      </c>
      <c r="GO688" s="84">
        <v>273957.39</v>
      </c>
      <c r="GP688" s="84">
        <v>0</v>
      </c>
      <c r="GQ688" s="84">
        <f t="shared" si="7168"/>
        <v>273957.39</v>
      </c>
      <c r="GR688" s="84">
        <f t="shared" si="7169"/>
        <v>0</v>
      </c>
      <c r="GS688" s="84">
        <f t="shared" si="7170"/>
        <v>622243.48</v>
      </c>
      <c r="GT688" s="191">
        <f t="shared" si="7200"/>
        <v>0.74196523125822988</v>
      </c>
      <c r="GU688" s="84">
        <f t="shared" si="7171"/>
        <v>216398.88999999996</v>
      </c>
      <c r="GV688" s="84">
        <v>120863.33</v>
      </c>
      <c r="GW688" s="84">
        <v>0</v>
      </c>
      <c r="GX688" s="84">
        <f t="shared" si="7172"/>
        <v>120863.33</v>
      </c>
      <c r="GY688" s="84">
        <f t="shared" si="7173"/>
        <v>0</v>
      </c>
      <c r="GZ688" s="84">
        <f t="shared" si="7174"/>
        <v>743106.80999999994</v>
      </c>
      <c r="HA688" s="191">
        <f t="shared" si="7364"/>
        <v>0.88608307495839966</v>
      </c>
      <c r="HB688" s="84">
        <f t="shared" si="7175"/>
        <v>95535.559999999954</v>
      </c>
      <c r="HC688" s="57">
        <f>FU688+FS688+CQ688+CD688+BQ688+BC688+AP688</f>
        <v>3966780.9</v>
      </c>
      <c r="HD688" s="57">
        <f>Q688-HC688</f>
        <v>1661101.1</v>
      </c>
      <c r="HE688" s="58"/>
      <c r="HF688" s="58"/>
      <c r="HG688" s="59"/>
      <c r="HH688" s="59"/>
      <c r="HI688" s="137"/>
    </row>
    <row r="689" spans="1:217" ht="75.400000000000006" hidden="1" customHeight="1" outlineLevel="1" x14ac:dyDescent="0.45">
      <c r="B689" s="9"/>
      <c r="D689" s="1" t="s">
        <v>1470</v>
      </c>
      <c r="E689" s="35">
        <v>671</v>
      </c>
      <c r="F689" s="40">
        <v>14</v>
      </c>
      <c r="G689" s="92" t="s">
        <v>448</v>
      </c>
      <c r="H689" s="40" t="s">
        <v>293</v>
      </c>
      <c r="I689" s="37" t="s">
        <v>593</v>
      </c>
      <c r="J689" s="54">
        <v>0</v>
      </c>
      <c r="K689" s="38"/>
      <c r="L689" s="38"/>
      <c r="M689" s="40" t="s">
        <v>34</v>
      </c>
      <c r="N689" s="40"/>
      <c r="O689" s="38"/>
      <c r="P689" s="38" t="s">
        <v>456</v>
      </c>
      <c r="Q689" s="40"/>
      <c r="R689" s="40"/>
      <c r="S689" s="40"/>
      <c r="T689" s="40"/>
      <c r="U689" s="40"/>
      <c r="V689" s="40"/>
      <c r="W689" s="40"/>
      <c r="X689" s="85">
        <f t="shared" si="7201"/>
        <v>0</v>
      </c>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0"/>
      <c r="AW689" s="40"/>
      <c r="AX689" s="40"/>
      <c r="AY689" s="40"/>
      <c r="AZ689" s="40"/>
      <c r="BA689" s="40"/>
      <c r="BB689" s="40"/>
      <c r="BC689" s="40"/>
      <c r="BD689" s="40"/>
      <c r="BE689" s="40"/>
      <c r="BF689" s="40"/>
      <c r="BG689" s="40"/>
      <c r="BH689" s="40"/>
      <c r="BI689" s="40"/>
      <c r="BJ689" s="40"/>
      <c r="BK689" s="40"/>
      <c r="BL689" s="40"/>
      <c r="BM689" s="40"/>
      <c r="BN689" s="40"/>
      <c r="BO689" s="40"/>
      <c r="BP689" s="40"/>
      <c r="BQ689" s="40"/>
      <c r="BR689" s="40"/>
      <c r="BS689" s="40"/>
      <c r="BT689" s="40"/>
      <c r="BU689" s="40"/>
      <c r="BV689" s="40"/>
      <c r="BW689" s="40"/>
      <c r="BX689" s="40"/>
      <c r="BY689" s="40"/>
      <c r="BZ689" s="40"/>
      <c r="CA689" s="40"/>
      <c r="CB689" s="40"/>
      <c r="CC689" s="40"/>
      <c r="CD689" s="40"/>
      <c r="CE689" s="40"/>
      <c r="CF689" s="40"/>
      <c r="CG689" s="40"/>
      <c r="CH689" s="40"/>
      <c r="CI689" s="40"/>
      <c r="CJ689" s="40"/>
      <c r="CK689" s="40"/>
      <c r="CL689" s="40"/>
      <c r="CM689" s="40"/>
      <c r="CN689" s="40"/>
      <c r="CO689" s="84">
        <v>0</v>
      </c>
      <c r="CP689" s="84">
        <v>0</v>
      </c>
      <c r="CQ689" s="40"/>
      <c r="CR689" s="57">
        <f t="shared" si="7202"/>
        <v>0</v>
      </c>
      <c r="CS689" s="40"/>
      <c r="CT689" s="40"/>
      <c r="CU689" s="84"/>
      <c r="CV689" s="84"/>
      <c r="CW689" s="84"/>
      <c r="CX689" s="84"/>
      <c r="CY689" s="191"/>
      <c r="CZ689" s="84"/>
      <c r="DA689" s="40"/>
      <c r="DB689" s="84">
        <v>0</v>
      </c>
      <c r="DC689" s="84"/>
      <c r="DD689" s="84"/>
      <c r="DE689" s="84">
        <f t="shared" si="7176"/>
        <v>0</v>
      </c>
      <c r="DF689" s="191"/>
      <c r="DG689" s="84"/>
      <c r="DH689" s="40"/>
      <c r="DI689" s="84">
        <v>0</v>
      </c>
      <c r="DJ689" s="84"/>
      <c r="DK689" s="84"/>
      <c r="DL689" s="84">
        <f t="shared" si="7177"/>
        <v>0</v>
      </c>
      <c r="DM689" s="191"/>
      <c r="DN689" s="84"/>
      <c r="DO689" s="40"/>
      <c r="DP689" s="84">
        <v>0</v>
      </c>
      <c r="DQ689" s="84"/>
      <c r="DR689" s="84"/>
      <c r="DS689" s="84">
        <f t="shared" si="7178"/>
        <v>0</v>
      </c>
      <c r="DT689" s="191"/>
      <c r="DU689" s="84"/>
      <c r="DV689" s="40"/>
      <c r="DW689" s="84">
        <v>0</v>
      </c>
      <c r="DX689" s="84"/>
      <c r="DY689" s="84"/>
      <c r="DZ689" s="84">
        <f t="shared" si="7179"/>
        <v>0</v>
      </c>
      <c r="EA689" s="191"/>
      <c r="EB689" s="84"/>
      <c r="EC689" s="40"/>
      <c r="ED689" s="84">
        <v>0</v>
      </c>
      <c r="EE689" s="84"/>
      <c r="EF689" s="84"/>
      <c r="EG689" s="84">
        <f t="shared" si="7180"/>
        <v>0</v>
      </c>
      <c r="EH689" s="191"/>
      <c r="EI689" s="84"/>
      <c r="EJ689" s="40"/>
      <c r="EK689" s="84">
        <v>0</v>
      </c>
      <c r="EL689" s="84"/>
      <c r="EM689" s="84"/>
      <c r="EN689" s="84">
        <f t="shared" si="7181"/>
        <v>0</v>
      </c>
      <c r="EO689" s="191"/>
      <c r="EP689" s="84"/>
      <c r="EQ689" s="40"/>
      <c r="ER689" s="84">
        <v>0</v>
      </c>
      <c r="ES689" s="84"/>
      <c r="ET689" s="84"/>
      <c r="EU689" s="84">
        <f t="shared" si="7182"/>
        <v>0</v>
      </c>
      <c r="EV689" s="191"/>
      <c r="EW689" s="84"/>
      <c r="EX689" s="40"/>
      <c r="EY689" s="84">
        <v>0</v>
      </c>
      <c r="EZ689" s="84"/>
      <c r="FA689" s="84"/>
      <c r="FB689" s="84">
        <f t="shared" si="7183"/>
        <v>0</v>
      </c>
      <c r="FC689" s="191"/>
      <c r="FD689" s="84"/>
      <c r="FE689" s="40"/>
      <c r="FF689" s="84">
        <v>0</v>
      </c>
      <c r="FG689" s="84"/>
      <c r="FH689" s="84"/>
      <c r="FI689" s="84">
        <f t="shared" si="7184"/>
        <v>0</v>
      </c>
      <c r="FJ689" s="191"/>
      <c r="FK689" s="84"/>
      <c r="FL689" s="40"/>
      <c r="FM689" s="84">
        <v>0</v>
      </c>
      <c r="FN689" s="84"/>
      <c r="FO689" s="84"/>
      <c r="FP689" s="84">
        <f t="shared" si="7185"/>
        <v>0</v>
      </c>
      <c r="FQ689" s="191"/>
      <c r="FR689" s="84"/>
      <c r="FS689" s="40"/>
      <c r="FT689" s="97">
        <f t="shared" si="7186"/>
        <v>0</v>
      </c>
      <c r="FU689" s="84">
        <v>0</v>
      </c>
      <c r="FV689" s="84">
        <v>0</v>
      </c>
      <c r="FW689" s="84">
        <v>0</v>
      </c>
      <c r="FX689" s="84">
        <f t="shared" si="7187"/>
        <v>0</v>
      </c>
      <c r="FY689" s="191" t="str">
        <f t="shared" si="7188"/>
        <v>nebija plānots</v>
      </c>
      <c r="FZ689" s="84">
        <f t="shared" si="7189"/>
        <v>0</v>
      </c>
      <c r="GA689" s="84">
        <v>0</v>
      </c>
      <c r="GB689" s="84">
        <v>0</v>
      </c>
      <c r="GC689" s="84">
        <f t="shared" si="7190"/>
        <v>0</v>
      </c>
      <c r="GD689" s="84">
        <f t="shared" si="7191"/>
        <v>0</v>
      </c>
      <c r="GE689" s="84">
        <f t="shared" si="7192"/>
        <v>0</v>
      </c>
      <c r="GF689" s="191" t="str">
        <f t="shared" si="7193"/>
        <v>nebija plānots</v>
      </c>
      <c r="GG689" s="84">
        <f t="shared" si="7194"/>
        <v>0</v>
      </c>
      <c r="GH689" s="84">
        <v>0</v>
      </c>
      <c r="GI689" s="84">
        <v>0</v>
      </c>
      <c r="GJ689" s="84">
        <f t="shared" si="7195"/>
        <v>0</v>
      </c>
      <c r="GK689" s="84">
        <f t="shared" si="7196"/>
        <v>0</v>
      </c>
      <c r="GL689" s="84">
        <f t="shared" si="7197"/>
        <v>0</v>
      </c>
      <c r="GM689" s="191" t="str">
        <f t="shared" si="7198"/>
        <v>nebija plānots</v>
      </c>
      <c r="GN689" s="84">
        <f t="shared" si="7199"/>
        <v>0</v>
      </c>
      <c r="GO689" s="84">
        <v>0</v>
      </c>
      <c r="GP689" s="84">
        <v>0</v>
      </c>
      <c r="GQ689" s="84">
        <f t="shared" si="7168"/>
        <v>0</v>
      </c>
      <c r="GR689" s="84">
        <f t="shared" si="7169"/>
        <v>0</v>
      </c>
      <c r="GS689" s="84">
        <f t="shared" si="7170"/>
        <v>0</v>
      </c>
      <c r="GT689" s="191" t="str">
        <f t="shared" si="7200"/>
        <v>nebija plānots</v>
      </c>
      <c r="GU689" s="84">
        <f t="shared" si="7171"/>
        <v>0</v>
      </c>
      <c r="GV689" s="84">
        <v>0</v>
      </c>
      <c r="GW689" s="84">
        <v>0</v>
      </c>
      <c r="GX689" s="84">
        <f t="shared" si="7172"/>
        <v>0</v>
      </c>
      <c r="GY689" s="84">
        <f t="shared" si="7173"/>
        <v>0</v>
      </c>
      <c r="GZ689" s="84">
        <f t="shared" si="7174"/>
        <v>0</v>
      </c>
      <c r="HA689" s="191" t="str">
        <f t="shared" si="7364"/>
        <v>nebija plānots</v>
      </c>
      <c r="HB689" s="84">
        <f t="shared" si="7175"/>
        <v>0</v>
      </c>
      <c r="HC689" s="40"/>
      <c r="HD689" s="40"/>
      <c r="HE689" s="99"/>
      <c r="HF689" s="99"/>
      <c r="HG689" s="100"/>
      <c r="HH689" s="100"/>
      <c r="HI689" s="100"/>
    </row>
    <row r="690" spans="1:217" ht="168" hidden="1" outlineLevel="1" x14ac:dyDescent="0.45">
      <c r="B690" s="9"/>
      <c r="D690" s="1" t="s">
        <v>1470</v>
      </c>
      <c r="E690" s="35">
        <v>672</v>
      </c>
      <c r="F690" s="40">
        <v>14</v>
      </c>
      <c r="G690" s="92" t="s">
        <v>448</v>
      </c>
      <c r="H690" s="40" t="s">
        <v>293</v>
      </c>
      <c r="I690" s="37" t="s">
        <v>593</v>
      </c>
      <c r="J690" s="54">
        <v>0</v>
      </c>
      <c r="K690" s="38"/>
      <c r="L690" s="38"/>
      <c r="M690" s="40" t="s">
        <v>34</v>
      </c>
      <c r="N690" s="40"/>
      <c r="O690" s="38"/>
      <c r="P690" s="38" t="s">
        <v>457</v>
      </c>
      <c r="Q690" s="40"/>
      <c r="R690" s="40"/>
      <c r="S690" s="40"/>
      <c r="T690" s="40"/>
      <c r="U690" s="40"/>
      <c r="V690" s="40"/>
      <c r="W690" s="40"/>
      <c r="X690" s="85">
        <f t="shared" si="7201"/>
        <v>0</v>
      </c>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0"/>
      <c r="AW690" s="40"/>
      <c r="AX690" s="40"/>
      <c r="AY690" s="40"/>
      <c r="AZ690" s="40"/>
      <c r="BA690" s="40"/>
      <c r="BB690" s="40"/>
      <c r="BC690" s="40"/>
      <c r="BD690" s="40"/>
      <c r="BE690" s="40"/>
      <c r="BF690" s="40"/>
      <c r="BG690" s="40"/>
      <c r="BH690" s="40"/>
      <c r="BI690" s="40"/>
      <c r="BJ690" s="40"/>
      <c r="BK690" s="40"/>
      <c r="BL690" s="40"/>
      <c r="BM690" s="40"/>
      <c r="BN690" s="40"/>
      <c r="BO690" s="40"/>
      <c r="BP690" s="40"/>
      <c r="BQ690" s="40"/>
      <c r="BR690" s="40"/>
      <c r="BS690" s="40"/>
      <c r="BT690" s="40"/>
      <c r="BU690" s="40"/>
      <c r="BV690" s="40"/>
      <c r="BW690" s="40"/>
      <c r="BX690" s="40"/>
      <c r="BY690" s="40"/>
      <c r="BZ690" s="40"/>
      <c r="CA690" s="40"/>
      <c r="CB690" s="40"/>
      <c r="CC690" s="40"/>
      <c r="CD690" s="40"/>
      <c r="CE690" s="40"/>
      <c r="CF690" s="40"/>
      <c r="CG690" s="40"/>
      <c r="CH690" s="40"/>
      <c r="CI690" s="40"/>
      <c r="CJ690" s="40"/>
      <c r="CK690" s="40"/>
      <c r="CL690" s="40"/>
      <c r="CM690" s="40"/>
      <c r="CN690" s="40"/>
      <c r="CO690" s="84">
        <v>0</v>
      </c>
      <c r="CP690" s="84">
        <v>0</v>
      </c>
      <c r="CQ690" s="40"/>
      <c r="CR690" s="57">
        <f t="shared" si="7202"/>
        <v>0</v>
      </c>
      <c r="CS690" s="40"/>
      <c r="CT690" s="40">
        <v>335623.11</v>
      </c>
      <c r="CU690" s="84"/>
      <c r="CV690" s="84"/>
      <c r="CW690" s="84"/>
      <c r="CX690" s="84"/>
      <c r="CY690" s="191"/>
      <c r="CZ690" s="84"/>
      <c r="DA690" s="40">
        <v>0</v>
      </c>
      <c r="DB690" s="84">
        <v>0</v>
      </c>
      <c r="DC690" s="84"/>
      <c r="DD690" s="84"/>
      <c r="DE690" s="84">
        <f t="shared" si="7176"/>
        <v>0</v>
      </c>
      <c r="DF690" s="191"/>
      <c r="DG690" s="84"/>
      <c r="DH690" s="40">
        <v>383722.76</v>
      </c>
      <c r="DI690" s="84">
        <v>0</v>
      </c>
      <c r="DJ690" s="84"/>
      <c r="DK690" s="84"/>
      <c r="DL690" s="84">
        <f t="shared" si="7177"/>
        <v>0</v>
      </c>
      <c r="DM690" s="191"/>
      <c r="DN690" s="84"/>
      <c r="DO690" s="40">
        <v>0</v>
      </c>
      <c r="DP690" s="84">
        <v>0</v>
      </c>
      <c r="DQ690" s="84"/>
      <c r="DR690" s="84"/>
      <c r="DS690" s="84">
        <f t="shared" si="7178"/>
        <v>0</v>
      </c>
      <c r="DT690" s="191"/>
      <c r="DU690" s="84"/>
      <c r="DV690" s="40">
        <v>53281.88</v>
      </c>
      <c r="DW690" s="84">
        <v>0</v>
      </c>
      <c r="DX690" s="84"/>
      <c r="DY690" s="84"/>
      <c r="DZ690" s="84">
        <f t="shared" si="7179"/>
        <v>0</v>
      </c>
      <c r="EA690" s="191"/>
      <c r="EB690" s="84"/>
      <c r="EC690" s="40">
        <v>467152.04</v>
      </c>
      <c r="ED690" s="84">
        <v>0</v>
      </c>
      <c r="EE690" s="84"/>
      <c r="EF690" s="84"/>
      <c r="EG690" s="84">
        <f t="shared" si="7180"/>
        <v>0</v>
      </c>
      <c r="EH690" s="191"/>
      <c r="EI690" s="84"/>
      <c r="EJ690" s="40">
        <v>0</v>
      </c>
      <c r="EK690" s="84">
        <v>0</v>
      </c>
      <c r="EL690" s="84"/>
      <c r="EM690" s="84"/>
      <c r="EN690" s="84">
        <f t="shared" si="7181"/>
        <v>0</v>
      </c>
      <c r="EO690" s="191"/>
      <c r="EP690" s="84"/>
      <c r="EQ690" s="40">
        <v>0</v>
      </c>
      <c r="ER690" s="84">
        <v>0</v>
      </c>
      <c r="ES690" s="84"/>
      <c r="ET690" s="84"/>
      <c r="EU690" s="84">
        <f t="shared" si="7182"/>
        <v>0</v>
      </c>
      <c r="EV690" s="191"/>
      <c r="EW690" s="84"/>
      <c r="EX690" s="40">
        <v>416463.23</v>
      </c>
      <c r="EY690" s="84">
        <v>0</v>
      </c>
      <c r="EZ690" s="84"/>
      <c r="FA690" s="84"/>
      <c r="FB690" s="84">
        <f t="shared" si="7183"/>
        <v>0</v>
      </c>
      <c r="FC690" s="191"/>
      <c r="FD690" s="84"/>
      <c r="FE690" s="40">
        <v>24733.03</v>
      </c>
      <c r="FF690" s="84">
        <v>0</v>
      </c>
      <c r="FG690" s="84"/>
      <c r="FH690" s="84"/>
      <c r="FI690" s="84">
        <f t="shared" si="7184"/>
        <v>0</v>
      </c>
      <c r="FJ690" s="191"/>
      <c r="FK690" s="84"/>
      <c r="FL690" s="40">
        <v>62072.1</v>
      </c>
      <c r="FM690" s="84">
        <v>0</v>
      </c>
      <c r="FN690" s="84"/>
      <c r="FO690" s="84"/>
      <c r="FP690" s="84">
        <f t="shared" si="7185"/>
        <v>0</v>
      </c>
      <c r="FQ690" s="191"/>
      <c r="FR690" s="84"/>
      <c r="FS690" s="40"/>
      <c r="FT690" s="97">
        <f t="shared" si="7186"/>
        <v>0</v>
      </c>
      <c r="FU690" s="84">
        <v>0</v>
      </c>
      <c r="FV690" s="84">
        <v>0</v>
      </c>
      <c r="FW690" s="84">
        <v>0</v>
      </c>
      <c r="FX690" s="84">
        <f t="shared" si="7187"/>
        <v>0</v>
      </c>
      <c r="FY690" s="191" t="str">
        <f t="shared" si="7188"/>
        <v>nebija plānots</v>
      </c>
      <c r="FZ690" s="84">
        <f t="shared" si="7189"/>
        <v>0</v>
      </c>
      <c r="GA690" s="84">
        <v>0</v>
      </c>
      <c r="GB690" s="84">
        <v>0</v>
      </c>
      <c r="GC690" s="84">
        <f t="shared" si="7190"/>
        <v>0</v>
      </c>
      <c r="GD690" s="84">
        <f t="shared" si="7191"/>
        <v>0</v>
      </c>
      <c r="GE690" s="84">
        <f t="shared" si="7192"/>
        <v>0</v>
      </c>
      <c r="GF690" s="191" t="str">
        <f t="shared" si="7193"/>
        <v>nebija plānots</v>
      </c>
      <c r="GG690" s="84">
        <f t="shared" si="7194"/>
        <v>0</v>
      </c>
      <c r="GH690" s="84">
        <v>0</v>
      </c>
      <c r="GI690" s="84">
        <v>0</v>
      </c>
      <c r="GJ690" s="84">
        <f t="shared" si="7195"/>
        <v>0</v>
      </c>
      <c r="GK690" s="84">
        <f t="shared" si="7196"/>
        <v>0</v>
      </c>
      <c r="GL690" s="84">
        <f t="shared" si="7197"/>
        <v>0</v>
      </c>
      <c r="GM690" s="191" t="str">
        <f t="shared" si="7198"/>
        <v>nebija plānots</v>
      </c>
      <c r="GN690" s="84">
        <f t="shared" si="7199"/>
        <v>0</v>
      </c>
      <c r="GO690" s="84">
        <v>0</v>
      </c>
      <c r="GP690" s="84">
        <v>0</v>
      </c>
      <c r="GQ690" s="84">
        <f t="shared" si="7168"/>
        <v>0</v>
      </c>
      <c r="GR690" s="84">
        <f t="shared" si="7169"/>
        <v>0</v>
      </c>
      <c r="GS690" s="84">
        <f t="shared" si="7170"/>
        <v>0</v>
      </c>
      <c r="GT690" s="191" t="str">
        <f t="shared" si="7200"/>
        <v>nebija plānots</v>
      </c>
      <c r="GU690" s="84">
        <f t="shared" si="7171"/>
        <v>0</v>
      </c>
      <c r="GV690" s="84">
        <v>0</v>
      </c>
      <c r="GW690" s="84">
        <v>0</v>
      </c>
      <c r="GX690" s="84">
        <f t="shared" si="7172"/>
        <v>0</v>
      </c>
      <c r="GY690" s="84">
        <f t="shared" si="7173"/>
        <v>0</v>
      </c>
      <c r="GZ690" s="84">
        <f t="shared" si="7174"/>
        <v>0</v>
      </c>
      <c r="HA690" s="191" t="str">
        <f t="shared" si="7364"/>
        <v>nebija plānots</v>
      </c>
      <c r="HB690" s="84">
        <f t="shared" si="7175"/>
        <v>0</v>
      </c>
      <c r="HC690" s="40"/>
      <c r="HD690" s="40"/>
      <c r="HE690" s="171"/>
      <c r="HF690" s="153">
        <v>0.75</v>
      </c>
      <c r="HG690" s="100" t="s">
        <v>991</v>
      </c>
      <c r="HH690" s="100" t="s">
        <v>828</v>
      </c>
      <c r="HI690" s="100" t="s">
        <v>828</v>
      </c>
    </row>
    <row r="691" spans="1:217" ht="75.400000000000006" customHeight="1" collapsed="1" x14ac:dyDescent="0.45">
      <c r="A691" s="1" t="str">
        <f t="shared" si="6994"/>
        <v>14.1.1.2 (8.3.3)__</v>
      </c>
      <c r="B691" s="9" t="str">
        <f>C691&amp;J691&amp;"."&amp;D691</f>
        <v>8.3.3.K0.Jā</v>
      </c>
      <c r="C691" s="1" t="s">
        <v>159</v>
      </c>
      <c r="D691" s="1" t="s">
        <v>1470</v>
      </c>
      <c r="E691" s="35">
        <v>673</v>
      </c>
      <c r="F691" s="57">
        <v>14</v>
      </c>
      <c r="G691" s="83" t="s">
        <v>605</v>
      </c>
      <c r="H691" s="57" t="s">
        <v>451</v>
      </c>
      <c r="I691" s="54" t="str">
        <f t="shared" si="7533"/>
        <v xml:space="preserve">14.1.1.2 (8.3.3) Atbalsts NEET jauniešiem </v>
      </c>
      <c r="J691" s="54" t="s">
        <v>1472</v>
      </c>
      <c r="K691" s="55" t="s">
        <v>33</v>
      </c>
      <c r="L691" s="38"/>
      <c r="M691" s="57" t="s">
        <v>34</v>
      </c>
      <c r="N691" s="57" t="s">
        <v>424</v>
      </c>
      <c r="O691" s="55" t="s">
        <v>222</v>
      </c>
      <c r="P691" s="55" t="s">
        <v>225</v>
      </c>
      <c r="Q691" s="57">
        <f t="shared" ref="Q691:Q694" si="7566">S691+T691+U691+V691+W691</f>
        <v>1074024</v>
      </c>
      <c r="R691" s="57">
        <f t="shared" ref="R691:R694" si="7567">S691+T691+U691+V691</f>
        <v>1074024</v>
      </c>
      <c r="S691" s="80">
        <v>0</v>
      </c>
      <c r="T691" s="80">
        <v>0</v>
      </c>
      <c r="U691" s="80">
        <v>1074024</v>
      </c>
      <c r="V691" s="80">
        <v>0</v>
      </c>
      <c r="W691" s="80">
        <v>0</v>
      </c>
      <c r="X691" s="85" t="str">
        <f t="shared" si="7201"/>
        <v>ReactEU ESF</v>
      </c>
      <c r="Y691" s="85">
        <v>0</v>
      </c>
      <c r="Z691" s="85">
        <v>0</v>
      </c>
      <c r="AA691" s="85">
        <v>0</v>
      </c>
      <c r="AB691" s="85">
        <v>0</v>
      </c>
      <c r="AC691" s="85">
        <v>0</v>
      </c>
      <c r="AD691" s="85">
        <v>0</v>
      </c>
      <c r="AE691" s="85">
        <v>0</v>
      </c>
      <c r="AF691" s="85">
        <v>0</v>
      </c>
      <c r="AG691" s="85">
        <v>0</v>
      </c>
      <c r="AH691" s="85">
        <v>0</v>
      </c>
      <c r="AI691" s="85">
        <v>0</v>
      </c>
      <c r="AJ691" s="85">
        <v>0</v>
      </c>
      <c r="AK691" s="85">
        <v>0</v>
      </c>
      <c r="AL691" s="85">
        <v>0</v>
      </c>
      <c r="AM691" s="85">
        <v>0</v>
      </c>
      <c r="AN691" s="85">
        <f t="shared" si="6963"/>
        <v>0</v>
      </c>
      <c r="AO691" s="85">
        <v>0</v>
      </c>
      <c r="AP691" s="57">
        <f t="shared" si="6899"/>
        <v>0</v>
      </c>
      <c r="AQ691" s="85">
        <v>0</v>
      </c>
      <c r="AR691" s="85">
        <v>0</v>
      </c>
      <c r="AS691" s="85">
        <v>0</v>
      </c>
      <c r="AT691" s="85">
        <v>0</v>
      </c>
      <c r="AU691" s="85">
        <v>0</v>
      </c>
      <c r="AV691" s="85">
        <v>0</v>
      </c>
      <c r="AW691" s="85">
        <v>0</v>
      </c>
      <c r="AX691" s="85">
        <v>0</v>
      </c>
      <c r="AY691" s="85">
        <v>0</v>
      </c>
      <c r="AZ691" s="85">
        <v>0</v>
      </c>
      <c r="BA691" s="85">
        <v>0</v>
      </c>
      <c r="BB691" s="85">
        <v>0</v>
      </c>
      <c r="BC691" s="57">
        <f t="shared" si="6864"/>
        <v>0</v>
      </c>
      <c r="BD691" s="57">
        <f t="shared" si="6865"/>
        <v>0</v>
      </c>
      <c r="BE691" s="85">
        <v>0</v>
      </c>
      <c r="BF691" s="85">
        <v>0</v>
      </c>
      <c r="BG691" s="85">
        <v>0</v>
      </c>
      <c r="BH691" s="85">
        <v>0</v>
      </c>
      <c r="BI691" s="85">
        <v>0</v>
      </c>
      <c r="BJ691" s="85">
        <v>0</v>
      </c>
      <c r="BK691" s="85">
        <v>0</v>
      </c>
      <c r="BL691" s="85">
        <v>0</v>
      </c>
      <c r="BM691" s="85">
        <v>0</v>
      </c>
      <c r="BN691" s="85">
        <v>0</v>
      </c>
      <c r="BO691" s="85">
        <v>0</v>
      </c>
      <c r="BP691" s="85">
        <v>0</v>
      </c>
      <c r="BQ691" s="57">
        <f t="shared" si="6866"/>
        <v>0</v>
      </c>
      <c r="BR691" s="85">
        <v>0</v>
      </c>
      <c r="BS691" s="85">
        <v>0</v>
      </c>
      <c r="BT691" s="85">
        <v>0</v>
      </c>
      <c r="BU691" s="85">
        <v>0</v>
      </c>
      <c r="BV691" s="85">
        <v>0</v>
      </c>
      <c r="BW691" s="85">
        <v>0</v>
      </c>
      <c r="BX691" s="85">
        <v>0</v>
      </c>
      <c r="BY691" s="85">
        <v>0</v>
      </c>
      <c r="BZ691" s="85">
        <v>0</v>
      </c>
      <c r="CA691" s="85">
        <v>0</v>
      </c>
      <c r="CB691" s="85">
        <v>0</v>
      </c>
      <c r="CC691" s="85">
        <v>0</v>
      </c>
      <c r="CD691" s="57">
        <f t="shared" si="6867"/>
        <v>0</v>
      </c>
      <c r="CE691" s="85">
        <v>0</v>
      </c>
      <c r="CF691" s="85">
        <v>0</v>
      </c>
      <c r="CG691" s="85">
        <v>0</v>
      </c>
      <c r="CH691" s="85">
        <v>0</v>
      </c>
      <c r="CI691" s="85">
        <v>0</v>
      </c>
      <c r="CJ691" s="85">
        <v>0</v>
      </c>
      <c r="CK691" s="85">
        <v>0</v>
      </c>
      <c r="CL691" s="85">
        <v>0</v>
      </c>
      <c r="CM691" s="85">
        <v>7656.12</v>
      </c>
      <c r="CN691" s="85">
        <v>0</v>
      </c>
      <c r="CO691" s="84">
        <v>0</v>
      </c>
      <c r="CP691" s="84">
        <v>74996.789999999994</v>
      </c>
      <c r="CQ691" s="57">
        <f>CE691+CF691+CG691+CH691+CI691+CJ691+CK691+CL691+CM691+CN691+CO691+CP691</f>
        <v>82652.909999999989</v>
      </c>
      <c r="CR691" s="57">
        <f t="shared" si="7202"/>
        <v>82652.909999999989</v>
      </c>
      <c r="CS691" s="179">
        <v>0</v>
      </c>
      <c r="CT691" s="84">
        <v>0</v>
      </c>
      <c r="CU691" s="84">
        <v>0</v>
      </c>
      <c r="CV691" s="84">
        <f t="shared" si="7203"/>
        <v>0</v>
      </c>
      <c r="CW691" s="84">
        <v>0</v>
      </c>
      <c r="CX691" s="84">
        <f t="shared" si="7204"/>
        <v>0</v>
      </c>
      <c r="CY691" s="191" t="str">
        <f t="shared" si="7205"/>
        <v>nebija plānots</v>
      </c>
      <c r="CZ691" s="84">
        <f t="shared" si="7206"/>
        <v>0</v>
      </c>
      <c r="DA691" s="84">
        <f t="shared" ref="DA691:FL691" si="7568">DA692+DA693</f>
        <v>0</v>
      </c>
      <c r="DB691" s="84">
        <v>163283.64000000001</v>
      </c>
      <c r="DC691" s="84">
        <f t="shared" si="7208"/>
        <v>0</v>
      </c>
      <c r="DD691" s="84">
        <v>0</v>
      </c>
      <c r="DE691" s="84">
        <f t="shared" si="7176"/>
        <v>163283.64000000001</v>
      </c>
      <c r="DF691" s="191" t="str">
        <f t="shared" ref="DF691" si="7569">IFERROR(DE691/DC691,"nebija plānots")</f>
        <v>nebija plānots</v>
      </c>
      <c r="DG691" s="84">
        <f t="shared" ref="DG691" si="7570">DE691-DC691</f>
        <v>163283.64000000001</v>
      </c>
      <c r="DH691" s="84">
        <f t="shared" si="7568"/>
        <v>163283.64000000001</v>
      </c>
      <c r="DI691" s="84">
        <v>0</v>
      </c>
      <c r="DJ691" s="84">
        <f t="shared" ref="DJ691" si="7571">DC691+DH691</f>
        <v>163283.64000000001</v>
      </c>
      <c r="DK691" s="84">
        <v>0</v>
      </c>
      <c r="DL691" s="84">
        <f t="shared" si="7177"/>
        <v>163283.64000000001</v>
      </c>
      <c r="DM691" s="191">
        <f t="shared" ref="DM691" si="7572">IFERROR(DL691/DJ691,"nebija plānots")</f>
        <v>1</v>
      </c>
      <c r="DN691" s="84">
        <f t="shared" ref="DN691" si="7573">DL691-DJ691</f>
        <v>0</v>
      </c>
      <c r="DO691" s="84">
        <f t="shared" si="7568"/>
        <v>0</v>
      </c>
      <c r="DP691" s="84">
        <v>197341.94</v>
      </c>
      <c r="DQ691" s="84">
        <f t="shared" ref="DQ691" si="7574">DJ691+DO691</f>
        <v>163283.64000000001</v>
      </c>
      <c r="DR691" s="84">
        <v>0</v>
      </c>
      <c r="DS691" s="84">
        <f t="shared" si="7178"/>
        <v>360625.58</v>
      </c>
      <c r="DT691" s="191">
        <f t="shared" ref="DT691" si="7575">IFERROR(DS691/DQ691,"nebija plānots")</f>
        <v>2.2085836645973838</v>
      </c>
      <c r="DU691" s="84">
        <f t="shared" ref="DU691" si="7576">DS691-DQ691</f>
        <v>197341.94</v>
      </c>
      <c r="DV691" s="84">
        <f t="shared" si="7568"/>
        <v>145215.10999999999</v>
      </c>
      <c r="DW691" s="84">
        <v>0</v>
      </c>
      <c r="DX691" s="84">
        <f t="shared" ref="DX691" si="7577">DQ691+DV691</f>
        <v>308498.75</v>
      </c>
      <c r="DY691" s="84">
        <v>0</v>
      </c>
      <c r="DZ691" s="84">
        <f t="shared" si="7179"/>
        <v>360625.58</v>
      </c>
      <c r="EA691" s="191">
        <f t="shared" ref="EA691" si="7578">IFERROR(DZ691/DX691,"nebija plānots")</f>
        <v>1.1689693394219589</v>
      </c>
      <c r="EB691" s="84">
        <f t="shared" ref="EB691" si="7579">DZ691-DX691</f>
        <v>52126.830000000016</v>
      </c>
      <c r="EC691" s="84">
        <f t="shared" si="7568"/>
        <v>0</v>
      </c>
      <c r="ED691" s="84">
        <v>0</v>
      </c>
      <c r="EE691" s="84">
        <f t="shared" ref="EE691" si="7580">DX691+EC691</f>
        <v>308498.75</v>
      </c>
      <c r="EF691" s="84">
        <v>0</v>
      </c>
      <c r="EG691" s="84">
        <f t="shared" si="7180"/>
        <v>360625.58</v>
      </c>
      <c r="EH691" s="191">
        <f t="shared" ref="EH691" si="7581">IFERROR(EG691/EE691,"nebija plānots")</f>
        <v>1.1689693394219589</v>
      </c>
      <c r="EI691" s="84">
        <f t="shared" ref="EI691" si="7582">EG691-EE691</f>
        <v>52126.830000000016</v>
      </c>
      <c r="EJ691" s="84">
        <f t="shared" si="7568"/>
        <v>0</v>
      </c>
      <c r="EK691" s="84">
        <v>209729.45</v>
      </c>
      <c r="EL691" s="84">
        <f t="shared" ref="EL691" si="7583">EE691+EJ691</f>
        <v>308498.75</v>
      </c>
      <c r="EM691" s="84">
        <v>0</v>
      </c>
      <c r="EN691" s="84">
        <f t="shared" si="7181"/>
        <v>570355.03</v>
      </c>
      <c r="EO691" s="191">
        <f t="shared" ref="EO691" si="7584">IFERROR(EN691/EL691,"nebija plānots")</f>
        <v>1.8488082366622232</v>
      </c>
      <c r="EP691" s="84">
        <f t="shared" ref="EP691" si="7585">EN691-EL691</f>
        <v>261856.28000000003</v>
      </c>
      <c r="EQ691" s="84">
        <f t="shared" si="7568"/>
        <v>145215.10999999999</v>
      </c>
      <c r="ER691" s="84">
        <v>0</v>
      </c>
      <c r="ES691" s="84">
        <f t="shared" ref="ES691" si="7586">EL691+EQ691</f>
        <v>453713.86</v>
      </c>
      <c r="ET691" s="84">
        <v>0</v>
      </c>
      <c r="EU691" s="84">
        <f t="shared" si="7182"/>
        <v>570355.03</v>
      </c>
      <c r="EV691" s="191">
        <f t="shared" ref="EV691" si="7587">IFERROR(EU691/ES691,"nebija plānots")</f>
        <v>1.2570809055733938</v>
      </c>
      <c r="EW691" s="84">
        <f t="shared" ref="EW691" si="7588">EU691-ES691</f>
        <v>116641.17000000004</v>
      </c>
      <c r="EX691" s="84">
        <f t="shared" si="7568"/>
        <v>0</v>
      </c>
      <c r="EY691" s="84">
        <v>0</v>
      </c>
      <c r="EZ691" s="84">
        <f t="shared" ref="EZ691" si="7589">ES691+EX691</f>
        <v>453713.86</v>
      </c>
      <c r="FA691" s="84">
        <v>0</v>
      </c>
      <c r="FB691" s="84">
        <f t="shared" si="7183"/>
        <v>570355.03</v>
      </c>
      <c r="FC691" s="191">
        <f t="shared" ref="FC691" si="7590">IFERROR(FB691/EZ691,"nebija plānots")</f>
        <v>1.2570809055733938</v>
      </c>
      <c r="FD691" s="84">
        <f t="shared" ref="FD691" si="7591">FB691-EZ691</f>
        <v>116641.17000000004</v>
      </c>
      <c r="FE691" s="84">
        <f t="shared" si="7568"/>
        <v>0</v>
      </c>
      <c r="FF691" s="84">
        <v>219905.03</v>
      </c>
      <c r="FG691" s="84">
        <f t="shared" ref="FG691" si="7592">EZ691+FE691</f>
        <v>453713.86</v>
      </c>
      <c r="FH691" s="84">
        <v>0</v>
      </c>
      <c r="FI691" s="84">
        <f t="shared" si="7184"/>
        <v>790260.06</v>
      </c>
      <c r="FJ691" s="191">
        <f t="shared" ref="FJ691" si="7593">IFERROR(FI691/FG691,"nebija plānots")</f>
        <v>1.7417586934637617</v>
      </c>
      <c r="FK691" s="84">
        <f t="shared" ref="FK691" si="7594">FI691-FG691</f>
        <v>336546.20000000007</v>
      </c>
      <c r="FL691" s="84">
        <f t="shared" si="7568"/>
        <v>145215.10999999999</v>
      </c>
      <c r="FM691" s="84">
        <v>0</v>
      </c>
      <c r="FN691" s="84">
        <f t="shared" ref="FN691" si="7595">FG691+FL691</f>
        <v>598928.97</v>
      </c>
      <c r="FO691" s="84">
        <v>0</v>
      </c>
      <c r="FP691" s="84">
        <f t="shared" si="7185"/>
        <v>790260.06</v>
      </c>
      <c r="FQ691" s="191">
        <f t="shared" ref="FQ691" si="7596">IFERROR(FP691/FN691,"nebija plānots")</f>
        <v>1.3194553938507936</v>
      </c>
      <c r="FR691" s="84">
        <f t="shared" ref="FR691" si="7597">FP691-FN691</f>
        <v>191331.09000000008</v>
      </c>
      <c r="FS691" s="97">
        <f t="shared" si="6898"/>
        <v>598928.97</v>
      </c>
      <c r="FT691" s="97">
        <f t="shared" si="7186"/>
        <v>872912.97000000009</v>
      </c>
      <c r="FU691" s="84">
        <v>191055.48</v>
      </c>
      <c r="FV691" s="84">
        <v>0</v>
      </c>
      <c r="FW691" s="84">
        <v>0</v>
      </c>
      <c r="FX691" s="84">
        <f t="shared" si="7187"/>
        <v>0</v>
      </c>
      <c r="FY691" s="191">
        <f t="shared" si="7188"/>
        <v>0</v>
      </c>
      <c r="FZ691" s="84">
        <f t="shared" si="7189"/>
        <v>191055.48</v>
      </c>
      <c r="GA691" s="84">
        <v>0</v>
      </c>
      <c r="GB691" s="84">
        <v>0</v>
      </c>
      <c r="GC691" s="84">
        <f t="shared" si="7190"/>
        <v>0</v>
      </c>
      <c r="GD691" s="84">
        <f t="shared" si="7191"/>
        <v>0</v>
      </c>
      <c r="GE691" s="84">
        <f t="shared" si="7192"/>
        <v>0</v>
      </c>
      <c r="GF691" s="191">
        <f t="shared" si="7193"/>
        <v>0</v>
      </c>
      <c r="GG691" s="84">
        <f t="shared" si="7194"/>
        <v>191055.48</v>
      </c>
      <c r="GH691" s="84">
        <v>0</v>
      </c>
      <c r="GI691" s="84">
        <v>0</v>
      </c>
      <c r="GJ691" s="84">
        <f t="shared" si="7195"/>
        <v>0</v>
      </c>
      <c r="GK691" s="84">
        <f t="shared" si="7196"/>
        <v>0</v>
      </c>
      <c r="GL691" s="84">
        <f t="shared" si="7197"/>
        <v>0</v>
      </c>
      <c r="GM691" s="191">
        <f t="shared" si="7198"/>
        <v>0</v>
      </c>
      <c r="GN691" s="84">
        <f t="shared" si="7199"/>
        <v>191055.48</v>
      </c>
      <c r="GO691" s="84">
        <v>190260.71</v>
      </c>
      <c r="GP691" s="84">
        <v>0</v>
      </c>
      <c r="GQ691" s="84">
        <f t="shared" si="7168"/>
        <v>190260.71</v>
      </c>
      <c r="GR691" s="84">
        <f t="shared" si="7169"/>
        <v>0</v>
      </c>
      <c r="GS691" s="84">
        <f t="shared" si="7170"/>
        <v>190260.71</v>
      </c>
      <c r="GT691" s="191">
        <f t="shared" si="7200"/>
        <v>0.99584010885215113</v>
      </c>
      <c r="GU691" s="84">
        <f t="shared" si="7171"/>
        <v>794.77000000001863</v>
      </c>
      <c r="GV691" s="84">
        <v>0</v>
      </c>
      <c r="GW691" s="84">
        <v>0</v>
      </c>
      <c r="GX691" s="84">
        <f t="shared" si="7172"/>
        <v>0</v>
      </c>
      <c r="GY691" s="84">
        <f t="shared" si="7173"/>
        <v>0</v>
      </c>
      <c r="GZ691" s="84">
        <f t="shared" si="7174"/>
        <v>190260.71</v>
      </c>
      <c r="HA691" s="191">
        <f t="shared" si="7364"/>
        <v>0.99584010885215113</v>
      </c>
      <c r="HB691" s="84">
        <f t="shared" si="7175"/>
        <v>794.77000000001863</v>
      </c>
      <c r="HC691" s="57">
        <f>FU691+FS691+CQ691+CD691+BQ691+BC691+AP691</f>
        <v>872637.36</v>
      </c>
      <c r="HD691" s="57">
        <f>Q691-HC691</f>
        <v>201386.64</v>
      </c>
      <c r="HE691" s="58"/>
      <c r="HF691" s="58"/>
      <c r="HG691" s="59"/>
      <c r="HH691" s="59"/>
      <c r="HI691" s="59"/>
    </row>
    <row r="692" spans="1:217" ht="75.400000000000006" hidden="1" customHeight="1" outlineLevel="1" x14ac:dyDescent="0.45">
      <c r="B692" s="9"/>
      <c r="D692" s="1" t="s">
        <v>1470</v>
      </c>
      <c r="E692" s="35">
        <v>674</v>
      </c>
      <c r="F692" s="40">
        <v>14</v>
      </c>
      <c r="G692" s="92" t="s">
        <v>449</v>
      </c>
      <c r="H692" s="40" t="s">
        <v>451</v>
      </c>
      <c r="I692" s="37" t="s">
        <v>594</v>
      </c>
      <c r="J692" s="54">
        <v>0</v>
      </c>
      <c r="K692" s="38"/>
      <c r="L692" s="38"/>
      <c r="M692" s="40" t="s">
        <v>34</v>
      </c>
      <c r="N692" s="40"/>
      <c r="O692" s="38"/>
      <c r="P692" s="38" t="s">
        <v>456</v>
      </c>
      <c r="Q692" s="40"/>
      <c r="R692" s="40"/>
      <c r="S692" s="40"/>
      <c r="T692" s="40"/>
      <c r="U692" s="40"/>
      <c r="V692" s="40"/>
      <c r="W692" s="40"/>
      <c r="X692" s="85">
        <f t="shared" si="7201"/>
        <v>0</v>
      </c>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0"/>
      <c r="AZ692" s="40"/>
      <c r="BA692" s="40"/>
      <c r="BB692" s="40"/>
      <c r="BC692" s="40"/>
      <c r="BD692" s="40"/>
      <c r="BE692" s="40"/>
      <c r="BF692" s="40"/>
      <c r="BG692" s="40"/>
      <c r="BH692" s="40"/>
      <c r="BI692" s="40"/>
      <c r="BJ692" s="40"/>
      <c r="BK692" s="40"/>
      <c r="BL692" s="40"/>
      <c r="BM692" s="40"/>
      <c r="BN692" s="40"/>
      <c r="BO692" s="40"/>
      <c r="BP692" s="40"/>
      <c r="BQ692" s="40"/>
      <c r="BR692" s="40"/>
      <c r="BS692" s="40"/>
      <c r="BT692" s="40"/>
      <c r="BU692" s="40"/>
      <c r="BV692" s="40"/>
      <c r="BW692" s="40"/>
      <c r="BX692" s="40"/>
      <c r="BY692" s="40"/>
      <c r="BZ692" s="40"/>
      <c r="CA692" s="40"/>
      <c r="CB692" s="40"/>
      <c r="CC692" s="40"/>
      <c r="CD692" s="40"/>
      <c r="CE692" s="40"/>
      <c r="CF692" s="40"/>
      <c r="CG692" s="40"/>
      <c r="CH692" s="40"/>
      <c r="CI692" s="40"/>
      <c r="CJ692" s="40"/>
      <c r="CK692" s="40"/>
      <c r="CL692" s="40"/>
      <c r="CM692" s="40"/>
      <c r="CN692" s="40"/>
      <c r="CO692" s="84">
        <v>0</v>
      </c>
      <c r="CP692" s="84">
        <v>0</v>
      </c>
      <c r="CQ692" s="40"/>
      <c r="CR692" s="57">
        <f t="shared" si="7202"/>
        <v>0</v>
      </c>
      <c r="CS692" s="40"/>
      <c r="CT692" s="40"/>
      <c r="CU692" s="84"/>
      <c r="CV692" s="84"/>
      <c r="CW692" s="84"/>
      <c r="CX692" s="84"/>
      <c r="CY692" s="191"/>
      <c r="CZ692" s="84"/>
      <c r="DA692" s="40"/>
      <c r="DB692" s="84">
        <v>0</v>
      </c>
      <c r="DC692" s="84"/>
      <c r="DD692" s="84"/>
      <c r="DE692" s="84">
        <f t="shared" si="7176"/>
        <v>0</v>
      </c>
      <c r="DF692" s="191"/>
      <c r="DG692" s="84"/>
      <c r="DH692" s="40"/>
      <c r="DI692" s="84">
        <v>0</v>
      </c>
      <c r="DJ692" s="84"/>
      <c r="DK692" s="84"/>
      <c r="DL692" s="84">
        <f t="shared" si="7177"/>
        <v>0</v>
      </c>
      <c r="DM692" s="191"/>
      <c r="DN692" s="84"/>
      <c r="DO692" s="40"/>
      <c r="DP692" s="84">
        <v>0</v>
      </c>
      <c r="DQ692" s="84"/>
      <c r="DR692" s="84"/>
      <c r="DS692" s="84">
        <f t="shared" si="7178"/>
        <v>0</v>
      </c>
      <c r="DT692" s="191"/>
      <c r="DU692" s="84"/>
      <c r="DV692" s="40"/>
      <c r="DW692" s="84">
        <v>0</v>
      </c>
      <c r="DX692" s="84"/>
      <c r="DY692" s="84"/>
      <c r="DZ692" s="84">
        <f t="shared" si="7179"/>
        <v>0</v>
      </c>
      <c r="EA692" s="191"/>
      <c r="EB692" s="84"/>
      <c r="EC692" s="40"/>
      <c r="ED692" s="84">
        <v>0</v>
      </c>
      <c r="EE692" s="84"/>
      <c r="EF692" s="84"/>
      <c r="EG692" s="84">
        <f t="shared" si="7180"/>
        <v>0</v>
      </c>
      <c r="EH692" s="191"/>
      <c r="EI692" s="84"/>
      <c r="EJ692" s="40"/>
      <c r="EK692" s="84">
        <v>0</v>
      </c>
      <c r="EL692" s="84"/>
      <c r="EM692" s="84"/>
      <c r="EN692" s="84">
        <f t="shared" si="7181"/>
        <v>0</v>
      </c>
      <c r="EO692" s="191"/>
      <c r="EP692" s="84"/>
      <c r="EQ692" s="40"/>
      <c r="ER692" s="84">
        <v>0</v>
      </c>
      <c r="ES692" s="84"/>
      <c r="ET692" s="84"/>
      <c r="EU692" s="84">
        <f t="shared" si="7182"/>
        <v>0</v>
      </c>
      <c r="EV692" s="191"/>
      <c r="EW692" s="84"/>
      <c r="EX692" s="40"/>
      <c r="EY692" s="84">
        <v>0</v>
      </c>
      <c r="EZ692" s="84"/>
      <c r="FA692" s="84"/>
      <c r="FB692" s="84">
        <f t="shared" si="7183"/>
        <v>0</v>
      </c>
      <c r="FC692" s="191"/>
      <c r="FD692" s="84"/>
      <c r="FE692" s="40"/>
      <c r="FF692" s="84">
        <v>0</v>
      </c>
      <c r="FG692" s="84"/>
      <c r="FH692" s="84"/>
      <c r="FI692" s="84">
        <f t="shared" si="7184"/>
        <v>0</v>
      </c>
      <c r="FJ692" s="191"/>
      <c r="FK692" s="84"/>
      <c r="FL692" s="40"/>
      <c r="FM692" s="84">
        <v>0</v>
      </c>
      <c r="FN692" s="84"/>
      <c r="FO692" s="84"/>
      <c r="FP692" s="84">
        <f t="shared" si="7185"/>
        <v>0</v>
      </c>
      <c r="FQ692" s="191"/>
      <c r="FR692" s="84"/>
      <c r="FS692" s="40"/>
      <c r="FT692" s="97">
        <f t="shared" si="7186"/>
        <v>0</v>
      </c>
      <c r="FU692" s="84">
        <v>0</v>
      </c>
      <c r="FV692" s="84">
        <v>0</v>
      </c>
      <c r="FW692" s="84">
        <v>0</v>
      </c>
      <c r="FX692" s="84">
        <f t="shared" si="7187"/>
        <v>0</v>
      </c>
      <c r="FY692" s="191" t="str">
        <f t="shared" si="7188"/>
        <v>nebija plānots</v>
      </c>
      <c r="FZ692" s="84">
        <f t="shared" si="7189"/>
        <v>0</v>
      </c>
      <c r="GA692" s="84">
        <v>0</v>
      </c>
      <c r="GB692" s="84">
        <v>0</v>
      </c>
      <c r="GC692" s="84">
        <f t="shared" si="7190"/>
        <v>0</v>
      </c>
      <c r="GD692" s="84">
        <f t="shared" si="7191"/>
        <v>0</v>
      </c>
      <c r="GE692" s="84">
        <f t="shared" si="7192"/>
        <v>0</v>
      </c>
      <c r="GF692" s="191" t="str">
        <f t="shared" si="7193"/>
        <v>nebija plānots</v>
      </c>
      <c r="GG692" s="84">
        <f t="shared" si="7194"/>
        <v>0</v>
      </c>
      <c r="GH692" s="84">
        <v>0</v>
      </c>
      <c r="GI692" s="84">
        <v>0</v>
      </c>
      <c r="GJ692" s="84">
        <f t="shared" si="7195"/>
        <v>0</v>
      </c>
      <c r="GK692" s="84">
        <f t="shared" si="7196"/>
        <v>0</v>
      </c>
      <c r="GL692" s="84">
        <f t="shared" si="7197"/>
        <v>0</v>
      </c>
      <c r="GM692" s="191" t="str">
        <f t="shared" si="7198"/>
        <v>nebija plānots</v>
      </c>
      <c r="GN692" s="84">
        <f t="shared" si="7199"/>
        <v>0</v>
      </c>
      <c r="GO692" s="84">
        <v>0</v>
      </c>
      <c r="GP692" s="84">
        <v>0</v>
      </c>
      <c r="GQ692" s="84">
        <f t="shared" si="7168"/>
        <v>0</v>
      </c>
      <c r="GR692" s="84">
        <f t="shared" si="7169"/>
        <v>0</v>
      </c>
      <c r="GS692" s="84">
        <f t="shared" si="7170"/>
        <v>0</v>
      </c>
      <c r="GT692" s="191" t="str">
        <f t="shared" si="7200"/>
        <v>nebija plānots</v>
      </c>
      <c r="GU692" s="84">
        <f t="shared" si="7171"/>
        <v>0</v>
      </c>
      <c r="GV692" s="84">
        <v>0</v>
      </c>
      <c r="GW692" s="84">
        <v>0</v>
      </c>
      <c r="GX692" s="84">
        <f t="shared" si="7172"/>
        <v>0</v>
      </c>
      <c r="GY692" s="84">
        <f t="shared" si="7173"/>
        <v>0</v>
      </c>
      <c r="GZ692" s="84">
        <f t="shared" si="7174"/>
        <v>0</v>
      </c>
      <c r="HA692" s="191" t="str">
        <f t="shared" si="7364"/>
        <v>nebija plānots</v>
      </c>
      <c r="HB692" s="84">
        <f t="shared" si="7175"/>
        <v>0</v>
      </c>
      <c r="HC692" s="40"/>
      <c r="HD692" s="40"/>
      <c r="HE692" s="99"/>
      <c r="HF692" s="99"/>
      <c r="HG692" s="100"/>
      <c r="HH692" s="100"/>
      <c r="HI692" s="100"/>
    </row>
    <row r="693" spans="1:217" ht="105" hidden="1" customHeight="1" outlineLevel="1" x14ac:dyDescent="0.45">
      <c r="B693" s="9"/>
      <c r="D693" s="1" t="s">
        <v>1470</v>
      </c>
      <c r="E693" s="35">
        <v>675</v>
      </c>
      <c r="F693" s="40">
        <v>14</v>
      </c>
      <c r="G693" s="92" t="s">
        <v>449</v>
      </c>
      <c r="H693" s="40" t="s">
        <v>451</v>
      </c>
      <c r="I693" s="37" t="s">
        <v>594</v>
      </c>
      <c r="J693" s="54">
        <v>0</v>
      </c>
      <c r="K693" s="38"/>
      <c r="L693" s="38"/>
      <c r="M693" s="40" t="s">
        <v>34</v>
      </c>
      <c r="N693" s="40"/>
      <c r="O693" s="38"/>
      <c r="P693" s="38" t="s">
        <v>457</v>
      </c>
      <c r="Q693" s="40"/>
      <c r="R693" s="40"/>
      <c r="S693" s="40"/>
      <c r="T693" s="40"/>
      <c r="U693" s="40"/>
      <c r="V693" s="40"/>
      <c r="W693" s="40"/>
      <c r="X693" s="85">
        <f t="shared" si="7201"/>
        <v>0</v>
      </c>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0"/>
      <c r="AW693" s="40"/>
      <c r="AX693" s="40"/>
      <c r="AY693" s="40"/>
      <c r="AZ693" s="40"/>
      <c r="BA693" s="40"/>
      <c r="BB693" s="40"/>
      <c r="BC693" s="40"/>
      <c r="BD693" s="40"/>
      <c r="BE693" s="40"/>
      <c r="BF693" s="40"/>
      <c r="BG693" s="40"/>
      <c r="BH693" s="40"/>
      <c r="BI693" s="40"/>
      <c r="BJ693" s="40"/>
      <c r="BK693" s="40"/>
      <c r="BL693" s="40"/>
      <c r="BM693" s="40"/>
      <c r="BN693" s="40"/>
      <c r="BO693" s="40"/>
      <c r="BP693" s="40"/>
      <c r="BQ693" s="40"/>
      <c r="BR693" s="40"/>
      <c r="BS693" s="40"/>
      <c r="BT693" s="40"/>
      <c r="BU693" s="40"/>
      <c r="BV693" s="40"/>
      <c r="BW693" s="40"/>
      <c r="BX693" s="40"/>
      <c r="BY693" s="40"/>
      <c r="BZ693" s="40"/>
      <c r="CA693" s="40"/>
      <c r="CB693" s="40"/>
      <c r="CC693" s="40"/>
      <c r="CD693" s="40"/>
      <c r="CE693" s="40"/>
      <c r="CF693" s="40"/>
      <c r="CG693" s="40"/>
      <c r="CH693" s="40"/>
      <c r="CI693" s="40"/>
      <c r="CJ693" s="40"/>
      <c r="CK693" s="40"/>
      <c r="CL693" s="40"/>
      <c r="CM693" s="40"/>
      <c r="CN693" s="40"/>
      <c r="CO693" s="84">
        <v>0</v>
      </c>
      <c r="CP693" s="84">
        <v>0</v>
      </c>
      <c r="CQ693" s="40"/>
      <c r="CR693" s="57">
        <f t="shared" si="7202"/>
        <v>0</v>
      </c>
      <c r="CS693" s="40"/>
      <c r="CT693" s="40">
        <v>0</v>
      </c>
      <c r="CU693" s="84"/>
      <c r="CV693" s="84"/>
      <c r="CW693" s="84"/>
      <c r="CX693" s="84"/>
      <c r="CY693" s="191"/>
      <c r="CZ693" s="84"/>
      <c r="DA693" s="40">
        <v>0</v>
      </c>
      <c r="DB693" s="84">
        <v>0</v>
      </c>
      <c r="DC693" s="84"/>
      <c r="DD693" s="84"/>
      <c r="DE693" s="84">
        <f t="shared" si="7176"/>
        <v>0</v>
      </c>
      <c r="DF693" s="191"/>
      <c r="DG693" s="84"/>
      <c r="DH693" s="40">
        <v>163283.64000000001</v>
      </c>
      <c r="DI693" s="84">
        <v>0</v>
      </c>
      <c r="DJ693" s="84"/>
      <c r="DK693" s="84"/>
      <c r="DL693" s="84">
        <f t="shared" si="7177"/>
        <v>0</v>
      </c>
      <c r="DM693" s="191"/>
      <c r="DN693" s="84"/>
      <c r="DO693" s="40">
        <v>0</v>
      </c>
      <c r="DP693" s="84">
        <v>0</v>
      </c>
      <c r="DQ693" s="84"/>
      <c r="DR693" s="84"/>
      <c r="DS693" s="84">
        <f t="shared" si="7178"/>
        <v>0</v>
      </c>
      <c r="DT693" s="191"/>
      <c r="DU693" s="84"/>
      <c r="DV693" s="40">
        <v>145215.10999999999</v>
      </c>
      <c r="DW693" s="84">
        <v>0</v>
      </c>
      <c r="DX693" s="84"/>
      <c r="DY693" s="84"/>
      <c r="DZ693" s="84">
        <f t="shared" si="7179"/>
        <v>0</v>
      </c>
      <c r="EA693" s="191"/>
      <c r="EB693" s="84"/>
      <c r="EC693" s="40">
        <v>0</v>
      </c>
      <c r="ED693" s="84">
        <v>0</v>
      </c>
      <c r="EE693" s="84"/>
      <c r="EF693" s="84"/>
      <c r="EG693" s="84">
        <f t="shared" si="7180"/>
        <v>0</v>
      </c>
      <c r="EH693" s="191"/>
      <c r="EI693" s="84"/>
      <c r="EJ693" s="40">
        <v>0</v>
      </c>
      <c r="EK693" s="84">
        <v>0</v>
      </c>
      <c r="EL693" s="84"/>
      <c r="EM693" s="84"/>
      <c r="EN693" s="84">
        <f t="shared" si="7181"/>
        <v>0</v>
      </c>
      <c r="EO693" s="191"/>
      <c r="EP693" s="84"/>
      <c r="EQ693" s="40">
        <v>145215.10999999999</v>
      </c>
      <c r="ER693" s="84">
        <v>0</v>
      </c>
      <c r="ES693" s="84"/>
      <c r="ET693" s="84"/>
      <c r="EU693" s="84">
        <f t="shared" si="7182"/>
        <v>0</v>
      </c>
      <c r="EV693" s="191"/>
      <c r="EW693" s="84"/>
      <c r="EX693" s="40">
        <v>0</v>
      </c>
      <c r="EY693" s="84">
        <v>0</v>
      </c>
      <c r="EZ693" s="84"/>
      <c r="FA693" s="84"/>
      <c r="FB693" s="84">
        <f t="shared" si="7183"/>
        <v>0</v>
      </c>
      <c r="FC693" s="191"/>
      <c r="FD693" s="84"/>
      <c r="FE693" s="40">
        <v>0</v>
      </c>
      <c r="FF693" s="84">
        <v>0</v>
      </c>
      <c r="FG693" s="84"/>
      <c r="FH693" s="84"/>
      <c r="FI693" s="84">
        <f t="shared" si="7184"/>
        <v>0</v>
      </c>
      <c r="FJ693" s="191"/>
      <c r="FK693" s="84"/>
      <c r="FL693" s="40">
        <v>145215.10999999999</v>
      </c>
      <c r="FM693" s="84">
        <v>0</v>
      </c>
      <c r="FN693" s="84"/>
      <c r="FO693" s="84"/>
      <c r="FP693" s="84">
        <f t="shared" si="7185"/>
        <v>0</v>
      </c>
      <c r="FQ693" s="191"/>
      <c r="FR693" s="84"/>
      <c r="FS693" s="40"/>
      <c r="FT693" s="97">
        <f t="shared" si="7186"/>
        <v>0</v>
      </c>
      <c r="FU693" s="84">
        <v>0</v>
      </c>
      <c r="FV693" s="84">
        <v>0</v>
      </c>
      <c r="FW693" s="84">
        <v>0</v>
      </c>
      <c r="FX693" s="84">
        <f t="shared" si="7187"/>
        <v>0</v>
      </c>
      <c r="FY693" s="191" t="str">
        <f t="shared" si="7188"/>
        <v>nebija plānots</v>
      </c>
      <c r="FZ693" s="84">
        <f t="shared" si="7189"/>
        <v>0</v>
      </c>
      <c r="GA693" s="84">
        <v>0</v>
      </c>
      <c r="GB693" s="84">
        <v>0</v>
      </c>
      <c r="GC693" s="84">
        <f t="shared" si="7190"/>
        <v>0</v>
      </c>
      <c r="GD693" s="84">
        <f t="shared" si="7191"/>
        <v>0</v>
      </c>
      <c r="GE693" s="84">
        <f t="shared" si="7192"/>
        <v>0</v>
      </c>
      <c r="GF693" s="191" t="str">
        <f t="shared" si="7193"/>
        <v>nebija plānots</v>
      </c>
      <c r="GG693" s="84">
        <f t="shared" si="7194"/>
        <v>0</v>
      </c>
      <c r="GH693" s="84">
        <v>0</v>
      </c>
      <c r="GI693" s="84">
        <v>0</v>
      </c>
      <c r="GJ693" s="84">
        <f t="shared" si="7195"/>
        <v>0</v>
      </c>
      <c r="GK693" s="84">
        <f t="shared" si="7196"/>
        <v>0</v>
      </c>
      <c r="GL693" s="84">
        <f t="shared" si="7197"/>
        <v>0</v>
      </c>
      <c r="GM693" s="191" t="str">
        <f t="shared" si="7198"/>
        <v>nebija plānots</v>
      </c>
      <c r="GN693" s="84">
        <f t="shared" si="7199"/>
        <v>0</v>
      </c>
      <c r="GO693" s="84">
        <v>0</v>
      </c>
      <c r="GP693" s="84">
        <v>0</v>
      </c>
      <c r="GQ693" s="84">
        <f t="shared" si="7168"/>
        <v>0</v>
      </c>
      <c r="GR693" s="84">
        <f t="shared" si="7169"/>
        <v>0</v>
      </c>
      <c r="GS693" s="84">
        <f t="shared" si="7170"/>
        <v>0</v>
      </c>
      <c r="GT693" s="191" t="str">
        <f t="shared" si="7200"/>
        <v>nebija plānots</v>
      </c>
      <c r="GU693" s="84">
        <f t="shared" si="7171"/>
        <v>0</v>
      </c>
      <c r="GV693" s="84">
        <v>0</v>
      </c>
      <c r="GW693" s="84">
        <v>0</v>
      </c>
      <c r="GX693" s="84">
        <f t="shared" si="7172"/>
        <v>0</v>
      </c>
      <c r="GY693" s="84">
        <f t="shared" si="7173"/>
        <v>0</v>
      </c>
      <c r="GZ693" s="84">
        <f t="shared" si="7174"/>
        <v>0</v>
      </c>
      <c r="HA693" s="191" t="str">
        <f t="shared" si="7364"/>
        <v>nebija plānots</v>
      </c>
      <c r="HB693" s="84">
        <f t="shared" si="7175"/>
        <v>0</v>
      </c>
      <c r="HC693" s="40"/>
      <c r="HD693" s="40"/>
      <c r="HE693" s="171"/>
      <c r="HF693" s="153">
        <v>0.85</v>
      </c>
      <c r="HG693" s="100" t="s">
        <v>992</v>
      </c>
      <c r="HH693" s="100" t="s">
        <v>828</v>
      </c>
      <c r="HI693" s="100" t="s">
        <v>828</v>
      </c>
    </row>
    <row r="694" spans="1:217" ht="75.400000000000006" customHeight="1" collapsed="1" x14ac:dyDescent="0.45">
      <c r="A694" s="1" t="str">
        <f t="shared" si="6994"/>
        <v>14.1.2 (7.1.1)__</v>
      </c>
      <c r="B694" s="9" t="str">
        <f>C694&amp;J694&amp;"."&amp;D694</f>
        <v>7.1.1.K0.Jā</v>
      </c>
      <c r="C694" s="1" t="s">
        <v>148</v>
      </c>
      <c r="D694" s="1" t="s">
        <v>1470</v>
      </c>
      <c r="E694" s="35">
        <v>676</v>
      </c>
      <c r="F694" s="57">
        <v>14</v>
      </c>
      <c r="G694" s="83" t="s">
        <v>606</v>
      </c>
      <c r="H694" s="57" t="s">
        <v>452</v>
      </c>
      <c r="I694" s="54" t="str">
        <f t="shared" si="7533"/>
        <v>14.1.2 (7.1.1) Atveseļošanas pasākumi labklājības jomā</v>
      </c>
      <c r="J694" s="54" t="s">
        <v>1472</v>
      </c>
      <c r="K694" s="55" t="s">
        <v>33</v>
      </c>
      <c r="L694" s="38"/>
      <c r="M694" s="57" t="s">
        <v>89</v>
      </c>
      <c r="N694" s="57" t="s">
        <v>424</v>
      </c>
      <c r="O694" s="55" t="s">
        <v>222</v>
      </c>
      <c r="P694" s="55" t="s">
        <v>225</v>
      </c>
      <c r="Q694" s="57">
        <f t="shared" si="7566"/>
        <v>11527850</v>
      </c>
      <c r="R694" s="57">
        <f t="shared" si="7567"/>
        <v>11527850</v>
      </c>
      <c r="S694" s="80">
        <v>0</v>
      </c>
      <c r="T694" s="80">
        <v>0</v>
      </c>
      <c r="U694" s="80">
        <v>11527850</v>
      </c>
      <c r="V694" s="80">
        <v>0</v>
      </c>
      <c r="W694" s="80">
        <v>0</v>
      </c>
      <c r="X694" s="85" t="str">
        <f t="shared" si="7201"/>
        <v>ReactEU ESF</v>
      </c>
      <c r="Y694" s="85">
        <v>0</v>
      </c>
      <c r="Z694" s="85">
        <v>0</v>
      </c>
      <c r="AA694" s="85">
        <v>0</v>
      </c>
      <c r="AB694" s="85">
        <v>0</v>
      </c>
      <c r="AC694" s="85">
        <v>0</v>
      </c>
      <c r="AD694" s="85">
        <v>0</v>
      </c>
      <c r="AE694" s="85">
        <v>0</v>
      </c>
      <c r="AF694" s="85">
        <v>0</v>
      </c>
      <c r="AG694" s="85">
        <v>0</v>
      </c>
      <c r="AH694" s="85">
        <v>0</v>
      </c>
      <c r="AI694" s="85">
        <v>0</v>
      </c>
      <c r="AJ694" s="85">
        <v>0</v>
      </c>
      <c r="AK694" s="85">
        <v>0</v>
      </c>
      <c r="AL694" s="85">
        <v>0</v>
      </c>
      <c r="AM694" s="85">
        <v>0</v>
      </c>
      <c r="AN694" s="85">
        <f t="shared" si="6963"/>
        <v>0</v>
      </c>
      <c r="AO694" s="85">
        <v>0</v>
      </c>
      <c r="AP694" s="57">
        <f t="shared" si="6899"/>
        <v>0</v>
      </c>
      <c r="AQ694" s="85">
        <v>0</v>
      </c>
      <c r="AR694" s="85">
        <v>0</v>
      </c>
      <c r="AS694" s="85">
        <v>0</v>
      </c>
      <c r="AT694" s="85">
        <v>0</v>
      </c>
      <c r="AU694" s="85">
        <v>0</v>
      </c>
      <c r="AV694" s="85">
        <v>0</v>
      </c>
      <c r="AW694" s="85">
        <v>0</v>
      </c>
      <c r="AX694" s="85">
        <v>0</v>
      </c>
      <c r="AY694" s="85">
        <v>0</v>
      </c>
      <c r="AZ694" s="85">
        <v>0</v>
      </c>
      <c r="BA694" s="85">
        <v>0</v>
      </c>
      <c r="BB694" s="85">
        <v>0</v>
      </c>
      <c r="BC694" s="57">
        <f t="shared" si="6864"/>
        <v>0</v>
      </c>
      <c r="BD694" s="57">
        <f t="shared" si="6865"/>
        <v>0</v>
      </c>
      <c r="BE694" s="85">
        <v>0</v>
      </c>
      <c r="BF694" s="85">
        <v>0</v>
      </c>
      <c r="BG694" s="85">
        <v>0</v>
      </c>
      <c r="BH694" s="85">
        <v>0</v>
      </c>
      <c r="BI694" s="85">
        <v>0</v>
      </c>
      <c r="BJ694" s="85">
        <v>0</v>
      </c>
      <c r="BK694" s="85">
        <v>0</v>
      </c>
      <c r="BL694" s="85">
        <v>0</v>
      </c>
      <c r="BM694" s="85">
        <v>0</v>
      </c>
      <c r="BN694" s="85">
        <v>0</v>
      </c>
      <c r="BO694" s="85">
        <v>0</v>
      </c>
      <c r="BP694" s="85">
        <v>0</v>
      </c>
      <c r="BQ694" s="57">
        <f t="shared" si="6866"/>
        <v>0</v>
      </c>
      <c r="BR694" s="85">
        <v>0</v>
      </c>
      <c r="BS694" s="85">
        <v>0</v>
      </c>
      <c r="BT694" s="85">
        <v>0</v>
      </c>
      <c r="BU694" s="85">
        <v>0</v>
      </c>
      <c r="BV694" s="85">
        <v>0</v>
      </c>
      <c r="BW694" s="85">
        <v>0</v>
      </c>
      <c r="BX694" s="85">
        <v>0</v>
      </c>
      <c r="BY694" s="85">
        <v>0</v>
      </c>
      <c r="BZ694" s="85">
        <v>0</v>
      </c>
      <c r="CA694" s="85">
        <v>0</v>
      </c>
      <c r="CB694" s="85">
        <v>0</v>
      </c>
      <c r="CC694" s="85">
        <v>0</v>
      </c>
      <c r="CD694" s="57">
        <f t="shared" si="6867"/>
        <v>0</v>
      </c>
      <c r="CE694" s="85">
        <v>0</v>
      </c>
      <c r="CF694" s="85">
        <v>0</v>
      </c>
      <c r="CG694" s="85">
        <v>0</v>
      </c>
      <c r="CH694" s="85">
        <v>0</v>
      </c>
      <c r="CI694" s="85">
        <v>0</v>
      </c>
      <c r="CJ694" s="85">
        <v>7230.08</v>
      </c>
      <c r="CK694" s="85">
        <v>0</v>
      </c>
      <c r="CL694" s="85">
        <v>0</v>
      </c>
      <c r="CM694" s="85">
        <v>1618334.33</v>
      </c>
      <c r="CN694" s="85">
        <v>0</v>
      </c>
      <c r="CO694" s="84">
        <v>0</v>
      </c>
      <c r="CP694" s="84">
        <v>579450.30000000005</v>
      </c>
      <c r="CQ694" s="57">
        <f>CE694+CF694+CG694+CH694+CI694+CJ694+CK694+CL694+CM694+CN694+CO694+CP694</f>
        <v>2205014.71</v>
      </c>
      <c r="CR694" s="57">
        <f t="shared" si="7202"/>
        <v>2205014.71</v>
      </c>
      <c r="CS694" s="179">
        <v>0</v>
      </c>
      <c r="CT694" s="84">
        <v>0</v>
      </c>
      <c r="CU694" s="84">
        <v>0</v>
      </c>
      <c r="CV694" s="84">
        <f t="shared" si="7203"/>
        <v>0</v>
      </c>
      <c r="CW694" s="84">
        <v>0</v>
      </c>
      <c r="CX694" s="84">
        <f t="shared" si="7204"/>
        <v>0</v>
      </c>
      <c r="CY694" s="191" t="str">
        <f t="shared" si="7205"/>
        <v>nebija plānots</v>
      </c>
      <c r="CZ694" s="84">
        <f t="shared" si="7206"/>
        <v>0</v>
      </c>
      <c r="DA694" s="84">
        <f t="shared" ref="DA694:FL694" si="7598">DA695+DA696</f>
        <v>0</v>
      </c>
      <c r="DB694" s="84">
        <v>0</v>
      </c>
      <c r="DC694" s="84">
        <f t="shared" si="7208"/>
        <v>0</v>
      </c>
      <c r="DD694" s="84">
        <v>0</v>
      </c>
      <c r="DE694" s="84">
        <f t="shared" si="7176"/>
        <v>0</v>
      </c>
      <c r="DF694" s="191" t="str">
        <f t="shared" ref="DF694" si="7599">IFERROR(DE694/DC694,"nebija plānots")</f>
        <v>nebija plānots</v>
      </c>
      <c r="DG694" s="84">
        <f t="shared" ref="DG694" si="7600">DE694-DC694</f>
        <v>0</v>
      </c>
      <c r="DH694" s="84">
        <f t="shared" si="7598"/>
        <v>0</v>
      </c>
      <c r="DI694" s="84">
        <v>1247437.72</v>
      </c>
      <c r="DJ694" s="84">
        <f t="shared" ref="DJ694" si="7601">DC694+DH694</f>
        <v>0</v>
      </c>
      <c r="DK694" s="84">
        <v>0</v>
      </c>
      <c r="DL694" s="84">
        <f t="shared" si="7177"/>
        <v>1247437.72</v>
      </c>
      <c r="DM694" s="191" t="str">
        <f t="shared" ref="DM694" si="7602">IFERROR(DL694/DJ694,"nebija plānots")</f>
        <v>nebija plānots</v>
      </c>
      <c r="DN694" s="84">
        <f t="shared" ref="DN694" si="7603">DL694-DJ694</f>
        <v>1247437.72</v>
      </c>
      <c r="DO694" s="84">
        <f t="shared" si="7598"/>
        <v>1073953.8</v>
      </c>
      <c r="DP694" s="84">
        <v>0</v>
      </c>
      <c r="DQ694" s="84">
        <f t="shared" ref="DQ694" si="7604">DJ694+DO694</f>
        <v>1073953.8</v>
      </c>
      <c r="DR694" s="84">
        <v>0</v>
      </c>
      <c r="DS694" s="84">
        <f t="shared" si="7178"/>
        <v>1247437.72</v>
      </c>
      <c r="DT694" s="191">
        <f t="shared" ref="DT694" si="7605">IFERROR(DS694/DQ694,"nebija plānots")</f>
        <v>1.161537600593247</v>
      </c>
      <c r="DU694" s="84">
        <f t="shared" ref="DU694" si="7606">DS694-DQ694</f>
        <v>173483.91999999993</v>
      </c>
      <c r="DV694" s="84">
        <f t="shared" si="7598"/>
        <v>0</v>
      </c>
      <c r="DW694" s="84">
        <v>1898105.87</v>
      </c>
      <c r="DX694" s="84">
        <f t="shared" ref="DX694" si="7607">DQ694+DV694</f>
        <v>1073953.8</v>
      </c>
      <c r="DY694" s="84">
        <v>0</v>
      </c>
      <c r="DZ694" s="84">
        <f t="shared" si="7179"/>
        <v>3145543.59</v>
      </c>
      <c r="EA694" s="191">
        <f t="shared" ref="EA694" si="7608">IFERROR(DZ694/DX694,"nebija plānots")</f>
        <v>2.9289375297149651</v>
      </c>
      <c r="EB694" s="84">
        <f t="shared" ref="EB694" si="7609">DZ694-DX694</f>
        <v>2071589.7899999998</v>
      </c>
      <c r="EC694" s="84">
        <f t="shared" si="7598"/>
        <v>1266336.58</v>
      </c>
      <c r="ED694" s="84">
        <v>0</v>
      </c>
      <c r="EE694" s="84">
        <f t="shared" ref="EE694" si="7610">DX694+EC694</f>
        <v>2340290.38</v>
      </c>
      <c r="EF694" s="84">
        <v>0</v>
      </c>
      <c r="EG694" s="84">
        <f t="shared" si="7180"/>
        <v>3145543.59</v>
      </c>
      <c r="EH694" s="191">
        <f t="shared" ref="EH694" si="7611">IFERROR(EG694/EE694,"nebija plānots")</f>
        <v>1.3440826048261583</v>
      </c>
      <c r="EI694" s="84">
        <f t="shared" ref="EI694" si="7612">EG694-EE694</f>
        <v>805253.21</v>
      </c>
      <c r="EJ694" s="84">
        <f t="shared" si="7598"/>
        <v>0</v>
      </c>
      <c r="EK694" s="84">
        <v>0</v>
      </c>
      <c r="EL694" s="84">
        <f t="shared" ref="EL694" si="7613">EE694+EJ694</f>
        <v>2340290.38</v>
      </c>
      <c r="EM694" s="84">
        <v>0</v>
      </c>
      <c r="EN694" s="84">
        <f t="shared" si="7181"/>
        <v>3145543.59</v>
      </c>
      <c r="EO694" s="191">
        <f t="shared" ref="EO694" si="7614">IFERROR(EN694/EL694,"nebija plānots")</f>
        <v>1.3440826048261583</v>
      </c>
      <c r="EP694" s="84">
        <f t="shared" ref="EP694" si="7615">EN694-EL694</f>
        <v>805253.21</v>
      </c>
      <c r="EQ694" s="84">
        <f t="shared" si="7598"/>
        <v>0</v>
      </c>
      <c r="ER694" s="84">
        <v>2432744.81</v>
      </c>
      <c r="ES694" s="84">
        <f t="shared" ref="ES694" si="7616">EL694+EQ694</f>
        <v>2340290.38</v>
      </c>
      <c r="ET694" s="84">
        <v>0</v>
      </c>
      <c r="EU694" s="84">
        <f t="shared" si="7182"/>
        <v>5578288.4000000004</v>
      </c>
      <c r="EV694" s="191">
        <f t="shared" ref="EV694" si="7617">IFERROR(EU694/ES694,"nebija plānots")</f>
        <v>2.3835881425962193</v>
      </c>
      <c r="EW694" s="84">
        <f t="shared" ref="EW694" si="7618">EU694-ES694</f>
        <v>3237998.0200000005</v>
      </c>
      <c r="EX694" s="84">
        <f t="shared" si="7598"/>
        <v>1452996.58</v>
      </c>
      <c r="EY694" s="84">
        <v>0</v>
      </c>
      <c r="EZ694" s="84">
        <f t="shared" ref="EZ694" si="7619">ES694+EX694</f>
        <v>3793286.96</v>
      </c>
      <c r="FA694" s="84">
        <v>0</v>
      </c>
      <c r="FB694" s="84">
        <f t="shared" si="7183"/>
        <v>5578288.4000000004</v>
      </c>
      <c r="FC694" s="191">
        <f t="shared" ref="FC694" si="7620">IFERROR(FB694/EZ694,"nebija plānots")</f>
        <v>1.4705685224510407</v>
      </c>
      <c r="FD694" s="84">
        <f t="shared" ref="FD694" si="7621">FB694-EZ694</f>
        <v>1785001.4400000004</v>
      </c>
      <c r="FE694" s="84">
        <f t="shared" si="7598"/>
        <v>0</v>
      </c>
      <c r="FF694" s="84">
        <v>0</v>
      </c>
      <c r="FG694" s="84">
        <f t="shared" ref="FG694" si="7622">EZ694+FE694</f>
        <v>3793286.96</v>
      </c>
      <c r="FH694" s="84">
        <v>0</v>
      </c>
      <c r="FI694" s="84">
        <f t="shared" si="7184"/>
        <v>5578288.4000000004</v>
      </c>
      <c r="FJ694" s="191">
        <f t="shared" ref="FJ694" si="7623">IFERROR(FI694/FG694,"nebija plānots")</f>
        <v>1.4705685224510407</v>
      </c>
      <c r="FK694" s="84">
        <f t="shared" ref="FK694" si="7624">FI694-FG694</f>
        <v>1785001.4400000004</v>
      </c>
      <c r="FL694" s="84">
        <f t="shared" si="7598"/>
        <v>0</v>
      </c>
      <c r="FM694" s="84">
        <v>1992356.86</v>
      </c>
      <c r="FN694" s="84">
        <f t="shared" ref="FN694" si="7625">FG694+FL694</f>
        <v>3793286.96</v>
      </c>
      <c r="FO694" s="84">
        <v>0</v>
      </c>
      <c r="FP694" s="84">
        <f t="shared" si="7185"/>
        <v>7570645.2600000007</v>
      </c>
      <c r="FQ694" s="191">
        <f t="shared" ref="FQ694" si="7626">IFERROR(FP694/FN694,"nebija plānots")</f>
        <v>1.9958008291574125</v>
      </c>
      <c r="FR694" s="84">
        <f t="shared" ref="FR694" si="7627">FP694-FN694</f>
        <v>3777358.3000000007</v>
      </c>
      <c r="FS694" s="97">
        <f t="shared" si="6898"/>
        <v>3793286.96</v>
      </c>
      <c r="FT694" s="97">
        <f t="shared" si="7186"/>
        <v>9775659.9700000007</v>
      </c>
      <c r="FU694" s="84">
        <v>1437540.03</v>
      </c>
      <c r="FV694" s="84">
        <v>0</v>
      </c>
      <c r="FW694" s="84">
        <v>0</v>
      </c>
      <c r="FX694" s="84">
        <f t="shared" si="7187"/>
        <v>0</v>
      </c>
      <c r="FY694" s="191">
        <f t="shared" si="7188"/>
        <v>0</v>
      </c>
      <c r="FZ694" s="84">
        <f t="shared" si="7189"/>
        <v>1437540.03</v>
      </c>
      <c r="GA694" s="84">
        <v>70.930000000000007</v>
      </c>
      <c r="GB694" s="84">
        <v>0</v>
      </c>
      <c r="GC694" s="84">
        <f t="shared" si="7190"/>
        <v>70.930000000000007</v>
      </c>
      <c r="GD694" s="84">
        <f t="shared" si="7191"/>
        <v>0</v>
      </c>
      <c r="GE694" s="84">
        <f t="shared" si="7192"/>
        <v>70.930000000000007</v>
      </c>
      <c r="GF694" s="191">
        <f t="shared" si="7193"/>
        <v>4.9341234692434968E-5</v>
      </c>
      <c r="GG694" s="84">
        <f t="shared" si="7194"/>
        <v>1437469.1</v>
      </c>
      <c r="GH694" s="84">
        <v>0</v>
      </c>
      <c r="GI694" s="84">
        <v>0</v>
      </c>
      <c r="GJ694" s="84">
        <f t="shared" si="7195"/>
        <v>0</v>
      </c>
      <c r="GK694" s="84">
        <f t="shared" si="7196"/>
        <v>0</v>
      </c>
      <c r="GL694" s="84">
        <f t="shared" si="7197"/>
        <v>70.930000000000007</v>
      </c>
      <c r="GM694" s="191">
        <f t="shared" si="7198"/>
        <v>4.9341234692434968E-5</v>
      </c>
      <c r="GN694" s="84">
        <f t="shared" si="7199"/>
        <v>1437469.1</v>
      </c>
      <c r="GO694" s="84">
        <v>1495109.59</v>
      </c>
      <c r="GP694" s="84">
        <v>0</v>
      </c>
      <c r="GQ694" s="84">
        <f t="shared" si="7168"/>
        <v>1495109.59</v>
      </c>
      <c r="GR694" s="84">
        <f t="shared" si="7169"/>
        <v>0</v>
      </c>
      <c r="GS694" s="84">
        <f t="shared" si="7170"/>
        <v>1495180.52</v>
      </c>
      <c r="GT694" s="191">
        <f t="shared" si="7200"/>
        <v>1.0400966156052016</v>
      </c>
      <c r="GU694" s="84">
        <f t="shared" si="7171"/>
        <v>-57640.489999999991</v>
      </c>
      <c r="GV694" s="84">
        <v>0</v>
      </c>
      <c r="GW694" s="84">
        <v>0</v>
      </c>
      <c r="GX694" s="84">
        <f t="shared" si="7172"/>
        <v>0</v>
      </c>
      <c r="GY694" s="84">
        <f t="shared" si="7173"/>
        <v>0</v>
      </c>
      <c r="GZ694" s="84">
        <f t="shared" si="7174"/>
        <v>1495180.52</v>
      </c>
      <c r="HA694" s="191">
        <f t="shared" si="7364"/>
        <v>1.0400966156052016</v>
      </c>
      <c r="HB694" s="84">
        <f t="shared" si="7175"/>
        <v>-57640.489999999991</v>
      </c>
      <c r="HC694" s="57">
        <f>FU694+FS694+CQ694+CD694+BQ694+BC694+AP694</f>
        <v>7435841.7000000002</v>
      </c>
      <c r="HD694" s="57">
        <f>Q694-HC694</f>
        <v>4092008.3</v>
      </c>
      <c r="HE694" s="58"/>
      <c r="HF694" s="58"/>
      <c r="HG694" s="59"/>
      <c r="HH694" s="59"/>
      <c r="HI694" s="59"/>
    </row>
    <row r="695" spans="1:217" ht="75.400000000000006" hidden="1" customHeight="1" outlineLevel="1" x14ac:dyDescent="0.45">
      <c r="B695" s="9"/>
      <c r="D695" s="1" t="s">
        <v>1470</v>
      </c>
      <c r="E695" s="35">
        <v>677</v>
      </c>
      <c r="F695" s="40">
        <v>14</v>
      </c>
      <c r="G695" s="92" t="s">
        <v>450</v>
      </c>
      <c r="H695" s="40" t="s">
        <v>452</v>
      </c>
      <c r="I695" s="37" t="s">
        <v>595</v>
      </c>
      <c r="J695" s="54">
        <v>0</v>
      </c>
      <c r="K695" s="38"/>
      <c r="L695" s="38"/>
      <c r="M695" s="40" t="s">
        <v>89</v>
      </c>
      <c r="N695" s="40"/>
      <c r="O695" s="38"/>
      <c r="P695" s="38" t="s">
        <v>456</v>
      </c>
      <c r="Q695" s="40"/>
      <c r="R695" s="40"/>
      <c r="S695" s="40"/>
      <c r="T695" s="40"/>
      <c r="U695" s="40"/>
      <c r="V695" s="40"/>
      <c r="W695" s="40"/>
      <c r="X695" s="85">
        <f t="shared" si="7201"/>
        <v>0</v>
      </c>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0"/>
      <c r="AW695" s="40"/>
      <c r="AX695" s="40"/>
      <c r="AY695" s="40"/>
      <c r="AZ695" s="40"/>
      <c r="BA695" s="40"/>
      <c r="BB695" s="40"/>
      <c r="BC695" s="40"/>
      <c r="BD695" s="40"/>
      <c r="BE695" s="40"/>
      <c r="BF695" s="40"/>
      <c r="BG695" s="40"/>
      <c r="BH695" s="40"/>
      <c r="BI695" s="40"/>
      <c r="BJ695" s="40"/>
      <c r="BK695" s="40"/>
      <c r="BL695" s="40"/>
      <c r="BM695" s="40"/>
      <c r="BN695" s="40"/>
      <c r="BO695" s="40"/>
      <c r="BP695" s="40"/>
      <c r="BQ695" s="40"/>
      <c r="BR695" s="40"/>
      <c r="BS695" s="40"/>
      <c r="BT695" s="40"/>
      <c r="BU695" s="40"/>
      <c r="BV695" s="40"/>
      <c r="BW695" s="40"/>
      <c r="BX695" s="40"/>
      <c r="BY695" s="40"/>
      <c r="BZ695" s="40"/>
      <c r="CA695" s="40"/>
      <c r="CB695" s="40"/>
      <c r="CC695" s="40"/>
      <c r="CD695" s="40"/>
      <c r="CE695" s="40"/>
      <c r="CF695" s="40"/>
      <c r="CG695" s="40"/>
      <c r="CH695" s="40"/>
      <c r="CI695" s="40"/>
      <c r="CJ695" s="40"/>
      <c r="CK695" s="40"/>
      <c r="CL695" s="40"/>
      <c r="CM695" s="40"/>
      <c r="CN695" s="40"/>
      <c r="CO695" s="84">
        <v>0</v>
      </c>
      <c r="CP695" s="84">
        <v>0</v>
      </c>
      <c r="CQ695" s="40"/>
      <c r="CR695" s="57">
        <f t="shared" si="7202"/>
        <v>0</v>
      </c>
      <c r="CS695" s="40"/>
      <c r="CT695" s="40"/>
      <c r="CU695" s="84"/>
      <c r="CV695" s="84"/>
      <c r="CW695" s="84"/>
      <c r="CX695" s="84"/>
      <c r="CY695" s="191"/>
      <c r="CZ695" s="84"/>
      <c r="DA695" s="40"/>
      <c r="DB695" s="84">
        <v>0</v>
      </c>
      <c r="DC695" s="84"/>
      <c r="DD695" s="84"/>
      <c r="DE695" s="84">
        <f t="shared" si="7176"/>
        <v>0</v>
      </c>
      <c r="DF695" s="191"/>
      <c r="DG695" s="84"/>
      <c r="DH695" s="40"/>
      <c r="DI695" s="84">
        <v>0</v>
      </c>
      <c r="DJ695" s="84"/>
      <c r="DK695" s="84"/>
      <c r="DL695" s="84">
        <f t="shared" si="7177"/>
        <v>0</v>
      </c>
      <c r="DM695" s="191"/>
      <c r="DN695" s="84"/>
      <c r="DO695" s="40"/>
      <c r="DP695" s="84">
        <v>0</v>
      </c>
      <c r="DQ695" s="84"/>
      <c r="DR695" s="84"/>
      <c r="DS695" s="84">
        <f t="shared" si="7178"/>
        <v>0</v>
      </c>
      <c r="DT695" s="191"/>
      <c r="DU695" s="84"/>
      <c r="DV695" s="40"/>
      <c r="DW695" s="84">
        <v>0</v>
      </c>
      <c r="DX695" s="84"/>
      <c r="DY695" s="84"/>
      <c r="DZ695" s="84">
        <f t="shared" si="7179"/>
        <v>0</v>
      </c>
      <c r="EA695" s="191"/>
      <c r="EB695" s="84"/>
      <c r="EC695" s="40"/>
      <c r="ED695" s="84">
        <v>0</v>
      </c>
      <c r="EE695" s="84"/>
      <c r="EF695" s="84"/>
      <c r="EG695" s="84">
        <f t="shared" si="7180"/>
        <v>0</v>
      </c>
      <c r="EH695" s="191"/>
      <c r="EI695" s="84"/>
      <c r="EJ695" s="40"/>
      <c r="EK695" s="84">
        <v>0</v>
      </c>
      <c r="EL695" s="84"/>
      <c r="EM695" s="84"/>
      <c r="EN695" s="84">
        <f t="shared" si="7181"/>
        <v>0</v>
      </c>
      <c r="EO695" s="191"/>
      <c r="EP695" s="84"/>
      <c r="EQ695" s="40"/>
      <c r="ER695" s="84">
        <v>0</v>
      </c>
      <c r="ES695" s="84"/>
      <c r="ET695" s="84"/>
      <c r="EU695" s="84">
        <f t="shared" si="7182"/>
        <v>0</v>
      </c>
      <c r="EV695" s="191"/>
      <c r="EW695" s="84"/>
      <c r="EX695" s="40"/>
      <c r="EY695" s="84">
        <v>0</v>
      </c>
      <c r="EZ695" s="84"/>
      <c r="FA695" s="84"/>
      <c r="FB695" s="84">
        <f t="shared" si="7183"/>
        <v>0</v>
      </c>
      <c r="FC695" s="191"/>
      <c r="FD695" s="84"/>
      <c r="FE695" s="40"/>
      <c r="FF695" s="84">
        <v>0</v>
      </c>
      <c r="FG695" s="84"/>
      <c r="FH695" s="84"/>
      <c r="FI695" s="84">
        <f t="shared" si="7184"/>
        <v>0</v>
      </c>
      <c r="FJ695" s="191"/>
      <c r="FK695" s="84"/>
      <c r="FL695" s="40"/>
      <c r="FM695" s="84">
        <v>0</v>
      </c>
      <c r="FN695" s="84"/>
      <c r="FO695" s="84"/>
      <c r="FP695" s="84">
        <f t="shared" si="7185"/>
        <v>0</v>
      </c>
      <c r="FQ695" s="191"/>
      <c r="FR695" s="84"/>
      <c r="FS695" s="40"/>
      <c r="FT695" s="97">
        <f t="shared" si="7186"/>
        <v>0</v>
      </c>
      <c r="FU695" s="84">
        <v>0</v>
      </c>
      <c r="FV695" s="84">
        <v>0</v>
      </c>
      <c r="FW695" s="84">
        <v>0</v>
      </c>
      <c r="FX695" s="84">
        <f t="shared" si="7187"/>
        <v>0</v>
      </c>
      <c r="FY695" s="191" t="str">
        <f t="shared" si="7188"/>
        <v>nebija plānots</v>
      </c>
      <c r="FZ695" s="84">
        <f t="shared" si="7189"/>
        <v>0</v>
      </c>
      <c r="GA695" s="84">
        <v>0</v>
      </c>
      <c r="GB695" s="84">
        <v>0</v>
      </c>
      <c r="GC695" s="84">
        <f t="shared" si="7190"/>
        <v>0</v>
      </c>
      <c r="GD695" s="84">
        <f t="shared" si="7191"/>
        <v>0</v>
      </c>
      <c r="GE695" s="84">
        <f t="shared" si="7192"/>
        <v>0</v>
      </c>
      <c r="GF695" s="191" t="str">
        <f t="shared" si="7193"/>
        <v>nebija plānots</v>
      </c>
      <c r="GG695" s="84">
        <f t="shared" si="7194"/>
        <v>0</v>
      </c>
      <c r="GH695" s="84">
        <v>0</v>
      </c>
      <c r="GI695" s="84">
        <v>0</v>
      </c>
      <c r="GJ695" s="84">
        <f t="shared" si="7195"/>
        <v>0</v>
      </c>
      <c r="GK695" s="84">
        <f t="shared" si="7196"/>
        <v>0</v>
      </c>
      <c r="GL695" s="84">
        <f t="shared" si="7197"/>
        <v>0</v>
      </c>
      <c r="GM695" s="191" t="str">
        <f t="shared" si="7198"/>
        <v>nebija plānots</v>
      </c>
      <c r="GN695" s="84">
        <f t="shared" si="7199"/>
        <v>0</v>
      </c>
      <c r="GO695" s="84">
        <v>0</v>
      </c>
      <c r="GP695" s="84">
        <v>0</v>
      </c>
      <c r="GQ695" s="84">
        <f t="shared" si="7168"/>
        <v>0</v>
      </c>
      <c r="GR695" s="84">
        <f t="shared" si="7169"/>
        <v>0</v>
      </c>
      <c r="GS695" s="84">
        <f t="shared" si="7170"/>
        <v>0</v>
      </c>
      <c r="GT695" s="191" t="str">
        <f t="shared" si="7200"/>
        <v>nebija plānots</v>
      </c>
      <c r="GU695" s="84">
        <f t="shared" si="7171"/>
        <v>0</v>
      </c>
      <c r="GV695" s="84">
        <v>0</v>
      </c>
      <c r="GW695" s="84">
        <v>0</v>
      </c>
      <c r="GX695" s="84">
        <f t="shared" si="7172"/>
        <v>0</v>
      </c>
      <c r="GY695" s="84">
        <f t="shared" si="7173"/>
        <v>0</v>
      </c>
      <c r="GZ695" s="84">
        <f t="shared" si="7174"/>
        <v>0</v>
      </c>
      <c r="HA695" s="191" t="str">
        <f t="shared" si="7364"/>
        <v>nebija plānots</v>
      </c>
      <c r="HB695" s="84">
        <f t="shared" si="7175"/>
        <v>0</v>
      </c>
      <c r="HC695" s="40"/>
      <c r="HD695" s="40"/>
      <c r="HE695" s="99"/>
      <c r="HF695" s="99"/>
      <c r="HG695" s="100"/>
      <c r="HH695" s="100"/>
      <c r="HI695" s="100"/>
    </row>
    <row r="696" spans="1:217" ht="114" hidden="1" customHeight="1" outlineLevel="1" x14ac:dyDescent="0.45">
      <c r="B696" s="9"/>
      <c r="D696" s="1" t="s">
        <v>1470</v>
      </c>
      <c r="E696" s="35">
        <v>678</v>
      </c>
      <c r="F696" s="40">
        <v>14</v>
      </c>
      <c r="G696" s="92" t="s">
        <v>450</v>
      </c>
      <c r="H696" s="40" t="s">
        <v>452</v>
      </c>
      <c r="I696" s="37" t="s">
        <v>595</v>
      </c>
      <c r="J696" s="54">
        <v>0</v>
      </c>
      <c r="K696" s="38"/>
      <c r="L696" s="38"/>
      <c r="M696" s="40" t="s">
        <v>89</v>
      </c>
      <c r="N696" s="40"/>
      <c r="O696" s="38"/>
      <c r="P696" s="38" t="s">
        <v>457</v>
      </c>
      <c r="Q696" s="40"/>
      <c r="R696" s="40"/>
      <c r="S696" s="40"/>
      <c r="T696" s="40"/>
      <c r="U696" s="40"/>
      <c r="V696" s="40"/>
      <c r="W696" s="40"/>
      <c r="X696" s="85">
        <f t="shared" si="7201"/>
        <v>0</v>
      </c>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0"/>
      <c r="AW696" s="40"/>
      <c r="AX696" s="40"/>
      <c r="AY696" s="40"/>
      <c r="AZ696" s="40"/>
      <c r="BA696" s="40"/>
      <c r="BB696" s="40"/>
      <c r="BC696" s="40"/>
      <c r="BD696" s="40"/>
      <c r="BE696" s="40"/>
      <c r="BF696" s="40"/>
      <c r="BG696" s="40"/>
      <c r="BH696" s="40"/>
      <c r="BI696" s="40"/>
      <c r="BJ696" s="40"/>
      <c r="BK696" s="40"/>
      <c r="BL696" s="40"/>
      <c r="BM696" s="40"/>
      <c r="BN696" s="40"/>
      <c r="BO696" s="40"/>
      <c r="BP696" s="40"/>
      <c r="BQ696" s="40"/>
      <c r="BR696" s="40"/>
      <c r="BS696" s="40"/>
      <c r="BT696" s="40"/>
      <c r="BU696" s="40"/>
      <c r="BV696" s="40"/>
      <c r="BW696" s="40"/>
      <c r="BX696" s="40"/>
      <c r="BY696" s="40"/>
      <c r="BZ696" s="40"/>
      <c r="CA696" s="40"/>
      <c r="CB696" s="40"/>
      <c r="CC696" s="40"/>
      <c r="CD696" s="40"/>
      <c r="CE696" s="40"/>
      <c r="CF696" s="40"/>
      <c r="CG696" s="40"/>
      <c r="CH696" s="40"/>
      <c r="CI696" s="40"/>
      <c r="CJ696" s="40"/>
      <c r="CK696" s="40"/>
      <c r="CL696" s="40"/>
      <c r="CM696" s="40"/>
      <c r="CN696" s="40"/>
      <c r="CO696" s="84">
        <v>0</v>
      </c>
      <c r="CP696" s="84">
        <v>0</v>
      </c>
      <c r="CQ696" s="40"/>
      <c r="CR696" s="57">
        <f t="shared" si="7202"/>
        <v>0</v>
      </c>
      <c r="CS696" s="40"/>
      <c r="CT696" s="40">
        <v>0</v>
      </c>
      <c r="CU696" s="84"/>
      <c r="CV696" s="84"/>
      <c r="CW696" s="84"/>
      <c r="CX696" s="84"/>
      <c r="CY696" s="191"/>
      <c r="CZ696" s="84"/>
      <c r="DA696" s="40">
        <v>0</v>
      </c>
      <c r="DB696" s="84">
        <v>0</v>
      </c>
      <c r="DC696" s="84"/>
      <c r="DD696" s="84"/>
      <c r="DE696" s="84">
        <f t="shared" si="7176"/>
        <v>0</v>
      </c>
      <c r="DF696" s="191"/>
      <c r="DG696" s="84"/>
      <c r="DH696" s="40">
        <v>0</v>
      </c>
      <c r="DI696" s="84">
        <v>0</v>
      </c>
      <c r="DJ696" s="84"/>
      <c r="DK696" s="84"/>
      <c r="DL696" s="84">
        <f t="shared" si="7177"/>
        <v>0</v>
      </c>
      <c r="DM696" s="191"/>
      <c r="DN696" s="84"/>
      <c r="DO696" s="40">
        <v>1073953.8</v>
      </c>
      <c r="DP696" s="84">
        <v>0</v>
      </c>
      <c r="DQ696" s="84"/>
      <c r="DR696" s="84"/>
      <c r="DS696" s="84">
        <f t="shared" si="7178"/>
        <v>0</v>
      </c>
      <c r="DT696" s="191"/>
      <c r="DU696" s="84"/>
      <c r="DV696" s="40">
        <v>0</v>
      </c>
      <c r="DW696" s="84">
        <v>0</v>
      </c>
      <c r="DX696" s="84"/>
      <c r="DY696" s="84"/>
      <c r="DZ696" s="84">
        <f t="shared" si="7179"/>
        <v>0</v>
      </c>
      <c r="EA696" s="191"/>
      <c r="EB696" s="84"/>
      <c r="EC696" s="40">
        <v>1266336.58</v>
      </c>
      <c r="ED696" s="84">
        <v>0</v>
      </c>
      <c r="EE696" s="84"/>
      <c r="EF696" s="84"/>
      <c r="EG696" s="84">
        <f t="shared" si="7180"/>
        <v>0</v>
      </c>
      <c r="EH696" s="191"/>
      <c r="EI696" s="84"/>
      <c r="EJ696" s="40">
        <v>0</v>
      </c>
      <c r="EK696" s="84">
        <v>0</v>
      </c>
      <c r="EL696" s="84"/>
      <c r="EM696" s="84"/>
      <c r="EN696" s="84">
        <f t="shared" si="7181"/>
        <v>0</v>
      </c>
      <c r="EO696" s="191"/>
      <c r="EP696" s="84"/>
      <c r="EQ696" s="40">
        <v>0</v>
      </c>
      <c r="ER696" s="84">
        <v>0</v>
      </c>
      <c r="ES696" s="84"/>
      <c r="ET696" s="84"/>
      <c r="EU696" s="84">
        <f t="shared" si="7182"/>
        <v>0</v>
      </c>
      <c r="EV696" s="191"/>
      <c r="EW696" s="84"/>
      <c r="EX696" s="40">
        <v>1452996.58</v>
      </c>
      <c r="EY696" s="84">
        <v>0</v>
      </c>
      <c r="EZ696" s="84"/>
      <c r="FA696" s="84"/>
      <c r="FB696" s="84">
        <f t="shared" si="7183"/>
        <v>0</v>
      </c>
      <c r="FC696" s="191"/>
      <c r="FD696" s="84"/>
      <c r="FE696" s="40">
        <v>0</v>
      </c>
      <c r="FF696" s="84">
        <v>0</v>
      </c>
      <c r="FG696" s="84"/>
      <c r="FH696" s="84"/>
      <c r="FI696" s="84">
        <f t="shared" si="7184"/>
        <v>0</v>
      </c>
      <c r="FJ696" s="191"/>
      <c r="FK696" s="84"/>
      <c r="FL696" s="40">
        <v>0</v>
      </c>
      <c r="FM696" s="84">
        <v>0</v>
      </c>
      <c r="FN696" s="84"/>
      <c r="FO696" s="84"/>
      <c r="FP696" s="84">
        <f t="shared" si="7185"/>
        <v>0</v>
      </c>
      <c r="FQ696" s="191"/>
      <c r="FR696" s="84"/>
      <c r="FS696" s="40"/>
      <c r="FT696" s="97">
        <f t="shared" si="7186"/>
        <v>0</v>
      </c>
      <c r="FU696" s="84">
        <v>0</v>
      </c>
      <c r="FV696" s="84">
        <v>0</v>
      </c>
      <c r="FW696" s="84">
        <v>0</v>
      </c>
      <c r="FX696" s="84">
        <f t="shared" si="7187"/>
        <v>0</v>
      </c>
      <c r="FY696" s="191" t="str">
        <f t="shared" si="7188"/>
        <v>nebija plānots</v>
      </c>
      <c r="FZ696" s="84">
        <f t="shared" si="7189"/>
        <v>0</v>
      </c>
      <c r="GA696" s="84">
        <v>0</v>
      </c>
      <c r="GB696" s="84">
        <v>0</v>
      </c>
      <c r="GC696" s="84">
        <f t="shared" si="7190"/>
        <v>0</v>
      </c>
      <c r="GD696" s="84">
        <f t="shared" si="7191"/>
        <v>0</v>
      </c>
      <c r="GE696" s="84">
        <f t="shared" si="7192"/>
        <v>0</v>
      </c>
      <c r="GF696" s="191" t="str">
        <f t="shared" si="7193"/>
        <v>nebija plānots</v>
      </c>
      <c r="GG696" s="84">
        <f t="shared" si="7194"/>
        <v>0</v>
      </c>
      <c r="GH696" s="84">
        <v>0</v>
      </c>
      <c r="GI696" s="84">
        <v>0</v>
      </c>
      <c r="GJ696" s="84">
        <f t="shared" si="7195"/>
        <v>0</v>
      </c>
      <c r="GK696" s="84">
        <f t="shared" si="7196"/>
        <v>0</v>
      </c>
      <c r="GL696" s="84">
        <f t="shared" si="7197"/>
        <v>0</v>
      </c>
      <c r="GM696" s="191" t="str">
        <f t="shared" si="7198"/>
        <v>nebija plānots</v>
      </c>
      <c r="GN696" s="84">
        <f t="shared" si="7199"/>
        <v>0</v>
      </c>
      <c r="GO696" s="84">
        <v>0</v>
      </c>
      <c r="GP696" s="84">
        <v>0</v>
      </c>
      <c r="GQ696" s="84">
        <f t="shared" si="7168"/>
        <v>0</v>
      </c>
      <c r="GR696" s="84">
        <f t="shared" si="7169"/>
        <v>0</v>
      </c>
      <c r="GS696" s="84">
        <f t="shared" si="7170"/>
        <v>0</v>
      </c>
      <c r="GT696" s="191" t="str">
        <f t="shared" si="7200"/>
        <v>nebija plānots</v>
      </c>
      <c r="GU696" s="84">
        <f t="shared" si="7171"/>
        <v>0</v>
      </c>
      <c r="GV696" s="84">
        <v>0</v>
      </c>
      <c r="GW696" s="84">
        <v>0</v>
      </c>
      <c r="GX696" s="84">
        <f t="shared" si="7172"/>
        <v>0</v>
      </c>
      <c r="GY696" s="84">
        <f t="shared" si="7173"/>
        <v>0</v>
      </c>
      <c r="GZ696" s="84">
        <f t="shared" si="7174"/>
        <v>0</v>
      </c>
      <c r="HA696" s="191" t="str">
        <f t="shared" si="7364"/>
        <v>nebija plānots</v>
      </c>
      <c r="HB696" s="84">
        <f t="shared" si="7175"/>
        <v>0</v>
      </c>
      <c r="HC696" s="40"/>
      <c r="HD696" s="40"/>
      <c r="HE696" s="99"/>
      <c r="HF696" s="153">
        <v>0.75</v>
      </c>
      <c r="HG696" s="100" t="s">
        <v>968</v>
      </c>
      <c r="HH696" s="100"/>
      <c r="HI696" s="100" t="s">
        <v>925</v>
      </c>
    </row>
    <row r="697" spans="1:217" ht="75.400000000000006" customHeight="1" collapsed="1" x14ac:dyDescent="0.45">
      <c r="A697" s="1" t="str">
        <f t="shared" si="6994"/>
        <v>14.1.3 (9.2.7)__</v>
      </c>
      <c r="B697" s="9" t="str">
        <f>C697&amp;J697&amp;"."&amp;D697</f>
        <v>9.2.7.K0.Jā</v>
      </c>
      <c r="C697" s="1" t="s">
        <v>397</v>
      </c>
      <c r="D697" s="1" t="s">
        <v>1470</v>
      </c>
      <c r="E697" s="35">
        <v>679</v>
      </c>
      <c r="F697" s="57">
        <v>14</v>
      </c>
      <c r="G697" s="57" t="s">
        <v>607</v>
      </c>
      <c r="H697" s="57" t="s">
        <v>422</v>
      </c>
      <c r="I697" s="54" t="str">
        <f t="shared" si="6960"/>
        <v>14.1.3 (9.2.7) Atveseļošanas pasākumi veselības nozarē</v>
      </c>
      <c r="J697" s="54" t="s">
        <v>1472</v>
      </c>
      <c r="K697" s="55" t="s">
        <v>33</v>
      </c>
      <c r="L697" s="38"/>
      <c r="M697" s="57" t="s">
        <v>113</v>
      </c>
      <c r="N697" s="57" t="s">
        <v>424</v>
      </c>
      <c r="O697" s="55" t="s">
        <v>222</v>
      </c>
      <c r="P697" s="55" t="s">
        <v>225</v>
      </c>
      <c r="Q697" s="57">
        <f t="shared" si="6995"/>
        <v>4259331</v>
      </c>
      <c r="R697" s="57">
        <f t="shared" si="6996"/>
        <v>4259331</v>
      </c>
      <c r="S697" s="80">
        <v>0</v>
      </c>
      <c r="T697" s="80">
        <v>0</v>
      </c>
      <c r="U697" s="80">
        <v>4259331</v>
      </c>
      <c r="V697" s="80">
        <v>0</v>
      </c>
      <c r="W697" s="80">
        <v>0</v>
      </c>
      <c r="X697" s="85" t="str">
        <f t="shared" si="7201"/>
        <v>ReactEU ESF</v>
      </c>
      <c r="Y697" s="85">
        <v>0</v>
      </c>
      <c r="Z697" s="85">
        <v>0</v>
      </c>
      <c r="AA697" s="85">
        <v>0</v>
      </c>
      <c r="AB697" s="85">
        <v>0</v>
      </c>
      <c r="AC697" s="85">
        <v>0</v>
      </c>
      <c r="AD697" s="85">
        <v>0</v>
      </c>
      <c r="AE697" s="85">
        <v>0</v>
      </c>
      <c r="AF697" s="85">
        <v>0</v>
      </c>
      <c r="AG697" s="85">
        <v>0</v>
      </c>
      <c r="AH697" s="85">
        <v>0</v>
      </c>
      <c r="AI697" s="85">
        <v>0</v>
      </c>
      <c r="AJ697" s="85">
        <v>0</v>
      </c>
      <c r="AK697" s="85">
        <v>0</v>
      </c>
      <c r="AL697" s="85">
        <v>0</v>
      </c>
      <c r="AM697" s="85">
        <v>0</v>
      </c>
      <c r="AN697" s="85">
        <f t="shared" si="6963"/>
        <v>0</v>
      </c>
      <c r="AO697" s="85">
        <v>0</v>
      </c>
      <c r="AP697" s="57">
        <f t="shared" si="6899"/>
        <v>0</v>
      </c>
      <c r="AQ697" s="85">
        <v>0</v>
      </c>
      <c r="AR697" s="85">
        <v>0</v>
      </c>
      <c r="AS697" s="85">
        <v>0</v>
      </c>
      <c r="AT697" s="85">
        <v>0</v>
      </c>
      <c r="AU697" s="85">
        <v>0</v>
      </c>
      <c r="AV697" s="85">
        <v>0</v>
      </c>
      <c r="AW697" s="85">
        <v>0</v>
      </c>
      <c r="AX697" s="85">
        <v>0</v>
      </c>
      <c r="AY697" s="85">
        <v>0</v>
      </c>
      <c r="AZ697" s="85">
        <v>0</v>
      </c>
      <c r="BA697" s="85">
        <v>0</v>
      </c>
      <c r="BB697" s="85">
        <v>0</v>
      </c>
      <c r="BC697" s="57">
        <f t="shared" si="6864"/>
        <v>0</v>
      </c>
      <c r="BD697" s="57">
        <f t="shared" si="6865"/>
        <v>0</v>
      </c>
      <c r="BE697" s="85">
        <v>0</v>
      </c>
      <c r="BF697" s="85">
        <v>0</v>
      </c>
      <c r="BG697" s="85">
        <v>0</v>
      </c>
      <c r="BH697" s="85">
        <v>0</v>
      </c>
      <c r="BI697" s="85">
        <v>0</v>
      </c>
      <c r="BJ697" s="85">
        <v>0</v>
      </c>
      <c r="BK697" s="85">
        <v>0</v>
      </c>
      <c r="BL697" s="85">
        <v>0</v>
      </c>
      <c r="BM697" s="85">
        <v>0</v>
      </c>
      <c r="BN697" s="85">
        <v>0</v>
      </c>
      <c r="BO697" s="85">
        <v>0</v>
      </c>
      <c r="BP697" s="85">
        <v>0</v>
      </c>
      <c r="BQ697" s="57">
        <f t="shared" si="6866"/>
        <v>0</v>
      </c>
      <c r="BR697" s="85">
        <v>0</v>
      </c>
      <c r="BS697" s="85">
        <v>0</v>
      </c>
      <c r="BT697" s="85">
        <v>0</v>
      </c>
      <c r="BU697" s="85">
        <v>0</v>
      </c>
      <c r="BV697" s="85">
        <v>0</v>
      </c>
      <c r="BW697" s="85">
        <v>0</v>
      </c>
      <c r="BX697" s="85">
        <v>0</v>
      </c>
      <c r="BY697" s="85">
        <v>0</v>
      </c>
      <c r="BZ697" s="85">
        <v>0</v>
      </c>
      <c r="CA697" s="85">
        <v>0</v>
      </c>
      <c r="CB697" s="85">
        <v>0</v>
      </c>
      <c r="CC697" s="85">
        <v>0</v>
      </c>
      <c r="CD697" s="57">
        <f t="shared" si="6867"/>
        <v>0</v>
      </c>
      <c r="CE697" s="85">
        <v>0</v>
      </c>
      <c r="CF697" s="85">
        <v>0</v>
      </c>
      <c r="CG697" s="85">
        <v>0</v>
      </c>
      <c r="CH697" s="85">
        <v>0</v>
      </c>
      <c r="CI697" s="85">
        <v>0</v>
      </c>
      <c r="CJ697" s="85">
        <v>0</v>
      </c>
      <c r="CK697" s="85">
        <v>0</v>
      </c>
      <c r="CL697" s="85">
        <v>0</v>
      </c>
      <c r="CM697" s="85">
        <v>0</v>
      </c>
      <c r="CN697" s="85">
        <v>0</v>
      </c>
      <c r="CO697" s="84">
        <v>0</v>
      </c>
      <c r="CP697" s="84">
        <v>0</v>
      </c>
      <c r="CQ697" s="57">
        <f>CE697+CF697+CG697+CH697+CI697+CJ697+CK697+CL697+CM697+CN697+CO697+CP697</f>
        <v>0</v>
      </c>
      <c r="CR697" s="57">
        <f t="shared" si="7202"/>
        <v>0</v>
      </c>
      <c r="CS697" s="179">
        <v>0</v>
      </c>
      <c r="CT697" s="84">
        <v>4259331</v>
      </c>
      <c r="CU697" s="84">
        <v>4259331</v>
      </c>
      <c r="CV697" s="84">
        <f t="shared" si="7203"/>
        <v>4259331</v>
      </c>
      <c r="CW697" s="84">
        <v>0</v>
      </c>
      <c r="CX697" s="84">
        <f t="shared" si="7204"/>
        <v>4259331</v>
      </c>
      <c r="CY697" s="191">
        <f t="shared" si="7205"/>
        <v>1</v>
      </c>
      <c r="CZ697" s="84">
        <f t="shared" si="7206"/>
        <v>0</v>
      </c>
      <c r="DA697" s="84">
        <f t="shared" ref="DA697:FL697" si="7628">DA698+DA699</f>
        <v>0</v>
      </c>
      <c r="DB697" s="84">
        <v>0</v>
      </c>
      <c r="DC697" s="84">
        <f t="shared" si="7208"/>
        <v>4259331</v>
      </c>
      <c r="DD697" s="84">
        <v>0</v>
      </c>
      <c r="DE697" s="84">
        <f t="shared" si="7176"/>
        <v>4259331</v>
      </c>
      <c r="DF697" s="191">
        <f t="shared" ref="DF697" si="7629">IFERROR(DE697/DC697,"nebija plānots")</f>
        <v>1</v>
      </c>
      <c r="DG697" s="84">
        <f t="shared" ref="DG697" si="7630">DE697-DC697</f>
        <v>0</v>
      </c>
      <c r="DH697" s="84">
        <f t="shared" si="7628"/>
        <v>0</v>
      </c>
      <c r="DI697" s="84">
        <v>0</v>
      </c>
      <c r="DJ697" s="84">
        <f t="shared" ref="DJ697" si="7631">DC697+DH697</f>
        <v>4259331</v>
      </c>
      <c r="DK697" s="84">
        <v>0</v>
      </c>
      <c r="DL697" s="84">
        <f t="shared" si="7177"/>
        <v>4259331</v>
      </c>
      <c r="DM697" s="191">
        <f t="shared" ref="DM697" si="7632">IFERROR(DL697/DJ697,"nebija plānots")</f>
        <v>1</v>
      </c>
      <c r="DN697" s="84">
        <f t="shared" ref="DN697" si="7633">DL697-DJ697</f>
        <v>0</v>
      </c>
      <c r="DO697" s="84">
        <f t="shared" si="7628"/>
        <v>0</v>
      </c>
      <c r="DP697" s="84">
        <v>0</v>
      </c>
      <c r="DQ697" s="84">
        <f t="shared" ref="DQ697" si="7634">DJ697+DO697</f>
        <v>4259331</v>
      </c>
      <c r="DR697" s="84">
        <v>0</v>
      </c>
      <c r="DS697" s="84">
        <f t="shared" si="7178"/>
        <v>4259331</v>
      </c>
      <c r="DT697" s="191">
        <f t="shared" ref="DT697" si="7635">IFERROR(DS697/DQ697,"nebija plānots")</f>
        <v>1</v>
      </c>
      <c r="DU697" s="84">
        <f t="shared" ref="DU697" si="7636">DS697-DQ697</f>
        <v>0</v>
      </c>
      <c r="DV697" s="84">
        <f t="shared" si="7628"/>
        <v>0</v>
      </c>
      <c r="DW697" s="84">
        <v>0</v>
      </c>
      <c r="DX697" s="84">
        <f t="shared" ref="DX697" si="7637">DQ697+DV697</f>
        <v>4259331</v>
      </c>
      <c r="DY697" s="84">
        <v>0</v>
      </c>
      <c r="DZ697" s="84">
        <f t="shared" si="7179"/>
        <v>4259331</v>
      </c>
      <c r="EA697" s="191">
        <f t="shared" ref="EA697" si="7638">IFERROR(DZ697/DX697,"nebija plānots")</f>
        <v>1</v>
      </c>
      <c r="EB697" s="84">
        <f t="shared" ref="EB697" si="7639">DZ697-DX697</f>
        <v>0</v>
      </c>
      <c r="EC697" s="84">
        <f t="shared" si="7628"/>
        <v>0</v>
      </c>
      <c r="ED697" s="84">
        <v>0</v>
      </c>
      <c r="EE697" s="84">
        <f t="shared" ref="EE697" si="7640">DX697+EC697</f>
        <v>4259331</v>
      </c>
      <c r="EF697" s="84">
        <v>0</v>
      </c>
      <c r="EG697" s="84">
        <f t="shared" si="7180"/>
        <v>4259331</v>
      </c>
      <c r="EH697" s="191">
        <f t="shared" ref="EH697" si="7641">IFERROR(EG697/EE697,"nebija plānots")</f>
        <v>1</v>
      </c>
      <c r="EI697" s="84">
        <f t="shared" ref="EI697" si="7642">EG697-EE697</f>
        <v>0</v>
      </c>
      <c r="EJ697" s="84">
        <f t="shared" si="7628"/>
        <v>0</v>
      </c>
      <c r="EK697" s="84">
        <v>0</v>
      </c>
      <c r="EL697" s="84">
        <f t="shared" ref="EL697" si="7643">EE697+EJ697</f>
        <v>4259331</v>
      </c>
      <c r="EM697" s="84">
        <v>0</v>
      </c>
      <c r="EN697" s="84">
        <f t="shared" si="7181"/>
        <v>4259331</v>
      </c>
      <c r="EO697" s="191">
        <f t="shared" ref="EO697" si="7644">IFERROR(EN697/EL697,"nebija plānots")</f>
        <v>1</v>
      </c>
      <c r="EP697" s="84">
        <f t="shared" ref="EP697" si="7645">EN697-EL697</f>
        <v>0</v>
      </c>
      <c r="EQ697" s="84">
        <f t="shared" si="7628"/>
        <v>0</v>
      </c>
      <c r="ER697" s="84">
        <v>0</v>
      </c>
      <c r="ES697" s="84">
        <f t="shared" ref="ES697" si="7646">EL697+EQ697</f>
        <v>4259331</v>
      </c>
      <c r="ET697" s="84">
        <v>0</v>
      </c>
      <c r="EU697" s="84">
        <f t="shared" si="7182"/>
        <v>4259331</v>
      </c>
      <c r="EV697" s="191">
        <f t="shared" ref="EV697" si="7647">IFERROR(EU697/ES697,"nebija plānots")</f>
        <v>1</v>
      </c>
      <c r="EW697" s="84">
        <f t="shared" ref="EW697" si="7648">EU697-ES697</f>
        <v>0</v>
      </c>
      <c r="EX697" s="84">
        <f t="shared" si="7628"/>
        <v>0</v>
      </c>
      <c r="EY697" s="84">
        <v>0</v>
      </c>
      <c r="EZ697" s="84">
        <f t="shared" ref="EZ697" si="7649">ES697+EX697</f>
        <v>4259331</v>
      </c>
      <c r="FA697" s="84">
        <v>0</v>
      </c>
      <c r="FB697" s="84">
        <f t="shared" si="7183"/>
        <v>4259331</v>
      </c>
      <c r="FC697" s="191">
        <f t="shared" ref="FC697" si="7650">IFERROR(FB697/EZ697,"nebija plānots")</f>
        <v>1</v>
      </c>
      <c r="FD697" s="84">
        <f t="shared" ref="FD697" si="7651">FB697-EZ697</f>
        <v>0</v>
      </c>
      <c r="FE697" s="84">
        <f t="shared" si="7628"/>
        <v>0</v>
      </c>
      <c r="FF697" s="84">
        <v>0</v>
      </c>
      <c r="FG697" s="84">
        <f t="shared" ref="FG697" si="7652">EZ697+FE697</f>
        <v>4259331</v>
      </c>
      <c r="FH697" s="84">
        <v>0</v>
      </c>
      <c r="FI697" s="84">
        <f t="shared" si="7184"/>
        <v>4259331</v>
      </c>
      <c r="FJ697" s="191">
        <f t="shared" ref="FJ697" si="7653">IFERROR(FI697/FG697,"nebija plānots")</f>
        <v>1</v>
      </c>
      <c r="FK697" s="84">
        <f t="shared" ref="FK697" si="7654">FI697-FG697</f>
        <v>0</v>
      </c>
      <c r="FL697" s="84">
        <f t="shared" si="7628"/>
        <v>0</v>
      </c>
      <c r="FM697" s="84">
        <v>0</v>
      </c>
      <c r="FN697" s="84">
        <f t="shared" ref="FN697" si="7655">FG697+FL697</f>
        <v>4259331</v>
      </c>
      <c r="FO697" s="84">
        <v>0</v>
      </c>
      <c r="FP697" s="84">
        <f t="shared" si="7185"/>
        <v>4259331</v>
      </c>
      <c r="FQ697" s="191">
        <f t="shared" ref="FQ697" si="7656">IFERROR(FP697/FN697,"nebija plānots")</f>
        <v>1</v>
      </c>
      <c r="FR697" s="84">
        <f t="shared" ref="FR697" si="7657">FP697-FN697</f>
        <v>0</v>
      </c>
      <c r="FS697" s="97">
        <f t="shared" si="6898"/>
        <v>4259331</v>
      </c>
      <c r="FT697" s="97">
        <f t="shared" si="7186"/>
        <v>4259331</v>
      </c>
      <c r="FU697" s="84">
        <v>0</v>
      </c>
      <c r="FV697" s="84">
        <v>0</v>
      </c>
      <c r="FW697" s="84">
        <v>0</v>
      </c>
      <c r="FX697" s="84">
        <f t="shared" si="7187"/>
        <v>0</v>
      </c>
      <c r="FY697" s="191" t="str">
        <f t="shared" si="7188"/>
        <v>nebija plānots</v>
      </c>
      <c r="FZ697" s="84">
        <f t="shared" si="7189"/>
        <v>0</v>
      </c>
      <c r="GA697" s="84">
        <v>0</v>
      </c>
      <c r="GB697" s="84">
        <v>0</v>
      </c>
      <c r="GC697" s="84">
        <f t="shared" si="7190"/>
        <v>0</v>
      </c>
      <c r="GD697" s="84">
        <f t="shared" si="7191"/>
        <v>0</v>
      </c>
      <c r="GE697" s="84">
        <f t="shared" si="7192"/>
        <v>0</v>
      </c>
      <c r="GF697" s="191" t="str">
        <f t="shared" si="7193"/>
        <v>nebija plānots</v>
      </c>
      <c r="GG697" s="84">
        <f t="shared" si="7194"/>
        <v>0</v>
      </c>
      <c r="GH697" s="84">
        <v>0</v>
      </c>
      <c r="GI697" s="84">
        <v>0</v>
      </c>
      <c r="GJ697" s="84">
        <f t="shared" si="7195"/>
        <v>0</v>
      </c>
      <c r="GK697" s="84">
        <f t="shared" si="7196"/>
        <v>0</v>
      </c>
      <c r="GL697" s="84">
        <f t="shared" si="7197"/>
        <v>0</v>
      </c>
      <c r="GM697" s="191" t="str">
        <f t="shared" si="7198"/>
        <v>nebija plānots</v>
      </c>
      <c r="GN697" s="84">
        <f t="shared" si="7199"/>
        <v>0</v>
      </c>
      <c r="GO697" s="84">
        <v>0</v>
      </c>
      <c r="GP697" s="84">
        <v>0</v>
      </c>
      <c r="GQ697" s="84">
        <f t="shared" si="7168"/>
        <v>0</v>
      </c>
      <c r="GR697" s="84">
        <f t="shared" si="7169"/>
        <v>0</v>
      </c>
      <c r="GS697" s="84">
        <f t="shared" si="7170"/>
        <v>0</v>
      </c>
      <c r="GT697" s="191" t="str">
        <f t="shared" si="7200"/>
        <v>nebija plānots</v>
      </c>
      <c r="GU697" s="84">
        <f t="shared" si="7171"/>
        <v>0</v>
      </c>
      <c r="GV697" s="84">
        <v>0</v>
      </c>
      <c r="GW697" s="84">
        <v>0</v>
      </c>
      <c r="GX697" s="84">
        <f t="shared" si="7172"/>
        <v>0</v>
      </c>
      <c r="GY697" s="84">
        <f t="shared" si="7173"/>
        <v>0</v>
      </c>
      <c r="GZ697" s="84">
        <f t="shared" si="7174"/>
        <v>0</v>
      </c>
      <c r="HA697" s="191" t="str">
        <f t="shared" si="7364"/>
        <v>nebija plānots</v>
      </c>
      <c r="HB697" s="84">
        <f t="shared" si="7175"/>
        <v>0</v>
      </c>
      <c r="HC697" s="57">
        <f>FU697+FS697+CQ697+CD697+BQ697+BC697+AP697</f>
        <v>4259331</v>
      </c>
      <c r="HD697" s="57">
        <f>Q697-HC697</f>
        <v>0</v>
      </c>
      <c r="HE697" s="156"/>
      <c r="HF697" s="58"/>
      <c r="HG697" s="59"/>
      <c r="HH697" s="59"/>
      <c r="HI697" s="59"/>
    </row>
    <row r="698" spans="1:217" ht="75.400000000000006" hidden="1" customHeight="1" outlineLevel="1" x14ac:dyDescent="0.45">
      <c r="B698" s="9"/>
      <c r="D698" s="1" t="s">
        <v>1470</v>
      </c>
      <c r="E698" s="35">
        <v>680</v>
      </c>
      <c r="F698" s="40">
        <v>14</v>
      </c>
      <c r="G698" s="92" t="s">
        <v>418</v>
      </c>
      <c r="H698" s="40" t="s">
        <v>422</v>
      </c>
      <c r="I698" s="37" t="s">
        <v>596</v>
      </c>
      <c r="J698" s="54">
        <v>0</v>
      </c>
      <c r="K698" s="38"/>
      <c r="L698" s="38"/>
      <c r="M698" s="40" t="s">
        <v>113</v>
      </c>
      <c r="N698" s="40"/>
      <c r="O698" s="38"/>
      <c r="P698" s="38" t="s">
        <v>456</v>
      </c>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c r="AS698" s="40"/>
      <c r="AT698" s="40"/>
      <c r="AU698" s="40"/>
      <c r="AV698" s="40"/>
      <c r="AW698" s="40"/>
      <c r="AX698" s="40"/>
      <c r="AY698" s="40"/>
      <c r="AZ698" s="40"/>
      <c r="BA698" s="40"/>
      <c r="BB698" s="40"/>
      <c r="BC698" s="40"/>
      <c r="BD698" s="40"/>
      <c r="BE698" s="40"/>
      <c r="BF698" s="40"/>
      <c r="BG698" s="40"/>
      <c r="BH698" s="40"/>
      <c r="BI698" s="40"/>
      <c r="BJ698" s="40"/>
      <c r="BK698" s="40"/>
      <c r="BL698" s="40"/>
      <c r="BM698" s="40"/>
      <c r="BN698" s="40"/>
      <c r="BO698" s="40"/>
      <c r="BP698" s="40"/>
      <c r="BQ698" s="40"/>
      <c r="BR698" s="40"/>
      <c r="BS698" s="40"/>
      <c r="BT698" s="40"/>
      <c r="BU698" s="40"/>
      <c r="BV698" s="40"/>
      <c r="BW698" s="40"/>
      <c r="BX698" s="40"/>
      <c r="BY698" s="40"/>
      <c r="BZ698" s="40"/>
      <c r="CA698" s="40"/>
      <c r="CB698" s="40"/>
      <c r="CC698" s="40"/>
      <c r="CD698" s="40"/>
      <c r="CE698" s="40"/>
      <c r="CF698" s="40"/>
      <c r="CG698" s="40"/>
      <c r="CH698" s="40"/>
      <c r="CI698" s="40"/>
      <c r="CJ698" s="40"/>
      <c r="CK698" s="40"/>
      <c r="CL698" s="40"/>
      <c r="CM698" s="40"/>
      <c r="CN698" s="40"/>
      <c r="CO698" s="40"/>
      <c r="CP698" s="40"/>
      <c r="CQ698" s="40"/>
      <c r="CR698" s="40"/>
      <c r="CS698" s="40"/>
      <c r="CT698" s="40"/>
      <c r="CU698" s="40"/>
      <c r="CV698" s="40"/>
      <c r="CW698" s="40"/>
      <c r="CX698" s="40"/>
      <c r="CY698" s="40"/>
      <c r="CZ698" s="40"/>
      <c r="DA698" s="40"/>
      <c r="DB698" s="40"/>
      <c r="DC698" s="40"/>
      <c r="DD698" s="40"/>
      <c r="DE698" s="40"/>
      <c r="DF698" s="40"/>
      <c r="DG698" s="40"/>
      <c r="DH698" s="40"/>
      <c r="DI698" s="40"/>
      <c r="DJ698" s="40"/>
      <c r="DK698" s="40"/>
      <c r="DL698" s="40"/>
      <c r="DM698" s="40"/>
      <c r="DN698" s="40"/>
      <c r="DO698" s="40"/>
      <c r="DP698" s="40"/>
      <c r="DQ698" s="40"/>
      <c r="DR698" s="40"/>
      <c r="DS698" s="40"/>
      <c r="DT698" s="40"/>
      <c r="DU698" s="40"/>
      <c r="DV698" s="40"/>
      <c r="DW698" s="84">
        <v>0</v>
      </c>
      <c r="DX698" s="40"/>
      <c r="DY698" s="40"/>
      <c r="DZ698" s="40"/>
      <c r="EA698" s="40"/>
      <c r="EB698" s="40"/>
      <c r="EC698" s="40"/>
      <c r="ED698" s="84">
        <v>0</v>
      </c>
      <c r="EE698" s="40"/>
      <c r="EF698" s="40"/>
      <c r="EG698" s="40"/>
      <c r="EH698" s="40"/>
      <c r="EI698" s="40"/>
      <c r="EJ698" s="40"/>
      <c r="EK698" s="84">
        <v>0</v>
      </c>
      <c r="EL698" s="40"/>
      <c r="EM698" s="40"/>
      <c r="EN698" s="40"/>
      <c r="EO698" s="40"/>
      <c r="EP698" s="40"/>
      <c r="EQ698" s="40"/>
      <c r="ER698" s="84">
        <v>0</v>
      </c>
      <c r="ES698" s="40"/>
      <c r="ET698" s="40"/>
      <c r="EU698" s="40"/>
      <c r="EV698" s="40"/>
      <c r="EW698" s="40"/>
      <c r="EX698" s="40"/>
      <c r="EY698" s="84">
        <v>0</v>
      </c>
      <c r="EZ698" s="40"/>
      <c r="FA698" s="40"/>
      <c r="FB698" s="40"/>
      <c r="FC698" s="40"/>
      <c r="FD698" s="40"/>
      <c r="FE698" s="40"/>
      <c r="FF698" s="84">
        <v>0</v>
      </c>
      <c r="FG698" s="40"/>
      <c r="FH698" s="40"/>
      <c r="FI698" s="40"/>
      <c r="FJ698" s="40"/>
      <c r="FK698" s="40"/>
      <c r="FL698" s="40"/>
      <c r="FM698" s="84">
        <v>0</v>
      </c>
      <c r="FN698" s="40"/>
      <c r="FO698" s="40"/>
      <c r="FP698" s="40"/>
      <c r="FQ698" s="40"/>
      <c r="FR698" s="40"/>
      <c r="FS698" s="40"/>
      <c r="FT698" s="97">
        <f t="shared" si="7186"/>
        <v>0</v>
      </c>
      <c r="FU698" s="40"/>
      <c r="FV698" s="84">
        <v>0</v>
      </c>
      <c r="FW698" s="84">
        <v>0</v>
      </c>
      <c r="FX698" s="84">
        <f t="shared" si="7187"/>
        <v>0</v>
      </c>
      <c r="FY698" s="191" t="str">
        <f t="shared" si="7188"/>
        <v>nebija plānots</v>
      </c>
      <c r="FZ698" s="84">
        <f t="shared" si="7189"/>
        <v>0</v>
      </c>
      <c r="GA698" s="84">
        <v>0</v>
      </c>
      <c r="GB698" s="84">
        <v>0</v>
      </c>
      <c r="GC698" s="84">
        <f t="shared" si="7190"/>
        <v>0</v>
      </c>
      <c r="GD698" s="84">
        <f t="shared" si="7191"/>
        <v>0</v>
      </c>
      <c r="GE698" s="84">
        <f t="shared" si="7192"/>
        <v>0</v>
      </c>
      <c r="GF698" s="191" t="str">
        <f t="shared" si="7193"/>
        <v>nebija plānots</v>
      </c>
      <c r="GG698" s="84">
        <f t="shared" si="7194"/>
        <v>0</v>
      </c>
      <c r="GH698" s="84">
        <v>0</v>
      </c>
      <c r="GI698" s="84">
        <v>0</v>
      </c>
      <c r="GJ698" s="84">
        <f t="shared" si="7195"/>
        <v>0</v>
      </c>
      <c r="GK698" s="84">
        <f t="shared" si="7196"/>
        <v>0</v>
      </c>
      <c r="GL698" s="84">
        <f t="shared" si="7197"/>
        <v>0</v>
      </c>
      <c r="GM698" s="191" t="str">
        <f t="shared" si="7198"/>
        <v>nebija plānots</v>
      </c>
      <c r="GN698" s="84">
        <f t="shared" si="7199"/>
        <v>0</v>
      </c>
      <c r="GO698" s="84">
        <v>0</v>
      </c>
      <c r="GP698" s="84">
        <v>0</v>
      </c>
      <c r="GQ698" s="84">
        <f t="shared" si="7168"/>
        <v>0</v>
      </c>
      <c r="GR698" s="84">
        <f t="shared" si="7169"/>
        <v>0</v>
      </c>
      <c r="GS698" s="84">
        <f t="shared" si="7170"/>
        <v>0</v>
      </c>
      <c r="GT698" s="191" t="str">
        <f t="shared" si="7200"/>
        <v>nebija plānots</v>
      </c>
      <c r="GU698" s="84">
        <f t="shared" si="7171"/>
        <v>0</v>
      </c>
      <c r="GV698" s="84">
        <v>0</v>
      </c>
      <c r="GW698" s="84">
        <v>0</v>
      </c>
      <c r="GX698" s="84">
        <f t="shared" si="7172"/>
        <v>0</v>
      </c>
      <c r="GY698" s="84">
        <f t="shared" si="7173"/>
        <v>0</v>
      </c>
      <c r="GZ698" s="84">
        <f t="shared" si="7174"/>
        <v>0</v>
      </c>
      <c r="HA698" s="191" t="str">
        <f t="shared" si="7364"/>
        <v>nebija plānots</v>
      </c>
      <c r="HB698" s="84">
        <f t="shared" si="7175"/>
        <v>0</v>
      </c>
      <c r="HC698" s="40"/>
      <c r="HD698" s="40"/>
      <c r="HE698" s="99"/>
      <c r="HF698" s="99"/>
      <c r="HG698" s="108"/>
      <c r="HH698" s="118"/>
      <c r="HI698" s="118"/>
    </row>
    <row r="699" spans="1:217" ht="75.400000000000006" hidden="1" customHeight="1" outlineLevel="1" x14ac:dyDescent="0.45">
      <c r="B699" s="9"/>
      <c r="D699" s="1" t="s">
        <v>1470</v>
      </c>
      <c r="E699" s="35">
        <v>681</v>
      </c>
      <c r="F699" s="40">
        <v>14</v>
      </c>
      <c r="G699" s="92" t="s">
        <v>418</v>
      </c>
      <c r="H699" s="40" t="s">
        <v>422</v>
      </c>
      <c r="I699" s="37" t="s">
        <v>596</v>
      </c>
      <c r="J699" s="54">
        <v>0</v>
      </c>
      <c r="K699" s="38"/>
      <c r="L699" s="38"/>
      <c r="M699" s="40" t="s">
        <v>113</v>
      </c>
      <c r="N699" s="40"/>
      <c r="O699" s="38"/>
      <c r="P699" s="38" t="s">
        <v>457</v>
      </c>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c r="AS699" s="40"/>
      <c r="AT699" s="40"/>
      <c r="AU699" s="40"/>
      <c r="AV699" s="40"/>
      <c r="AW699" s="40"/>
      <c r="AX699" s="40"/>
      <c r="AY699" s="40"/>
      <c r="AZ699" s="40"/>
      <c r="BA699" s="40"/>
      <c r="BB699" s="40"/>
      <c r="BC699" s="40"/>
      <c r="BD699" s="40"/>
      <c r="BE699" s="40"/>
      <c r="BF699" s="40"/>
      <c r="BG699" s="40"/>
      <c r="BH699" s="40"/>
      <c r="BI699" s="40"/>
      <c r="BJ699" s="40"/>
      <c r="BK699" s="40"/>
      <c r="BL699" s="40"/>
      <c r="BM699" s="40"/>
      <c r="BN699" s="40"/>
      <c r="BO699" s="40"/>
      <c r="BP699" s="40"/>
      <c r="BQ699" s="40"/>
      <c r="BR699" s="40"/>
      <c r="BS699" s="40"/>
      <c r="BT699" s="40"/>
      <c r="BU699" s="40"/>
      <c r="BV699" s="40"/>
      <c r="BW699" s="40"/>
      <c r="BX699" s="40"/>
      <c r="BY699" s="40"/>
      <c r="BZ699" s="40"/>
      <c r="CA699" s="40"/>
      <c r="CB699" s="40"/>
      <c r="CC699" s="40"/>
      <c r="CD699" s="40"/>
      <c r="CE699" s="40"/>
      <c r="CF699" s="40"/>
      <c r="CG699" s="40"/>
      <c r="CH699" s="40"/>
      <c r="CI699" s="40"/>
      <c r="CJ699" s="40"/>
      <c r="CK699" s="40"/>
      <c r="CL699" s="40"/>
      <c r="CM699" s="40"/>
      <c r="CN699" s="40"/>
      <c r="CO699" s="40"/>
      <c r="CP699" s="40"/>
      <c r="CQ699" s="40"/>
      <c r="CR699" s="40"/>
      <c r="CS699" s="40"/>
      <c r="CT699" s="40">
        <v>4259331</v>
      </c>
      <c r="CU699" s="40"/>
      <c r="CV699" s="40"/>
      <c r="CW699" s="40"/>
      <c r="CX699" s="40"/>
      <c r="CY699" s="40"/>
      <c r="CZ699" s="40"/>
      <c r="DA699" s="40">
        <v>0</v>
      </c>
      <c r="DB699" s="40"/>
      <c r="DC699" s="40"/>
      <c r="DD699" s="40"/>
      <c r="DE699" s="40"/>
      <c r="DF699" s="40"/>
      <c r="DG699" s="40"/>
      <c r="DH699" s="40">
        <v>0</v>
      </c>
      <c r="DI699" s="40"/>
      <c r="DJ699" s="40"/>
      <c r="DK699" s="40"/>
      <c r="DL699" s="40"/>
      <c r="DM699" s="40"/>
      <c r="DN699" s="40"/>
      <c r="DO699" s="40">
        <v>0</v>
      </c>
      <c r="DP699" s="40"/>
      <c r="DQ699" s="40"/>
      <c r="DR699" s="40"/>
      <c r="DS699" s="40"/>
      <c r="DT699" s="40"/>
      <c r="DU699" s="40"/>
      <c r="DV699" s="40">
        <v>0</v>
      </c>
      <c r="DW699" s="84">
        <v>0</v>
      </c>
      <c r="DX699" s="40"/>
      <c r="DY699" s="40"/>
      <c r="DZ699" s="40"/>
      <c r="EA699" s="40"/>
      <c r="EB699" s="40"/>
      <c r="EC699" s="40">
        <v>0</v>
      </c>
      <c r="ED699" s="84">
        <v>0</v>
      </c>
      <c r="EE699" s="40"/>
      <c r="EF699" s="40"/>
      <c r="EG699" s="40"/>
      <c r="EH699" s="40"/>
      <c r="EI699" s="40"/>
      <c r="EJ699" s="40">
        <v>0</v>
      </c>
      <c r="EK699" s="84">
        <v>0</v>
      </c>
      <c r="EL699" s="40"/>
      <c r="EM699" s="40"/>
      <c r="EN699" s="40"/>
      <c r="EO699" s="40"/>
      <c r="EP699" s="40"/>
      <c r="EQ699" s="40">
        <v>0</v>
      </c>
      <c r="ER699" s="84">
        <v>0</v>
      </c>
      <c r="ES699" s="40"/>
      <c r="ET699" s="40"/>
      <c r="EU699" s="40"/>
      <c r="EV699" s="40"/>
      <c r="EW699" s="40"/>
      <c r="EX699" s="40">
        <v>0</v>
      </c>
      <c r="EY699" s="84">
        <v>0</v>
      </c>
      <c r="EZ699" s="40"/>
      <c r="FA699" s="40"/>
      <c r="FB699" s="40"/>
      <c r="FC699" s="40"/>
      <c r="FD699" s="40"/>
      <c r="FE699" s="40">
        <v>0</v>
      </c>
      <c r="FF699" s="84">
        <v>0</v>
      </c>
      <c r="FG699" s="40"/>
      <c r="FH699" s="40"/>
      <c r="FI699" s="40"/>
      <c r="FJ699" s="40"/>
      <c r="FK699" s="40"/>
      <c r="FL699" s="40">
        <v>0</v>
      </c>
      <c r="FM699" s="84">
        <v>0</v>
      </c>
      <c r="FN699" s="40"/>
      <c r="FO699" s="40"/>
      <c r="FP699" s="40"/>
      <c r="FQ699" s="40"/>
      <c r="FR699" s="40"/>
      <c r="FS699" s="40"/>
      <c r="FT699" s="97">
        <f t="shared" si="7186"/>
        <v>0</v>
      </c>
      <c r="FU699" s="40">
        <v>0</v>
      </c>
      <c r="FV699" s="84">
        <v>0</v>
      </c>
      <c r="FW699" s="84">
        <v>0</v>
      </c>
      <c r="FX699" s="84">
        <f t="shared" si="7187"/>
        <v>0</v>
      </c>
      <c r="FY699" s="191" t="str">
        <f t="shared" si="7188"/>
        <v>nebija plānots</v>
      </c>
      <c r="FZ699" s="84">
        <f t="shared" si="7189"/>
        <v>0</v>
      </c>
      <c r="GA699" s="84">
        <v>0</v>
      </c>
      <c r="GB699" s="84">
        <v>0</v>
      </c>
      <c r="GC699" s="84">
        <f t="shared" si="7190"/>
        <v>0</v>
      </c>
      <c r="GD699" s="84">
        <f t="shared" si="7191"/>
        <v>0</v>
      </c>
      <c r="GE699" s="84">
        <f t="shared" si="7192"/>
        <v>0</v>
      </c>
      <c r="GF699" s="191" t="str">
        <f t="shared" si="7193"/>
        <v>nebija plānots</v>
      </c>
      <c r="GG699" s="84">
        <f t="shared" si="7194"/>
        <v>0</v>
      </c>
      <c r="GH699" s="84">
        <v>0</v>
      </c>
      <c r="GI699" s="84">
        <v>0</v>
      </c>
      <c r="GJ699" s="84">
        <f t="shared" si="7195"/>
        <v>0</v>
      </c>
      <c r="GK699" s="84">
        <f t="shared" si="7196"/>
        <v>0</v>
      </c>
      <c r="GL699" s="84">
        <f t="shared" si="7197"/>
        <v>0</v>
      </c>
      <c r="GM699" s="191" t="str">
        <f t="shared" si="7198"/>
        <v>nebija plānots</v>
      </c>
      <c r="GN699" s="84">
        <f t="shared" si="7199"/>
        <v>0</v>
      </c>
      <c r="GO699" s="84">
        <v>0</v>
      </c>
      <c r="GP699" s="84">
        <v>0</v>
      </c>
      <c r="GQ699" s="84">
        <f t="shared" si="7168"/>
        <v>0</v>
      </c>
      <c r="GR699" s="84">
        <f t="shared" si="7169"/>
        <v>0</v>
      </c>
      <c r="GS699" s="84">
        <f t="shared" si="7170"/>
        <v>0</v>
      </c>
      <c r="GT699" s="191" t="str">
        <f t="shared" si="7200"/>
        <v>nebija plānots</v>
      </c>
      <c r="GU699" s="84">
        <f t="shared" si="7171"/>
        <v>0</v>
      </c>
      <c r="GV699" s="84">
        <v>0</v>
      </c>
      <c r="GW699" s="84">
        <v>0</v>
      </c>
      <c r="GX699" s="84">
        <f t="shared" si="7172"/>
        <v>0</v>
      </c>
      <c r="GY699" s="84">
        <f t="shared" si="7173"/>
        <v>0</v>
      </c>
      <c r="GZ699" s="84">
        <f t="shared" si="7174"/>
        <v>0</v>
      </c>
      <c r="HA699" s="191" t="str">
        <f t="shared" si="7364"/>
        <v>nebija plānots</v>
      </c>
      <c r="HB699" s="84">
        <f t="shared" si="7175"/>
        <v>0</v>
      </c>
      <c r="HC699" s="40"/>
      <c r="HD699" s="40"/>
      <c r="HE699" s="99"/>
      <c r="HF699" s="153">
        <v>0.9</v>
      </c>
      <c r="HG699" s="108" t="s">
        <v>681</v>
      </c>
      <c r="HH699" s="118"/>
      <c r="HI699" s="118"/>
    </row>
    <row r="700" spans="1:217" ht="75.400000000000006" customHeight="1" collapsed="1" x14ac:dyDescent="0.45">
      <c r="A700" s="1" t="s">
        <v>1452</v>
      </c>
      <c r="B700" s="9" t="str">
        <f>C700&amp;J700&amp;"."&amp;D700</f>
        <v>15.1.1.K0.Jā</v>
      </c>
      <c r="C700" s="1" t="s">
        <v>1473</v>
      </c>
      <c r="D700" s="1" t="s">
        <v>1470</v>
      </c>
      <c r="E700" s="35">
        <v>682</v>
      </c>
      <c r="F700" s="57">
        <v>15</v>
      </c>
      <c r="G700" s="57" t="s">
        <v>1432</v>
      </c>
      <c r="H700" s="54" t="s">
        <v>1433</v>
      </c>
      <c r="I700" s="54" t="str">
        <f t="shared" ref="I700" si="7658">CONCATENATE(G700," ",H700)</f>
        <v>15.1.1 Atbalsta pasākumi centralizētās siltumapgādes jomā</v>
      </c>
      <c r="J700" s="54" t="s">
        <v>1472</v>
      </c>
      <c r="K700" s="55" t="s">
        <v>33</v>
      </c>
      <c r="L700" s="38"/>
      <c r="M700" s="57" t="s">
        <v>41</v>
      </c>
      <c r="N700" s="57" t="s">
        <v>6</v>
      </c>
      <c r="O700" s="55" t="s">
        <v>222</v>
      </c>
      <c r="P700" s="55" t="s">
        <v>225</v>
      </c>
      <c r="Q700" s="57">
        <v>60000000</v>
      </c>
      <c r="R700" s="57">
        <v>60000000</v>
      </c>
      <c r="S700" s="119"/>
      <c r="T700" s="119"/>
      <c r="U700" s="119"/>
      <c r="V700" s="119"/>
      <c r="W700" s="119"/>
      <c r="X700" s="119" t="s">
        <v>6</v>
      </c>
      <c r="Y700" s="119"/>
      <c r="Z700" s="119"/>
      <c r="AA700" s="119"/>
      <c r="AB700" s="119"/>
      <c r="AC700" s="119"/>
      <c r="AD700" s="119"/>
      <c r="AE700" s="119"/>
      <c r="AF700" s="119"/>
      <c r="AG700" s="119"/>
      <c r="AH700" s="119"/>
      <c r="AI700" s="119"/>
      <c r="AJ700" s="119"/>
      <c r="AK700" s="119"/>
      <c r="AL700" s="119"/>
      <c r="AM700" s="119"/>
      <c r="AN700" s="119"/>
      <c r="AO700" s="119"/>
      <c r="AP700" s="119"/>
      <c r="AQ700" s="119"/>
      <c r="AR700" s="119"/>
      <c r="AS700" s="119"/>
      <c r="AT700" s="119"/>
      <c r="AU700" s="119"/>
      <c r="AV700" s="119"/>
      <c r="AW700" s="119"/>
      <c r="AX700" s="119"/>
      <c r="AY700" s="119"/>
      <c r="AZ700" s="119"/>
      <c r="BA700" s="119"/>
      <c r="BB700" s="119"/>
      <c r="BC700" s="119"/>
      <c r="BD700" s="119"/>
      <c r="BE700" s="119"/>
      <c r="BF700" s="119"/>
      <c r="BG700" s="119"/>
      <c r="BH700" s="119"/>
      <c r="BI700" s="119"/>
      <c r="BJ700" s="119"/>
      <c r="BK700" s="119"/>
      <c r="BL700" s="119"/>
      <c r="BM700" s="119"/>
      <c r="BN700" s="119"/>
      <c r="BO700" s="119"/>
      <c r="BP700" s="119"/>
      <c r="BQ700" s="119"/>
      <c r="BR700" s="119"/>
      <c r="BS700" s="119"/>
      <c r="BT700" s="119"/>
      <c r="BU700" s="119"/>
      <c r="BV700" s="119"/>
      <c r="BW700" s="119"/>
      <c r="BX700" s="119"/>
      <c r="BY700" s="119"/>
      <c r="BZ700" s="119"/>
      <c r="CA700" s="119"/>
      <c r="CB700" s="119"/>
      <c r="CC700" s="119"/>
      <c r="CD700" s="119"/>
      <c r="CE700" s="119"/>
      <c r="CF700" s="119"/>
      <c r="CG700" s="119"/>
      <c r="CH700" s="119"/>
      <c r="CI700" s="119"/>
      <c r="CJ700" s="119"/>
      <c r="CK700" s="119"/>
      <c r="CL700" s="119"/>
      <c r="CM700" s="119"/>
      <c r="CN700" s="119"/>
      <c r="CO700" s="119"/>
      <c r="CP700" s="119"/>
      <c r="CQ700" s="119"/>
      <c r="CR700" s="119"/>
      <c r="CS700" s="119"/>
      <c r="CT700" s="119"/>
      <c r="CU700" s="119"/>
      <c r="CV700" s="119"/>
      <c r="CW700" s="119"/>
      <c r="CX700" s="119"/>
      <c r="CY700" s="119"/>
      <c r="CZ700" s="119"/>
      <c r="DA700" s="119"/>
      <c r="DB700" s="119"/>
      <c r="DC700" s="119"/>
      <c r="DD700" s="119"/>
      <c r="DE700" s="119"/>
      <c r="DF700" s="119"/>
      <c r="DG700" s="119"/>
      <c r="DH700" s="119"/>
      <c r="DI700" s="119"/>
      <c r="DJ700" s="119"/>
      <c r="DK700" s="119"/>
      <c r="DL700" s="119"/>
      <c r="DM700" s="119"/>
      <c r="DN700" s="119"/>
      <c r="DO700" s="119"/>
      <c r="DP700" s="119"/>
      <c r="DQ700" s="119"/>
      <c r="DR700" s="119"/>
      <c r="DS700" s="119"/>
      <c r="DT700" s="119"/>
      <c r="DU700" s="119"/>
      <c r="DV700" s="119"/>
      <c r="DW700" s="248"/>
      <c r="DX700" s="119"/>
      <c r="DY700" s="119"/>
      <c r="DZ700" s="119"/>
      <c r="EA700" s="119"/>
      <c r="EB700" s="119"/>
      <c r="EC700" s="119"/>
      <c r="ED700" s="248"/>
      <c r="EE700" s="119"/>
      <c r="EF700" s="119"/>
      <c r="EG700" s="119"/>
      <c r="EH700" s="119"/>
      <c r="EI700" s="119"/>
      <c r="EJ700" s="119"/>
      <c r="EK700" s="248"/>
      <c r="EL700" s="119"/>
      <c r="EM700" s="119"/>
      <c r="EN700" s="119"/>
      <c r="EO700" s="119"/>
      <c r="EP700" s="119"/>
      <c r="EQ700" s="119"/>
      <c r="ER700" s="248"/>
      <c r="ES700" s="119"/>
      <c r="ET700" s="119"/>
      <c r="EU700" s="119"/>
      <c r="EV700" s="119"/>
      <c r="EW700" s="119"/>
      <c r="EX700" s="119"/>
      <c r="EY700" s="248"/>
      <c r="EZ700" s="119"/>
      <c r="FA700" s="119"/>
      <c r="FB700" s="119"/>
      <c r="FC700" s="119"/>
      <c r="FD700" s="119"/>
      <c r="FE700" s="119"/>
      <c r="FF700" s="248"/>
      <c r="FG700" s="119"/>
      <c r="FH700" s="119"/>
      <c r="FI700" s="119"/>
      <c r="FJ700" s="119"/>
      <c r="FK700" s="119"/>
      <c r="FL700" s="119"/>
      <c r="FM700" s="248"/>
      <c r="FN700" s="119"/>
      <c r="FO700" s="119"/>
      <c r="FP700" s="119"/>
      <c r="FQ700" s="119"/>
      <c r="FR700" s="119"/>
      <c r="FS700" s="119"/>
      <c r="FT700" s="97">
        <f t="shared" si="7186"/>
        <v>0</v>
      </c>
      <c r="FU700" s="84">
        <v>60000000</v>
      </c>
      <c r="FV700" s="84">
        <v>0</v>
      </c>
      <c r="FW700" s="84">
        <v>0</v>
      </c>
      <c r="FX700" s="84">
        <f t="shared" si="7187"/>
        <v>0</v>
      </c>
      <c r="FY700" s="191">
        <f t="shared" si="7188"/>
        <v>0</v>
      </c>
      <c r="FZ700" s="84">
        <f t="shared" si="7189"/>
        <v>60000000</v>
      </c>
      <c r="GA700" s="84">
        <v>60000000</v>
      </c>
      <c r="GB700" s="84">
        <v>0</v>
      </c>
      <c r="GC700" s="84">
        <f t="shared" si="7190"/>
        <v>60000000</v>
      </c>
      <c r="GD700" s="84">
        <f t="shared" si="7191"/>
        <v>0</v>
      </c>
      <c r="GE700" s="84">
        <f t="shared" si="7192"/>
        <v>60000000</v>
      </c>
      <c r="GF700" s="191">
        <f t="shared" si="7193"/>
        <v>1</v>
      </c>
      <c r="GG700" s="84">
        <f t="shared" si="7194"/>
        <v>0</v>
      </c>
      <c r="GH700" s="84">
        <v>0</v>
      </c>
      <c r="GI700" s="84">
        <v>0</v>
      </c>
      <c r="GJ700" s="84">
        <f t="shared" si="7195"/>
        <v>0</v>
      </c>
      <c r="GK700" s="84">
        <f t="shared" si="7196"/>
        <v>0</v>
      </c>
      <c r="GL700" s="84">
        <f t="shared" si="7197"/>
        <v>60000000</v>
      </c>
      <c r="GM700" s="191">
        <f t="shared" si="7198"/>
        <v>1</v>
      </c>
      <c r="GN700" s="84">
        <f t="shared" si="7199"/>
        <v>0</v>
      </c>
      <c r="GO700" s="84">
        <v>0</v>
      </c>
      <c r="GP700" s="84">
        <v>0</v>
      </c>
      <c r="GQ700" s="84">
        <f t="shared" si="7168"/>
        <v>0</v>
      </c>
      <c r="GR700" s="84">
        <f t="shared" si="7169"/>
        <v>0</v>
      </c>
      <c r="GS700" s="84">
        <f t="shared" si="7170"/>
        <v>60000000</v>
      </c>
      <c r="GT700" s="191">
        <f t="shared" si="7200"/>
        <v>1</v>
      </c>
      <c r="GU700" s="84">
        <f t="shared" si="7171"/>
        <v>0</v>
      </c>
      <c r="GV700" s="84">
        <v>0</v>
      </c>
      <c r="GW700" s="84">
        <v>0</v>
      </c>
      <c r="GX700" s="84">
        <f t="shared" si="7172"/>
        <v>0</v>
      </c>
      <c r="GY700" s="84">
        <f t="shared" si="7173"/>
        <v>0</v>
      </c>
      <c r="GZ700" s="84">
        <f t="shared" si="7174"/>
        <v>60000000</v>
      </c>
      <c r="HA700" s="191">
        <f t="shared" si="7364"/>
        <v>1</v>
      </c>
      <c r="HB700" s="84">
        <f t="shared" si="7175"/>
        <v>0</v>
      </c>
      <c r="HC700" s="119"/>
      <c r="HD700" s="119"/>
      <c r="HE700" s="249"/>
      <c r="HF700" s="250"/>
      <c r="HG700" s="249"/>
    </row>
    <row r="701" spans="1:217" ht="75.400000000000006" hidden="1" customHeight="1" outlineLevel="1" x14ac:dyDescent="0.45">
      <c r="B701" s="9"/>
      <c r="E701" s="14"/>
      <c r="F701" s="119"/>
      <c r="G701" s="247"/>
      <c r="H701" s="119"/>
      <c r="I701" s="16"/>
      <c r="J701" s="16"/>
      <c r="K701" s="15"/>
      <c r="L701" s="38"/>
      <c r="M701" s="119"/>
      <c r="N701" s="119"/>
      <c r="O701" s="15"/>
      <c r="P701" s="15"/>
      <c r="Q701" s="119"/>
      <c r="R701" s="119"/>
      <c r="S701" s="119"/>
      <c r="T701" s="119"/>
      <c r="U701" s="119"/>
      <c r="V701" s="119"/>
      <c r="W701" s="119"/>
      <c r="X701" s="119"/>
      <c r="Y701" s="119"/>
      <c r="Z701" s="119"/>
      <c r="AA701" s="119"/>
      <c r="AB701" s="119"/>
      <c r="AC701" s="119"/>
      <c r="AD701" s="119"/>
      <c r="AE701" s="119"/>
      <c r="AF701" s="119"/>
      <c r="AG701" s="119"/>
      <c r="AH701" s="119"/>
      <c r="AI701" s="119"/>
      <c r="AJ701" s="119"/>
      <c r="AK701" s="119"/>
      <c r="AL701" s="119"/>
      <c r="AM701" s="119"/>
      <c r="AN701" s="119"/>
      <c r="AO701" s="119"/>
      <c r="AP701" s="119"/>
      <c r="AQ701" s="119"/>
      <c r="AR701" s="119"/>
      <c r="AS701" s="119"/>
      <c r="AT701" s="119"/>
      <c r="AU701" s="119"/>
      <c r="AV701" s="119"/>
      <c r="AW701" s="119"/>
      <c r="AX701" s="119"/>
      <c r="AY701" s="119"/>
      <c r="AZ701" s="119"/>
      <c r="BA701" s="119"/>
      <c r="BB701" s="119"/>
      <c r="BC701" s="119"/>
      <c r="BD701" s="119"/>
      <c r="BE701" s="119"/>
      <c r="BF701" s="119"/>
      <c r="BG701" s="119"/>
      <c r="BH701" s="119"/>
      <c r="BI701" s="119"/>
      <c r="BJ701" s="119"/>
      <c r="BK701" s="119"/>
      <c r="BL701" s="119"/>
      <c r="BM701" s="119"/>
      <c r="BN701" s="119"/>
      <c r="BO701" s="119"/>
      <c r="BP701" s="119"/>
      <c r="BQ701" s="119"/>
      <c r="BR701" s="119"/>
      <c r="BS701" s="119"/>
      <c r="BT701" s="119"/>
      <c r="BU701" s="119"/>
      <c r="BV701" s="119"/>
      <c r="BW701" s="119"/>
      <c r="BX701" s="119"/>
      <c r="BY701" s="119"/>
      <c r="BZ701" s="119"/>
      <c r="CA701" s="119"/>
      <c r="CB701" s="119"/>
      <c r="CC701" s="119"/>
      <c r="CD701" s="119"/>
      <c r="CE701" s="119"/>
      <c r="CF701" s="119"/>
      <c r="CG701" s="119"/>
      <c r="CH701" s="119"/>
      <c r="CI701" s="119"/>
      <c r="CJ701" s="119"/>
      <c r="CK701" s="119"/>
      <c r="CL701" s="119"/>
      <c r="CM701" s="119"/>
      <c r="CN701" s="119"/>
      <c r="CO701" s="119"/>
      <c r="CP701" s="119"/>
      <c r="CQ701" s="119"/>
      <c r="CR701" s="119"/>
      <c r="CS701" s="119"/>
      <c r="CT701" s="119"/>
      <c r="CU701" s="119"/>
      <c r="CV701" s="119"/>
      <c r="CW701" s="119"/>
      <c r="CX701" s="119"/>
      <c r="CY701" s="119"/>
      <c r="CZ701" s="119"/>
      <c r="DA701" s="119"/>
      <c r="DB701" s="119"/>
      <c r="DC701" s="119"/>
      <c r="DD701" s="119"/>
      <c r="DE701" s="119"/>
      <c r="DF701" s="119"/>
      <c r="DG701" s="119"/>
      <c r="DH701" s="119"/>
      <c r="DI701" s="119"/>
      <c r="DJ701" s="119"/>
      <c r="DK701" s="119"/>
      <c r="DL701" s="119"/>
      <c r="DM701" s="119"/>
      <c r="DN701" s="119"/>
      <c r="DO701" s="119"/>
      <c r="DP701" s="119"/>
      <c r="DQ701" s="119"/>
      <c r="DR701" s="119"/>
      <c r="DS701" s="119"/>
      <c r="DT701" s="119"/>
      <c r="DU701" s="119"/>
      <c r="DV701" s="119"/>
      <c r="DW701" s="248"/>
      <c r="DX701" s="119"/>
      <c r="DY701" s="119"/>
      <c r="DZ701" s="119"/>
      <c r="EA701" s="119"/>
      <c r="EB701" s="119"/>
      <c r="EC701" s="119"/>
      <c r="ED701" s="248"/>
      <c r="EE701" s="119"/>
      <c r="EF701" s="119"/>
      <c r="EG701" s="119"/>
      <c r="EH701" s="119"/>
      <c r="EI701" s="119"/>
      <c r="EJ701" s="119"/>
      <c r="EK701" s="248"/>
      <c r="EL701" s="119"/>
      <c r="EM701" s="119"/>
      <c r="EN701" s="119"/>
      <c r="EO701" s="119"/>
      <c r="EP701" s="119"/>
      <c r="EQ701" s="119"/>
      <c r="ER701" s="248"/>
      <c r="ES701" s="119"/>
      <c r="ET701" s="119"/>
      <c r="EU701" s="119"/>
      <c r="EV701" s="119"/>
      <c r="EW701" s="119"/>
      <c r="EX701" s="119"/>
      <c r="EY701" s="248"/>
      <c r="EZ701" s="119"/>
      <c r="FA701" s="119"/>
      <c r="FB701" s="119"/>
      <c r="FC701" s="119"/>
      <c r="FD701" s="119"/>
      <c r="FE701" s="119"/>
      <c r="FF701" s="248"/>
      <c r="FG701" s="119"/>
      <c r="FH701" s="119"/>
      <c r="FI701" s="119"/>
      <c r="FJ701" s="119"/>
      <c r="FK701" s="119"/>
      <c r="FL701" s="119"/>
      <c r="FM701" s="248"/>
      <c r="FN701" s="119"/>
      <c r="FO701" s="119"/>
      <c r="FP701" s="119"/>
      <c r="FQ701" s="119"/>
      <c r="FR701" s="119"/>
      <c r="FS701" s="119"/>
      <c r="FT701" s="119"/>
      <c r="FU701" s="119"/>
      <c r="FV701" s="248"/>
      <c r="FW701" s="119"/>
      <c r="FX701" s="119"/>
      <c r="FY701" s="119"/>
      <c r="FZ701" s="119"/>
      <c r="GA701" s="248"/>
      <c r="GB701" s="84">
        <v>0</v>
      </c>
      <c r="GC701" s="119"/>
      <c r="GD701" s="119"/>
      <c r="GE701" s="119"/>
      <c r="GF701" s="119"/>
      <c r="GG701" s="119"/>
      <c r="GH701" s="248"/>
      <c r="GI701" s="84">
        <v>0</v>
      </c>
      <c r="GJ701" s="119"/>
      <c r="GK701" s="119"/>
      <c r="GL701" s="119"/>
      <c r="GM701" s="119"/>
      <c r="GN701" s="119"/>
      <c r="GO701" s="248"/>
      <c r="GP701" s="84">
        <v>0</v>
      </c>
      <c r="GQ701" s="119"/>
      <c r="GR701" s="119"/>
      <c r="GS701" s="119"/>
      <c r="GT701" s="119"/>
      <c r="GU701" s="119"/>
      <c r="GV701" s="248"/>
      <c r="GW701" s="84"/>
      <c r="GX701" s="119"/>
      <c r="GY701" s="119"/>
      <c r="GZ701" s="119"/>
      <c r="HA701" s="119"/>
      <c r="HB701" s="119"/>
      <c r="HC701" s="119"/>
      <c r="HD701" s="119"/>
      <c r="HE701" s="249"/>
      <c r="HF701" s="250"/>
      <c r="HG701" s="249"/>
    </row>
    <row r="702" spans="1:217" ht="18.5" x14ac:dyDescent="0.45">
      <c r="B702" s="9"/>
    </row>
    <row r="703" spans="1:217" ht="24.75" customHeight="1" x14ac:dyDescent="0.45">
      <c r="B703" s="9"/>
      <c r="E703" s="14"/>
      <c r="F703" s="14"/>
      <c r="G703" s="15"/>
      <c r="H703" s="15"/>
      <c r="I703" s="16"/>
      <c r="J703" s="16"/>
      <c r="K703" s="17"/>
      <c r="L703" s="38" t="str">
        <f t="shared" ref="L703:L706" si="7659">G703&amp;K703</f>
        <v/>
      </c>
      <c r="M703" s="18"/>
      <c r="N703" s="17"/>
      <c r="O703" s="17"/>
      <c r="P703" s="17"/>
      <c r="Q703" s="119"/>
      <c r="R703" s="119"/>
      <c r="S703" s="119"/>
      <c r="T703" s="119"/>
      <c r="U703" s="119"/>
      <c r="V703" s="119"/>
      <c r="W703" s="119"/>
      <c r="X703" s="119"/>
      <c r="Y703" s="119"/>
      <c r="Z703" s="119"/>
      <c r="AA703" s="119"/>
      <c r="AB703" s="119"/>
      <c r="AC703" s="119"/>
      <c r="AD703" s="119"/>
      <c r="AE703" s="119"/>
      <c r="AF703" s="119"/>
      <c r="AG703" s="119"/>
      <c r="AH703" s="119"/>
      <c r="AI703" s="119"/>
      <c r="AJ703" s="119"/>
      <c r="AK703" s="119"/>
      <c r="AL703" s="119"/>
      <c r="AM703" s="119"/>
      <c r="AN703" s="119"/>
      <c r="AO703" s="119"/>
      <c r="AP703" s="119"/>
      <c r="AQ703" s="119"/>
      <c r="AR703" s="119"/>
      <c r="AS703" s="119"/>
      <c r="AT703" s="119"/>
      <c r="AU703" s="119"/>
      <c r="AV703" s="119"/>
      <c r="AW703" s="119"/>
      <c r="AX703" s="119"/>
      <c r="AY703" s="119"/>
      <c r="AZ703" s="119"/>
      <c r="BA703" s="119"/>
      <c r="BB703" s="119"/>
      <c r="BC703" s="119"/>
      <c r="BD703" s="119"/>
      <c r="BE703" s="119"/>
      <c r="BF703" s="119"/>
      <c r="BG703" s="119"/>
      <c r="BH703" s="119"/>
      <c r="BI703" s="119"/>
      <c r="BJ703" s="119"/>
      <c r="BK703" s="119"/>
      <c r="BL703" s="119"/>
      <c r="BM703" s="119"/>
      <c r="BN703" s="119"/>
      <c r="BO703" s="119"/>
      <c r="BP703" s="119"/>
      <c r="BQ703" s="119"/>
      <c r="BR703" s="119"/>
      <c r="BS703" s="119"/>
      <c r="BT703" s="119"/>
      <c r="BU703" s="119"/>
      <c r="BV703" s="119"/>
      <c r="BW703" s="119"/>
      <c r="BX703" s="119"/>
      <c r="BY703" s="119"/>
      <c r="BZ703" s="119"/>
      <c r="CA703" s="119"/>
      <c r="CB703" s="119"/>
      <c r="CC703" s="119"/>
      <c r="CD703" s="119"/>
      <c r="CE703" s="119"/>
      <c r="CF703" s="119"/>
      <c r="CG703" s="119"/>
      <c r="CH703" s="119"/>
      <c r="CI703" s="119"/>
      <c r="CJ703" s="119"/>
      <c r="CK703" s="119"/>
      <c r="CL703" s="119"/>
      <c r="CM703" s="119"/>
      <c r="CN703" s="119"/>
      <c r="CO703" s="119"/>
      <c r="CP703" s="119"/>
      <c r="CQ703" s="119"/>
      <c r="CR703" s="119"/>
      <c r="CS703" s="119"/>
      <c r="CT703" s="119"/>
      <c r="CU703" s="119"/>
      <c r="CV703" s="119"/>
      <c r="CW703" s="119"/>
      <c r="CX703" s="119"/>
      <c r="CY703" s="119"/>
      <c r="CZ703" s="119"/>
      <c r="DA703" s="119"/>
      <c r="DB703" s="119"/>
      <c r="DC703" s="119"/>
      <c r="DD703" s="119"/>
      <c r="DE703" s="119"/>
      <c r="DF703" s="119"/>
      <c r="DG703" s="119"/>
      <c r="DH703" s="119"/>
      <c r="DI703" s="119"/>
      <c r="DJ703" s="119"/>
      <c r="DK703" s="119"/>
      <c r="DL703" s="119"/>
      <c r="DM703" s="119"/>
      <c r="DN703" s="119"/>
      <c r="DO703" s="119"/>
      <c r="DP703" s="119"/>
      <c r="DQ703" s="119"/>
      <c r="DR703" s="119"/>
      <c r="DS703" s="119"/>
      <c r="DT703" s="119"/>
      <c r="DU703" s="119"/>
      <c r="DV703" s="119"/>
      <c r="DW703" s="119"/>
      <c r="DX703" s="119"/>
      <c r="DY703" s="119"/>
      <c r="DZ703" s="119"/>
      <c r="EA703" s="119"/>
      <c r="EB703" s="119"/>
      <c r="EC703" s="119"/>
      <c r="ED703" s="119"/>
      <c r="EE703" s="119"/>
      <c r="EF703" s="119"/>
      <c r="EG703" s="119"/>
      <c r="EH703" s="119"/>
      <c r="EI703" s="119"/>
      <c r="EJ703" s="119"/>
      <c r="EK703" s="119"/>
      <c r="EL703" s="119"/>
      <c r="EM703" s="119"/>
      <c r="EN703" s="119"/>
      <c r="EO703" s="119"/>
      <c r="EP703" s="119"/>
      <c r="EQ703" s="119"/>
      <c r="ER703" s="119"/>
      <c r="ES703" s="119"/>
      <c r="ET703" s="119"/>
      <c r="EU703" s="119"/>
      <c r="EV703" s="119"/>
      <c r="EW703" s="119"/>
      <c r="EX703" s="119"/>
      <c r="EY703" s="119"/>
      <c r="EZ703" s="119"/>
      <c r="FA703" s="119"/>
      <c r="FB703" s="119"/>
      <c r="FC703" s="119"/>
      <c r="FD703" s="119"/>
      <c r="FE703" s="119"/>
      <c r="FF703" s="119"/>
      <c r="FG703" s="119"/>
      <c r="FH703" s="119"/>
      <c r="FI703" s="119"/>
      <c r="FJ703" s="119"/>
      <c r="FK703" s="119"/>
      <c r="FL703" s="119"/>
      <c r="FM703" s="119"/>
      <c r="FN703" s="119"/>
      <c r="FO703" s="119"/>
      <c r="FP703" s="119"/>
      <c r="FQ703" s="119"/>
      <c r="FR703" s="119"/>
      <c r="FS703" s="119"/>
      <c r="FT703" s="119"/>
      <c r="FU703" s="119"/>
      <c r="FV703" s="119"/>
      <c r="FW703" s="119"/>
      <c r="FX703" s="119"/>
      <c r="FY703" s="119"/>
      <c r="FZ703" s="119"/>
      <c r="GA703" s="119"/>
      <c r="GC703" s="119"/>
      <c r="GD703" s="119"/>
      <c r="GE703" s="119"/>
      <c r="GF703" s="119"/>
      <c r="GG703" s="119"/>
      <c r="GH703" s="119"/>
      <c r="GJ703" s="119"/>
      <c r="GK703" s="119"/>
      <c r="GL703" s="119"/>
      <c r="GM703" s="119"/>
      <c r="GN703" s="119"/>
      <c r="GO703" s="119"/>
      <c r="GQ703" s="119"/>
      <c r="GR703" s="119"/>
      <c r="GS703" s="119"/>
      <c r="GT703" s="119"/>
      <c r="GU703" s="119"/>
      <c r="GV703" s="119"/>
      <c r="GX703" s="119"/>
      <c r="GY703" s="119"/>
      <c r="GZ703" s="119"/>
      <c r="HA703" s="119"/>
      <c r="HB703" s="119"/>
      <c r="HC703" s="119"/>
      <c r="HD703" s="119"/>
      <c r="HE703" s="119"/>
      <c r="HF703" s="119"/>
      <c r="HG703" s="119"/>
    </row>
    <row r="704" spans="1:217" ht="21" x14ac:dyDescent="0.5">
      <c r="B704" s="9"/>
      <c r="E704" s="11"/>
      <c r="F704" s="11" t="s">
        <v>123</v>
      </c>
      <c r="L704" s="38" t="str">
        <f t="shared" si="7659"/>
        <v/>
      </c>
      <c r="Z704" s="120"/>
      <c r="AA704" s="120"/>
      <c r="AB704" s="120"/>
      <c r="AC704" s="120"/>
      <c r="AD704" s="120"/>
      <c r="AE704" s="120"/>
      <c r="AF704" s="120"/>
      <c r="AG704" s="120"/>
      <c r="AH704" s="120"/>
      <c r="AI704" s="120"/>
      <c r="AJ704" s="120"/>
      <c r="AK704" s="120"/>
      <c r="AL704" s="120"/>
      <c r="AQ704" s="119"/>
      <c r="AR704" s="119"/>
      <c r="AS704" s="119"/>
      <c r="AT704" s="119"/>
      <c r="AU704" s="119"/>
      <c r="AV704" s="119"/>
      <c r="AW704" s="119"/>
      <c r="AX704" s="119"/>
      <c r="AY704" s="119"/>
      <c r="AZ704" s="119"/>
      <c r="BA704" s="119"/>
      <c r="BB704" s="119"/>
      <c r="BC704" s="121"/>
      <c r="BD704" s="121"/>
      <c r="BE704" s="119"/>
      <c r="BF704" s="119"/>
      <c r="BG704" s="121"/>
      <c r="BH704" s="121"/>
      <c r="BI704" s="121"/>
      <c r="BJ704" s="121"/>
      <c r="BK704" s="121"/>
      <c r="BL704" s="121"/>
      <c r="BM704" s="121"/>
      <c r="BN704" s="121"/>
      <c r="BO704" s="121"/>
      <c r="BP704" s="119"/>
      <c r="BQ704" s="119"/>
      <c r="BR704" s="119"/>
      <c r="BS704" s="119"/>
      <c r="BT704" s="119"/>
      <c r="BU704" s="119"/>
      <c r="BV704" s="119"/>
      <c r="BW704" s="119"/>
      <c r="BX704" s="119"/>
      <c r="BY704" s="119"/>
      <c r="BZ704" s="119"/>
      <c r="CA704" s="119"/>
      <c r="CB704" s="121"/>
      <c r="CC704" s="119"/>
      <c r="CD704" s="121"/>
      <c r="CE704" s="119"/>
      <c r="CF704" s="119"/>
      <c r="CG704" s="119"/>
      <c r="CH704" s="119"/>
      <c r="CI704" s="119"/>
      <c r="CJ704" s="119"/>
      <c r="CK704" s="119"/>
      <c r="CL704" s="119"/>
      <c r="CM704" s="119"/>
      <c r="CN704" s="119"/>
      <c r="CO704" s="121"/>
      <c r="CP704" s="121"/>
      <c r="CQ704" s="119"/>
      <c r="CR704" s="119"/>
      <c r="CS704" s="119"/>
      <c r="CT704" s="119"/>
      <c r="CU704" s="119"/>
      <c r="CV704" s="119"/>
      <c r="CW704" s="119"/>
      <c r="CX704" s="119"/>
      <c r="CY704" s="119"/>
      <c r="CZ704" s="119"/>
      <c r="DA704" s="119"/>
      <c r="DB704" s="119"/>
      <c r="DC704" s="119"/>
      <c r="DD704" s="119"/>
      <c r="DE704" s="119"/>
      <c r="DF704" s="119"/>
      <c r="DG704" s="119"/>
      <c r="DH704" s="119"/>
      <c r="DI704" s="119"/>
      <c r="DJ704" s="119"/>
      <c r="DK704" s="119"/>
      <c r="DL704" s="119"/>
      <c r="DM704" s="119"/>
      <c r="DN704" s="119"/>
      <c r="DO704" s="119"/>
      <c r="DP704" s="119"/>
      <c r="DQ704" s="119"/>
      <c r="DR704" s="119"/>
      <c r="DS704" s="119"/>
      <c r="DT704" s="119"/>
      <c r="DU704" s="119"/>
      <c r="DV704" s="119"/>
      <c r="DW704" s="119"/>
      <c r="DX704" s="119"/>
      <c r="DY704" s="119"/>
      <c r="DZ704" s="119"/>
      <c r="EA704" s="119"/>
      <c r="EB704" s="119"/>
      <c r="EC704" s="119"/>
      <c r="ED704" s="119"/>
      <c r="EE704" s="119"/>
      <c r="EF704" s="119"/>
      <c r="EG704" s="119"/>
      <c r="EH704" s="119"/>
      <c r="EI704" s="119"/>
      <c r="EJ704" s="119"/>
      <c r="EK704" s="119"/>
      <c r="EL704" s="119"/>
      <c r="EM704" s="119"/>
      <c r="EN704" s="119"/>
      <c r="EO704" s="119"/>
      <c r="EP704" s="119"/>
      <c r="EQ704" s="119"/>
      <c r="ER704" s="119"/>
      <c r="ES704" s="119"/>
      <c r="ET704" s="119"/>
      <c r="EU704" s="119"/>
      <c r="EV704" s="119"/>
      <c r="EW704" s="119"/>
      <c r="EX704" s="119"/>
      <c r="EY704" s="119"/>
      <c r="EZ704" s="119"/>
      <c r="FA704" s="119"/>
      <c r="FB704" s="119"/>
      <c r="FC704" s="119"/>
      <c r="FD704" s="119"/>
      <c r="FE704" s="121"/>
      <c r="FF704" s="119"/>
      <c r="FG704" s="119"/>
      <c r="FH704" s="119"/>
      <c r="FI704" s="119"/>
      <c r="FJ704" s="119"/>
      <c r="FK704" s="119"/>
      <c r="FL704" s="121"/>
      <c r="FM704" s="119"/>
      <c r="FN704" s="119"/>
      <c r="FO704" s="119"/>
      <c r="FP704" s="119"/>
      <c r="FQ704" s="119"/>
      <c r="FR704" s="119"/>
      <c r="FS704" s="121"/>
      <c r="FT704" s="121"/>
      <c r="FU704" s="121"/>
      <c r="FV704" s="119"/>
      <c r="FW704" s="119"/>
      <c r="FX704" s="119"/>
      <c r="FY704" s="119"/>
      <c r="FZ704" s="119"/>
      <c r="GA704" s="119"/>
      <c r="GC704" s="119"/>
      <c r="GD704" s="119"/>
      <c r="GE704" s="119"/>
      <c r="GF704" s="119"/>
      <c r="GG704" s="119"/>
      <c r="GH704" s="119"/>
      <c r="GJ704" s="119"/>
      <c r="GK704" s="119"/>
      <c r="GL704" s="119"/>
      <c r="GM704" s="119"/>
      <c r="GN704" s="119"/>
      <c r="GO704" s="119"/>
      <c r="GQ704" s="119"/>
      <c r="GR704" s="119"/>
      <c r="GS704" s="119"/>
      <c r="GT704" s="119"/>
      <c r="GU704" s="119"/>
      <c r="GV704" s="119"/>
      <c r="GX704" s="119"/>
      <c r="GY704" s="119"/>
      <c r="GZ704" s="119"/>
      <c r="HA704" s="119"/>
      <c r="HB704" s="119"/>
      <c r="HC704" s="121"/>
      <c r="HD704" s="121"/>
      <c r="HE704" s="119"/>
      <c r="HF704" s="121"/>
      <c r="HG704" s="121"/>
    </row>
    <row r="705" spans="2:215" ht="19.5" x14ac:dyDescent="0.45">
      <c r="B705" s="9"/>
      <c r="E705" s="11"/>
      <c r="F705" s="11" t="s">
        <v>124</v>
      </c>
      <c r="L705" s="38" t="str">
        <f t="shared" si="7659"/>
        <v/>
      </c>
      <c r="AQ705" s="119"/>
      <c r="AR705" s="119"/>
      <c r="AS705" s="119"/>
      <c r="AT705" s="119"/>
      <c r="AU705" s="119"/>
      <c r="AV705" s="119"/>
      <c r="AW705" s="119"/>
      <c r="AX705" s="119"/>
      <c r="AY705" s="119"/>
      <c r="AZ705" s="119"/>
      <c r="BA705" s="119"/>
      <c r="BB705" s="119"/>
      <c r="BE705" s="119"/>
      <c r="BF705" s="119"/>
      <c r="BP705" s="119"/>
      <c r="BQ705" s="119"/>
      <c r="BR705" s="119"/>
      <c r="BS705" s="119"/>
      <c r="BT705" s="119"/>
      <c r="BU705" s="119"/>
      <c r="BV705" s="119"/>
      <c r="BW705" s="119"/>
      <c r="BX705" s="119"/>
      <c r="BY705" s="119"/>
      <c r="BZ705" s="119"/>
      <c r="CA705" s="119"/>
      <c r="CC705" s="119"/>
      <c r="CE705" s="119"/>
      <c r="CF705" s="119"/>
      <c r="CG705" s="119"/>
      <c r="CH705" s="119"/>
      <c r="CI705" s="119"/>
      <c r="CJ705" s="119"/>
      <c r="CK705" s="119"/>
      <c r="CL705" s="119"/>
      <c r="CM705" s="119"/>
      <c r="CN705" s="119"/>
      <c r="CQ705" s="119"/>
      <c r="CR705" s="119"/>
      <c r="CS705" s="119"/>
      <c r="CT705" s="119"/>
      <c r="CU705" s="119"/>
      <c r="CV705" s="119"/>
      <c r="CW705" s="119"/>
      <c r="CX705" s="119"/>
      <c r="CY705" s="119"/>
      <c r="CZ705" s="119"/>
      <c r="DA705" s="119"/>
      <c r="DB705" s="119"/>
      <c r="DC705" s="119"/>
      <c r="DD705" s="119"/>
      <c r="DE705" s="119"/>
      <c r="DF705" s="119"/>
      <c r="DG705" s="119"/>
      <c r="DH705" s="119"/>
      <c r="DI705" s="119"/>
      <c r="DJ705" s="119"/>
      <c r="DK705" s="119"/>
      <c r="DL705" s="119"/>
      <c r="DM705" s="119"/>
      <c r="DN705" s="119"/>
      <c r="DO705" s="119"/>
      <c r="DP705" s="119"/>
      <c r="DQ705" s="119"/>
      <c r="DR705" s="119"/>
      <c r="DS705" s="119"/>
      <c r="DT705" s="119"/>
      <c r="DU705" s="119"/>
      <c r="DV705" s="119"/>
      <c r="DW705" s="119"/>
      <c r="DX705" s="119"/>
      <c r="DY705" s="119"/>
      <c r="DZ705" s="119"/>
      <c r="EA705" s="119"/>
      <c r="EB705" s="119"/>
      <c r="EC705" s="119"/>
      <c r="ED705" s="119"/>
      <c r="EE705" s="119"/>
      <c r="EF705" s="119"/>
      <c r="EG705" s="119"/>
      <c r="EH705" s="119"/>
      <c r="EI705" s="119"/>
      <c r="EJ705" s="119"/>
      <c r="EK705" s="119"/>
      <c r="EL705" s="119"/>
      <c r="EM705" s="119"/>
      <c r="EN705" s="119"/>
      <c r="EO705" s="119"/>
      <c r="EP705" s="119"/>
      <c r="EQ705" s="119"/>
      <c r="ER705" s="119"/>
      <c r="ES705" s="119"/>
      <c r="ET705" s="119"/>
      <c r="EU705" s="119"/>
      <c r="EV705" s="119"/>
      <c r="EW705" s="119"/>
      <c r="EX705" s="119"/>
      <c r="EY705" s="119"/>
      <c r="EZ705" s="119"/>
      <c r="FA705" s="119"/>
      <c r="FB705" s="119"/>
      <c r="FC705" s="119"/>
      <c r="FD705" s="119"/>
      <c r="FF705" s="119"/>
      <c r="FG705" s="119"/>
      <c r="FH705" s="119"/>
      <c r="FI705" s="119"/>
      <c r="FJ705" s="119"/>
      <c r="FK705" s="119"/>
      <c r="FM705" s="119"/>
      <c r="FN705" s="119"/>
      <c r="FO705" s="119"/>
      <c r="FP705" s="119"/>
      <c r="FQ705" s="119"/>
      <c r="FR705" s="119"/>
      <c r="FV705" s="119"/>
      <c r="FW705" s="119"/>
      <c r="FX705" s="119"/>
      <c r="FY705" s="119"/>
      <c r="FZ705" s="119"/>
      <c r="GA705" s="119"/>
      <c r="GC705" s="119"/>
      <c r="GD705" s="119"/>
      <c r="GE705" s="119"/>
      <c r="GF705" s="119"/>
      <c r="GG705" s="119"/>
      <c r="GH705" s="119"/>
      <c r="GJ705" s="119"/>
      <c r="GK705" s="119"/>
      <c r="GL705" s="119"/>
      <c r="GM705" s="119"/>
      <c r="GN705" s="119"/>
      <c r="GO705" s="119"/>
      <c r="GQ705" s="119"/>
      <c r="GR705" s="119"/>
      <c r="GS705" s="119"/>
      <c r="GT705" s="119"/>
      <c r="GU705" s="119"/>
      <c r="GV705" s="119"/>
      <c r="GX705" s="119"/>
      <c r="GY705" s="119"/>
      <c r="GZ705" s="119"/>
      <c r="HA705" s="119"/>
      <c r="HB705" s="119"/>
      <c r="HE705" s="119"/>
    </row>
    <row r="706" spans="2:215" ht="28.5" customHeight="1" x14ac:dyDescent="0.45">
      <c r="B706" s="9"/>
      <c r="E706" s="11"/>
      <c r="F706" s="11" t="s">
        <v>125</v>
      </c>
      <c r="L706" s="38" t="str">
        <f t="shared" si="7659"/>
        <v/>
      </c>
      <c r="AQ706" s="119"/>
      <c r="AR706" s="119"/>
      <c r="AS706" s="119"/>
      <c r="AT706" s="119"/>
      <c r="AU706" s="119"/>
      <c r="AV706" s="119"/>
      <c r="AW706" s="119"/>
      <c r="AX706" s="119"/>
      <c r="AY706" s="119"/>
      <c r="AZ706" s="119"/>
      <c r="BA706" s="119"/>
      <c r="BB706" s="119"/>
      <c r="BE706" s="119"/>
      <c r="BF706" s="119"/>
      <c r="BP706" s="119"/>
      <c r="BQ706" s="119"/>
      <c r="BR706" s="119"/>
      <c r="BS706" s="119"/>
      <c r="BT706" s="119"/>
      <c r="BU706" s="119"/>
      <c r="BV706" s="119"/>
      <c r="BW706" s="119"/>
      <c r="BX706" s="119"/>
      <c r="BY706" s="119"/>
      <c r="BZ706" s="119"/>
      <c r="CA706" s="119"/>
      <c r="CC706" s="119"/>
      <c r="CE706" s="119"/>
      <c r="CF706" s="119"/>
      <c r="CG706" s="119"/>
      <c r="CH706" s="119"/>
      <c r="CI706" s="119"/>
      <c r="CJ706" s="119"/>
      <c r="CK706" s="119"/>
      <c r="CL706" s="119"/>
      <c r="CM706" s="119"/>
      <c r="CN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19"/>
      <c r="ER706" s="119"/>
      <c r="ES706" s="119"/>
      <c r="ET706" s="119"/>
      <c r="EU706" s="119"/>
      <c r="EV706" s="119"/>
      <c r="EW706" s="119"/>
      <c r="EX706" s="119"/>
      <c r="EY706" s="119"/>
      <c r="EZ706" s="119"/>
      <c r="FA706" s="119"/>
      <c r="FB706" s="119"/>
      <c r="FC706" s="119"/>
      <c r="FD706" s="119"/>
      <c r="FF706" s="119"/>
      <c r="FG706" s="119"/>
      <c r="FH706" s="119"/>
      <c r="FI706" s="119"/>
      <c r="FJ706" s="119"/>
      <c r="FK706" s="119"/>
      <c r="FM706" s="119"/>
      <c r="FN706" s="119"/>
      <c r="FO706" s="119"/>
      <c r="FP706" s="119"/>
      <c r="FQ706" s="119"/>
      <c r="FR706" s="119"/>
      <c r="FV706" s="119"/>
      <c r="FW706" s="119"/>
      <c r="FX706" s="119"/>
      <c r="FY706" s="119"/>
      <c r="FZ706" s="119"/>
      <c r="GA706" s="119"/>
      <c r="GC706" s="119"/>
      <c r="GD706" s="119"/>
      <c r="GE706" s="119"/>
      <c r="GF706" s="119"/>
      <c r="GG706" s="119"/>
      <c r="GH706" s="119"/>
      <c r="GJ706" s="119"/>
      <c r="GK706" s="119"/>
      <c r="GL706" s="119"/>
      <c r="GM706" s="119"/>
      <c r="GN706" s="119"/>
      <c r="GO706" s="119"/>
      <c r="GQ706" s="119"/>
      <c r="GR706" s="119"/>
      <c r="GS706" s="119"/>
      <c r="GT706" s="119"/>
      <c r="GU706" s="119"/>
      <c r="GV706" s="119"/>
      <c r="GX706" s="119"/>
      <c r="GY706" s="119"/>
      <c r="GZ706" s="119"/>
      <c r="HA706" s="119"/>
      <c r="HB706" s="119"/>
      <c r="HE706" s="119"/>
    </row>
    <row r="707" spans="2:215" ht="19.5" x14ac:dyDescent="0.3">
      <c r="E707" s="11"/>
      <c r="F707" s="11"/>
      <c r="T707" s="186"/>
      <c r="CQ707" s="119"/>
      <c r="CR707" s="119"/>
      <c r="HE707" s="119"/>
    </row>
    <row r="708" spans="2:215" ht="10.5" customHeight="1" x14ac:dyDescent="0.3">
      <c r="CQ708" s="119"/>
      <c r="CR708" s="119"/>
      <c r="HE708" s="119"/>
    </row>
    <row r="709" spans="2:215" ht="30.5" x14ac:dyDescent="0.65">
      <c r="AJ709" s="122"/>
      <c r="AK709" s="122"/>
      <c r="AL709" s="122"/>
      <c r="AM709" s="122"/>
      <c r="AN709" s="122"/>
      <c r="AZ709" s="122"/>
      <c r="BA709" s="122"/>
      <c r="BB709" s="122"/>
      <c r="BC709" s="122"/>
      <c r="BD709" s="122"/>
      <c r="BN709" s="122"/>
      <c r="BO709" s="122"/>
      <c r="BP709" s="122"/>
      <c r="BQ709" s="122"/>
      <c r="CA709" s="122"/>
      <c r="CB709" s="122"/>
      <c r="CC709" s="122"/>
      <c r="CD709" s="122"/>
      <c r="CN709" s="122"/>
      <c r="CO709" s="122"/>
      <c r="CP709" s="122"/>
      <c r="CQ709" s="119"/>
      <c r="CR709" s="119"/>
      <c r="EX709" s="122"/>
      <c r="FE709" s="122"/>
      <c r="FL709" s="122"/>
      <c r="FS709" s="122"/>
      <c r="FT709" s="122"/>
      <c r="FU709" s="122"/>
      <c r="HC709" s="122"/>
      <c r="HD709" s="122"/>
      <c r="HE709" s="119"/>
      <c r="HF709" s="122"/>
      <c r="HG709" s="122"/>
    </row>
    <row r="710" spans="2:215" ht="19.5" x14ac:dyDescent="0.3">
      <c r="CQ710" s="119"/>
      <c r="CR710" s="119"/>
      <c r="HE710" s="119"/>
    </row>
    <row r="711" spans="2:215" ht="21" x14ac:dyDescent="0.5">
      <c r="F711" s="329"/>
      <c r="G711" s="329"/>
      <c r="Q711" s="186"/>
      <c r="R711" s="186"/>
      <c r="AO711" s="121"/>
      <c r="AP711" s="121"/>
      <c r="CQ711" s="119"/>
      <c r="CR711" s="119"/>
      <c r="HE711" s="119"/>
    </row>
    <row r="712" spans="2:215" ht="21" x14ac:dyDescent="0.5">
      <c r="E712" s="12"/>
      <c r="F712" s="12"/>
      <c r="G712" s="12"/>
      <c r="AO712" s="121"/>
      <c r="AP712" s="121"/>
      <c r="CQ712" s="119"/>
      <c r="CR712" s="119"/>
      <c r="HE712" s="119"/>
    </row>
    <row r="713" spans="2:215" ht="19.5" x14ac:dyDescent="0.35">
      <c r="E713" s="13"/>
      <c r="F713" s="13"/>
      <c r="G713" s="12"/>
      <c r="H713" s="12"/>
      <c r="I713" s="34"/>
      <c r="J713" s="34"/>
      <c r="CQ713" s="119"/>
      <c r="CR713" s="119"/>
      <c r="HE713" s="119"/>
    </row>
    <row r="714" spans="2:215" ht="21" x14ac:dyDescent="0.5">
      <c r="AO714" s="123"/>
      <c r="AP714" s="123"/>
      <c r="CQ714" s="119"/>
      <c r="CR714" s="119"/>
      <c r="HE714" s="119"/>
    </row>
    <row r="715" spans="2:215" ht="21" x14ac:dyDescent="0.5">
      <c r="AO715" s="123"/>
      <c r="AP715" s="123"/>
      <c r="CQ715" s="119"/>
      <c r="CR715" s="119"/>
      <c r="HE715" s="119"/>
    </row>
    <row r="716" spans="2:215" ht="19.5" x14ac:dyDescent="0.3">
      <c r="CQ716" s="119"/>
      <c r="CR716" s="119"/>
      <c r="HE716" s="119"/>
    </row>
    <row r="717" spans="2:215" ht="19.5" x14ac:dyDescent="0.3">
      <c r="CQ717" s="119"/>
      <c r="CR717" s="119"/>
      <c r="HE717" s="119"/>
    </row>
    <row r="718" spans="2:215" ht="19.5" x14ac:dyDescent="0.3">
      <c r="CQ718" s="119"/>
      <c r="CR718" s="119"/>
      <c r="HE718" s="119"/>
    </row>
    <row r="719" spans="2:215" ht="19.5" x14ac:dyDescent="0.3">
      <c r="CQ719" s="119"/>
      <c r="CR719" s="119"/>
      <c r="HE719" s="119"/>
    </row>
    <row r="720" spans="2:215" ht="19.5" x14ac:dyDescent="0.3">
      <c r="CQ720" s="119"/>
      <c r="CR720" s="119"/>
      <c r="HE720" s="119"/>
    </row>
    <row r="721" spans="11:215" ht="19.5" x14ac:dyDescent="0.3">
      <c r="CQ721" s="119"/>
      <c r="CR721" s="119"/>
      <c r="HE721" s="119"/>
    </row>
    <row r="722" spans="11:215" s="9" customFormat="1" ht="19.5" x14ac:dyDescent="0.45">
      <c r="K722" s="1"/>
      <c r="L722" s="1"/>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c r="BT722" s="124"/>
      <c r="BU722" s="124"/>
      <c r="BV722" s="124"/>
      <c r="BW722" s="124"/>
      <c r="BX722" s="124"/>
      <c r="BY722" s="124"/>
      <c r="BZ722" s="124"/>
      <c r="CA722" s="124"/>
      <c r="CB722" s="124"/>
      <c r="CC722" s="124"/>
      <c r="CD722" s="124"/>
      <c r="CE722" s="124"/>
      <c r="CF722" s="124"/>
      <c r="CG722" s="124"/>
      <c r="CH722" s="124"/>
      <c r="CI722" s="124"/>
      <c r="CJ722" s="124"/>
      <c r="CK722" s="124"/>
      <c r="CL722" s="124"/>
      <c r="CM722" s="124"/>
      <c r="CN722" s="124"/>
      <c r="CO722" s="124"/>
      <c r="CP722" s="124"/>
      <c r="CQ722" s="119"/>
      <c r="CR722" s="119"/>
      <c r="CS722" s="124"/>
      <c r="CT722" s="124"/>
      <c r="CU722" s="124"/>
      <c r="CV722" s="124"/>
      <c r="CW722" s="124"/>
      <c r="CX722" s="124"/>
      <c r="CY722" s="124"/>
      <c r="CZ722" s="124"/>
      <c r="DA722" s="124"/>
      <c r="DB722" s="124"/>
      <c r="DC722" s="124"/>
      <c r="DD722" s="124"/>
      <c r="DE722" s="124"/>
      <c r="DF722" s="124"/>
      <c r="DG722" s="124"/>
      <c r="DH722" s="124"/>
      <c r="DI722" s="124"/>
      <c r="DJ722" s="124"/>
      <c r="DK722" s="124"/>
      <c r="DL722" s="124"/>
      <c r="DM722" s="124"/>
      <c r="DN722" s="124"/>
      <c r="DO722" s="124"/>
      <c r="DP722" s="124"/>
      <c r="DQ722" s="124"/>
      <c r="DR722" s="124"/>
      <c r="DS722" s="124"/>
      <c r="DT722" s="124"/>
      <c r="DU722" s="124"/>
      <c r="DV722" s="124"/>
      <c r="DW722" s="124"/>
      <c r="DX722" s="124"/>
      <c r="DY722" s="124"/>
      <c r="DZ722" s="124"/>
      <c r="EA722" s="124"/>
      <c r="EB722" s="124"/>
      <c r="EC722" s="124"/>
      <c r="ED722" s="124"/>
      <c r="EE722" s="124"/>
      <c r="EF722" s="124"/>
      <c r="EG722" s="124"/>
      <c r="EH722" s="124"/>
      <c r="EI722" s="124"/>
      <c r="EJ722" s="124"/>
      <c r="EK722" s="124"/>
      <c r="EL722" s="124"/>
      <c r="EM722" s="124"/>
      <c r="EN722" s="124"/>
      <c r="EO722" s="124"/>
      <c r="EP722" s="124"/>
      <c r="EQ722" s="124"/>
      <c r="ER722" s="124"/>
      <c r="ES722" s="124"/>
      <c r="ET722" s="124"/>
      <c r="EU722" s="124"/>
      <c r="EV722" s="124"/>
      <c r="EW722" s="124"/>
      <c r="EX722" s="124"/>
      <c r="EY722" s="124"/>
      <c r="EZ722" s="124"/>
      <c r="FA722" s="124"/>
      <c r="FB722" s="124"/>
      <c r="FC722" s="124"/>
      <c r="FD722" s="124"/>
      <c r="FE722" s="124"/>
      <c r="FF722" s="124"/>
      <c r="FG722" s="124"/>
      <c r="FH722" s="124"/>
      <c r="FI722" s="124"/>
      <c r="FJ722" s="124"/>
      <c r="FK722" s="124"/>
      <c r="FL722" s="124"/>
      <c r="FM722" s="124"/>
      <c r="FN722" s="124"/>
      <c r="FO722" s="124"/>
      <c r="FP722" s="124"/>
      <c r="FQ722" s="124"/>
      <c r="FR722" s="124"/>
      <c r="FS722" s="124"/>
      <c r="FT722" s="124"/>
      <c r="FU722" s="124"/>
      <c r="FV722" s="124"/>
      <c r="FW722" s="124"/>
      <c r="FX722" s="124"/>
      <c r="FY722" s="124"/>
      <c r="FZ722" s="124"/>
      <c r="GA722" s="124"/>
      <c r="GB722" s="124"/>
      <c r="GC722" s="124"/>
      <c r="GD722" s="124"/>
      <c r="GE722" s="124"/>
      <c r="GF722" s="124"/>
      <c r="GG722" s="124"/>
      <c r="GH722" s="124"/>
      <c r="GI722" s="124"/>
      <c r="GJ722" s="124"/>
      <c r="GK722" s="124"/>
      <c r="GL722" s="124"/>
      <c r="GM722" s="124"/>
      <c r="GN722" s="124"/>
      <c r="GO722" s="124"/>
      <c r="GP722" s="124"/>
      <c r="GQ722" s="124"/>
      <c r="GR722" s="124"/>
      <c r="GS722" s="124"/>
      <c r="GT722" s="124"/>
      <c r="GU722" s="124"/>
      <c r="GV722" s="124"/>
      <c r="GW722" s="124"/>
      <c r="GX722" s="124"/>
      <c r="GY722" s="124"/>
      <c r="GZ722" s="124"/>
      <c r="HA722" s="124"/>
      <c r="HB722" s="124"/>
      <c r="HC722" s="124"/>
      <c r="HD722" s="124"/>
      <c r="HE722" s="119"/>
      <c r="HF722" s="124"/>
      <c r="HG722" s="124"/>
    </row>
    <row r="723" spans="11:215" s="9" customFormat="1" ht="19.5" x14ac:dyDescent="0.45">
      <c r="K723" s="1"/>
      <c r="L723" s="1"/>
      <c r="X723" s="10"/>
      <c r="Y723" s="10"/>
      <c r="Z723" s="10"/>
      <c r="AA723" s="10"/>
      <c r="AB723" s="10"/>
      <c r="AC723" s="10"/>
      <c r="AD723" s="10"/>
      <c r="AE723" s="10"/>
      <c r="AF723" s="10"/>
      <c r="AG723" s="10"/>
      <c r="AH723" s="10"/>
      <c r="AI723" s="10"/>
      <c r="AJ723" s="10"/>
      <c r="AK723" s="10"/>
      <c r="AL723" s="10"/>
      <c r="AM723" s="10"/>
      <c r="AN723" s="10"/>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c r="BX723" s="28"/>
      <c r="BY723" s="28"/>
      <c r="BZ723" s="28"/>
      <c r="CA723" s="28"/>
      <c r="CB723" s="28"/>
      <c r="CC723" s="28"/>
      <c r="CD723" s="28"/>
      <c r="CE723" s="28"/>
      <c r="CF723" s="28"/>
      <c r="CG723" s="28"/>
      <c r="CH723" s="28"/>
      <c r="CI723" s="28"/>
      <c r="CJ723" s="28"/>
      <c r="CK723" s="28"/>
      <c r="CL723" s="28"/>
      <c r="CM723" s="28"/>
      <c r="CN723" s="28"/>
      <c r="CO723" s="28"/>
      <c r="CP723" s="28"/>
      <c r="CQ723" s="119"/>
      <c r="CR723" s="119"/>
      <c r="CS723" s="28"/>
      <c r="CT723" s="28"/>
      <c r="CU723" s="28"/>
      <c r="CV723" s="28"/>
      <c r="CW723" s="28"/>
      <c r="CX723" s="28"/>
      <c r="CY723" s="28"/>
      <c r="CZ723" s="28"/>
      <c r="DA723" s="28"/>
      <c r="DB723" s="28"/>
      <c r="DC723" s="28"/>
      <c r="DD723" s="28"/>
      <c r="DE723" s="28"/>
      <c r="DF723" s="28"/>
      <c r="DG723" s="28"/>
      <c r="DH723" s="28"/>
      <c r="DI723" s="28"/>
      <c r="DJ723" s="28"/>
      <c r="DK723" s="28"/>
      <c r="DL723" s="28"/>
      <c r="DM723" s="28"/>
      <c r="DN723" s="28"/>
      <c r="DO723" s="28"/>
      <c r="DP723" s="28"/>
      <c r="DQ723" s="28"/>
      <c r="DR723" s="28"/>
      <c r="DS723" s="28"/>
      <c r="DT723" s="28"/>
      <c r="DU723" s="28"/>
      <c r="DV723" s="28"/>
      <c r="DW723" s="28"/>
      <c r="DX723" s="28"/>
      <c r="DY723" s="28"/>
      <c r="DZ723" s="28"/>
      <c r="EA723" s="28"/>
      <c r="EB723" s="28"/>
      <c r="EC723" s="28"/>
      <c r="ED723" s="28"/>
      <c r="EE723" s="28"/>
      <c r="EF723" s="28"/>
      <c r="EG723" s="28"/>
      <c r="EH723" s="28"/>
      <c r="EI723" s="28"/>
      <c r="EJ723" s="28"/>
      <c r="EK723" s="28"/>
      <c r="EL723" s="28"/>
      <c r="EM723" s="28"/>
      <c r="EN723" s="28"/>
      <c r="EO723" s="28"/>
      <c r="EP723" s="28"/>
      <c r="EQ723" s="28"/>
      <c r="ER723" s="28"/>
      <c r="ES723" s="28"/>
      <c r="ET723" s="28"/>
      <c r="EU723" s="28"/>
      <c r="EV723" s="28"/>
      <c r="EW723" s="28"/>
      <c r="EX723" s="28"/>
      <c r="EY723" s="28"/>
      <c r="EZ723" s="28"/>
      <c r="FA723" s="28"/>
      <c r="FB723" s="28"/>
      <c r="FC723" s="28"/>
      <c r="FD723" s="28"/>
      <c r="FE723" s="28"/>
      <c r="FF723" s="28"/>
      <c r="FG723" s="28"/>
      <c r="FH723" s="28"/>
      <c r="FI723" s="28"/>
      <c r="FJ723" s="28"/>
      <c r="FK723" s="28"/>
      <c r="FL723" s="28"/>
      <c r="FM723" s="28"/>
      <c r="FN723" s="28"/>
      <c r="FO723" s="28"/>
      <c r="FP723" s="28"/>
      <c r="FQ723" s="28"/>
      <c r="FR723" s="28"/>
      <c r="FS723" s="28"/>
      <c r="FT723" s="28"/>
      <c r="FU723" s="28"/>
      <c r="FV723" s="28"/>
      <c r="FW723" s="28"/>
      <c r="FX723" s="28"/>
      <c r="FY723" s="28"/>
      <c r="FZ723" s="28"/>
      <c r="GA723" s="28"/>
      <c r="GB723" s="28"/>
      <c r="GC723" s="28"/>
      <c r="GD723" s="28"/>
      <c r="GE723" s="28"/>
      <c r="GF723" s="28"/>
      <c r="GG723" s="28"/>
      <c r="GH723" s="28"/>
      <c r="GI723" s="28"/>
      <c r="GJ723" s="28"/>
      <c r="GK723" s="28"/>
      <c r="GL723" s="28"/>
      <c r="GM723" s="28"/>
      <c r="GN723" s="28"/>
      <c r="GO723" s="28"/>
      <c r="GP723" s="28"/>
      <c r="GQ723" s="28"/>
      <c r="GR723" s="28"/>
      <c r="GS723" s="28"/>
      <c r="GT723" s="28"/>
      <c r="GU723" s="28"/>
      <c r="GV723" s="28"/>
      <c r="GW723" s="28"/>
      <c r="GX723" s="28"/>
      <c r="GY723" s="28"/>
      <c r="GZ723" s="28"/>
      <c r="HA723" s="28"/>
      <c r="HB723" s="28"/>
      <c r="HC723" s="28"/>
      <c r="HD723" s="28"/>
      <c r="HE723" s="119"/>
      <c r="HF723" s="28"/>
      <c r="HG723" s="28"/>
    </row>
    <row r="724" spans="11:215" s="9" customFormat="1" ht="19.5" x14ac:dyDescent="0.45">
      <c r="K724" s="1"/>
      <c r="L724" s="1"/>
      <c r="X724" s="125"/>
      <c r="Y724" s="125"/>
      <c r="Z724" s="125"/>
      <c r="AA724" s="125"/>
      <c r="AB724" s="125"/>
      <c r="AC724" s="125"/>
      <c r="AD724" s="125"/>
      <c r="AE724" s="125"/>
      <c r="AF724" s="125"/>
      <c r="AG724" s="125"/>
      <c r="AH724" s="125"/>
      <c r="AI724" s="125"/>
      <c r="AJ724" s="125"/>
      <c r="AK724" s="125"/>
      <c r="AL724" s="125"/>
      <c r="AM724" s="125"/>
      <c r="AN724" s="125"/>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c r="BY724" s="126"/>
      <c r="BZ724" s="126"/>
      <c r="CA724" s="126"/>
      <c r="CB724" s="126"/>
      <c r="CC724" s="126"/>
      <c r="CD724" s="126"/>
      <c r="CE724" s="126"/>
      <c r="CF724" s="126"/>
      <c r="CG724" s="126"/>
      <c r="CH724" s="126"/>
      <c r="CI724" s="126"/>
      <c r="CJ724" s="126"/>
      <c r="CK724" s="126"/>
      <c r="CL724" s="126"/>
      <c r="CM724" s="126"/>
      <c r="CN724" s="126"/>
      <c r="CO724" s="126"/>
      <c r="CP724" s="126"/>
      <c r="CQ724" s="119"/>
      <c r="CR724" s="119"/>
      <c r="CS724" s="126"/>
      <c r="CT724" s="126"/>
      <c r="CU724" s="126"/>
      <c r="CV724" s="126"/>
      <c r="CW724" s="126"/>
      <c r="CX724" s="126"/>
      <c r="CY724" s="126"/>
      <c r="CZ724" s="126"/>
      <c r="DA724" s="126"/>
      <c r="DB724" s="126"/>
      <c r="DC724" s="126"/>
      <c r="DD724" s="126"/>
      <c r="DE724" s="126"/>
      <c r="DF724" s="126"/>
      <c r="DG724" s="126"/>
      <c r="DH724" s="126"/>
      <c r="DI724" s="126"/>
      <c r="DJ724" s="126"/>
      <c r="DK724" s="126"/>
      <c r="DL724" s="126"/>
      <c r="DM724" s="126"/>
      <c r="DN724" s="126"/>
      <c r="DO724" s="126"/>
      <c r="DP724" s="126"/>
      <c r="DQ724" s="126"/>
      <c r="DR724" s="126"/>
      <c r="DS724" s="126"/>
      <c r="DT724" s="126"/>
      <c r="DU724" s="126"/>
      <c r="DV724" s="126"/>
      <c r="DW724" s="126"/>
      <c r="DX724" s="126"/>
      <c r="DY724" s="126"/>
      <c r="DZ724" s="126"/>
      <c r="EA724" s="126"/>
      <c r="EB724" s="126"/>
      <c r="EC724" s="126"/>
      <c r="ED724" s="126"/>
      <c r="EE724" s="126"/>
      <c r="EF724" s="126"/>
      <c r="EG724" s="126"/>
      <c r="EH724" s="126"/>
      <c r="EI724" s="126"/>
      <c r="EJ724" s="126"/>
      <c r="EK724" s="126"/>
      <c r="EL724" s="126"/>
      <c r="EM724" s="126"/>
      <c r="EN724" s="126"/>
      <c r="EO724" s="126"/>
      <c r="EP724" s="126"/>
      <c r="EQ724" s="126"/>
      <c r="ER724" s="126"/>
      <c r="ES724" s="126"/>
      <c r="ET724" s="126"/>
      <c r="EU724" s="126"/>
      <c r="EV724" s="126"/>
      <c r="EW724" s="126"/>
      <c r="EX724" s="126"/>
      <c r="EY724" s="126"/>
      <c r="EZ724" s="126"/>
      <c r="FA724" s="126"/>
      <c r="FB724" s="126"/>
      <c r="FC724" s="126"/>
      <c r="FD724" s="126"/>
      <c r="FE724" s="126"/>
      <c r="FF724" s="126"/>
      <c r="FG724" s="126"/>
      <c r="FH724" s="126"/>
      <c r="FI724" s="126"/>
      <c r="FJ724" s="126"/>
      <c r="FK724" s="126"/>
      <c r="FL724" s="126"/>
      <c r="FM724" s="126"/>
      <c r="FN724" s="126"/>
      <c r="FO724" s="126"/>
      <c r="FP724" s="126"/>
      <c r="FQ724" s="126"/>
      <c r="FR724" s="126"/>
      <c r="FS724" s="126"/>
      <c r="FT724" s="126"/>
      <c r="FU724" s="126"/>
      <c r="FV724" s="126"/>
      <c r="FW724" s="126"/>
      <c r="FX724" s="126"/>
      <c r="FY724" s="126"/>
      <c r="FZ724" s="126"/>
      <c r="GA724" s="126"/>
      <c r="GB724" s="126"/>
      <c r="GC724" s="126"/>
      <c r="GD724" s="126"/>
      <c r="GE724" s="126"/>
      <c r="GF724" s="126"/>
      <c r="GG724" s="126"/>
      <c r="GH724" s="126"/>
      <c r="GI724" s="126"/>
      <c r="GJ724" s="126"/>
      <c r="GK724" s="126"/>
      <c r="GL724" s="126"/>
      <c r="GM724" s="126"/>
      <c r="GN724" s="126"/>
      <c r="GO724" s="126"/>
      <c r="GP724" s="126"/>
      <c r="GQ724" s="126"/>
      <c r="GR724" s="126"/>
      <c r="GS724" s="126"/>
      <c r="GT724" s="126"/>
      <c r="GU724" s="126"/>
      <c r="GV724" s="126"/>
      <c r="GW724" s="126"/>
      <c r="GX724" s="126"/>
      <c r="GY724" s="126"/>
      <c r="GZ724" s="126"/>
      <c r="HA724" s="126"/>
      <c r="HB724" s="126"/>
      <c r="HC724" s="126"/>
      <c r="HD724" s="126"/>
      <c r="HE724" s="119"/>
      <c r="HF724" s="126"/>
      <c r="HG724" s="126"/>
    </row>
    <row r="725" spans="11:215" s="9" customFormat="1" ht="19.5" x14ac:dyDescent="0.45">
      <c r="K725" s="1"/>
      <c r="L725" s="1"/>
      <c r="X725" s="127"/>
      <c r="Y725" s="127"/>
      <c r="Z725" s="127"/>
      <c r="AA725" s="127"/>
      <c r="AB725" s="127"/>
      <c r="AC725" s="127"/>
      <c r="AD725" s="127"/>
      <c r="AE725" s="127"/>
      <c r="AF725" s="127"/>
      <c r="AG725" s="127"/>
      <c r="AH725" s="127"/>
      <c r="AI725" s="127"/>
      <c r="AJ725" s="127"/>
      <c r="AK725" s="127"/>
      <c r="AL725" s="127"/>
      <c r="AM725" s="127"/>
      <c r="AN725" s="127"/>
      <c r="AO725" s="128"/>
      <c r="AP725" s="128"/>
      <c r="AQ725" s="128"/>
      <c r="AR725" s="128"/>
      <c r="AS725" s="128"/>
      <c r="AT725" s="128"/>
      <c r="AU725" s="128"/>
      <c r="AV725" s="128"/>
      <c r="AW725" s="128"/>
      <c r="AX725" s="128"/>
      <c r="AY725" s="128"/>
      <c r="AZ725" s="128"/>
      <c r="BA725" s="128"/>
      <c r="BB725" s="128"/>
      <c r="BC725" s="128"/>
      <c r="BD725" s="128"/>
      <c r="BE725" s="128"/>
      <c r="BF725" s="128"/>
      <c r="BG725" s="128"/>
      <c r="BH725" s="128"/>
      <c r="BI725" s="128"/>
      <c r="BJ725" s="128"/>
      <c r="BK725" s="128"/>
      <c r="BL725" s="128"/>
      <c r="BM725" s="128"/>
      <c r="BN725" s="128"/>
      <c r="BO725" s="128"/>
      <c r="BP725" s="128"/>
      <c r="BQ725" s="128"/>
      <c r="BR725" s="128"/>
      <c r="BS725" s="128"/>
      <c r="BT725" s="128"/>
      <c r="BU725" s="128"/>
      <c r="BV725" s="128"/>
      <c r="BW725" s="128"/>
      <c r="BX725" s="128"/>
      <c r="BY725" s="128"/>
      <c r="BZ725" s="128"/>
      <c r="CA725" s="128"/>
      <c r="CB725" s="128"/>
      <c r="CC725" s="128"/>
      <c r="CD725" s="128"/>
      <c r="CE725" s="128"/>
      <c r="CF725" s="128"/>
      <c r="CG725" s="128"/>
      <c r="CH725" s="128"/>
      <c r="CI725" s="128"/>
      <c r="CJ725" s="128"/>
      <c r="CK725" s="128"/>
      <c r="CL725" s="128"/>
      <c r="CM725" s="128"/>
      <c r="CN725" s="128"/>
      <c r="CO725" s="128"/>
      <c r="CP725" s="128"/>
      <c r="CQ725" s="119"/>
      <c r="CR725" s="119"/>
      <c r="CS725" s="128"/>
      <c r="CT725" s="128"/>
      <c r="CU725" s="128"/>
      <c r="CV725" s="128"/>
      <c r="CW725" s="128"/>
      <c r="CX725" s="128"/>
      <c r="CY725" s="128"/>
      <c r="CZ725" s="128"/>
      <c r="DA725" s="128"/>
      <c r="DB725" s="128"/>
      <c r="DC725" s="128"/>
      <c r="DD725" s="128"/>
      <c r="DE725" s="128"/>
      <c r="DF725" s="128"/>
      <c r="DG725" s="128"/>
      <c r="DH725" s="128"/>
      <c r="DI725" s="128"/>
      <c r="DJ725" s="128"/>
      <c r="DK725" s="128"/>
      <c r="DL725" s="128"/>
      <c r="DM725" s="128"/>
      <c r="DN725" s="128"/>
      <c r="DO725" s="128"/>
      <c r="DP725" s="128"/>
      <c r="DQ725" s="128"/>
      <c r="DR725" s="128"/>
      <c r="DS725" s="128"/>
      <c r="DT725" s="128"/>
      <c r="DU725" s="128"/>
      <c r="DV725" s="128"/>
      <c r="DW725" s="128"/>
      <c r="DX725" s="128"/>
      <c r="DY725" s="128"/>
      <c r="DZ725" s="128"/>
      <c r="EA725" s="128"/>
      <c r="EB725" s="128"/>
      <c r="EC725" s="128"/>
      <c r="ED725" s="128"/>
      <c r="EE725" s="128"/>
      <c r="EF725" s="128"/>
      <c r="EG725" s="128"/>
      <c r="EH725" s="128"/>
      <c r="EI725" s="128"/>
      <c r="EJ725" s="128"/>
      <c r="EK725" s="128"/>
      <c r="EL725" s="128"/>
      <c r="EM725" s="128"/>
      <c r="EN725" s="128"/>
      <c r="EO725" s="128"/>
      <c r="EP725" s="128"/>
      <c r="EQ725" s="128"/>
      <c r="ER725" s="128"/>
      <c r="ES725" s="128"/>
      <c r="ET725" s="128"/>
      <c r="EU725" s="128"/>
      <c r="EV725" s="128"/>
      <c r="EW725" s="128"/>
      <c r="EX725" s="128"/>
      <c r="EY725" s="128"/>
      <c r="EZ725" s="128"/>
      <c r="FA725" s="128"/>
      <c r="FB725" s="128"/>
      <c r="FC725" s="128"/>
      <c r="FD725" s="128"/>
      <c r="FE725" s="128"/>
      <c r="FF725" s="128"/>
      <c r="FG725" s="128"/>
      <c r="FH725" s="128"/>
      <c r="FI725" s="128"/>
      <c r="FJ725" s="128"/>
      <c r="FK725" s="128"/>
      <c r="FL725" s="128"/>
      <c r="FM725" s="128"/>
      <c r="FN725" s="128"/>
      <c r="FO725" s="128"/>
      <c r="FP725" s="128"/>
      <c r="FQ725" s="128"/>
      <c r="FR725" s="128"/>
      <c r="FS725" s="128"/>
      <c r="FT725" s="128"/>
      <c r="FU725" s="128"/>
      <c r="FV725" s="128"/>
      <c r="FW725" s="128"/>
      <c r="FX725" s="128"/>
      <c r="FY725" s="128"/>
      <c r="FZ725" s="128"/>
      <c r="GA725" s="128"/>
      <c r="GB725" s="128"/>
      <c r="GC725" s="128"/>
      <c r="GD725" s="128"/>
      <c r="GE725" s="128"/>
      <c r="GF725" s="128"/>
      <c r="GG725" s="128"/>
      <c r="GH725" s="128"/>
      <c r="GI725" s="128"/>
      <c r="GJ725" s="128"/>
      <c r="GK725" s="128"/>
      <c r="GL725" s="128"/>
      <c r="GM725" s="128"/>
      <c r="GN725" s="128"/>
      <c r="GO725" s="128"/>
      <c r="GP725" s="128"/>
      <c r="GQ725" s="128"/>
      <c r="GR725" s="128"/>
      <c r="GS725" s="128"/>
      <c r="GT725" s="128"/>
      <c r="GU725" s="128"/>
      <c r="GV725" s="128"/>
      <c r="GW725" s="128"/>
      <c r="GX725" s="128"/>
      <c r="GY725" s="128"/>
      <c r="GZ725" s="128"/>
      <c r="HA725" s="128"/>
      <c r="HB725" s="128"/>
      <c r="HC725" s="128"/>
      <c r="HD725" s="128"/>
      <c r="HE725" s="119"/>
      <c r="HF725" s="128"/>
      <c r="HG725" s="128"/>
    </row>
    <row r="726" spans="11:215" s="9" customFormat="1" ht="19.5" x14ac:dyDescent="0.45">
      <c r="K726" s="1"/>
      <c r="L726" s="1"/>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c r="BT726" s="124"/>
      <c r="BU726" s="124"/>
      <c r="BV726" s="124"/>
      <c r="BW726" s="124"/>
      <c r="BX726" s="124"/>
      <c r="BY726" s="124"/>
      <c r="BZ726" s="124"/>
      <c r="CA726" s="124"/>
      <c r="CB726" s="124"/>
      <c r="CC726" s="124"/>
      <c r="CD726" s="124"/>
      <c r="CE726" s="124"/>
      <c r="CF726" s="124"/>
      <c r="CG726" s="124"/>
      <c r="CH726" s="124"/>
      <c r="CI726" s="124"/>
      <c r="CJ726" s="124"/>
      <c r="CK726" s="124"/>
      <c r="CL726" s="124"/>
      <c r="CM726" s="124"/>
      <c r="CN726" s="124"/>
      <c r="CO726" s="124"/>
      <c r="CP726" s="124"/>
      <c r="CQ726" s="119"/>
      <c r="CR726" s="119"/>
      <c r="CS726" s="124"/>
      <c r="CT726" s="124"/>
      <c r="CU726" s="124"/>
      <c r="CV726" s="124"/>
      <c r="CW726" s="124"/>
      <c r="CX726" s="124"/>
      <c r="CY726" s="124"/>
      <c r="CZ726" s="124"/>
      <c r="DA726" s="124"/>
      <c r="DB726" s="124"/>
      <c r="DC726" s="124"/>
      <c r="DD726" s="124"/>
      <c r="DE726" s="124"/>
      <c r="DF726" s="124"/>
      <c r="DG726" s="124"/>
      <c r="DH726" s="124"/>
      <c r="DI726" s="124"/>
      <c r="DJ726" s="124"/>
      <c r="DK726" s="124"/>
      <c r="DL726" s="124"/>
      <c r="DM726" s="124"/>
      <c r="DN726" s="124"/>
      <c r="DO726" s="124"/>
      <c r="DP726" s="124"/>
      <c r="DQ726" s="124"/>
      <c r="DR726" s="124"/>
      <c r="DS726" s="124"/>
      <c r="DT726" s="124"/>
      <c r="DU726" s="124"/>
      <c r="DV726" s="124"/>
      <c r="DW726" s="124"/>
      <c r="DX726" s="124"/>
      <c r="DY726" s="124"/>
      <c r="DZ726" s="124"/>
      <c r="EA726" s="124"/>
      <c r="EB726" s="124"/>
      <c r="EC726" s="124"/>
      <c r="ED726" s="124"/>
      <c r="EE726" s="124"/>
      <c r="EF726" s="124"/>
      <c r="EG726" s="124"/>
      <c r="EH726" s="124"/>
      <c r="EI726" s="124"/>
      <c r="EJ726" s="124"/>
      <c r="EK726" s="124"/>
      <c r="EL726" s="124"/>
      <c r="EM726" s="124"/>
      <c r="EN726" s="124"/>
      <c r="EO726" s="124"/>
      <c r="EP726" s="124"/>
      <c r="EQ726" s="124"/>
      <c r="ER726" s="124"/>
      <c r="ES726" s="124"/>
      <c r="ET726" s="124"/>
      <c r="EU726" s="124"/>
      <c r="EV726" s="124"/>
      <c r="EW726" s="124"/>
      <c r="EX726" s="124"/>
      <c r="EY726" s="124"/>
      <c r="EZ726" s="124"/>
      <c r="FA726" s="124"/>
      <c r="FB726" s="124"/>
      <c r="FC726" s="124"/>
      <c r="FD726" s="124"/>
      <c r="FE726" s="124"/>
      <c r="FF726" s="124"/>
      <c r="FG726" s="124"/>
      <c r="FH726" s="124"/>
      <c r="FI726" s="124"/>
      <c r="FJ726" s="124"/>
      <c r="FK726" s="124"/>
      <c r="FL726" s="124"/>
      <c r="FM726" s="124"/>
      <c r="FN726" s="124"/>
      <c r="FO726" s="124"/>
      <c r="FP726" s="124"/>
      <c r="FQ726" s="124"/>
      <c r="FR726" s="124"/>
      <c r="FS726" s="124"/>
      <c r="FT726" s="124"/>
      <c r="FU726" s="124"/>
      <c r="FV726" s="124"/>
      <c r="FW726" s="124"/>
      <c r="FX726" s="124"/>
      <c r="FY726" s="124"/>
      <c r="FZ726" s="124"/>
      <c r="GA726" s="124"/>
      <c r="GB726" s="124"/>
      <c r="GC726" s="124"/>
      <c r="GD726" s="124"/>
      <c r="GE726" s="124"/>
      <c r="GF726" s="124"/>
      <c r="GG726" s="124"/>
      <c r="GH726" s="124"/>
      <c r="GI726" s="124"/>
      <c r="GJ726" s="124"/>
      <c r="GK726" s="124"/>
      <c r="GL726" s="124"/>
      <c r="GM726" s="124"/>
      <c r="GN726" s="124"/>
      <c r="GO726" s="124"/>
      <c r="GP726" s="124"/>
      <c r="GQ726" s="124"/>
      <c r="GR726" s="124"/>
      <c r="GS726" s="124"/>
      <c r="GT726" s="124"/>
      <c r="GU726" s="124"/>
      <c r="GV726" s="124"/>
      <c r="GW726" s="124"/>
      <c r="GX726" s="124"/>
      <c r="GY726" s="124"/>
      <c r="GZ726" s="124"/>
      <c r="HA726" s="124"/>
      <c r="HB726" s="124"/>
      <c r="HC726" s="124"/>
      <c r="HD726" s="124"/>
      <c r="HE726" s="119"/>
      <c r="HF726" s="124"/>
      <c r="HG726" s="124"/>
    </row>
    <row r="727" spans="11:215" s="9" customFormat="1" ht="19.5" x14ac:dyDescent="0.45">
      <c r="K727" s="1"/>
      <c r="L727" s="1"/>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c r="BT727" s="124"/>
      <c r="BU727" s="124"/>
      <c r="BV727" s="124"/>
      <c r="BW727" s="124"/>
      <c r="BX727" s="124"/>
      <c r="BY727" s="124"/>
      <c r="BZ727" s="124"/>
      <c r="CA727" s="124"/>
      <c r="CB727" s="124"/>
      <c r="CC727" s="124"/>
      <c r="CD727" s="124"/>
      <c r="CE727" s="124"/>
      <c r="CF727" s="124"/>
      <c r="CG727" s="124"/>
      <c r="CH727" s="124"/>
      <c r="CI727" s="124"/>
      <c r="CJ727" s="124"/>
      <c r="CK727" s="124"/>
      <c r="CL727" s="124"/>
      <c r="CM727" s="124"/>
      <c r="CN727" s="124"/>
      <c r="CO727" s="124"/>
      <c r="CP727" s="124"/>
      <c r="CQ727" s="119"/>
      <c r="CR727" s="119"/>
      <c r="CS727" s="124"/>
      <c r="CT727" s="124"/>
      <c r="CU727" s="124"/>
      <c r="CV727" s="124"/>
      <c r="CW727" s="124"/>
      <c r="CX727" s="124"/>
      <c r="CY727" s="124"/>
      <c r="CZ727" s="124"/>
      <c r="DA727" s="124"/>
      <c r="DB727" s="124"/>
      <c r="DC727" s="124"/>
      <c r="DD727" s="124"/>
      <c r="DE727" s="124"/>
      <c r="DF727" s="124"/>
      <c r="DG727" s="124"/>
      <c r="DH727" s="124"/>
      <c r="DI727" s="124"/>
      <c r="DJ727" s="124"/>
      <c r="DK727" s="124"/>
      <c r="DL727" s="124"/>
      <c r="DM727" s="124"/>
      <c r="DN727" s="124"/>
      <c r="DO727" s="124"/>
      <c r="DP727" s="124"/>
      <c r="DQ727" s="124"/>
      <c r="DR727" s="124"/>
      <c r="DS727" s="124"/>
      <c r="DT727" s="124"/>
      <c r="DU727" s="124"/>
      <c r="DV727" s="124"/>
      <c r="DW727" s="124"/>
      <c r="DX727" s="124"/>
      <c r="DY727" s="124"/>
      <c r="DZ727" s="124"/>
      <c r="EA727" s="124"/>
      <c r="EB727" s="124"/>
      <c r="EC727" s="124"/>
      <c r="ED727" s="124"/>
      <c r="EE727" s="124"/>
      <c r="EF727" s="124"/>
      <c r="EG727" s="124"/>
      <c r="EH727" s="124"/>
      <c r="EI727" s="124"/>
      <c r="EJ727" s="124"/>
      <c r="EK727" s="124"/>
      <c r="EL727" s="124"/>
      <c r="EM727" s="124"/>
      <c r="EN727" s="124"/>
      <c r="EO727" s="124"/>
      <c r="EP727" s="124"/>
      <c r="EQ727" s="124"/>
      <c r="ER727" s="124"/>
      <c r="ES727" s="124"/>
      <c r="ET727" s="124"/>
      <c r="EU727" s="124"/>
      <c r="EV727" s="124"/>
      <c r="EW727" s="124"/>
      <c r="EX727" s="124"/>
      <c r="EY727" s="124"/>
      <c r="EZ727" s="124"/>
      <c r="FA727" s="124"/>
      <c r="FB727" s="124"/>
      <c r="FC727" s="124"/>
      <c r="FD727" s="124"/>
      <c r="FE727" s="124"/>
      <c r="FF727" s="124"/>
      <c r="FG727" s="124"/>
      <c r="FH727" s="124"/>
      <c r="FI727" s="124"/>
      <c r="FJ727" s="124"/>
      <c r="FK727" s="124"/>
      <c r="FL727" s="124"/>
      <c r="FM727" s="124"/>
      <c r="FN727" s="124"/>
      <c r="FO727" s="124"/>
      <c r="FP727" s="124"/>
      <c r="FQ727" s="124"/>
      <c r="FR727" s="124"/>
      <c r="FS727" s="124"/>
      <c r="FT727" s="124"/>
      <c r="FU727" s="124"/>
      <c r="FV727" s="124"/>
      <c r="FW727" s="124"/>
      <c r="FX727" s="124"/>
      <c r="FY727" s="124"/>
      <c r="FZ727" s="124"/>
      <c r="GA727" s="124"/>
      <c r="GB727" s="124"/>
      <c r="GC727" s="124"/>
      <c r="GD727" s="124"/>
      <c r="GE727" s="124"/>
      <c r="GF727" s="124"/>
      <c r="GG727" s="124"/>
      <c r="GH727" s="124"/>
      <c r="GI727" s="124"/>
      <c r="GJ727" s="124"/>
      <c r="GK727" s="124"/>
      <c r="GL727" s="124"/>
      <c r="GM727" s="124"/>
      <c r="GN727" s="124"/>
      <c r="GO727" s="124"/>
      <c r="GP727" s="124"/>
      <c r="GQ727" s="124"/>
      <c r="GR727" s="124"/>
      <c r="GS727" s="124"/>
      <c r="GT727" s="124"/>
      <c r="GU727" s="124"/>
      <c r="GV727" s="124"/>
      <c r="GW727" s="124"/>
      <c r="GX727" s="124"/>
      <c r="GY727" s="124"/>
      <c r="GZ727" s="124"/>
      <c r="HA727" s="124"/>
      <c r="HB727" s="124"/>
      <c r="HC727" s="124"/>
      <c r="HD727" s="124"/>
      <c r="HE727" s="119"/>
      <c r="HF727" s="124"/>
      <c r="HG727" s="124"/>
    </row>
    <row r="728" spans="11:215" s="9" customFormat="1" ht="19.5" x14ac:dyDescent="0.45">
      <c r="K728" s="1"/>
      <c r="L728" s="1"/>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c r="BY728" s="124"/>
      <c r="BZ728" s="124"/>
      <c r="CA728" s="124"/>
      <c r="CB728" s="124"/>
      <c r="CC728" s="124"/>
      <c r="CD728" s="124"/>
      <c r="CE728" s="124"/>
      <c r="CF728" s="124"/>
      <c r="CG728" s="124"/>
      <c r="CH728" s="124"/>
      <c r="CI728" s="124"/>
      <c r="CJ728" s="124"/>
      <c r="CK728" s="124"/>
      <c r="CL728" s="124"/>
      <c r="CM728" s="124"/>
      <c r="CN728" s="124"/>
      <c r="CO728" s="124"/>
      <c r="CP728" s="124"/>
      <c r="CQ728" s="119"/>
      <c r="CR728" s="119"/>
      <c r="CS728" s="124"/>
      <c r="CT728" s="124"/>
      <c r="CU728" s="124"/>
      <c r="CV728" s="124"/>
      <c r="CW728" s="124"/>
      <c r="CX728" s="124"/>
      <c r="CY728" s="124"/>
      <c r="CZ728" s="124"/>
      <c r="DA728" s="124"/>
      <c r="DB728" s="124"/>
      <c r="DC728" s="124"/>
      <c r="DD728" s="124"/>
      <c r="DE728" s="124"/>
      <c r="DF728" s="124"/>
      <c r="DG728" s="124"/>
      <c r="DH728" s="124"/>
      <c r="DI728" s="124"/>
      <c r="DJ728" s="124"/>
      <c r="DK728" s="124"/>
      <c r="DL728" s="124"/>
      <c r="DM728" s="124"/>
      <c r="DN728" s="124"/>
      <c r="DO728" s="124"/>
      <c r="DP728" s="124"/>
      <c r="DQ728" s="124"/>
      <c r="DR728" s="124"/>
      <c r="DS728" s="124"/>
      <c r="DT728" s="124"/>
      <c r="DU728" s="124"/>
      <c r="DV728" s="124"/>
      <c r="DW728" s="124"/>
      <c r="DX728" s="124"/>
      <c r="DY728" s="124"/>
      <c r="DZ728" s="124"/>
      <c r="EA728" s="124"/>
      <c r="EB728" s="124"/>
      <c r="EC728" s="124"/>
      <c r="ED728" s="124"/>
      <c r="EE728" s="124"/>
      <c r="EF728" s="124"/>
      <c r="EG728" s="124"/>
      <c r="EH728" s="124"/>
      <c r="EI728" s="124"/>
      <c r="EJ728" s="124"/>
      <c r="EK728" s="124"/>
      <c r="EL728" s="124"/>
      <c r="EM728" s="124"/>
      <c r="EN728" s="124"/>
      <c r="EO728" s="124"/>
      <c r="EP728" s="124"/>
      <c r="EQ728" s="124"/>
      <c r="ER728" s="124"/>
      <c r="ES728" s="124"/>
      <c r="ET728" s="124"/>
      <c r="EU728" s="124"/>
      <c r="EV728" s="124"/>
      <c r="EW728" s="124"/>
      <c r="EX728" s="124"/>
      <c r="EY728" s="124"/>
      <c r="EZ728" s="124"/>
      <c r="FA728" s="124"/>
      <c r="FB728" s="124"/>
      <c r="FC728" s="124"/>
      <c r="FD728" s="124"/>
      <c r="FE728" s="124"/>
      <c r="FF728" s="124"/>
      <c r="FG728" s="124"/>
      <c r="FH728" s="124"/>
      <c r="FI728" s="124"/>
      <c r="FJ728" s="124"/>
      <c r="FK728" s="124"/>
      <c r="FL728" s="124"/>
      <c r="FM728" s="124"/>
      <c r="FN728" s="124"/>
      <c r="FO728" s="124"/>
      <c r="FP728" s="124"/>
      <c r="FQ728" s="124"/>
      <c r="FR728" s="124"/>
      <c r="FS728" s="124"/>
      <c r="FT728" s="124"/>
      <c r="FU728" s="124"/>
      <c r="FV728" s="124"/>
      <c r="FW728" s="124"/>
      <c r="FX728" s="124"/>
      <c r="FY728" s="124"/>
      <c r="FZ728" s="124"/>
      <c r="GA728" s="124"/>
      <c r="GB728" s="124"/>
      <c r="GC728" s="124"/>
      <c r="GD728" s="124"/>
      <c r="GE728" s="124"/>
      <c r="GF728" s="124"/>
      <c r="GG728" s="124"/>
      <c r="GH728" s="124"/>
      <c r="GI728" s="124"/>
      <c r="GJ728" s="124"/>
      <c r="GK728" s="124"/>
      <c r="GL728" s="124"/>
      <c r="GM728" s="124"/>
      <c r="GN728" s="124"/>
      <c r="GO728" s="124"/>
      <c r="GP728" s="124"/>
      <c r="GQ728" s="124"/>
      <c r="GR728" s="124"/>
      <c r="GS728" s="124"/>
      <c r="GT728" s="124"/>
      <c r="GU728" s="124"/>
      <c r="GV728" s="124"/>
      <c r="GW728" s="124"/>
      <c r="GX728" s="124"/>
      <c r="GY728" s="124"/>
      <c r="GZ728" s="124"/>
      <c r="HA728" s="124"/>
      <c r="HB728" s="124"/>
      <c r="HC728" s="124"/>
      <c r="HD728" s="124"/>
      <c r="HE728" s="119"/>
      <c r="HF728" s="124"/>
      <c r="HG728" s="124"/>
    </row>
    <row r="729" spans="11:215" s="9" customFormat="1" ht="19.5" x14ac:dyDescent="0.45">
      <c r="K729" s="1"/>
      <c r="L729" s="1"/>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c r="BT729" s="124"/>
      <c r="BU729" s="124"/>
      <c r="BV729" s="124"/>
      <c r="BW729" s="124"/>
      <c r="BX729" s="124"/>
      <c r="BY729" s="124"/>
      <c r="BZ729" s="124"/>
      <c r="CA729" s="124"/>
      <c r="CB729" s="124"/>
      <c r="CC729" s="124"/>
      <c r="CD729" s="124"/>
      <c r="CE729" s="124"/>
      <c r="CF729" s="124"/>
      <c r="CG729" s="124"/>
      <c r="CH729" s="124"/>
      <c r="CI729" s="124"/>
      <c r="CJ729" s="124"/>
      <c r="CK729" s="124"/>
      <c r="CL729" s="124"/>
      <c r="CM729" s="124"/>
      <c r="CN729" s="124"/>
      <c r="CO729" s="124"/>
      <c r="CP729" s="124"/>
      <c r="CQ729" s="119"/>
      <c r="CR729" s="119"/>
      <c r="CS729" s="124"/>
      <c r="CT729" s="124"/>
      <c r="CU729" s="124"/>
      <c r="CV729" s="124"/>
      <c r="CW729" s="124"/>
      <c r="CX729" s="124"/>
      <c r="CY729" s="124"/>
      <c r="CZ729" s="124"/>
      <c r="DA729" s="124"/>
      <c r="DB729" s="124"/>
      <c r="DC729" s="124"/>
      <c r="DD729" s="124"/>
      <c r="DE729" s="124"/>
      <c r="DF729" s="124"/>
      <c r="DG729" s="124"/>
      <c r="DH729" s="124"/>
      <c r="DI729" s="124"/>
      <c r="DJ729" s="124"/>
      <c r="DK729" s="124"/>
      <c r="DL729" s="124"/>
      <c r="DM729" s="124"/>
      <c r="DN729" s="124"/>
      <c r="DO729" s="124"/>
      <c r="DP729" s="124"/>
      <c r="DQ729" s="124"/>
      <c r="DR729" s="124"/>
      <c r="DS729" s="124"/>
      <c r="DT729" s="124"/>
      <c r="DU729" s="124"/>
      <c r="DV729" s="124"/>
      <c r="DW729" s="124"/>
      <c r="DX729" s="124"/>
      <c r="DY729" s="124"/>
      <c r="DZ729" s="124"/>
      <c r="EA729" s="124"/>
      <c r="EB729" s="124"/>
      <c r="EC729" s="124"/>
      <c r="ED729" s="124"/>
      <c r="EE729" s="124"/>
      <c r="EF729" s="124"/>
      <c r="EG729" s="124"/>
      <c r="EH729" s="124"/>
      <c r="EI729" s="124"/>
      <c r="EJ729" s="124"/>
      <c r="EK729" s="124"/>
      <c r="EL729" s="124"/>
      <c r="EM729" s="124"/>
      <c r="EN729" s="124"/>
      <c r="EO729" s="124"/>
      <c r="EP729" s="124"/>
      <c r="EQ729" s="124"/>
      <c r="ER729" s="124"/>
      <c r="ES729" s="124"/>
      <c r="ET729" s="124"/>
      <c r="EU729" s="124"/>
      <c r="EV729" s="124"/>
      <c r="EW729" s="124"/>
      <c r="EX729" s="124"/>
      <c r="EY729" s="124"/>
      <c r="EZ729" s="124"/>
      <c r="FA729" s="124"/>
      <c r="FB729" s="124"/>
      <c r="FC729" s="124"/>
      <c r="FD729" s="124"/>
      <c r="FE729" s="124"/>
      <c r="FF729" s="124"/>
      <c r="FG729" s="124"/>
      <c r="FH729" s="124"/>
      <c r="FI729" s="124"/>
      <c r="FJ729" s="124"/>
      <c r="FK729" s="124"/>
      <c r="FL729" s="124"/>
      <c r="FM729" s="124"/>
      <c r="FN729" s="124"/>
      <c r="FO729" s="124"/>
      <c r="FP729" s="124"/>
      <c r="FQ729" s="124"/>
      <c r="FR729" s="124"/>
      <c r="FS729" s="124"/>
      <c r="FT729" s="124"/>
      <c r="FU729" s="124"/>
      <c r="FV729" s="124"/>
      <c r="FW729" s="124"/>
      <c r="FX729" s="124"/>
      <c r="FY729" s="124"/>
      <c r="FZ729" s="124"/>
      <c r="GA729" s="124"/>
      <c r="GB729" s="124"/>
      <c r="GC729" s="124"/>
      <c r="GD729" s="124"/>
      <c r="GE729" s="124"/>
      <c r="GF729" s="124"/>
      <c r="GG729" s="124"/>
      <c r="GH729" s="124"/>
      <c r="GI729" s="124"/>
      <c r="GJ729" s="124"/>
      <c r="GK729" s="124"/>
      <c r="GL729" s="124"/>
      <c r="GM729" s="124"/>
      <c r="GN729" s="124"/>
      <c r="GO729" s="124"/>
      <c r="GP729" s="124"/>
      <c r="GQ729" s="124"/>
      <c r="GR729" s="124"/>
      <c r="GS729" s="124"/>
      <c r="GT729" s="124"/>
      <c r="GU729" s="124"/>
      <c r="GV729" s="124"/>
      <c r="GW729" s="124"/>
      <c r="GX729" s="124"/>
      <c r="GY729" s="124"/>
      <c r="GZ729" s="124"/>
      <c r="HA729" s="124"/>
      <c r="HB729" s="124"/>
      <c r="HC729" s="124"/>
      <c r="HD729" s="124"/>
      <c r="HE729" s="119"/>
      <c r="HF729" s="124"/>
      <c r="HG729" s="124"/>
    </row>
    <row r="730" spans="11:215" ht="19.5" x14ac:dyDescent="0.3">
      <c r="CQ730" s="119"/>
      <c r="CR730" s="119"/>
      <c r="HE730" s="119"/>
    </row>
    <row r="731" spans="11:215" ht="19.5" x14ac:dyDescent="0.3">
      <c r="CQ731" s="119"/>
      <c r="CR731" s="119"/>
      <c r="HE731" s="119"/>
    </row>
    <row r="732" spans="11:215" ht="19.5" x14ac:dyDescent="0.3">
      <c r="CQ732" s="119"/>
      <c r="CR732" s="119"/>
      <c r="HE732" s="119"/>
    </row>
    <row r="733" spans="11:215" ht="19.5" x14ac:dyDescent="0.3">
      <c r="CQ733" s="119"/>
      <c r="CR733" s="119"/>
      <c r="HE733" s="119"/>
    </row>
    <row r="734" spans="11:215" ht="19.5" x14ac:dyDescent="0.3">
      <c r="CQ734" s="119"/>
      <c r="CR734" s="119"/>
      <c r="HE734" s="119"/>
    </row>
    <row r="735" spans="11:215" ht="19.5" x14ac:dyDescent="0.3">
      <c r="CQ735" s="119"/>
      <c r="CR735" s="119"/>
      <c r="HE735" s="119"/>
    </row>
    <row r="736" spans="11:215" ht="19.5" x14ac:dyDescent="0.3">
      <c r="CQ736" s="119"/>
      <c r="CR736" s="119"/>
      <c r="HE736" s="119"/>
    </row>
    <row r="737" spans="95:213" ht="19.5" x14ac:dyDescent="0.3">
      <c r="CQ737" s="119"/>
      <c r="CR737" s="119"/>
      <c r="HE737" s="119"/>
    </row>
    <row r="738" spans="95:213" ht="19.5" x14ac:dyDescent="0.3">
      <c r="CQ738" s="119"/>
      <c r="CR738" s="119"/>
      <c r="HE738" s="119"/>
    </row>
    <row r="739" spans="95:213" ht="19.5" x14ac:dyDescent="0.3">
      <c r="CQ739" s="119"/>
      <c r="CR739" s="119"/>
      <c r="HE739" s="119"/>
    </row>
    <row r="740" spans="95:213" ht="19.5" x14ac:dyDescent="0.3">
      <c r="CQ740" s="119"/>
      <c r="CR740" s="119"/>
      <c r="HE740" s="119"/>
    </row>
    <row r="741" spans="95:213" ht="19.5" x14ac:dyDescent="0.3">
      <c r="HE741" s="119"/>
    </row>
    <row r="742" spans="95:213" ht="19.5" x14ac:dyDescent="0.3">
      <c r="HE742" s="119"/>
    </row>
    <row r="743" spans="95:213" ht="19.5" x14ac:dyDescent="0.3">
      <c r="HE743" s="119"/>
    </row>
    <row r="744" spans="95:213" ht="19.5" x14ac:dyDescent="0.3">
      <c r="HE744" s="119"/>
    </row>
    <row r="745" spans="95:213" ht="19.5" x14ac:dyDescent="0.3">
      <c r="HE745" s="119"/>
    </row>
    <row r="746" spans="95:213" ht="19.5" x14ac:dyDescent="0.3">
      <c r="HE746" s="119"/>
    </row>
    <row r="747" spans="95:213" ht="19.5" x14ac:dyDescent="0.3">
      <c r="HE747" s="119"/>
    </row>
    <row r="748" spans="95:213" ht="19.5" x14ac:dyDescent="0.3">
      <c r="HE748" s="119"/>
    </row>
    <row r="749" spans="95:213" ht="19.5" x14ac:dyDescent="0.3">
      <c r="HE749" s="119"/>
    </row>
    <row r="750" spans="95:213" ht="19.5" x14ac:dyDescent="0.3">
      <c r="HE750" s="119"/>
    </row>
    <row r="751" spans="95:213" ht="19.5" x14ac:dyDescent="0.3">
      <c r="HE751" s="119"/>
    </row>
    <row r="752" spans="95:213" ht="19.5" x14ac:dyDescent="0.3">
      <c r="HE752" s="119"/>
    </row>
    <row r="753" spans="213:213" ht="19.5" x14ac:dyDescent="0.3">
      <c r="HE753" s="119"/>
    </row>
    <row r="754" spans="213:213" ht="19.5" x14ac:dyDescent="0.3">
      <c r="HE754" s="119"/>
    </row>
    <row r="755" spans="213:213" ht="19.5" x14ac:dyDescent="0.3">
      <c r="HE755" s="119"/>
    </row>
    <row r="756" spans="213:213" ht="19.5" x14ac:dyDescent="0.3">
      <c r="HE756" s="119"/>
    </row>
    <row r="757" spans="213:213" ht="19.5" x14ac:dyDescent="0.3">
      <c r="HE757" s="119"/>
    </row>
    <row r="758" spans="213:213" ht="19.5" x14ac:dyDescent="0.3">
      <c r="HE758" s="119"/>
    </row>
    <row r="759" spans="213:213" ht="19.5" x14ac:dyDescent="0.3">
      <c r="HE759" s="119"/>
    </row>
    <row r="760" spans="213:213" ht="19.5" x14ac:dyDescent="0.3">
      <c r="HE760" s="119"/>
    </row>
    <row r="761" spans="213:213" ht="19.5" x14ac:dyDescent="0.3">
      <c r="HE761" s="119"/>
    </row>
    <row r="762" spans="213:213" ht="19.5" x14ac:dyDescent="0.3">
      <c r="HE762" s="119"/>
    </row>
    <row r="763" spans="213:213" ht="19.5" x14ac:dyDescent="0.3">
      <c r="HE763" s="119"/>
    </row>
    <row r="764" spans="213:213" ht="19.5" x14ac:dyDescent="0.3">
      <c r="HE764" s="119"/>
    </row>
    <row r="765" spans="213:213" ht="19.5" x14ac:dyDescent="0.3">
      <c r="HE765" s="119"/>
    </row>
    <row r="766" spans="213:213" ht="19.5" x14ac:dyDescent="0.3">
      <c r="HE766" s="119"/>
    </row>
    <row r="767" spans="213:213" ht="19.5" x14ac:dyDescent="0.3">
      <c r="HE767" s="119"/>
    </row>
    <row r="768" spans="213:213" ht="19.5" x14ac:dyDescent="0.3">
      <c r="HE768" s="119"/>
    </row>
    <row r="769" spans="213:213" ht="19.5" x14ac:dyDescent="0.3">
      <c r="HE769" s="119"/>
    </row>
    <row r="770" spans="213:213" ht="19.5" x14ac:dyDescent="0.3">
      <c r="HE770" s="119"/>
    </row>
    <row r="771" spans="213:213" ht="19.5" x14ac:dyDescent="0.3">
      <c r="HE771" s="119"/>
    </row>
    <row r="772" spans="213:213" ht="19.5" x14ac:dyDescent="0.3">
      <c r="HE772" s="119"/>
    </row>
    <row r="773" spans="213:213" ht="19.5" x14ac:dyDescent="0.3">
      <c r="HE773" s="119"/>
    </row>
    <row r="774" spans="213:213" ht="19.5" x14ac:dyDescent="0.3">
      <c r="HE774" s="119"/>
    </row>
    <row r="775" spans="213:213" ht="19.5" x14ac:dyDescent="0.3">
      <c r="HE775" s="119"/>
    </row>
    <row r="776" spans="213:213" ht="19.5" x14ac:dyDescent="0.3">
      <c r="HE776" s="119"/>
    </row>
    <row r="777" spans="213:213" ht="19.5" x14ac:dyDescent="0.3">
      <c r="HE777" s="119"/>
    </row>
    <row r="778" spans="213:213" ht="19.5" x14ac:dyDescent="0.3">
      <c r="HE778" s="119"/>
    </row>
    <row r="779" spans="213:213" ht="19.5" x14ac:dyDescent="0.3">
      <c r="HE779" s="119"/>
    </row>
    <row r="780" spans="213:213" ht="19.5" x14ac:dyDescent="0.3">
      <c r="HE780" s="119"/>
    </row>
    <row r="781" spans="213:213" ht="19.5" x14ac:dyDescent="0.3">
      <c r="HE781" s="119"/>
    </row>
    <row r="782" spans="213:213" ht="19.5" x14ac:dyDescent="0.3">
      <c r="HE782" s="119"/>
    </row>
    <row r="783" spans="213:213" ht="19.5" x14ac:dyDescent="0.3">
      <c r="HE783" s="119"/>
    </row>
    <row r="784" spans="213:213" ht="19.5" x14ac:dyDescent="0.3">
      <c r="HE784" s="119"/>
    </row>
    <row r="785" spans="213:213" ht="19.5" x14ac:dyDescent="0.3">
      <c r="HE785" s="119"/>
    </row>
    <row r="786" spans="213:213" ht="19.5" x14ac:dyDescent="0.3">
      <c r="HE786" s="119"/>
    </row>
    <row r="787" spans="213:213" ht="19.5" x14ac:dyDescent="0.3">
      <c r="HE787" s="119"/>
    </row>
    <row r="788" spans="213:213" ht="19.5" x14ac:dyDescent="0.3">
      <c r="HE788" s="119"/>
    </row>
    <row r="789" spans="213:213" ht="19.5" x14ac:dyDescent="0.3">
      <c r="HE789" s="119"/>
    </row>
    <row r="790" spans="213:213" ht="19.5" x14ac:dyDescent="0.3">
      <c r="HE790" s="119"/>
    </row>
    <row r="791" spans="213:213" ht="19.5" x14ac:dyDescent="0.3">
      <c r="HE791" s="119"/>
    </row>
    <row r="792" spans="213:213" ht="19.5" x14ac:dyDescent="0.3">
      <c r="HE792" s="119"/>
    </row>
    <row r="793" spans="213:213" ht="19.5" x14ac:dyDescent="0.3">
      <c r="HE793" s="119"/>
    </row>
    <row r="794" spans="213:213" ht="19.5" x14ac:dyDescent="0.3">
      <c r="HE794" s="119"/>
    </row>
    <row r="795" spans="213:213" ht="19.5" x14ac:dyDescent="0.3">
      <c r="HE795" s="119"/>
    </row>
    <row r="796" spans="213:213" ht="19.5" x14ac:dyDescent="0.3">
      <c r="HE796" s="119"/>
    </row>
    <row r="797" spans="213:213" ht="19.5" x14ac:dyDescent="0.3">
      <c r="HE797" s="119"/>
    </row>
    <row r="798" spans="213:213" ht="19.5" x14ac:dyDescent="0.3">
      <c r="HE798" s="119"/>
    </row>
    <row r="799" spans="213:213" ht="19.5" x14ac:dyDescent="0.3">
      <c r="HE799" s="119"/>
    </row>
    <row r="800" spans="213:213" ht="19.5" x14ac:dyDescent="0.3">
      <c r="HE800" s="119"/>
    </row>
    <row r="801" spans="213:213" ht="19.5" x14ac:dyDescent="0.3">
      <c r="HE801" s="119"/>
    </row>
    <row r="802" spans="213:213" ht="19.5" x14ac:dyDescent="0.3">
      <c r="HE802" s="119"/>
    </row>
    <row r="803" spans="213:213" ht="19.5" x14ac:dyDescent="0.3">
      <c r="HE803" s="119"/>
    </row>
    <row r="804" spans="213:213" ht="19.5" x14ac:dyDescent="0.3">
      <c r="HE804" s="119"/>
    </row>
    <row r="805" spans="213:213" ht="19.5" x14ac:dyDescent="0.3">
      <c r="HE805" s="119"/>
    </row>
    <row r="806" spans="213:213" ht="19.5" x14ac:dyDescent="0.3">
      <c r="HE806" s="119"/>
    </row>
    <row r="807" spans="213:213" ht="19.5" x14ac:dyDescent="0.3">
      <c r="HE807" s="119"/>
    </row>
    <row r="808" spans="213:213" ht="19.5" x14ac:dyDescent="0.3">
      <c r="HE808" s="119"/>
    </row>
    <row r="809" spans="213:213" ht="19.5" x14ac:dyDescent="0.3">
      <c r="HE809" s="119"/>
    </row>
    <row r="810" spans="213:213" ht="19.5" x14ac:dyDescent="0.3">
      <c r="HE810" s="119"/>
    </row>
    <row r="811" spans="213:213" ht="19.5" x14ac:dyDescent="0.3">
      <c r="HE811" s="119"/>
    </row>
    <row r="812" spans="213:213" ht="19.5" x14ac:dyDescent="0.3">
      <c r="HE812" s="119"/>
    </row>
    <row r="813" spans="213:213" ht="19.5" x14ac:dyDescent="0.3">
      <c r="HE813" s="119"/>
    </row>
    <row r="814" spans="213:213" ht="19.5" x14ac:dyDescent="0.3">
      <c r="HE814" s="119"/>
    </row>
    <row r="815" spans="213:213" ht="19.5" x14ac:dyDescent="0.3">
      <c r="HE815" s="119"/>
    </row>
    <row r="816" spans="213:213" ht="19.5" x14ac:dyDescent="0.3">
      <c r="HE816" s="119"/>
    </row>
    <row r="817" spans="213:213" ht="19.5" x14ac:dyDescent="0.3">
      <c r="HE817" s="119"/>
    </row>
    <row r="818" spans="213:213" ht="19.5" x14ac:dyDescent="0.3">
      <c r="HE818" s="119"/>
    </row>
    <row r="819" spans="213:213" ht="19.5" x14ac:dyDescent="0.3">
      <c r="HE819" s="119"/>
    </row>
    <row r="820" spans="213:213" ht="19.5" x14ac:dyDescent="0.3">
      <c r="HE820" s="119"/>
    </row>
    <row r="821" spans="213:213" ht="19.5" x14ac:dyDescent="0.3">
      <c r="HE821" s="119"/>
    </row>
    <row r="822" spans="213:213" ht="19.5" x14ac:dyDescent="0.3">
      <c r="HE822" s="119"/>
    </row>
    <row r="823" spans="213:213" ht="19.5" x14ac:dyDescent="0.3">
      <c r="HE823" s="119"/>
    </row>
    <row r="824" spans="213:213" ht="19.5" x14ac:dyDescent="0.3">
      <c r="HE824" s="119"/>
    </row>
    <row r="825" spans="213:213" ht="19.5" x14ac:dyDescent="0.3">
      <c r="HE825" s="119"/>
    </row>
    <row r="826" spans="213:213" ht="19.5" x14ac:dyDescent="0.3">
      <c r="HE826" s="119"/>
    </row>
    <row r="827" spans="213:213" ht="19.5" x14ac:dyDescent="0.3">
      <c r="HE827" s="119"/>
    </row>
    <row r="828" spans="213:213" ht="19.5" x14ac:dyDescent="0.3">
      <c r="HE828" s="119"/>
    </row>
    <row r="829" spans="213:213" ht="19.5" x14ac:dyDescent="0.3">
      <c r="HE829" s="119"/>
    </row>
    <row r="830" spans="213:213" ht="19.5" x14ac:dyDescent="0.3">
      <c r="HE830" s="119"/>
    </row>
    <row r="831" spans="213:213" ht="19.5" x14ac:dyDescent="0.3">
      <c r="HE831" s="119"/>
    </row>
    <row r="832" spans="213:213" ht="19.5" x14ac:dyDescent="0.3">
      <c r="HE832" s="119"/>
    </row>
    <row r="833" spans="213:213" ht="19.5" x14ac:dyDescent="0.3">
      <c r="HE833" s="119"/>
    </row>
    <row r="834" spans="213:213" ht="19.5" x14ac:dyDescent="0.3">
      <c r="HE834" s="119"/>
    </row>
    <row r="835" spans="213:213" ht="19.5" x14ac:dyDescent="0.3">
      <c r="HE835" s="119"/>
    </row>
    <row r="836" spans="213:213" ht="19.5" x14ac:dyDescent="0.3">
      <c r="HE836" s="119"/>
    </row>
    <row r="837" spans="213:213" ht="19.5" x14ac:dyDescent="0.3">
      <c r="HE837" s="119"/>
    </row>
    <row r="838" spans="213:213" ht="19.5" x14ac:dyDescent="0.3">
      <c r="HE838" s="119"/>
    </row>
    <row r="839" spans="213:213" ht="19.5" x14ac:dyDescent="0.3">
      <c r="HE839" s="119"/>
    </row>
    <row r="840" spans="213:213" ht="19.5" x14ac:dyDescent="0.3">
      <c r="HE840" s="119"/>
    </row>
    <row r="841" spans="213:213" ht="19.5" x14ac:dyDescent="0.3">
      <c r="HE841" s="119"/>
    </row>
    <row r="842" spans="213:213" ht="19.5" x14ac:dyDescent="0.3">
      <c r="HE842" s="119"/>
    </row>
    <row r="843" spans="213:213" ht="19.5" x14ac:dyDescent="0.3">
      <c r="HE843" s="119"/>
    </row>
    <row r="844" spans="213:213" ht="19.5" x14ac:dyDescent="0.3">
      <c r="HE844" s="119"/>
    </row>
    <row r="845" spans="213:213" ht="19.5" x14ac:dyDescent="0.3">
      <c r="HE845" s="119"/>
    </row>
    <row r="846" spans="213:213" ht="19.5" x14ac:dyDescent="0.3">
      <c r="HE846" s="119"/>
    </row>
    <row r="847" spans="213:213" ht="19.5" x14ac:dyDescent="0.3">
      <c r="HE847" s="119"/>
    </row>
    <row r="848" spans="213:213" ht="19.5" x14ac:dyDescent="0.3">
      <c r="HE848" s="119"/>
    </row>
    <row r="849" spans="213:213" ht="19.5" x14ac:dyDescent="0.3">
      <c r="HE849" s="119"/>
    </row>
    <row r="850" spans="213:213" ht="19.5" x14ac:dyDescent="0.3">
      <c r="HE850" s="119"/>
    </row>
    <row r="851" spans="213:213" ht="19.5" x14ac:dyDescent="0.3">
      <c r="HE851" s="119"/>
    </row>
    <row r="852" spans="213:213" ht="19.5" x14ac:dyDescent="0.3">
      <c r="HE852" s="119"/>
    </row>
    <row r="853" spans="213:213" ht="19.5" x14ac:dyDescent="0.3">
      <c r="HE853" s="119"/>
    </row>
    <row r="854" spans="213:213" ht="19.5" x14ac:dyDescent="0.3">
      <c r="HE854" s="119"/>
    </row>
    <row r="855" spans="213:213" ht="19.5" x14ac:dyDescent="0.3">
      <c r="HE855" s="119"/>
    </row>
    <row r="856" spans="213:213" ht="19.5" x14ac:dyDescent="0.3">
      <c r="HE856" s="119"/>
    </row>
    <row r="857" spans="213:213" ht="19.5" x14ac:dyDescent="0.3">
      <c r="HE857" s="119"/>
    </row>
    <row r="858" spans="213:213" ht="19.5" x14ac:dyDescent="0.3">
      <c r="HE858" s="119"/>
    </row>
    <row r="859" spans="213:213" ht="19.5" x14ac:dyDescent="0.3">
      <c r="HE859" s="119"/>
    </row>
    <row r="860" spans="213:213" ht="19.5" x14ac:dyDescent="0.3">
      <c r="HE860" s="119"/>
    </row>
    <row r="861" spans="213:213" ht="19.5" x14ac:dyDescent="0.3">
      <c r="HE861" s="119"/>
    </row>
    <row r="862" spans="213:213" ht="19.5" x14ac:dyDescent="0.3">
      <c r="HE862" s="119"/>
    </row>
    <row r="863" spans="213:213" ht="19.5" x14ac:dyDescent="0.3">
      <c r="HE863" s="119"/>
    </row>
    <row r="864" spans="213:213" ht="19.5" x14ac:dyDescent="0.3">
      <c r="HE864" s="119"/>
    </row>
    <row r="865" spans="213:213" ht="19.5" x14ac:dyDescent="0.3">
      <c r="HE865" s="119"/>
    </row>
    <row r="866" spans="213:213" ht="19.5" x14ac:dyDescent="0.3">
      <c r="HE866" s="119"/>
    </row>
    <row r="867" spans="213:213" ht="19.5" x14ac:dyDescent="0.3">
      <c r="HE867" s="119"/>
    </row>
    <row r="868" spans="213:213" ht="19.5" x14ac:dyDescent="0.3">
      <c r="HE868" s="119"/>
    </row>
    <row r="869" spans="213:213" ht="19.5" x14ac:dyDescent="0.3">
      <c r="HE869" s="119"/>
    </row>
    <row r="870" spans="213:213" ht="19.5" x14ac:dyDescent="0.3">
      <c r="HE870" s="119"/>
    </row>
    <row r="871" spans="213:213" ht="19.5" x14ac:dyDescent="0.3">
      <c r="HE871" s="119"/>
    </row>
    <row r="872" spans="213:213" ht="19.5" x14ac:dyDescent="0.3">
      <c r="HE872" s="119"/>
    </row>
    <row r="873" spans="213:213" ht="19.5" x14ac:dyDescent="0.3">
      <c r="HE873" s="119"/>
    </row>
    <row r="874" spans="213:213" ht="19.5" x14ac:dyDescent="0.3">
      <c r="HE874" s="119"/>
    </row>
    <row r="875" spans="213:213" ht="19.5" x14ac:dyDescent="0.3">
      <c r="HE875" s="119"/>
    </row>
    <row r="876" spans="213:213" ht="19.5" x14ac:dyDescent="0.3">
      <c r="HE876" s="119"/>
    </row>
    <row r="877" spans="213:213" ht="19.5" x14ac:dyDescent="0.3">
      <c r="HE877" s="119"/>
    </row>
    <row r="878" spans="213:213" ht="19.5" x14ac:dyDescent="0.3">
      <c r="HE878" s="119"/>
    </row>
    <row r="879" spans="213:213" ht="19.5" x14ac:dyDescent="0.3">
      <c r="HE879" s="119"/>
    </row>
    <row r="880" spans="213:213" ht="19.5" x14ac:dyDescent="0.3">
      <c r="HE880" s="119"/>
    </row>
    <row r="881" spans="213:213" ht="19.5" x14ac:dyDescent="0.3">
      <c r="HE881" s="119"/>
    </row>
    <row r="882" spans="213:213" ht="19.5" x14ac:dyDescent="0.3">
      <c r="HE882" s="119"/>
    </row>
    <row r="883" spans="213:213" ht="19.5" x14ac:dyDescent="0.3">
      <c r="HE883" s="119"/>
    </row>
    <row r="884" spans="213:213" ht="19.5" x14ac:dyDescent="0.3">
      <c r="HE884" s="119"/>
    </row>
    <row r="885" spans="213:213" ht="19.5" x14ac:dyDescent="0.3">
      <c r="HE885" s="119"/>
    </row>
    <row r="886" spans="213:213" ht="19.5" x14ac:dyDescent="0.3">
      <c r="HE886" s="119"/>
    </row>
    <row r="887" spans="213:213" ht="19.5" x14ac:dyDescent="0.3">
      <c r="HE887" s="119"/>
    </row>
    <row r="888" spans="213:213" ht="19.5" x14ac:dyDescent="0.3">
      <c r="HE888" s="119"/>
    </row>
    <row r="889" spans="213:213" ht="19.5" x14ac:dyDescent="0.3">
      <c r="HE889" s="119"/>
    </row>
    <row r="890" spans="213:213" ht="19.5" x14ac:dyDescent="0.3">
      <c r="HE890" s="119"/>
    </row>
    <row r="891" spans="213:213" ht="19.5" x14ac:dyDescent="0.3">
      <c r="HE891" s="119"/>
    </row>
    <row r="892" spans="213:213" ht="19.5" x14ac:dyDescent="0.3">
      <c r="HE892" s="119"/>
    </row>
    <row r="893" spans="213:213" ht="19.5" x14ac:dyDescent="0.3">
      <c r="HE893" s="119"/>
    </row>
    <row r="894" spans="213:213" ht="19.5" x14ac:dyDescent="0.3">
      <c r="HE894" s="119"/>
    </row>
    <row r="895" spans="213:213" ht="19.5" x14ac:dyDescent="0.3">
      <c r="HE895" s="119"/>
    </row>
    <row r="896" spans="213:213" ht="19.5" x14ac:dyDescent="0.3">
      <c r="HE896" s="119"/>
    </row>
    <row r="897" spans="213:213" ht="19.5" x14ac:dyDescent="0.3">
      <c r="HE897" s="119"/>
    </row>
    <row r="898" spans="213:213" ht="19.5" x14ac:dyDescent="0.3">
      <c r="HE898" s="119"/>
    </row>
    <row r="899" spans="213:213" ht="19.5" x14ac:dyDescent="0.3">
      <c r="HE899" s="119"/>
    </row>
    <row r="900" spans="213:213" ht="19.5" x14ac:dyDescent="0.3">
      <c r="HE900" s="119"/>
    </row>
    <row r="901" spans="213:213" ht="19.5" x14ac:dyDescent="0.3">
      <c r="HE901" s="119"/>
    </row>
    <row r="902" spans="213:213" ht="19.5" x14ac:dyDescent="0.3">
      <c r="HE902" s="119"/>
    </row>
    <row r="903" spans="213:213" ht="19.5" x14ac:dyDescent="0.3">
      <c r="HE903" s="119"/>
    </row>
  </sheetData>
  <sheetProtection formatCells="0" formatColumns="0" formatRows="0" autoFilter="0"/>
  <autoFilter ref="A15:HI706" xr:uid="{00000000-0009-0000-0000-000001000000}"/>
  <dataConsolidate/>
  <customSheetViews>
    <customSheetView guid="{0D17D922-05D9-483A-A24A-212AB0458DF4}" scale="50" showPageBreaks="1" printArea="1" showAutoFilter="1" hiddenRows="1" hiddenColumns="1" view="pageBreakPreview">
      <pane xSplit="32" ySplit="21" topLeftCell="AY142" activePane="bottomRight" state="frozen"/>
      <selection pane="bottomRight" activeCell="BK142" sqref="BK142"/>
      <pageMargins left="0.23622047244094491" right="0.23622047244094491" top="0.74803149606299213" bottom="0.74803149606299213" header="0.31496062992125984" footer="0.31496062992125984"/>
      <pageSetup paperSize="8" scale="29" fitToHeight="0" orientation="landscape" r:id="rId1"/>
      <headerFooter>
        <oddFooter>&amp;L&amp;F&amp;C&amp;P no &amp;N</oddFooter>
      </headerFooter>
      <autoFilter ref="B21:CI367" xr:uid="{F97B56A2-4271-4693-BD79-276249D2C245}"/>
    </customSheetView>
    <customSheetView guid="{950C36B5-413E-463B-8AD1-800485DBFC2D}" scale="50" showPageBreaks="1" printArea="1" showAutoFilter="1" hiddenRows="1" hiddenColumns="1" view="pageBreakPreview">
      <pane xSplit="32" ySplit="21" topLeftCell="AT52" activePane="bottomRight" state="frozen"/>
      <selection pane="bottomRight" activeCell="BI53" sqref="BI53"/>
      <pageMargins left="0.23622047244094491" right="0.23622047244094491" top="0.74803149606299213" bottom="0.74803149606299213" header="0.31496062992125984" footer="0.31496062992125984"/>
      <pageSetup paperSize="8" scale="29" fitToHeight="0" orientation="landscape" r:id="rId2"/>
      <headerFooter>
        <oddFooter>&amp;L&amp;F&amp;C&amp;P no &amp;N</oddFooter>
      </headerFooter>
      <autoFilter ref="B21:CI367" xr:uid="{6C3B248F-8141-4436-8B83-D6E2C0F31513}"/>
    </customSheetView>
    <customSheetView guid="{DA54D1AC-385C-417F-99FC-2D992090A236}" scale="50" showPageBreaks="1" printArea="1" filter="1" showAutoFilter="1" hiddenRows="1" hiddenColumns="1" view="pageBreakPreview">
      <pane xSplit="9" ySplit="21" topLeftCell="AI22" activePane="bottomRight" state="frozen"/>
      <selection pane="bottomRight" activeCell="K22" sqref="K22:R24"/>
      <pageMargins left="0.23622047244094491" right="0.23622047244094491" top="0.74803149606299213" bottom="0.74803149606299213" header="0.31496062992125984" footer="0.31496062992125984"/>
      <pageSetup paperSize="8" scale="32" fitToHeight="0" orientation="landscape" r:id="rId3"/>
      <headerFooter>
        <oddFooter>&amp;L&amp;F&amp;C&amp;P no &amp;N</oddFooter>
      </headerFooter>
      <autoFilter ref="B21:CI367" xr:uid="{759F0C4C-8CF1-443B-8C08-F58E45D11958}">
        <filterColumn colId="5">
          <filters>
            <filter val="IZM"/>
          </filters>
        </filterColumn>
      </autoFilter>
    </customSheetView>
    <customSheetView guid="{945784F3-6C9E-4B27-9E4D-9B56F40543EE}" scale="50" showPageBreaks="1" printArea="1" showAutoFilter="1" hiddenRows="1" hiddenColumns="1" view="pageBreakPreview">
      <selection activeCell="AI22" sqref="AI22"/>
      <pageMargins left="0.23622047244094491" right="0.23622047244094491" top="0.74803149606299213" bottom="0.74803149606299213" header="0.31496062992125984" footer="0.31496062992125984"/>
      <pageSetup paperSize="8" scale="29" fitToHeight="0" orientation="landscape" r:id="rId4"/>
      <headerFooter>
        <oddFooter>&amp;L&amp;F&amp;C&amp;P no &amp;N</oddFooter>
      </headerFooter>
      <autoFilter ref="B21:CI367" xr:uid="{95FAA111-F0D7-490C-8A95-8952C39EF19A}"/>
    </customSheetView>
  </customSheetViews>
  <mergeCells count="55">
    <mergeCell ref="Y5:AO5"/>
    <mergeCell ref="AA6:AL6"/>
    <mergeCell ref="Y6:Y7"/>
    <mergeCell ref="CD6:CD7"/>
    <mergeCell ref="F2:HG2"/>
    <mergeCell ref="AN6:AN7"/>
    <mergeCell ref="AO6:AO7"/>
    <mergeCell ref="HF6:HF14"/>
    <mergeCell ref="HG6:HG14"/>
    <mergeCell ref="HE6:HE14"/>
    <mergeCell ref="FU6:FU7"/>
    <mergeCell ref="HC6:HC7"/>
    <mergeCell ref="CQ6:CQ7"/>
    <mergeCell ref="FS6:FS7"/>
    <mergeCell ref="HD6:HD7"/>
    <mergeCell ref="BD6:BD7"/>
    <mergeCell ref="E6:E14"/>
    <mergeCell ref="Q7:Q14"/>
    <mergeCell ref="R7:R14"/>
    <mergeCell ref="O6:O14"/>
    <mergeCell ref="Q6:W6"/>
    <mergeCell ref="U7:U14"/>
    <mergeCell ref="V7:V14"/>
    <mergeCell ref="W7:W14"/>
    <mergeCell ref="I6:I14"/>
    <mergeCell ref="K6:K14"/>
    <mergeCell ref="F6:F14"/>
    <mergeCell ref="G6:G14"/>
    <mergeCell ref="H6:H14"/>
    <mergeCell ref="M6:M14"/>
    <mergeCell ref="N6:N14"/>
    <mergeCell ref="S7:S14"/>
    <mergeCell ref="AQ6:BB6"/>
    <mergeCell ref="BC6:BC7"/>
    <mergeCell ref="BQ6:BQ7"/>
    <mergeCell ref="Z6:Z7"/>
    <mergeCell ref="BE6:BP6"/>
    <mergeCell ref="AM6:AM7"/>
    <mergeCell ref="F711:G711"/>
    <mergeCell ref="P7:P14"/>
    <mergeCell ref="X6:X7"/>
    <mergeCell ref="T7:T14"/>
    <mergeCell ref="AP6:AP7"/>
    <mergeCell ref="HI6:HI14"/>
    <mergeCell ref="HH6:HH14"/>
    <mergeCell ref="CS6:FL6"/>
    <mergeCell ref="CE6:CP6"/>
    <mergeCell ref="BR6:CC6"/>
    <mergeCell ref="CR6:CR7"/>
    <mergeCell ref="FT6:FT7"/>
    <mergeCell ref="FV6:FZ6"/>
    <mergeCell ref="GA6:GG6"/>
    <mergeCell ref="GH6:GN6"/>
    <mergeCell ref="GO6:GU6"/>
    <mergeCell ref="GV6:HB6"/>
  </mergeCells>
  <phoneticPr fontId="31" type="noConversion"/>
  <conditionalFormatting sqref="P20:P21">
    <cfRule type="duplicateValues" dxfId="217" priority="297"/>
  </conditionalFormatting>
  <conditionalFormatting sqref="P23:P24">
    <cfRule type="duplicateValues" dxfId="216" priority="296"/>
  </conditionalFormatting>
  <conditionalFormatting sqref="P26:P27">
    <cfRule type="duplicateValues" dxfId="215" priority="295"/>
  </conditionalFormatting>
  <conditionalFormatting sqref="P29:P30">
    <cfRule type="duplicateValues" dxfId="214" priority="294"/>
  </conditionalFormatting>
  <conditionalFormatting sqref="P32:P33">
    <cfRule type="duplicateValues" dxfId="213" priority="293"/>
  </conditionalFormatting>
  <conditionalFormatting sqref="P35:P36">
    <cfRule type="duplicateValues" dxfId="212" priority="292"/>
  </conditionalFormatting>
  <conditionalFormatting sqref="P38:P39">
    <cfRule type="duplicateValues" dxfId="211" priority="291"/>
  </conditionalFormatting>
  <conditionalFormatting sqref="P41:P42">
    <cfRule type="duplicateValues" dxfId="210" priority="290"/>
  </conditionalFormatting>
  <conditionalFormatting sqref="P44:P45">
    <cfRule type="duplicateValues" dxfId="209" priority="289"/>
  </conditionalFormatting>
  <conditionalFormatting sqref="P47:P48">
    <cfRule type="duplicateValues" dxfId="208" priority="288"/>
  </conditionalFormatting>
  <conditionalFormatting sqref="P50:P51">
    <cfRule type="duplicateValues" dxfId="207" priority="287"/>
  </conditionalFormatting>
  <conditionalFormatting sqref="P53:P54">
    <cfRule type="duplicateValues" dxfId="206" priority="286"/>
  </conditionalFormatting>
  <conditionalFormatting sqref="P56:P57">
    <cfRule type="duplicateValues" dxfId="205" priority="285"/>
  </conditionalFormatting>
  <conditionalFormatting sqref="P59:P60">
    <cfRule type="duplicateValues" dxfId="204" priority="284"/>
  </conditionalFormatting>
  <conditionalFormatting sqref="P62:P63">
    <cfRule type="duplicateValues" dxfId="203" priority="283"/>
  </conditionalFormatting>
  <conditionalFormatting sqref="P65:P66">
    <cfRule type="duplicateValues" dxfId="202" priority="282"/>
  </conditionalFormatting>
  <conditionalFormatting sqref="P68:P69">
    <cfRule type="duplicateValues" dxfId="201" priority="281"/>
  </conditionalFormatting>
  <conditionalFormatting sqref="P71:P72">
    <cfRule type="duplicateValues" dxfId="200" priority="280"/>
  </conditionalFormatting>
  <conditionalFormatting sqref="P74:P75">
    <cfRule type="duplicateValues" dxfId="199" priority="279"/>
  </conditionalFormatting>
  <conditionalFormatting sqref="P77:P78">
    <cfRule type="duplicateValues" dxfId="198" priority="278"/>
  </conditionalFormatting>
  <conditionalFormatting sqref="P80:P81">
    <cfRule type="duplicateValues" dxfId="197" priority="277"/>
  </conditionalFormatting>
  <conditionalFormatting sqref="P83:P84">
    <cfRule type="duplicateValues" dxfId="196" priority="276"/>
  </conditionalFormatting>
  <conditionalFormatting sqref="P86:P87">
    <cfRule type="duplicateValues" dxfId="195" priority="275"/>
  </conditionalFormatting>
  <conditionalFormatting sqref="P89:P90">
    <cfRule type="duplicateValues" dxfId="194" priority="274"/>
  </conditionalFormatting>
  <conditionalFormatting sqref="P92:P93">
    <cfRule type="duplicateValues" dxfId="193" priority="273"/>
  </conditionalFormatting>
  <conditionalFormatting sqref="P95:P96">
    <cfRule type="duplicateValues" dxfId="192" priority="272"/>
  </conditionalFormatting>
  <conditionalFormatting sqref="P98:P99">
    <cfRule type="duplicateValues" dxfId="191" priority="271"/>
  </conditionalFormatting>
  <conditionalFormatting sqref="P101:P102">
    <cfRule type="duplicateValues" dxfId="190" priority="270"/>
  </conditionalFormatting>
  <conditionalFormatting sqref="P104:P105">
    <cfRule type="duplicateValues" dxfId="189" priority="269"/>
  </conditionalFormatting>
  <conditionalFormatting sqref="P107:P108">
    <cfRule type="duplicateValues" dxfId="188" priority="268"/>
  </conditionalFormatting>
  <conditionalFormatting sqref="P110:P111">
    <cfRule type="duplicateValues" dxfId="187" priority="267"/>
  </conditionalFormatting>
  <conditionalFormatting sqref="P113:P114">
    <cfRule type="duplicateValues" dxfId="186" priority="266"/>
  </conditionalFormatting>
  <conditionalFormatting sqref="P116:P117">
    <cfRule type="duplicateValues" dxfId="185" priority="265"/>
  </conditionalFormatting>
  <conditionalFormatting sqref="P119:P120">
    <cfRule type="duplicateValues" dxfId="184" priority="264"/>
  </conditionalFormatting>
  <conditionalFormatting sqref="P128:P129">
    <cfRule type="duplicateValues" dxfId="183" priority="262"/>
  </conditionalFormatting>
  <conditionalFormatting sqref="P131:P132">
    <cfRule type="duplicateValues" dxfId="182" priority="261"/>
  </conditionalFormatting>
  <conditionalFormatting sqref="P134:P135">
    <cfRule type="duplicateValues" dxfId="181" priority="260"/>
  </conditionalFormatting>
  <conditionalFormatting sqref="P137:P138">
    <cfRule type="duplicateValues" dxfId="180" priority="259"/>
  </conditionalFormatting>
  <conditionalFormatting sqref="P140:P141">
    <cfRule type="duplicateValues" dxfId="179" priority="258"/>
  </conditionalFormatting>
  <conditionalFormatting sqref="P143:P144">
    <cfRule type="duplicateValues" dxfId="178" priority="257"/>
  </conditionalFormatting>
  <conditionalFormatting sqref="P146:P147">
    <cfRule type="duplicateValues" dxfId="177" priority="256"/>
  </conditionalFormatting>
  <conditionalFormatting sqref="P149:P150">
    <cfRule type="duplicateValues" dxfId="176" priority="255"/>
  </conditionalFormatting>
  <conditionalFormatting sqref="P152:P153">
    <cfRule type="duplicateValues" dxfId="175" priority="254"/>
  </conditionalFormatting>
  <conditionalFormatting sqref="P155:P156">
    <cfRule type="duplicateValues" dxfId="174" priority="253"/>
  </conditionalFormatting>
  <conditionalFormatting sqref="P158:P159">
    <cfRule type="duplicateValues" dxfId="173" priority="252"/>
  </conditionalFormatting>
  <conditionalFormatting sqref="P161:P162">
    <cfRule type="duplicateValues" dxfId="172" priority="251"/>
  </conditionalFormatting>
  <conditionalFormatting sqref="P164:P165">
    <cfRule type="duplicateValues" dxfId="171" priority="250"/>
  </conditionalFormatting>
  <conditionalFormatting sqref="P167:P168">
    <cfRule type="duplicateValues" dxfId="170" priority="249"/>
  </conditionalFormatting>
  <conditionalFormatting sqref="P170:P171">
    <cfRule type="duplicateValues" dxfId="169" priority="248"/>
  </conditionalFormatting>
  <conditionalFormatting sqref="P173:P174">
    <cfRule type="duplicateValues" dxfId="168" priority="247"/>
  </conditionalFormatting>
  <conditionalFormatting sqref="P176:P177">
    <cfRule type="duplicateValues" dxfId="167" priority="246"/>
  </conditionalFormatting>
  <conditionalFormatting sqref="P179:P180">
    <cfRule type="duplicateValues" dxfId="166" priority="245"/>
  </conditionalFormatting>
  <conditionalFormatting sqref="P182:P183">
    <cfRule type="duplicateValues" dxfId="165" priority="244"/>
  </conditionalFormatting>
  <conditionalFormatting sqref="P185:P186">
    <cfRule type="duplicateValues" dxfId="164" priority="242"/>
  </conditionalFormatting>
  <conditionalFormatting sqref="P188:P189">
    <cfRule type="duplicateValues" dxfId="163" priority="241"/>
  </conditionalFormatting>
  <conditionalFormatting sqref="P191:P192">
    <cfRule type="duplicateValues" dxfId="162" priority="240"/>
  </conditionalFormatting>
  <conditionalFormatting sqref="P194:P195">
    <cfRule type="duplicateValues" dxfId="161" priority="239"/>
  </conditionalFormatting>
  <conditionalFormatting sqref="P197:P198">
    <cfRule type="duplicateValues" dxfId="160" priority="238"/>
  </conditionalFormatting>
  <conditionalFormatting sqref="P200:P201">
    <cfRule type="duplicateValues" dxfId="159" priority="237"/>
  </conditionalFormatting>
  <conditionalFormatting sqref="P203:P204">
    <cfRule type="duplicateValues" dxfId="158" priority="236"/>
  </conditionalFormatting>
  <conditionalFormatting sqref="P206:P207">
    <cfRule type="duplicateValues" dxfId="157" priority="235"/>
  </conditionalFormatting>
  <conditionalFormatting sqref="P215:P216">
    <cfRule type="duplicateValues" dxfId="156" priority="233"/>
  </conditionalFormatting>
  <conditionalFormatting sqref="P218:P219">
    <cfRule type="duplicateValues" dxfId="155" priority="232"/>
  </conditionalFormatting>
  <conditionalFormatting sqref="P221:P222">
    <cfRule type="duplicateValues" dxfId="154" priority="231"/>
  </conditionalFormatting>
  <conditionalFormatting sqref="P224:P225">
    <cfRule type="duplicateValues" dxfId="153" priority="230"/>
  </conditionalFormatting>
  <conditionalFormatting sqref="P227:P228">
    <cfRule type="duplicateValues" dxfId="152" priority="229"/>
  </conditionalFormatting>
  <conditionalFormatting sqref="P230:P231">
    <cfRule type="duplicateValues" dxfId="151" priority="228"/>
  </conditionalFormatting>
  <conditionalFormatting sqref="P233:P234">
    <cfRule type="duplicateValues" dxfId="150" priority="227"/>
  </conditionalFormatting>
  <conditionalFormatting sqref="P236:P237">
    <cfRule type="duplicateValues" dxfId="149" priority="226"/>
  </conditionalFormatting>
  <conditionalFormatting sqref="P239:P240">
    <cfRule type="duplicateValues" dxfId="148" priority="225"/>
  </conditionalFormatting>
  <conditionalFormatting sqref="P242:P243">
    <cfRule type="duplicateValues" dxfId="147" priority="224"/>
  </conditionalFormatting>
  <conditionalFormatting sqref="P245:P246">
    <cfRule type="duplicateValues" dxfId="146" priority="223"/>
  </conditionalFormatting>
  <conditionalFormatting sqref="P248:P249">
    <cfRule type="duplicateValues" dxfId="145" priority="222"/>
  </conditionalFormatting>
  <conditionalFormatting sqref="P251:P252">
    <cfRule type="duplicateValues" dxfId="144" priority="221"/>
  </conditionalFormatting>
  <conditionalFormatting sqref="P254:P255">
    <cfRule type="duplicateValues" dxfId="143" priority="220"/>
  </conditionalFormatting>
  <conditionalFormatting sqref="P257:P258">
    <cfRule type="duplicateValues" dxfId="142" priority="219"/>
  </conditionalFormatting>
  <conditionalFormatting sqref="P266:P267">
    <cfRule type="duplicateValues" dxfId="141" priority="217"/>
  </conditionalFormatting>
  <conditionalFormatting sqref="P269:P270">
    <cfRule type="duplicateValues" dxfId="140" priority="216"/>
  </conditionalFormatting>
  <conditionalFormatting sqref="P272:P273">
    <cfRule type="duplicateValues" dxfId="139" priority="215"/>
  </conditionalFormatting>
  <conditionalFormatting sqref="P275:P276">
    <cfRule type="duplicateValues" dxfId="138" priority="214"/>
  </conditionalFormatting>
  <conditionalFormatting sqref="P278:P279">
    <cfRule type="duplicateValues" dxfId="137" priority="213"/>
  </conditionalFormatting>
  <conditionalFormatting sqref="P281:P282">
    <cfRule type="duplicateValues" dxfId="136" priority="212"/>
  </conditionalFormatting>
  <conditionalFormatting sqref="P284:P285">
    <cfRule type="duplicateValues" dxfId="135" priority="211"/>
  </conditionalFormatting>
  <conditionalFormatting sqref="P287:P288">
    <cfRule type="duplicateValues" dxfId="134" priority="210"/>
  </conditionalFormatting>
  <conditionalFormatting sqref="P290:P291">
    <cfRule type="duplicateValues" dxfId="133" priority="209"/>
  </conditionalFormatting>
  <conditionalFormatting sqref="P293:P294">
    <cfRule type="duplicateValues" dxfId="132" priority="208"/>
  </conditionalFormatting>
  <conditionalFormatting sqref="P296:P297">
    <cfRule type="duplicateValues" dxfId="131" priority="207"/>
  </conditionalFormatting>
  <conditionalFormatting sqref="P305:P306">
    <cfRule type="duplicateValues" dxfId="130" priority="205"/>
  </conditionalFormatting>
  <conditionalFormatting sqref="P308:P309">
    <cfRule type="duplicateValues" dxfId="129" priority="204"/>
  </conditionalFormatting>
  <conditionalFormatting sqref="P311:P312">
    <cfRule type="duplicateValues" dxfId="128" priority="203"/>
  </conditionalFormatting>
  <conditionalFormatting sqref="P314:P315">
    <cfRule type="duplicateValues" dxfId="127" priority="202"/>
  </conditionalFormatting>
  <conditionalFormatting sqref="P317:P318">
    <cfRule type="duplicateValues" dxfId="126" priority="201"/>
  </conditionalFormatting>
  <conditionalFormatting sqref="P320:P321">
    <cfRule type="duplicateValues" dxfId="125" priority="200"/>
  </conditionalFormatting>
  <conditionalFormatting sqref="P323:P324">
    <cfRule type="duplicateValues" dxfId="124" priority="199"/>
  </conditionalFormatting>
  <conditionalFormatting sqref="P332:P333">
    <cfRule type="duplicateValues" dxfId="123" priority="197"/>
  </conditionalFormatting>
  <conditionalFormatting sqref="P335:P336">
    <cfRule type="duplicateValues" dxfId="122" priority="196"/>
  </conditionalFormatting>
  <conditionalFormatting sqref="P338:P339">
    <cfRule type="duplicateValues" dxfId="121" priority="195"/>
  </conditionalFormatting>
  <conditionalFormatting sqref="P341:P342">
    <cfRule type="duplicateValues" dxfId="120" priority="194"/>
  </conditionalFormatting>
  <conditionalFormatting sqref="P344:P345">
    <cfRule type="duplicateValues" dxfId="119" priority="193"/>
  </conditionalFormatting>
  <conditionalFormatting sqref="P347:P348">
    <cfRule type="duplicateValues" dxfId="118" priority="192"/>
  </conditionalFormatting>
  <conditionalFormatting sqref="P350:P351">
    <cfRule type="duplicateValues" dxfId="117" priority="191"/>
  </conditionalFormatting>
  <conditionalFormatting sqref="P353:P354">
    <cfRule type="duplicateValues" dxfId="116" priority="190"/>
  </conditionalFormatting>
  <conditionalFormatting sqref="P356:P357">
    <cfRule type="duplicateValues" dxfId="115" priority="189"/>
  </conditionalFormatting>
  <conditionalFormatting sqref="P359:P360">
    <cfRule type="duplicateValues" dxfId="114" priority="188"/>
  </conditionalFormatting>
  <conditionalFormatting sqref="P362:P363">
    <cfRule type="duplicateValues" dxfId="113" priority="187"/>
  </conditionalFormatting>
  <conditionalFormatting sqref="P365:P366">
    <cfRule type="duplicateValues" dxfId="112" priority="186"/>
  </conditionalFormatting>
  <conditionalFormatting sqref="P368:P369">
    <cfRule type="duplicateValues" dxfId="111" priority="185"/>
  </conditionalFormatting>
  <conditionalFormatting sqref="P371:P372">
    <cfRule type="duplicateValues" dxfId="110" priority="184"/>
  </conditionalFormatting>
  <conditionalFormatting sqref="P374:P375">
    <cfRule type="duplicateValues" dxfId="109" priority="183"/>
  </conditionalFormatting>
  <conditionalFormatting sqref="P377:P378">
    <cfRule type="duplicateValues" dxfId="108" priority="182"/>
  </conditionalFormatting>
  <conditionalFormatting sqref="P380:P381">
    <cfRule type="duplicateValues" dxfId="107" priority="181"/>
  </conditionalFormatting>
  <conditionalFormatting sqref="P383:P384">
    <cfRule type="duplicateValues" dxfId="106" priority="180"/>
  </conditionalFormatting>
  <conditionalFormatting sqref="P386:P387">
    <cfRule type="duplicateValues" dxfId="105" priority="179"/>
  </conditionalFormatting>
  <conditionalFormatting sqref="P389:P390">
    <cfRule type="duplicateValues" dxfId="104" priority="178"/>
  </conditionalFormatting>
  <conditionalFormatting sqref="P392:P393">
    <cfRule type="duplicateValues" dxfId="103" priority="177"/>
  </conditionalFormatting>
  <conditionalFormatting sqref="P395:P396">
    <cfRule type="duplicateValues" dxfId="102" priority="176"/>
  </conditionalFormatting>
  <conditionalFormatting sqref="P398:P399">
    <cfRule type="duplicateValues" dxfId="101" priority="175"/>
  </conditionalFormatting>
  <conditionalFormatting sqref="P401:P402">
    <cfRule type="duplicateValues" dxfId="100" priority="174"/>
  </conditionalFormatting>
  <conditionalFormatting sqref="P404:P405">
    <cfRule type="duplicateValues" dxfId="99" priority="173"/>
  </conditionalFormatting>
  <conditionalFormatting sqref="P407:P408">
    <cfRule type="duplicateValues" dxfId="98" priority="172"/>
  </conditionalFormatting>
  <conditionalFormatting sqref="P410:P411">
    <cfRule type="duplicateValues" dxfId="97" priority="171"/>
  </conditionalFormatting>
  <conditionalFormatting sqref="P413:P414">
    <cfRule type="duplicateValues" dxfId="96" priority="170"/>
  </conditionalFormatting>
  <conditionalFormatting sqref="P416:P417">
    <cfRule type="duplicateValues" dxfId="95" priority="169"/>
  </conditionalFormatting>
  <conditionalFormatting sqref="P419:P420">
    <cfRule type="duplicateValues" dxfId="94" priority="168"/>
  </conditionalFormatting>
  <conditionalFormatting sqref="P422:P423">
    <cfRule type="duplicateValues" dxfId="93" priority="167"/>
  </conditionalFormatting>
  <conditionalFormatting sqref="P425:P426">
    <cfRule type="duplicateValues" dxfId="92" priority="166"/>
  </conditionalFormatting>
  <conditionalFormatting sqref="P428:P429">
    <cfRule type="duplicateValues" dxfId="91" priority="165"/>
  </conditionalFormatting>
  <conditionalFormatting sqref="P431:P432">
    <cfRule type="duplicateValues" dxfId="90" priority="164"/>
  </conditionalFormatting>
  <conditionalFormatting sqref="P434:P435">
    <cfRule type="duplicateValues" dxfId="89" priority="163"/>
  </conditionalFormatting>
  <conditionalFormatting sqref="P437:P438">
    <cfRule type="duplicateValues" dxfId="88" priority="162"/>
  </conditionalFormatting>
  <conditionalFormatting sqref="P440:P441">
    <cfRule type="duplicateValues" dxfId="87" priority="161"/>
  </conditionalFormatting>
  <conditionalFormatting sqref="P443:P444">
    <cfRule type="duplicateValues" dxfId="86" priority="160"/>
  </conditionalFormatting>
  <conditionalFormatting sqref="P458:P459">
    <cfRule type="duplicateValues" dxfId="85" priority="157"/>
  </conditionalFormatting>
  <conditionalFormatting sqref="P461:P462">
    <cfRule type="duplicateValues" dxfId="84" priority="156"/>
  </conditionalFormatting>
  <conditionalFormatting sqref="P464:P465">
    <cfRule type="duplicateValues" dxfId="83" priority="155"/>
  </conditionalFormatting>
  <conditionalFormatting sqref="P467:P468">
    <cfRule type="duplicateValues" dxfId="82" priority="154"/>
  </conditionalFormatting>
  <conditionalFormatting sqref="P470:P471">
    <cfRule type="duplicateValues" dxfId="81" priority="153"/>
  </conditionalFormatting>
  <conditionalFormatting sqref="P473:P474">
    <cfRule type="duplicateValues" dxfId="80" priority="152"/>
  </conditionalFormatting>
  <conditionalFormatting sqref="P476:P477">
    <cfRule type="duplicateValues" dxfId="79" priority="151"/>
  </conditionalFormatting>
  <conditionalFormatting sqref="P479:P480">
    <cfRule type="duplicateValues" dxfId="78" priority="150"/>
  </conditionalFormatting>
  <conditionalFormatting sqref="P482:P483">
    <cfRule type="duplicateValues" dxfId="77" priority="149"/>
  </conditionalFormatting>
  <conditionalFormatting sqref="P485:P486">
    <cfRule type="duplicateValues" dxfId="76" priority="148"/>
  </conditionalFormatting>
  <conditionalFormatting sqref="P488:P489">
    <cfRule type="duplicateValues" dxfId="75" priority="147"/>
  </conditionalFormatting>
  <conditionalFormatting sqref="P491:P492">
    <cfRule type="duplicateValues" dxfId="74" priority="146"/>
  </conditionalFormatting>
  <conditionalFormatting sqref="P494:P495">
    <cfRule type="duplicateValues" dxfId="73" priority="145"/>
  </conditionalFormatting>
  <conditionalFormatting sqref="P497:P498">
    <cfRule type="duplicateValues" dxfId="72" priority="144"/>
  </conditionalFormatting>
  <conditionalFormatting sqref="P500:P501">
    <cfRule type="duplicateValues" dxfId="71" priority="143"/>
  </conditionalFormatting>
  <conditionalFormatting sqref="P503:P504">
    <cfRule type="duplicateValues" dxfId="70" priority="142"/>
  </conditionalFormatting>
  <conditionalFormatting sqref="P506:P507">
    <cfRule type="duplicateValues" dxfId="69" priority="141"/>
  </conditionalFormatting>
  <conditionalFormatting sqref="P509:P510">
    <cfRule type="duplicateValues" dxfId="68" priority="140"/>
  </conditionalFormatting>
  <conditionalFormatting sqref="P512:P513">
    <cfRule type="duplicateValues" dxfId="67" priority="139"/>
  </conditionalFormatting>
  <conditionalFormatting sqref="P515:P516">
    <cfRule type="duplicateValues" dxfId="66" priority="138"/>
  </conditionalFormatting>
  <conditionalFormatting sqref="P518:P519">
    <cfRule type="duplicateValues" dxfId="65" priority="137"/>
  </conditionalFormatting>
  <conditionalFormatting sqref="P521:P522">
    <cfRule type="duplicateValues" dxfId="64" priority="136"/>
  </conditionalFormatting>
  <conditionalFormatting sqref="P524:P525">
    <cfRule type="duplicateValues" dxfId="63" priority="135"/>
  </conditionalFormatting>
  <conditionalFormatting sqref="P527:P528">
    <cfRule type="duplicateValues" dxfId="62" priority="134"/>
  </conditionalFormatting>
  <conditionalFormatting sqref="P530:P531">
    <cfRule type="duplicateValues" dxfId="61" priority="133"/>
  </conditionalFormatting>
  <conditionalFormatting sqref="P533:P534">
    <cfRule type="duplicateValues" dxfId="60" priority="132"/>
  </conditionalFormatting>
  <conditionalFormatting sqref="P536:P537">
    <cfRule type="duplicateValues" dxfId="59" priority="131"/>
  </conditionalFormatting>
  <conditionalFormatting sqref="P539:P540">
    <cfRule type="duplicateValues" dxfId="58" priority="130"/>
  </conditionalFormatting>
  <conditionalFormatting sqref="P542:P543">
    <cfRule type="duplicateValues" dxfId="57" priority="129"/>
  </conditionalFormatting>
  <conditionalFormatting sqref="P545:P546">
    <cfRule type="duplicateValues" dxfId="56" priority="128"/>
  </conditionalFormatting>
  <conditionalFormatting sqref="P554:P555">
    <cfRule type="duplicateValues" dxfId="55" priority="126"/>
  </conditionalFormatting>
  <conditionalFormatting sqref="P557:P558">
    <cfRule type="duplicateValues" dxfId="54" priority="125"/>
  </conditionalFormatting>
  <conditionalFormatting sqref="P560:P561">
    <cfRule type="duplicateValues" dxfId="53" priority="124"/>
  </conditionalFormatting>
  <conditionalFormatting sqref="P563:P564">
    <cfRule type="duplicateValues" dxfId="52" priority="123"/>
  </conditionalFormatting>
  <conditionalFormatting sqref="P566:P567">
    <cfRule type="duplicateValues" dxfId="51" priority="122"/>
  </conditionalFormatting>
  <conditionalFormatting sqref="P569:P570">
    <cfRule type="duplicateValues" dxfId="50" priority="121"/>
  </conditionalFormatting>
  <conditionalFormatting sqref="P572:P573">
    <cfRule type="duplicateValues" dxfId="49" priority="120"/>
  </conditionalFormatting>
  <conditionalFormatting sqref="P575:P576">
    <cfRule type="duplicateValues" dxfId="48" priority="119"/>
  </conditionalFormatting>
  <conditionalFormatting sqref="P584:P585">
    <cfRule type="duplicateValues" dxfId="47" priority="117"/>
  </conditionalFormatting>
  <conditionalFormatting sqref="P587:P588">
    <cfRule type="duplicateValues" dxfId="46" priority="116"/>
  </conditionalFormatting>
  <conditionalFormatting sqref="P590:P591">
    <cfRule type="duplicateValues" dxfId="45" priority="115"/>
  </conditionalFormatting>
  <conditionalFormatting sqref="P593:P594">
    <cfRule type="duplicateValues" dxfId="44" priority="77"/>
  </conditionalFormatting>
  <conditionalFormatting sqref="P596:P597">
    <cfRule type="duplicateValues" dxfId="43" priority="114"/>
  </conditionalFormatting>
  <conditionalFormatting sqref="P614:P615">
    <cfRule type="duplicateValues" dxfId="42" priority="111"/>
  </conditionalFormatting>
  <conditionalFormatting sqref="P617:P618">
    <cfRule type="duplicateValues" dxfId="41" priority="110"/>
  </conditionalFormatting>
  <conditionalFormatting sqref="P620:P621">
    <cfRule type="duplicateValues" dxfId="40" priority="109"/>
  </conditionalFormatting>
  <conditionalFormatting sqref="P623:P624">
    <cfRule type="duplicateValues" dxfId="39" priority="108"/>
  </conditionalFormatting>
  <conditionalFormatting sqref="P626:P627">
    <cfRule type="duplicateValues" dxfId="38" priority="107"/>
  </conditionalFormatting>
  <conditionalFormatting sqref="P629:P630">
    <cfRule type="duplicateValues" dxfId="37" priority="106"/>
  </conditionalFormatting>
  <conditionalFormatting sqref="P632:P633">
    <cfRule type="duplicateValues" dxfId="36" priority="105"/>
  </conditionalFormatting>
  <conditionalFormatting sqref="P635:P636">
    <cfRule type="duplicateValues" dxfId="35" priority="104"/>
  </conditionalFormatting>
  <conditionalFormatting sqref="P638:P639">
    <cfRule type="duplicateValues" dxfId="34" priority="103"/>
  </conditionalFormatting>
  <conditionalFormatting sqref="P641:P642">
    <cfRule type="duplicateValues" dxfId="33" priority="102"/>
  </conditionalFormatting>
  <conditionalFormatting sqref="P653:P654">
    <cfRule type="duplicateValues" dxfId="32" priority="100"/>
  </conditionalFormatting>
  <conditionalFormatting sqref="P668:P669">
    <cfRule type="duplicateValues" dxfId="31" priority="97"/>
  </conditionalFormatting>
  <conditionalFormatting sqref="P671:P672">
    <cfRule type="duplicateValues" dxfId="30" priority="96"/>
  </conditionalFormatting>
  <conditionalFormatting sqref="P683:P684">
    <cfRule type="duplicateValues" dxfId="29" priority="94"/>
  </conditionalFormatting>
  <conditionalFormatting sqref="P686:P687">
    <cfRule type="duplicateValues" dxfId="28" priority="93"/>
  </conditionalFormatting>
  <conditionalFormatting sqref="P689:P690">
    <cfRule type="duplicateValues" dxfId="27" priority="92"/>
  </conditionalFormatting>
  <conditionalFormatting sqref="P692:P693">
    <cfRule type="duplicateValues" dxfId="26" priority="91"/>
  </conditionalFormatting>
  <conditionalFormatting sqref="P695:P696">
    <cfRule type="duplicateValues" dxfId="25" priority="90"/>
  </conditionalFormatting>
  <conditionalFormatting sqref="P698:P699 P701">
    <cfRule type="duplicateValues" dxfId="24" priority="1223"/>
  </conditionalFormatting>
  <conditionalFormatting sqref="HD40:HD701 HE448:HE701 HF680:HG701">
    <cfRule type="cellIs" dxfId="23" priority="26" operator="lessThan">
      <formula>0</formula>
    </cfRule>
  </conditionalFormatting>
  <conditionalFormatting sqref="HD16:HG38">
    <cfRule type="cellIs" dxfId="22" priority="14" operator="lessThan">
      <formula>0</formula>
    </cfRule>
  </conditionalFormatting>
  <conditionalFormatting sqref="HE40:HE282">
    <cfRule type="cellIs" dxfId="21" priority="7" operator="lessThan">
      <formula>0</formula>
    </cfRule>
  </conditionalFormatting>
  <conditionalFormatting sqref="HE295:HE312">
    <cfRule type="cellIs" dxfId="20" priority="300" operator="lessThan">
      <formula>0</formula>
    </cfRule>
  </conditionalFormatting>
  <conditionalFormatting sqref="HE316:HE321">
    <cfRule type="cellIs" dxfId="19" priority="315" operator="lessThan">
      <formula>0</formula>
    </cfRule>
  </conditionalFormatting>
  <conditionalFormatting sqref="HE325:HE381">
    <cfRule type="cellIs" dxfId="18" priority="899" operator="lessThan">
      <formula>0</formula>
    </cfRule>
  </conditionalFormatting>
  <conditionalFormatting sqref="HE385:HE399">
    <cfRule type="cellIs" dxfId="17" priority="891" operator="lessThan">
      <formula>0</formula>
    </cfRule>
  </conditionalFormatting>
  <conditionalFormatting sqref="HE403:HE408">
    <cfRule type="cellIs" dxfId="16" priority="887" operator="lessThan">
      <formula>0</formula>
    </cfRule>
  </conditionalFormatting>
  <conditionalFormatting sqref="HE412:HE417">
    <cfRule type="cellIs" dxfId="15" priority="1" operator="lessThan">
      <formula>0</formula>
    </cfRule>
  </conditionalFormatting>
  <conditionalFormatting sqref="HE421:HE446">
    <cfRule type="cellIs" dxfId="14" priority="11" operator="lessThan">
      <formula>0</formula>
    </cfRule>
  </conditionalFormatting>
  <conditionalFormatting sqref="HF40:HF300">
    <cfRule type="cellIs" dxfId="13" priority="30" operator="lessThan">
      <formula>0</formula>
    </cfRule>
  </conditionalFormatting>
  <conditionalFormatting sqref="HF449:HH679">
    <cfRule type="cellIs" dxfId="12" priority="24" operator="lessThan">
      <formula>0</formula>
    </cfRule>
  </conditionalFormatting>
  <conditionalFormatting sqref="HF301:HI301 HF302:HF447 HH302:HI447 HF448:HI448 HH680:HH697">
    <cfRule type="cellIs" dxfId="11" priority="1222" operator="lessThan">
      <formula>0</formula>
    </cfRule>
  </conditionalFormatting>
  <conditionalFormatting sqref="HG40:HG282">
    <cfRule type="cellIs" dxfId="10" priority="31" operator="lessThan">
      <formula>0</formula>
    </cfRule>
  </conditionalFormatting>
  <conditionalFormatting sqref="HG295:HG300 HG302:HG312">
    <cfRule type="cellIs" dxfId="9" priority="299" operator="lessThan">
      <formula>0</formula>
    </cfRule>
  </conditionalFormatting>
  <conditionalFormatting sqref="HG316:HG321">
    <cfRule type="cellIs" dxfId="8" priority="314" operator="lessThan">
      <formula>0</formula>
    </cfRule>
  </conditionalFormatting>
  <conditionalFormatting sqref="HG325:HG343">
    <cfRule type="cellIs" dxfId="7" priority="914" operator="lessThan">
      <formula>0</formula>
    </cfRule>
  </conditionalFormatting>
  <conditionalFormatting sqref="HG345:HG381">
    <cfRule type="cellIs" dxfId="6" priority="898" operator="lessThan">
      <formula>0</formula>
    </cfRule>
  </conditionalFormatting>
  <conditionalFormatting sqref="HG385:HG399">
    <cfRule type="cellIs" dxfId="5" priority="890" operator="lessThan">
      <formula>0</formula>
    </cfRule>
  </conditionalFormatting>
  <conditionalFormatting sqref="HG403:HG408">
    <cfRule type="cellIs" dxfId="4" priority="886" operator="lessThan">
      <formula>0</formula>
    </cfRule>
  </conditionalFormatting>
  <conditionalFormatting sqref="HG411:HG417 HG421:HG447">
    <cfRule type="cellIs" dxfId="3" priority="298" operator="lessThan">
      <formula>0</formula>
    </cfRule>
  </conditionalFormatting>
  <conditionalFormatting sqref="HH16:HI300">
    <cfRule type="cellIs" dxfId="2" priority="28" operator="lessThan">
      <formula>0</formula>
    </cfRule>
  </conditionalFormatting>
  <conditionalFormatting sqref="HI449:HI697">
    <cfRule type="cellIs" dxfId="1" priority="67" operator="lessThan">
      <formula>0</formula>
    </cfRule>
  </conditionalFormatting>
  <dataValidations count="1">
    <dataValidation type="list" errorStyle="warning" allowBlank="1" showInputMessage="1" showErrorMessage="1" errorTitle="Izvēle tikai no saraksta!" error="Lūdzu izvēlēties vienu no vērtībām sarakstā." sqref="X712:AN1048576 AO704:AP1048576 AQ712:CP1048576 HF712:HG1048576 CQ741:CR1048576 HE904:HE1048576 CS712:HD1048576" xr:uid="{00000000-0002-0000-0100-000000000000}">
      <formula1>#REF!</formula1>
    </dataValidation>
  </dataValidations>
  <pageMargins left="0.25" right="0.25" top="0.75" bottom="0.75" header="0.3" footer="0.3"/>
  <pageSetup paperSize="9" scale="32" fitToHeight="0" orientation="landscape" r:id="rId5"/>
  <headerFooter>
    <oddFooter>&amp;L&amp;F&amp;C&amp;P no &amp;N</oddFooter>
  </headerFooter>
  <ignoredErrors>
    <ignoredError sqref="CY8:CY14 GF9:GF1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887B-269F-4E48-A456-5B7364277496}">
  <sheetPr>
    <tabColor rgb="FFFFFF00"/>
    <outlinePr summaryBelow="0" summaryRight="0"/>
  </sheetPr>
  <dimension ref="A1:HX446"/>
  <sheetViews>
    <sheetView showGridLines="0" tabSelected="1" topLeftCell="B1" zoomScale="55" zoomScaleNormal="55" zoomScaleSheetLayoutView="55" zoomScalePageLayoutView="50" workbookViewId="0">
      <pane ySplit="12" topLeftCell="A13" activePane="bottomLeft" state="frozen"/>
      <selection activeCell="B1" sqref="B1"/>
      <selection pane="bottomLeft" activeCell="F13" sqref="F13"/>
    </sheetView>
  </sheetViews>
  <sheetFormatPr defaultColWidth="9" defaultRowHeight="13" outlineLevelCol="1" x14ac:dyDescent="0.3"/>
  <cols>
    <col min="1" max="1" width="12.5" style="254" hidden="1" customWidth="1"/>
    <col min="2" max="2" width="12.25" style="263" customWidth="1"/>
    <col min="3" max="3" width="6.25" style="264" customWidth="1" collapsed="1"/>
    <col min="4" max="4" width="10.83203125" style="254" hidden="1" customWidth="1" outlineLevel="1"/>
    <col min="5" max="5" width="39.83203125" style="254" hidden="1" customWidth="1" outlineLevel="1"/>
    <col min="6" max="6" width="45.25" style="254" customWidth="1"/>
    <col min="7" max="7" width="6.08203125" style="254" customWidth="1"/>
    <col min="8" max="8" width="6.08203125" style="254" hidden="1" customWidth="1"/>
    <col min="9" max="9" width="9.83203125" style="254" customWidth="1" collapsed="1"/>
    <col min="10" max="10" width="14.25" style="254" hidden="1" customWidth="1" outlineLevel="1"/>
    <col min="11" max="12" width="15.25" style="254" hidden="1" customWidth="1" outlineLevel="1"/>
    <col min="13" max="13" width="27.83203125" style="254" hidden="1" customWidth="1" outlineLevel="1"/>
    <col min="14" max="14" width="21.08203125" style="254" hidden="1" customWidth="1" outlineLevel="1"/>
    <col min="15" max="16" width="20.25" style="254" hidden="1" customWidth="1" outlineLevel="1"/>
    <col min="17" max="19" width="19.08203125" style="254" hidden="1" customWidth="1" outlineLevel="1"/>
    <col min="20" max="20" width="19.25" style="254" customWidth="1" collapsed="1"/>
    <col min="21" max="21" width="16.08203125" style="254" hidden="1" customWidth="1" outlineLevel="1"/>
    <col min="22" max="22" width="17.08203125" style="254" hidden="1" customWidth="1" outlineLevel="1"/>
    <col min="23" max="29" width="16.08203125" style="254" hidden="1" customWidth="1" outlineLevel="1"/>
    <col min="30" max="30" width="16" style="254" hidden="1" customWidth="1" outlineLevel="1"/>
    <col min="31" max="32" width="16.08203125" style="254" hidden="1" customWidth="1" outlineLevel="1"/>
    <col min="33" max="34" width="15.25" style="254" hidden="1" customWidth="1" outlineLevel="1"/>
    <col min="35" max="35" width="17.25" style="254" hidden="1" customWidth="1" outlineLevel="1"/>
    <col min="36" max="36" width="15.25" style="254" hidden="1" customWidth="1" outlineLevel="1"/>
    <col min="37" max="37" width="14.83203125" style="257" hidden="1" customWidth="1" outlineLevel="1"/>
    <col min="38" max="39" width="16.83203125" style="257" hidden="1" customWidth="1" outlineLevel="1"/>
    <col min="40" max="45" width="16.08203125" style="257" hidden="1" customWidth="1" outlineLevel="1"/>
    <col min="46" max="46" width="16" style="257" hidden="1" customWidth="1" outlineLevel="1"/>
    <col min="47" max="48" width="16.08203125" style="257" hidden="1" customWidth="1" outlineLevel="1"/>
    <col min="49" max="50" width="15.25" style="257" hidden="1" customWidth="1" outlineLevel="1"/>
    <col min="51" max="52" width="24.25" style="257" hidden="1" customWidth="1" outlineLevel="1"/>
    <col min="53" max="53" width="16.83203125" style="257" hidden="1" customWidth="1" outlineLevel="1"/>
    <col min="54" max="59" width="16.08203125" style="257" hidden="1" customWidth="1" outlineLevel="1"/>
    <col min="60" max="60" width="16" style="257" hidden="1" customWidth="1" outlineLevel="1"/>
    <col min="61" max="62" width="16.08203125" style="257" hidden="1" customWidth="1" outlineLevel="1"/>
    <col min="63" max="63" width="15.25" style="257" hidden="1" customWidth="1" outlineLevel="1"/>
    <col min="64" max="64" width="17.83203125" style="257" hidden="1" customWidth="1" outlineLevel="1"/>
    <col min="65" max="65" width="22.25" style="257" hidden="1" customWidth="1" outlineLevel="1"/>
    <col min="66" max="66" width="16.83203125" style="257" hidden="1" customWidth="1" outlineLevel="1"/>
    <col min="67" max="72" width="16.08203125" style="257" hidden="1" customWidth="1" outlineLevel="1"/>
    <col min="73" max="73" width="16" style="257" hidden="1" customWidth="1" outlineLevel="1"/>
    <col min="74" max="75" width="16.08203125" style="257" hidden="1" customWidth="1" outlineLevel="1"/>
    <col min="76" max="77" width="15.25" style="257" hidden="1" customWidth="1" outlineLevel="1"/>
    <col min="78" max="78" width="24.33203125" style="257" hidden="1" customWidth="1" outlineLevel="1"/>
    <col min="79" max="79" width="12.5" style="257" hidden="1" customWidth="1" outlineLevel="1"/>
    <col min="80" max="80" width="13.08203125" style="257" hidden="1" customWidth="1" outlineLevel="1"/>
    <col min="81" max="86" width="12.5" style="257" hidden="1" customWidth="1" outlineLevel="1"/>
    <col min="87" max="87" width="15.83203125" style="257" hidden="1" customWidth="1" outlineLevel="1"/>
    <col min="88" max="88" width="12.5" style="257" hidden="1" customWidth="1" outlineLevel="1"/>
    <col min="89" max="90" width="15.08203125" style="257" hidden="1" customWidth="1" outlineLevel="1"/>
    <col min="91" max="91" width="14.08203125" style="257" hidden="1" customWidth="1" outlineLevel="1"/>
    <col min="92" max="92" width="16.08203125" style="257" customWidth="1" collapsed="1"/>
    <col min="93" max="93" width="22.08203125" style="257" hidden="1" customWidth="1" outlineLevel="1"/>
    <col min="94" max="99" width="16.08203125" style="257" hidden="1" customWidth="1" outlineLevel="1"/>
    <col min="100" max="100" width="23.83203125" style="257" hidden="1" customWidth="1" outlineLevel="1"/>
    <col min="101" max="105" width="16.08203125" style="257" hidden="1" customWidth="1" outlineLevel="1"/>
    <col min="106" max="106" width="18.33203125" style="257" hidden="1" customWidth="1" outlineLevel="1"/>
    <col min="107" max="107" width="22.25" style="257" hidden="1" customWidth="1" outlineLevel="1"/>
    <col min="108" max="113" width="16.08203125" style="257" hidden="1" customWidth="1" outlineLevel="1"/>
    <col min="114" max="114" width="21.58203125" style="257" hidden="1" customWidth="1" outlineLevel="1" collapsed="1"/>
    <col min="115" max="120" width="16.08203125" style="257" hidden="1" customWidth="1" outlineLevel="1"/>
    <col min="121" max="121" width="19.25" style="257" hidden="1" customWidth="1" outlineLevel="1"/>
    <col min="122" max="126" width="16.08203125" style="257" hidden="1" customWidth="1" outlineLevel="1"/>
    <col min="127" max="127" width="17.5" style="257" hidden="1" customWidth="1" outlineLevel="1"/>
    <col min="128" max="128" width="21.08203125" style="257" hidden="1" customWidth="1" outlineLevel="1" collapsed="1"/>
    <col min="129" max="134" width="16.08203125" style="257" hidden="1" customWidth="1" outlineLevel="1"/>
    <col min="135" max="135" width="21.58203125" style="257" hidden="1" customWidth="1" outlineLevel="1" collapsed="1"/>
    <col min="136" max="141" width="16" style="257" hidden="1" customWidth="1" outlineLevel="1"/>
    <col min="142" max="142" width="24.08203125" style="257" hidden="1" customWidth="1" outlineLevel="1"/>
    <col min="143" max="148" width="16.08203125" style="257" hidden="1" customWidth="1" outlineLevel="1"/>
    <col min="149" max="149" width="25.75" style="257" hidden="1" customWidth="1" outlineLevel="1"/>
    <col min="150" max="155" width="16.08203125" style="257" hidden="1" customWidth="1" outlineLevel="1"/>
    <col min="156" max="156" width="23.58203125" style="257" hidden="1" customWidth="1" outlineLevel="1"/>
    <col min="157" max="162" width="15.25" style="257" hidden="1" customWidth="1" outlineLevel="1"/>
    <col min="163" max="163" width="28.58203125" style="257" hidden="1" customWidth="1" outlineLevel="1"/>
    <col min="164" max="165" width="15.25" style="257" hidden="1" customWidth="1" outlineLevel="1"/>
    <col min="166" max="166" width="22.33203125" style="257" customWidth="1" collapsed="1"/>
    <col min="167" max="169" width="15.25" style="257" hidden="1" customWidth="1" outlineLevel="1"/>
    <col min="170" max="170" width="25.83203125" style="257" hidden="1" customWidth="1" outlineLevel="1"/>
    <col min="171" max="171" width="24.25" style="257" hidden="1" customWidth="1" outlineLevel="1"/>
    <col min="172" max="172" width="25.33203125" style="257" hidden="1" customWidth="1" outlineLevel="1"/>
    <col min="173" max="173" width="12.33203125" style="257" hidden="1" customWidth="1" outlineLevel="1"/>
    <col min="174" max="174" width="25.83203125" style="257" hidden="1" customWidth="1" outlineLevel="1"/>
    <col min="175" max="175" width="22.5" style="257" hidden="1" customWidth="1" outlineLevel="1"/>
    <col min="176" max="176" width="22.1640625" style="257" hidden="1" customWidth="1" outlineLevel="1"/>
    <col min="177" max="177" width="18.08203125" style="257" hidden="1" customWidth="1" outlineLevel="1"/>
    <col min="178" max="182" width="25.83203125" style="257" hidden="1" customWidth="1" outlineLevel="1"/>
    <col min="183" max="185" width="25.83203125" style="257" customWidth="1"/>
    <col min="186" max="186" width="25.83203125" style="257" customWidth="1" collapsed="1"/>
    <col min="187" max="187" width="15.25" style="257" hidden="1" customWidth="1" outlineLevel="1" collapsed="1"/>
    <col min="188" max="188" width="15.25" style="257" hidden="1" customWidth="1" outlineLevel="1"/>
    <col min="189" max="189" width="17" style="257" hidden="1" customWidth="1" outlineLevel="1"/>
    <col min="190" max="190" width="76.5" style="254" hidden="1" customWidth="1" outlineLevel="1"/>
    <col min="191" max="16384" width="9" style="254"/>
  </cols>
  <sheetData>
    <row r="1" spans="1:190" ht="135.75" customHeight="1" x14ac:dyDescent="0.3">
      <c r="B1" s="350" t="s">
        <v>1445</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c r="CC1" s="350"/>
      <c r="CD1" s="350"/>
      <c r="CE1" s="350"/>
      <c r="CF1" s="350"/>
      <c r="CG1" s="350"/>
      <c r="CH1" s="350"/>
      <c r="CI1" s="350"/>
      <c r="CJ1" s="350"/>
      <c r="CK1" s="350"/>
      <c r="CL1" s="350"/>
      <c r="CM1" s="350"/>
      <c r="CN1" s="350"/>
      <c r="CO1" s="350"/>
      <c r="CP1" s="350"/>
      <c r="CQ1" s="350"/>
      <c r="CR1" s="350"/>
      <c r="CS1" s="350"/>
      <c r="CT1" s="350"/>
      <c r="CU1" s="350"/>
      <c r="CV1" s="350"/>
      <c r="CW1" s="350"/>
      <c r="CX1" s="350"/>
      <c r="CY1" s="350"/>
      <c r="CZ1" s="350"/>
      <c r="DA1" s="350"/>
      <c r="DB1" s="350"/>
      <c r="DC1" s="350"/>
      <c r="DD1" s="350"/>
      <c r="DE1" s="350"/>
      <c r="DF1" s="350"/>
      <c r="DG1" s="350"/>
      <c r="DH1" s="350"/>
      <c r="DI1" s="350"/>
      <c r="DJ1" s="350"/>
      <c r="DK1" s="350"/>
      <c r="DL1" s="350"/>
      <c r="DM1" s="350"/>
      <c r="DN1" s="350"/>
      <c r="DO1" s="350"/>
      <c r="DP1" s="350"/>
      <c r="DQ1" s="350"/>
      <c r="DR1" s="350"/>
      <c r="DS1" s="350"/>
      <c r="DT1" s="350"/>
      <c r="DU1" s="350"/>
      <c r="DV1" s="350"/>
      <c r="DW1" s="350"/>
      <c r="DX1" s="350"/>
      <c r="DY1" s="350"/>
      <c r="DZ1" s="350"/>
      <c r="EA1" s="350"/>
      <c r="EB1" s="350"/>
      <c r="EC1" s="350"/>
      <c r="ED1" s="350"/>
      <c r="EE1" s="350"/>
      <c r="EF1" s="350"/>
      <c r="EG1" s="350"/>
      <c r="EH1" s="350"/>
      <c r="EI1" s="350"/>
      <c r="EJ1" s="350"/>
      <c r="EK1" s="350"/>
      <c r="EL1" s="350"/>
      <c r="EM1" s="350"/>
      <c r="EN1" s="350"/>
      <c r="EO1" s="350"/>
      <c r="EP1" s="350"/>
      <c r="EQ1" s="350"/>
      <c r="ER1" s="350"/>
      <c r="ES1" s="350"/>
      <c r="ET1" s="350"/>
      <c r="EU1" s="350"/>
      <c r="EV1" s="350"/>
      <c r="EW1" s="350"/>
      <c r="EX1" s="350"/>
      <c r="EY1" s="350"/>
      <c r="EZ1" s="350"/>
      <c r="FA1" s="350"/>
      <c r="FB1" s="350"/>
      <c r="FC1" s="350"/>
      <c r="FD1" s="350"/>
      <c r="FE1" s="350"/>
      <c r="FF1" s="350"/>
      <c r="FG1" s="350"/>
      <c r="FH1" s="350"/>
      <c r="FI1" s="350"/>
      <c r="FJ1" s="350"/>
      <c r="FK1" s="350"/>
      <c r="FL1" s="350"/>
      <c r="FM1" s="350"/>
      <c r="FN1" s="350"/>
      <c r="FO1" s="350"/>
      <c r="FP1" s="350"/>
      <c r="FQ1" s="350"/>
      <c r="FR1" s="350"/>
      <c r="FS1" s="350"/>
      <c r="FT1" s="350"/>
      <c r="FU1" s="350"/>
      <c r="FV1" s="350"/>
      <c r="FW1" s="350"/>
      <c r="FX1" s="350"/>
      <c r="FY1" s="350"/>
      <c r="FZ1" s="350"/>
      <c r="GA1" s="350"/>
      <c r="GB1" s="350"/>
      <c r="GC1" s="350"/>
      <c r="GD1" s="350"/>
      <c r="GE1" s="350"/>
      <c r="GF1" s="350"/>
      <c r="GG1" s="350"/>
    </row>
    <row r="2" spans="1:190" s="292" customFormat="1" ht="44.65" customHeight="1" thickBot="1" x14ac:dyDescent="0.5">
      <c r="B2" s="19"/>
      <c r="C2" s="19"/>
      <c r="D2" s="2">
        <v>3</v>
      </c>
      <c r="E2" s="2">
        <v>4</v>
      </c>
      <c r="F2" s="22" t="str">
        <f>'Maksājumi_FS_2014-2020'!I5</f>
        <v>Sagatavots: 11.06.2024.</v>
      </c>
      <c r="G2" s="2"/>
      <c r="H2" s="2"/>
      <c r="I2" s="2"/>
      <c r="J2" s="2">
        <v>611363777.68999994</v>
      </c>
      <c r="K2" s="2"/>
      <c r="L2" s="2"/>
      <c r="M2" s="23">
        <f t="shared" ref="M2:S2" si="0">SUBTOTAL(109,M13:M282)</f>
        <v>4805866935.75</v>
      </c>
      <c r="N2" s="23">
        <f t="shared" si="0"/>
        <v>4640510431.75</v>
      </c>
      <c r="O2" s="23">
        <f t="shared" si="0"/>
        <v>1246634592</v>
      </c>
      <c r="P2" s="23">
        <f t="shared" si="0"/>
        <v>2665803892</v>
      </c>
      <c r="Q2" s="23">
        <f t="shared" si="0"/>
        <v>699061308.75</v>
      </c>
      <c r="R2" s="23">
        <f t="shared" si="0"/>
        <v>29010639</v>
      </c>
      <c r="S2" s="23">
        <f t="shared" si="0"/>
        <v>165356504</v>
      </c>
      <c r="T2" s="23"/>
      <c r="U2" s="349"/>
      <c r="V2" s="349"/>
      <c r="W2" s="349"/>
      <c r="X2" s="349"/>
      <c r="Y2" s="349"/>
      <c r="Z2" s="349"/>
      <c r="AA2" s="349"/>
      <c r="AB2" s="349"/>
      <c r="AC2" s="349"/>
      <c r="AD2" s="349"/>
      <c r="AE2" s="349"/>
      <c r="AF2" s="349"/>
      <c r="AG2" s="349"/>
      <c r="AH2" s="349"/>
      <c r="AI2" s="349"/>
      <c r="AJ2" s="349"/>
      <c r="AK2" s="349"/>
      <c r="AL2" s="30"/>
      <c r="AM2" s="30"/>
      <c r="AN2" s="30"/>
      <c r="AO2" s="30"/>
      <c r="AP2" s="30"/>
      <c r="AQ2" s="30"/>
      <c r="AR2" s="30"/>
      <c r="AS2" s="30"/>
      <c r="AT2" s="30"/>
      <c r="AU2" s="30"/>
      <c r="AV2" s="30"/>
      <c r="AW2" s="30"/>
      <c r="AX2" s="30"/>
      <c r="AY2" s="31"/>
      <c r="AZ2" s="31"/>
      <c r="BA2" s="30"/>
      <c r="BB2" s="30"/>
      <c r="BC2" s="30"/>
      <c r="BD2" s="30"/>
      <c r="BE2" s="30"/>
      <c r="BF2" s="30"/>
      <c r="BG2" s="30"/>
      <c r="BH2" s="30"/>
      <c r="BI2" s="30"/>
      <c r="BJ2" s="30"/>
      <c r="BK2" s="30"/>
      <c r="BL2" s="30"/>
      <c r="BM2" s="31"/>
      <c r="BN2" s="30"/>
      <c r="BO2" s="30"/>
      <c r="BP2" s="30"/>
      <c r="BQ2" s="30"/>
      <c r="BR2" s="30"/>
      <c r="BS2" s="30"/>
      <c r="BT2" s="30"/>
      <c r="BU2" s="30"/>
      <c r="BV2" s="30"/>
      <c r="BW2" s="30"/>
      <c r="BX2" s="30"/>
      <c r="BY2" s="30"/>
      <c r="BZ2" s="31"/>
      <c r="CA2" s="30"/>
      <c r="CB2" s="30"/>
      <c r="CC2" s="30"/>
      <c r="CD2" s="30"/>
      <c r="CE2" s="30"/>
      <c r="CF2" s="30"/>
      <c r="CG2" s="30"/>
      <c r="CH2" s="30"/>
      <c r="CI2" s="30"/>
      <c r="CJ2" s="30"/>
      <c r="CK2" s="30"/>
      <c r="CL2" s="30"/>
      <c r="CM2" s="30"/>
      <c r="CN2" s="253"/>
      <c r="CO2" s="253"/>
      <c r="CP2" s="253"/>
      <c r="CQ2" s="188"/>
      <c r="CR2" s="188"/>
      <c r="CS2" s="188"/>
      <c r="CT2" s="188"/>
      <c r="CU2" s="188"/>
      <c r="CV2" s="188"/>
      <c r="CW2" s="188"/>
      <c r="CX2" s="188"/>
      <c r="CY2" s="188"/>
      <c r="CZ2" s="188"/>
      <c r="DA2" s="188"/>
      <c r="DB2" s="188"/>
      <c r="DC2" s="188"/>
      <c r="DD2" s="188"/>
      <c r="DE2" s="188"/>
      <c r="DF2" s="188"/>
      <c r="DG2" s="188"/>
      <c r="DH2" s="188"/>
      <c r="DI2" s="188"/>
      <c r="DJ2" s="188"/>
      <c r="DK2" s="188"/>
      <c r="DL2" s="188"/>
      <c r="DM2" s="188"/>
      <c r="DN2" s="188"/>
      <c r="DO2" s="188"/>
      <c r="DP2" s="188"/>
      <c r="DQ2" s="188"/>
      <c r="DR2" s="188"/>
      <c r="DS2" s="188"/>
      <c r="DT2" s="188"/>
      <c r="DU2" s="188"/>
      <c r="DV2" s="188"/>
      <c r="DW2" s="188"/>
      <c r="DX2" s="188"/>
      <c r="DY2" s="188"/>
      <c r="DZ2" s="188"/>
      <c r="EA2" s="188"/>
      <c r="EB2" s="188"/>
      <c r="EC2" s="188"/>
      <c r="ED2" s="188"/>
      <c r="EE2" s="188"/>
      <c r="EF2" s="188"/>
      <c r="EG2" s="188"/>
      <c r="EH2" s="188"/>
      <c r="EI2" s="188"/>
      <c r="EJ2" s="188"/>
      <c r="EK2" s="188"/>
      <c r="EL2" s="188"/>
      <c r="EM2" s="188"/>
      <c r="EN2" s="188"/>
      <c r="EO2" s="188"/>
      <c r="EP2" s="188"/>
      <c r="EQ2" s="188"/>
      <c r="ER2" s="188"/>
      <c r="ES2" s="188"/>
      <c r="ET2" s="188"/>
      <c r="EU2" s="188">
        <f>SUBTOTAL(109,EU13:EU240)</f>
        <v>52508883.639999993</v>
      </c>
      <c r="EV2" s="188"/>
      <c r="EW2" s="188"/>
      <c r="EX2" s="188"/>
      <c r="EY2" s="188"/>
      <c r="EZ2" s="188"/>
      <c r="FA2" s="188"/>
      <c r="FB2" s="188"/>
      <c r="FC2" s="188"/>
      <c r="FD2" s="188"/>
      <c r="FE2" s="188"/>
      <c r="FF2" s="188"/>
      <c r="FG2" s="188"/>
      <c r="FH2" s="188"/>
      <c r="FI2" s="188"/>
      <c r="FJ2" s="188"/>
      <c r="FK2" s="188"/>
      <c r="FL2" s="188"/>
      <c r="FM2" s="188"/>
      <c r="FN2" s="188"/>
      <c r="FO2" s="188"/>
      <c r="FP2" s="188"/>
      <c r="FQ2" s="188"/>
      <c r="FR2" s="188"/>
      <c r="FS2" s="188"/>
      <c r="FT2" s="188"/>
      <c r="FU2" s="188"/>
      <c r="FV2" s="188"/>
      <c r="FW2" s="188"/>
      <c r="FX2" s="188"/>
      <c r="FY2" s="188"/>
      <c r="FZ2" s="188"/>
      <c r="GA2" s="188"/>
      <c r="GB2" s="188"/>
      <c r="GC2" s="188"/>
      <c r="GD2" s="188"/>
      <c r="GE2" s="188"/>
      <c r="GF2" s="30"/>
      <c r="GG2" s="30"/>
    </row>
    <row r="3" spans="1:190" s="293" customFormat="1" ht="63.75" customHeight="1" x14ac:dyDescent="0.3">
      <c r="B3" s="362" t="s">
        <v>333</v>
      </c>
      <c r="C3" s="348" t="s">
        <v>0</v>
      </c>
      <c r="D3" s="344" t="s">
        <v>1</v>
      </c>
      <c r="E3" s="344" t="s">
        <v>2</v>
      </c>
      <c r="F3" s="344" t="s">
        <v>128</v>
      </c>
      <c r="G3" s="348" t="s">
        <v>3</v>
      </c>
      <c r="H3" s="48"/>
      <c r="I3" s="348" t="s">
        <v>122</v>
      </c>
      <c r="J3" s="344" t="s">
        <v>126</v>
      </c>
      <c r="K3" s="344" t="s">
        <v>220</v>
      </c>
      <c r="L3" s="51"/>
      <c r="M3" s="345"/>
      <c r="N3" s="346"/>
      <c r="O3" s="346"/>
      <c r="P3" s="346"/>
      <c r="Q3" s="346"/>
      <c r="R3" s="346"/>
      <c r="S3" s="347"/>
      <c r="T3" s="332" t="s">
        <v>127</v>
      </c>
      <c r="U3" s="337" t="s">
        <v>210</v>
      </c>
      <c r="V3" s="337" t="s">
        <v>209</v>
      </c>
      <c r="W3" s="321" t="s">
        <v>208</v>
      </c>
      <c r="X3" s="322"/>
      <c r="Y3" s="322"/>
      <c r="Z3" s="322"/>
      <c r="AA3" s="322"/>
      <c r="AB3" s="322"/>
      <c r="AC3" s="322"/>
      <c r="AD3" s="322"/>
      <c r="AE3" s="322"/>
      <c r="AF3" s="322"/>
      <c r="AG3" s="322"/>
      <c r="AH3" s="323"/>
      <c r="AI3" s="337" t="s">
        <v>229</v>
      </c>
      <c r="AJ3" s="337" t="s">
        <v>332</v>
      </c>
      <c r="AK3" s="337" t="s">
        <v>363</v>
      </c>
      <c r="AL3" s="337" t="s">
        <v>369</v>
      </c>
      <c r="AM3" s="324" t="s">
        <v>336</v>
      </c>
      <c r="AN3" s="325"/>
      <c r="AO3" s="325"/>
      <c r="AP3" s="325"/>
      <c r="AQ3" s="325"/>
      <c r="AR3" s="325"/>
      <c r="AS3" s="325"/>
      <c r="AT3" s="325"/>
      <c r="AU3" s="325"/>
      <c r="AV3" s="325"/>
      <c r="AW3" s="325"/>
      <c r="AX3" s="326"/>
      <c r="AY3" s="327" t="s">
        <v>391</v>
      </c>
      <c r="AZ3" s="327" t="s">
        <v>392</v>
      </c>
      <c r="BA3" s="324" t="s">
        <v>370</v>
      </c>
      <c r="BB3" s="325"/>
      <c r="BC3" s="325"/>
      <c r="BD3" s="325"/>
      <c r="BE3" s="325"/>
      <c r="BF3" s="325"/>
      <c r="BG3" s="325"/>
      <c r="BH3" s="325"/>
      <c r="BI3" s="325"/>
      <c r="BJ3" s="325"/>
      <c r="BK3" s="325"/>
      <c r="BL3" s="326"/>
      <c r="BM3" s="327" t="s">
        <v>441</v>
      </c>
      <c r="BN3" s="324" t="s">
        <v>395</v>
      </c>
      <c r="BO3" s="325"/>
      <c r="BP3" s="325"/>
      <c r="BQ3" s="325"/>
      <c r="BR3" s="325"/>
      <c r="BS3" s="325"/>
      <c r="BT3" s="325"/>
      <c r="BU3" s="325"/>
      <c r="BV3" s="325"/>
      <c r="BW3" s="325"/>
      <c r="BX3" s="325"/>
      <c r="BY3" s="326"/>
      <c r="BZ3" s="327" t="s">
        <v>608</v>
      </c>
      <c r="CA3" s="321" t="s">
        <v>440</v>
      </c>
      <c r="CB3" s="322"/>
      <c r="CC3" s="322"/>
      <c r="CD3" s="322"/>
      <c r="CE3" s="322"/>
      <c r="CF3" s="322"/>
      <c r="CG3" s="322"/>
      <c r="CH3" s="322"/>
      <c r="CI3" s="322"/>
      <c r="CJ3" s="322"/>
      <c r="CK3" s="322"/>
      <c r="CL3" s="323"/>
      <c r="CM3" s="327" t="s">
        <v>634</v>
      </c>
      <c r="CN3" s="327" t="s">
        <v>1443</v>
      </c>
      <c r="CP3" s="310"/>
      <c r="CQ3" s="310"/>
      <c r="CR3" s="310"/>
      <c r="CS3" s="310"/>
      <c r="CT3" s="310"/>
      <c r="CU3" s="310"/>
      <c r="CV3" s="310"/>
      <c r="CW3" s="310"/>
      <c r="CX3" s="310"/>
      <c r="CY3" s="310"/>
      <c r="CZ3" s="310"/>
      <c r="DA3" s="310"/>
      <c r="DB3" s="310"/>
      <c r="DC3" s="310"/>
      <c r="DD3" s="310"/>
      <c r="DE3" s="310"/>
      <c r="DF3" s="310"/>
      <c r="DG3" s="310"/>
      <c r="DH3" s="310"/>
      <c r="DI3" s="310"/>
      <c r="DJ3" s="310"/>
      <c r="DK3" s="310"/>
      <c r="DL3" s="310"/>
      <c r="DM3" s="310"/>
      <c r="DN3" s="310"/>
      <c r="DO3" s="310"/>
      <c r="DP3" s="310"/>
      <c r="DQ3" s="310"/>
      <c r="DR3" s="310"/>
      <c r="DS3" s="310"/>
      <c r="DT3" s="310"/>
      <c r="DU3" s="310"/>
      <c r="DV3" s="310"/>
      <c r="DW3" s="310"/>
      <c r="DX3" s="310"/>
      <c r="DY3" s="310"/>
      <c r="DZ3" s="310"/>
      <c r="EA3" s="310"/>
      <c r="EB3" s="310"/>
      <c r="EC3" s="310"/>
      <c r="ED3" s="310"/>
      <c r="EE3" s="310"/>
      <c r="EF3" s="310"/>
      <c r="EG3" s="310"/>
      <c r="EH3" s="310"/>
      <c r="EI3" s="310"/>
      <c r="EJ3" s="310"/>
      <c r="EK3" s="310"/>
      <c r="EL3" s="310"/>
      <c r="EM3" s="310"/>
      <c r="EN3" s="310"/>
      <c r="EO3" s="310"/>
      <c r="EP3" s="310"/>
      <c r="EQ3" s="310"/>
      <c r="ER3" s="310"/>
      <c r="ES3" s="310"/>
      <c r="ET3" s="310"/>
      <c r="EU3" s="310"/>
      <c r="EV3" s="310"/>
      <c r="EW3" s="310"/>
      <c r="EX3" s="310"/>
      <c r="EY3" s="310"/>
      <c r="EZ3" s="310"/>
      <c r="FA3" s="310"/>
      <c r="FB3" s="310"/>
      <c r="FC3" s="310"/>
      <c r="FD3" s="310"/>
      <c r="FE3" s="310"/>
      <c r="FF3" s="310"/>
      <c r="FG3" s="310"/>
      <c r="FH3" s="310"/>
      <c r="FI3" s="310"/>
      <c r="FJ3" s="321" t="s">
        <v>1439</v>
      </c>
      <c r="FK3" s="322"/>
      <c r="FL3" s="322"/>
      <c r="FM3" s="322"/>
      <c r="FN3" s="322"/>
      <c r="FO3" s="322"/>
      <c r="FP3" s="322"/>
      <c r="FQ3" s="322"/>
      <c r="FR3" s="322"/>
      <c r="FS3" s="322"/>
      <c r="FT3" s="322"/>
      <c r="FU3" s="322"/>
      <c r="FV3" s="322"/>
      <c r="FW3" s="322"/>
      <c r="FX3" s="322"/>
      <c r="FY3" s="322"/>
      <c r="FZ3" s="322"/>
      <c r="GA3" s="322"/>
      <c r="GB3" s="322"/>
      <c r="GC3" s="322"/>
      <c r="GD3" s="323"/>
      <c r="GE3" s="357" t="s">
        <v>1335</v>
      </c>
      <c r="GF3" s="357" t="s">
        <v>353</v>
      </c>
      <c r="GG3" s="357" t="s">
        <v>354</v>
      </c>
      <c r="GH3" s="360" t="s">
        <v>1426</v>
      </c>
    </row>
    <row r="4" spans="1:190" s="293" customFormat="1" ht="94.9" customHeight="1" x14ac:dyDescent="0.3">
      <c r="B4" s="363"/>
      <c r="C4" s="342"/>
      <c r="D4" s="330"/>
      <c r="E4" s="330"/>
      <c r="F4" s="330"/>
      <c r="G4" s="342"/>
      <c r="H4" s="49"/>
      <c r="I4" s="342"/>
      <c r="J4" s="330"/>
      <c r="K4" s="330"/>
      <c r="L4" s="330" t="s">
        <v>399</v>
      </c>
      <c r="M4" s="341" t="s">
        <v>130</v>
      </c>
      <c r="N4" s="341" t="s">
        <v>177</v>
      </c>
      <c r="O4" s="334" t="s">
        <v>6</v>
      </c>
      <c r="P4" s="334" t="s">
        <v>5</v>
      </c>
      <c r="Q4" s="334" t="s">
        <v>4</v>
      </c>
      <c r="R4" s="334" t="s">
        <v>7</v>
      </c>
      <c r="S4" s="334" t="s">
        <v>129</v>
      </c>
      <c r="T4" s="333"/>
      <c r="U4" s="338"/>
      <c r="V4" s="338"/>
      <c r="W4" s="20" t="s">
        <v>211</v>
      </c>
      <c r="X4" s="20" t="s">
        <v>212</v>
      </c>
      <c r="Y4" s="20" t="s">
        <v>213</v>
      </c>
      <c r="Z4" s="20" t="s">
        <v>214</v>
      </c>
      <c r="AA4" s="20" t="s">
        <v>215</v>
      </c>
      <c r="AB4" s="20" t="s">
        <v>216</v>
      </c>
      <c r="AC4" s="20" t="s">
        <v>217</v>
      </c>
      <c r="AD4" s="20" t="s">
        <v>218</v>
      </c>
      <c r="AE4" s="20" t="s">
        <v>219</v>
      </c>
      <c r="AF4" s="20" t="s">
        <v>223</v>
      </c>
      <c r="AG4" s="20" t="s">
        <v>224</v>
      </c>
      <c r="AH4" s="20" t="s">
        <v>228</v>
      </c>
      <c r="AI4" s="338"/>
      <c r="AJ4" s="338"/>
      <c r="AK4" s="338"/>
      <c r="AL4" s="338"/>
      <c r="AM4" s="20" t="s">
        <v>211</v>
      </c>
      <c r="AN4" s="20" t="s">
        <v>212</v>
      </c>
      <c r="AO4" s="20" t="s">
        <v>213</v>
      </c>
      <c r="AP4" s="20" t="s">
        <v>214</v>
      </c>
      <c r="AQ4" s="20" t="s">
        <v>215</v>
      </c>
      <c r="AR4" s="20" t="s">
        <v>216</v>
      </c>
      <c r="AS4" s="20" t="s">
        <v>217</v>
      </c>
      <c r="AT4" s="20" t="s">
        <v>218</v>
      </c>
      <c r="AU4" s="20" t="s">
        <v>219</v>
      </c>
      <c r="AV4" s="20" t="s">
        <v>388</v>
      </c>
      <c r="AW4" s="20" t="s">
        <v>389</v>
      </c>
      <c r="AX4" s="20" t="s">
        <v>390</v>
      </c>
      <c r="AY4" s="328"/>
      <c r="AZ4" s="328"/>
      <c r="BA4" s="20" t="s">
        <v>211</v>
      </c>
      <c r="BB4" s="20" t="s">
        <v>212</v>
      </c>
      <c r="BC4" s="20" t="s">
        <v>213</v>
      </c>
      <c r="BD4" s="20" t="s">
        <v>214</v>
      </c>
      <c r="BE4" s="20" t="s">
        <v>215</v>
      </c>
      <c r="BF4" s="20" t="s">
        <v>216</v>
      </c>
      <c r="BG4" s="20" t="s">
        <v>217</v>
      </c>
      <c r="BH4" s="20" t="s">
        <v>218</v>
      </c>
      <c r="BI4" s="20" t="s">
        <v>219</v>
      </c>
      <c r="BJ4" s="20" t="s">
        <v>388</v>
      </c>
      <c r="BK4" s="20" t="s">
        <v>224</v>
      </c>
      <c r="BL4" s="20" t="s">
        <v>228</v>
      </c>
      <c r="BM4" s="328"/>
      <c r="BN4" s="20" t="s">
        <v>211</v>
      </c>
      <c r="BO4" s="20" t="s">
        <v>212</v>
      </c>
      <c r="BP4" s="20" t="s">
        <v>213</v>
      </c>
      <c r="BQ4" s="20" t="s">
        <v>214</v>
      </c>
      <c r="BR4" s="20" t="s">
        <v>215</v>
      </c>
      <c r="BS4" s="20" t="s">
        <v>216</v>
      </c>
      <c r="BT4" s="20" t="s">
        <v>217</v>
      </c>
      <c r="BU4" s="20" t="s">
        <v>218</v>
      </c>
      <c r="BV4" s="20" t="s">
        <v>219</v>
      </c>
      <c r="BW4" s="20" t="s">
        <v>223</v>
      </c>
      <c r="BX4" s="20" t="s">
        <v>224</v>
      </c>
      <c r="BY4" s="20" t="s">
        <v>228</v>
      </c>
      <c r="BZ4" s="328"/>
      <c r="CA4" s="20" t="s">
        <v>211</v>
      </c>
      <c r="CB4" s="20" t="s">
        <v>212</v>
      </c>
      <c r="CC4" s="20" t="s">
        <v>213</v>
      </c>
      <c r="CD4" s="20" t="s">
        <v>214</v>
      </c>
      <c r="CE4" s="20" t="s">
        <v>215</v>
      </c>
      <c r="CF4" s="20" t="s">
        <v>216</v>
      </c>
      <c r="CG4" s="20" t="s">
        <v>217</v>
      </c>
      <c r="CH4" s="20" t="s">
        <v>218</v>
      </c>
      <c r="CI4" s="20" t="s">
        <v>219</v>
      </c>
      <c r="CJ4" s="20" t="s">
        <v>223</v>
      </c>
      <c r="CK4" s="20" t="s">
        <v>224</v>
      </c>
      <c r="CL4" s="20" t="s">
        <v>228</v>
      </c>
      <c r="CM4" s="328"/>
      <c r="CN4" s="328"/>
      <c r="CO4" s="178" t="s">
        <v>957</v>
      </c>
      <c r="CP4" s="33" t="s">
        <v>337</v>
      </c>
      <c r="CQ4" s="33" t="s">
        <v>1297</v>
      </c>
      <c r="CR4" s="33" t="s">
        <v>1298</v>
      </c>
      <c r="CS4" s="33" t="s">
        <v>1299</v>
      </c>
      <c r="CT4" s="33" t="s">
        <v>1300</v>
      </c>
      <c r="CU4" s="33" t="s">
        <v>1301</v>
      </c>
      <c r="CV4" s="33" t="s">
        <v>1302</v>
      </c>
      <c r="CW4" s="33" t="s">
        <v>338</v>
      </c>
      <c r="CX4" s="33" t="s">
        <v>1336</v>
      </c>
      <c r="CY4" s="33" t="s">
        <v>1337</v>
      </c>
      <c r="CZ4" s="33" t="s">
        <v>1338</v>
      </c>
      <c r="DA4" s="33" t="s">
        <v>1339</v>
      </c>
      <c r="DB4" s="33" t="s">
        <v>1340</v>
      </c>
      <c r="DC4" s="33" t="s">
        <v>1341</v>
      </c>
      <c r="DD4" s="33" t="s">
        <v>339</v>
      </c>
      <c r="DE4" s="33" t="s">
        <v>1342</v>
      </c>
      <c r="DF4" s="33" t="s">
        <v>1343</v>
      </c>
      <c r="DG4" s="33" t="s">
        <v>1344</v>
      </c>
      <c r="DH4" s="33" t="s">
        <v>1345</v>
      </c>
      <c r="DI4" s="33" t="s">
        <v>1346</v>
      </c>
      <c r="DJ4" s="33" t="s">
        <v>1347</v>
      </c>
      <c r="DK4" s="33" t="s">
        <v>340</v>
      </c>
      <c r="DL4" s="33" t="s">
        <v>1374</v>
      </c>
      <c r="DM4" s="33" t="s">
        <v>1375</v>
      </c>
      <c r="DN4" s="33" t="s">
        <v>1376</v>
      </c>
      <c r="DO4" s="33" t="s">
        <v>1377</v>
      </c>
      <c r="DP4" s="33" t="s">
        <v>1378</v>
      </c>
      <c r="DQ4" s="33" t="s">
        <v>1379</v>
      </c>
      <c r="DR4" s="33" t="s">
        <v>341</v>
      </c>
      <c r="DS4" s="33" t="s">
        <v>1380</v>
      </c>
      <c r="DT4" s="33" t="s">
        <v>1381</v>
      </c>
      <c r="DU4" s="33" t="s">
        <v>1382</v>
      </c>
      <c r="DV4" s="33" t="s">
        <v>1383</v>
      </c>
      <c r="DW4" s="33" t="s">
        <v>1384</v>
      </c>
      <c r="DX4" s="33" t="s">
        <v>1385</v>
      </c>
      <c r="DY4" s="33" t="s">
        <v>342</v>
      </c>
      <c r="DZ4" s="33" t="s">
        <v>1388</v>
      </c>
      <c r="EA4" s="33" t="s">
        <v>1389</v>
      </c>
      <c r="EB4" s="33" t="s">
        <v>1390</v>
      </c>
      <c r="EC4" s="33" t="s">
        <v>1391</v>
      </c>
      <c r="ED4" s="33" t="s">
        <v>1392</v>
      </c>
      <c r="EE4" s="33" t="s">
        <v>1393</v>
      </c>
      <c r="EF4" s="33" t="s">
        <v>343</v>
      </c>
      <c r="EG4" s="33" t="s">
        <v>1394</v>
      </c>
      <c r="EH4" s="33" t="s">
        <v>1395</v>
      </c>
      <c r="EI4" s="33" t="s">
        <v>1396</v>
      </c>
      <c r="EJ4" s="33" t="s">
        <v>1397</v>
      </c>
      <c r="EK4" s="33" t="s">
        <v>1398</v>
      </c>
      <c r="EL4" s="33" t="s">
        <v>1399</v>
      </c>
      <c r="EM4" s="33" t="s">
        <v>344</v>
      </c>
      <c r="EN4" s="33" t="s">
        <v>1401</v>
      </c>
      <c r="EO4" s="33" t="s">
        <v>1402</v>
      </c>
      <c r="EP4" s="33" t="s">
        <v>1403</v>
      </c>
      <c r="EQ4" s="33" t="s">
        <v>1404</v>
      </c>
      <c r="ER4" s="33" t="s">
        <v>1405</v>
      </c>
      <c r="ES4" s="33" t="s">
        <v>1406</v>
      </c>
      <c r="ET4" s="33" t="s">
        <v>345</v>
      </c>
      <c r="EU4" s="33" t="s">
        <v>1407</v>
      </c>
      <c r="EV4" s="33" t="s">
        <v>1408</v>
      </c>
      <c r="EW4" s="33" t="s">
        <v>1409</v>
      </c>
      <c r="EX4" s="33" t="s">
        <v>1410</v>
      </c>
      <c r="EY4" s="33" t="s">
        <v>1411</v>
      </c>
      <c r="EZ4" s="33" t="s">
        <v>1412</v>
      </c>
      <c r="FA4" s="33" t="s">
        <v>346</v>
      </c>
      <c r="FB4" s="33" t="s">
        <v>1413</v>
      </c>
      <c r="FC4" s="33" t="s">
        <v>1414</v>
      </c>
      <c r="FD4" s="33" t="s">
        <v>1415</v>
      </c>
      <c r="FE4" s="33" t="s">
        <v>1416</v>
      </c>
      <c r="FF4" s="33" t="s">
        <v>1417</v>
      </c>
      <c r="FG4" s="33" t="s">
        <v>1418</v>
      </c>
      <c r="FH4" s="33"/>
      <c r="FI4" s="33"/>
      <c r="FJ4" s="33" t="s">
        <v>1454</v>
      </c>
      <c r="FK4" s="33" t="s">
        <v>1440</v>
      </c>
      <c r="FL4" s="33" t="s">
        <v>1441</v>
      </c>
      <c r="FM4" s="33" t="s">
        <v>1431</v>
      </c>
      <c r="FN4" s="33" t="s">
        <v>1438</v>
      </c>
      <c r="FO4" s="33" t="s">
        <v>1299</v>
      </c>
      <c r="FP4" s="33" t="s">
        <v>1451</v>
      </c>
      <c r="FQ4" s="33" t="s">
        <v>1301</v>
      </c>
      <c r="FR4" s="33" t="s">
        <v>1453</v>
      </c>
      <c r="FS4" s="33" t="s">
        <v>1338</v>
      </c>
      <c r="FT4" s="33" t="s">
        <v>1458</v>
      </c>
      <c r="FU4" s="33" t="s">
        <v>1340</v>
      </c>
      <c r="FV4" s="33" t="s">
        <v>1453</v>
      </c>
      <c r="FW4" s="33" t="s">
        <v>1344</v>
      </c>
      <c r="FX4" s="33" t="s">
        <v>1468</v>
      </c>
      <c r="FY4" s="33" t="s">
        <v>1346</v>
      </c>
      <c r="FZ4" s="33" t="s">
        <v>1453</v>
      </c>
      <c r="GA4" s="33" t="s">
        <v>1376</v>
      </c>
      <c r="GB4" s="33" t="s">
        <v>1479</v>
      </c>
      <c r="GC4" s="33" t="s">
        <v>1378</v>
      </c>
      <c r="GD4" s="33" t="s">
        <v>1453</v>
      </c>
      <c r="GE4" s="358"/>
      <c r="GF4" s="358"/>
      <c r="GG4" s="358"/>
      <c r="GH4" s="360"/>
    </row>
    <row r="5" spans="1:190" s="293" customFormat="1" ht="18.75" customHeight="1" x14ac:dyDescent="0.3">
      <c r="B5" s="363"/>
      <c r="C5" s="342"/>
      <c r="D5" s="330"/>
      <c r="E5" s="330"/>
      <c r="F5" s="330"/>
      <c r="G5" s="342"/>
      <c r="H5" s="49"/>
      <c r="I5" s="342"/>
      <c r="J5" s="330"/>
      <c r="K5" s="330"/>
      <c r="L5" s="330"/>
      <c r="M5" s="342"/>
      <c r="N5" s="342"/>
      <c r="O5" s="335"/>
      <c r="P5" s="335"/>
      <c r="Q5" s="335"/>
      <c r="R5" s="335"/>
      <c r="S5" s="335"/>
      <c r="T5" s="5" t="s">
        <v>364</v>
      </c>
      <c r="U5" s="6">
        <v>12389.939999999999</v>
      </c>
      <c r="V5" s="6">
        <v>33236483.599999994</v>
      </c>
      <c r="W5" s="6">
        <v>3849530.62</v>
      </c>
      <c r="X5" s="6">
        <v>3412084.0800000005</v>
      </c>
      <c r="Y5" s="6">
        <v>1704179.78</v>
      </c>
      <c r="Z5" s="6">
        <v>958786.28</v>
      </c>
      <c r="AA5" s="6">
        <v>7078379.9300000006</v>
      </c>
      <c r="AB5" s="6">
        <v>4064212.9800000004</v>
      </c>
      <c r="AC5" s="6">
        <v>1984445.6199999999</v>
      </c>
      <c r="AD5" s="6">
        <v>3810849.67</v>
      </c>
      <c r="AE5" s="6">
        <v>1691566.1299999997</v>
      </c>
      <c r="AF5" s="6">
        <v>1621505.23</v>
      </c>
      <c r="AG5" s="6">
        <v>4387837.709999999</v>
      </c>
      <c r="AH5" s="6">
        <v>16292888.619999994</v>
      </c>
      <c r="AI5" s="6">
        <v>50856266.650000013</v>
      </c>
      <c r="AJ5" s="6">
        <v>84105140.189999983</v>
      </c>
      <c r="AK5" s="6">
        <v>74578203.560000017</v>
      </c>
      <c r="AL5" s="6">
        <v>158683343.75000003</v>
      </c>
      <c r="AM5" s="6">
        <v>2490515.4699999997</v>
      </c>
      <c r="AN5" s="6">
        <v>6412565.29</v>
      </c>
      <c r="AO5" s="6">
        <v>13955874.850000003</v>
      </c>
      <c r="AP5" s="6">
        <v>4283139.17</v>
      </c>
      <c r="AQ5" s="6">
        <v>2876753.71</v>
      </c>
      <c r="AR5" s="6">
        <v>7150512.7799999993</v>
      </c>
      <c r="AS5" s="6">
        <v>7167971.8899999997</v>
      </c>
      <c r="AT5" s="6">
        <v>7085549.1399999997</v>
      </c>
      <c r="AU5" s="6">
        <v>6436361.3399999999</v>
      </c>
      <c r="AV5" s="6">
        <v>10560686.519999998</v>
      </c>
      <c r="AW5" s="6">
        <v>9538111.4199999999</v>
      </c>
      <c r="AX5" s="6">
        <v>7786596.709999999</v>
      </c>
      <c r="AY5" s="6">
        <v>85744638.290000036</v>
      </c>
      <c r="AZ5" s="6">
        <v>244427982.04000005</v>
      </c>
      <c r="BA5" s="6">
        <v>6895374.8599999975</v>
      </c>
      <c r="BB5" s="6">
        <v>5995243.2100000009</v>
      </c>
      <c r="BC5" s="6">
        <v>6760636.9900000021</v>
      </c>
      <c r="BD5" s="6">
        <v>15468838.979999999</v>
      </c>
      <c r="BE5" s="6">
        <v>2173637.35</v>
      </c>
      <c r="BF5" s="6">
        <v>5377643.7299999995</v>
      </c>
      <c r="BG5" s="6">
        <v>10813230.43</v>
      </c>
      <c r="BH5" s="6">
        <v>5521187.379999999</v>
      </c>
      <c r="BI5" s="6">
        <v>6518163.0800000001</v>
      </c>
      <c r="BJ5" s="6">
        <v>7144809.1599999992</v>
      </c>
      <c r="BK5" s="6">
        <v>7057874.2300000023</v>
      </c>
      <c r="BL5" s="6">
        <v>6799033.1799999988</v>
      </c>
      <c r="BM5" s="6">
        <v>86525672.579999968</v>
      </c>
      <c r="BN5" s="6">
        <v>9303788.0099999998</v>
      </c>
      <c r="BO5" s="6">
        <v>2429417.3900000006</v>
      </c>
      <c r="BP5" s="6">
        <v>5845419.1400000006</v>
      </c>
      <c r="BQ5" s="6">
        <v>17524421.349999998</v>
      </c>
      <c r="BR5" s="6">
        <v>1818370.6800000002</v>
      </c>
      <c r="BS5" s="6">
        <v>13240747.700000003</v>
      </c>
      <c r="BT5" s="6">
        <v>1921272.6400000001</v>
      </c>
      <c r="BU5" s="6">
        <v>3117040.88</v>
      </c>
      <c r="BV5" s="6">
        <v>11910063.459999999</v>
      </c>
      <c r="BW5" s="6">
        <v>13386375.929999998</v>
      </c>
      <c r="BX5" s="6">
        <v>4339037.6899999995</v>
      </c>
      <c r="BY5" s="6">
        <v>9507976.2400000021</v>
      </c>
      <c r="BZ5" s="6">
        <v>94343931.109999999</v>
      </c>
      <c r="CA5" s="6">
        <v>6445824.7700000014</v>
      </c>
      <c r="CB5" s="6">
        <v>5006159.2699999996</v>
      </c>
      <c r="CC5" s="6">
        <v>5778516.1699999999</v>
      </c>
      <c r="CD5" s="6">
        <v>12232564.289999997</v>
      </c>
      <c r="CE5" s="6">
        <v>9267164.4100000001</v>
      </c>
      <c r="CF5" s="6">
        <v>10249078.620000001</v>
      </c>
      <c r="CG5" s="6">
        <v>5234479.8</v>
      </c>
      <c r="CH5" s="6">
        <v>5926436.04</v>
      </c>
      <c r="CI5" s="6">
        <v>6845540.7699999996</v>
      </c>
      <c r="CJ5" s="6">
        <v>10215562.630000001</v>
      </c>
      <c r="CK5" s="6">
        <v>7893508.879999999</v>
      </c>
      <c r="CL5" s="6">
        <v>20576917.620000001</v>
      </c>
      <c r="CM5" s="6">
        <v>105671753.27</v>
      </c>
      <c r="CN5" s="6">
        <v>636258835.01999998</v>
      </c>
      <c r="CO5" s="6">
        <v>1393142.23</v>
      </c>
      <c r="CP5" s="6">
        <v>2877672.04</v>
      </c>
      <c r="CQ5" s="6">
        <v>4084227.06</v>
      </c>
      <c r="CR5" s="6">
        <v>4270814.2699999996</v>
      </c>
      <c r="CS5" s="6">
        <v>36494.300000000003</v>
      </c>
      <c r="CT5" s="6">
        <v>5477369.2899999991</v>
      </c>
      <c r="CU5" s="190">
        <v>1.2825117047293184</v>
      </c>
      <c r="CV5" s="6">
        <v>1206555.0199999998</v>
      </c>
      <c r="CW5" s="6">
        <v>9285970.6099999975</v>
      </c>
      <c r="CX5" s="6">
        <v>10842533.039999999</v>
      </c>
      <c r="CY5" s="6">
        <v>13556784.879999999</v>
      </c>
      <c r="CZ5" s="6">
        <v>38954.19</v>
      </c>
      <c r="DA5" s="6">
        <v>16319902.330000004</v>
      </c>
      <c r="DB5" s="190">
        <v>1.2038180493721904</v>
      </c>
      <c r="DC5" s="6">
        <v>2763117.4499999997</v>
      </c>
      <c r="DD5" s="6">
        <v>11289542.869999999</v>
      </c>
      <c r="DE5" s="6">
        <v>13116747.750000002</v>
      </c>
      <c r="DF5" s="6">
        <v>24846327.749999993</v>
      </c>
      <c r="DG5" s="6">
        <v>38954.19</v>
      </c>
      <c r="DH5" s="6">
        <v>29436650.079999998</v>
      </c>
      <c r="DI5" s="190">
        <v>1.184748522042659</v>
      </c>
      <c r="DJ5" s="6">
        <v>4590322.33</v>
      </c>
      <c r="DK5" s="6">
        <v>7267265.5800000001</v>
      </c>
      <c r="DL5" s="6">
        <v>6485526.6200000001</v>
      </c>
      <c r="DM5" s="6">
        <v>32113593.329999991</v>
      </c>
      <c r="DN5" s="6">
        <v>38954.19</v>
      </c>
      <c r="DO5" s="6">
        <v>35922176.700000003</v>
      </c>
      <c r="DP5" s="190">
        <v>1.1185972348488979</v>
      </c>
      <c r="DQ5" s="6">
        <v>3808583.37</v>
      </c>
      <c r="DR5" s="6">
        <v>9299941.629999999</v>
      </c>
      <c r="DS5" s="6">
        <v>17331639.650000002</v>
      </c>
      <c r="DT5" s="6">
        <v>41413534.959999993</v>
      </c>
      <c r="DU5" s="6">
        <v>46100.729999999996</v>
      </c>
      <c r="DV5" s="6">
        <v>53253816.349999994</v>
      </c>
      <c r="DW5" s="190">
        <v>1.2859036641386965</v>
      </c>
      <c r="DX5" s="6">
        <v>11840281.389999999</v>
      </c>
      <c r="DY5" s="6">
        <v>7688268.1699999999</v>
      </c>
      <c r="DZ5" s="6">
        <v>3093148.74</v>
      </c>
      <c r="EA5" s="6">
        <v>49101803.129999995</v>
      </c>
      <c r="EB5" s="6">
        <v>140764.27000000002</v>
      </c>
      <c r="EC5" s="6">
        <v>56346965.090000004</v>
      </c>
      <c r="ED5" s="190">
        <v>1.1475538880072897</v>
      </c>
      <c r="EE5" s="6">
        <v>7245161.9599999972</v>
      </c>
      <c r="EF5" s="6">
        <v>2042859.6600000001</v>
      </c>
      <c r="EG5" s="6">
        <v>6846395.8599999994</v>
      </c>
      <c r="EH5" s="6">
        <v>51144662.789999999</v>
      </c>
      <c r="EI5" s="6">
        <v>147833.1</v>
      </c>
      <c r="EJ5" s="6">
        <v>63193360.950000003</v>
      </c>
      <c r="EK5" s="190">
        <v>1.2355807527653855</v>
      </c>
      <c r="EL5" s="6">
        <v>12048698.159999996</v>
      </c>
      <c r="EM5" s="6">
        <v>9490560.7300000023</v>
      </c>
      <c r="EN5" s="6">
        <v>15819162.810000002</v>
      </c>
      <c r="EO5" s="6">
        <v>60635223.520000003</v>
      </c>
      <c r="EP5" s="6">
        <v>147833.1</v>
      </c>
      <c r="EQ5" s="6">
        <v>79012523.75999999</v>
      </c>
      <c r="ER5" s="190">
        <v>1.3030796156616524</v>
      </c>
      <c r="ES5" s="6">
        <v>18377300.239999998</v>
      </c>
      <c r="ET5" s="6">
        <v>8354122.6400000006</v>
      </c>
      <c r="EU5" s="6">
        <v>2752454.02</v>
      </c>
      <c r="EV5" s="6">
        <v>68989346.159999996</v>
      </c>
      <c r="EW5" s="6">
        <v>147833.1</v>
      </c>
      <c r="EX5" s="6">
        <v>81764977.779999971</v>
      </c>
      <c r="EY5" s="190">
        <v>1.1851826742983003</v>
      </c>
      <c r="EZ5" s="6">
        <v>12775631.620000001</v>
      </c>
      <c r="FA5" s="6">
        <v>5091558.45</v>
      </c>
      <c r="FB5" s="6">
        <v>9279016.1999999974</v>
      </c>
      <c r="FC5" s="6">
        <v>74080904.609999999</v>
      </c>
      <c r="FD5" s="6">
        <v>147833.1</v>
      </c>
      <c r="FE5" s="6">
        <v>91043993.979999989</v>
      </c>
      <c r="FF5" s="190">
        <v>1.2289805916828691</v>
      </c>
      <c r="FG5" s="6">
        <v>16963089.369999997</v>
      </c>
      <c r="FH5" s="6">
        <v>7487524.830000001</v>
      </c>
      <c r="FI5" s="6">
        <v>14245502.039999997</v>
      </c>
      <c r="FJ5" s="6">
        <v>29236975.399999995</v>
      </c>
      <c r="FK5" s="6">
        <v>2880.16</v>
      </c>
      <c r="FL5" s="6">
        <v>1330380.71</v>
      </c>
      <c r="FM5" s="190">
        <v>4.5601874057054494E-2</v>
      </c>
      <c r="FN5" s="6">
        <v>27906594.689999998</v>
      </c>
      <c r="FO5" s="6">
        <v>18674.23</v>
      </c>
      <c r="FP5" s="6">
        <v>5677150.3099999987</v>
      </c>
      <c r="FQ5" s="190">
        <v>0.19417707311817212</v>
      </c>
      <c r="FR5" s="6">
        <v>23559825.089999996</v>
      </c>
      <c r="FS5" s="6">
        <v>23058.66</v>
      </c>
      <c r="FT5" s="6">
        <v>13125566.880000001</v>
      </c>
      <c r="FU5" s="190">
        <v>0.44893723445825395</v>
      </c>
      <c r="FV5" s="6">
        <v>16111408.519999998</v>
      </c>
      <c r="FW5" s="6">
        <v>90420.959999999992</v>
      </c>
      <c r="FX5" s="6">
        <v>28981475.510000002</v>
      </c>
      <c r="FY5" s="190">
        <v>0.99126106970695771</v>
      </c>
      <c r="FZ5" s="6">
        <v>255499.88999999966</v>
      </c>
      <c r="GA5" s="6">
        <v>111670.95999999999</v>
      </c>
      <c r="GB5" s="6">
        <v>30350321.180000003</v>
      </c>
      <c r="GC5" s="190">
        <v>1.0380800600872007</v>
      </c>
      <c r="GD5" s="6">
        <v>-1113345.7800000007</v>
      </c>
      <c r="GE5" s="6">
        <v>81568429.439999983</v>
      </c>
      <c r="GF5" s="6">
        <v>58360218.289999992</v>
      </c>
      <c r="GG5" s="6">
        <v>670897986.73000026</v>
      </c>
      <c r="GH5" s="360"/>
    </row>
    <row r="6" spans="1:190" s="293" customFormat="1" ht="18.75" customHeight="1" x14ac:dyDescent="0.3">
      <c r="B6" s="363"/>
      <c r="C6" s="342"/>
      <c r="D6" s="330"/>
      <c r="E6" s="330"/>
      <c r="F6" s="330"/>
      <c r="G6" s="342"/>
      <c r="H6" s="49"/>
      <c r="I6" s="342"/>
      <c r="J6" s="330"/>
      <c r="K6" s="330"/>
      <c r="L6" s="330"/>
      <c r="M6" s="342"/>
      <c r="N6" s="342"/>
      <c r="O6" s="335"/>
      <c r="P6" s="335"/>
      <c r="Q6" s="335"/>
      <c r="R6" s="335"/>
      <c r="S6" s="335"/>
      <c r="T6" s="5" t="s">
        <v>610</v>
      </c>
      <c r="U6" s="6"/>
      <c r="V6" s="6"/>
      <c r="W6" s="6"/>
      <c r="X6" s="6"/>
      <c r="Y6" s="6"/>
      <c r="Z6" s="6"/>
      <c r="AA6" s="6"/>
      <c r="AB6" s="6"/>
      <c r="AC6" s="6"/>
      <c r="AD6" s="6"/>
      <c r="AE6" s="6"/>
      <c r="AF6" s="6"/>
      <c r="AG6" s="6"/>
      <c r="AH6" s="6"/>
      <c r="AI6" s="6"/>
      <c r="AJ6" s="6"/>
      <c r="AK6" s="6"/>
      <c r="AL6" s="6">
        <v>0</v>
      </c>
      <c r="AM6" s="6">
        <v>0</v>
      </c>
      <c r="AN6" s="6">
        <v>0</v>
      </c>
      <c r="AO6" s="6">
        <v>0</v>
      </c>
      <c r="AP6" s="6">
        <v>0</v>
      </c>
      <c r="AQ6" s="6">
        <v>0</v>
      </c>
      <c r="AR6" s="6">
        <v>0</v>
      </c>
      <c r="AS6" s="6">
        <v>0</v>
      </c>
      <c r="AT6" s="6">
        <v>0</v>
      </c>
      <c r="AU6" s="6">
        <v>0</v>
      </c>
      <c r="AV6" s="6">
        <v>0</v>
      </c>
      <c r="AW6" s="6">
        <v>0</v>
      </c>
      <c r="AX6" s="6">
        <v>0</v>
      </c>
      <c r="AY6" s="6">
        <v>0</v>
      </c>
      <c r="AZ6" s="6">
        <v>0</v>
      </c>
      <c r="BA6" s="6">
        <v>0</v>
      </c>
      <c r="BB6" s="6">
        <v>0</v>
      </c>
      <c r="BC6" s="6">
        <v>0</v>
      </c>
      <c r="BD6" s="6">
        <v>0</v>
      </c>
      <c r="BE6" s="6">
        <v>0</v>
      </c>
      <c r="BF6" s="6">
        <v>0</v>
      </c>
      <c r="BG6" s="6">
        <v>0</v>
      </c>
      <c r="BH6" s="6">
        <v>0</v>
      </c>
      <c r="BI6" s="6">
        <v>0</v>
      </c>
      <c r="BJ6" s="6">
        <v>0</v>
      </c>
      <c r="BK6" s="6">
        <v>0</v>
      </c>
      <c r="BL6" s="6">
        <v>0</v>
      </c>
      <c r="BM6" s="6">
        <v>0</v>
      </c>
      <c r="BN6" s="6">
        <v>0</v>
      </c>
      <c r="BO6" s="6">
        <v>0</v>
      </c>
      <c r="BP6" s="6">
        <v>0</v>
      </c>
      <c r="BQ6" s="6">
        <v>0</v>
      </c>
      <c r="BR6" s="6">
        <v>0</v>
      </c>
      <c r="BS6" s="6">
        <v>0</v>
      </c>
      <c r="BT6" s="6">
        <v>0</v>
      </c>
      <c r="BU6" s="6">
        <v>0</v>
      </c>
      <c r="BV6" s="6">
        <v>0</v>
      </c>
      <c r="BW6" s="6">
        <v>0</v>
      </c>
      <c r="BX6" s="6">
        <v>0</v>
      </c>
      <c r="BY6" s="6">
        <v>0</v>
      </c>
      <c r="BZ6" s="6">
        <v>0</v>
      </c>
      <c r="CA6" s="6">
        <v>0</v>
      </c>
      <c r="CB6" s="6">
        <v>0</v>
      </c>
      <c r="CC6" s="6">
        <v>0</v>
      </c>
      <c r="CD6" s="6">
        <v>0</v>
      </c>
      <c r="CE6" s="6">
        <v>0</v>
      </c>
      <c r="CF6" s="6">
        <v>7230.08</v>
      </c>
      <c r="CG6" s="6">
        <v>0</v>
      </c>
      <c r="CH6" s="6">
        <v>0</v>
      </c>
      <c r="CI6" s="6">
        <v>1625990.4500000002</v>
      </c>
      <c r="CJ6" s="6">
        <v>0</v>
      </c>
      <c r="CK6" s="6">
        <v>448630.02</v>
      </c>
      <c r="CL6" s="6">
        <v>1590907.4500000002</v>
      </c>
      <c r="CM6" s="6">
        <v>3672758</v>
      </c>
      <c r="CN6" s="6">
        <v>19012189.289999999</v>
      </c>
      <c r="CO6" s="6">
        <v>0</v>
      </c>
      <c r="CP6" s="6">
        <v>4594954.1100000003</v>
      </c>
      <c r="CQ6" s="6">
        <v>4594954.1100000003</v>
      </c>
      <c r="CR6" s="6">
        <v>4594954.1100000003</v>
      </c>
      <c r="CS6" s="6">
        <v>0</v>
      </c>
      <c r="CT6" s="6">
        <v>4594954.1100000003</v>
      </c>
      <c r="CU6" s="190">
        <v>1</v>
      </c>
      <c r="CV6" s="6">
        <v>0</v>
      </c>
      <c r="CW6" s="6">
        <v>0</v>
      </c>
      <c r="CX6" s="6">
        <v>188205.35</v>
      </c>
      <c r="CY6" s="6">
        <v>4594954.1100000003</v>
      </c>
      <c r="CZ6" s="6">
        <v>0</v>
      </c>
      <c r="DA6" s="6">
        <v>4783159.46</v>
      </c>
      <c r="DB6" s="190">
        <v>1.0409591359335686</v>
      </c>
      <c r="DC6" s="6">
        <v>188205.35000000003</v>
      </c>
      <c r="DD6" s="6">
        <v>547006.4</v>
      </c>
      <c r="DE6" s="6">
        <v>1686188.75</v>
      </c>
      <c r="DF6" s="6">
        <v>5141960.51</v>
      </c>
      <c r="DG6" s="6">
        <v>0</v>
      </c>
      <c r="DH6" s="6">
        <v>6469348.21</v>
      </c>
      <c r="DI6" s="190">
        <v>1.2581481708034354</v>
      </c>
      <c r="DJ6" s="6">
        <v>1327387.7000000002</v>
      </c>
      <c r="DK6" s="6">
        <v>1073953.8</v>
      </c>
      <c r="DL6" s="6">
        <v>415931.11</v>
      </c>
      <c r="DM6" s="6">
        <v>6215914.3100000005</v>
      </c>
      <c r="DN6" s="6">
        <v>0</v>
      </c>
      <c r="DO6" s="6">
        <v>6885279.3200000003</v>
      </c>
      <c r="DP6" s="190">
        <v>1.1076856881574353</v>
      </c>
      <c r="DQ6" s="6">
        <v>669365.01</v>
      </c>
      <c r="DR6" s="6">
        <v>198496.99</v>
      </c>
      <c r="DS6" s="6">
        <v>2260277.9500000002</v>
      </c>
      <c r="DT6" s="6">
        <v>6414411.2999999998</v>
      </c>
      <c r="DU6" s="6">
        <v>0</v>
      </c>
      <c r="DV6" s="6">
        <v>9145557.2699999996</v>
      </c>
      <c r="DW6" s="190">
        <v>1.425782794751562</v>
      </c>
      <c r="DX6" s="6">
        <v>2731145.9699999997</v>
      </c>
      <c r="DY6" s="6">
        <v>1733488.62</v>
      </c>
      <c r="DZ6" s="6">
        <v>317042.56</v>
      </c>
      <c r="EA6" s="6">
        <v>8147899.9199999999</v>
      </c>
      <c r="EB6" s="6">
        <v>0</v>
      </c>
      <c r="EC6" s="6">
        <v>9462599.8300000001</v>
      </c>
      <c r="ED6" s="190">
        <v>1.1613544499697293</v>
      </c>
      <c r="EE6" s="6">
        <v>1314699.9100000001</v>
      </c>
      <c r="EF6" s="6">
        <v>0</v>
      </c>
      <c r="EG6" s="6">
        <v>392933.4</v>
      </c>
      <c r="EH6" s="6">
        <v>8147899.9199999999</v>
      </c>
      <c r="EI6" s="6">
        <v>0</v>
      </c>
      <c r="EJ6" s="6">
        <v>9855533.2300000004</v>
      </c>
      <c r="EK6" s="190">
        <v>1.2095795636625837</v>
      </c>
      <c r="EL6" s="6">
        <v>1707633.31</v>
      </c>
      <c r="EM6" s="6">
        <v>145215.10999999999</v>
      </c>
      <c r="EN6" s="6">
        <v>2489327.13</v>
      </c>
      <c r="EO6" s="6">
        <v>8293115.0299999993</v>
      </c>
      <c r="EP6" s="6">
        <v>0</v>
      </c>
      <c r="EQ6" s="6">
        <v>12344860.359999999</v>
      </c>
      <c r="ER6" s="190">
        <v>1.4885673616419137</v>
      </c>
      <c r="ES6" s="6">
        <v>4051745.3300000005</v>
      </c>
      <c r="ET6" s="6">
        <v>1869459.81</v>
      </c>
      <c r="EU6" s="6">
        <v>231319.2</v>
      </c>
      <c r="EV6" s="6">
        <v>10162574.84</v>
      </c>
      <c r="EW6" s="6">
        <v>0</v>
      </c>
      <c r="EX6" s="6">
        <v>12576179.560000001</v>
      </c>
      <c r="EY6" s="190">
        <v>1.2374993304354354</v>
      </c>
      <c r="EZ6" s="6">
        <v>2413604.7200000007</v>
      </c>
      <c r="FA6" s="6">
        <v>24733.03</v>
      </c>
      <c r="FB6" s="6">
        <v>405167.13</v>
      </c>
      <c r="FC6" s="6">
        <v>10187307.870000001</v>
      </c>
      <c r="FD6" s="6">
        <v>0</v>
      </c>
      <c r="FE6" s="6">
        <v>12981346.690000001</v>
      </c>
      <c r="FF6" s="190">
        <v>1.2742666517645942</v>
      </c>
      <c r="FG6" s="6">
        <v>2794038.8200000008</v>
      </c>
      <c r="FH6" s="6">
        <v>207287.21</v>
      </c>
      <c r="FI6" s="6">
        <v>2358084.6</v>
      </c>
      <c r="FJ6" s="6">
        <v>2467237.88</v>
      </c>
      <c r="FK6" s="6">
        <v>0</v>
      </c>
      <c r="FL6" s="6">
        <v>0</v>
      </c>
      <c r="FM6" s="190">
        <v>0</v>
      </c>
      <c r="FN6" s="6">
        <v>2467237.88</v>
      </c>
      <c r="FO6" s="6">
        <v>0</v>
      </c>
      <c r="FP6" s="6">
        <v>403.59000000000003</v>
      </c>
      <c r="FQ6" s="190">
        <v>1.635796869331465E-4</v>
      </c>
      <c r="FR6" s="6">
        <v>2466834.29</v>
      </c>
      <c r="FS6" s="6">
        <v>0</v>
      </c>
      <c r="FT6" s="6">
        <v>348357.01999999996</v>
      </c>
      <c r="FU6" s="190">
        <v>0.1411931224077996</v>
      </c>
      <c r="FV6" s="6">
        <v>2118880.8600000003</v>
      </c>
      <c r="FW6" s="6">
        <v>0</v>
      </c>
      <c r="FX6" s="6">
        <v>2307684.71</v>
      </c>
      <c r="FY6" s="190">
        <v>0.93533125796528382</v>
      </c>
      <c r="FZ6" s="6">
        <v>159553.16999999998</v>
      </c>
      <c r="GA6" s="6">
        <v>0</v>
      </c>
      <c r="GB6" s="6">
        <v>2428548.04</v>
      </c>
      <c r="GC6" s="190">
        <v>0.9843185611271501</v>
      </c>
      <c r="GD6" s="6">
        <v>38689.839999999982</v>
      </c>
      <c r="GE6" s="6">
        <v>10394595.08</v>
      </c>
      <c r="GF6" s="6">
        <v>8421733.9199999999</v>
      </c>
      <c r="GG6" s="6">
        <v>22489087</v>
      </c>
      <c r="GH6" s="360"/>
    </row>
    <row r="7" spans="1:190" s="293" customFormat="1" ht="19.5" customHeight="1" x14ac:dyDescent="0.3">
      <c r="B7" s="363"/>
      <c r="C7" s="342"/>
      <c r="D7" s="330"/>
      <c r="E7" s="330"/>
      <c r="F7" s="330"/>
      <c r="G7" s="342"/>
      <c r="H7" s="49"/>
      <c r="I7" s="342"/>
      <c r="J7" s="330"/>
      <c r="K7" s="330"/>
      <c r="L7" s="330"/>
      <c r="M7" s="342"/>
      <c r="N7" s="342"/>
      <c r="O7" s="335"/>
      <c r="P7" s="335"/>
      <c r="Q7" s="335"/>
      <c r="R7" s="335"/>
      <c r="S7" s="335"/>
      <c r="T7" s="5" t="s">
        <v>204</v>
      </c>
      <c r="U7" s="6">
        <v>0</v>
      </c>
      <c r="V7" s="6">
        <v>90634839.480000004</v>
      </c>
      <c r="W7" s="6">
        <v>17146220.27</v>
      </c>
      <c r="X7" s="6">
        <v>7953756.2599999998</v>
      </c>
      <c r="Y7" s="6">
        <v>7616176.6400000006</v>
      </c>
      <c r="Z7" s="6">
        <v>9773531.5299999975</v>
      </c>
      <c r="AA7" s="6">
        <v>10355512.229999999</v>
      </c>
      <c r="AB7" s="6">
        <v>18356238.459999997</v>
      </c>
      <c r="AC7" s="6">
        <v>16624372.220000001</v>
      </c>
      <c r="AD7" s="6">
        <v>15252800.229999997</v>
      </c>
      <c r="AE7" s="6">
        <v>11698077.930000003</v>
      </c>
      <c r="AF7" s="6">
        <v>23155648.400000002</v>
      </c>
      <c r="AG7" s="6">
        <v>34039183.699999996</v>
      </c>
      <c r="AH7" s="6">
        <v>34047065.640000001</v>
      </c>
      <c r="AI7" s="6">
        <v>206018583.50999999</v>
      </c>
      <c r="AJ7" s="6">
        <v>296653422.99000019</v>
      </c>
      <c r="AK7" s="6">
        <v>380039018.9200002</v>
      </c>
      <c r="AL7" s="6">
        <v>676692441.90999997</v>
      </c>
      <c r="AM7" s="6">
        <v>44411934.420000009</v>
      </c>
      <c r="AN7" s="6">
        <v>44739660.690000005</v>
      </c>
      <c r="AO7" s="6">
        <v>40278381.229999997</v>
      </c>
      <c r="AP7" s="6">
        <v>32287072.079999994</v>
      </c>
      <c r="AQ7" s="6">
        <v>30438373.91</v>
      </c>
      <c r="AR7" s="6">
        <v>27171671.589999996</v>
      </c>
      <c r="AS7" s="6">
        <v>29366159.900000002</v>
      </c>
      <c r="AT7" s="6">
        <v>35237748.649999999</v>
      </c>
      <c r="AU7" s="6">
        <v>27706688.580000002</v>
      </c>
      <c r="AV7" s="6">
        <v>32901030.609999999</v>
      </c>
      <c r="AW7" s="6">
        <v>25651067.509999998</v>
      </c>
      <c r="AX7" s="6">
        <v>42094385.149999999</v>
      </c>
      <c r="AY7" s="6">
        <v>412291354.09000003</v>
      </c>
      <c r="AZ7" s="6">
        <v>1088983795.9999998</v>
      </c>
      <c r="BA7" s="6">
        <v>34051115.959999993</v>
      </c>
      <c r="BB7" s="6">
        <v>42456804.059999995</v>
      </c>
      <c r="BC7" s="6">
        <v>55858176.520000011</v>
      </c>
      <c r="BD7" s="6">
        <v>21789755.84</v>
      </c>
      <c r="BE7" s="6">
        <v>26437549.559999995</v>
      </c>
      <c r="BF7" s="6">
        <v>25650177.080000006</v>
      </c>
      <c r="BG7" s="6">
        <v>26879544.600000001</v>
      </c>
      <c r="BH7" s="6">
        <v>48456268.329999983</v>
      </c>
      <c r="BI7" s="6">
        <v>18766891.510000002</v>
      </c>
      <c r="BJ7" s="6">
        <v>19051069.060000002</v>
      </c>
      <c r="BK7" s="6">
        <v>31178960.080000006</v>
      </c>
      <c r="BL7" s="6">
        <v>33463509.930000003</v>
      </c>
      <c r="BM7" s="6">
        <v>384039822.52999997</v>
      </c>
      <c r="BN7" s="6">
        <v>23354895.549999993</v>
      </c>
      <c r="BO7" s="6">
        <v>32293204.159999989</v>
      </c>
      <c r="BP7" s="6">
        <v>26327782.039999999</v>
      </c>
      <c r="BQ7" s="6">
        <v>23299723.199999999</v>
      </c>
      <c r="BR7" s="6">
        <v>29844370.069999989</v>
      </c>
      <c r="BS7" s="6">
        <v>22219402.760000002</v>
      </c>
      <c r="BT7" s="6">
        <v>15513232.239999996</v>
      </c>
      <c r="BU7" s="6">
        <v>20713607.670000002</v>
      </c>
      <c r="BV7" s="6">
        <v>65168909.919999987</v>
      </c>
      <c r="BW7" s="6">
        <v>17617877.669999998</v>
      </c>
      <c r="BX7" s="6">
        <v>29051774.240000002</v>
      </c>
      <c r="BY7" s="6">
        <v>29471584.609999999</v>
      </c>
      <c r="BZ7" s="6">
        <v>334876364.13</v>
      </c>
      <c r="CA7" s="6">
        <v>12339711.880000001</v>
      </c>
      <c r="CB7" s="6">
        <v>21116059.839999996</v>
      </c>
      <c r="CC7" s="6">
        <v>36087366.300000012</v>
      </c>
      <c r="CD7" s="6">
        <v>10711342.32</v>
      </c>
      <c r="CE7" s="6">
        <v>16197554.839999998</v>
      </c>
      <c r="CF7" s="6">
        <v>13205950.120000001</v>
      </c>
      <c r="CG7" s="6">
        <v>12973072.4</v>
      </c>
      <c r="CH7" s="6">
        <v>27770929.330000009</v>
      </c>
      <c r="CI7" s="6">
        <v>23364569.159999993</v>
      </c>
      <c r="CJ7" s="6">
        <v>10499426.91</v>
      </c>
      <c r="CK7" s="6">
        <v>25587215.27</v>
      </c>
      <c r="CL7" s="6">
        <v>34624775.849999994</v>
      </c>
      <c r="CM7" s="6">
        <v>245606477.32999995</v>
      </c>
      <c r="CN7" s="6">
        <v>2309054052.900001</v>
      </c>
      <c r="CO7" s="6">
        <v>6883477.7499999991</v>
      </c>
      <c r="CP7" s="6">
        <v>42602988.57</v>
      </c>
      <c r="CQ7" s="6">
        <v>33987343.660000004</v>
      </c>
      <c r="CR7" s="6">
        <v>49486466.319999993</v>
      </c>
      <c r="CS7" s="6">
        <v>380205.44000000006</v>
      </c>
      <c r="CT7" s="6">
        <v>40870821.409999996</v>
      </c>
      <c r="CU7" s="190">
        <v>0.82589896691576914</v>
      </c>
      <c r="CV7" s="6">
        <v>-8615644.9099999983</v>
      </c>
      <c r="CW7" s="6">
        <v>18133778.080000002</v>
      </c>
      <c r="CX7" s="6">
        <v>24703002.010000002</v>
      </c>
      <c r="CY7" s="6">
        <v>67620244.399999991</v>
      </c>
      <c r="CZ7" s="6">
        <v>527671.09000000008</v>
      </c>
      <c r="DA7" s="6">
        <v>65573823.419999987</v>
      </c>
      <c r="DB7" s="190">
        <v>0.96973656338929171</v>
      </c>
      <c r="DC7" s="6">
        <v>-2046420.9800000009</v>
      </c>
      <c r="DD7" s="6">
        <v>11700750.85</v>
      </c>
      <c r="DE7" s="6">
        <v>13175057.570000002</v>
      </c>
      <c r="DF7" s="6">
        <v>79320995.25</v>
      </c>
      <c r="DG7" s="6">
        <v>872187.49</v>
      </c>
      <c r="DH7" s="6">
        <v>78748880.98999998</v>
      </c>
      <c r="DI7" s="190">
        <v>0.99278735398872819</v>
      </c>
      <c r="DJ7" s="6">
        <v>-572114.25999999896</v>
      </c>
      <c r="DK7" s="6">
        <v>10936201.260000002</v>
      </c>
      <c r="DL7" s="6">
        <v>22678263.620000001</v>
      </c>
      <c r="DM7" s="6">
        <v>90257196.509999961</v>
      </c>
      <c r="DN7" s="6">
        <v>1164109.24</v>
      </c>
      <c r="DO7" s="6">
        <v>101427144.61</v>
      </c>
      <c r="DP7" s="190">
        <v>1.1237568696116378</v>
      </c>
      <c r="DQ7" s="6">
        <v>11169948.100000003</v>
      </c>
      <c r="DR7" s="6">
        <v>16009193.249999998</v>
      </c>
      <c r="DS7" s="6">
        <v>21419669.280000005</v>
      </c>
      <c r="DT7" s="6">
        <v>106266389.75999996</v>
      </c>
      <c r="DU7" s="6">
        <v>1249738.9700000002</v>
      </c>
      <c r="DV7" s="6">
        <v>122846813.89000003</v>
      </c>
      <c r="DW7" s="190">
        <v>1.1560269824489808</v>
      </c>
      <c r="DX7" s="6">
        <v>16580424.130000006</v>
      </c>
      <c r="DY7" s="6">
        <v>9059656.9500000011</v>
      </c>
      <c r="DZ7" s="6">
        <v>7780295.2100000018</v>
      </c>
      <c r="EA7" s="6">
        <v>115326046.70999993</v>
      </c>
      <c r="EB7" s="6">
        <v>1798654.2699999998</v>
      </c>
      <c r="EC7" s="6">
        <v>130627109.10000001</v>
      </c>
      <c r="ED7" s="190">
        <v>1.1326765533589847</v>
      </c>
      <c r="EE7" s="6">
        <v>15301062.390000001</v>
      </c>
      <c r="EF7" s="6">
        <v>18192336.930000003</v>
      </c>
      <c r="EG7" s="6">
        <v>32783791.869999997</v>
      </c>
      <c r="EH7" s="6">
        <v>133518383.63999996</v>
      </c>
      <c r="EI7" s="6">
        <v>1845333.9999999998</v>
      </c>
      <c r="EJ7" s="6">
        <v>163410900.96999994</v>
      </c>
      <c r="EK7" s="190">
        <v>1.2238831576226832</v>
      </c>
      <c r="EL7" s="6">
        <v>29892517.330000013</v>
      </c>
      <c r="EM7" s="6">
        <v>13440246.719999999</v>
      </c>
      <c r="EN7" s="6">
        <v>16947228.960000001</v>
      </c>
      <c r="EO7" s="6">
        <v>146958630.35999998</v>
      </c>
      <c r="EP7" s="6">
        <v>2211928.5599999996</v>
      </c>
      <c r="EQ7" s="6">
        <v>180358129.93000001</v>
      </c>
      <c r="ER7" s="190">
        <v>1.227271440188183</v>
      </c>
      <c r="ES7" s="6">
        <v>33399499.570000023</v>
      </c>
      <c r="ET7" s="6">
        <v>26063422.210000001</v>
      </c>
      <c r="EU7" s="6">
        <v>18667650.939999994</v>
      </c>
      <c r="EV7" s="6">
        <v>173022052.56999999</v>
      </c>
      <c r="EW7" s="6">
        <v>2468476.9899999998</v>
      </c>
      <c r="EX7" s="6">
        <v>199025780.86999997</v>
      </c>
      <c r="EY7" s="190">
        <v>1.1502914103361455</v>
      </c>
      <c r="EZ7" s="6">
        <v>26003728.300000012</v>
      </c>
      <c r="FA7" s="6">
        <v>10357761.929999996</v>
      </c>
      <c r="FB7" s="6">
        <v>14501154.66</v>
      </c>
      <c r="FC7" s="6">
        <v>183379814.50000003</v>
      </c>
      <c r="FD7" s="6">
        <v>2696782.48</v>
      </c>
      <c r="FE7" s="6">
        <v>213526935.52999994</v>
      </c>
      <c r="FF7" s="190">
        <v>1.1643971617715858</v>
      </c>
      <c r="FG7" s="6">
        <v>30147121.030000016</v>
      </c>
      <c r="FH7" s="6">
        <v>10735969.529999999</v>
      </c>
      <c r="FI7" s="6">
        <v>42017790.960000008</v>
      </c>
      <c r="FJ7" s="6">
        <v>77950003.659999996</v>
      </c>
      <c r="FK7" s="6">
        <v>35946.69</v>
      </c>
      <c r="FL7" s="6">
        <v>3677766.8299999991</v>
      </c>
      <c r="FM7" s="190">
        <v>4.7642249462852677E-2</v>
      </c>
      <c r="FN7" s="6">
        <v>74272236.830000013</v>
      </c>
      <c r="FO7" s="6">
        <v>275584.21000000002</v>
      </c>
      <c r="FP7" s="6">
        <v>-2190533.0899999989</v>
      </c>
      <c r="FQ7" s="190">
        <v>-2.8101770200737911E-2</v>
      </c>
      <c r="FR7" s="6">
        <v>80140536.75</v>
      </c>
      <c r="FS7" s="6">
        <v>374213.94</v>
      </c>
      <c r="FT7" s="6">
        <v>28897083.409999996</v>
      </c>
      <c r="FU7" s="190">
        <v>0.37071304750725137</v>
      </c>
      <c r="FV7" s="6">
        <v>49052920.250000007</v>
      </c>
      <c r="FW7" s="6">
        <v>3197324.3000000003</v>
      </c>
      <c r="FX7" s="6">
        <v>78504269.140000001</v>
      </c>
      <c r="FY7" s="190">
        <v>1.0071105253877548</v>
      </c>
      <c r="FZ7" s="6">
        <v>-554265.48000000021</v>
      </c>
      <c r="GA7" s="6">
        <v>3801947.2399999998</v>
      </c>
      <c r="GB7" s="6">
        <v>80545681.209999993</v>
      </c>
      <c r="GC7" s="190">
        <v>1.0332992614255896</v>
      </c>
      <c r="GD7" s="6">
        <v>-2595677.5500000026</v>
      </c>
      <c r="GE7" s="6">
        <v>194115784.02999994</v>
      </c>
      <c r="GF7" s="6">
        <v>207286077.95000002</v>
      </c>
      <c r="GG7" s="6">
        <v>2454911188.3900008</v>
      </c>
      <c r="GH7" s="360"/>
    </row>
    <row r="8" spans="1:190" s="293" customFormat="1" ht="19.5" customHeight="1" x14ac:dyDescent="0.3">
      <c r="B8" s="363"/>
      <c r="C8" s="342"/>
      <c r="D8" s="330"/>
      <c r="E8" s="330"/>
      <c r="F8" s="330"/>
      <c r="G8" s="342"/>
      <c r="H8" s="49"/>
      <c r="I8" s="342"/>
      <c r="J8" s="330"/>
      <c r="K8" s="330"/>
      <c r="L8" s="330"/>
      <c r="M8" s="342"/>
      <c r="N8" s="342"/>
      <c r="O8" s="335"/>
      <c r="P8" s="335"/>
      <c r="Q8" s="335"/>
      <c r="R8" s="335"/>
      <c r="S8" s="335"/>
      <c r="T8" s="5" t="s">
        <v>611</v>
      </c>
      <c r="U8" s="6"/>
      <c r="V8" s="6"/>
      <c r="W8" s="6"/>
      <c r="X8" s="6"/>
      <c r="Y8" s="6"/>
      <c r="Z8" s="6"/>
      <c r="AA8" s="6"/>
      <c r="AB8" s="6"/>
      <c r="AC8" s="6"/>
      <c r="AD8" s="6"/>
      <c r="AE8" s="6"/>
      <c r="AF8" s="6"/>
      <c r="AG8" s="6"/>
      <c r="AH8" s="6"/>
      <c r="AI8" s="6"/>
      <c r="AJ8" s="6"/>
      <c r="AK8" s="6"/>
      <c r="AL8" s="6">
        <v>0</v>
      </c>
      <c r="AM8" s="6">
        <v>0</v>
      </c>
      <c r="AN8" s="6">
        <v>0</v>
      </c>
      <c r="AO8" s="6">
        <v>0</v>
      </c>
      <c r="AP8" s="6">
        <v>0</v>
      </c>
      <c r="AQ8" s="6">
        <v>0</v>
      </c>
      <c r="AR8" s="6">
        <v>0</v>
      </c>
      <c r="AS8" s="6">
        <v>0</v>
      </c>
      <c r="AT8" s="6">
        <v>0</v>
      </c>
      <c r="AU8" s="6">
        <v>0</v>
      </c>
      <c r="AV8" s="6">
        <v>0</v>
      </c>
      <c r="AW8" s="6">
        <v>0</v>
      </c>
      <c r="AX8" s="6">
        <v>0</v>
      </c>
      <c r="AY8" s="6">
        <v>0</v>
      </c>
      <c r="AZ8" s="6">
        <v>0</v>
      </c>
      <c r="BA8" s="6">
        <v>0</v>
      </c>
      <c r="BB8" s="6">
        <v>0</v>
      </c>
      <c r="BC8" s="6">
        <v>0</v>
      </c>
      <c r="BD8" s="6">
        <v>0</v>
      </c>
      <c r="BE8" s="6">
        <v>0</v>
      </c>
      <c r="BF8" s="6">
        <v>0</v>
      </c>
      <c r="BG8" s="6">
        <v>0</v>
      </c>
      <c r="BH8" s="6">
        <v>0</v>
      </c>
      <c r="BI8" s="6">
        <v>0</v>
      </c>
      <c r="BJ8" s="6">
        <v>0</v>
      </c>
      <c r="BK8" s="6">
        <v>0</v>
      </c>
      <c r="BL8" s="6">
        <v>0</v>
      </c>
      <c r="BM8" s="6">
        <v>103508.69</v>
      </c>
      <c r="BN8" s="6">
        <v>0</v>
      </c>
      <c r="BO8" s="6">
        <v>0</v>
      </c>
      <c r="BP8" s="6">
        <v>0</v>
      </c>
      <c r="BQ8" s="6">
        <v>0</v>
      </c>
      <c r="BR8" s="6">
        <v>0</v>
      </c>
      <c r="BS8" s="6">
        <v>0</v>
      </c>
      <c r="BT8" s="6">
        <v>0</v>
      </c>
      <c r="BU8" s="6">
        <v>0</v>
      </c>
      <c r="BV8" s="6">
        <v>0</v>
      </c>
      <c r="BW8" s="6">
        <v>0</v>
      </c>
      <c r="BX8" s="6">
        <v>0</v>
      </c>
      <c r="BY8" s="6">
        <v>0</v>
      </c>
      <c r="BZ8" s="6">
        <v>5044808.2</v>
      </c>
      <c r="CA8" s="6">
        <v>236370.58999999997</v>
      </c>
      <c r="CB8" s="6">
        <v>671501.17</v>
      </c>
      <c r="CC8" s="6">
        <v>133294.53</v>
      </c>
      <c r="CD8" s="6">
        <v>409396.04</v>
      </c>
      <c r="CE8" s="6">
        <v>482006.39</v>
      </c>
      <c r="CF8" s="6">
        <v>3575446.29</v>
      </c>
      <c r="CG8" s="6">
        <v>1828098.4700000002</v>
      </c>
      <c r="CH8" s="6">
        <v>3292864.4899999998</v>
      </c>
      <c r="CI8" s="6">
        <v>29069802.110000003</v>
      </c>
      <c r="CJ8" s="6">
        <v>1901275.97</v>
      </c>
      <c r="CK8" s="6">
        <v>1874855.6599999997</v>
      </c>
      <c r="CL8" s="6">
        <v>5910253.0199999996</v>
      </c>
      <c r="CM8" s="6">
        <v>48256661.61999999</v>
      </c>
      <c r="CN8" s="6">
        <v>141306372.61999997</v>
      </c>
      <c r="CO8" s="6">
        <v>2682793.7599999998</v>
      </c>
      <c r="CP8" s="6">
        <v>11124839.689999999</v>
      </c>
      <c r="CQ8" s="6">
        <v>6430986.4600000009</v>
      </c>
      <c r="CR8" s="6">
        <v>13807633.449999999</v>
      </c>
      <c r="CS8" s="6">
        <v>0</v>
      </c>
      <c r="CT8" s="6">
        <v>9113780.2200000007</v>
      </c>
      <c r="CU8" s="190">
        <v>0.66005374874721934</v>
      </c>
      <c r="CV8" s="6">
        <v>-4693853.2300000004</v>
      </c>
      <c r="CW8" s="6">
        <v>9261638.8399999999</v>
      </c>
      <c r="CX8" s="6">
        <v>8970828.9699999988</v>
      </c>
      <c r="CY8" s="6">
        <v>23069272.289999995</v>
      </c>
      <c r="CZ8" s="6">
        <v>0</v>
      </c>
      <c r="DA8" s="6">
        <v>18084609.190000001</v>
      </c>
      <c r="DB8" s="190">
        <v>0.78392629653252077</v>
      </c>
      <c r="DC8" s="6">
        <v>-4984663.0999999987</v>
      </c>
      <c r="DD8" s="6">
        <v>4339427.75</v>
      </c>
      <c r="DE8" s="6">
        <v>9436325.2199999988</v>
      </c>
      <c r="DF8" s="6">
        <v>27408700.040000003</v>
      </c>
      <c r="DG8" s="6">
        <v>0</v>
      </c>
      <c r="DH8" s="6">
        <v>27520934.41</v>
      </c>
      <c r="DI8" s="190">
        <v>1.0040948446966182</v>
      </c>
      <c r="DJ8" s="6">
        <v>112234.36999999941</v>
      </c>
      <c r="DK8" s="6">
        <v>9986836.9300000034</v>
      </c>
      <c r="DL8" s="6">
        <v>13999418.59</v>
      </c>
      <c r="DM8" s="6">
        <v>37395536.969999999</v>
      </c>
      <c r="DN8" s="6">
        <v>0</v>
      </c>
      <c r="DO8" s="6">
        <v>41520353</v>
      </c>
      <c r="DP8" s="190">
        <v>1.1103023613034109</v>
      </c>
      <c r="DQ8" s="6">
        <v>4124816.0299999993</v>
      </c>
      <c r="DR8" s="6">
        <v>3966910.17</v>
      </c>
      <c r="DS8" s="6">
        <v>12230263.579999998</v>
      </c>
      <c r="DT8" s="6">
        <v>41362447.140000001</v>
      </c>
      <c r="DU8" s="6">
        <v>0</v>
      </c>
      <c r="DV8" s="6">
        <v>53750616.579999998</v>
      </c>
      <c r="DW8" s="190">
        <v>1.2995028170859815</v>
      </c>
      <c r="DX8" s="6">
        <v>12388169.439999994</v>
      </c>
      <c r="DY8" s="6">
        <v>2675983.6799999997</v>
      </c>
      <c r="DZ8" s="6">
        <v>1900014.2099999995</v>
      </c>
      <c r="EA8" s="6">
        <v>44038430.819999993</v>
      </c>
      <c r="EB8" s="6">
        <v>0</v>
      </c>
      <c r="EC8" s="6">
        <v>55650630.789999999</v>
      </c>
      <c r="ED8" s="190">
        <v>1.2636833273524892</v>
      </c>
      <c r="EE8" s="6">
        <v>11612199.969999995</v>
      </c>
      <c r="EF8" s="6">
        <v>3156708.81</v>
      </c>
      <c r="EG8" s="6">
        <v>2872636.83</v>
      </c>
      <c r="EH8" s="6">
        <v>47195139.630000003</v>
      </c>
      <c r="EI8" s="6">
        <v>0</v>
      </c>
      <c r="EJ8" s="6">
        <v>58523267.620000005</v>
      </c>
      <c r="EK8" s="190">
        <v>1.2400274282226973</v>
      </c>
      <c r="EL8" s="6">
        <v>11328127.989999995</v>
      </c>
      <c r="EM8" s="6">
        <v>5234167.040000001</v>
      </c>
      <c r="EN8" s="6">
        <v>7259062.2000000002</v>
      </c>
      <c r="EO8" s="6">
        <v>52429306.670000009</v>
      </c>
      <c r="EP8" s="6">
        <v>0</v>
      </c>
      <c r="EQ8" s="6">
        <v>65782329.82</v>
      </c>
      <c r="ER8" s="190">
        <v>1.2546862432121495</v>
      </c>
      <c r="ES8" s="6">
        <v>13353023.149999995</v>
      </c>
      <c r="ET8" s="6">
        <v>7084912.6150000002</v>
      </c>
      <c r="EU8" s="6">
        <v>1240765.2000000002</v>
      </c>
      <c r="EV8" s="6">
        <v>59514219.285000004</v>
      </c>
      <c r="EW8" s="6">
        <v>0</v>
      </c>
      <c r="EX8" s="6">
        <v>67023095.019999988</v>
      </c>
      <c r="EY8" s="190">
        <v>1.1261694402650515</v>
      </c>
      <c r="EZ8" s="6">
        <v>7508875.7349999938</v>
      </c>
      <c r="FA8" s="6">
        <v>1763376.58</v>
      </c>
      <c r="FB8" s="6">
        <v>12161548.500000004</v>
      </c>
      <c r="FC8" s="6">
        <v>61277595.865000002</v>
      </c>
      <c r="FD8" s="6">
        <v>0</v>
      </c>
      <c r="FE8" s="6">
        <v>79184643.519999996</v>
      </c>
      <c r="FF8" s="190">
        <v>1.2922282997924857</v>
      </c>
      <c r="FG8" s="6">
        <v>17907047.65499999</v>
      </c>
      <c r="FH8" s="6">
        <v>6402431.2199999997</v>
      </c>
      <c r="FI8" s="6">
        <v>8716750.5899999999</v>
      </c>
      <c r="FJ8" s="6">
        <v>19252199.789999999</v>
      </c>
      <c r="FK8" s="6">
        <v>0</v>
      </c>
      <c r="FL8" s="6">
        <v>913129.92999999993</v>
      </c>
      <c r="FM8" s="190">
        <v>4.7429900996264283E-2</v>
      </c>
      <c r="FN8" s="6">
        <v>18339069.859999999</v>
      </c>
      <c r="FO8" s="6">
        <v>0</v>
      </c>
      <c r="FP8" s="6">
        <v>2343237.2700000005</v>
      </c>
      <c r="FQ8" s="190">
        <v>0.12171270273317689</v>
      </c>
      <c r="FR8" s="6">
        <v>16908962.52</v>
      </c>
      <c r="FS8" s="6">
        <v>0</v>
      </c>
      <c r="FT8" s="6">
        <v>3967515.1999999997</v>
      </c>
      <c r="FU8" s="190">
        <v>0.2060811358326341</v>
      </c>
      <c r="FV8" s="6">
        <v>15284684.59</v>
      </c>
      <c r="FW8" s="6">
        <v>0</v>
      </c>
      <c r="FX8" s="6">
        <v>9952960.2200000007</v>
      </c>
      <c r="FY8" s="190">
        <v>0.51697781700612622</v>
      </c>
      <c r="FZ8" s="6">
        <v>9299239.5700000003</v>
      </c>
      <c r="GA8" s="6">
        <v>2143.46</v>
      </c>
      <c r="GB8" s="6">
        <v>9871757.0600000005</v>
      </c>
      <c r="GC8" s="190">
        <v>0.51275995302768473</v>
      </c>
      <c r="GD8" s="6">
        <v>9380442.7300000004</v>
      </c>
      <c r="GE8" s="6">
        <v>67680027.084999993</v>
      </c>
      <c r="GF8" s="6">
        <v>66148880.904999994</v>
      </c>
      <c r="GG8" s="6">
        <v>187233886.5</v>
      </c>
      <c r="GH8" s="360"/>
    </row>
    <row r="9" spans="1:190" s="293" customFormat="1" ht="20.25" customHeight="1" x14ac:dyDescent="0.3">
      <c r="B9" s="363"/>
      <c r="C9" s="342"/>
      <c r="D9" s="330"/>
      <c r="E9" s="330"/>
      <c r="F9" s="330"/>
      <c r="G9" s="342"/>
      <c r="H9" s="49"/>
      <c r="I9" s="342"/>
      <c r="J9" s="330"/>
      <c r="K9" s="330"/>
      <c r="L9" s="330"/>
      <c r="M9" s="342"/>
      <c r="N9" s="342"/>
      <c r="O9" s="335"/>
      <c r="P9" s="335"/>
      <c r="Q9" s="335"/>
      <c r="R9" s="335"/>
      <c r="S9" s="335"/>
      <c r="T9" s="5" t="s">
        <v>205</v>
      </c>
      <c r="U9" s="7">
        <v>37121781.340000004</v>
      </c>
      <c r="V9" s="7">
        <v>70134453.409999996</v>
      </c>
      <c r="W9" s="7">
        <v>0</v>
      </c>
      <c r="X9" s="7">
        <v>5961188.3999999994</v>
      </c>
      <c r="Y9" s="7">
        <v>9737729.7800000291</v>
      </c>
      <c r="Z9" s="7">
        <v>801361.07000000007</v>
      </c>
      <c r="AA9" s="7">
        <v>12422460.35</v>
      </c>
      <c r="AB9" s="7">
        <v>6515365.5599999717</v>
      </c>
      <c r="AC9" s="7">
        <v>3556684.21</v>
      </c>
      <c r="AD9" s="7">
        <v>2996652.7600000002</v>
      </c>
      <c r="AE9" s="7">
        <v>7308192.8200000003</v>
      </c>
      <c r="AF9" s="7">
        <v>6970118.8999999994</v>
      </c>
      <c r="AG9" s="7">
        <v>5214685.6499999994</v>
      </c>
      <c r="AH9" s="7">
        <v>14667382.340000002</v>
      </c>
      <c r="AI9" s="7">
        <v>76151821.839999989</v>
      </c>
      <c r="AJ9" s="7">
        <v>183408056.58999997</v>
      </c>
      <c r="AK9" s="7">
        <v>141406349.66999999</v>
      </c>
      <c r="AL9" s="7">
        <v>337650941.00999999</v>
      </c>
      <c r="AM9" s="7">
        <v>14795549.940000001</v>
      </c>
      <c r="AN9" s="7">
        <v>12068114.27</v>
      </c>
      <c r="AO9" s="7">
        <v>8748099.6100000013</v>
      </c>
      <c r="AP9" s="7">
        <v>5896303.7200000007</v>
      </c>
      <c r="AQ9" s="7">
        <v>6445747.8799999999</v>
      </c>
      <c r="AR9" s="7">
        <v>8958832.4400000013</v>
      </c>
      <c r="AS9" s="7">
        <v>11174314.68</v>
      </c>
      <c r="AT9" s="7">
        <v>5541356.1900000004</v>
      </c>
      <c r="AU9" s="7">
        <v>5326569.8699999992</v>
      </c>
      <c r="AV9" s="7">
        <v>5654492.7000000002</v>
      </c>
      <c r="AW9" s="7">
        <v>4610963.8099999996</v>
      </c>
      <c r="AX9" s="7">
        <v>29435810.260000002</v>
      </c>
      <c r="AY9" s="7">
        <v>118656155.37000002</v>
      </c>
      <c r="AZ9" s="7">
        <v>456307096.38</v>
      </c>
      <c r="BA9" s="6">
        <v>15381528.290000003</v>
      </c>
      <c r="BB9" s="6">
        <v>24675712.170000002</v>
      </c>
      <c r="BC9" s="6">
        <v>11321532.879999999</v>
      </c>
      <c r="BD9" s="6">
        <v>7394898.9999999991</v>
      </c>
      <c r="BE9" s="6">
        <v>3345651.0700000003</v>
      </c>
      <c r="BF9" s="6">
        <v>11939615.949999999</v>
      </c>
      <c r="BG9" s="6">
        <v>12852668.850000001</v>
      </c>
      <c r="BH9" s="6">
        <v>6309349.1600000001</v>
      </c>
      <c r="BI9" s="6">
        <v>4024432.71</v>
      </c>
      <c r="BJ9" s="6">
        <v>4995590.7200000007</v>
      </c>
      <c r="BK9" s="6">
        <v>12843731.630000001</v>
      </c>
      <c r="BL9" s="6">
        <v>15187880.780000001</v>
      </c>
      <c r="BM9" s="6">
        <v>130272593.20999999</v>
      </c>
      <c r="BN9" s="6">
        <v>11799252.439999999</v>
      </c>
      <c r="BO9" s="6">
        <v>5432870.7100000009</v>
      </c>
      <c r="BP9" s="6">
        <v>8633727.3200000003</v>
      </c>
      <c r="BQ9" s="6">
        <v>1990072.3800000001</v>
      </c>
      <c r="BR9" s="6">
        <v>9928887.6500000004</v>
      </c>
      <c r="BS9" s="6">
        <v>11549296.32</v>
      </c>
      <c r="BT9" s="6">
        <v>3721793.37</v>
      </c>
      <c r="BU9" s="6">
        <v>5115684.91</v>
      </c>
      <c r="BV9" s="6">
        <v>8552569.9100000001</v>
      </c>
      <c r="BW9" s="6">
        <v>4971215.46</v>
      </c>
      <c r="BX9" s="6">
        <v>7287661.8700000001</v>
      </c>
      <c r="BY9" s="6">
        <v>19192707.480000004</v>
      </c>
      <c r="BZ9" s="6">
        <v>98175739.819999978</v>
      </c>
      <c r="CA9" s="6">
        <v>10998684.950000001</v>
      </c>
      <c r="CB9" s="6">
        <v>4466805.4399999995</v>
      </c>
      <c r="CC9" s="6">
        <v>11187277.689999999</v>
      </c>
      <c r="CD9" s="6">
        <v>6796025.7500000009</v>
      </c>
      <c r="CE9" s="6">
        <v>2715547.06</v>
      </c>
      <c r="CF9" s="6">
        <v>5600840.5599999996</v>
      </c>
      <c r="CG9" s="6">
        <v>1472269.6800000002</v>
      </c>
      <c r="CH9" s="6">
        <v>8245057.9900000012</v>
      </c>
      <c r="CI9" s="6">
        <v>2216863.61</v>
      </c>
      <c r="CJ9" s="6">
        <v>26150955.440000001</v>
      </c>
      <c r="CK9" s="6">
        <v>10893030.149999999</v>
      </c>
      <c r="CL9" s="6">
        <v>19061934.249999996</v>
      </c>
      <c r="CM9" s="6">
        <v>109805292.56999999</v>
      </c>
      <c r="CN9" s="6">
        <v>1066761312.7700002</v>
      </c>
      <c r="CO9" s="6">
        <v>22000848.57</v>
      </c>
      <c r="CP9" s="6">
        <v>9017053.709999999</v>
      </c>
      <c r="CQ9" s="6">
        <v>11087778.039999999</v>
      </c>
      <c r="CR9" s="6">
        <v>31017902.279999997</v>
      </c>
      <c r="CS9" s="6">
        <v>16809.47</v>
      </c>
      <c r="CT9" s="6">
        <v>33088626.609999999</v>
      </c>
      <c r="CU9" s="190">
        <v>1.0667590061799628</v>
      </c>
      <c r="CV9" s="6">
        <v>2070724.3299999998</v>
      </c>
      <c r="CW9" s="6">
        <v>20423803.799999997</v>
      </c>
      <c r="CX9" s="6">
        <v>11288418.290000003</v>
      </c>
      <c r="CY9" s="6">
        <v>51441706.079999998</v>
      </c>
      <c r="CZ9" s="6">
        <v>25809.47</v>
      </c>
      <c r="DA9" s="6">
        <v>44377044.899999991</v>
      </c>
      <c r="DB9" s="190">
        <v>0.86266666255171742</v>
      </c>
      <c r="DC9" s="6">
        <v>-7064661.1800000025</v>
      </c>
      <c r="DD9" s="6">
        <v>10187332.279999999</v>
      </c>
      <c r="DE9" s="6">
        <v>11419156.310000002</v>
      </c>
      <c r="DF9" s="6">
        <v>61629038.359999999</v>
      </c>
      <c r="DG9" s="6">
        <v>126178.84000000001</v>
      </c>
      <c r="DH9" s="6">
        <v>55796201.210000001</v>
      </c>
      <c r="DI9" s="190">
        <v>0.90535570073431859</v>
      </c>
      <c r="DJ9" s="6">
        <v>-5832837.1500000004</v>
      </c>
      <c r="DK9" s="6">
        <v>9173716.5599999987</v>
      </c>
      <c r="DL9" s="6">
        <v>24553888.789999999</v>
      </c>
      <c r="DM9" s="6">
        <v>70802754.920000017</v>
      </c>
      <c r="DN9" s="6">
        <v>621516.25</v>
      </c>
      <c r="DO9" s="6">
        <v>80350090</v>
      </c>
      <c r="DP9" s="190">
        <v>1.1348441185768479</v>
      </c>
      <c r="DQ9" s="6">
        <v>9547335.0799999982</v>
      </c>
      <c r="DR9" s="6">
        <v>16275286.24</v>
      </c>
      <c r="DS9" s="6">
        <v>22195139.890000001</v>
      </c>
      <c r="DT9" s="6">
        <v>87078041.160000011</v>
      </c>
      <c r="DU9" s="6">
        <v>1221516.25</v>
      </c>
      <c r="DV9" s="6">
        <v>102545229.89</v>
      </c>
      <c r="DW9" s="190">
        <v>1.177624444968624</v>
      </c>
      <c r="DX9" s="6">
        <v>15467188.729999997</v>
      </c>
      <c r="DY9" s="6">
        <v>11309699.810000001</v>
      </c>
      <c r="DZ9" s="6">
        <v>30044159.289999999</v>
      </c>
      <c r="EA9" s="6">
        <v>98387740.970000014</v>
      </c>
      <c r="EB9" s="6">
        <v>1754507.6099999999</v>
      </c>
      <c r="EC9" s="6">
        <v>132589389.18000001</v>
      </c>
      <c r="ED9" s="190">
        <v>1.3476210336044672</v>
      </c>
      <c r="EE9" s="6">
        <v>34201648.210000008</v>
      </c>
      <c r="EF9" s="6">
        <v>32905084.200000003</v>
      </c>
      <c r="EG9" s="6">
        <v>15980328.309999999</v>
      </c>
      <c r="EH9" s="6">
        <v>131292825.16999999</v>
      </c>
      <c r="EI9" s="6">
        <v>1754507.6099999999</v>
      </c>
      <c r="EJ9" s="6">
        <v>148569717.49000001</v>
      </c>
      <c r="EK9" s="190">
        <v>1.1315905290150443</v>
      </c>
      <c r="EL9" s="6">
        <v>17276892.320000004</v>
      </c>
      <c r="EM9" s="6">
        <v>8795045.9373000003</v>
      </c>
      <c r="EN9" s="6">
        <v>51912417.180000007</v>
      </c>
      <c r="EO9" s="6">
        <v>140087871.10729998</v>
      </c>
      <c r="EP9" s="6">
        <v>1754507.6099999999</v>
      </c>
      <c r="EQ9" s="6">
        <v>200482134.67000002</v>
      </c>
      <c r="ER9" s="190">
        <v>1.4311170059572194</v>
      </c>
      <c r="ES9" s="6">
        <v>60394263.562700003</v>
      </c>
      <c r="ET9" s="6">
        <v>20375362.810000002</v>
      </c>
      <c r="EU9" s="6">
        <v>29701221.760000005</v>
      </c>
      <c r="EV9" s="6">
        <v>160463233.91730002</v>
      </c>
      <c r="EW9" s="6">
        <v>1755244.6</v>
      </c>
      <c r="EX9" s="6">
        <v>230183356.43000007</v>
      </c>
      <c r="EY9" s="190">
        <v>1.4344928168943212</v>
      </c>
      <c r="EZ9" s="6">
        <v>69720122.512699991</v>
      </c>
      <c r="FA9" s="6">
        <v>4067859.4600000004</v>
      </c>
      <c r="FB9" s="6">
        <v>18975514.239999998</v>
      </c>
      <c r="FC9" s="6">
        <v>164531093.37729999</v>
      </c>
      <c r="FD9" s="6">
        <v>1773994.6</v>
      </c>
      <c r="FE9" s="6">
        <v>249158870.67000008</v>
      </c>
      <c r="FF9" s="190">
        <v>1.5143573506719066</v>
      </c>
      <c r="FG9" s="6">
        <v>84627777.292700008</v>
      </c>
      <c r="FH9" s="6">
        <v>10385501.183699999</v>
      </c>
      <c r="FI9" s="6">
        <v>23041720.120000001</v>
      </c>
      <c r="FJ9" s="6">
        <v>175753368.50999999</v>
      </c>
      <c r="FK9" s="6">
        <v>1041333.91</v>
      </c>
      <c r="FL9" s="6">
        <v>736747.21999999986</v>
      </c>
      <c r="FM9" s="190">
        <v>1.0116910674738111E-2</v>
      </c>
      <c r="FN9" s="6">
        <v>175016621.29000002</v>
      </c>
      <c r="FO9" s="6">
        <v>1337826.6100000001</v>
      </c>
      <c r="FP9" s="6">
        <v>66729441.420000002</v>
      </c>
      <c r="FQ9" s="190">
        <v>0.3796766001455229</v>
      </c>
      <c r="FR9" s="6">
        <v>109023927.08999997</v>
      </c>
      <c r="FS9" s="6">
        <v>2232215.8200000003</v>
      </c>
      <c r="FT9" s="6">
        <v>75118558.530000001</v>
      </c>
      <c r="FU9" s="190">
        <v>0.42740892630872057</v>
      </c>
      <c r="FV9" s="6">
        <v>100634809.97999999</v>
      </c>
      <c r="FW9" s="6">
        <v>2233515.8200000003</v>
      </c>
      <c r="FX9" s="6">
        <v>158964805.99999997</v>
      </c>
      <c r="FY9" s="190">
        <v>0.90447658185826019</v>
      </c>
      <c r="FZ9" s="6">
        <v>16788562.510000005</v>
      </c>
      <c r="GA9" s="6">
        <v>2278161.9300000002</v>
      </c>
      <c r="GB9" s="6">
        <v>158920159.88999999</v>
      </c>
      <c r="GC9" s="190">
        <v>0.90422255480672487</v>
      </c>
      <c r="GD9" s="6">
        <v>16833208.620000001</v>
      </c>
      <c r="GE9" s="6">
        <v>174916594.56100005</v>
      </c>
      <c r="GF9" s="6">
        <v>269448810.37900001</v>
      </c>
      <c r="GG9" s="6">
        <v>1238926126.9200001</v>
      </c>
      <c r="GH9" s="360"/>
    </row>
    <row r="10" spans="1:190" s="293" customFormat="1" ht="21.75" customHeight="1" x14ac:dyDescent="0.3">
      <c r="B10" s="363"/>
      <c r="C10" s="342"/>
      <c r="D10" s="330"/>
      <c r="E10" s="330"/>
      <c r="F10" s="330"/>
      <c r="G10" s="342"/>
      <c r="H10" s="49"/>
      <c r="I10" s="342"/>
      <c r="J10" s="330"/>
      <c r="K10" s="330"/>
      <c r="L10" s="330"/>
      <c r="M10" s="342"/>
      <c r="N10" s="342"/>
      <c r="O10" s="335"/>
      <c r="P10" s="335"/>
      <c r="Q10" s="335"/>
      <c r="R10" s="335"/>
      <c r="S10" s="335"/>
      <c r="T10" s="5" t="s">
        <v>206</v>
      </c>
      <c r="U10" s="6">
        <v>0</v>
      </c>
      <c r="V10" s="6">
        <v>10273195.84</v>
      </c>
      <c r="W10" s="6">
        <v>11074.41</v>
      </c>
      <c r="X10" s="6">
        <v>2285785.5</v>
      </c>
      <c r="Y10" s="6">
        <v>10152.25</v>
      </c>
      <c r="Z10" s="6">
        <v>0</v>
      </c>
      <c r="AA10" s="6">
        <v>1308622.3799999999</v>
      </c>
      <c r="AB10" s="6">
        <v>568076.02</v>
      </c>
      <c r="AC10" s="6">
        <v>0</v>
      </c>
      <c r="AD10" s="6">
        <v>457509.49</v>
      </c>
      <c r="AE10" s="6">
        <v>0</v>
      </c>
      <c r="AF10" s="6">
        <v>0</v>
      </c>
      <c r="AG10" s="6">
        <v>962237.6</v>
      </c>
      <c r="AH10" s="6">
        <v>2958174.63</v>
      </c>
      <c r="AI10" s="6">
        <v>8561632.2799999993</v>
      </c>
      <c r="AJ10" s="6">
        <v>18834828.120000001</v>
      </c>
      <c r="AK10" s="6">
        <v>6866959.8900000006</v>
      </c>
      <c r="AL10" s="6">
        <v>25701788.009999998</v>
      </c>
      <c r="AM10" s="6">
        <v>8883.34</v>
      </c>
      <c r="AN10" s="6">
        <v>512256.36</v>
      </c>
      <c r="AO10" s="6">
        <v>0</v>
      </c>
      <c r="AP10" s="6">
        <v>0</v>
      </c>
      <c r="AQ10" s="6">
        <v>743876.03</v>
      </c>
      <c r="AR10" s="6">
        <v>0</v>
      </c>
      <c r="AS10" s="6">
        <v>216549.27</v>
      </c>
      <c r="AT10" s="6">
        <v>0</v>
      </c>
      <c r="AU10" s="6">
        <v>0</v>
      </c>
      <c r="AV10" s="6">
        <v>0</v>
      </c>
      <c r="AW10" s="6">
        <v>652898.56999999995</v>
      </c>
      <c r="AX10" s="6">
        <v>0</v>
      </c>
      <c r="AY10" s="6">
        <v>2134463.5700000003</v>
      </c>
      <c r="AZ10" s="6">
        <v>27836251.579999998</v>
      </c>
      <c r="BA10" s="6">
        <v>0</v>
      </c>
      <c r="BB10" s="6">
        <v>0</v>
      </c>
      <c r="BC10" s="6">
        <v>77523</v>
      </c>
      <c r="BD10" s="6">
        <v>0</v>
      </c>
      <c r="BE10" s="6">
        <v>0</v>
      </c>
      <c r="BF10" s="6">
        <v>80426.34</v>
      </c>
      <c r="BG10" s="6">
        <v>0</v>
      </c>
      <c r="BH10" s="6">
        <v>0</v>
      </c>
      <c r="BI10" s="6">
        <v>0</v>
      </c>
      <c r="BJ10" s="6">
        <v>0</v>
      </c>
      <c r="BK10" s="6">
        <v>0</v>
      </c>
      <c r="BL10" s="6">
        <v>0</v>
      </c>
      <c r="BM10" s="6">
        <v>157949.34</v>
      </c>
      <c r="BN10" s="6">
        <v>0</v>
      </c>
      <c r="BO10" s="6">
        <v>0</v>
      </c>
      <c r="BP10" s="6">
        <v>0</v>
      </c>
      <c r="BQ10" s="6">
        <v>0</v>
      </c>
      <c r="BR10" s="6">
        <v>0</v>
      </c>
      <c r="BS10" s="6">
        <v>0</v>
      </c>
      <c r="BT10" s="6">
        <v>0</v>
      </c>
      <c r="BU10" s="6">
        <v>0</v>
      </c>
      <c r="BV10" s="6">
        <v>434948.18</v>
      </c>
      <c r="BW10" s="6">
        <v>0</v>
      </c>
      <c r="BX10" s="6">
        <v>0</v>
      </c>
      <c r="BY10" s="6">
        <v>0</v>
      </c>
      <c r="BZ10" s="6">
        <v>434948.18</v>
      </c>
      <c r="CA10" s="6">
        <v>0</v>
      </c>
      <c r="CB10" s="6">
        <v>0</v>
      </c>
      <c r="CC10" s="6">
        <v>0</v>
      </c>
      <c r="CD10" s="6">
        <v>0</v>
      </c>
      <c r="CE10" s="6">
        <v>0</v>
      </c>
      <c r="CF10" s="6">
        <v>0</v>
      </c>
      <c r="CG10" s="6">
        <v>0</v>
      </c>
      <c r="CH10" s="6">
        <v>0</v>
      </c>
      <c r="CI10" s="6">
        <v>0</v>
      </c>
      <c r="CJ10" s="6">
        <v>0</v>
      </c>
      <c r="CK10" s="6">
        <v>0</v>
      </c>
      <c r="CL10" s="6">
        <v>0</v>
      </c>
      <c r="CM10" s="6">
        <v>0</v>
      </c>
      <c r="CN10" s="6">
        <v>28496007.34</v>
      </c>
      <c r="CO10" s="6">
        <v>0</v>
      </c>
      <c r="CP10" s="6">
        <v>0</v>
      </c>
      <c r="CQ10" s="6">
        <v>0</v>
      </c>
      <c r="CR10" s="6">
        <v>0</v>
      </c>
      <c r="CS10" s="6">
        <v>0</v>
      </c>
      <c r="CT10" s="6">
        <v>0</v>
      </c>
      <c r="CU10" s="6" t="s">
        <v>1327</v>
      </c>
      <c r="CV10" s="6">
        <v>0</v>
      </c>
      <c r="CW10" s="6">
        <v>7924.02</v>
      </c>
      <c r="CX10" s="6">
        <v>0</v>
      </c>
      <c r="CY10" s="6">
        <v>7924.02</v>
      </c>
      <c r="CZ10" s="6">
        <v>0</v>
      </c>
      <c r="DA10" s="6">
        <v>0</v>
      </c>
      <c r="DB10" s="190">
        <v>0</v>
      </c>
      <c r="DC10" s="6">
        <v>-7924.02</v>
      </c>
      <c r="DD10" s="6">
        <v>7700.17</v>
      </c>
      <c r="DE10" s="6">
        <v>16407.21</v>
      </c>
      <c r="DF10" s="6">
        <v>15624.19</v>
      </c>
      <c r="DG10" s="6">
        <v>0</v>
      </c>
      <c r="DH10" s="6">
        <v>16407.21</v>
      </c>
      <c r="DI10" s="190">
        <v>1.0501158780071158</v>
      </c>
      <c r="DJ10" s="6">
        <v>783.01999999999862</v>
      </c>
      <c r="DK10" s="6">
        <v>0</v>
      </c>
      <c r="DL10" s="6">
        <v>0</v>
      </c>
      <c r="DM10" s="6">
        <v>15624.19</v>
      </c>
      <c r="DN10" s="6">
        <v>0</v>
      </c>
      <c r="DO10" s="6">
        <v>16407.21</v>
      </c>
      <c r="DP10" s="190">
        <v>1.0501158780071158</v>
      </c>
      <c r="DQ10" s="6">
        <v>783.01999999999862</v>
      </c>
      <c r="DR10" s="6">
        <v>0</v>
      </c>
      <c r="DS10" s="6">
        <v>11270.51</v>
      </c>
      <c r="DT10" s="6">
        <v>15624.19</v>
      </c>
      <c r="DU10" s="6">
        <v>0</v>
      </c>
      <c r="DV10" s="6">
        <v>27677.72</v>
      </c>
      <c r="DW10" s="190">
        <v>1.7714659127929191</v>
      </c>
      <c r="DX10" s="6">
        <v>12053.53</v>
      </c>
      <c r="DY10" s="6">
        <v>22080</v>
      </c>
      <c r="DZ10" s="6">
        <v>0</v>
      </c>
      <c r="EA10" s="6">
        <v>37704.19</v>
      </c>
      <c r="EB10" s="6">
        <v>0</v>
      </c>
      <c r="EC10" s="6">
        <v>27677.72</v>
      </c>
      <c r="ED10" s="190">
        <v>0.73407544360454369</v>
      </c>
      <c r="EE10" s="6">
        <v>-10026.470000000001</v>
      </c>
      <c r="EF10" s="6">
        <v>0</v>
      </c>
      <c r="EG10" s="6">
        <v>0</v>
      </c>
      <c r="EH10" s="6">
        <v>37704.19</v>
      </c>
      <c r="EI10" s="6">
        <v>0</v>
      </c>
      <c r="EJ10" s="6">
        <v>27677.72</v>
      </c>
      <c r="EK10" s="190">
        <v>0.73407544360454369</v>
      </c>
      <c r="EL10" s="6">
        <v>-10026.470000000001</v>
      </c>
      <c r="EM10" s="6">
        <v>0</v>
      </c>
      <c r="EN10" s="6">
        <v>10952.5</v>
      </c>
      <c r="EO10" s="6">
        <v>37704.19</v>
      </c>
      <c r="EP10" s="6">
        <v>0</v>
      </c>
      <c r="EQ10" s="6">
        <v>38630.22</v>
      </c>
      <c r="ER10" s="190">
        <v>1.0245604003162514</v>
      </c>
      <c r="ES10" s="6">
        <v>926.02999999999884</v>
      </c>
      <c r="ET10" s="6">
        <v>42320</v>
      </c>
      <c r="EU10" s="6">
        <v>0</v>
      </c>
      <c r="EV10" s="6">
        <v>80024.19</v>
      </c>
      <c r="EW10" s="6">
        <v>0</v>
      </c>
      <c r="EX10" s="6">
        <v>38630.22</v>
      </c>
      <c r="EY10" s="190">
        <v>0.48273178397681998</v>
      </c>
      <c r="EZ10" s="6">
        <v>-41393.97</v>
      </c>
      <c r="FA10" s="6">
        <v>0</v>
      </c>
      <c r="FB10" s="6">
        <v>28228.02</v>
      </c>
      <c r="FC10" s="6">
        <v>80024.19</v>
      </c>
      <c r="FD10" s="6">
        <v>0</v>
      </c>
      <c r="FE10" s="6">
        <v>66858.240000000005</v>
      </c>
      <c r="FF10" s="190">
        <v>0.83547537313404863</v>
      </c>
      <c r="FG10" s="6">
        <v>-13165.949999999997</v>
      </c>
      <c r="FH10" s="6">
        <v>0</v>
      </c>
      <c r="FI10" s="6">
        <v>0</v>
      </c>
      <c r="FJ10" s="6">
        <v>29073.95</v>
      </c>
      <c r="FK10" s="6">
        <v>0</v>
      </c>
      <c r="FL10" s="6">
        <v>0</v>
      </c>
      <c r="FM10" s="190">
        <v>0</v>
      </c>
      <c r="FN10" s="6">
        <v>29073.95</v>
      </c>
      <c r="FO10" s="6">
        <v>0</v>
      </c>
      <c r="FP10" s="6">
        <v>29073.82</v>
      </c>
      <c r="FQ10" s="190">
        <v>0.99999552864333874</v>
      </c>
      <c r="FR10" s="6">
        <v>0.13000000000101863</v>
      </c>
      <c r="FS10" s="6">
        <v>0</v>
      </c>
      <c r="FT10" s="6">
        <v>29073.82</v>
      </c>
      <c r="FU10" s="190">
        <v>0.99999552864333874</v>
      </c>
      <c r="FV10" s="6">
        <v>0.13000000000101863</v>
      </c>
      <c r="FW10" s="6">
        <v>0</v>
      </c>
      <c r="FX10" s="6">
        <v>29073.82</v>
      </c>
      <c r="FY10" s="190">
        <v>0.99999552864333874</v>
      </c>
      <c r="FZ10" s="6">
        <v>0.13000000000101863</v>
      </c>
      <c r="GA10" s="6">
        <v>0</v>
      </c>
      <c r="GB10" s="6">
        <v>29073.82</v>
      </c>
      <c r="GC10" s="190">
        <v>0.99999552864333874</v>
      </c>
      <c r="GD10" s="6">
        <v>0.13000000000101863</v>
      </c>
      <c r="GE10" s="6">
        <v>80024.19</v>
      </c>
      <c r="GF10" s="6">
        <v>184237.94</v>
      </c>
      <c r="GG10" s="6">
        <v>28693411.23</v>
      </c>
      <c r="GH10" s="360"/>
    </row>
    <row r="11" spans="1:190" s="293" customFormat="1" ht="48.75" customHeight="1" x14ac:dyDescent="0.3">
      <c r="B11" s="364"/>
      <c r="C11" s="343"/>
      <c r="D11" s="331"/>
      <c r="E11" s="331"/>
      <c r="F11" s="331"/>
      <c r="G11" s="343"/>
      <c r="H11" s="50"/>
      <c r="I11" s="343"/>
      <c r="J11" s="331"/>
      <c r="K11" s="331"/>
      <c r="L11" s="331"/>
      <c r="M11" s="343"/>
      <c r="N11" s="343"/>
      <c r="O11" s="336"/>
      <c r="P11" s="336"/>
      <c r="Q11" s="336"/>
      <c r="R11" s="336"/>
      <c r="S11" s="336"/>
      <c r="T11" s="25" t="s">
        <v>207</v>
      </c>
      <c r="U11" s="24">
        <v>37134171.280000001</v>
      </c>
      <c r="V11" s="24">
        <v>204278972.32999998</v>
      </c>
      <c r="W11" s="24">
        <v>21006825.300000001</v>
      </c>
      <c r="X11" s="24">
        <v>19612814.240000002</v>
      </c>
      <c r="Y11" s="24">
        <v>19068238.450000029</v>
      </c>
      <c r="Z11" s="24">
        <v>11533678.879999997</v>
      </c>
      <c r="AA11" s="24">
        <v>31164974.890000001</v>
      </c>
      <c r="AB11" s="24">
        <v>29503893.01999997</v>
      </c>
      <c r="AC11" s="24">
        <v>22165502.050000001</v>
      </c>
      <c r="AD11" s="24">
        <v>22517812.149999999</v>
      </c>
      <c r="AE11" s="24">
        <v>20697836.880000003</v>
      </c>
      <c r="AF11" s="24">
        <v>31747272.530000001</v>
      </c>
      <c r="AG11" s="24">
        <v>44603944.659999996</v>
      </c>
      <c r="AH11" s="24">
        <v>67965511.229999989</v>
      </c>
      <c r="AI11" s="24">
        <v>341588304.27999997</v>
      </c>
      <c r="AJ11" s="24">
        <v>583001447.8900001</v>
      </c>
      <c r="AK11" s="24">
        <v>602890532.0400002</v>
      </c>
      <c r="AL11" s="24">
        <v>1198728514.6799998</v>
      </c>
      <c r="AM11" s="24">
        <v>61706883.170000009</v>
      </c>
      <c r="AN11" s="24">
        <v>63732596.609999999</v>
      </c>
      <c r="AO11" s="24">
        <v>62982355.689999998</v>
      </c>
      <c r="AP11" s="24">
        <v>42466514.969999999</v>
      </c>
      <c r="AQ11" s="24">
        <v>40504751.530000001</v>
      </c>
      <c r="AR11" s="24">
        <v>43281016.809999995</v>
      </c>
      <c r="AS11" s="24">
        <v>47924995.740000002</v>
      </c>
      <c r="AT11" s="24">
        <v>47864653.979999997</v>
      </c>
      <c r="AU11" s="24">
        <v>39469619.789999999</v>
      </c>
      <c r="AV11" s="24">
        <v>49116209.829999998</v>
      </c>
      <c r="AW11" s="24">
        <v>40453041.310000002</v>
      </c>
      <c r="AX11" s="24">
        <v>79316792.120000005</v>
      </c>
      <c r="AY11" s="24">
        <v>618826611.32000005</v>
      </c>
      <c r="AZ11" s="24">
        <v>1817555125.9999995</v>
      </c>
      <c r="BA11" s="24">
        <v>56328019.109999992</v>
      </c>
      <c r="BB11" s="24">
        <v>73127759.439999998</v>
      </c>
      <c r="BC11" s="24">
        <v>74017869.390000015</v>
      </c>
      <c r="BD11" s="24">
        <v>44653493.819999993</v>
      </c>
      <c r="BE11" s="24">
        <v>31956837.979999997</v>
      </c>
      <c r="BF11" s="24">
        <v>43047863.100000009</v>
      </c>
      <c r="BG11" s="24">
        <v>50545443.880000003</v>
      </c>
      <c r="BH11" s="24">
        <v>60286804.869999982</v>
      </c>
      <c r="BI11" s="24">
        <v>29309487.300000001</v>
      </c>
      <c r="BJ11" s="24">
        <v>31191468.940000001</v>
      </c>
      <c r="BK11" s="24">
        <v>51080565.940000013</v>
      </c>
      <c r="BL11" s="24">
        <v>55450423.890000001</v>
      </c>
      <c r="BM11" s="24">
        <v>601099546.35000002</v>
      </c>
      <c r="BN11" s="24">
        <v>44457935.999999993</v>
      </c>
      <c r="BO11" s="24">
        <v>40155492.25999999</v>
      </c>
      <c r="BP11" s="24">
        <v>40806928.5</v>
      </c>
      <c r="BQ11" s="24">
        <v>42814216.929999992</v>
      </c>
      <c r="BR11" s="24">
        <v>41591628.399999991</v>
      </c>
      <c r="BS11" s="24">
        <v>47009446.780000001</v>
      </c>
      <c r="BT11" s="24">
        <v>21156298.249999996</v>
      </c>
      <c r="BU11" s="24">
        <v>28946333.460000001</v>
      </c>
      <c r="BV11" s="24">
        <v>86066491.469999984</v>
      </c>
      <c r="BW11" s="24">
        <v>35975469.059999995</v>
      </c>
      <c r="BX11" s="24">
        <v>40678473.799999997</v>
      </c>
      <c r="BY11" s="24">
        <v>58172268.330000006</v>
      </c>
      <c r="BZ11" s="24">
        <v>532875791.44</v>
      </c>
      <c r="CA11" s="24">
        <v>30020592.190000005</v>
      </c>
      <c r="CB11" s="24">
        <v>31260525.719999999</v>
      </c>
      <c r="CC11" s="24">
        <v>53186454.690000013</v>
      </c>
      <c r="CD11" s="24">
        <v>30149328.399999999</v>
      </c>
      <c r="CE11" s="24">
        <v>28662272.699999999</v>
      </c>
      <c r="CF11" s="24">
        <v>32638545.669999998</v>
      </c>
      <c r="CG11" s="24">
        <v>21507920.349999998</v>
      </c>
      <c r="CH11" s="24">
        <v>45235287.850000016</v>
      </c>
      <c r="CI11" s="24">
        <v>63122766.099999994</v>
      </c>
      <c r="CJ11" s="24">
        <v>48767220.950000003</v>
      </c>
      <c r="CK11" s="24">
        <v>46697239.979999997</v>
      </c>
      <c r="CL11" s="24">
        <v>81764788.189999998</v>
      </c>
      <c r="CM11" s="24">
        <v>513012942.78999996</v>
      </c>
      <c r="CN11" s="24">
        <v>4200888769.9400015</v>
      </c>
      <c r="CO11" s="24">
        <v>32960262.309999999</v>
      </c>
      <c r="CP11" s="24">
        <v>70217508.11999999</v>
      </c>
      <c r="CQ11" s="24">
        <v>60185289.330000006</v>
      </c>
      <c r="CR11" s="24">
        <v>103177770.42999999</v>
      </c>
      <c r="CS11" s="24">
        <v>433509.21000000008</v>
      </c>
      <c r="CT11" s="24">
        <v>93145551.639999986</v>
      </c>
      <c r="CU11" s="190">
        <v>0.90276763349130251</v>
      </c>
      <c r="CV11" s="24">
        <v>-10032218.789999999</v>
      </c>
      <c r="CW11" s="24">
        <v>57113115.350000001</v>
      </c>
      <c r="CX11" s="24">
        <v>55992987.659999996</v>
      </c>
      <c r="CY11" s="24">
        <v>160290885.78</v>
      </c>
      <c r="CZ11" s="24">
        <v>592434.75</v>
      </c>
      <c r="DA11" s="24">
        <v>149138539.29999998</v>
      </c>
      <c r="DB11" s="214">
        <v>0.93042432558949939</v>
      </c>
      <c r="DC11" s="24">
        <v>-11152346.480000002</v>
      </c>
      <c r="DD11" s="24">
        <v>38071760.32</v>
      </c>
      <c r="DE11" s="24">
        <v>48849882.81000001</v>
      </c>
      <c r="DF11" s="24">
        <v>198362646.09999996</v>
      </c>
      <c r="DG11" s="24">
        <v>1037320.5199999999</v>
      </c>
      <c r="DH11" s="24">
        <v>197988422.10999998</v>
      </c>
      <c r="DI11" s="190">
        <v>0.99811343517866102</v>
      </c>
      <c r="DJ11" s="24">
        <v>-374223.98999999976</v>
      </c>
      <c r="DK11" s="24">
        <v>38437974.130000003</v>
      </c>
      <c r="DL11" s="24">
        <v>68133028.729999989</v>
      </c>
      <c r="DM11" s="24">
        <v>236800620.22999996</v>
      </c>
      <c r="DN11" s="24">
        <v>1824579.68</v>
      </c>
      <c r="DO11" s="24">
        <v>266121450.84</v>
      </c>
      <c r="DP11" s="214">
        <v>1.1238207508980393</v>
      </c>
      <c r="DQ11" s="24">
        <v>29320830.610000003</v>
      </c>
      <c r="DR11" s="24">
        <v>45749828.280000001</v>
      </c>
      <c r="DS11" s="24">
        <v>75448260.860000014</v>
      </c>
      <c r="DT11" s="24">
        <v>282550448.50999999</v>
      </c>
      <c r="DU11" s="24">
        <v>2517355.9500000002</v>
      </c>
      <c r="DV11" s="24">
        <v>341569711.70000005</v>
      </c>
      <c r="DW11" s="214">
        <v>1.2088804441869829</v>
      </c>
      <c r="DX11" s="24">
        <v>59019263.189999998</v>
      </c>
      <c r="DY11" s="24">
        <v>32489177.230000004</v>
      </c>
      <c r="DZ11" s="24">
        <v>43134660.009999998</v>
      </c>
      <c r="EA11" s="24">
        <v>315039625.73999995</v>
      </c>
      <c r="EB11" s="24">
        <v>3693926.1499999994</v>
      </c>
      <c r="EC11" s="24">
        <v>384704371.71000004</v>
      </c>
      <c r="ED11" s="214">
        <v>1.2211301064314173</v>
      </c>
      <c r="EE11" s="24">
        <v>69664745.969999999</v>
      </c>
      <c r="EF11" s="24">
        <v>56296989.600000009</v>
      </c>
      <c r="EG11" s="24">
        <v>58876086.269999996</v>
      </c>
      <c r="EH11" s="24">
        <v>371336615.33999997</v>
      </c>
      <c r="EI11" s="24">
        <v>3747674.71</v>
      </c>
      <c r="EJ11" s="24">
        <v>443580457.98000002</v>
      </c>
      <c r="EK11" s="214">
        <v>1.1945508190024643</v>
      </c>
      <c r="EL11" s="24">
        <v>72243842.640000015</v>
      </c>
      <c r="EM11" s="24">
        <v>37105235.537300006</v>
      </c>
      <c r="EN11" s="24">
        <v>94438150.780000016</v>
      </c>
      <c r="EO11" s="24">
        <v>408441850.87729996</v>
      </c>
      <c r="EP11" s="24">
        <v>4114269.2699999996</v>
      </c>
      <c r="EQ11" s="24">
        <v>538018608.75999999</v>
      </c>
      <c r="ER11" s="214">
        <v>1.3172465250668599</v>
      </c>
      <c r="ES11" s="24">
        <v>129576757.88270003</v>
      </c>
      <c r="ET11" s="24">
        <v>63789600.085000008</v>
      </c>
      <c r="EU11" s="24">
        <v>52593411.119999997</v>
      </c>
      <c r="EV11" s="24">
        <v>472231450.9623</v>
      </c>
      <c r="EW11" s="24">
        <v>4371554.6899999995</v>
      </c>
      <c r="EX11" s="24">
        <v>590612019.88</v>
      </c>
      <c r="EY11" s="214">
        <v>1.2506833644317155</v>
      </c>
      <c r="EZ11" s="24">
        <v>118380568.91769999</v>
      </c>
      <c r="FA11" s="24">
        <v>21305289.449999996</v>
      </c>
      <c r="FB11" s="24">
        <v>55350628.750000007</v>
      </c>
      <c r="FC11" s="24">
        <v>493536740.41230005</v>
      </c>
      <c r="FD11" s="24">
        <v>4618610.18</v>
      </c>
      <c r="FE11" s="24">
        <v>645962648.63</v>
      </c>
      <c r="FF11" s="214">
        <v>1.3088440955588505</v>
      </c>
      <c r="FG11" s="24">
        <v>152425908.2177</v>
      </c>
      <c r="FH11" s="24">
        <v>35218713.973700002</v>
      </c>
      <c r="FI11" s="24">
        <v>90379848.310000017</v>
      </c>
      <c r="FJ11" s="24">
        <v>304688859.19</v>
      </c>
      <c r="FK11" s="24">
        <v>1080160.76</v>
      </c>
      <c r="FL11" s="24">
        <v>6658024.6899999985</v>
      </c>
      <c r="FM11" s="214">
        <v>2.53970081826148E-2</v>
      </c>
      <c r="FN11" s="24">
        <v>298030834.5</v>
      </c>
      <c r="FO11" s="24">
        <v>1632085.05</v>
      </c>
      <c r="FP11" s="24">
        <v>72588773.319999993</v>
      </c>
      <c r="FQ11" s="214">
        <v>0.23823901376956674</v>
      </c>
      <c r="FR11" s="24">
        <v>232100085.86999995</v>
      </c>
      <c r="FS11" s="24">
        <v>2629488.4200000004</v>
      </c>
      <c r="FT11" s="24">
        <v>121486154.85999998</v>
      </c>
      <c r="FU11" s="214">
        <v>0.398722011638249</v>
      </c>
      <c r="FV11" s="24">
        <v>183202704.32999998</v>
      </c>
      <c r="FW11" s="24">
        <v>5521261.0800000001</v>
      </c>
      <c r="FX11" s="24">
        <v>278740269.39999998</v>
      </c>
      <c r="FY11" s="214">
        <v>0.91483577752405176</v>
      </c>
      <c r="FZ11" s="24">
        <v>25948589.790000003</v>
      </c>
      <c r="GA11" s="24">
        <v>6193923.5899999999</v>
      </c>
      <c r="GB11" s="24">
        <v>282145541.19999999</v>
      </c>
      <c r="GC11" s="214">
        <v>0.92601200434459507</v>
      </c>
      <c r="GD11" s="24">
        <v>22543317.989999998</v>
      </c>
      <c r="GE11" s="24">
        <v>528755454.38599998</v>
      </c>
      <c r="GF11" s="24">
        <v>609849959.38400006</v>
      </c>
      <c r="GG11" s="24">
        <v>4603151686.7700005</v>
      </c>
      <c r="GH11" s="360"/>
    </row>
    <row r="12" spans="1:190" s="293" customFormat="1" ht="15" customHeight="1" x14ac:dyDescent="0.3">
      <c r="B12" s="27" t="s">
        <v>8</v>
      </c>
      <c r="C12" s="26" t="s">
        <v>9</v>
      </c>
      <c r="D12" s="26" t="s">
        <v>10</v>
      </c>
      <c r="E12" s="27" t="s">
        <v>11</v>
      </c>
      <c r="F12" s="26" t="s">
        <v>10</v>
      </c>
      <c r="G12" s="26" t="s">
        <v>11</v>
      </c>
      <c r="H12" s="27" t="s">
        <v>15</v>
      </c>
      <c r="I12" s="26" t="s">
        <v>12</v>
      </c>
      <c r="J12" s="26" t="s">
        <v>13</v>
      </c>
      <c r="K12" s="27" t="s">
        <v>26</v>
      </c>
      <c r="L12" s="26" t="s">
        <v>27</v>
      </c>
      <c r="M12" s="26" t="s">
        <v>28</v>
      </c>
      <c r="N12" s="27" t="s">
        <v>29</v>
      </c>
      <c r="O12" s="26" t="s">
        <v>30</v>
      </c>
      <c r="P12" s="26" t="s">
        <v>17</v>
      </c>
      <c r="Q12" s="27" t="s">
        <v>18</v>
      </c>
      <c r="R12" s="26" t="s">
        <v>19</v>
      </c>
      <c r="S12" s="26" t="s">
        <v>20</v>
      </c>
      <c r="T12" s="27" t="s">
        <v>14</v>
      </c>
      <c r="U12" s="26" t="s">
        <v>22</v>
      </c>
      <c r="V12" s="26" t="s">
        <v>23</v>
      </c>
      <c r="W12" s="27" t="s">
        <v>24</v>
      </c>
      <c r="X12" s="26" t="s">
        <v>25</v>
      </c>
      <c r="Y12" s="26" t="s">
        <v>178</v>
      </c>
      <c r="Z12" s="27" t="s">
        <v>179</v>
      </c>
      <c r="AA12" s="26" t="s">
        <v>180</v>
      </c>
      <c r="AB12" s="26" t="s">
        <v>181</v>
      </c>
      <c r="AC12" s="27" t="s">
        <v>182</v>
      </c>
      <c r="AD12" s="26" t="s">
        <v>183</v>
      </c>
      <c r="AE12" s="26" t="s">
        <v>184</v>
      </c>
      <c r="AF12" s="27" t="s">
        <v>185</v>
      </c>
      <c r="AG12" s="26" t="s">
        <v>186</v>
      </c>
      <c r="AH12" s="26" t="s">
        <v>187</v>
      </c>
      <c r="AI12" s="27" t="s">
        <v>188</v>
      </c>
      <c r="AJ12" s="26" t="s">
        <v>366</v>
      </c>
      <c r="AK12" s="26" t="s">
        <v>367</v>
      </c>
      <c r="AL12" s="27" t="s">
        <v>368</v>
      </c>
      <c r="AM12" s="26" t="s">
        <v>189</v>
      </c>
      <c r="AN12" s="26" t="s">
        <v>190</v>
      </c>
      <c r="AO12" s="27" t="s">
        <v>191</v>
      </c>
      <c r="AP12" s="26" t="s">
        <v>192</v>
      </c>
      <c r="AQ12" s="26" t="s">
        <v>193</v>
      </c>
      <c r="AR12" s="27" t="s">
        <v>194</v>
      </c>
      <c r="AS12" s="26" t="s">
        <v>195</v>
      </c>
      <c r="AT12" s="26" t="s">
        <v>196</v>
      </c>
      <c r="AU12" s="27" t="s">
        <v>197</v>
      </c>
      <c r="AV12" s="26" t="s">
        <v>198</v>
      </c>
      <c r="AW12" s="26" t="s">
        <v>199</v>
      </c>
      <c r="AX12" s="27" t="s">
        <v>200</v>
      </c>
      <c r="AY12" s="26" t="s">
        <v>334</v>
      </c>
      <c r="AZ12" s="26" t="s">
        <v>335</v>
      </c>
      <c r="BA12" s="27" t="s">
        <v>201</v>
      </c>
      <c r="BB12" s="26" t="s">
        <v>358</v>
      </c>
      <c r="BC12" s="26" t="s">
        <v>359</v>
      </c>
      <c r="BD12" s="27" t="s">
        <v>360</v>
      </c>
      <c r="BE12" s="26" t="s">
        <v>361</v>
      </c>
      <c r="BF12" s="26" t="s">
        <v>362</v>
      </c>
      <c r="BG12" s="27" t="s">
        <v>373</v>
      </c>
      <c r="BH12" s="26" t="s">
        <v>374</v>
      </c>
      <c r="BI12" s="26" t="s">
        <v>375</v>
      </c>
      <c r="BJ12" s="27" t="s">
        <v>376</v>
      </c>
      <c r="BK12" s="26" t="s">
        <v>377</v>
      </c>
      <c r="BL12" s="26" t="s">
        <v>378</v>
      </c>
      <c r="BM12" s="27" t="s">
        <v>379</v>
      </c>
      <c r="BN12" s="26" t="s">
        <v>380</v>
      </c>
      <c r="BO12" s="26" t="s">
        <v>381</v>
      </c>
      <c r="BP12" s="27" t="s">
        <v>382</v>
      </c>
      <c r="BQ12" s="26" t="s">
        <v>383</v>
      </c>
      <c r="BR12" s="26" t="s">
        <v>384</v>
      </c>
      <c r="BS12" s="27" t="s">
        <v>385</v>
      </c>
      <c r="BT12" s="26" t="s">
        <v>386</v>
      </c>
      <c r="BU12" s="26" t="s">
        <v>400</v>
      </c>
      <c r="BV12" s="27" t="s">
        <v>401</v>
      </c>
      <c r="BW12" s="26" t="s">
        <v>402</v>
      </c>
      <c r="BX12" s="26" t="s">
        <v>403</v>
      </c>
      <c r="BY12" s="27" t="s">
        <v>404</v>
      </c>
      <c r="BZ12" s="26" t="s">
        <v>405</v>
      </c>
      <c r="CA12" s="26" t="s">
        <v>406</v>
      </c>
      <c r="CB12" s="27" t="s">
        <v>407</v>
      </c>
      <c r="CC12" s="26" t="s">
        <v>408</v>
      </c>
      <c r="CD12" s="26" t="s">
        <v>409</v>
      </c>
      <c r="CE12" s="27" t="s">
        <v>410</v>
      </c>
      <c r="CF12" s="26" t="s">
        <v>411</v>
      </c>
      <c r="CG12" s="26" t="s">
        <v>412</v>
      </c>
      <c r="CH12" s="27" t="s">
        <v>617</v>
      </c>
      <c r="CI12" s="26" t="s">
        <v>628</v>
      </c>
      <c r="CJ12" s="26" t="s">
        <v>1032</v>
      </c>
      <c r="CK12" s="27" t="s">
        <v>1033</v>
      </c>
      <c r="CL12" s="26" t="s">
        <v>1034</v>
      </c>
      <c r="CM12" s="26" t="s">
        <v>1035</v>
      </c>
      <c r="CN12" s="27" t="s">
        <v>15</v>
      </c>
      <c r="CO12" s="26" t="s">
        <v>1037</v>
      </c>
      <c r="CP12" s="26" t="s">
        <v>1038</v>
      </c>
      <c r="CQ12" s="187"/>
      <c r="CR12" s="187" t="s">
        <v>16</v>
      </c>
      <c r="CS12" s="187" t="s">
        <v>13</v>
      </c>
      <c r="CT12" s="187" t="s">
        <v>26</v>
      </c>
      <c r="CU12" s="187" t="s">
        <v>27</v>
      </c>
      <c r="CV12" s="187" t="s">
        <v>28</v>
      </c>
      <c r="CW12" s="27" t="s">
        <v>1039</v>
      </c>
      <c r="CX12" s="187"/>
      <c r="CY12" s="187" t="s">
        <v>16</v>
      </c>
      <c r="CZ12" s="187" t="s">
        <v>13</v>
      </c>
      <c r="DA12" s="187" t="s">
        <v>26</v>
      </c>
      <c r="DB12" s="187" t="s">
        <v>27</v>
      </c>
      <c r="DC12" s="187" t="s">
        <v>28</v>
      </c>
      <c r="DD12" s="26" t="s">
        <v>1040</v>
      </c>
      <c r="DE12" s="26"/>
      <c r="DF12" s="26" t="s">
        <v>16</v>
      </c>
      <c r="DG12" s="26" t="s">
        <v>13</v>
      </c>
      <c r="DH12" s="26" t="s">
        <v>26</v>
      </c>
      <c r="DI12" s="26" t="s">
        <v>27</v>
      </c>
      <c r="DJ12" s="26" t="s">
        <v>28</v>
      </c>
      <c r="DK12" s="26" t="s">
        <v>1041</v>
      </c>
      <c r="DL12" s="187"/>
      <c r="DM12" s="187" t="s">
        <v>16</v>
      </c>
      <c r="DN12" s="187" t="s">
        <v>13</v>
      </c>
      <c r="DO12" s="187" t="s">
        <v>26</v>
      </c>
      <c r="DP12" s="187" t="s">
        <v>27</v>
      </c>
      <c r="DQ12" s="187" t="s">
        <v>28</v>
      </c>
      <c r="DR12" s="27" t="s">
        <v>1042</v>
      </c>
      <c r="DS12" s="187"/>
      <c r="DT12" s="187" t="s">
        <v>16</v>
      </c>
      <c r="DU12" s="187" t="s">
        <v>13</v>
      </c>
      <c r="DV12" s="187" t="s">
        <v>26</v>
      </c>
      <c r="DW12" s="187" t="s">
        <v>27</v>
      </c>
      <c r="DX12" s="187" t="s">
        <v>28</v>
      </c>
      <c r="DY12" s="26" t="s">
        <v>1043</v>
      </c>
      <c r="DZ12" s="26"/>
      <c r="EA12" s="26" t="s">
        <v>16</v>
      </c>
      <c r="EB12" s="26" t="s">
        <v>13</v>
      </c>
      <c r="EC12" s="26" t="s">
        <v>26</v>
      </c>
      <c r="ED12" s="26" t="s">
        <v>27</v>
      </c>
      <c r="EE12" s="26" t="s">
        <v>28</v>
      </c>
      <c r="EF12" s="26" t="s">
        <v>1044</v>
      </c>
      <c r="EG12" s="187"/>
      <c r="EH12" s="187" t="s">
        <v>16</v>
      </c>
      <c r="EI12" s="187" t="s">
        <v>13</v>
      </c>
      <c r="EJ12" s="187" t="s">
        <v>26</v>
      </c>
      <c r="EK12" s="187" t="s">
        <v>27</v>
      </c>
      <c r="EL12" s="187" t="s">
        <v>28</v>
      </c>
      <c r="EM12" s="27" t="s">
        <v>1045</v>
      </c>
      <c r="EN12" s="187"/>
      <c r="EO12" s="187" t="s">
        <v>16</v>
      </c>
      <c r="EP12" s="187" t="s">
        <v>13</v>
      </c>
      <c r="EQ12" s="187" t="s">
        <v>26</v>
      </c>
      <c r="ER12" s="187" t="s">
        <v>27</v>
      </c>
      <c r="ES12" s="187" t="s">
        <v>28</v>
      </c>
      <c r="ET12" s="26" t="s">
        <v>1046</v>
      </c>
      <c r="EU12" s="26"/>
      <c r="EV12" s="26" t="s">
        <v>16</v>
      </c>
      <c r="EW12" s="26" t="s">
        <v>13</v>
      </c>
      <c r="EX12" s="26" t="s">
        <v>26</v>
      </c>
      <c r="EY12" s="26" t="s">
        <v>27</v>
      </c>
      <c r="EZ12" s="26" t="s">
        <v>28</v>
      </c>
      <c r="FA12" s="26" t="s">
        <v>1047</v>
      </c>
      <c r="FB12" s="187"/>
      <c r="FC12" s="187" t="s">
        <v>16</v>
      </c>
      <c r="FD12" s="187" t="s">
        <v>13</v>
      </c>
      <c r="FE12" s="187" t="s">
        <v>26</v>
      </c>
      <c r="FF12" s="187" t="s">
        <v>27</v>
      </c>
      <c r="FG12" s="187" t="s">
        <v>28</v>
      </c>
      <c r="FH12" s="27" t="s">
        <v>1048</v>
      </c>
      <c r="FI12" s="187"/>
      <c r="FJ12" s="187" t="s">
        <v>16</v>
      </c>
      <c r="FK12" s="187" t="s">
        <v>13</v>
      </c>
      <c r="FL12" s="187" t="s">
        <v>26</v>
      </c>
      <c r="FM12" s="244">
        <v>11</v>
      </c>
      <c r="FN12" s="187" t="s">
        <v>28</v>
      </c>
      <c r="FO12" s="187" t="s">
        <v>13</v>
      </c>
      <c r="FP12" s="187" t="s">
        <v>26</v>
      </c>
      <c r="FQ12" s="187" t="s">
        <v>27</v>
      </c>
      <c r="FR12" s="187" t="s">
        <v>28</v>
      </c>
      <c r="FS12" s="187" t="s">
        <v>13</v>
      </c>
      <c r="FT12" s="187" t="s">
        <v>26</v>
      </c>
      <c r="FU12" s="187" t="s">
        <v>27</v>
      </c>
      <c r="FV12" s="187" t="s">
        <v>28</v>
      </c>
      <c r="FW12" s="187" t="s">
        <v>13</v>
      </c>
      <c r="FX12" s="187" t="s">
        <v>26</v>
      </c>
      <c r="FY12" s="187" t="s">
        <v>27</v>
      </c>
      <c r="FZ12" s="187" t="s">
        <v>28</v>
      </c>
      <c r="GA12" s="187" t="s">
        <v>13</v>
      </c>
      <c r="GB12" s="187" t="s">
        <v>26</v>
      </c>
      <c r="GC12" s="187" t="s">
        <v>27</v>
      </c>
      <c r="GD12" s="187" t="s">
        <v>28</v>
      </c>
      <c r="GE12" s="26" t="s">
        <v>29</v>
      </c>
      <c r="GF12" s="26" t="s">
        <v>1050</v>
      </c>
      <c r="GG12" s="245" t="s">
        <v>1051</v>
      </c>
      <c r="GH12" s="294" t="s">
        <v>29</v>
      </c>
    </row>
    <row r="13" spans="1:190" ht="75" customHeight="1" x14ac:dyDescent="0.3">
      <c r="A13" s="254" t="s">
        <v>1129</v>
      </c>
      <c r="B13" s="35">
        <v>1</v>
      </c>
      <c r="C13" s="38">
        <v>4</v>
      </c>
      <c r="D13" s="37" t="s">
        <v>73</v>
      </c>
      <c r="E13" s="37" t="s">
        <v>393</v>
      </c>
      <c r="F13" s="37" t="s">
        <v>495</v>
      </c>
      <c r="G13" s="38">
        <v>4</v>
      </c>
      <c r="H13" s="38" t="s">
        <v>1129</v>
      </c>
      <c r="I13" s="38" t="s">
        <v>48</v>
      </c>
      <c r="J13" s="38" t="s">
        <v>6</v>
      </c>
      <c r="K13" s="38" t="s">
        <v>222</v>
      </c>
      <c r="L13" s="38" t="s">
        <v>225</v>
      </c>
      <c r="M13" s="40">
        <v>74795760</v>
      </c>
      <c r="N13" s="40">
        <v>74795760</v>
      </c>
      <c r="O13" s="40">
        <v>74795760</v>
      </c>
      <c r="P13" s="40">
        <v>0</v>
      </c>
      <c r="Q13" s="40">
        <v>0</v>
      </c>
      <c r="R13" s="40">
        <v>0</v>
      </c>
      <c r="S13" s="40">
        <v>0</v>
      </c>
      <c r="T13" s="40" t="s">
        <v>6</v>
      </c>
      <c r="U13" s="40">
        <v>0</v>
      </c>
      <c r="V13" s="40">
        <v>0</v>
      </c>
      <c r="W13" s="40">
        <v>0</v>
      </c>
      <c r="X13" s="40">
        <v>0</v>
      </c>
      <c r="Y13" s="40">
        <v>0</v>
      </c>
      <c r="Z13" s="40">
        <v>0</v>
      </c>
      <c r="AA13" s="40">
        <v>0</v>
      </c>
      <c r="AB13" s="40">
        <v>0</v>
      </c>
      <c r="AC13" s="40">
        <v>0</v>
      </c>
      <c r="AD13" s="40">
        <v>0</v>
      </c>
      <c r="AE13" s="40">
        <v>0</v>
      </c>
      <c r="AF13" s="40">
        <v>0</v>
      </c>
      <c r="AG13" s="40">
        <v>0</v>
      </c>
      <c r="AH13" s="40">
        <v>0</v>
      </c>
      <c r="AI13" s="40">
        <v>0</v>
      </c>
      <c r="AJ13" s="40">
        <v>0</v>
      </c>
      <c r="AK13" s="40">
        <v>0</v>
      </c>
      <c r="AL13" s="40">
        <v>0</v>
      </c>
      <c r="AM13" s="40">
        <v>0</v>
      </c>
      <c r="AN13" s="40">
        <v>0</v>
      </c>
      <c r="AO13" s="40">
        <v>0</v>
      </c>
      <c r="AP13" s="40">
        <v>0</v>
      </c>
      <c r="AQ13" s="40">
        <v>0</v>
      </c>
      <c r="AR13" s="40">
        <v>0</v>
      </c>
      <c r="AS13" s="40">
        <v>0</v>
      </c>
      <c r="AT13" s="40">
        <v>0</v>
      </c>
      <c r="AU13" s="40">
        <v>0</v>
      </c>
      <c r="AV13" s="40">
        <v>0</v>
      </c>
      <c r="AW13" s="40">
        <v>0</v>
      </c>
      <c r="AX13" s="40">
        <v>0</v>
      </c>
      <c r="AY13" s="40">
        <v>0</v>
      </c>
      <c r="AZ13" s="40">
        <v>0</v>
      </c>
      <c r="BA13" s="40">
        <v>0</v>
      </c>
      <c r="BB13" s="40">
        <v>0</v>
      </c>
      <c r="BC13" s="40">
        <v>0</v>
      </c>
      <c r="BD13" s="40">
        <v>0</v>
      </c>
      <c r="BE13" s="40">
        <v>0</v>
      </c>
      <c r="BF13" s="40">
        <v>0</v>
      </c>
      <c r="BG13" s="40">
        <v>0</v>
      </c>
      <c r="BH13" s="40">
        <v>0</v>
      </c>
      <c r="BI13" s="40">
        <v>0</v>
      </c>
      <c r="BJ13" s="40">
        <v>0</v>
      </c>
      <c r="BK13" s="40">
        <v>0</v>
      </c>
      <c r="BL13" s="40">
        <v>0</v>
      </c>
      <c r="BM13" s="40">
        <v>0</v>
      </c>
      <c r="BN13" s="40">
        <v>0</v>
      </c>
      <c r="BO13" s="40">
        <v>0</v>
      </c>
      <c r="BP13" s="40">
        <v>0</v>
      </c>
      <c r="BQ13" s="40">
        <v>0</v>
      </c>
      <c r="BR13" s="40">
        <v>0</v>
      </c>
      <c r="BS13" s="40">
        <v>0</v>
      </c>
      <c r="BT13" s="40">
        <v>0</v>
      </c>
      <c r="BU13" s="40">
        <v>0</v>
      </c>
      <c r="BV13" s="40">
        <v>0</v>
      </c>
      <c r="BW13" s="40">
        <v>0</v>
      </c>
      <c r="BX13" s="40">
        <v>0</v>
      </c>
      <c r="BY13" s="40">
        <v>0</v>
      </c>
      <c r="BZ13" s="40">
        <v>0</v>
      </c>
      <c r="CA13" s="40">
        <v>0</v>
      </c>
      <c r="CB13" s="40">
        <v>0</v>
      </c>
      <c r="CC13" s="40">
        <v>1340040.56</v>
      </c>
      <c r="CD13" s="40">
        <v>0</v>
      </c>
      <c r="CE13" s="40">
        <v>0</v>
      </c>
      <c r="CF13" s="40">
        <v>1189286</v>
      </c>
      <c r="CG13" s="40">
        <v>0</v>
      </c>
      <c r="CH13" s="40">
        <v>13118.52</v>
      </c>
      <c r="CI13" s="40">
        <v>0</v>
      </c>
      <c r="CJ13" s="40">
        <v>0</v>
      </c>
      <c r="CK13" s="40">
        <v>3162226.3600000003</v>
      </c>
      <c r="CL13" s="40">
        <v>6620502.2000000002</v>
      </c>
      <c r="CM13" s="40">
        <v>12325173.640000001</v>
      </c>
      <c r="CN13" s="40">
        <v>55653857.620000005</v>
      </c>
      <c r="CO13" s="40">
        <v>43927.199999999997</v>
      </c>
      <c r="CP13" s="40">
        <v>198521.69</v>
      </c>
      <c r="CQ13" s="40">
        <v>198521.69</v>
      </c>
      <c r="CR13" s="40">
        <v>242448.89</v>
      </c>
      <c r="CS13" s="40">
        <v>0</v>
      </c>
      <c r="CT13" s="40">
        <v>242448.89</v>
      </c>
      <c r="CU13" s="173">
        <v>1</v>
      </c>
      <c r="CV13" s="40">
        <v>0</v>
      </c>
      <c r="CW13" s="40">
        <v>2174354.5299999998</v>
      </c>
      <c r="CX13" s="40">
        <v>3347315.0700000003</v>
      </c>
      <c r="CY13" s="40">
        <v>2416803.42</v>
      </c>
      <c r="CZ13" s="40">
        <v>0</v>
      </c>
      <c r="DA13" s="40">
        <v>3589763.9600000004</v>
      </c>
      <c r="DB13" s="215">
        <v>1.4853355181034957</v>
      </c>
      <c r="DC13" s="40">
        <v>1172960.5400000005</v>
      </c>
      <c r="DD13" s="40">
        <v>2365561</v>
      </c>
      <c r="DE13" s="40">
        <v>2566354</v>
      </c>
      <c r="DF13" s="40">
        <v>4782364.42</v>
      </c>
      <c r="DG13" s="40">
        <v>0</v>
      </c>
      <c r="DH13" s="40">
        <v>6156117.9600000009</v>
      </c>
      <c r="DI13" s="215">
        <v>1.2872540482809967</v>
      </c>
      <c r="DJ13" s="40">
        <v>1373753.540000001</v>
      </c>
      <c r="DK13" s="40">
        <v>0</v>
      </c>
      <c r="DL13" s="40">
        <v>700419.92</v>
      </c>
      <c r="DM13" s="40">
        <v>4782364.42</v>
      </c>
      <c r="DN13" s="40">
        <v>0</v>
      </c>
      <c r="DO13" s="40">
        <v>6856537.8800000008</v>
      </c>
      <c r="DP13" s="215">
        <v>1.4337129666082622</v>
      </c>
      <c r="DQ13" s="40">
        <v>2074173.4600000009</v>
      </c>
      <c r="DR13" s="40">
        <v>2579030.94</v>
      </c>
      <c r="DS13" s="40">
        <v>7452067.7999999989</v>
      </c>
      <c r="DT13" s="40">
        <v>7361395.3599999994</v>
      </c>
      <c r="DU13" s="40">
        <v>0</v>
      </c>
      <c r="DV13" s="40">
        <v>14308605.68</v>
      </c>
      <c r="DW13" s="215">
        <v>1.943735525706094</v>
      </c>
      <c r="DX13" s="40">
        <v>6947210.3200000003</v>
      </c>
      <c r="DY13" s="40">
        <v>2560100.5299999998</v>
      </c>
      <c r="DZ13" s="40">
        <v>2660504.1800000002</v>
      </c>
      <c r="EA13" s="40">
        <v>9921495.8899999987</v>
      </c>
      <c r="EB13" s="40">
        <v>0</v>
      </c>
      <c r="EC13" s="40">
        <v>16969109.859999999</v>
      </c>
      <c r="ED13" s="215">
        <v>1.7103378410007084</v>
      </c>
      <c r="EE13" s="40">
        <v>7047613.9700000007</v>
      </c>
      <c r="EF13" s="40">
        <v>6448026.6600000001</v>
      </c>
      <c r="EG13" s="40">
        <v>0</v>
      </c>
      <c r="EH13" s="40">
        <v>16369522.549999999</v>
      </c>
      <c r="EI13" s="40">
        <v>0</v>
      </c>
      <c r="EJ13" s="40">
        <v>16969109.859999999</v>
      </c>
      <c r="EK13" s="215">
        <v>1.0366282711159465</v>
      </c>
      <c r="EL13" s="40">
        <v>599587.31000000052</v>
      </c>
      <c r="EM13" s="40">
        <v>0</v>
      </c>
      <c r="EN13" s="40">
        <v>3269366.49</v>
      </c>
      <c r="EO13" s="40">
        <v>16369522.549999999</v>
      </c>
      <c r="EP13" s="40">
        <v>0</v>
      </c>
      <c r="EQ13" s="40">
        <v>20238476.350000001</v>
      </c>
      <c r="ER13" s="215">
        <v>1.2363510473920329</v>
      </c>
      <c r="ES13" s="40">
        <v>3868953.8000000026</v>
      </c>
      <c r="ET13" s="40">
        <v>10093202.880000001</v>
      </c>
      <c r="EU13" s="40">
        <v>2488250.0099999998</v>
      </c>
      <c r="EV13" s="40">
        <v>26462725.43</v>
      </c>
      <c r="EW13" s="40">
        <v>0</v>
      </c>
      <c r="EX13" s="40">
        <v>22726726.359999999</v>
      </c>
      <c r="EY13" s="215">
        <v>0.85882032144109355</v>
      </c>
      <c r="EZ13" s="212">
        <v>-3735999.0700000003</v>
      </c>
      <c r="FA13" s="40">
        <v>637500</v>
      </c>
      <c r="FB13" s="40">
        <v>5601957.6200000001</v>
      </c>
      <c r="FC13" s="40">
        <v>27100225.43</v>
      </c>
      <c r="FD13" s="40">
        <v>0</v>
      </c>
      <c r="FE13" s="40">
        <v>28328683.98</v>
      </c>
      <c r="FF13" s="215">
        <v>1.0453301967237547</v>
      </c>
      <c r="FG13" s="40">
        <v>1228458.5500000007</v>
      </c>
      <c r="FH13" s="40">
        <v>811373.19</v>
      </c>
      <c r="FI13" s="40">
        <v>15000000</v>
      </c>
      <c r="FJ13" s="40">
        <v>16728298.17</v>
      </c>
      <c r="FK13" s="40">
        <v>0</v>
      </c>
      <c r="FL13" s="40">
        <v>0</v>
      </c>
      <c r="FM13" s="215">
        <v>0</v>
      </c>
      <c r="FN13" s="40">
        <v>16728298.17</v>
      </c>
      <c r="FO13" s="40">
        <v>0</v>
      </c>
      <c r="FP13" s="40">
        <v>0</v>
      </c>
      <c r="FQ13" s="215">
        <v>0</v>
      </c>
      <c r="FR13" s="40">
        <v>16728298.17</v>
      </c>
      <c r="FS13" s="40">
        <v>0</v>
      </c>
      <c r="FT13" s="40">
        <v>2317949.77</v>
      </c>
      <c r="FU13" s="215">
        <v>0.13856458956219095</v>
      </c>
      <c r="FV13" s="40">
        <v>14410348.4</v>
      </c>
      <c r="FW13" s="40">
        <v>0</v>
      </c>
      <c r="FX13" s="40">
        <v>2317949.77</v>
      </c>
      <c r="FY13" s="215">
        <v>0.13856458956219095</v>
      </c>
      <c r="FZ13" s="40">
        <v>14410348.4</v>
      </c>
      <c r="GA13" s="40">
        <v>0</v>
      </c>
      <c r="GB13" s="40">
        <v>2317949.77</v>
      </c>
      <c r="GC13" s="215">
        <v>0.13856458956219095</v>
      </c>
      <c r="GD13" s="40">
        <v>14410348.4</v>
      </c>
      <c r="GE13" s="40">
        <v>27911598.620000001</v>
      </c>
      <c r="GF13" s="84">
        <v>34558172.030000001</v>
      </c>
      <c r="GG13" s="246">
        <v>74794944.290000007</v>
      </c>
      <c r="GH13" s="285"/>
    </row>
    <row r="14" spans="1:190" ht="75" customHeight="1" x14ac:dyDescent="0.3">
      <c r="A14" s="254" t="s">
        <v>1281</v>
      </c>
      <c r="B14" s="35">
        <v>2</v>
      </c>
      <c r="C14" s="40">
        <v>13</v>
      </c>
      <c r="D14" s="40" t="s">
        <v>603</v>
      </c>
      <c r="E14" s="40" t="s">
        <v>422</v>
      </c>
      <c r="F14" s="37" t="s">
        <v>1282</v>
      </c>
      <c r="G14" s="38" t="s">
        <v>33</v>
      </c>
      <c r="H14" s="38"/>
      <c r="I14" s="40" t="s">
        <v>113</v>
      </c>
      <c r="J14" s="40" t="s">
        <v>423</v>
      </c>
      <c r="K14" s="38" t="s">
        <v>222</v>
      </c>
      <c r="L14" s="38" t="s">
        <v>225</v>
      </c>
      <c r="M14" s="40">
        <v>51573785</v>
      </c>
      <c r="N14" s="40">
        <v>51573785</v>
      </c>
      <c r="O14" s="40">
        <v>0</v>
      </c>
      <c r="P14" s="129">
        <v>51573785</v>
      </c>
      <c r="Q14" s="40">
        <v>0</v>
      </c>
      <c r="R14" s="40">
        <v>0</v>
      </c>
      <c r="S14" s="40">
        <v>0</v>
      </c>
      <c r="T14" s="40" t="s">
        <v>423</v>
      </c>
      <c r="U14" s="40">
        <v>0</v>
      </c>
      <c r="V14" s="40">
        <v>0</v>
      </c>
      <c r="W14" s="40">
        <v>0</v>
      </c>
      <c r="X14" s="40">
        <v>0</v>
      </c>
      <c r="Y14" s="40">
        <v>0</v>
      </c>
      <c r="Z14" s="40">
        <v>0</v>
      </c>
      <c r="AA14" s="40">
        <v>0</v>
      </c>
      <c r="AB14" s="40">
        <v>0</v>
      </c>
      <c r="AC14" s="40">
        <v>0</v>
      </c>
      <c r="AD14" s="40">
        <v>0</v>
      </c>
      <c r="AE14" s="40">
        <v>0</v>
      </c>
      <c r="AF14" s="40">
        <v>0</v>
      </c>
      <c r="AG14" s="40">
        <v>0</v>
      </c>
      <c r="AH14" s="40">
        <v>0</v>
      </c>
      <c r="AI14" s="40">
        <v>0</v>
      </c>
      <c r="AJ14" s="40">
        <v>0</v>
      </c>
      <c r="AK14" s="40">
        <v>0</v>
      </c>
      <c r="AL14" s="40">
        <v>0</v>
      </c>
      <c r="AM14" s="40">
        <v>0</v>
      </c>
      <c r="AN14" s="40">
        <v>0</v>
      </c>
      <c r="AO14" s="40">
        <v>0</v>
      </c>
      <c r="AP14" s="40">
        <v>0</v>
      </c>
      <c r="AQ14" s="40">
        <v>0</v>
      </c>
      <c r="AR14" s="40">
        <v>0</v>
      </c>
      <c r="AS14" s="40">
        <v>0</v>
      </c>
      <c r="AT14" s="40">
        <v>0</v>
      </c>
      <c r="AU14" s="40">
        <v>0</v>
      </c>
      <c r="AV14" s="40">
        <v>0</v>
      </c>
      <c r="AW14" s="40">
        <v>0</v>
      </c>
      <c r="AX14" s="40">
        <v>0</v>
      </c>
      <c r="AY14" s="40">
        <v>0</v>
      </c>
      <c r="AZ14" s="40">
        <v>0</v>
      </c>
      <c r="BA14" s="40">
        <v>0</v>
      </c>
      <c r="BB14" s="40">
        <v>0</v>
      </c>
      <c r="BC14" s="40">
        <v>0</v>
      </c>
      <c r="BD14" s="40">
        <v>0</v>
      </c>
      <c r="BE14" s="40">
        <v>0</v>
      </c>
      <c r="BF14" s="40">
        <v>0</v>
      </c>
      <c r="BG14" s="40">
        <v>0</v>
      </c>
      <c r="BH14" s="40">
        <v>0</v>
      </c>
      <c r="BI14" s="40">
        <v>0</v>
      </c>
      <c r="BJ14" s="40">
        <v>0</v>
      </c>
      <c r="BK14" s="129">
        <v>0</v>
      </c>
      <c r="BL14" s="40">
        <v>0</v>
      </c>
      <c r="BM14" s="129">
        <v>0</v>
      </c>
      <c r="BN14" s="40">
        <v>0</v>
      </c>
      <c r="BO14" s="129">
        <v>0</v>
      </c>
      <c r="BP14" s="129">
        <v>0</v>
      </c>
      <c r="BQ14" s="40">
        <v>0</v>
      </c>
      <c r="BR14" s="40">
        <v>0</v>
      </c>
      <c r="BS14" s="40">
        <v>0</v>
      </c>
      <c r="BT14" s="40">
        <v>0</v>
      </c>
      <c r="BU14" s="40">
        <v>0</v>
      </c>
      <c r="BV14" s="40">
        <v>0</v>
      </c>
      <c r="BW14" s="40">
        <v>0</v>
      </c>
      <c r="BX14" s="40">
        <v>0</v>
      </c>
      <c r="BY14" s="40">
        <v>0</v>
      </c>
      <c r="BZ14" s="129">
        <v>0</v>
      </c>
      <c r="CA14" s="40">
        <v>0</v>
      </c>
      <c r="CB14" s="40">
        <v>0</v>
      </c>
      <c r="CC14" s="40">
        <v>0</v>
      </c>
      <c r="CD14" s="40">
        <v>100000</v>
      </c>
      <c r="CE14" s="40">
        <v>0</v>
      </c>
      <c r="CF14" s="40">
        <v>-100000</v>
      </c>
      <c r="CG14" s="40">
        <v>0</v>
      </c>
      <c r="CH14" s="40">
        <v>0</v>
      </c>
      <c r="CI14" s="40">
        <v>0</v>
      </c>
      <c r="CJ14" s="40">
        <v>0</v>
      </c>
      <c r="CK14" s="40">
        <v>0</v>
      </c>
      <c r="CL14" s="40">
        <v>3083153.4299999997</v>
      </c>
      <c r="CM14" s="40">
        <v>3083153.4299999997</v>
      </c>
      <c r="CN14" s="40">
        <v>23181005.569999997</v>
      </c>
      <c r="CO14" s="40">
        <v>0</v>
      </c>
      <c r="CP14" s="40">
        <v>3630178.11</v>
      </c>
      <c r="CQ14" s="40">
        <v>2056008.98</v>
      </c>
      <c r="CR14" s="40">
        <v>3630178.11</v>
      </c>
      <c r="CS14" s="40">
        <v>0</v>
      </c>
      <c r="CT14" s="40">
        <v>2056008.98</v>
      </c>
      <c r="CU14" s="173">
        <v>0.56636586902894415</v>
      </c>
      <c r="CV14" s="212">
        <v>-1574169.13</v>
      </c>
      <c r="CW14" s="40">
        <v>4371143.74</v>
      </c>
      <c r="CX14" s="40">
        <v>175135.7</v>
      </c>
      <c r="CY14" s="40">
        <v>8001321.8499999996</v>
      </c>
      <c r="CZ14" s="40">
        <v>0</v>
      </c>
      <c r="DA14" s="40">
        <v>2231144.6800000002</v>
      </c>
      <c r="DB14" s="215">
        <v>0.27884701075985341</v>
      </c>
      <c r="DC14" s="212">
        <v>-5770177.1699999999</v>
      </c>
      <c r="DD14" s="40">
        <v>0</v>
      </c>
      <c r="DE14" s="40">
        <v>0</v>
      </c>
      <c r="DF14" s="40">
        <v>8001321.8499999996</v>
      </c>
      <c r="DG14" s="40">
        <v>0</v>
      </c>
      <c r="DH14" s="40">
        <v>2231144.6800000002</v>
      </c>
      <c r="DI14" s="215">
        <v>0.27884701075985341</v>
      </c>
      <c r="DJ14" s="212">
        <v>-5770177.1699999999</v>
      </c>
      <c r="DK14" s="40">
        <v>1340800.23</v>
      </c>
      <c r="DL14" s="40">
        <v>2082534.78</v>
      </c>
      <c r="DM14" s="40">
        <v>9342122.0800000001</v>
      </c>
      <c r="DN14" s="40">
        <v>0</v>
      </c>
      <c r="DO14" s="40">
        <v>4313679.46</v>
      </c>
      <c r="DP14" s="215">
        <v>0.46174513917291904</v>
      </c>
      <c r="DQ14" s="212">
        <v>-5028442.62</v>
      </c>
      <c r="DR14" s="40">
        <v>499206.88</v>
      </c>
      <c r="DS14" s="40">
        <v>7289775.0299999993</v>
      </c>
      <c r="DT14" s="40">
        <v>9841328.9600000009</v>
      </c>
      <c r="DU14" s="40">
        <v>0</v>
      </c>
      <c r="DV14" s="40">
        <v>11603454.489999998</v>
      </c>
      <c r="DW14" s="215">
        <v>1.1790536153361137</v>
      </c>
      <c r="DX14" s="40">
        <v>1762125.5299999975</v>
      </c>
      <c r="DY14" s="40">
        <v>850196.24</v>
      </c>
      <c r="DZ14" s="40">
        <v>760357.33</v>
      </c>
      <c r="EA14" s="40">
        <v>10691525.200000001</v>
      </c>
      <c r="EB14" s="40">
        <v>0</v>
      </c>
      <c r="EC14" s="40">
        <v>12363811.819999998</v>
      </c>
      <c r="ED14" s="215">
        <v>1.1564123535901123</v>
      </c>
      <c r="EE14" s="40">
        <v>1672286.6199999973</v>
      </c>
      <c r="EF14" s="40">
        <v>608772.36</v>
      </c>
      <c r="EG14" s="40">
        <v>731321.55</v>
      </c>
      <c r="EH14" s="40">
        <v>11300297.560000001</v>
      </c>
      <c r="EI14" s="40">
        <v>0</v>
      </c>
      <c r="EJ14" s="40">
        <v>13095133.369999999</v>
      </c>
      <c r="EK14" s="215">
        <v>1.1588308449817493</v>
      </c>
      <c r="EL14" s="40">
        <v>1794835.8099999987</v>
      </c>
      <c r="EM14" s="40">
        <v>2237702.35</v>
      </c>
      <c r="EN14" s="40">
        <v>4199126.76</v>
      </c>
      <c r="EO14" s="40">
        <v>13537999.91</v>
      </c>
      <c r="EP14" s="40">
        <v>0</v>
      </c>
      <c r="EQ14" s="40">
        <v>17294260.129999999</v>
      </c>
      <c r="ER14" s="215">
        <v>1.2774604997024261</v>
      </c>
      <c r="ES14" s="40">
        <v>3756260.2199999988</v>
      </c>
      <c r="ET14" s="40">
        <v>1420469.99</v>
      </c>
      <c r="EU14" s="40">
        <v>321557.08</v>
      </c>
      <c r="EV14" s="40">
        <v>14958469.9</v>
      </c>
      <c r="EW14" s="40">
        <v>0</v>
      </c>
      <c r="EX14" s="40">
        <v>17615817.209999997</v>
      </c>
      <c r="EY14" s="215">
        <v>1.1776483375482139</v>
      </c>
      <c r="EZ14" s="40">
        <v>2657347.3099999968</v>
      </c>
      <c r="FA14" s="40">
        <v>0</v>
      </c>
      <c r="FB14" s="40">
        <v>1748153.82</v>
      </c>
      <c r="FC14" s="40">
        <v>14958469.9</v>
      </c>
      <c r="FD14" s="40">
        <v>0</v>
      </c>
      <c r="FE14" s="40">
        <v>19363971.029999997</v>
      </c>
      <c r="FF14" s="215">
        <v>1.2945154925237372</v>
      </c>
      <c r="FG14" s="40">
        <v>4405501.1299999971</v>
      </c>
      <c r="FH14" s="40">
        <v>439680.6</v>
      </c>
      <c r="FI14" s="40">
        <v>733881.11</v>
      </c>
      <c r="FJ14" s="40">
        <v>11776353.109999999</v>
      </c>
      <c r="FK14" s="40">
        <v>0</v>
      </c>
      <c r="FL14" s="40">
        <v>0</v>
      </c>
      <c r="FM14" s="215">
        <v>0</v>
      </c>
      <c r="FN14" s="40">
        <v>11776353.109999999</v>
      </c>
      <c r="FO14" s="40">
        <v>0</v>
      </c>
      <c r="FP14" s="40">
        <v>0</v>
      </c>
      <c r="FQ14" s="215">
        <v>0</v>
      </c>
      <c r="FR14" s="40">
        <v>11776353.109999999</v>
      </c>
      <c r="FS14" s="40">
        <v>0</v>
      </c>
      <c r="FT14" s="40">
        <v>5851180.6000000006</v>
      </c>
      <c r="FU14" s="215">
        <v>0</v>
      </c>
      <c r="FV14" s="40">
        <v>11225473.279999997</v>
      </c>
      <c r="FW14" s="40">
        <v>0</v>
      </c>
      <c r="FX14" s="40">
        <v>1162862.2</v>
      </c>
      <c r="FY14" s="215">
        <v>9.8745527510766026E-2</v>
      </c>
      <c r="FZ14" s="40">
        <v>10613490.91</v>
      </c>
      <c r="GA14" s="40">
        <v>0</v>
      </c>
      <c r="GB14" s="40">
        <v>1162862.2</v>
      </c>
      <c r="GC14" s="215">
        <v>9.8745527510766026E-2</v>
      </c>
      <c r="GD14" s="40">
        <v>10613490.91</v>
      </c>
      <c r="GE14" s="40">
        <v>15398150.5</v>
      </c>
      <c r="GF14" s="84">
        <v>21385286.18</v>
      </c>
      <c r="GG14" s="246">
        <v>39866590.109999999</v>
      </c>
      <c r="GH14" s="285"/>
    </row>
    <row r="15" spans="1:190" ht="75" customHeight="1" x14ac:dyDescent="0.3">
      <c r="A15" s="254" t="s">
        <v>1177</v>
      </c>
      <c r="B15" s="35">
        <v>3</v>
      </c>
      <c r="C15" s="38">
        <v>6</v>
      </c>
      <c r="D15" s="37" t="s">
        <v>88</v>
      </c>
      <c r="E15" s="37" t="s">
        <v>277</v>
      </c>
      <c r="F15" s="37" t="s">
        <v>523</v>
      </c>
      <c r="G15" s="41" t="s">
        <v>33</v>
      </c>
      <c r="H15" s="38" t="s">
        <v>1177</v>
      </c>
      <c r="I15" s="41" t="s">
        <v>48</v>
      </c>
      <c r="J15" s="41" t="s">
        <v>6</v>
      </c>
      <c r="K15" s="38" t="s">
        <v>222</v>
      </c>
      <c r="L15" s="38" t="s">
        <v>225</v>
      </c>
      <c r="M15" s="40">
        <v>130487518</v>
      </c>
      <c r="N15" s="40">
        <v>130487518</v>
      </c>
      <c r="O15" s="40">
        <v>130487518</v>
      </c>
      <c r="P15" s="40">
        <v>0</v>
      </c>
      <c r="Q15" s="40">
        <v>0</v>
      </c>
      <c r="R15" s="40">
        <v>0</v>
      </c>
      <c r="S15" s="40">
        <v>0</v>
      </c>
      <c r="T15" s="40" t="s">
        <v>6</v>
      </c>
      <c r="U15" s="40">
        <v>0</v>
      </c>
      <c r="V15" s="40">
        <v>0</v>
      </c>
      <c r="W15" s="40">
        <v>0</v>
      </c>
      <c r="X15" s="40">
        <v>0</v>
      </c>
      <c r="Y15" s="40">
        <v>0</v>
      </c>
      <c r="Z15" s="40">
        <v>0</v>
      </c>
      <c r="AA15" s="40">
        <v>0</v>
      </c>
      <c r="AB15" s="40">
        <v>0</v>
      </c>
      <c r="AC15" s="40">
        <v>0</v>
      </c>
      <c r="AD15" s="40">
        <v>0</v>
      </c>
      <c r="AE15" s="40">
        <v>0</v>
      </c>
      <c r="AF15" s="40">
        <v>0</v>
      </c>
      <c r="AG15" s="40">
        <v>0</v>
      </c>
      <c r="AH15" s="40">
        <v>0</v>
      </c>
      <c r="AI15" s="40">
        <v>0</v>
      </c>
      <c r="AJ15" s="40">
        <v>0</v>
      </c>
      <c r="AK15" s="40">
        <v>0</v>
      </c>
      <c r="AL15" s="40">
        <v>0</v>
      </c>
      <c r="AM15" s="40">
        <v>0</v>
      </c>
      <c r="AN15" s="40">
        <v>0</v>
      </c>
      <c r="AO15" s="40">
        <v>0</v>
      </c>
      <c r="AP15" s="40">
        <v>0</v>
      </c>
      <c r="AQ15" s="40">
        <v>0</v>
      </c>
      <c r="AR15" s="40">
        <v>0</v>
      </c>
      <c r="AS15" s="40">
        <v>0</v>
      </c>
      <c r="AT15" s="40">
        <v>0</v>
      </c>
      <c r="AU15" s="40">
        <v>0</v>
      </c>
      <c r="AV15" s="40">
        <v>0</v>
      </c>
      <c r="AW15" s="40">
        <v>0</v>
      </c>
      <c r="AX15" s="40">
        <v>4664375</v>
      </c>
      <c r="AY15" s="40">
        <v>4664375</v>
      </c>
      <c r="AZ15" s="40">
        <v>4664375</v>
      </c>
      <c r="BA15" s="40">
        <v>0</v>
      </c>
      <c r="BB15" s="40">
        <v>0</v>
      </c>
      <c r="BC15" s="40">
        <v>4664375</v>
      </c>
      <c r="BD15" s="40">
        <v>0</v>
      </c>
      <c r="BE15" s="40">
        <v>0</v>
      </c>
      <c r="BF15" s="40">
        <v>0</v>
      </c>
      <c r="BG15" s="40">
        <v>0</v>
      </c>
      <c r="BH15" s="40">
        <v>0</v>
      </c>
      <c r="BI15" s="40">
        <v>0</v>
      </c>
      <c r="BJ15" s="40">
        <v>0</v>
      </c>
      <c r="BK15" s="40">
        <v>29308</v>
      </c>
      <c r="BL15" s="40">
        <v>0</v>
      </c>
      <c r="BM15" s="40">
        <v>4693683</v>
      </c>
      <c r="BN15" s="40">
        <v>22525</v>
      </c>
      <c r="BO15" s="40">
        <v>0</v>
      </c>
      <c r="BP15" s="40">
        <v>0</v>
      </c>
      <c r="BQ15" s="40">
        <v>0</v>
      </c>
      <c r="BR15" s="40">
        <v>36873</v>
      </c>
      <c r="BS15" s="40">
        <v>0</v>
      </c>
      <c r="BT15" s="40">
        <v>0</v>
      </c>
      <c r="BU15" s="40">
        <v>44557</v>
      </c>
      <c r="BV15" s="40">
        <v>2009866.46</v>
      </c>
      <c r="BW15" s="40">
        <v>42296</v>
      </c>
      <c r="BX15" s="40">
        <v>2300000</v>
      </c>
      <c r="BY15" s="40">
        <v>1722535.67</v>
      </c>
      <c r="BZ15" s="40">
        <v>6178653.1299999999</v>
      </c>
      <c r="CA15" s="40">
        <v>2242477.9</v>
      </c>
      <c r="CB15" s="40">
        <v>0</v>
      </c>
      <c r="CC15" s="40">
        <v>2000000</v>
      </c>
      <c r="CD15" s="40">
        <v>2731197.65</v>
      </c>
      <c r="CE15" s="40">
        <v>1006298.94</v>
      </c>
      <c r="CF15" s="40">
        <v>2000000</v>
      </c>
      <c r="CG15" s="40">
        <v>0</v>
      </c>
      <c r="CH15" s="40">
        <v>2094989.1199999999</v>
      </c>
      <c r="CI15" s="40">
        <v>1239270.72</v>
      </c>
      <c r="CJ15" s="40">
        <v>11587698</v>
      </c>
      <c r="CK15" s="40">
        <v>828189.95</v>
      </c>
      <c r="CL15" s="40">
        <v>4228196.72</v>
      </c>
      <c r="CM15" s="40">
        <v>29958318.999999996</v>
      </c>
      <c r="CN15" s="40">
        <v>73559851.489999995</v>
      </c>
      <c r="CO15" s="40">
        <v>250000</v>
      </c>
      <c r="CP15" s="40">
        <v>1156505.1499999999</v>
      </c>
      <c r="CQ15" s="40">
        <v>1156505.1599999999</v>
      </c>
      <c r="CR15" s="40">
        <v>1406505.15</v>
      </c>
      <c r="CS15" s="40">
        <v>0</v>
      </c>
      <c r="CT15" s="40">
        <v>1406505.16</v>
      </c>
      <c r="CU15" s="173">
        <v>1.0000000071098212</v>
      </c>
      <c r="CV15" s="40">
        <v>1.0000000009313226E-2</v>
      </c>
      <c r="CW15" s="40">
        <v>9874147.3100000005</v>
      </c>
      <c r="CX15" s="40">
        <v>0</v>
      </c>
      <c r="CY15" s="40">
        <v>11280652.460000001</v>
      </c>
      <c r="CZ15" s="40">
        <v>0</v>
      </c>
      <c r="DA15" s="40">
        <v>1406505.16</v>
      </c>
      <c r="DB15" s="215">
        <v>0.12468296182222777</v>
      </c>
      <c r="DC15" s="212">
        <v>-9874147.3000000007</v>
      </c>
      <c r="DD15" s="40">
        <v>0</v>
      </c>
      <c r="DE15" s="40">
        <v>0</v>
      </c>
      <c r="DF15" s="40">
        <v>11280652.460000001</v>
      </c>
      <c r="DG15" s="40">
        <v>0</v>
      </c>
      <c r="DH15" s="40">
        <v>1406505.16</v>
      </c>
      <c r="DI15" s="215">
        <v>0.12468296182222777</v>
      </c>
      <c r="DJ15" s="212">
        <v>-9874147.3000000007</v>
      </c>
      <c r="DK15" s="40">
        <v>0</v>
      </c>
      <c r="DL15" s="40">
        <v>11721408.449999999</v>
      </c>
      <c r="DM15" s="40">
        <v>11280652.460000001</v>
      </c>
      <c r="DN15" s="40">
        <v>0</v>
      </c>
      <c r="DO15" s="40">
        <v>13127913.609999999</v>
      </c>
      <c r="DP15" s="215">
        <v>1.163754814409024</v>
      </c>
      <c r="DQ15" s="40">
        <v>1847261.1499999985</v>
      </c>
      <c r="DR15" s="40">
        <v>2251811.6800000002</v>
      </c>
      <c r="DS15" s="40">
        <v>74991</v>
      </c>
      <c r="DT15" s="40">
        <v>13532464.140000001</v>
      </c>
      <c r="DU15" s="40">
        <v>0</v>
      </c>
      <c r="DV15" s="40">
        <v>13202904.609999999</v>
      </c>
      <c r="DW15" s="215">
        <v>0.97564674647643279</v>
      </c>
      <c r="DX15" s="212">
        <v>-329559.53000000119</v>
      </c>
      <c r="DY15" s="40">
        <v>0</v>
      </c>
      <c r="DZ15" s="40">
        <v>177811.97999999998</v>
      </c>
      <c r="EA15" s="40">
        <v>13532464.140000001</v>
      </c>
      <c r="EB15" s="40">
        <v>0</v>
      </c>
      <c r="EC15" s="40">
        <v>13380716.59</v>
      </c>
      <c r="ED15" s="215">
        <v>0.98878640664182826</v>
      </c>
      <c r="EE15" s="40">
        <v>-151747.55000000075</v>
      </c>
      <c r="EF15" s="40">
        <v>0</v>
      </c>
      <c r="EG15" s="40">
        <v>10684104.77</v>
      </c>
      <c r="EH15" s="40">
        <v>13532464.140000001</v>
      </c>
      <c r="EI15" s="40">
        <v>0</v>
      </c>
      <c r="EJ15" s="40">
        <v>24064821.359999999</v>
      </c>
      <c r="EK15" s="215">
        <v>1.7783029839235176</v>
      </c>
      <c r="EL15" s="40">
        <v>10532357.219999999</v>
      </c>
      <c r="EM15" s="40">
        <v>5513784.5899999999</v>
      </c>
      <c r="EN15" s="40">
        <v>4000000</v>
      </c>
      <c r="EO15" s="40">
        <v>19046248.73</v>
      </c>
      <c r="EP15" s="40">
        <v>0</v>
      </c>
      <c r="EQ15" s="40">
        <v>28064821.359999999</v>
      </c>
      <c r="ER15" s="215">
        <v>1.4735091281148043</v>
      </c>
      <c r="ES15" s="40">
        <v>9018572.629999999</v>
      </c>
      <c r="ET15" s="40">
        <v>0</v>
      </c>
      <c r="EU15" s="40">
        <v>0</v>
      </c>
      <c r="EV15" s="40">
        <v>19046248.73</v>
      </c>
      <c r="EW15" s="40">
        <v>0</v>
      </c>
      <c r="EX15" s="40">
        <v>28064821.359999999</v>
      </c>
      <c r="EY15" s="215">
        <v>1.4735091281148043</v>
      </c>
      <c r="EZ15" s="40">
        <v>9018572.629999999</v>
      </c>
      <c r="FA15" s="40">
        <v>0</v>
      </c>
      <c r="FB15" s="40">
        <v>0</v>
      </c>
      <c r="FC15" s="40">
        <v>19046248.73</v>
      </c>
      <c r="FD15" s="40">
        <v>0</v>
      </c>
      <c r="FE15" s="40">
        <v>28064821.359999999</v>
      </c>
      <c r="FF15" s="215">
        <v>1.4735091281148043</v>
      </c>
      <c r="FG15" s="40">
        <v>9018572.629999999</v>
      </c>
      <c r="FH15" s="40">
        <v>2611156.91</v>
      </c>
      <c r="FI15" s="40">
        <v>0</v>
      </c>
      <c r="FJ15" s="40">
        <v>1906910.41</v>
      </c>
      <c r="FK15" s="40">
        <v>1024283.91</v>
      </c>
      <c r="FL15" s="40">
        <v>-1024283.91</v>
      </c>
      <c r="FM15" s="215">
        <v>-0.53714317391554856</v>
      </c>
      <c r="FN15" s="40">
        <v>2931194.32</v>
      </c>
      <c r="FO15" s="40">
        <v>1024283.91</v>
      </c>
      <c r="FP15" s="40">
        <v>-1024283.91</v>
      </c>
      <c r="FQ15" s="215">
        <v>-0.53714317391554856</v>
      </c>
      <c r="FR15" s="40">
        <v>2931194.32</v>
      </c>
      <c r="FS15" s="40">
        <v>0</v>
      </c>
      <c r="FT15" s="40">
        <v>0</v>
      </c>
      <c r="FU15" s="215">
        <v>-0.99499856419578736</v>
      </c>
      <c r="FV15" s="40">
        <v>2709237.16</v>
      </c>
      <c r="FW15" s="40">
        <v>1897373.12</v>
      </c>
      <c r="FX15" s="40">
        <v>-1897373.12</v>
      </c>
      <c r="FY15" s="215">
        <v>-0.99499856419578736</v>
      </c>
      <c r="FZ15" s="40">
        <v>3804283.53</v>
      </c>
      <c r="GA15" s="40">
        <v>1897373.12</v>
      </c>
      <c r="GB15" s="40">
        <v>-1897373.12</v>
      </c>
      <c r="GC15" s="215">
        <v>-0.99499856419578736</v>
      </c>
      <c r="GD15" s="40">
        <v>3804283.53</v>
      </c>
      <c r="GE15" s="283">
        <v>21657405.640000001</v>
      </c>
      <c r="GF15" s="283">
        <v>55405283.75</v>
      </c>
      <c r="GG15" s="284">
        <v>122557719.52</v>
      </c>
      <c r="GH15" s="285"/>
    </row>
    <row r="16" spans="1:190" ht="75" customHeight="1" x14ac:dyDescent="0.3">
      <c r="A16" s="254" t="s">
        <v>1085</v>
      </c>
      <c r="B16" s="35">
        <v>4</v>
      </c>
      <c r="C16" s="35">
        <v>2</v>
      </c>
      <c r="D16" s="36" t="s">
        <v>49</v>
      </c>
      <c r="E16" s="37" t="s">
        <v>239</v>
      </c>
      <c r="F16" s="37" t="s">
        <v>470</v>
      </c>
      <c r="G16" s="38" t="s">
        <v>33</v>
      </c>
      <c r="H16" s="38" t="s">
        <v>1085</v>
      </c>
      <c r="I16" s="38" t="s">
        <v>50</v>
      </c>
      <c r="J16" s="38" t="s">
        <v>5</v>
      </c>
      <c r="K16" s="38" t="s">
        <v>222</v>
      </c>
      <c r="L16" s="38" t="s">
        <v>225</v>
      </c>
      <c r="M16" s="40">
        <v>118694714</v>
      </c>
      <c r="N16" s="40">
        <v>118694714</v>
      </c>
      <c r="O16" s="40">
        <v>0</v>
      </c>
      <c r="P16" s="98">
        <v>118694714</v>
      </c>
      <c r="Q16" s="40">
        <v>0</v>
      </c>
      <c r="R16" s="40">
        <v>0</v>
      </c>
      <c r="S16" s="40">
        <v>0</v>
      </c>
      <c r="T16" s="40" t="s">
        <v>5</v>
      </c>
      <c r="U16" s="40">
        <v>0</v>
      </c>
      <c r="V16" s="40">
        <v>0</v>
      </c>
      <c r="W16" s="40">
        <v>0</v>
      </c>
      <c r="X16" s="40">
        <v>0</v>
      </c>
      <c r="Y16" s="40">
        <v>20151.75</v>
      </c>
      <c r="Z16" s="40">
        <v>93116.85</v>
      </c>
      <c r="AA16" s="40">
        <v>87860.22</v>
      </c>
      <c r="AB16" s="40">
        <v>9289</v>
      </c>
      <c r="AC16" s="40">
        <v>580.96</v>
      </c>
      <c r="AD16" s="40">
        <v>453768.83</v>
      </c>
      <c r="AE16" s="40">
        <v>251964.38</v>
      </c>
      <c r="AF16" s="40">
        <v>1281.8900000000001</v>
      </c>
      <c r="AG16" s="40">
        <v>173865.31</v>
      </c>
      <c r="AH16" s="40">
        <v>1969888.12</v>
      </c>
      <c r="AI16" s="40">
        <v>3061767.31</v>
      </c>
      <c r="AJ16" s="40">
        <v>3061767.31</v>
      </c>
      <c r="AK16" s="40">
        <v>10772699.110000001</v>
      </c>
      <c r="AL16" s="40">
        <v>13834466.420000002</v>
      </c>
      <c r="AM16" s="40">
        <v>2036521.67</v>
      </c>
      <c r="AN16" s="40">
        <v>3838051.7100000004</v>
      </c>
      <c r="AO16" s="40">
        <v>2654110.34</v>
      </c>
      <c r="AP16" s="40">
        <v>558913.69999999995</v>
      </c>
      <c r="AQ16" s="40">
        <v>528716.96</v>
      </c>
      <c r="AR16" s="40">
        <v>648132.30999999994</v>
      </c>
      <c r="AS16" s="40">
        <v>586077.82999999996</v>
      </c>
      <c r="AT16" s="40">
        <v>988204.16999999993</v>
      </c>
      <c r="AU16" s="40">
        <v>1098635.0900000001</v>
      </c>
      <c r="AV16" s="40">
        <v>1055433.6599999999</v>
      </c>
      <c r="AW16" s="40">
        <v>1029999.9000000001</v>
      </c>
      <c r="AX16" s="40">
        <v>967593.34000000008</v>
      </c>
      <c r="AY16" s="40">
        <v>15990390.68</v>
      </c>
      <c r="AZ16" s="40">
        <v>29824857.100000001</v>
      </c>
      <c r="BA16" s="40">
        <v>1636309.21</v>
      </c>
      <c r="BB16" s="40">
        <v>2917794.5599999996</v>
      </c>
      <c r="BC16" s="40">
        <v>2248357.7999999998</v>
      </c>
      <c r="BD16" s="40">
        <v>940701.69</v>
      </c>
      <c r="BE16" s="40">
        <v>1697103.62</v>
      </c>
      <c r="BF16" s="40">
        <v>1026495.62</v>
      </c>
      <c r="BG16" s="40">
        <v>2118741.1500000004</v>
      </c>
      <c r="BH16" s="40">
        <v>1886085.77</v>
      </c>
      <c r="BI16" s="40">
        <v>903341.38</v>
      </c>
      <c r="BJ16" s="40">
        <v>246020.87</v>
      </c>
      <c r="BK16" s="40">
        <v>1229381.17</v>
      </c>
      <c r="BL16" s="40">
        <v>1886956.1500000001</v>
      </c>
      <c r="BM16" s="40">
        <v>18737288.989999995</v>
      </c>
      <c r="BN16" s="40">
        <v>1289014.33</v>
      </c>
      <c r="BO16" s="40">
        <v>2714982.11</v>
      </c>
      <c r="BP16" s="40">
        <v>2899764.62</v>
      </c>
      <c r="BQ16" s="40">
        <v>587071.20000000007</v>
      </c>
      <c r="BR16" s="40">
        <v>2844558.1799999997</v>
      </c>
      <c r="BS16" s="40">
        <v>1688361.93</v>
      </c>
      <c r="BT16" s="40">
        <v>213205.62999999998</v>
      </c>
      <c r="BU16" s="40">
        <v>339829.01</v>
      </c>
      <c r="BV16" s="40">
        <v>1915322.2900000003</v>
      </c>
      <c r="BW16" s="40">
        <v>257273.11</v>
      </c>
      <c r="BX16" s="40">
        <v>366766.45</v>
      </c>
      <c r="BY16" s="40">
        <v>2678741.8800000004</v>
      </c>
      <c r="BZ16" s="40">
        <v>17794890.740000002</v>
      </c>
      <c r="CA16" s="40">
        <v>483119.93000000005</v>
      </c>
      <c r="CB16" s="40">
        <v>4093289.9999999995</v>
      </c>
      <c r="CC16" s="40">
        <v>551879.22</v>
      </c>
      <c r="CD16" s="40">
        <v>708522.15999999992</v>
      </c>
      <c r="CE16" s="40">
        <v>2033470.0600000003</v>
      </c>
      <c r="CF16" s="40">
        <v>503591.52000000048</v>
      </c>
      <c r="CG16" s="40">
        <v>495315.75</v>
      </c>
      <c r="CH16" s="40">
        <v>435692.58</v>
      </c>
      <c r="CI16" s="40">
        <v>1926442.06</v>
      </c>
      <c r="CJ16" s="40">
        <v>570307.85</v>
      </c>
      <c r="CK16" s="40">
        <v>464289.07</v>
      </c>
      <c r="CL16" s="40">
        <v>1837705.27</v>
      </c>
      <c r="CM16" s="40">
        <v>14103625.470000001</v>
      </c>
      <c r="CN16" s="40">
        <v>98909867.379999995</v>
      </c>
      <c r="CO16" s="40">
        <v>322606.43</v>
      </c>
      <c r="CP16" s="40">
        <v>2624656.0499999998</v>
      </c>
      <c r="CQ16" s="40">
        <v>3024002.17</v>
      </c>
      <c r="CR16" s="40">
        <v>2947262.48</v>
      </c>
      <c r="CS16" s="40">
        <v>0</v>
      </c>
      <c r="CT16" s="40">
        <v>3346608.6</v>
      </c>
      <c r="CU16" s="173">
        <v>1.1354973039252345</v>
      </c>
      <c r="CV16" s="40">
        <v>399346.12000000011</v>
      </c>
      <c r="CW16" s="40">
        <v>2053280.27</v>
      </c>
      <c r="CX16" s="40">
        <v>1876514.73</v>
      </c>
      <c r="CY16" s="40">
        <v>5000542.75</v>
      </c>
      <c r="CZ16" s="40">
        <v>0</v>
      </c>
      <c r="DA16" s="40">
        <v>5223123.33</v>
      </c>
      <c r="DB16" s="215">
        <v>1.0445112843000892</v>
      </c>
      <c r="DC16" s="40">
        <v>222580.58000000007</v>
      </c>
      <c r="DD16" s="40">
        <v>227565.85</v>
      </c>
      <c r="DE16" s="40">
        <v>6724.66</v>
      </c>
      <c r="DF16" s="40">
        <v>5228108.5999999996</v>
      </c>
      <c r="DG16" s="40">
        <v>0</v>
      </c>
      <c r="DH16" s="40">
        <v>5229847.99</v>
      </c>
      <c r="DI16" s="215">
        <v>1.0003326996688631</v>
      </c>
      <c r="DJ16" s="40">
        <v>1739.390000000596</v>
      </c>
      <c r="DK16" s="40">
        <v>444431.99</v>
      </c>
      <c r="DL16" s="40">
        <v>2644683.0499999998</v>
      </c>
      <c r="DM16" s="40">
        <v>5672540.5899999999</v>
      </c>
      <c r="DN16" s="40">
        <v>0</v>
      </c>
      <c r="DO16" s="40">
        <v>7874531.04</v>
      </c>
      <c r="DP16" s="215">
        <v>1.388184168110113</v>
      </c>
      <c r="DQ16" s="40">
        <v>2201990.4500000002</v>
      </c>
      <c r="DR16" s="40">
        <v>6166.42</v>
      </c>
      <c r="DS16" s="40">
        <v>2829068.37</v>
      </c>
      <c r="DT16" s="40">
        <v>5678707.0099999998</v>
      </c>
      <c r="DU16" s="40">
        <v>0</v>
      </c>
      <c r="DV16" s="40">
        <v>10703599.41</v>
      </c>
      <c r="DW16" s="215">
        <v>1.8848655849212408</v>
      </c>
      <c r="DX16" s="40">
        <v>5024892.4000000004</v>
      </c>
      <c r="DY16" s="40">
        <v>309709.96999999997</v>
      </c>
      <c r="DZ16" s="40">
        <v>830509.44</v>
      </c>
      <c r="EA16" s="40">
        <v>5988416.9799999995</v>
      </c>
      <c r="EB16" s="40">
        <v>0</v>
      </c>
      <c r="EC16" s="40">
        <v>11534108.85</v>
      </c>
      <c r="ED16" s="215">
        <v>1.9260697590901561</v>
      </c>
      <c r="EE16" s="40">
        <v>5545691.8700000001</v>
      </c>
      <c r="EF16" s="40">
        <v>1447586.45</v>
      </c>
      <c r="EG16" s="40">
        <v>603672.85</v>
      </c>
      <c r="EH16" s="40">
        <v>7436003.4299999997</v>
      </c>
      <c r="EI16" s="40">
        <v>0</v>
      </c>
      <c r="EJ16" s="40">
        <v>12137781.699999999</v>
      </c>
      <c r="EK16" s="215">
        <v>1.632299099141217</v>
      </c>
      <c r="EL16" s="40">
        <v>4701778.2699999996</v>
      </c>
      <c r="EM16" s="40">
        <v>0</v>
      </c>
      <c r="EN16" s="40">
        <v>271275.05</v>
      </c>
      <c r="EO16" s="40">
        <v>7436003.4299999997</v>
      </c>
      <c r="EP16" s="40">
        <v>0</v>
      </c>
      <c r="EQ16" s="40">
        <v>12409056.75</v>
      </c>
      <c r="ER16" s="215">
        <v>1.6687803961919367</v>
      </c>
      <c r="ES16" s="40">
        <v>4973053.32</v>
      </c>
      <c r="ET16" s="40">
        <v>224407.14</v>
      </c>
      <c r="EU16" s="40">
        <v>1284866.7999999998</v>
      </c>
      <c r="EV16" s="40">
        <v>7660410.5699999994</v>
      </c>
      <c r="EW16" s="40">
        <v>0</v>
      </c>
      <c r="EX16" s="40">
        <v>13693923.550000001</v>
      </c>
      <c r="EY16" s="215">
        <v>1.7876226639377113</v>
      </c>
      <c r="EZ16" s="40">
        <v>6033512.9800000014</v>
      </c>
      <c r="FA16" s="40">
        <v>400088.12</v>
      </c>
      <c r="FB16" s="40">
        <v>2080330.4100000001</v>
      </c>
      <c r="FC16" s="40">
        <v>8060498.6899999995</v>
      </c>
      <c r="FD16" s="40">
        <v>0</v>
      </c>
      <c r="FE16" s="40">
        <v>15774253.960000001</v>
      </c>
      <c r="FF16" s="215">
        <v>1.9569823861605269</v>
      </c>
      <c r="FG16" s="40">
        <v>7713755.2700000014</v>
      </c>
      <c r="FH16" s="40">
        <v>1228733.1399999999</v>
      </c>
      <c r="FI16" s="40">
        <v>2674951.12</v>
      </c>
      <c r="FJ16" s="40">
        <v>17076653.879999999</v>
      </c>
      <c r="FK16" s="40">
        <v>0</v>
      </c>
      <c r="FL16" s="40">
        <v>214885.94</v>
      </c>
      <c r="FM16" s="215">
        <v>1.2583609266196593E-2</v>
      </c>
      <c r="FN16" s="40">
        <v>16861767.939999998</v>
      </c>
      <c r="FO16" s="40">
        <v>0</v>
      </c>
      <c r="FP16" s="40">
        <v>1778368.88</v>
      </c>
      <c r="FQ16" s="215">
        <v>0.10414035984431395</v>
      </c>
      <c r="FR16" s="40">
        <v>15298284.999999998</v>
      </c>
      <c r="FS16" s="40">
        <v>0</v>
      </c>
      <c r="FT16" s="40">
        <v>0</v>
      </c>
      <c r="FU16" s="215">
        <v>0.34264210313783094</v>
      </c>
      <c r="FV16" s="40">
        <v>11776353.109999999</v>
      </c>
      <c r="FW16" s="40">
        <v>0</v>
      </c>
      <c r="FX16" s="40">
        <v>14518005.530000001</v>
      </c>
      <c r="FY16" s="215">
        <v>0.85016687882884012</v>
      </c>
      <c r="FZ16" s="40">
        <v>2558648.3499999978</v>
      </c>
      <c r="GA16" s="40">
        <v>0</v>
      </c>
      <c r="GB16" s="40">
        <v>14518005.530000001</v>
      </c>
      <c r="GC16" s="215">
        <v>0.85016687882884012</v>
      </c>
      <c r="GD16" s="40">
        <v>2558648.3499999978</v>
      </c>
      <c r="GE16" s="40">
        <v>9289231.8300000001</v>
      </c>
      <c r="GF16" s="84">
        <v>22179920.75</v>
      </c>
      <c r="GG16" s="246">
        <v>111929814.88000001</v>
      </c>
      <c r="GH16" s="285"/>
    </row>
    <row r="17" spans="1:190" ht="75" customHeight="1" x14ac:dyDescent="0.3">
      <c r="A17" s="254" t="s">
        <v>1159</v>
      </c>
      <c r="B17" s="35">
        <v>5</v>
      </c>
      <c r="C17" s="38">
        <v>5</v>
      </c>
      <c r="D17" s="37" t="s">
        <v>143</v>
      </c>
      <c r="E17" s="37" t="s">
        <v>267</v>
      </c>
      <c r="F17" s="37" t="s">
        <v>510</v>
      </c>
      <c r="G17" s="38">
        <v>1</v>
      </c>
      <c r="H17" s="38" t="s">
        <v>1159</v>
      </c>
      <c r="I17" s="38" t="s">
        <v>50</v>
      </c>
      <c r="J17" s="38" t="s">
        <v>5</v>
      </c>
      <c r="K17" s="38" t="s">
        <v>222</v>
      </c>
      <c r="L17" s="38" t="s">
        <v>225</v>
      </c>
      <c r="M17" s="40">
        <v>88857240</v>
      </c>
      <c r="N17" s="40">
        <v>88857240</v>
      </c>
      <c r="O17" s="40">
        <v>0</v>
      </c>
      <c r="P17" s="40">
        <v>88857240</v>
      </c>
      <c r="Q17" s="40">
        <v>0</v>
      </c>
      <c r="R17" s="40">
        <v>0</v>
      </c>
      <c r="S17" s="40">
        <v>0</v>
      </c>
      <c r="T17" s="40" t="s">
        <v>5</v>
      </c>
      <c r="U17" s="40">
        <v>0</v>
      </c>
      <c r="V17" s="40">
        <v>0</v>
      </c>
      <c r="W17" s="40">
        <v>0</v>
      </c>
      <c r="X17" s="40">
        <v>0</v>
      </c>
      <c r="Y17" s="40">
        <v>0</v>
      </c>
      <c r="Z17" s="40">
        <v>0</v>
      </c>
      <c r="AA17" s="40">
        <v>0</v>
      </c>
      <c r="AB17" s="40">
        <v>0</v>
      </c>
      <c r="AC17" s="40">
        <v>0</v>
      </c>
      <c r="AD17" s="40">
        <v>0</v>
      </c>
      <c r="AE17" s="40">
        <v>0</v>
      </c>
      <c r="AF17" s="40">
        <v>0</v>
      </c>
      <c r="AG17" s="40">
        <v>2000000</v>
      </c>
      <c r="AH17" s="40">
        <v>334800</v>
      </c>
      <c r="AI17" s="40">
        <v>2334800</v>
      </c>
      <c r="AJ17" s="40">
        <v>2334800</v>
      </c>
      <c r="AK17" s="40">
        <v>7596155.0200000005</v>
      </c>
      <c r="AL17" s="40">
        <v>9930955.0199999996</v>
      </c>
      <c r="AM17" s="40">
        <v>112329.02</v>
      </c>
      <c r="AN17" s="40">
        <v>1494273.3900000001</v>
      </c>
      <c r="AO17" s="40">
        <v>2330558.9500000002</v>
      </c>
      <c r="AP17" s="40">
        <v>797097.08</v>
      </c>
      <c r="AQ17" s="40">
        <v>500000</v>
      </c>
      <c r="AR17" s="40">
        <v>1215173.3</v>
      </c>
      <c r="AS17" s="40">
        <v>2820632.0700000003</v>
      </c>
      <c r="AT17" s="40">
        <v>2956914.73</v>
      </c>
      <c r="AU17" s="40">
        <v>1099531.17</v>
      </c>
      <c r="AV17" s="40">
        <v>1330081.3</v>
      </c>
      <c r="AW17" s="40">
        <v>4065391.95</v>
      </c>
      <c r="AX17" s="40">
        <v>919024.92999999993</v>
      </c>
      <c r="AY17" s="40">
        <v>19641007.890000001</v>
      </c>
      <c r="AZ17" s="40">
        <v>29571962.91</v>
      </c>
      <c r="BA17" s="40">
        <v>1493300.6500000001</v>
      </c>
      <c r="BB17" s="40">
        <v>604945.99</v>
      </c>
      <c r="BC17" s="40">
        <v>3318558.44</v>
      </c>
      <c r="BD17" s="40">
        <v>512069.81</v>
      </c>
      <c r="BE17" s="40">
        <v>744216.76</v>
      </c>
      <c r="BF17" s="40">
        <v>1914988.52</v>
      </c>
      <c r="BG17" s="40">
        <v>847054.77</v>
      </c>
      <c r="BH17" s="40">
        <v>3527051.14</v>
      </c>
      <c r="BI17" s="40">
        <v>1547685.4</v>
      </c>
      <c r="BJ17" s="40">
        <v>703972.17</v>
      </c>
      <c r="BK17" s="40">
        <v>862608.17</v>
      </c>
      <c r="BL17" s="40">
        <v>2208491.1399999997</v>
      </c>
      <c r="BM17" s="40">
        <v>18284942.960000001</v>
      </c>
      <c r="BN17" s="40">
        <v>969327.41</v>
      </c>
      <c r="BO17" s="40">
        <v>1208564.02</v>
      </c>
      <c r="BP17" s="40">
        <v>530719.05000000005</v>
      </c>
      <c r="BQ17" s="40">
        <v>1546462.3199999998</v>
      </c>
      <c r="BR17" s="40">
        <v>3286123.45</v>
      </c>
      <c r="BS17" s="40">
        <v>650845.6</v>
      </c>
      <c r="BT17" s="40">
        <v>1089497.74</v>
      </c>
      <c r="BU17" s="40">
        <v>615851.39</v>
      </c>
      <c r="BV17" s="40">
        <v>621072.43999999994</v>
      </c>
      <c r="BW17" s="40">
        <v>653544.02999999991</v>
      </c>
      <c r="BX17" s="40">
        <v>4449232.59</v>
      </c>
      <c r="BY17" s="40">
        <v>854923.34</v>
      </c>
      <c r="BZ17" s="40">
        <v>16476163.379999999</v>
      </c>
      <c r="CA17" s="40">
        <v>1542609.81</v>
      </c>
      <c r="CB17" s="40">
        <v>882180.03</v>
      </c>
      <c r="CC17" s="40">
        <v>1189857.52</v>
      </c>
      <c r="CD17" s="40">
        <v>1146015.8</v>
      </c>
      <c r="CE17" s="40">
        <v>-15625.98</v>
      </c>
      <c r="CF17" s="40">
        <v>969138.55999999773</v>
      </c>
      <c r="CG17" s="40">
        <v>4943.59</v>
      </c>
      <c r="CH17" s="40">
        <v>282833.48</v>
      </c>
      <c r="CI17" s="40">
        <v>0</v>
      </c>
      <c r="CJ17" s="40">
        <v>44350.99</v>
      </c>
      <c r="CK17" s="40">
        <v>201956.04</v>
      </c>
      <c r="CL17" s="40">
        <v>658358.71</v>
      </c>
      <c r="CM17" s="40">
        <v>6906618.549999997</v>
      </c>
      <c r="CN17" s="40">
        <v>77613133.629999995</v>
      </c>
      <c r="CO17" s="40">
        <v>530823.25</v>
      </c>
      <c r="CP17" s="40">
        <v>136000</v>
      </c>
      <c r="CQ17" s="40">
        <v>0</v>
      </c>
      <c r="CR17" s="40">
        <v>666823.25</v>
      </c>
      <c r="CS17" s="40">
        <v>0</v>
      </c>
      <c r="CT17" s="40">
        <v>530823.25</v>
      </c>
      <c r="CU17" s="173">
        <v>0.79604790324872443</v>
      </c>
      <c r="CV17" s="40">
        <v>-136000</v>
      </c>
      <c r="CW17" s="40">
        <v>1251316.82</v>
      </c>
      <c r="CX17" s="40">
        <v>1082359.32</v>
      </c>
      <c r="CY17" s="40">
        <v>1918140.07</v>
      </c>
      <c r="CZ17" s="40">
        <v>0</v>
      </c>
      <c r="DA17" s="40">
        <v>1613182.57</v>
      </c>
      <c r="DB17" s="215">
        <v>0.84101395681703262</v>
      </c>
      <c r="DC17" s="212">
        <v>-304957.5</v>
      </c>
      <c r="DD17" s="40">
        <v>91915.71</v>
      </c>
      <c r="DE17" s="40">
        <v>4019.16</v>
      </c>
      <c r="DF17" s="40">
        <v>2010055.78</v>
      </c>
      <c r="DG17" s="40">
        <v>0</v>
      </c>
      <c r="DH17" s="40">
        <v>1617201.73</v>
      </c>
      <c r="DI17" s="215">
        <v>0.80455564770446319</v>
      </c>
      <c r="DJ17" s="212">
        <v>-392854.05000000005</v>
      </c>
      <c r="DK17" s="40">
        <v>289560.26</v>
      </c>
      <c r="DL17" s="40">
        <v>0</v>
      </c>
      <c r="DM17" s="40">
        <v>2299616.04</v>
      </c>
      <c r="DN17" s="40">
        <v>0</v>
      </c>
      <c r="DO17" s="40">
        <v>1617201.73</v>
      </c>
      <c r="DP17" s="215">
        <v>0.70324858666405887</v>
      </c>
      <c r="DQ17" s="212">
        <v>-682414.31</v>
      </c>
      <c r="DR17" s="40">
        <v>161016.31</v>
      </c>
      <c r="DS17" s="40">
        <v>926149.47999999986</v>
      </c>
      <c r="DT17" s="40">
        <v>2460632.35</v>
      </c>
      <c r="DU17" s="40">
        <v>0</v>
      </c>
      <c r="DV17" s="40">
        <v>2543351.21</v>
      </c>
      <c r="DW17" s="215">
        <v>1.0336169115227636</v>
      </c>
      <c r="DX17" s="40">
        <v>82718.85999999987</v>
      </c>
      <c r="DY17" s="40">
        <v>316444.26</v>
      </c>
      <c r="DZ17" s="40">
        <v>377453.60000000003</v>
      </c>
      <c r="EA17" s="40">
        <v>2777076.6100000003</v>
      </c>
      <c r="EB17" s="40">
        <v>0</v>
      </c>
      <c r="EC17" s="40">
        <v>2920804.81</v>
      </c>
      <c r="ED17" s="215">
        <v>1.0517552160723429</v>
      </c>
      <c r="EE17" s="40">
        <v>143728.19999999972</v>
      </c>
      <c r="EF17" s="40">
        <v>1234471.4099999999</v>
      </c>
      <c r="EG17" s="40">
        <v>786953.55</v>
      </c>
      <c r="EH17" s="40">
        <v>4011548.0200000005</v>
      </c>
      <c r="EI17" s="40">
        <v>0</v>
      </c>
      <c r="EJ17" s="40">
        <v>3707758.3600000003</v>
      </c>
      <c r="EK17" s="215">
        <v>0.92427121438272097</v>
      </c>
      <c r="EL17" s="212">
        <v>-303789.66000000015</v>
      </c>
      <c r="EM17" s="40">
        <v>3669393.23</v>
      </c>
      <c r="EN17" s="40">
        <v>434952.46</v>
      </c>
      <c r="EO17" s="40">
        <v>7680941.25</v>
      </c>
      <c r="EP17" s="40">
        <v>0</v>
      </c>
      <c r="EQ17" s="40">
        <v>4142710.8200000003</v>
      </c>
      <c r="ER17" s="215">
        <v>0.53934936945390644</v>
      </c>
      <c r="ES17" s="212">
        <v>-3538230.4299999997</v>
      </c>
      <c r="ET17" s="40">
        <v>0</v>
      </c>
      <c r="EU17" s="40">
        <v>670000</v>
      </c>
      <c r="EV17" s="40">
        <v>7680941.25</v>
      </c>
      <c r="EW17" s="40">
        <v>0</v>
      </c>
      <c r="EX17" s="40">
        <v>4812710.82</v>
      </c>
      <c r="EY17" s="215">
        <v>0.62657826213681822</v>
      </c>
      <c r="EZ17" s="212">
        <v>-2868230.4299999997</v>
      </c>
      <c r="FA17" s="40">
        <v>1184900</v>
      </c>
      <c r="FB17" s="40">
        <v>1688903.81</v>
      </c>
      <c r="FC17" s="40">
        <v>8865841.25</v>
      </c>
      <c r="FD17" s="40">
        <v>0</v>
      </c>
      <c r="FE17" s="40">
        <v>6501614.6300000008</v>
      </c>
      <c r="FF17" s="215">
        <v>0.73333307541458637</v>
      </c>
      <c r="FG17" s="212">
        <v>-2364226.6199999992</v>
      </c>
      <c r="FH17" s="40">
        <v>1166476.6299999999</v>
      </c>
      <c r="FI17" s="40">
        <v>-128168.80000000005</v>
      </c>
      <c r="FJ17" s="40">
        <v>964038.26</v>
      </c>
      <c r="FK17" s="40">
        <v>0</v>
      </c>
      <c r="FL17" s="40">
        <v>0</v>
      </c>
      <c r="FM17" s="215">
        <v>0</v>
      </c>
      <c r="FN17" s="40">
        <v>964038.26</v>
      </c>
      <c r="FO17" s="40">
        <v>0</v>
      </c>
      <c r="FP17" s="40">
        <v>156834.28999999998</v>
      </c>
      <c r="FQ17" s="215">
        <v>0.16268471543857604</v>
      </c>
      <c r="FR17" s="40">
        <v>807203.97</v>
      </c>
      <c r="FS17" s="40">
        <v>0</v>
      </c>
      <c r="FT17" s="40">
        <v>4733.03</v>
      </c>
      <c r="FU17" s="215">
        <v>0.16268471543857604</v>
      </c>
      <c r="FV17" s="40">
        <v>271121.42</v>
      </c>
      <c r="FW17" s="40">
        <v>1568727.38</v>
      </c>
      <c r="FX17" s="40">
        <v>-811394.83999999985</v>
      </c>
      <c r="FY17" s="215">
        <v>-0.84166248754484063</v>
      </c>
      <c r="FZ17" s="40">
        <v>1775433.0999999999</v>
      </c>
      <c r="GA17" s="40">
        <v>1568727.38</v>
      </c>
      <c r="GB17" s="40">
        <v>-811394.83999999985</v>
      </c>
      <c r="GC17" s="215">
        <v>-0.84166248754484063</v>
      </c>
      <c r="GD17" s="40">
        <v>1775433.0999999999</v>
      </c>
      <c r="GE17" s="283">
        <v>10032317.879999999</v>
      </c>
      <c r="GF17" s="283">
        <v>4903932.92</v>
      </c>
      <c r="GG17" s="284">
        <v>86175938.599999979</v>
      </c>
      <c r="GH17" s="285"/>
    </row>
    <row r="18" spans="1:190" ht="75" customHeight="1" x14ac:dyDescent="0.3">
      <c r="A18" s="254" t="s">
        <v>1189</v>
      </c>
      <c r="B18" s="35">
        <v>6</v>
      </c>
      <c r="C18" s="35">
        <v>8</v>
      </c>
      <c r="D18" s="38" t="s">
        <v>152</v>
      </c>
      <c r="E18" s="37" t="s">
        <v>288</v>
      </c>
      <c r="F18" s="37" t="s">
        <v>534</v>
      </c>
      <c r="G18" s="41">
        <v>2</v>
      </c>
      <c r="H18" s="38" t="s">
        <v>1189</v>
      </c>
      <c r="I18" s="41" t="s">
        <v>34</v>
      </c>
      <c r="J18" s="41" t="s">
        <v>5</v>
      </c>
      <c r="K18" s="38" t="s">
        <v>222</v>
      </c>
      <c r="L18" s="38" t="s">
        <v>225</v>
      </c>
      <c r="M18" s="40">
        <v>61809991</v>
      </c>
      <c r="N18" s="40">
        <v>61809991</v>
      </c>
      <c r="O18" s="40">
        <v>0</v>
      </c>
      <c r="P18" s="98">
        <v>61809991</v>
      </c>
      <c r="Q18" s="40">
        <v>0</v>
      </c>
      <c r="R18" s="40">
        <v>0</v>
      </c>
      <c r="S18" s="40">
        <v>0</v>
      </c>
      <c r="T18" s="40" t="s">
        <v>5</v>
      </c>
      <c r="U18" s="40">
        <v>0</v>
      </c>
      <c r="V18" s="40">
        <v>0</v>
      </c>
      <c r="W18" s="40">
        <v>0</v>
      </c>
      <c r="X18" s="40">
        <v>0</v>
      </c>
      <c r="Y18" s="40">
        <v>0</v>
      </c>
      <c r="Z18" s="40">
        <v>0</v>
      </c>
      <c r="AA18" s="40">
        <v>0</v>
      </c>
      <c r="AB18" s="40">
        <v>0</v>
      </c>
      <c r="AC18" s="40">
        <v>0</v>
      </c>
      <c r="AD18" s="40">
        <v>655617.46</v>
      </c>
      <c r="AE18" s="40">
        <v>199732.35</v>
      </c>
      <c r="AF18" s="40">
        <v>1673700.62</v>
      </c>
      <c r="AG18" s="40">
        <v>73092.91</v>
      </c>
      <c r="AH18" s="40">
        <v>424465.85</v>
      </c>
      <c r="AI18" s="40">
        <v>3026609.1900000004</v>
      </c>
      <c r="AJ18" s="40">
        <v>3026609.1900000004</v>
      </c>
      <c r="AK18" s="40">
        <v>18386259.690000001</v>
      </c>
      <c r="AL18" s="40">
        <v>23246112.729999997</v>
      </c>
      <c r="AM18" s="40">
        <v>659403.57000000007</v>
      </c>
      <c r="AN18" s="40">
        <v>1893449.6400000001</v>
      </c>
      <c r="AO18" s="40">
        <v>1226093.97</v>
      </c>
      <c r="AP18" s="40">
        <v>414924.05</v>
      </c>
      <c r="AQ18" s="40">
        <v>1699590.25</v>
      </c>
      <c r="AR18" s="40">
        <v>1543870.8800000001</v>
      </c>
      <c r="AS18" s="40">
        <v>526904.72</v>
      </c>
      <c r="AT18" s="40">
        <v>430044.4</v>
      </c>
      <c r="AU18" s="40">
        <v>138420.49</v>
      </c>
      <c r="AV18" s="40">
        <v>506928.89</v>
      </c>
      <c r="AW18" s="40">
        <v>233188.42</v>
      </c>
      <c r="AX18" s="40">
        <v>1012775.3500000001</v>
      </c>
      <c r="AY18" s="40">
        <v>10628832.580000002</v>
      </c>
      <c r="AZ18" s="40">
        <v>33874945.310000002</v>
      </c>
      <c r="BA18" s="40">
        <v>983841.6</v>
      </c>
      <c r="BB18" s="40">
        <v>359694.31999999995</v>
      </c>
      <c r="BC18" s="40">
        <v>778869.24</v>
      </c>
      <c r="BD18" s="40">
        <v>2038678.66</v>
      </c>
      <c r="BE18" s="40">
        <v>434316.61</v>
      </c>
      <c r="BF18" s="40">
        <v>748346.14999999991</v>
      </c>
      <c r="BG18" s="40">
        <v>388594.23000000004</v>
      </c>
      <c r="BH18" s="40">
        <v>488870.47</v>
      </c>
      <c r="BI18" s="40">
        <v>687656.67999999993</v>
      </c>
      <c r="BJ18" s="40">
        <v>653021.64</v>
      </c>
      <c r="BK18" s="40">
        <v>1540266.5199999998</v>
      </c>
      <c r="BL18" s="40">
        <v>2297753.2899999996</v>
      </c>
      <c r="BM18" s="40">
        <v>11429501.27</v>
      </c>
      <c r="BN18" s="40">
        <v>580060.78</v>
      </c>
      <c r="BO18" s="40">
        <v>454741.99</v>
      </c>
      <c r="BP18" s="40">
        <v>1282233.21</v>
      </c>
      <c r="BQ18" s="40">
        <v>304311.27</v>
      </c>
      <c r="BR18" s="40">
        <v>0</v>
      </c>
      <c r="BS18" s="40">
        <v>1095799.72</v>
      </c>
      <c r="BT18" s="40">
        <v>902003.93</v>
      </c>
      <c r="BU18" s="40">
        <v>79967.72</v>
      </c>
      <c r="BV18" s="40">
        <v>2380981.6500000004</v>
      </c>
      <c r="BW18" s="40">
        <v>0</v>
      </c>
      <c r="BX18" s="40">
        <v>576408.54</v>
      </c>
      <c r="BY18" s="40">
        <v>536306.87</v>
      </c>
      <c r="BZ18" s="40">
        <v>8192815.6799999997</v>
      </c>
      <c r="CA18" s="40">
        <v>95985.67</v>
      </c>
      <c r="CB18" s="40">
        <v>204655.13</v>
      </c>
      <c r="CC18" s="40">
        <v>330693.79000000004</v>
      </c>
      <c r="CD18" s="40">
        <v>10246.56</v>
      </c>
      <c r="CE18" s="40">
        <v>0</v>
      </c>
      <c r="CF18" s="40">
        <v>0</v>
      </c>
      <c r="CG18" s="40">
        <v>155586.72</v>
      </c>
      <c r="CH18" s="40">
        <v>46788.89</v>
      </c>
      <c r="CI18" s="40">
        <v>800624.59000000008</v>
      </c>
      <c r="CJ18" s="40">
        <v>0</v>
      </c>
      <c r="CK18" s="40">
        <v>1265321.58</v>
      </c>
      <c r="CL18" s="40">
        <v>756094.52</v>
      </c>
      <c r="CM18" s="40">
        <v>3665997.45</v>
      </c>
      <c r="CN18" s="40">
        <v>58865142.32</v>
      </c>
      <c r="CO18" s="40">
        <v>491994.43</v>
      </c>
      <c r="CP18" s="40">
        <v>64851.05</v>
      </c>
      <c r="CQ18" s="40">
        <v>34640.53</v>
      </c>
      <c r="CR18" s="40">
        <v>556845.48</v>
      </c>
      <c r="CS18" s="40">
        <v>0</v>
      </c>
      <c r="CT18" s="40">
        <v>526634.96</v>
      </c>
      <c r="CU18" s="173">
        <v>0.94574703201326149</v>
      </c>
      <c r="CV18" s="40">
        <v>-30210.520000000019</v>
      </c>
      <c r="CW18" s="40">
        <v>415323.16</v>
      </c>
      <c r="CX18" s="40">
        <v>201774.27</v>
      </c>
      <c r="CY18" s="40">
        <v>972168.6399999999</v>
      </c>
      <c r="CZ18" s="40">
        <v>0</v>
      </c>
      <c r="DA18" s="40">
        <v>728409.23</v>
      </c>
      <c r="DB18" s="215">
        <v>0.74926221648128877</v>
      </c>
      <c r="DC18" s="212">
        <v>-243759.40999999992</v>
      </c>
      <c r="DD18" s="40">
        <v>184923.14</v>
      </c>
      <c r="DE18" s="40">
        <v>193524.8</v>
      </c>
      <c r="DF18" s="40">
        <v>1157091.7799999998</v>
      </c>
      <c r="DG18" s="40">
        <v>0</v>
      </c>
      <c r="DH18" s="40">
        <v>921934.03</v>
      </c>
      <c r="DI18" s="215">
        <v>0.79676828228785812</v>
      </c>
      <c r="DJ18" s="212">
        <v>-235157.74999999977</v>
      </c>
      <c r="DK18" s="40">
        <v>0</v>
      </c>
      <c r="DL18" s="40">
        <v>172620.31999999998</v>
      </c>
      <c r="DM18" s="40">
        <v>1157091.7799999998</v>
      </c>
      <c r="DN18" s="40">
        <v>0</v>
      </c>
      <c r="DO18" s="40">
        <v>1094554.3500000001</v>
      </c>
      <c r="DP18" s="215">
        <v>0.94595292172933787</v>
      </c>
      <c r="DQ18" s="40">
        <v>-62537.429999999702</v>
      </c>
      <c r="DR18" s="40">
        <v>196474.41</v>
      </c>
      <c r="DS18" s="40">
        <v>3951.17</v>
      </c>
      <c r="DT18" s="40">
        <v>1353566.1899999997</v>
      </c>
      <c r="DU18" s="40">
        <v>0</v>
      </c>
      <c r="DV18" s="40">
        <v>1098505.52</v>
      </c>
      <c r="DW18" s="215">
        <v>0.81156394723482284</v>
      </c>
      <c r="DX18" s="212">
        <v>-255060.66999999969</v>
      </c>
      <c r="DY18" s="40">
        <v>68285.429999999993</v>
      </c>
      <c r="DZ18" s="40">
        <v>259672.87</v>
      </c>
      <c r="EA18" s="40">
        <v>1421851.6199999996</v>
      </c>
      <c r="EB18" s="40">
        <v>0</v>
      </c>
      <c r="EC18" s="40">
        <v>1358178.3900000001</v>
      </c>
      <c r="ED18" s="215">
        <v>0.95521809090037146</v>
      </c>
      <c r="EE18" s="40">
        <v>-63673.229999999516</v>
      </c>
      <c r="EF18" s="40">
        <v>125239.16</v>
      </c>
      <c r="EG18" s="40">
        <v>343704.22</v>
      </c>
      <c r="EH18" s="40">
        <v>1547090.7799999996</v>
      </c>
      <c r="EI18" s="40">
        <v>0</v>
      </c>
      <c r="EJ18" s="40">
        <v>1701882.61</v>
      </c>
      <c r="EK18" s="215">
        <v>1.1000534887810531</v>
      </c>
      <c r="EL18" s="40">
        <v>154791.83000000054</v>
      </c>
      <c r="EM18" s="40">
        <v>0</v>
      </c>
      <c r="EN18" s="40">
        <v>0</v>
      </c>
      <c r="EO18" s="40">
        <v>1547090.7799999996</v>
      </c>
      <c r="EP18" s="40">
        <v>0</v>
      </c>
      <c r="EQ18" s="40">
        <v>1701882.61</v>
      </c>
      <c r="ER18" s="215">
        <v>1.1000534887810531</v>
      </c>
      <c r="ES18" s="40">
        <v>154791.83000000054</v>
      </c>
      <c r="ET18" s="40">
        <v>0</v>
      </c>
      <c r="EU18" s="40">
        <v>0</v>
      </c>
      <c r="EV18" s="40">
        <v>1547090.7799999996</v>
      </c>
      <c r="EW18" s="40">
        <v>0</v>
      </c>
      <c r="EX18" s="40">
        <v>1701882.61</v>
      </c>
      <c r="EY18" s="215">
        <v>1.1000534887810531</v>
      </c>
      <c r="EZ18" s="40">
        <v>154791.83000000054</v>
      </c>
      <c r="FA18" s="40">
        <v>27683.54</v>
      </c>
      <c r="FB18" s="40">
        <v>0</v>
      </c>
      <c r="FC18" s="40">
        <v>1574774.3199999996</v>
      </c>
      <c r="FD18" s="40">
        <v>0</v>
      </c>
      <c r="FE18" s="40">
        <v>1701882.61</v>
      </c>
      <c r="FF18" s="215">
        <v>1.0807152417877888</v>
      </c>
      <c r="FG18" s="40">
        <v>127108.2900000005</v>
      </c>
      <c r="FH18" s="40">
        <v>261994.28</v>
      </c>
      <c r="FI18" s="40">
        <v>0</v>
      </c>
      <c r="FJ18" s="40">
        <v>1703550.58</v>
      </c>
      <c r="FK18" s="40">
        <v>0</v>
      </c>
      <c r="FL18" s="40">
        <v>0</v>
      </c>
      <c r="FM18" s="215">
        <v>0</v>
      </c>
      <c r="FN18" s="40">
        <v>1703550.58</v>
      </c>
      <c r="FO18" s="40">
        <v>0</v>
      </c>
      <c r="FP18" s="40">
        <v>347288.33</v>
      </c>
      <c r="FQ18" s="215">
        <v>0.20386147266610657</v>
      </c>
      <c r="FR18" s="40">
        <v>1356262.25</v>
      </c>
      <c r="FS18" s="40">
        <v>0</v>
      </c>
      <c r="FT18" s="40">
        <v>406797.64</v>
      </c>
      <c r="FU18" s="215">
        <v>0.20386147266610657</v>
      </c>
      <c r="FV18" s="40">
        <v>932296.1100000001</v>
      </c>
      <c r="FW18" s="40">
        <v>0</v>
      </c>
      <c r="FX18" s="40">
        <v>830010.45</v>
      </c>
      <c r="FY18" s="215">
        <v>0.48722383693473892</v>
      </c>
      <c r="FZ18" s="40">
        <v>873540.13</v>
      </c>
      <c r="GA18" s="40">
        <v>64897.19</v>
      </c>
      <c r="GB18" s="40">
        <v>765113.26</v>
      </c>
      <c r="GC18" s="215">
        <v>0.44912858413631601</v>
      </c>
      <c r="GD18" s="40">
        <v>938437.32000000007</v>
      </c>
      <c r="GE18" s="283">
        <v>1836768.5999999996</v>
      </c>
      <c r="GF18" s="283">
        <v>1647369.47</v>
      </c>
      <c r="GG18" s="284">
        <v>60647397.779999994</v>
      </c>
      <c r="GH18" s="285"/>
    </row>
    <row r="19" spans="1:190" ht="75" customHeight="1" x14ac:dyDescent="0.3">
      <c r="A19" s="254" t="s">
        <v>1149</v>
      </c>
      <c r="B19" s="35">
        <v>7</v>
      </c>
      <c r="C19" s="38">
        <v>5</v>
      </c>
      <c r="D19" s="37" t="s">
        <v>81</v>
      </c>
      <c r="E19" s="37" t="s">
        <v>264</v>
      </c>
      <c r="F19" s="37" t="s">
        <v>505</v>
      </c>
      <c r="G19" s="38">
        <v>1</v>
      </c>
      <c r="H19" s="38" t="s">
        <v>1149</v>
      </c>
      <c r="I19" s="38" t="s">
        <v>50</v>
      </c>
      <c r="J19" s="38" t="s">
        <v>6</v>
      </c>
      <c r="K19" s="38" t="s">
        <v>222</v>
      </c>
      <c r="L19" s="38" t="s">
        <v>225</v>
      </c>
      <c r="M19" s="40">
        <v>13319811</v>
      </c>
      <c r="N19" s="40">
        <v>13319811</v>
      </c>
      <c r="O19" s="40">
        <v>13319811</v>
      </c>
      <c r="P19" s="40">
        <v>0</v>
      </c>
      <c r="Q19" s="40">
        <v>0</v>
      </c>
      <c r="R19" s="40">
        <v>0</v>
      </c>
      <c r="S19" s="40">
        <v>0</v>
      </c>
      <c r="T19" s="40" t="s">
        <v>6</v>
      </c>
      <c r="U19" s="40">
        <v>0</v>
      </c>
      <c r="V19" s="40">
        <v>0</v>
      </c>
      <c r="W19" s="40">
        <v>0</v>
      </c>
      <c r="X19" s="40">
        <v>0</v>
      </c>
      <c r="Y19" s="40">
        <v>0</v>
      </c>
      <c r="Z19" s="40">
        <v>0</v>
      </c>
      <c r="AA19" s="40">
        <v>0</v>
      </c>
      <c r="AB19" s="40">
        <v>0</v>
      </c>
      <c r="AC19" s="40">
        <v>0</v>
      </c>
      <c r="AD19" s="40">
        <v>0</v>
      </c>
      <c r="AE19" s="40">
        <v>0</v>
      </c>
      <c r="AF19" s="40">
        <v>0</v>
      </c>
      <c r="AG19" s="40">
        <v>0</v>
      </c>
      <c r="AH19" s="40">
        <v>0</v>
      </c>
      <c r="AI19" s="40">
        <v>0</v>
      </c>
      <c r="AJ19" s="40">
        <v>0</v>
      </c>
      <c r="AK19" s="40">
        <v>1946041.8699999999</v>
      </c>
      <c r="AL19" s="40">
        <v>1946041.8699999999</v>
      </c>
      <c r="AM19" s="40">
        <v>206489.82</v>
      </c>
      <c r="AN19" s="40">
        <v>284980.53999999998</v>
      </c>
      <c r="AO19" s="40">
        <v>516771.94</v>
      </c>
      <c r="AP19" s="40">
        <v>0</v>
      </c>
      <c r="AQ19" s="40">
        <v>72252.13</v>
      </c>
      <c r="AR19" s="40">
        <v>93350.399999999994</v>
      </c>
      <c r="AS19" s="40">
        <v>42992.01</v>
      </c>
      <c r="AT19" s="40">
        <v>0</v>
      </c>
      <c r="AU19" s="40">
        <v>95682.9</v>
      </c>
      <c r="AV19" s="40">
        <v>47047.05</v>
      </c>
      <c r="AW19" s="40">
        <v>473456.65</v>
      </c>
      <c r="AX19" s="40">
        <v>3985.44</v>
      </c>
      <c r="AY19" s="40">
        <v>1837008.88</v>
      </c>
      <c r="AZ19" s="40">
        <v>3783050.75</v>
      </c>
      <c r="BA19" s="40">
        <v>101098.42</v>
      </c>
      <c r="BB19" s="40">
        <v>0</v>
      </c>
      <c r="BC19" s="40">
        <v>638035.1</v>
      </c>
      <c r="BD19" s="40">
        <v>34807.129999999997</v>
      </c>
      <c r="BE19" s="40">
        <v>0</v>
      </c>
      <c r="BF19" s="40">
        <v>127989.24</v>
      </c>
      <c r="BG19" s="40">
        <v>0</v>
      </c>
      <c r="BH19" s="40">
        <v>53600.85</v>
      </c>
      <c r="BI19" s="40">
        <v>1025947.02</v>
      </c>
      <c r="BJ19" s="40">
        <v>20740.55</v>
      </c>
      <c r="BK19" s="40">
        <v>0</v>
      </c>
      <c r="BL19" s="40">
        <v>62534.239999999998</v>
      </c>
      <c r="BM19" s="40">
        <v>2064752.55</v>
      </c>
      <c r="BN19" s="40">
        <v>0</v>
      </c>
      <c r="BO19" s="40">
        <v>0</v>
      </c>
      <c r="BP19" s="40">
        <v>483619.28</v>
      </c>
      <c r="BQ19" s="40">
        <v>0</v>
      </c>
      <c r="BR19" s="40">
        <v>0</v>
      </c>
      <c r="BS19" s="40">
        <v>437787.45</v>
      </c>
      <c r="BT19" s="40">
        <v>57081.75</v>
      </c>
      <c r="BU19" s="40">
        <v>0</v>
      </c>
      <c r="BV19" s="40">
        <v>2608210.7000000002</v>
      </c>
      <c r="BW19" s="40">
        <v>0</v>
      </c>
      <c r="BX19" s="40">
        <v>0</v>
      </c>
      <c r="BY19" s="40">
        <v>957289.82000000007</v>
      </c>
      <c r="BZ19" s="40">
        <v>4543989</v>
      </c>
      <c r="CA19" s="40">
        <v>14101.76</v>
      </c>
      <c r="CB19" s="40">
        <v>0</v>
      </c>
      <c r="CC19" s="40">
        <v>0</v>
      </c>
      <c r="CD19" s="40">
        <v>553751.4</v>
      </c>
      <c r="CE19" s="40">
        <v>0</v>
      </c>
      <c r="CF19" s="40">
        <v>66687.699999999953</v>
      </c>
      <c r="CG19" s="40">
        <v>0</v>
      </c>
      <c r="CH19" s="40">
        <v>0</v>
      </c>
      <c r="CI19" s="40">
        <v>0</v>
      </c>
      <c r="CJ19" s="40">
        <v>110109.88</v>
      </c>
      <c r="CK19" s="40">
        <v>0</v>
      </c>
      <c r="CL19" s="40">
        <v>164962.38</v>
      </c>
      <c r="CM19" s="40">
        <v>909613.12</v>
      </c>
      <c r="CN19" s="40">
        <v>12242302.23</v>
      </c>
      <c r="CO19" s="40">
        <v>0</v>
      </c>
      <c r="CP19" s="40">
        <v>43530.6</v>
      </c>
      <c r="CQ19" s="40">
        <v>0</v>
      </c>
      <c r="CR19" s="40">
        <v>43530.6</v>
      </c>
      <c r="CS19" s="40">
        <v>0</v>
      </c>
      <c r="CT19" s="40">
        <v>0</v>
      </c>
      <c r="CU19" s="173">
        <v>0</v>
      </c>
      <c r="CV19" s="40">
        <v>-43530.6</v>
      </c>
      <c r="CW19" s="40">
        <v>338311.94</v>
      </c>
      <c r="CX19" s="40">
        <v>374297.89999999997</v>
      </c>
      <c r="CY19" s="40">
        <v>381842.54</v>
      </c>
      <c r="CZ19" s="40">
        <v>0</v>
      </c>
      <c r="DA19" s="40">
        <v>374297.89999999997</v>
      </c>
      <c r="DB19" s="215">
        <v>0.9802414890703377</v>
      </c>
      <c r="DC19" s="40">
        <v>-7544.640000000014</v>
      </c>
      <c r="DD19" s="40">
        <v>0</v>
      </c>
      <c r="DE19" s="40">
        <v>0</v>
      </c>
      <c r="DF19" s="40">
        <v>381842.54</v>
      </c>
      <c r="DG19" s="40">
        <v>0</v>
      </c>
      <c r="DH19" s="40">
        <v>374297.89999999997</v>
      </c>
      <c r="DI19" s="215">
        <v>0.9802414890703377</v>
      </c>
      <c r="DJ19" s="40">
        <v>-7544.640000000014</v>
      </c>
      <c r="DK19" s="40">
        <v>0</v>
      </c>
      <c r="DL19" s="40">
        <v>0</v>
      </c>
      <c r="DM19" s="40">
        <v>381842.54</v>
      </c>
      <c r="DN19" s="40">
        <v>0</v>
      </c>
      <c r="DO19" s="40">
        <v>374297.89999999997</v>
      </c>
      <c r="DP19" s="215">
        <v>0.9802414890703377</v>
      </c>
      <c r="DQ19" s="40">
        <v>-7544.640000000014</v>
      </c>
      <c r="DR19" s="40">
        <v>310657.84000000003</v>
      </c>
      <c r="DS19" s="40">
        <v>0</v>
      </c>
      <c r="DT19" s="40">
        <v>692500.38</v>
      </c>
      <c r="DU19" s="40">
        <v>0</v>
      </c>
      <c r="DV19" s="40">
        <v>374297.89999999997</v>
      </c>
      <c r="DW19" s="215">
        <v>0.54050208607827765</v>
      </c>
      <c r="DX19" s="212">
        <v>-318202.48000000004</v>
      </c>
      <c r="DY19" s="40">
        <v>135578.69</v>
      </c>
      <c r="DZ19" s="40">
        <v>72632.929999999993</v>
      </c>
      <c r="EA19" s="40">
        <v>828079.07000000007</v>
      </c>
      <c r="EB19" s="40">
        <v>0</v>
      </c>
      <c r="EC19" s="40">
        <v>446930.82999999996</v>
      </c>
      <c r="ED19" s="215">
        <v>0.53971999316442076</v>
      </c>
      <c r="EE19" s="212">
        <v>-381148.24000000011</v>
      </c>
      <c r="EF19" s="40">
        <v>0</v>
      </c>
      <c r="EG19" s="40">
        <v>17902.400000000001</v>
      </c>
      <c r="EH19" s="40">
        <v>828079.07000000007</v>
      </c>
      <c r="EI19" s="40">
        <v>0</v>
      </c>
      <c r="EJ19" s="40">
        <v>464833.23</v>
      </c>
      <c r="EK19" s="215">
        <v>0.56133918467471944</v>
      </c>
      <c r="EL19" s="212">
        <v>-363245.84000000008</v>
      </c>
      <c r="EM19" s="40">
        <v>295360.49</v>
      </c>
      <c r="EN19" s="40">
        <v>135578.69</v>
      </c>
      <c r="EO19" s="40">
        <v>1123439.56</v>
      </c>
      <c r="EP19" s="40">
        <v>0</v>
      </c>
      <c r="EQ19" s="40">
        <v>600411.91999999993</v>
      </c>
      <c r="ER19" s="215">
        <v>0.53444078469161249</v>
      </c>
      <c r="ES19" s="212">
        <v>-523027.64000000013</v>
      </c>
      <c r="ET19" s="40">
        <v>0</v>
      </c>
      <c r="EU19" s="40">
        <v>0</v>
      </c>
      <c r="EV19" s="40">
        <v>1123439.56</v>
      </c>
      <c r="EW19" s="40">
        <v>0</v>
      </c>
      <c r="EX19" s="40">
        <v>600411.91999999993</v>
      </c>
      <c r="EY19" s="215">
        <v>0.53444078469161249</v>
      </c>
      <c r="EZ19" s="212">
        <v>-523027.64000000013</v>
      </c>
      <c r="FA19" s="40">
        <v>0</v>
      </c>
      <c r="FB19" s="40">
        <v>0</v>
      </c>
      <c r="FC19" s="40">
        <v>1123439.56</v>
      </c>
      <c r="FD19" s="40">
        <v>0</v>
      </c>
      <c r="FE19" s="40">
        <v>600411.91999999993</v>
      </c>
      <c r="FF19" s="215">
        <v>0.53444078469161249</v>
      </c>
      <c r="FG19" s="212">
        <v>-523027.64000000013</v>
      </c>
      <c r="FH19" s="40">
        <v>176447.78</v>
      </c>
      <c r="FI19" s="40">
        <v>340484.89</v>
      </c>
      <c r="FJ19" s="40">
        <v>1014129.02</v>
      </c>
      <c r="FK19" s="40">
        <v>0</v>
      </c>
      <c r="FL19" s="40">
        <v>0</v>
      </c>
      <c r="FM19" s="215">
        <v>0</v>
      </c>
      <c r="FN19" s="40">
        <v>1014129.02</v>
      </c>
      <c r="FO19" s="40">
        <v>0.05</v>
      </c>
      <c r="FP19" s="40">
        <v>147246.08000000002</v>
      </c>
      <c r="FQ19" s="215">
        <v>0.14519462227794253</v>
      </c>
      <c r="FR19" s="40">
        <v>866882.94</v>
      </c>
      <c r="FS19" s="40">
        <v>601.34</v>
      </c>
      <c r="FT19" s="40">
        <v>548264.47</v>
      </c>
      <c r="FU19" s="215">
        <v>0.14519462227794253</v>
      </c>
      <c r="FV19" s="40">
        <v>416127.49000000005</v>
      </c>
      <c r="FW19" s="40">
        <v>0.05</v>
      </c>
      <c r="FX19" s="40">
        <v>423594.64</v>
      </c>
      <c r="FY19" s="215">
        <v>0.41769304659085688</v>
      </c>
      <c r="FZ19" s="40">
        <v>590534.37999999989</v>
      </c>
      <c r="GA19" s="40">
        <v>0.05</v>
      </c>
      <c r="GB19" s="40">
        <v>423594.64</v>
      </c>
      <c r="GC19" s="215">
        <v>0.41769304659085688</v>
      </c>
      <c r="GD19" s="40">
        <v>590534.37999999989</v>
      </c>
      <c r="GE19" s="283">
        <v>1299887.3400000001</v>
      </c>
      <c r="GF19" s="283">
        <v>689604.37</v>
      </c>
      <c r="GG19" s="284">
        <v>13290897.130000001</v>
      </c>
      <c r="GH19" s="285"/>
    </row>
    <row r="20" spans="1:190" ht="75" customHeight="1" x14ac:dyDescent="0.3">
      <c r="A20" s="254" t="s">
        <v>1096</v>
      </c>
      <c r="B20" s="35">
        <v>8</v>
      </c>
      <c r="C20" s="38">
        <v>3</v>
      </c>
      <c r="D20" s="37" t="s">
        <v>58</v>
      </c>
      <c r="E20" s="37" t="s">
        <v>242</v>
      </c>
      <c r="F20" s="37" t="s">
        <v>478</v>
      </c>
      <c r="G20" s="38">
        <v>1</v>
      </c>
      <c r="H20" s="38" t="s">
        <v>1096</v>
      </c>
      <c r="I20" s="38" t="s">
        <v>41</v>
      </c>
      <c r="J20" s="38" t="s">
        <v>5</v>
      </c>
      <c r="K20" s="38" t="s">
        <v>221</v>
      </c>
      <c r="L20" s="38" t="s">
        <v>225</v>
      </c>
      <c r="M20" s="40">
        <v>20042822</v>
      </c>
      <c r="N20" s="40">
        <v>20042822</v>
      </c>
      <c r="O20" s="40">
        <v>0</v>
      </c>
      <c r="P20" s="40">
        <v>20042822</v>
      </c>
      <c r="Q20" s="40">
        <v>0</v>
      </c>
      <c r="R20" s="40">
        <v>0</v>
      </c>
      <c r="S20" s="40">
        <v>0</v>
      </c>
      <c r="T20" s="40" t="s">
        <v>5</v>
      </c>
      <c r="U20" s="40">
        <v>0</v>
      </c>
      <c r="V20" s="40">
        <v>0</v>
      </c>
      <c r="W20" s="40">
        <v>0</v>
      </c>
      <c r="X20" s="40">
        <v>151772.41</v>
      </c>
      <c r="Y20" s="40">
        <v>86407.23000000001</v>
      </c>
      <c r="Z20" s="40">
        <v>35000</v>
      </c>
      <c r="AA20" s="40">
        <v>359915.46</v>
      </c>
      <c r="AB20" s="40">
        <v>577073.19999999995</v>
      </c>
      <c r="AC20" s="40">
        <v>218401.23</v>
      </c>
      <c r="AD20" s="40">
        <v>484529.6</v>
      </c>
      <c r="AE20" s="40">
        <v>241834.37</v>
      </c>
      <c r="AF20" s="40">
        <v>388157.18</v>
      </c>
      <c r="AG20" s="40">
        <v>617987.87999999989</v>
      </c>
      <c r="AH20" s="40">
        <v>338933.55000000005</v>
      </c>
      <c r="AI20" s="40">
        <v>3500012.1100000003</v>
      </c>
      <c r="AJ20" s="40">
        <v>3500012.1100000003</v>
      </c>
      <c r="AK20" s="40">
        <v>4918898.45</v>
      </c>
      <c r="AL20" s="40">
        <v>8418910.5600000005</v>
      </c>
      <c r="AM20" s="40">
        <v>81987.100000000006</v>
      </c>
      <c r="AN20" s="40">
        <v>241180.66999999998</v>
      </c>
      <c r="AO20" s="40">
        <v>1708775.71</v>
      </c>
      <c r="AP20" s="40">
        <v>25310.47</v>
      </c>
      <c r="AQ20" s="40">
        <v>152103.46</v>
      </c>
      <c r="AR20" s="40">
        <v>442576.56</v>
      </c>
      <c r="AS20" s="40">
        <v>50440.98</v>
      </c>
      <c r="AT20" s="40">
        <v>-182550.06</v>
      </c>
      <c r="AU20" s="40">
        <v>124291.04000000001</v>
      </c>
      <c r="AV20" s="40">
        <v>38645.42</v>
      </c>
      <c r="AW20" s="40">
        <v>48330.35</v>
      </c>
      <c r="AX20" s="40">
        <v>0</v>
      </c>
      <c r="AY20" s="40">
        <v>2731091.7</v>
      </c>
      <c r="AZ20" s="40">
        <v>11150002.260000002</v>
      </c>
      <c r="BA20" s="40">
        <v>29986.62</v>
      </c>
      <c r="BB20" s="40">
        <v>0</v>
      </c>
      <c r="BC20" s="40">
        <v>181972.68</v>
      </c>
      <c r="BD20" s="40">
        <v>0</v>
      </c>
      <c r="BE20" s="40">
        <v>73498.009999999995</v>
      </c>
      <c r="BF20" s="40">
        <v>107768.17</v>
      </c>
      <c r="BG20" s="40">
        <v>40282.75</v>
      </c>
      <c r="BH20" s="40">
        <v>0</v>
      </c>
      <c r="BI20" s="40">
        <v>0</v>
      </c>
      <c r="BJ20" s="40">
        <v>319370.28999999998</v>
      </c>
      <c r="BK20" s="40">
        <v>0</v>
      </c>
      <c r="BL20" s="40">
        <v>0</v>
      </c>
      <c r="BM20" s="40">
        <v>752878.52</v>
      </c>
      <c r="BN20" s="40">
        <v>0</v>
      </c>
      <c r="BO20" s="40">
        <v>0</v>
      </c>
      <c r="BP20" s="40">
        <v>0</v>
      </c>
      <c r="BQ20" s="40">
        <v>0</v>
      </c>
      <c r="BR20" s="40">
        <v>66022.850000000006</v>
      </c>
      <c r="BS20" s="40">
        <v>1107895.74</v>
      </c>
      <c r="BT20" s="40">
        <v>0</v>
      </c>
      <c r="BU20" s="40">
        <v>211380.48000000001</v>
      </c>
      <c r="BV20" s="40">
        <v>0</v>
      </c>
      <c r="BW20" s="40">
        <v>0</v>
      </c>
      <c r="BX20" s="40">
        <v>319457.81999999995</v>
      </c>
      <c r="BY20" s="40">
        <v>199806.77</v>
      </c>
      <c r="BZ20" s="40">
        <v>1904563.6600000001</v>
      </c>
      <c r="CA20" s="40">
        <v>-5804.28</v>
      </c>
      <c r="CB20" s="40">
        <v>0</v>
      </c>
      <c r="CC20" s="40">
        <v>0</v>
      </c>
      <c r="CD20" s="40">
        <v>-659309.76</v>
      </c>
      <c r="CE20" s="40">
        <v>0</v>
      </c>
      <c r="CF20" s="40">
        <v>151867.06000000006</v>
      </c>
      <c r="CG20" s="40">
        <v>862335.45</v>
      </c>
      <c r="CH20" s="40">
        <v>0</v>
      </c>
      <c r="CI20" s="40">
        <v>0</v>
      </c>
      <c r="CJ20" s="40">
        <v>0</v>
      </c>
      <c r="CK20" s="40">
        <v>0</v>
      </c>
      <c r="CL20" s="40">
        <v>0</v>
      </c>
      <c r="CM20" s="40">
        <v>349088.47</v>
      </c>
      <c r="CN20" s="40">
        <v>16036886.450000003</v>
      </c>
      <c r="CO20" s="40">
        <v>0</v>
      </c>
      <c r="CP20" s="40">
        <v>1149120.74</v>
      </c>
      <c r="CQ20" s="40">
        <v>0</v>
      </c>
      <c r="CR20" s="40">
        <v>1149120.74</v>
      </c>
      <c r="CS20" s="40">
        <v>0</v>
      </c>
      <c r="CT20" s="40">
        <v>0</v>
      </c>
      <c r="CU20" s="173">
        <v>0</v>
      </c>
      <c r="CV20" s="212">
        <v>-1149120.74</v>
      </c>
      <c r="CW20" s="40">
        <v>0</v>
      </c>
      <c r="CX20" s="40">
        <v>1142356.6200000001</v>
      </c>
      <c r="CY20" s="40">
        <v>1149120.74</v>
      </c>
      <c r="CZ20" s="40">
        <v>0</v>
      </c>
      <c r="DA20" s="40">
        <v>1142356.6200000001</v>
      </c>
      <c r="DB20" s="215">
        <v>0.9941136559766558</v>
      </c>
      <c r="DC20" s="40">
        <v>-6764.1199999998789</v>
      </c>
      <c r="DD20" s="40">
        <v>0</v>
      </c>
      <c r="DE20" s="40">
        <v>0</v>
      </c>
      <c r="DF20" s="40">
        <v>1149120.74</v>
      </c>
      <c r="DG20" s="40">
        <v>0</v>
      </c>
      <c r="DH20" s="40">
        <v>1142356.6200000001</v>
      </c>
      <c r="DI20" s="215">
        <v>0.9941136559766558</v>
      </c>
      <c r="DJ20" s="40">
        <v>-6764.1199999998789</v>
      </c>
      <c r="DK20" s="40">
        <v>239863.97</v>
      </c>
      <c r="DL20" s="40">
        <v>0</v>
      </c>
      <c r="DM20" s="40">
        <v>1388984.71</v>
      </c>
      <c r="DN20" s="40">
        <v>0</v>
      </c>
      <c r="DO20" s="40">
        <v>1142356.6200000001</v>
      </c>
      <c r="DP20" s="215">
        <v>0.82244002527572835</v>
      </c>
      <c r="DQ20" s="212">
        <v>-246628.08999999985</v>
      </c>
      <c r="DR20" s="40">
        <v>862781.76</v>
      </c>
      <c r="DS20" s="40">
        <v>0</v>
      </c>
      <c r="DT20" s="40">
        <v>2251766.4699999997</v>
      </c>
      <c r="DU20" s="40">
        <v>0</v>
      </c>
      <c r="DV20" s="40">
        <v>1142356.6200000001</v>
      </c>
      <c r="DW20" s="215">
        <v>0.50731576085685304</v>
      </c>
      <c r="DX20" s="212">
        <v>-1109409.8499999996</v>
      </c>
      <c r="DY20" s="40">
        <v>0</v>
      </c>
      <c r="DZ20" s="40">
        <v>127465.36</v>
      </c>
      <c r="EA20" s="40">
        <v>2251766.4699999997</v>
      </c>
      <c r="EB20" s="40">
        <v>0</v>
      </c>
      <c r="EC20" s="40">
        <v>1269821.9800000002</v>
      </c>
      <c r="ED20" s="215">
        <v>0.5639225900721403</v>
      </c>
      <c r="EE20" s="212">
        <v>-981944.48999999953</v>
      </c>
      <c r="EF20" s="40">
        <v>0</v>
      </c>
      <c r="EG20" s="40">
        <v>319818.64</v>
      </c>
      <c r="EH20" s="40">
        <v>2251766.4699999997</v>
      </c>
      <c r="EI20" s="40">
        <v>0</v>
      </c>
      <c r="EJ20" s="40">
        <v>1589640.62</v>
      </c>
      <c r="EK20" s="215">
        <v>0.70595270032598023</v>
      </c>
      <c r="EL20" s="212">
        <v>-662125.84999999963</v>
      </c>
      <c r="EM20" s="40">
        <v>0</v>
      </c>
      <c r="EN20" s="40">
        <v>0</v>
      </c>
      <c r="EO20" s="40">
        <v>2251766.4699999997</v>
      </c>
      <c r="EP20" s="40">
        <v>0</v>
      </c>
      <c r="EQ20" s="40">
        <v>1589640.62</v>
      </c>
      <c r="ER20" s="215">
        <v>0.70595270032598023</v>
      </c>
      <c r="ES20" s="212">
        <v>-662125.84999999963</v>
      </c>
      <c r="ET20" s="40">
        <v>218034.7</v>
      </c>
      <c r="EU20" s="40">
        <v>290712.92</v>
      </c>
      <c r="EV20" s="40">
        <v>2469801.17</v>
      </c>
      <c r="EW20" s="40">
        <v>0</v>
      </c>
      <c r="EX20" s="40">
        <v>1880353.54</v>
      </c>
      <c r="EY20" s="215">
        <v>0.76133802301178766</v>
      </c>
      <c r="EZ20" s="212">
        <v>-589447.62999999989</v>
      </c>
      <c r="FA20" s="40">
        <v>177175.9</v>
      </c>
      <c r="FB20" s="40">
        <v>0</v>
      </c>
      <c r="FC20" s="40">
        <v>2646977.0699999998</v>
      </c>
      <c r="FD20" s="40">
        <v>0</v>
      </c>
      <c r="FE20" s="40">
        <v>1880353.54</v>
      </c>
      <c r="FF20" s="215">
        <v>0.71037772155691559</v>
      </c>
      <c r="FG20" s="212">
        <v>-766623.5299999998</v>
      </c>
      <c r="FH20" s="40">
        <v>221115.57</v>
      </c>
      <c r="FI20" s="40">
        <v>0</v>
      </c>
      <c r="FJ20" s="40">
        <v>291450.71000000002</v>
      </c>
      <c r="FK20" s="40">
        <v>0</v>
      </c>
      <c r="FL20" s="40">
        <v>0</v>
      </c>
      <c r="FM20" s="215">
        <v>0</v>
      </c>
      <c r="FN20" s="40">
        <v>291450.71000000002</v>
      </c>
      <c r="FO20" s="40">
        <v>0</v>
      </c>
      <c r="FP20" s="40">
        <v>291450.70999999996</v>
      </c>
      <c r="FQ20" s="215">
        <v>0.99999999999999978</v>
      </c>
      <c r="FR20" s="40">
        <v>0</v>
      </c>
      <c r="FS20" s="40">
        <v>0</v>
      </c>
      <c r="FT20" s="40">
        <v>244551.57</v>
      </c>
      <c r="FU20" s="215">
        <v>0.99999999999999978</v>
      </c>
      <c r="FV20" s="40">
        <v>-24181.300000000017</v>
      </c>
      <c r="FW20" s="40">
        <v>399000</v>
      </c>
      <c r="FX20" s="40">
        <v>-107549.29000000004</v>
      </c>
      <c r="FY20" s="215">
        <v>-0.36901364899745837</v>
      </c>
      <c r="FZ20" s="40">
        <v>399000</v>
      </c>
      <c r="GA20" s="40">
        <v>399000</v>
      </c>
      <c r="GB20" s="40">
        <v>-107549.29000000004</v>
      </c>
      <c r="GC20" s="215">
        <v>-0.36901364899745837</v>
      </c>
      <c r="GD20" s="40">
        <v>399000</v>
      </c>
      <c r="GE20" s="283">
        <v>2868092.6399999997</v>
      </c>
      <c r="GF20" s="283">
        <v>66818.38</v>
      </c>
      <c r="GG20" s="284">
        <v>17091443.93</v>
      </c>
      <c r="GH20" s="285"/>
    </row>
    <row r="21" spans="1:190" ht="75" customHeight="1" x14ac:dyDescent="0.3">
      <c r="A21" s="254" t="s">
        <v>1156</v>
      </c>
      <c r="B21" s="35">
        <v>9</v>
      </c>
      <c r="C21" s="38">
        <v>5</v>
      </c>
      <c r="D21" s="37" t="s">
        <v>141</v>
      </c>
      <c r="E21" s="37" t="s">
        <v>265</v>
      </c>
      <c r="F21" s="37" t="s">
        <v>508</v>
      </c>
      <c r="G21" s="38">
        <v>3</v>
      </c>
      <c r="H21" s="38" t="s">
        <v>1156</v>
      </c>
      <c r="I21" s="38" t="s">
        <v>82</v>
      </c>
      <c r="J21" s="38" t="s">
        <v>5</v>
      </c>
      <c r="K21" s="38" t="s">
        <v>222</v>
      </c>
      <c r="L21" s="38" t="s">
        <v>225</v>
      </c>
      <c r="M21" s="40">
        <v>25680058</v>
      </c>
      <c r="N21" s="40">
        <v>0</v>
      </c>
      <c r="O21" s="40">
        <v>0</v>
      </c>
      <c r="P21" s="40">
        <v>0</v>
      </c>
      <c r="Q21" s="40">
        <v>0</v>
      </c>
      <c r="R21" s="40">
        <v>0</v>
      </c>
      <c r="S21" s="40">
        <v>25680058</v>
      </c>
      <c r="T21" s="40" t="s">
        <v>5</v>
      </c>
      <c r="U21" s="40">
        <v>0</v>
      </c>
      <c r="V21" s="40">
        <v>0</v>
      </c>
      <c r="W21" s="40">
        <v>0</v>
      </c>
      <c r="X21" s="40">
        <v>0</v>
      </c>
      <c r="Y21" s="40">
        <v>0</v>
      </c>
      <c r="Z21" s="40">
        <v>0</v>
      </c>
      <c r="AA21" s="40">
        <v>0</v>
      </c>
      <c r="AB21" s="40">
        <v>0</v>
      </c>
      <c r="AC21" s="40">
        <v>0</v>
      </c>
      <c r="AD21" s="40">
        <v>0</v>
      </c>
      <c r="AE21" s="40">
        <v>0</v>
      </c>
      <c r="AF21" s="40">
        <v>0</v>
      </c>
      <c r="AG21" s="40">
        <v>0</v>
      </c>
      <c r="AH21" s="40">
        <v>0</v>
      </c>
      <c r="AI21" s="40">
        <v>0</v>
      </c>
      <c r="AJ21" s="40">
        <v>0</v>
      </c>
      <c r="AK21" s="40">
        <v>0</v>
      </c>
      <c r="AL21" s="40">
        <v>0</v>
      </c>
      <c r="AM21" s="40">
        <v>0</v>
      </c>
      <c r="AN21" s="40">
        <v>0</v>
      </c>
      <c r="AO21" s="40">
        <v>0</v>
      </c>
      <c r="AP21" s="40">
        <v>0</v>
      </c>
      <c r="AQ21" s="40">
        <v>0</v>
      </c>
      <c r="AR21" s="40">
        <v>0</v>
      </c>
      <c r="AS21" s="40">
        <v>0</v>
      </c>
      <c r="AT21" s="40">
        <v>0</v>
      </c>
      <c r="AU21" s="40">
        <v>0</v>
      </c>
      <c r="AV21" s="40">
        <v>3536957</v>
      </c>
      <c r="AW21" s="40">
        <v>0</v>
      </c>
      <c r="AX21" s="40">
        <v>1857407.01</v>
      </c>
      <c r="AY21" s="40">
        <v>5394364.0099999998</v>
      </c>
      <c r="AZ21" s="40">
        <v>5394364.0099999998</v>
      </c>
      <c r="BA21" s="40">
        <v>468380</v>
      </c>
      <c r="BB21" s="40">
        <v>198983.81</v>
      </c>
      <c r="BC21" s="40">
        <v>9493.74</v>
      </c>
      <c r="BD21" s="40">
        <v>573218.17000000004</v>
      </c>
      <c r="BE21" s="40">
        <v>44905.2</v>
      </c>
      <c r="BF21" s="40">
        <v>1144782.23</v>
      </c>
      <c r="BG21" s="40">
        <v>0</v>
      </c>
      <c r="BH21" s="40">
        <v>992606.78999999992</v>
      </c>
      <c r="BI21" s="40">
        <v>0</v>
      </c>
      <c r="BJ21" s="40">
        <v>759112.07000000007</v>
      </c>
      <c r="BK21" s="40">
        <v>178673</v>
      </c>
      <c r="BL21" s="40">
        <v>1256720.42</v>
      </c>
      <c r="BM21" s="40">
        <v>5626875.4300000006</v>
      </c>
      <c r="BN21" s="40">
        <v>1716052.9</v>
      </c>
      <c r="BO21" s="40">
        <v>569507.68999999994</v>
      </c>
      <c r="BP21" s="40">
        <v>130000</v>
      </c>
      <c r="BQ21" s="40">
        <v>1810247.9300000002</v>
      </c>
      <c r="BR21" s="40">
        <v>89349.16</v>
      </c>
      <c r="BS21" s="40">
        <v>368050.37</v>
      </c>
      <c r="BT21" s="40">
        <v>44547.67</v>
      </c>
      <c r="BU21" s="40">
        <v>663497.63</v>
      </c>
      <c r="BV21" s="40">
        <v>394806.48</v>
      </c>
      <c r="BW21" s="40">
        <v>387712.67000000004</v>
      </c>
      <c r="BX21" s="40">
        <v>709995.69000000006</v>
      </c>
      <c r="BY21" s="40">
        <v>0</v>
      </c>
      <c r="BZ21" s="40">
        <v>6883768.1900000004</v>
      </c>
      <c r="CA21" s="40">
        <v>299833.06</v>
      </c>
      <c r="CB21" s="40">
        <v>547757.21</v>
      </c>
      <c r="CC21" s="40">
        <v>461883.43</v>
      </c>
      <c r="CD21" s="40">
        <v>406911.02</v>
      </c>
      <c r="CE21" s="40">
        <v>170898.92</v>
      </c>
      <c r="CF21" s="40">
        <v>308081.9300000004</v>
      </c>
      <c r="CG21" s="40">
        <v>4577.66</v>
      </c>
      <c r="CH21" s="40">
        <v>0</v>
      </c>
      <c r="CI21" s="40">
        <v>0</v>
      </c>
      <c r="CJ21" s="40">
        <v>0</v>
      </c>
      <c r="CK21" s="40">
        <v>0</v>
      </c>
      <c r="CL21" s="40">
        <v>1487520</v>
      </c>
      <c r="CM21" s="40">
        <v>3687463.2300000004</v>
      </c>
      <c r="CN21" s="40">
        <v>23898712.350000001</v>
      </c>
      <c r="CO21" s="40">
        <v>0</v>
      </c>
      <c r="CP21" s="40">
        <v>60243.74</v>
      </c>
      <c r="CQ21" s="40">
        <v>60243.74</v>
      </c>
      <c r="CR21" s="40">
        <v>60243.74</v>
      </c>
      <c r="CS21" s="40">
        <v>0</v>
      </c>
      <c r="CT21" s="40">
        <v>60243.74</v>
      </c>
      <c r="CU21" s="173">
        <v>1</v>
      </c>
      <c r="CV21" s="40">
        <v>0</v>
      </c>
      <c r="CW21" s="40">
        <v>41112.769999999997</v>
      </c>
      <c r="CX21" s="40">
        <v>94361.89</v>
      </c>
      <c r="CY21" s="40">
        <v>101356.51</v>
      </c>
      <c r="CZ21" s="40">
        <v>0</v>
      </c>
      <c r="DA21" s="40">
        <v>154605.63</v>
      </c>
      <c r="DB21" s="215">
        <v>1.5253645769768513</v>
      </c>
      <c r="DC21" s="40">
        <v>53249.12000000001</v>
      </c>
      <c r="DD21" s="40">
        <v>213025.46</v>
      </c>
      <c r="DE21" s="40">
        <v>1572480</v>
      </c>
      <c r="DF21" s="40">
        <v>314381.96999999997</v>
      </c>
      <c r="DG21" s="40">
        <v>0</v>
      </c>
      <c r="DH21" s="40">
        <v>1727085.63</v>
      </c>
      <c r="DI21" s="215">
        <v>5.4935899472860994</v>
      </c>
      <c r="DJ21" s="40">
        <v>1412703.66</v>
      </c>
      <c r="DK21" s="40">
        <v>0</v>
      </c>
      <c r="DL21" s="40">
        <v>6653.71</v>
      </c>
      <c r="DM21" s="40">
        <v>314381.96999999997</v>
      </c>
      <c r="DN21" s="40">
        <v>0</v>
      </c>
      <c r="DO21" s="40">
        <v>1733739.3399999999</v>
      </c>
      <c r="DP21" s="215">
        <v>5.5147543607542122</v>
      </c>
      <c r="DQ21" s="40">
        <v>1419357.3699999999</v>
      </c>
      <c r="DR21" s="40">
        <v>1001378.68</v>
      </c>
      <c r="DS21" s="40">
        <v>0</v>
      </c>
      <c r="DT21" s="40">
        <v>1315760.6499999999</v>
      </c>
      <c r="DU21" s="40">
        <v>0</v>
      </c>
      <c r="DV21" s="40">
        <v>1733739.3399999999</v>
      </c>
      <c r="DW21" s="215">
        <v>1.3176707632957407</v>
      </c>
      <c r="DX21" s="40">
        <v>417978.68999999994</v>
      </c>
      <c r="DY21" s="40">
        <v>38747.68</v>
      </c>
      <c r="DZ21" s="40">
        <v>0</v>
      </c>
      <c r="EA21" s="40">
        <v>1354508.3299999998</v>
      </c>
      <c r="EB21" s="40">
        <v>0</v>
      </c>
      <c r="EC21" s="40">
        <v>1733739.3399999999</v>
      </c>
      <c r="ED21" s="215">
        <v>1.2799768754467535</v>
      </c>
      <c r="EE21" s="40">
        <v>379231.01</v>
      </c>
      <c r="EF21" s="40">
        <v>232293.2</v>
      </c>
      <c r="EG21" s="40">
        <v>1221.67</v>
      </c>
      <c r="EH21" s="40">
        <v>1586801.5299999998</v>
      </c>
      <c r="EI21" s="40">
        <v>0</v>
      </c>
      <c r="EJ21" s="40">
        <v>1734961.0099999998</v>
      </c>
      <c r="EK21" s="215">
        <v>1.0933698872851478</v>
      </c>
      <c r="EL21" s="40">
        <v>148159.47999999998</v>
      </c>
      <c r="EM21" s="40">
        <v>88328.2</v>
      </c>
      <c r="EN21" s="40">
        <v>166797.72</v>
      </c>
      <c r="EO21" s="40">
        <v>1675129.7299999997</v>
      </c>
      <c r="EP21" s="40">
        <v>0</v>
      </c>
      <c r="EQ21" s="40">
        <v>1901758.7299999997</v>
      </c>
      <c r="ER21" s="215">
        <v>1.1352904171786147</v>
      </c>
      <c r="ES21" s="40">
        <v>226629</v>
      </c>
      <c r="ET21" s="40">
        <v>188439.15</v>
      </c>
      <c r="EU21" s="40">
        <v>200000</v>
      </c>
      <c r="EV21" s="40">
        <v>1863568.8799999997</v>
      </c>
      <c r="EW21" s="40">
        <v>0</v>
      </c>
      <c r="EX21" s="40">
        <v>2101758.7299999995</v>
      </c>
      <c r="EY21" s="215">
        <v>1.1278138160366791</v>
      </c>
      <c r="EZ21" s="40">
        <v>238189.84999999986</v>
      </c>
      <c r="FA21" s="40">
        <v>0</v>
      </c>
      <c r="FB21" s="40">
        <v>30832.47</v>
      </c>
      <c r="FC21" s="40">
        <v>1863568.8799999997</v>
      </c>
      <c r="FD21" s="40">
        <v>0</v>
      </c>
      <c r="FE21" s="40">
        <v>2132591.1999999997</v>
      </c>
      <c r="FF21" s="215">
        <v>1.1443586673329724</v>
      </c>
      <c r="FG21" s="40">
        <v>269022.32000000007</v>
      </c>
      <c r="FH21" s="40">
        <v>339431.81</v>
      </c>
      <c r="FI21" s="40">
        <v>173650.29</v>
      </c>
      <c r="FJ21" s="40">
        <v>235599.38</v>
      </c>
      <c r="FK21" s="40">
        <v>0</v>
      </c>
      <c r="FL21" s="40">
        <v>0</v>
      </c>
      <c r="FM21" s="215">
        <v>0</v>
      </c>
      <c r="FN21" s="40">
        <v>235599.38</v>
      </c>
      <c r="FO21" s="40">
        <v>0</v>
      </c>
      <c r="FP21" s="40">
        <v>0</v>
      </c>
      <c r="FQ21" s="215">
        <v>0</v>
      </c>
      <c r="FR21" s="40">
        <v>235599.38</v>
      </c>
      <c r="FS21" s="40">
        <v>0</v>
      </c>
      <c r="FT21" s="40">
        <v>1184460</v>
      </c>
      <c r="FU21" s="215">
        <v>1.0047519225220372</v>
      </c>
      <c r="FV21" s="40">
        <v>27013.530000000028</v>
      </c>
      <c r="FW21" s="40">
        <v>664150.93999999994</v>
      </c>
      <c r="FX21" s="40">
        <v>-87432.009999999951</v>
      </c>
      <c r="FY21" s="215">
        <v>-0.37110458440085858</v>
      </c>
      <c r="FZ21" s="40">
        <v>323031.38999999996</v>
      </c>
      <c r="GA21" s="40">
        <v>664150.93999999994</v>
      </c>
      <c r="GB21" s="40">
        <v>-87432.009999999951</v>
      </c>
      <c r="GC21" s="215">
        <v>-0.37110458440085858</v>
      </c>
      <c r="GD21" s="40">
        <v>323031.38999999996</v>
      </c>
      <c r="GE21" s="283">
        <v>2203000.6899999995</v>
      </c>
      <c r="GF21" s="283">
        <v>856237.06</v>
      </c>
      <c r="GG21" s="284">
        <v>24651708.609999999</v>
      </c>
      <c r="GH21" s="285"/>
    </row>
    <row r="22" spans="1:190" ht="75" customHeight="1" x14ac:dyDescent="0.3">
      <c r="A22" s="254" t="s">
        <v>1162</v>
      </c>
      <c r="B22" s="35">
        <v>10</v>
      </c>
      <c r="C22" s="38">
        <v>5</v>
      </c>
      <c r="D22" s="37" t="s">
        <v>143</v>
      </c>
      <c r="E22" s="37" t="s">
        <v>267</v>
      </c>
      <c r="F22" s="37" t="s">
        <v>510</v>
      </c>
      <c r="G22" s="38">
        <v>4</v>
      </c>
      <c r="H22" s="39" t="s">
        <v>50</v>
      </c>
      <c r="I22" s="38" t="s">
        <v>50</v>
      </c>
      <c r="J22" s="38" t="s">
        <v>5</v>
      </c>
      <c r="K22" s="38" t="s">
        <v>222</v>
      </c>
      <c r="L22" s="38" t="s">
        <v>225</v>
      </c>
      <c r="M22" s="40">
        <v>15145093</v>
      </c>
      <c r="N22" s="40">
        <v>15145093</v>
      </c>
      <c r="O22" s="40">
        <v>0</v>
      </c>
      <c r="P22" s="40">
        <v>15145093</v>
      </c>
      <c r="Q22" s="40">
        <v>0</v>
      </c>
      <c r="R22" s="40">
        <v>0</v>
      </c>
      <c r="S22" s="40">
        <v>0</v>
      </c>
      <c r="T22" s="40" t="s">
        <v>5</v>
      </c>
      <c r="U22" s="40"/>
      <c r="V22" s="40"/>
      <c r="W22" s="40"/>
      <c r="X22" s="40"/>
      <c r="Y22" s="40"/>
      <c r="Z22" s="40"/>
      <c r="AA22" s="40"/>
      <c r="AB22" s="40"/>
      <c r="AC22" s="40"/>
      <c r="AD22" s="40"/>
      <c r="AE22" s="40"/>
      <c r="AF22" s="40"/>
      <c r="AG22" s="40"/>
      <c r="AH22" s="40"/>
      <c r="AI22" s="40"/>
      <c r="AJ22" s="40"/>
      <c r="AK22" s="40"/>
      <c r="AL22" s="40">
        <v>0</v>
      </c>
      <c r="AM22" s="40"/>
      <c r="AN22" s="40"/>
      <c r="AO22" s="40"/>
      <c r="AP22" s="40"/>
      <c r="AQ22" s="40"/>
      <c r="AR22" s="40"/>
      <c r="AS22" s="40"/>
      <c r="AT22" s="40"/>
      <c r="AU22" s="40"/>
      <c r="AV22" s="40"/>
      <c r="AW22" s="40"/>
      <c r="AX22" s="40"/>
      <c r="AY22" s="40">
        <v>0</v>
      </c>
      <c r="AZ22" s="40">
        <v>0</v>
      </c>
      <c r="BA22" s="40">
        <v>0</v>
      </c>
      <c r="BB22" s="40">
        <v>0</v>
      </c>
      <c r="BC22" s="40">
        <v>0</v>
      </c>
      <c r="BD22" s="40">
        <v>0</v>
      </c>
      <c r="BE22" s="40">
        <v>0</v>
      </c>
      <c r="BF22" s="40">
        <v>0</v>
      </c>
      <c r="BG22" s="40">
        <v>0</v>
      </c>
      <c r="BH22" s="40">
        <v>0</v>
      </c>
      <c r="BI22" s="40">
        <v>0</v>
      </c>
      <c r="BJ22" s="40">
        <v>0</v>
      </c>
      <c r="BK22" s="40">
        <v>0</v>
      </c>
      <c r="BL22" s="40">
        <v>0</v>
      </c>
      <c r="BM22" s="40">
        <v>0</v>
      </c>
      <c r="BN22" s="40">
        <v>0</v>
      </c>
      <c r="BO22" s="40">
        <v>0</v>
      </c>
      <c r="BP22" s="40">
        <v>0</v>
      </c>
      <c r="BQ22" s="40">
        <v>0</v>
      </c>
      <c r="BR22" s="40">
        <v>0</v>
      </c>
      <c r="BS22" s="40">
        <v>0</v>
      </c>
      <c r="BT22" s="40">
        <v>0</v>
      </c>
      <c r="BU22" s="40">
        <v>0</v>
      </c>
      <c r="BV22" s="40">
        <v>0</v>
      </c>
      <c r="BW22" s="40">
        <v>0</v>
      </c>
      <c r="BX22" s="40">
        <v>189372.6</v>
      </c>
      <c r="BY22" s="40">
        <v>0</v>
      </c>
      <c r="BZ22" s="40">
        <v>189372.6</v>
      </c>
      <c r="CA22" s="40">
        <v>0</v>
      </c>
      <c r="CB22" s="40">
        <v>0</v>
      </c>
      <c r="CC22" s="40">
        <v>3450000</v>
      </c>
      <c r="CD22" s="40">
        <v>221041.4</v>
      </c>
      <c r="CE22" s="40">
        <v>200000</v>
      </c>
      <c r="CF22" s="40">
        <v>1100000.0000000005</v>
      </c>
      <c r="CG22" s="40">
        <v>4000000</v>
      </c>
      <c r="CH22" s="40">
        <v>0</v>
      </c>
      <c r="CI22" s="40">
        <v>-3700000</v>
      </c>
      <c r="CJ22" s="40">
        <v>1025000</v>
      </c>
      <c r="CK22" s="40">
        <v>700710.90999999992</v>
      </c>
      <c r="CL22" s="40">
        <v>574521.81000000017</v>
      </c>
      <c r="CM22" s="40">
        <v>7571274.120000001</v>
      </c>
      <c r="CN22" s="40">
        <v>7905429.8600000013</v>
      </c>
      <c r="CO22" s="40">
        <v>0</v>
      </c>
      <c r="CP22" s="40">
        <v>171.27</v>
      </c>
      <c r="CQ22" s="40">
        <v>171.27000000001863</v>
      </c>
      <c r="CR22" s="40">
        <v>171.27</v>
      </c>
      <c r="CS22" s="40">
        <v>0</v>
      </c>
      <c r="CT22" s="40">
        <v>171.27000000001863</v>
      </c>
      <c r="CU22" s="173">
        <v>1.0000000000001088</v>
      </c>
      <c r="CV22" s="40">
        <v>1.8616219676914625E-11</v>
      </c>
      <c r="CW22" s="40">
        <v>145269.39000000001</v>
      </c>
      <c r="CX22" s="40">
        <v>144611.87000000011</v>
      </c>
      <c r="CY22" s="40">
        <v>145440.66</v>
      </c>
      <c r="CZ22" s="40">
        <v>0</v>
      </c>
      <c r="DA22" s="40">
        <v>144783.14000000013</v>
      </c>
      <c r="DB22" s="215">
        <v>0.99547911842534353</v>
      </c>
      <c r="DC22" s="40">
        <v>-657.51999999987311</v>
      </c>
      <c r="DD22" s="40">
        <v>0</v>
      </c>
      <c r="DE22" s="40">
        <v>0</v>
      </c>
      <c r="DF22" s="40">
        <v>145440.66</v>
      </c>
      <c r="DG22" s="40">
        <v>0</v>
      </c>
      <c r="DH22" s="40">
        <v>144783.14000000013</v>
      </c>
      <c r="DI22" s="215">
        <v>0.99547911842534353</v>
      </c>
      <c r="DJ22" s="40">
        <v>-657.51999999987311</v>
      </c>
      <c r="DK22" s="40">
        <v>0</v>
      </c>
      <c r="DL22" s="40">
        <v>0</v>
      </c>
      <c r="DM22" s="40">
        <v>145440.66</v>
      </c>
      <c r="DN22" s="40">
        <v>0</v>
      </c>
      <c r="DO22" s="40">
        <v>144783.14000000013</v>
      </c>
      <c r="DP22" s="215">
        <v>0.99547911842534353</v>
      </c>
      <c r="DQ22" s="40">
        <v>-657.51999999987311</v>
      </c>
      <c r="DR22" s="40">
        <v>85000</v>
      </c>
      <c r="DS22" s="40">
        <v>0</v>
      </c>
      <c r="DT22" s="40">
        <v>230440.66</v>
      </c>
      <c r="DU22" s="40">
        <v>0</v>
      </c>
      <c r="DV22" s="40">
        <v>144783.14000000013</v>
      </c>
      <c r="DW22" s="215">
        <v>0.62828816754821015</v>
      </c>
      <c r="DX22" s="40">
        <v>-85657.519999999873</v>
      </c>
      <c r="DY22" s="40">
        <v>0</v>
      </c>
      <c r="DZ22" s="40">
        <v>0</v>
      </c>
      <c r="EA22" s="40">
        <v>230440.66</v>
      </c>
      <c r="EB22" s="40">
        <v>0</v>
      </c>
      <c r="EC22" s="40">
        <v>144783.14000000013</v>
      </c>
      <c r="ED22" s="215">
        <v>0.62828816754821015</v>
      </c>
      <c r="EE22" s="40">
        <v>-85657.519999999873</v>
      </c>
      <c r="EF22" s="40">
        <v>0</v>
      </c>
      <c r="EG22" s="40">
        <v>0</v>
      </c>
      <c r="EH22" s="40">
        <v>230440.66</v>
      </c>
      <c r="EI22" s="40">
        <v>0</v>
      </c>
      <c r="EJ22" s="40">
        <v>144783.14000000013</v>
      </c>
      <c r="EK22" s="215">
        <v>0.62828816754821015</v>
      </c>
      <c r="EL22" s="40">
        <v>-85657.519999999873</v>
      </c>
      <c r="EM22" s="40">
        <v>0</v>
      </c>
      <c r="EN22" s="40">
        <v>0</v>
      </c>
      <c r="EO22" s="40">
        <v>230440.66</v>
      </c>
      <c r="EP22" s="40">
        <v>0</v>
      </c>
      <c r="EQ22" s="40">
        <v>144783.14000000013</v>
      </c>
      <c r="ER22" s="215">
        <v>0.62828816754821015</v>
      </c>
      <c r="ES22" s="40">
        <v>-85657.519999999873</v>
      </c>
      <c r="ET22" s="40">
        <v>0</v>
      </c>
      <c r="EU22" s="40">
        <v>0</v>
      </c>
      <c r="EV22" s="40">
        <v>230440.66</v>
      </c>
      <c r="EW22" s="40">
        <v>0</v>
      </c>
      <c r="EX22" s="40">
        <v>144783.14000000013</v>
      </c>
      <c r="EY22" s="215">
        <v>0.62828816754821015</v>
      </c>
      <c r="EZ22" s="40">
        <v>-85657.519999999873</v>
      </c>
      <c r="FA22" s="40">
        <v>0</v>
      </c>
      <c r="FB22" s="40">
        <v>0</v>
      </c>
      <c r="FC22" s="40">
        <v>230440.66</v>
      </c>
      <c r="FD22" s="40">
        <v>0</v>
      </c>
      <c r="FE22" s="40">
        <v>144783.14000000013</v>
      </c>
      <c r="FF22" s="215">
        <v>0.62828816754821015</v>
      </c>
      <c r="FG22" s="40">
        <v>-85657.519999999873</v>
      </c>
      <c r="FH22" s="40">
        <v>0</v>
      </c>
      <c r="FI22" s="40">
        <v>0</v>
      </c>
      <c r="FJ22" s="40">
        <v>550060.78</v>
      </c>
      <c r="FK22" s="40">
        <v>0</v>
      </c>
      <c r="FL22" s="40">
        <v>0</v>
      </c>
      <c r="FM22" s="215">
        <v>0</v>
      </c>
      <c r="FN22" s="40">
        <v>550060.78</v>
      </c>
      <c r="FO22" s="40">
        <v>0</v>
      </c>
      <c r="FP22" s="40">
        <v>0</v>
      </c>
      <c r="FQ22" s="215">
        <v>0</v>
      </c>
      <c r="FR22" s="40">
        <v>550060.78</v>
      </c>
      <c r="FS22" s="40">
        <v>0</v>
      </c>
      <c r="FT22" s="40">
        <v>45012.790000000015</v>
      </c>
      <c r="FU22" s="215">
        <v>0.32054123182532668</v>
      </c>
      <c r="FV22" s="40">
        <v>187434.43</v>
      </c>
      <c r="FW22" s="40">
        <v>0</v>
      </c>
      <c r="FX22" s="40">
        <v>269816.02</v>
      </c>
      <c r="FY22" s="215">
        <v>0.49052037485748395</v>
      </c>
      <c r="FZ22" s="40">
        <v>280244.76</v>
      </c>
      <c r="GA22" s="40">
        <v>23560.29</v>
      </c>
      <c r="GB22" s="40">
        <v>246255.73</v>
      </c>
      <c r="GC22" s="215">
        <v>0.44768821729118735</v>
      </c>
      <c r="GD22" s="40">
        <v>303805.05</v>
      </c>
      <c r="GE22" s="283">
        <v>230440.66</v>
      </c>
      <c r="GF22" s="283">
        <v>586991.61</v>
      </c>
      <c r="GG22" s="284">
        <v>8578078.9900000002</v>
      </c>
      <c r="GH22" s="285"/>
    </row>
    <row r="23" spans="1:190" ht="75" customHeight="1" x14ac:dyDescent="0.3">
      <c r="A23" s="254" t="s">
        <v>1245</v>
      </c>
      <c r="B23" s="35">
        <v>11</v>
      </c>
      <c r="C23" s="35">
        <v>9</v>
      </c>
      <c r="D23" s="38" t="s">
        <v>171</v>
      </c>
      <c r="E23" s="37" t="s">
        <v>326</v>
      </c>
      <c r="F23" s="37" t="s">
        <v>577</v>
      </c>
      <c r="G23" s="44">
        <v>1</v>
      </c>
      <c r="H23" s="38" t="s">
        <v>1245</v>
      </c>
      <c r="I23" s="41" t="s">
        <v>113</v>
      </c>
      <c r="J23" s="41" t="s">
        <v>5</v>
      </c>
      <c r="K23" s="38" t="s">
        <v>222</v>
      </c>
      <c r="L23" s="38" t="s">
        <v>225</v>
      </c>
      <c r="M23" s="129">
        <v>101186869</v>
      </c>
      <c r="N23" s="40">
        <v>92342269</v>
      </c>
      <c r="O23" s="40">
        <v>0</v>
      </c>
      <c r="P23" s="98">
        <v>92342269</v>
      </c>
      <c r="Q23" s="40">
        <v>0</v>
      </c>
      <c r="R23" s="40">
        <v>0</v>
      </c>
      <c r="S23" s="129">
        <v>8844600</v>
      </c>
      <c r="T23" s="40" t="s">
        <v>5</v>
      </c>
      <c r="U23" s="40">
        <v>0</v>
      </c>
      <c r="V23" s="40">
        <v>0</v>
      </c>
      <c r="W23" s="40">
        <v>0</v>
      </c>
      <c r="X23" s="40">
        <v>0</v>
      </c>
      <c r="Y23" s="40">
        <v>0</v>
      </c>
      <c r="Z23" s="40">
        <v>0</v>
      </c>
      <c r="AA23" s="40">
        <v>0</v>
      </c>
      <c r="AB23" s="40">
        <v>0</v>
      </c>
      <c r="AC23" s="40">
        <v>0</v>
      </c>
      <c r="AD23" s="40">
        <v>0</v>
      </c>
      <c r="AE23" s="40">
        <v>0</v>
      </c>
      <c r="AF23" s="40">
        <v>1430000</v>
      </c>
      <c r="AG23" s="40">
        <v>788498.31</v>
      </c>
      <c r="AH23" s="40">
        <v>2145769.85</v>
      </c>
      <c r="AI23" s="40">
        <v>4364268.16</v>
      </c>
      <c r="AJ23" s="40">
        <v>4364268.16</v>
      </c>
      <c r="AK23" s="40">
        <v>17534424.550000001</v>
      </c>
      <c r="AL23" s="40">
        <v>21898692.710000001</v>
      </c>
      <c r="AM23" s="40">
        <v>788986.85</v>
      </c>
      <c r="AN23" s="40">
        <v>1999860.2800000003</v>
      </c>
      <c r="AO23" s="40">
        <v>2213338.96</v>
      </c>
      <c r="AP23" s="40">
        <v>0</v>
      </c>
      <c r="AQ23" s="40">
        <v>1345426.93</v>
      </c>
      <c r="AR23" s="40">
        <v>84885.14</v>
      </c>
      <c r="AS23" s="40">
        <v>0</v>
      </c>
      <c r="AT23" s="40">
        <v>1697867.4300000002</v>
      </c>
      <c r="AU23" s="40">
        <v>1500000</v>
      </c>
      <c r="AV23" s="40">
        <v>3814030.33</v>
      </c>
      <c r="AW23" s="40">
        <v>127578.97</v>
      </c>
      <c r="AX23" s="40">
        <v>5820088.5499999998</v>
      </c>
      <c r="AY23" s="40">
        <v>19392063.440000001</v>
      </c>
      <c r="AZ23" s="40">
        <v>41290756.150000006</v>
      </c>
      <c r="BA23" s="40">
        <v>0</v>
      </c>
      <c r="BB23" s="40">
        <v>537643.4</v>
      </c>
      <c r="BC23" s="40">
        <v>3823651.96</v>
      </c>
      <c r="BD23" s="40">
        <v>0</v>
      </c>
      <c r="BE23" s="40">
        <v>438925.81</v>
      </c>
      <c r="BF23" s="40">
        <v>4400573.4800000004</v>
      </c>
      <c r="BG23" s="40">
        <v>552225.31999999995</v>
      </c>
      <c r="BH23" s="40">
        <v>0</v>
      </c>
      <c r="BI23" s="40">
        <v>421182.14</v>
      </c>
      <c r="BJ23" s="40">
        <v>63915.48</v>
      </c>
      <c r="BK23" s="40">
        <v>697655</v>
      </c>
      <c r="BL23" s="40">
        <v>1386176.3900000001</v>
      </c>
      <c r="BM23" s="40">
        <v>12321948.980000002</v>
      </c>
      <c r="BN23" s="40">
        <v>0</v>
      </c>
      <c r="BO23" s="40">
        <v>211566.87</v>
      </c>
      <c r="BP23" s="40">
        <v>478367.14</v>
      </c>
      <c r="BQ23" s="40">
        <v>920215.17</v>
      </c>
      <c r="BR23" s="40">
        <v>644814.36</v>
      </c>
      <c r="BS23" s="40">
        <v>63100.92</v>
      </c>
      <c r="BT23" s="40">
        <v>0</v>
      </c>
      <c r="BU23" s="40">
        <v>802698.72</v>
      </c>
      <c r="BV23" s="40">
        <v>769150.64</v>
      </c>
      <c r="BW23" s="40">
        <v>1000000</v>
      </c>
      <c r="BX23" s="40">
        <v>3336310.63</v>
      </c>
      <c r="BY23" s="40">
        <v>1133162.49</v>
      </c>
      <c r="BZ23" s="40">
        <v>9359386.9399999995</v>
      </c>
      <c r="CA23" s="40">
        <v>0</v>
      </c>
      <c r="CB23" s="40">
        <v>465930.19</v>
      </c>
      <c r="CC23" s="40">
        <v>3082233.1599999997</v>
      </c>
      <c r="CD23" s="40">
        <v>0</v>
      </c>
      <c r="CE23" s="40">
        <v>0</v>
      </c>
      <c r="CF23" s="40">
        <v>0</v>
      </c>
      <c r="CG23" s="40">
        <v>760488.7</v>
      </c>
      <c r="CH23" s="40">
        <v>0</v>
      </c>
      <c r="CI23" s="40">
        <v>827927.88</v>
      </c>
      <c r="CJ23" s="40">
        <v>2364841.4300000002</v>
      </c>
      <c r="CK23" s="40">
        <v>1338000</v>
      </c>
      <c r="CL23" s="40">
        <v>1617120.96</v>
      </c>
      <c r="CM23" s="40">
        <v>10456542.32</v>
      </c>
      <c r="CN23" s="40">
        <v>84231417.100000024</v>
      </c>
      <c r="CO23" s="40">
        <v>0</v>
      </c>
      <c r="CP23" s="40">
        <v>1250230.8999999999</v>
      </c>
      <c r="CQ23" s="40">
        <v>1250230.8900000001</v>
      </c>
      <c r="CR23" s="40">
        <v>1250230.8999999999</v>
      </c>
      <c r="CS23" s="40">
        <v>0</v>
      </c>
      <c r="CT23" s="40">
        <v>1250230.8900000001</v>
      </c>
      <c r="CU23" s="173">
        <v>0.99999999200147771</v>
      </c>
      <c r="CV23" s="40">
        <v>-9.9999997764825821E-3</v>
      </c>
      <c r="CW23" s="40">
        <v>564069.75</v>
      </c>
      <c r="CX23" s="40">
        <v>649770</v>
      </c>
      <c r="CY23" s="40">
        <v>1814300.65</v>
      </c>
      <c r="CZ23" s="40">
        <v>0</v>
      </c>
      <c r="DA23" s="40">
        <v>1900000.8900000001</v>
      </c>
      <c r="DB23" s="215">
        <v>1.0472359638960611</v>
      </c>
      <c r="DC23" s="40">
        <v>85700.240000000224</v>
      </c>
      <c r="DD23" s="40">
        <v>1272302.3600000001</v>
      </c>
      <c r="DE23" s="40">
        <v>0</v>
      </c>
      <c r="DF23" s="40">
        <v>3086603.01</v>
      </c>
      <c r="DG23" s="40">
        <v>0</v>
      </c>
      <c r="DH23" s="40">
        <v>1900000.8900000001</v>
      </c>
      <c r="DI23" s="215">
        <v>0.61556373911525486</v>
      </c>
      <c r="DJ23" s="212">
        <v>-1186602.1199999996</v>
      </c>
      <c r="DK23" s="40">
        <v>0</v>
      </c>
      <c r="DL23" s="40">
        <v>5566081.2200000007</v>
      </c>
      <c r="DM23" s="40">
        <v>3086603.01</v>
      </c>
      <c r="DN23" s="40">
        <v>0</v>
      </c>
      <c r="DO23" s="40">
        <v>7466082.1100000013</v>
      </c>
      <c r="DP23" s="215">
        <v>2.418866982832367</v>
      </c>
      <c r="DQ23" s="40">
        <v>4379479.1000000015</v>
      </c>
      <c r="DR23" s="40">
        <v>398748</v>
      </c>
      <c r="DS23" s="40">
        <v>-2588197.9</v>
      </c>
      <c r="DT23" s="40">
        <v>3485351.01</v>
      </c>
      <c r="DU23" s="40">
        <v>0</v>
      </c>
      <c r="DV23" s="40">
        <v>4877884.2100000009</v>
      </c>
      <c r="DW23" s="215">
        <v>1.3995388688268735</v>
      </c>
      <c r="DX23" s="40">
        <v>1392533.2000000011</v>
      </c>
      <c r="DY23" s="40">
        <v>0</v>
      </c>
      <c r="DZ23" s="40">
        <v>0</v>
      </c>
      <c r="EA23" s="40">
        <v>3485351.01</v>
      </c>
      <c r="EB23" s="40">
        <v>0</v>
      </c>
      <c r="EC23" s="40">
        <v>4877884.2100000009</v>
      </c>
      <c r="ED23" s="215">
        <v>1.3995388688268735</v>
      </c>
      <c r="EE23" s="40">
        <v>1392533.2000000011</v>
      </c>
      <c r="EF23" s="40">
        <v>308216.08</v>
      </c>
      <c r="EG23" s="40">
        <v>0</v>
      </c>
      <c r="EH23" s="40">
        <v>3793567.09</v>
      </c>
      <c r="EI23" s="40">
        <v>0</v>
      </c>
      <c r="EJ23" s="40">
        <v>4877884.2100000009</v>
      </c>
      <c r="EK23" s="215">
        <v>1.2858304846797901</v>
      </c>
      <c r="EL23" s="40">
        <v>1084317.120000001</v>
      </c>
      <c r="EM23" s="40">
        <v>1203880.7</v>
      </c>
      <c r="EN23" s="40">
        <v>840495.80999999994</v>
      </c>
      <c r="EO23" s="40">
        <v>4997447.79</v>
      </c>
      <c r="EP23" s="40">
        <v>0</v>
      </c>
      <c r="EQ23" s="40">
        <v>5718380.0200000005</v>
      </c>
      <c r="ER23" s="215">
        <v>1.1442600824049831</v>
      </c>
      <c r="ES23" s="40">
        <v>720932.23000000045</v>
      </c>
      <c r="ET23" s="40">
        <v>1271373.78</v>
      </c>
      <c r="EU23" s="40">
        <v>108536.43</v>
      </c>
      <c r="EV23" s="40">
        <v>6268821.5700000003</v>
      </c>
      <c r="EW23" s="40">
        <v>0</v>
      </c>
      <c r="EX23" s="40">
        <v>5826916.4500000002</v>
      </c>
      <c r="EY23" s="215">
        <v>0.92950746562722786</v>
      </c>
      <c r="EZ23" s="212">
        <v>-441905.12000000011</v>
      </c>
      <c r="FA23" s="40">
        <v>61478.6</v>
      </c>
      <c r="FB23" s="40">
        <v>2514449.7800000003</v>
      </c>
      <c r="FC23" s="40">
        <v>6330300.1699999999</v>
      </c>
      <c r="FD23" s="40">
        <v>0</v>
      </c>
      <c r="FE23" s="40">
        <v>8341366.2300000004</v>
      </c>
      <c r="FF23" s="215">
        <v>1.3176888940481317</v>
      </c>
      <c r="FG23" s="40">
        <v>2011066.0600000005</v>
      </c>
      <c r="FH23" s="40">
        <v>542684.46</v>
      </c>
      <c r="FI23" s="40">
        <v>2461416.48</v>
      </c>
      <c r="FJ23" s="40">
        <v>8360672.3399999999</v>
      </c>
      <c r="FK23" s="40">
        <v>0</v>
      </c>
      <c r="FL23" s="40">
        <v>0</v>
      </c>
      <c r="FM23" s="215">
        <v>0</v>
      </c>
      <c r="FN23" s="40">
        <v>8360672.3399999999</v>
      </c>
      <c r="FO23" s="40">
        <v>0</v>
      </c>
      <c r="FP23" s="40">
        <v>-12024022.369999999</v>
      </c>
      <c r="FQ23" s="215">
        <v>-1.4381645256534477</v>
      </c>
      <c r="FR23" s="40">
        <v>20384694.710000001</v>
      </c>
      <c r="FS23" s="40">
        <v>0</v>
      </c>
      <c r="FT23" s="40">
        <v>-10830538.16</v>
      </c>
      <c r="FU23" s="215">
        <v>-1.2954147369444693</v>
      </c>
      <c r="FV23" s="40">
        <v>19191210.5</v>
      </c>
      <c r="FW23" s="40">
        <v>0</v>
      </c>
      <c r="FX23" s="40">
        <v>8067399.7699999996</v>
      </c>
      <c r="FY23" s="215">
        <v>0.96492237010689974</v>
      </c>
      <c r="FZ23" s="40">
        <v>293272.5700000003</v>
      </c>
      <c r="GA23" s="40">
        <v>0</v>
      </c>
      <c r="GB23" s="40">
        <v>8067399.7699999996</v>
      </c>
      <c r="GC23" s="215">
        <v>0.96492237010689974</v>
      </c>
      <c r="GD23" s="40">
        <v>293272.5700000003</v>
      </c>
      <c r="GE23" s="40">
        <v>6872984.6299999999</v>
      </c>
      <c r="GF23" s="84">
        <v>21091486.969999999</v>
      </c>
      <c r="GG23" s="246">
        <v>101393105.99000001</v>
      </c>
      <c r="GH23" s="285"/>
    </row>
    <row r="24" spans="1:190" ht="75" customHeight="1" x14ac:dyDescent="0.3">
      <c r="A24" s="254" t="s">
        <v>1076</v>
      </c>
      <c r="B24" s="35">
        <v>12</v>
      </c>
      <c r="C24" s="35">
        <v>1</v>
      </c>
      <c r="D24" s="36" t="s">
        <v>43</v>
      </c>
      <c r="E24" s="37" t="s">
        <v>235</v>
      </c>
      <c r="F24" s="37" t="s">
        <v>464</v>
      </c>
      <c r="G24" s="38">
        <v>1</v>
      </c>
      <c r="H24" s="38" t="s">
        <v>1076</v>
      </c>
      <c r="I24" s="38" t="s">
        <v>41</v>
      </c>
      <c r="J24" s="38" t="s">
        <v>5</v>
      </c>
      <c r="K24" s="38" t="s">
        <v>221</v>
      </c>
      <c r="L24" s="38" t="s">
        <v>225</v>
      </c>
      <c r="M24" s="40">
        <v>14773211</v>
      </c>
      <c r="N24" s="40">
        <v>14773211</v>
      </c>
      <c r="O24" s="40">
        <v>0</v>
      </c>
      <c r="P24" s="98">
        <v>14773211</v>
      </c>
      <c r="Q24" s="40">
        <v>0</v>
      </c>
      <c r="R24" s="40">
        <v>0</v>
      </c>
      <c r="S24" s="40">
        <v>0</v>
      </c>
      <c r="T24" s="40" t="s">
        <v>5</v>
      </c>
      <c r="U24" s="40">
        <v>0</v>
      </c>
      <c r="V24" s="40">
        <v>0</v>
      </c>
      <c r="W24" s="40">
        <v>0</v>
      </c>
      <c r="X24" s="40">
        <v>0</v>
      </c>
      <c r="Y24" s="40">
        <v>0</v>
      </c>
      <c r="Z24" s="40">
        <v>0</v>
      </c>
      <c r="AA24" s="40">
        <v>0</v>
      </c>
      <c r="AB24" s="40">
        <v>259161.45</v>
      </c>
      <c r="AC24" s="40">
        <v>0</v>
      </c>
      <c r="AD24" s="40">
        <v>780980</v>
      </c>
      <c r="AE24" s="40">
        <v>0</v>
      </c>
      <c r="AF24" s="40">
        <v>0</v>
      </c>
      <c r="AG24" s="40">
        <v>20214.52</v>
      </c>
      <c r="AH24" s="40">
        <v>151394.95000000001</v>
      </c>
      <c r="AI24" s="40">
        <v>1211750.92</v>
      </c>
      <c r="AJ24" s="40">
        <v>1211750.92</v>
      </c>
      <c r="AK24" s="40">
        <v>2893200.62</v>
      </c>
      <c r="AL24" s="40">
        <v>4104951.54</v>
      </c>
      <c r="AM24" s="40">
        <v>730080.75</v>
      </c>
      <c r="AN24" s="40">
        <v>707302.28999999992</v>
      </c>
      <c r="AO24" s="40">
        <v>56246.23</v>
      </c>
      <c r="AP24" s="40">
        <v>45613.259999999995</v>
      </c>
      <c r="AQ24" s="40">
        <v>333881.84000000003</v>
      </c>
      <c r="AR24" s="40">
        <v>371018.20999999996</v>
      </c>
      <c r="AS24" s="40">
        <v>0</v>
      </c>
      <c r="AT24" s="40">
        <v>1296373.3999999999</v>
      </c>
      <c r="AU24" s="40">
        <v>0</v>
      </c>
      <c r="AV24" s="40">
        <v>0</v>
      </c>
      <c r="AW24" s="40">
        <v>0</v>
      </c>
      <c r="AX24" s="40">
        <v>0</v>
      </c>
      <c r="AY24" s="40">
        <v>3540515.98</v>
      </c>
      <c r="AZ24" s="40">
        <v>7645467.5199999996</v>
      </c>
      <c r="BA24" s="40">
        <v>157959.20000000001</v>
      </c>
      <c r="BB24" s="40">
        <v>-6850.52</v>
      </c>
      <c r="BC24" s="40">
        <v>674547.31</v>
      </c>
      <c r="BD24" s="40">
        <v>559999.99</v>
      </c>
      <c r="BE24" s="40">
        <v>1575</v>
      </c>
      <c r="BF24" s="40">
        <v>0</v>
      </c>
      <c r="BG24" s="40">
        <v>0</v>
      </c>
      <c r="BH24" s="40">
        <v>385492.66</v>
      </c>
      <c r="BI24" s="40">
        <v>0</v>
      </c>
      <c r="BJ24" s="40">
        <v>40108.28</v>
      </c>
      <c r="BK24" s="40">
        <v>-6850</v>
      </c>
      <c r="BL24" s="40">
        <v>87506.36</v>
      </c>
      <c r="BM24" s="40">
        <v>1893488.28</v>
      </c>
      <c r="BN24" s="40">
        <v>157755.63</v>
      </c>
      <c r="BO24" s="40">
        <v>0</v>
      </c>
      <c r="BP24" s="40">
        <v>1490298.42</v>
      </c>
      <c r="BQ24" s="40">
        <v>0</v>
      </c>
      <c r="BR24" s="40">
        <v>78695.039999999994</v>
      </c>
      <c r="BS24" s="40">
        <v>0</v>
      </c>
      <c r="BT24" s="40">
        <v>291687.51</v>
      </c>
      <c r="BU24" s="40">
        <v>333693.09000000003</v>
      </c>
      <c r="BV24" s="40">
        <v>-6850.49</v>
      </c>
      <c r="BW24" s="40">
        <v>-6850.49</v>
      </c>
      <c r="BX24" s="40">
        <v>88766.01</v>
      </c>
      <c r="BY24" s="40">
        <v>-6850.49</v>
      </c>
      <c r="BZ24" s="40">
        <v>2420344.2299999991</v>
      </c>
      <c r="CA24" s="40">
        <v>3479.02</v>
      </c>
      <c r="CB24" s="40">
        <v>0</v>
      </c>
      <c r="CC24" s="40">
        <v>0</v>
      </c>
      <c r="CD24" s="40">
        <v>0</v>
      </c>
      <c r="CE24" s="40">
        <v>0</v>
      </c>
      <c r="CF24" s="40">
        <v>256004.32</v>
      </c>
      <c r="CG24" s="40">
        <v>0</v>
      </c>
      <c r="CH24" s="40">
        <v>0</v>
      </c>
      <c r="CI24" s="40">
        <v>528291.18999999994</v>
      </c>
      <c r="CJ24" s="40">
        <v>0</v>
      </c>
      <c r="CK24" s="40">
        <v>0</v>
      </c>
      <c r="CL24" s="40">
        <v>610222.6</v>
      </c>
      <c r="CM24" s="40">
        <v>1397997.13</v>
      </c>
      <c r="CN24" s="40">
        <v>13263440.359999996</v>
      </c>
      <c r="CO24" s="40">
        <v>0</v>
      </c>
      <c r="CP24" s="40">
        <v>0</v>
      </c>
      <c r="CQ24" s="40">
        <v>0</v>
      </c>
      <c r="CR24" s="40">
        <v>0</v>
      </c>
      <c r="CS24" s="40">
        <v>0</v>
      </c>
      <c r="CT24" s="40">
        <v>0</v>
      </c>
      <c r="CU24" s="173" t="s">
        <v>1327</v>
      </c>
      <c r="CV24" s="40">
        <v>0</v>
      </c>
      <c r="CW24" s="40">
        <v>130650</v>
      </c>
      <c r="CX24" s="40">
        <v>-35629.730000000003</v>
      </c>
      <c r="CY24" s="40">
        <v>130650</v>
      </c>
      <c r="CZ24" s="40">
        <v>35629.730000000003</v>
      </c>
      <c r="DA24" s="40">
        <v>-35629.730000000003</v>
      </c>
      <c r="DB24" s="215">
        <v>-0.2727112897053196</v>
      </c>
      <c r="DC24" s="40">
        <v>-166279.73000000001</v>
      </c>
      <c r="DD24" s="40">
        <v>0</v>
      </c>
      <c r="DE24" s="40">
        <v>110698.26999999999</v>
      </c>
      <c r="DF24" s="40">
        <v>130650</v>
      </c>
      <c r="DG24" s="40">
        <v>71259.460000000006</v>
      </c>
      <c r="DH24" s="40">
        <v>75068.539999999979</v>
      </c>
      <c r="DI24" s="215">
        <v>0.57457742058936068</v>
      </c>
      <c r="DJ24" s="40">
        <v>-55581.460000000021</v>
      </c>
      <c r="DK24" s="40">
        <v>0</v>
      </c>
      <c r="DL24" s="40">
        <v>-35629.730000000003</v>
      </c>
      <c r="DM24" s="40">
        <v>130650</v>
      </c>
      <c r="DN24" s="40">
        <v>106889.19</v>
      </c>
      <c r="DO24" s="40">
        <v>39438.809999999976</v>
      </c>
      <c r="DP24" s="215">
        <v>0.30186613088404113</v>
      </c>
      <c r="DQ24" s="40">
        <v>-91211.190000000031</v>
      </c>
      <c r="DR24" s="40">
        <v>0</v>
      </c>
      <c r="DS24" s="40">
        <v>-35629.730000000003</v>
      </c>
      <c r="DT24" s="40">
        <v>130650</v>
      </c>
      <c r="DU24" s="40">
        <v>142518.92000000001</v>
      </c>
      <c r="DV24" s="40">
        <v>3809.0799999999726</v>
      </c>
      <c r="DW24" s="215">
        <v>2.9154841178721566E-2</v>
      </c>
      <c r="DX24" s="40">
        <v>-126840.92000000003</v>
      </c>
      <c r="DY24" s="40">
        <v>110054.91</v>
      </c>
      <c r="DZ24" s="40">
        <v>80482.76999999999</v>
      </c>
      <c r="EA24" s="40">
        <v>240704.91</v>
      </c>
      <c r="EB24" s="40">
        <v>178148.65000000002</v>
      </c>
      <c r="EC24" s="40">
        <v>84291.849999999962</v>
      </c>
      <c r="ED24" s="215">
        <v>0.35018749721391207</v>
      </c>
      <c r="EE24" s="40">
        <v>-156413.06000000006</v>
      </c>
      <c r="EF24" s="40">
        <v>265.22000000000003</v>
      </c>
      <c r="EG24" s="40">
        <v>-35629.730000000003</v>
      </c>
      <c r="EH24" s="40">
        <v>240970.13</v>
      </c>
      <c r="EI24" s="40">
        <v>213778.38</v>
      </c>
      <c r="EJ24" s="40">
        <v>48662.119999999959</v>
      </c>
      <c r="EK24" s="215">
        <v>0.20194253951724206</v>
      </c>
      <c r="EL24" s="40">
        <v>-192308.01000000004</v>
      </c>
      <c r="EM24" s="40">
        <v>78390</v>
      </c>
      <c r="EN24" s="40">
        <v>-35629.730000000003</v>
      </c>
      <c r="EO24" s="40">
        <v>319360.13</v>
      </c>
      <c r="EP24" s="40">
        <v>249408.11000000002</v>
      </c>
      <c r="EQ24" s="40">
        <v>13032.389999999956</v>
      </c>
      <c r="ER24" s="215">
        <v>4.0807817807438751E-2</v>
      </c>
      <c r="ES24" s="212">
        <v>-306327.74000000005</v>
      </c>
      <c r="ET24" s="40">
        <v>0</v>
      </c>
      <c r="EU24" s="40">
        <v>-35629.730000000003</v>
      </c>
      <c r="EV24" s="40">
        <v>319360.13</v>
      </c>
      <c r="EW24" s="40">
        <v>285037.83999999997</v>
      </c>
      <c r="EX24" s="40">
        <v>-22597.340000000047</v>
      </c>
      <c r="EY24" s="215">
        <v>-7.0758175104700907E-2</v>
      </c>
      <c r="EZ24" s="212">
        <v>-341957.47000000003</v>
      </c>
      <c r="FA24" s="40">
        <v>0</v>
      </c>
      <c r="FB24" s="40">
        <v>-35629.730000000003</v>
      </c>
      <c r="FC24" s="40">
        <v>319360.13</v>
      </c>
      <c r="FD24" s="40">
        <v>320667.57</v>
      </c>
      <c r="FE24" s="40">
        <v>-58227.070000000051</v>
      </c>
      <c r="FF24" s="215">
        <v>-0.18232416801684059</v>
      </c>
      <c r="FG24" s="212">
        <v>-377587.20000000007</v>
      </c>
      <c r="FH24" s="40">
        <v>0</v>
      </c>
      <c r="FI24" s="40">
        <v>-35629.730000000003</v>
      </c>
      <c r="FJ24" s="40">
        <v>324325.56</v>
      </c>
      <c r="FK24" s="40">
        <v>35629.730000000003</v>
      </c>
      <c r="FL24" s="40">
        <v>-35629.730000000003</v>
      </c>
      <c r="FM24" s="215">
        <v>-0.10985791560800821</v>
      </c>
      <c r="FN24" s="40">
        <v>359955.29</v>
      </c>
      <c r="FO24" s="40">
        <v>71259.460000000006</v>
      </c>
      <c r="FP24" s="40">
        <v>-71259.460000000006</v>
      </c>
      <c r="FQ24" s="215">
        <v>-0.21971583121601643</v>
      </c>
      <c r="FR24" s="40">
        <v>395585.01999999996</v>
      </c>
      <c r="FS24" s="40">
        <v>0</v>
      </c>
      <c r="FT24" s="40">
        <v>193462.74</v>
      </c>
      <c r="FU24" s="215">
        <v>-0.32957374682402463</v>
      </c>
      <c r="FV24" s="40">
        <v>82882.31</v>
      </c>
      <c r="FW24" s="40">
        <v>142518.92000000001</v>
      </c>
      <c r="FX24" s="40">
        <v>107342.06</v>
      </c>
      <c r="FY24" s="215">
        <v>0.33097009067062122</v>
      </c>
      <c r="FZ24" s="40">
        <v>216983.49999999994</v>
      </c>
      <c r="GA24" s="40">
        <v>178148.65000000002</v>
      </c>
      <c r="GB24" s="40">
        <v>71712.329999999987</v>
      </c>
      <c r="GC24" s="215">
        <v>0.22111217506261296</v>
      </c>
      <c r="GD24" s="40">
        <v>252613.22999999995</v>
      </c>
      <c r="GE24" s="283">
        <v>319360.13</v>
      </c>
      <c r="GF24" s="283">
        <v>792723.44</v>
      </c>
      <c r="GG24" s="284">
        <v>14469380.73</v>
      </c>
      <c r="GH24" s="285"/>
    </row>
    <row r="25" spans="1:190" ht="75" customHeight="1" x14ac:dyDescent="0.3">
      <c r="A25" s="254" t="s">
        <v>1122</v>
      </c>
      <c r="B25" s="35">
        <v>13</v>
      </c>
      <c r="C25" s="38">
        <v>4</v>
      </c>
      <c r="D25" s="37" t="s">
        <v>136</v>
      </c>
      <c r="E25" s="37" t="s">
        <v>252</v>
      </c>
      <c r="F25" s="37" t="s">
        <v>492</v>
      </c>
      <c r="G25" s="38">
        <v>1</v>
      </c>
      <c r="H25" s="38" t="s">
        <v>1122</v>
      </c>
      <c r="I25" s="38" t="s">
        <v>41</v>
      </c>
      <c r="J25" s="38" t="s">
        <v>6</v>
      </c>
      <c r="K25" s="38" t="s">
        <v>221</v>
      </c>
      <c r="L25" s="38" t="s">
        <v>225</v>
      </c>
      <c r="M25" s="40">
        <v>32149674</v>
      </c>
      <c r="N25" s="40">
        <v>32149674</v>
      </c>
      <c r="O25" s="40">
        <v>32149674</v>
      </c>
      <c r="P25" s="40">
        <v>0</v>
      </c>
      <c r="Q25" s="40">
        <v>0</v>
      </c>
      <c r="R25" s="40">
        <v>0</v>
      </c>
      <c r="S25" s="40">
        <v>0</v>
      </c>
      <c r="T25" s="40" t="s">
        <v>6</v>
      </c>
      <c r="U25" s="40">
        <v>0</v>
      </c>
      <c r="V25" s="40">
        <v>0</v>
      </c>
      <c r="W25" s="40">
        <v>0</v>
      </c>
      <c r="X25" s="40">
        <v>0</v>
      </c>
      <c r="Y25" s="40">
        <v>0</v>
      </c>
      <c r="Z25" s="40">
        <v>0</v>
      </c>
      <c r="AA25" s="40">
        <v>0</v>
      </c>
      <c r="AB25" s="40">
        <v>0</v>
      </c>
      <c r="AC25" s="40">
        <v>0</v>
      </c>
      <c r="AD25" s="40">
        <v>0</v>
      </c>
      <c r="AE25" s="40">
        <v>0</v>
      </c>
      <c r="AF25" s="40">
        <v>0</v>
      </c>
      <c r="AG25" s="40">
        <v>0</v>
      </c>
      <c r="AH25" s="40">
        <v>0</v>
      </c>
      <c r="AI25" s="40">
        <v>0</v>
      </c>
      <c r="AJ25" s="40">
        <v>0</v>
      </c>
      <c r="AK25" s="40">
        <v>4558124.3100000005</v>
      </c>
      <c r="AL25" s="40">
        <v>4558124.3100000005</v>
      </c>
      <c r="AM25" s="40">
        <v>3684658.95</v>
      </c>
      <c r="AN25" s="40">
        <v>581470.75999999989</v>
      </c>
      <c r="AO25" s="40">
        <v>2114911.8199999998</v>
      </c>
      <c r="AP25" s="40">
        <v>1219847.75</v>
      </c>
      <c r="AQ25" s="40">
        <v>202612.38</v>
      </c>
      <c r="AR25" s="40">
        <v>2416344.38</v>
      </c>
      <c r="AS25" s="40">
        <v>4699354.78</v>
      </c>
      <c r="AT25" s="40">
        <v>180928.46</v>
      </c>
      <c r="AU25" s="40">
        <v>452489.91000000003</v>
      </c>
      <c r="AV25" s="40">
        <v>1401123.9</v>
      </c>
      <c r="AW25" s="40">
        <v>18642.29</v>
      </c>
      <c r="AX25" s="40">
        <v>1242360</v>
      </c>
      <c r="AY25" s="40">
        <v>18214745.379999999</v>
      </c>
      <c r="AZ25" s="40">
        <v>22772869.689999998</v>
      </c>
      <c r="BA25" s="40">
        <v>2685878.93</v>
      </c>
      <c r="BB25" s="40">
        <v>1192420.31</v>
      </c>
      <c r="BC25" s="40">
        <v>1148771.1500000001</v>
      </c>
      <c r="BD25" s="40">
        <v>634064.22</v>
      </c>
      <c r="BE25" s="40">
        <v>445183.22000000003</v>
      </c>
      <c r="BF25" s="40">
        <v>239730</v>
      </c>
      <c r="BG25" s="40">
        <v>-721983.66</v>
      </c>
      <c r="BH25" s="40">
        <v>98070.919999999984</v>
      </c>
      <c r="BI25" s="40">
        <v>406766.45</v>
      </c>
      <c r="BJ25" s="40">
        <v>458519.27</v>
      </c>
      <c r="BK25" s="40">
        <v>255095.33000000002</v>
      </c>
      <c r="BL25" s="40">
        <v>-2339.5400000000009</v>
      </c>
      <c r="BM25" s="40">
        <v>6840176.6000000006</v>
      </c>
      <c r="BN25" s="40">
        <v>267670.34999999998</v>
      </c>
      <c r="BO25" s="40">
        <v>256844.21</v>
      </c>
      <c r="BP25" s="40">
        <v>65502.22</v>
      </c>
      <c r="BQ25" s="40">
        <v>0</v>
      </c>
      <c r="BR25" s="40">
        <v>36534.339999999997</v>
      </c>
      <c r="BS25" s="40">
        <v>29533.08</v>
      </c>
      <c r="BT25" s="40">
        <v>1073672.95</v>
      </c>
      <c r="BU25" s="40">
        <v>13158.92</v>
      </c>
      <c r="BV25" s="40">
        <v>130002</v>
      </c>
      <c r="BW25" s="40">
        <v>25806</v>
      </c>
      <c r="BX25" s="40">
        <v>0</v>
      </c>
      <c r="BY25" s="40">
        <v>109696</v>
      </c>
      <c r="BZ25" s="40">
        <v>2008420.0699999998</v>
      </c>
      <c r="CA25" s="40">
        <v>29840</v>
      </c>
      <c r="CB25" s="40">
        <v>0</v>
      </c>
      <c r="CC25" s="40">
        <v>224828.28</v>
      </c>
      <c r="CD25" s="40">
        <v>0</v>
      </c>
      <c r="CE25" s="40">
        <v>0</v>
      </c>
      <c r="CF25" s="40">
        <v>0</v>
      </c>
      <c r="CG25" s="40">
        <v>0</v>
      </c>
      <c r="CH25" s="40">
        <v>0</v>
      </c>
      <c r="CI25" s="40">
        <v>0</v>
      </c>
      <c r="CJ25" s="40">
        <v>0</v>
      </c>
      <c r="CK25" s="40">
        <v>0</v>
      </c>
      <c r="CL25" s="40">
        <v>0</v>
      </c>
      <c r="CM25" s="40">
        <v>254668.28</v>
      </c>
      <c r="CN25" s="40">
        <v>31405318.920000002</v>
      </c>
      <c r="CO25" s="40">
        <v>35139.99</v>
      </c>
      <c r="CP25" s="40">
        <v>0</v>
      </c>
      <c r="CQ25" s="40">
        <v>0</v>
      </c>
      <c r="CR25" s="40">
        <v>35139.99</v>
      </c>
      <c r="CS25" s="40">
        <v>0</v>
      </c>
      <c r="CT25" s="40">
        <v>35139.99</v>
      </c>
      <c r="CU25" s="173">
        <v>1</v>
      </c>
      <c r="CV25" s="40">
        <v>0</v>
      </c>
      <c r="CW25" s="40">
        <v>0</v>
      </c>
      <c r="CX25" s="40">
        <v>0</v>
      </c>
      <c r="CY25" s="40">
        <v>35139.99</v>
      </c>
      <c r="CZ25" s="40">
        <v>0</v>
      </c>
      <c r="DA25" s="40">
        <v>35139.99</v>
      </c>
      <c r="DB25" s="215">
        <v>1</v>
      </c>
      <c r="DC25" s="40">
        <v>0</v>
      </c>
      <c r="DD25" s="40">
        <v>0</v>
      </c>
      <c r="DE25" s="40">
        <v>-10618.3</v>
      </c>
      <c r="DF25" s="40">
        <v>35139.99</v>
      </c>
      <c r="DG25" s="40">
        <v>10618.3</v>
      </c>
      <c r="DH25" s="40">
        <v>24521.69</v>
      </c>
      <c r="DI25" s="215">
        <v>0.69782859926824115</v>
      </c>
      <c r="DJ25" s="40">
        <v>-10618.3</v>
      </c>
      <c r="DK25" s="40">
        <v>0</v>
      </c>
      <c r="DL25" s="40">
        <v>-495337.41</v>
      </c>
      <c r="DM25" s="40">
        <v>35139.99</v>
      </c>
      <c r="DN25" s="40">
        <v>505955.70999999996</v>
      </c>
      <c r="DO25" s="40">
        <v>-470815.72</v>
      </c>
      <c r="DP25" s="215">
        <v>-13.39828838881286</v>
      </c>
      <c r="DQ25" s="212">
        <v>-505955.70999999996</v>
      </c>
      <c r="DR25" s="40">
        <v>0</v>
      </c>
      <c r="DS25" s="40">
        <v>0</v>
      </c>
      <c r="DT25" s="40">
        <v>35139.99</v>
      </c>
      <c r="DU25" s="40">
        <v>505955.70999999996</v>
      </c>
      <c r="DV25" s="40">
        <v>-470815.72</v>
      </c>
      <c r="DW25" s="215">
        <v>-13.39828838881286</v>
      </c>
      <c r="DX25" s="212">
        <v>-505955.70999999996</v>
      </c>
      <c r="DY25" s="40">
        <v>0</v>
      </c>
      <c r="DZ25" s="40">
        <v>0</v>
      </c>
      <c r="EA25" s="40">
        <v>35139.99</v>
      </c>
      <c r="EB25" s="40">
        <v>505955.70999999996</v>
      </c>
      <c r="EC25" s="40">
        <v>-470815.72</v>
      </c>
      <c r="ED25" s="215">
        <v>-13.39828838881286</v>
      </c>
      <c r="EE25" s="212">
        <v>-505955.70999999996</v>
      </c>
      <c r="EF25" s="40">
        <v>0</v>
      </c>
      <c r="EG25" s="40">
        <v>0</v>
      </c>
      <c r="EH25" s="40">
        <v>35139.99</v>
      </c>
      <c r="EI25" s="40">
        <v>505955.70999999996</v>
      </c>
      <c r="EJ25" s="40">
        <v>-470815.72</v>
      </c>
      <c r="EK25" s="215">
        <v>-13.39828838881286</v>
      </c>
      <c r="EL25" s="212">
        <v>-505955.70999999996</v>
      </c>
      <c r="EM25" s="40">
        <v>0</v>
      </c>
      <c r="EN25" s="40">
        <v>0</v>
      </c>
      <c r="EO25" s="40">
        <v>35139.99</v>
      </c>
      <c r="EP25" s="40">
        <v>505955.70999999996</v>
      </c>
      <c r="EQ25" s="40">
        <v>-470815.72</v>
      </c>
      <c r="ER25" s="215">
        <v>-13.39828838881286</v>
      </c>
      <c r="ES25" s="212">
        <v>-505955.70999999996</v>
      </c>
      <c r="ET25" s="40">
        <v>0</v>
      </c>
      <c r="EU25" s="40">
        <v>0</v>
      </c>
      <c r="EV25" s="40">
        <v>35139.99</v>
      </c>
      <c r="EW25" s="40">
        <v>505955.70999999996</v>
      </c>
      <c r="EX25" s="40">
        <v>-470815.72</v>
      </c>
      <c r="EY25" s="215">
        <v>-13.39828838881286</v>
      </c>
      <c r="EZ25" s="212">
        <v>-505955.70999999996</v>
      </c>
      <c r="FA25" s="40">
        <v>0</v>
      </c>
      <c r="FB25" s="40">
        <v>0</v>
      </c>
      <c r="FC25" s="40">
        <v>35139.99</v>
      </c>
      <c r="FD25" s="40">
        <v>505955.70999999996</v>
      </c>
      <c r="FE25" s="40">
        <v>-470815.72</v>
      </c>
      <c r="FF25" s="215">
        <v>-13.39828838881286</v>
      </c>
      <c r="FG25" s="212">
        <v>-505955.70999999996</v>
      </c>
      <c r="FH25" s="40">
        <v>0</v>
      </c>
      <c r="FI25" s="40">
        <v>0</v>
      </c>
      <c r="FJ25" s="40">
        <v>0</v>
      </c>
      <c r="FK25" s="40">
        <v>0</v>
      </c>
      <c r="FL25" s="40">
        <v>0</v>
      </c>
      <c r="FM25" s="215" t="s">
        <v>1327</v>
      </c>
      <c r="FN25" s="40">
        <v>0</v>
      </c>
      <c r="FO25" s="40">
        <v>249446.95</v>
      </c>
      <c r="FP25" s="40">
        <v>-249446.95</v>
      </c>
      <c r="FQ25" s="215" t="s">
        <v>1327</v>
      </c>
      <c r="FR25" s="40">
        <v>249446.95</v>
      </c>
      <c r="FS25" s="40">
        <v>316.95999999999998</v>
      </c>
      <c r="FT25" s="40">
        <v>-316.95999999999998</v>
      </c>
      <c r="FU25" s="215" t="s">
        <v>1327</v>
      </c>
      <c r="FV25" s="40">
        <v>41698.01</v>
      </c>
      <c r="FW25" s="40">
        <v>249446.95</v>
      </c>
      <c r="FX25" s="40">
        <v>-249446.95</v>
      </c>
      <c r="FY25" s="215" t="s">
        <v>1327</v>
      </c>
      <c r="FZ25" s="40">
        <v>249446.95</v>
      </c>
      <c r="GA25" s="40">
        <v>249446.95</v>
      </c>
      <c r="GB25" s="40">
        <v>-249446.95</v>
      </c>
      <c r="GC25" s="215" t="s">
        <v>1327</v>
      </c>
      <c r="GD25" s="40">
        <v>249446.95</v>
      </c>
      <c r="GE25" s="283">
        <v>35139.99</v>
      </c>
      <c r="GF25" s="283">
        <v>0</v>
      </c>
      <c r="GG25" s="284">
        <v>31911274.630000003</v>
      </c>
      <c r="GH25" s="285"/>
    </row>
    <row r="26" spans="1:190" ht="75" customHeight="1" x14ac:dyDescent="0.3">
      <c r="A26" s="254" t="s">
        <v>1219</v>
      </c>
      <c r="B26" s="35">
        <v>14</v>
      </c>
      <c r="C26" s="35">
        <v>9</v>
      </c>
      <c r="D26" s="36" t="s">
        <v>101</v>
      </c>
      <c r="E26" s="37" t="s">
        <v>310</v>
      </c>
      <c r="F26" s="37" t="s">
        <v>556</v>
      </c>
      <c r="G26" s="38" t="s">
        <v>33</v>
      </c>
      <c r="H26" s="38" t="s">
        <v>1219</v>
      </c>
      <c r="I26" s="38" t="s">
        <v>89</v>
      </c>
      <c r="J26" s="38" t="s">
        <v>4</v>
      </c>
      <c r="K26" s="38" t="s">
        <v>222</v>
      </c>
      <c r="L26" s="38" t="s">
        <v>225</v>
      </c>
      <c r="M26" s="40">
        <v>14521202</v>
      </c>
      <c r="N26" s="40">
        <v>14521202</v>
      </c>
      <c r="O26" s="40">
        <v>0</v>
      </c>
      <c r="P26" s="40">
        <v>0</v>
      </c>
      <c r="Q26" s="98">
        <v>14521202</v>
      </c>
      <c r="R26" s="40">
        <v>0</v>
      </c>
      <c r="S26" s="40">
        <v>0</v>
      </c>
      <c r="T26" s="40" t="s">
        <v>4</v>
      </c>
      <c r="U26" s="40">
        <v>0</v>
      </c>
      <c r="V26" s="40">
        <v>78218.070000000007</v>
      </c>
      <c r="W26" s="40">
        <v>0</v>
      </c>
      <c r="X26" s="40">
        <v>0</v>
      </c>
      <c r="Y26" s="40">
        <v>541.62</v>
      </c>
      <c r="Z26" s="40">
        <v>107040.26</v>
      </c>
      <c r="AA26" s="40">
        <v>0</v>
      </c>
      <c r="AB26" s="40">
        <v>63756.09</v>
      </c>
      <c r="AC26" s="40">
        <v>0</v>
      </c>
      <c r="AD26" s="40">
        <v>0</v>
      </c>
      <c r="AE26" s="40">
        <v>59739.98</v>
      </c>
      <c r="AF26" s="40">
        <v>0</v>
      </c>
      <c r="AG26" s="40">
        <v>0</v>
      </c>
      <c r="AH26" s="40">
        <v>90947.37</v>
      </c>
      <c r="AI26" s="40">
        <v>322025.31999999995</v>
      </c>
      <c r="AJ26" s="40">
        <v>400243.38999999996</v>
      </c>
      <c r="AK26" s="40">
        <v>884928.28</v>
      </c>
      <c r="AL26" s="40">
        <v>1285171.67</v>
      </c>
      <c r="AM26" s="40">
        <v>1249.5</v>
      </c>
      <c r="AN26" s="40">
        <v>0</v>
      </c>
      <c r="AO26" s="40">
        <v>484045.31</v>
      </c>
      <c r="AP26" s="40">
        <v>0</v>
      </c>
      <c r="AQ26" s="40">
        <v>0</v>
      </c>
      <c r="AR26" s="40">
        <v>412610.03</v>
      </c>
      <c r="AS26" s="40">
        <v>0</v>
      </c>
      <c r="AT26" s="40">
        <v>0</v>
      </c>
      <c r="AU26" s="40">
        <v>0</v>
      </c>
      <c r="AV26" s="40">
        <v>0</v>
      </c>
      <c r="AW26" s="40">
        <v>0</v>
      </c>
      <c r="AX26" s="40">
        <v>847925.69</v>
      </c>
      <c r="AY26" s="40">
        <v>1745830.53</v>
      </c>
      <c r="AZ26" s="40">
        <v>3031002.2</v>
      </c>
      <c r="BA26" s="40">
        <v>0</v>
      </c>
      <c r="BB26" s="40">
        <v>0</v>
      </c>
      <c r="BC26" s="40">
        <v>483968.36</v>
      </c>
      <c r="BD26" s="40">
        <v>0</v>
      </c>
      <c r="BE26" s="40">
        <v>0</v>
      </c>
      <c r="BF26" s="40">
        <v>0</v>
      </c>
      <c r="BG26" s="40">
        <v>0</v>
      </c>
      <c r="BH26" s="40">
        <v>0</v>
      </c>
      <c r="BI26" s="40">
        <v>599324.07999999996</v>
      </c>
      <c r="BJ26" s="40">
        <v>0</v>
      </c>
      <c r="BK26" s="40">
        <v>0</v>
      </c>
      <c r="BL26" s="40">
        <v>0</v>
      </c>
      <c r="BM26" s="40">
        <v>1083292.44</v>
      </c>
      <c r="BN26" s="40">
        <v>0</v>
      </c>
      <c r="BO26" s="40">
        <v>0</v>
      </c>
      <c r="BP26" s="40">
        <v>0</v>
      </c>
      <c r="BQ26" s="40">
        <v>1216444.03</v>
      </c>
      <c r="BR26" s="40">
        <v>0</v>
      </c>
      <c r="BS26" s="40">
        <v>0</v>
      </c>
      <c r="BT26" s="40">
        <v>0</v>
      </c>
      <c r="BU26" s="40">
        <v>0</v>
      </c>
      <c r="BV26" s="40">
        <v>0</v>
      </c>
      <c r="BW26" s="40">
        <v>1321981.94</v>
      </c>
      <c r="BX26" s="40">
        <v>0</v>
      </c>
      <c r="BY26" s="40">
        <v>0</v>
      </c>
      <c r="BZ26" s="40">
        <v>2538425.9699999997</v>
      </c>
      <c r="CA26" s="40">
        <v>9411.91</v>
      </c>
      <c r="CB26" s="40">
        <v>0</v>
      </c>
      <c r="CC26" s="40">
        <v>21522.73</v>
      </c>
      <c r="CD26" s="40">
        <v>1245182.7</v>
      </c>
      <c r="CE26" s="40">
        <v>0</v>
      </c>
      <c r="CF26" s="40">
        <v>412064.90999999992</v>
      </c>
      <c r="CG26" s="40">
        <v>63399.97</v>
      </c>
      <c r="CH26" s="40">
        <v>0</v>
      </c>
      <c r="CI26" s="40">
        <v>644486.41</v>
      </c>
      <c r="CJ26" s="40">
        <v>0</v>
      </c>
      <c r="CK26" s="40">
        <v>0</v>
      </c>
      <c r="CL26" s="40">
        <v>503686.64999999997</v>
      </c>
      <c r="CM26" s="40">
        <v>2899755.28</v>
      </c>
      <c r="CN26" s="40">
        <v>12848996.729999999</v>
      </c>
      <c r="CO26" s="40">
        <v>177889.5</v>
      </c>
      <c r="CP26" s="40">
        <v>0</v>
      </c>
      <c r="CQ26" s="40">
        <v>0</v>
      </c>
      <c r="CR26" s="40">
        <v>177889.5</v>
      </c>
      <c r="CS26" s="40">
        <v>0</v>
      </c>
      <c r="CT26" s="40">
        <v>177889.5</v>
      </c>
      <c r="CU26" s="173">
        <v>1</v>
      </c>
      <c r="CV26" s="40">
        <v>0</v>
      </c>
      <c r="CW26" s="40">
        <v>0</v>
      </c>
      <c r="CX26" s="40">
        <v>0</v>
      </c>
      <c r="CY26" s="40">
        <v>177889.5</v>
      </c>
      <c r="CZ26" s="40">
        <v>0</v>
      </c>
      <c r="DA26" s="40">
        <v>177889.5</v>
      </c>
      <c r="DB26" s="215">
        <v>1</v>
      </c>
      <c r="DC26" s="40">
        <v>0</v>
      </c>
      <c r="DD26" s="40">
        <v>930647.39</v>
      </c>
      <c r="DE26" s="40">
        <v>930647.39</v>
      </c>
      <c r="DF26" s="40">
        <v>1108536.8900000001</v>
      </c>
      <c r="DG26" s="40">
        <v>0</v>
      </c>
      <c r="DH26" s="40">
        <v>1108536.8900000001</v>
      </c>
      <c r="DI26" s="215">
        <v>1</v>
      </c>
      <c r="DJ26" s="40">
        <v>0</v>
      </c>
      <c r="DK26" s="40">
        <v>0</v>
      </c>
      <c r="DL26" s="40">
        <v>0</v>
      </c>
      <c r="DM26" s="40">
        <v>1108536.8900000001</v>
      </c>
      <c r="DN26" s="40">
        <v>0</v>
      </c>
      <c r="DO26" s="40">
        <v>1108536.8900000001</v>
      </c>
      <c r="DP26" s="215">
        <v>1</v>
      </c>
      <c r="DQ26" s="40">
        <v>0</v>
      </c>
      <c r="DR26" s="40">
        <v>0</v>
      </c>
      <c r="DS26" s="40">
        <v>828044.63</v>
      </c>
      <c r="DT26" s="40">
        <v>1108536.8900000001</v>
      </c>
      <c r="DU26" s="40">
        <v>0</v>
      </c>
      <c r="DV26" s="40">
        <v>1936581.52</v>
      </c>
      <c r="DW26" s="215">
        <v>1.7469707480821859</v>
      </c>
      <c r="DX26" s="40">
        <v>828044.62999999989</v>
      </c>
      <c r="DY26" s="40">
        <v>0</v>
      </c>
      <c r="DZ26" s="40">
        <v>0</v>
      </c>
      <c r="EA26" s="40">
        <v>1108536.8900000001</v>
      </c>
      <c r="EB26" s="40">
        <v>0</v>
      </c>
      <c r="EC26" s="40">
        <v>1936581.52</v>
      </c>
      <c r="ED26" s="215">
        <v>1.7469707480821859</v>
      </c>
      <c r="EE26" s="40">
        <v>828044.62999999989</v>
      </c>
      <c r="EF26" s="40">
        <v>0</v>
      </c>
      <c r="EG26" s="40">
        <v>0</v>
      </c>
      <c r="EH26" s="40">
        <v>1108536.8900000001</v>
      </c>
      <c r="EI26" s="40">
        <v>0</v>
      </c>
      <c r="EJ26" s="40">
        <v>1936581.52</v>
      </c>
      <c r="EK26" s="215">
        <v>1.7469707480821859</v>
      </c>
      <c r="EL26" s="40">
        <v>828044.62999999989</v>
      </c>
      <c r="EM26" s="40">
        <v>0</v>
      </c>
      <c r="EN26" s="40">
        <v>729389.39</v>
      </c>
      <c r="EO26" s="40">
        <v>1108536.8900000001</v>
      </c>
      <c r="EP26" s="40">
        <v>0</v>
      </c>
      <c r="EQ26" s="40">
        <v>2665970.91</v>
      </c>
      <c r="ER26" s="215">
        <v>2.4049455945485043</v>
      </c>
      <c r="ES26" s="40">
        <v>1557434.02</v>
      </c>
      <c r="ET26" s="40">
        <v>1339402.28</v>
      </c>
      <c r="EU26" s="40">
        <v>0</v>
      </c>
      <c r="EV26" s="40">
        <v>2447939.17</v>
      </c>
      <c r="EW26" s="40">
        <v>0</v>
      </c>
      <c r="EX26" s="40">
        <v>2665970.91</v>
      </c>
      <c r="EY26" s="215">
        <v>1.0890674664926416</v>
      </c>
      <c r="EZ26" s="40">
        <v>218031.74000000022</v>
      </c>
      <c r="FA26" s="40">
        <v>0</v>
      </c>
      <c r="FB26" s="40">
        <v>630549.93000000005</v>
      </c>
      <c r="FC26" s="40">
        <v>2447939.17</v>
      </c>
      <c r="FD26" s="40">
        <v>0</v>
      </c>
      <c r="FE26" s="40">
        <v>3296520.8400000003</v>
      </c>
      <c r="FF26" s="215">
        <v>1.3466514529443967</v>
      </c>
      <c r="FG26" s="40">
        <v>848581.67000000039</v>
      </c>
      <c r="FH26" s="40">
        <v>0</v>
      </c>
      <c r="FI26" s="40">
        <v>0</v>
      </c>
      <c r="FJ26" s="40">
        <v>697738.28</v>
      </c>
      <c r="FK26" s="40">
        <v>0</v>
      </c>
      <c r="FL26" s="40">
        <v>0</v>
      </c>
      <c r="FM26" s="215">
        <v>0</v>
      </c>
      <c r="FN26" s="40">
        <v>697738.28</v>
      </c>
      <c r="FO26" s="40">
        <v>0</v>
      </c>
      <c r="FP26" s="40">
        <v>0</v>
      </c>
      <c r="FQ26" s="215">
        <v>0</v>
      </c>
      <c r="FR26" s="40">
        <v>697738.28</v>
      </c>
      <c r="FS26" s="40">
        <v>249446.95</v>
      </c>
      <c r="FT26" s="40">
        <v>-249446.95</v>
      </c>
      <c r="FU26" s="215">
        <v>0</v>
      </c>
      <c r="FV26" s="40">
        <v>249446.95</v>
      </c>
      <c r="FW26" s="40">
        <v>0</v>
      </c>
      <c r="FX26" s="40">
        <v>463417.77</v>
      </c>
      <c r="FY26" s="215">
        <v>0.66417134229757324</v>
      </c>
      <c r="FZ26" s="40">
        <v>234320.51</v>
      </c>
      <c r="GA26" s="40">
        <v>0</v>
      </c>
      <c r="GB26" s="40">
        <v>463417.77</v>
      </c>
      <c r="GC26" s="215">
        <v>0.66417134229757324</v>
      </c>
      <c r="GD26" s="40">
        <v>234320.51</v>
      </c>
      <c r="GE26" s="283">
        <v>2447939.17</v>
      </c>
      <c r="GF26" s="283">
        <v>2360808.7999999998</v>
      </c>
      <c r="GG26" s="284">
        <v>14361223.859999998</v>
      </c>
      <c r="GH26" s="285"/>
    </row>
    <row r="27" spans="1:190" ht="75" customHeight="1" x14ac:dyDescent="0.3">
      <c r="A27" s="254" t="s">
        <v>1425</v>
      </c>
      <c r="B27" s="35">
        <v>15</v>
      </c>
      <c r="C27" s="38">
        <v>4</v>
      </c>
      <c r="D27" s="37" t="s">
        <v>71</v>
      </c>
      <c r="E27" s="37" t="s">
        <v>387</v>
      </c>
      <c r="F27" s="37" t="s">
        <v>489</v>
      </c>
      <c r="G27" s="38">
        <v>1</v>
      </c>
      <c r="H27" s="38" t="s">
        <v>1114</v>
      </c>
      <c r="I27" s="38" t="s">
        <v>41</v>
      </c>
      <c r="J27" s="38" t="s">
        <v>5</v>
      </c>
      <c r="K27" s="38" t="s">
        <v>222</v>
      </c>
      <c r="L27" s="38" t="s">
        <v>225</v>
      </c>
      <c r="M27" s="40">
        <v>141493317</v>
      </c>
      <c r="N27" s="40">
        <v>141493317</v>
      </c>
      <c r="O27" s="40">
        <v>0</v>
      </c>
      <c r="P27" s="40">
        <v>141493317</v>
      </c>
      <c r="Q27" s="40">
        <v>0</v>
      </c>
      <c r="R27" s="40">
        <v>0</v>
      </c>
      <c r="S27" s="40">
        <v>0</v>
      </c>
      <c r="T27" s="40" t="s">
        <v>5</v>
      </c>
      <c r="U27" s="40">
        <v>0</v>
      </c>
      <c r="V27" s="40">
        <v>4714020.3899999997</v>
      </c>
      <c r="W27" s="40">
        <v>0</v>
      </c>
      <c r="X27" s="40">
        <v>0</v>
      </c>
      <c r="Y27" s="40">
        <v>0</v>
      </c>
      <c r="Z27" s="40">
        <v>0</v>
      </c>
      <c r="AA27" s="40">
        <v>0</v>
      </c>
      <c r="AB27" s="40">
        <v>252913.38</v>
      </c>
      <c r="AC27" s="40">
        <v>0</v>
      </c>
      <c r="AD27" s="40">
        <v>93807.39</v>
      </c>
      <c r="AE27" s="40">
        <v>0</v>
      </c>
      <c r="AF27" s="40">
        <v>1884974.79</v>
      </c>
      <c r="AG27" s="40">
        <v>2339150</v>
      </c>
      <c r="AH27" s="40">
        <v>0</v>
      </c>
      <c r="AI27" s="40">
        <v>4570845.5600000005</v>
      </c>
      <c r="AJ27" s="40">
        <v>9284865.9499999993</v>
      </c>
      <c r="AK27" s="40">
        <v>23816800</v>
      </c>
      <c r="AL27" s="40">
        <v>33101665.949999999</v>
      </c>
      <c r="AM27" s="40">
        <v>0</v>
      </c>
      <c r="AN27" s="40">
        <v>0</v>
      </c>
      <c r="AO27" s="40">
        <v>0</v>
      </c>
      <c r="AP27" s="40">
        <v>8506000</v>
      </c>
      <c r="AQ27" s="40">
        <v>0</v>
      </c>
      <c r="AR27" s="40">
        <v>0</v>
      </c>
      <c r="AS27" s="40">
        <v>0</v>
      </c>
      <c r="AT27" s="40">
        <v>5954200</v>
      </c>
      <c r="AU27" s="40">
        <v>3760125.65</v>
      </c>
      <c r="AV27" s="40">
        <v>0</v>
      </c>
      <c r="AW27" s="40">
        <v>0</v>
      </c>
      <c r="AX27" s="40">
        <v>4253000</v>
      </c>
      <c r="AY27" s="40">
        <v>22473325.649999999</v>
      </c>
      <c r="AZ27" s="40">
        <v>55574991.599999994</v>
      </c>
      <c r="BA27" s="40">
        <v>0</v>
      </c>
      <c r="BB27" s="40">
        <v>0</v>
      </c>
      <c r="BC27" s="40">
        <v>0</v>
      </c>
      <c r="BD27" s="40">
        <v>0</v>
      </c>
      <c r="BE27" s="40">
        <v>0</v>
      </c>
      <c r="BF27" s="40">
        <v>0</v>
      </c>
      <c r="BG27" s="40">
        <v>0</v>
      </c>
      <c r="BH27" s="40">
        <v>16428297.82</v>
      </c>
      <c r="BI27" s="40">
        <v>0</v>
      </c>
      <c r="BJ27" s="40">
        <v>0</v>
      </c>
      <c r="BK27" s="40">
        <v>0</v>
      </c>
      <c r="BL27" s="40">
        <v>0</v>
      </c>
      <c r="BM27" s="40">
        <v>16428297.82</v>
      </c>
      <c r="BN27" s="40">
        <v>0</v>
      </c>
      <c r="BO27" s="40">
        <v>6375000</v>
      </c>
      <c r="BP27" s="40">
        <v>0</v>
      </c>
      <c r="BQ27" s="40">
        <v>0</v>
      </c>
      <c r="BR27" s="40">
        <v>0</v>
      </c>
      <c r="BS27" s="40">
        <v>0</v>
      </c>
      <c r="BT27" s="40">
        <v>0</v>
      </c>
      <c r="BU27" s="40">
        <v>0</v>
      </c>
      <c r="BV27" s="40">
        <v>10225853.960000001</v>
      </c>
      <c r="BW27" s="40">
        <v>0</v>
      </c>
      <c r="BX27" s="40">
        <v>0</v>
      </c>
      <c r="BY27" s="40">
        <v>0</v>
      </c>
      <c r="BZ27" s="40">
        <v>16600853.960000001</v>
      </c>
      <c r="CA27" s="40">
        <v>0</v>
      </c>
      <c r="CB27" s="40">
        <v>0</v>
      </c>
      <c r="CC27" s="40">
        <v>12325000</v>
      </c>
      <c r="CD27" s="40">
        <v>0</v>
      </c>
      <c r="CE27" s="40">
        <v>0</v>
      </c>
      <c r="CF27" s="40">
        <v>0</v>
      </c>
      <c r="CG27" s="40">
        <v>0</v>
      </c>
      <c r="CH27" s="40">
        <v>16220073.130000001</v>
      </c>
      <c r="CI27" s="40">
        <v>0</v>
      </c>
      <c r="CJ27" s="40">
        <v>0</v>
      </c>
      <c r="CK27" s="40">
        <v>2975000</v>
      </c>
      <c r="CL27" s="40">
        <v>0</v>
      </c>
      <c r="CM27" s="40">
        <v>31520073.130000003</v>
      </c>
      <c r="CN27" s="40">
        <v>141434578.54999998</v>
      </c>
      <c r="CO27" s="40">
        <v>0</v>
      </c>
      <c r="CP27" s="40">
        <v>21229180.59</v>
      </c>
      <c r="CQ27" s="40">
        <v>17819286.789999999</v>
      </c>
      <c r="CR27" s="40">
        <v>21229180.59</v>
      </c>
      <c r="CS27" s="40">
        <v>0</v>
      </c>
      <c r="CT27" s="40">
        <v>17819286.789999999</v>
      </c>
      <c r="CU27" s="173">
        <v>0.83937704116539336</v>
      </c>
      <c r="CV27" s="212">
        <v>-3409893.8000000007</v>
      </c>
      <c r="CW27" s="40">
        <v>0</v>
      </c>
      <c r="CX27" s="40">
        <v>3409887.59</v>
      </c>
      <c r="CY27" s="40">
        <v>21229180.59</v>
      </c>
      <c r="CZ27" s="40">
        <v>0</v>
      </c>
      <c r="DA27" s="40">
        <v>21229174.379999999</v>
      </c>
      <c r="DB27" s="215">
        <v>0.99999970747811129</v>
      </c>
      <c r="DC27" s="40">
        <v>-6.2100000008940697</v>
      </c>
      <c r="DD27" s="40">
        <v>0</v>
      </c>
      <c r="DE27" s="40">
        <v>0</v>
      </c>
      <c r="DF27" s="40">
        <v>21229180.59</v>
      </c>
      <c r="DG27" s="40">
        <v>0</v>
      </c>
      <c r="DH27" s="40">
        <v>21229174.379999999</v>
      </c>
      <c r="DI27" s="215">
        <v>0.99999970747811129</v>
      </c>
      <c r="DJ27" s="40">
        <v>-6.2100000008940697</v>
      </c>
      <c r="DK27" s="40">
        <v>0</v>
      </c>
      <c r="DL27" s="40">
        <v>0</v>
      </c>
      <c r="DM27" s="40">
        <v>21229180.59</v>
      </c>
      <c r="DN27" s="40">
        <v>0</v>
      </c>
      <c r="DO27" s="40">
        <v>21229174.379999999</v>
      </c>
      <c r="DP27" s="215">
        <v>0.99999970747811129</v>
      </c>
      <c r="DQ27" s="40">
        <v>-6.2100000008940697</v>
      </c>
      <c r="DR27" s="40">
        <v>0</v>
      </c>
      <c r="DS27" s="40">
        <v>0</v>
      </c>
      <c r="DT27" s="40">
        <v>21229180.59</v>
      </c>
      <c r="DU27" s="40">
        <v>0</v>
      </c>
      <c r="DV27" s="40">
        <v>21229174.379999999</v>
      </c>
      <c r="DW27" s="215">
        <v>0.99999970747811129</v>
      </c>
      <c r="DX27" s="40">
        <v>-6.2100000008940697</v>
      </c>
      <c r="DY27" s="40">
        <v>0</v>
      </c>
      <c r="DZ27" s="40">
        <v>0</v>
      </c>
      <c r="EA27" s="40">
        <v>21229180.59</v>
      </c>
      <c r="EB27" s="40">
        <v>0</v>
      </c>
      <c r="EC27" s="40">
        <v>21229174.379999999</v>
      </c>
      <c r="ED27" s="215">
        <v>0.99999970747811129</v>
      </c>
      <c r="EE27" s="40">
        <v>-6.2100000008940697</v>
      </c>
      <c r="EF27" s="40">
        <v>0</v>
      </c>
      <c r="EG27" s="40">
        <v>0</v>
      </c>
      <c r="EH27" s="40">
        <v>21229180.59</v>
      </c>
      <c r="EI27" s="40">
        <v>0</v>
      </c>
      <c r="EJ27" s="40">
        <v>21229174.379999999</v>
      </c>
      <c r="EK27" s="215">
        <v>0.99999970747811129</v>
      </c>
      <c r="EL27" s="40">
        <v>-6.2100000008940697</v>
      </c>
      <c r="EM27" s="40">
        <v>0</v>
      </c>
      <c r="EN27" s="40">
        <v>0</v>
      </c>
      <c r="EO27" s="40">
        <v>21229180.59</v>
      </c>
      <c r="EP27" s="40">
        <v>0</v>
      </c>
      <c r="EQ27" s="40">
        <v>21229174.379999999</v>
      </c>
      <c r="ER27" s="215">
        <v>0.99999970747811129</v>
      </c>
      <c r="ES27" s="40">
        <v>-6.2100000008940697</v>
      </c>
      <c r="ET27" s="40">
        <v>0</v>
      </c>
      <c r="EU27" s="40">
        <v>0</v>
      </c>
      <c r="EV27" s="40">
        <v>21229180.59</v>
      </c>
      <c r="EW27" s="40">
        <v>0</v>
      </c>
      <c r="EX27" s="40">
        <v>21229174.379999999</v>
      </c>
      <c r="EY27" s="215">
        <v>0.99999970747811129</v>
      </c>
      <c r="EZ27" s="40">
        <v>-6.2100000008940697</v>
      </c>
      <c r="FA27" s="40">
        <v>0</v>
      </c>
      <c r="FB27" s="40">
        <v>0</v>
      </c>
      <c r="FC27" s="40">
        <v>21229180.59</v>
      </c>
      <c r="FD27" s="40">
        <v>0</v>
      </c>
      <c r="FE27" s="40">
        <v>21229174.379999999</v>
      </c>
      <c r="FF27" s="215">
        <v>0.99999970747811129</v>
      </c>
      <c r="FG27" s="40">
        <v>-6.2100000008940697</v>
      </c>
      <c r="FH27" s="40">
        <v>0</v>
      </c>
      <c r="FI27" s="40">
        <v>81187.660000000149</v>
      </c>
      <c r="FJ27" s="40">
        <v>0</v>
      </c>
      <c r="FK27" s="40">
        <v>0</v>
      </c>
      <c r="FL27" s="40">
        <v>0</v>
      </c>
      <c r="FM27" s="215" t="s">
        <v>1327</v>
      </c>
      <c r="FN27" s="40">
        <v>0</v>
      </c>
      <c r="FO27" s="40">
        <v>0</v>
      </c>
      <c r="FP27" s="40">
        <v>0</v>
      </c>
      <c r="FQ27" s="215" t="s">
        <v>1327</v>
      </c>
      <c r="FR27" s="40">
        <v>0</v>
      </c>
      <c r="FS27" s="40">
        <v>0</v>
      </c>
      <c r="FT27" s="40">
        <v>0</v>
      </c>
      <c r="FU27" s="215" t="s">
        <v>1327</v>
      </c>
      <c r="FV27" s="40">
        <v>0</v>
      </c>
      <c r="FW27" s="40">
        <v>0</v>
      </c>
      <c r="FX27" s="40">
        <v>0</v>
      </c>
      <c r="FY27" s="215" t="s">
        <v>1327</v>
      </c>
      <c r="FZ27" s="40">
        <v>0</v>
      </c>
      <c r="GA27" s="40">
        <v>232639.87</v>
      </c>
      <c r="GB27" s="40">
        <v>-232639.87</v>
      </c>
      <c r="GC27" s="215" t="s">
        <v>1327</v>
      </c>
      <c r="GD27" s="40">
        <v>232639.87</v>
      </c>
      <c r="GE27" s="283">
        <v>21229180.59</v>
      </c>
      <c r="GF27" s="283">
        <v>0</v>
      </c>
      <c r="GG27" s="284">
        <v>141353397.09999999</v>
      </c>
      <c r="GH27" s="285"/>
    </row>
    <row r="28" spans="1:190" ht="75" customHeight="1" x14ac:dyDescent="0.3">
      <c r="A28" s="254" t="s">
        <v>1102</v>
      </c>
      <c r="B28" s="35">
        <v>16</v>
      </c>
      <c r="C28" s="38">
        <v>3</v>
      </c>
      <c r="D28" s="37" t="s">
        <v>66</v>
      </c>
      <c r="E28" s="37" t="s">
        <v>244</v>
      </c>
      <c r="F28" s="37" t="s">
        <v>482</v>
      </c>
      <c r="G28" s="38" t="s">
        <v>33</v>
      </c>
      <c r="H28" s="38" t="s">
        <v>1102</v>
      </c>
      <c r="I28" s="38" t="s">
        <v>41</v>
      </c>
      <c r="J28" s="38" t="s">
        <v>5</v>
      </c>
      <c r="K28" s="38" t="s">
        <v>222</v>
      </c>
      <c r="L28" s="38" t="s">
        <v>225</v>
      </c>
      <c r="M28" s="40">
        <v>76841351</v>
      </c>
      <c r="N28" s="40">
        <v>76841351</v>
      </c>
      <c r="O28" s="40">
        <v>0</v>
      </c>
      <c r="P28" s="40">
        <v>76841351</v>
      </c>
      <c r="Q28" s="40">
        <v>0</v>
      </c>
      <c r="R28" s="40">
        <v>0</v>
      </c>
      <c r="S28" s="40">
        <v>0</v>
      </c>
      <c r="T28" s="40" t="s">
        <v>5</v>
      </c>
      <c r="U28" s="40">
        <v>0</v>
      </c>
      <c r="V28" s="40">
        <v>4203846.4600000009</v>
      </c>
      <c r="W28" s="40">
        <v>91010.94</v>
      </c>
      <c r="X28" s="40">
        <v>0</v>
      </c>
      <c r="Y28" s="40">
        <v>1897581.2</v>
      </c>
      <c r="Z28" s="40">
        <v>16094.54</v>
      </c>
      <c r="AA28" s="40">
        <v>0</v>
      </c>
      <c r="AB28" s="40">
        <v>2902703.01</v>
      </c>
      <c r="AC28" s="40">
        <v>3135148.52</v>
      </c>
      <c r="AD28" s="40">
        <v>0</v>
      </c>
      <c r="AE28" s="40">
        <v>0</v>
      </c>
      <c r="AF28" s="40">
        <v>284445.2</v>
      </c>
      <c r="AG28" s="40">
        <v>0</v>
      </c>
      <c r="AH28" s="40">
        <v>2368901.2599999998</v>
      </c>
      <c r="AI28" s="40">
        <v>10695884.669999998</v>
      </c>
      <c r="AJ28" s="40">
        <v>14899731.129999999</v>
      </c>
      <c r="AK28" s="40">
        <v>12038567.379999999</v>
      </c>
      <c r="AL28" s="40">
        <v>26938298.509999998</v>
      </c>
      <c r="AM28" s="40">
        <v>0</v>
      </c>
      <c r="AN28" s="40">
        <v>1211742.6399999999</v>
      </c>
      <c r="AO28" s="40">
        <v>429074.14</v>
      </c>
      <c r="AP28" s="40">
        <v>0</v>
      </c>
      <c r="AQ28" s="40">
        <v>1593566.6</v>
      </c>
      <c r="AR28" s="40">
        <v>0</v>
      </c>
      <c r="AS28" s="40">
        <v>0</v>
      </c>
      <c r="AT28" s="40">
        <v>1470934.72</v>
      </c>
      <c r="AU28" s="40">
        <v>0</v>
      </c>
      <c r="AV28" s="40">
        <v>0</v>
      </c>
      <c r="AW28" s="40">
        <v>343400.46</v>
      </c>
      <c r="AX28" s="40">
        <v>0</v>
      </c>
      <c r="AY28" s="40">
        <v>5048718.5599999996</v>
      </c>
      <c r="AZ28" s="40">
        <v>31987017.069999997</v>
      </c>
      <c r="BA28" s="40">
        <v>0</v>
      </c>
      <c r="BB28" s="40">
        <v>559780.79</v>
      </c>
      <c r="BC28" s="40">
        <v>1211006.1499999999</v>
      </c>
      <c r="BD28" s="40">
        <v>0</v>
      </c>
      <c r="BE28" s="40">
        <v>1663835.2999999998</v>
      </c>
      <c r="BF28" s="40">
        <v>0</v>
      </c>
      <c r="BG28" s="40">
        <v>0</v>
      </c>
      <c r="BH28" s="40">
        <v>1152480.54</v>
      </c>
      <c r="BI28" s="40">
        <v>3451.62</v>
      </c>
      <c r="BJ28" s="40">
        <v>0</v>
      </c>
      <c r="BK28" s="40">
        <v>769342.52</v>
      </c>
      <c r="BL28" s="40">
        <v>0</v>
      </c>
      <c r="BM28" s="40">
        <v>5359896.92</v>
      </c>
      <c r="BN28" s="40">
        <v>0</v>
      </c>
      <c r="BO28" s="40">
        <v>494206.13</v>
      </c>
      <c r="BP28" s="40">
        <v>0</v>
      </c>
      <c r="BQ28" s="40">
        <v>184440.93</v>
      </c>
      <c r="BR28" s="40">
        <v>0</v>
      </c>
      <c r="BS28" s="40">
        <v>486987.17</v>
      </c>
      <c r="BT28" s="40">
        <v>0</v>
      </c>
      <c r="BU28" s="40">
        <v>605255.16</v>
      </c>
      <c r="BV28" s="40">
        <v>0</v>
      </c>
      <c r="BW28" s="40">
        <v>0</v>
      </c>
      <c r="BX28" s="40">
        <v>175378.31</v>
      </c>
      <c r="BY28" s="40">
        <v>567480.29</v>
      </c>
      <c r="BZ28" s="40">
        <v>2513747.9900000002</v>
      </c>
      <c r="CA28" s="40">
        <v>0</v>
      </c>
      <c r="CB28" s="40">
        <v>368577.36</v>
      </c>
      <c r="CC28" s="40">
        <v>643491.01</v>
      </c>
      <c r="CD28" s="40">
        <v>0</v>
      </c>
      <c r="CE28" s="40">
        <v>0</v>
      </c>
      <c r="CF28" s="40">
        <v>1893111.6399999997</v>
      </c>
      <c r="CG28" s="40">
        <v>0</v>
      </c>
      <c r="CH28" s="40">
        <v>0</v>
      </c>
      <c r="CI28" s="40">
        <v>320206.59000000003</v>
      </c>
      <c r="CJ28" s="40">
        <v>1046882.59</v>
      </c>
      <c r="CK28" s="40">
        <v>10253.6</v>
      </c>
      <c r="CL28" s="40">
        <v>0</v>
      </c>
      <c r="CM28" s="40">
        <v>4282522.7899999991</v>
      </c>
      <c r="CN28" s="40">
        <v>65841404.089999996</v>
      </c>
      <c r="CO28" s="40">
        <v>1676739.8699999999</v>
      </c>
      <c r="CP28" s="40">
        <v>674558.45</v>
      </c>
      <c r="CQ28" s="40">
        <v>604676.79</v>
      </c>
      <c r="CR28" s="40">
        <v>2351298.3199999998</v>
      </c>
      <c r="CS28" s="40">
        <v>0</v>
      </c>
      <c r="CT28" s="40">
        <v>2281416.66</v>
      </c>
      <c r="CU28" s="173">
        <v>0.97027954326101862</v>
      </c>
      <c r="CV28" s="40">
        <v>-69881.659999999683</v>
      </c>
      <c r="CW28" s="40">
        <v>2200683.5</v>
      </c>
      <c r="CX28" s="40">
        <v>0</v>
      </c>
      <c r="CY28" s="40">
        <v>4551981.82</v>
      </c>
      <c r="CZ28" s="40">
        <v>0</v>
      </c>
      <c r="DA28" s="40">
        <v>2281416.66</v>
      </c>
      <c r="DB28" s="215">
        <v>0.50119195335450617</v>
      </c>
      <c r="DC28" s="212">
        <v>-2270565.16</v>
      </c>
      <c r="DD28" s="40">
        <v>633583.66</v>
      </c>
      <c r="DE28" s="40">
        <v>2186156.0100000002</v>
      </c>
      <c r="DF28" s="40">
        <v>5185565.4800000004</v>
      </c>
      <c r="DG28" s="40">
        <v>0</v>
      </c>
      <c r="DH28" s="40">
        <v>4467572.67</v>
      </c>
      <c r="DI28" s="215">
        <v>0.86154011307557521</v>
      </c>
      <c r="DJ28" s="212">
        <v>-717992.81000000052</v>
      </c>
      <c r="DK28" s="40">
        <v>3124397.86</v>
      </c>
      <c r="DL28" s="40">
        <v>852004.16</v>
      </c>
      <c r="DM28" s="40">
        <v>8309963.3399999999</v>
      </c>
      <c r="DN28" s="40">
        <v>0</v>
      </c>
      <c r="DO28" s="40">
        <v>5319576.83</v>
      </c>
      <c r="DP28" s="215">
        <v>0.64014444015585759</v>
      </c>
      <c r="DQ28" s="212">
        <v>-2990386.51</v>
      </c>
      <c r="DR28" s="40">
        <v>53020.08</v>
      </c>
      <c r="DS28" s="40">
        <v>1069728.0300000003</v>
      </c>
      <c r="DT28" s="40">
        <v>8362983.4199999999</v>
      </c>
      <c r="DU28" s="40">
        <v>0</v>
      </c>
      <c r="DV28" s="40">
        <v>6389304.8600000003</v>
      </c>
      <c r="DW28" s="215">
        <v>0.76399826941185067</v>
      </c>
      <c r="DX28" s="212">
        <v>-1973678.5599999996</v>
      </c>
      <c r="DY28" s="40">
        <v>841301.66</v>
      </c>
      <c r="DZ28" s="40">
        <v>0</v>
      </c>
      <c r="EA28" s="40">
        <v>9204285.0800000001</v>
      </c>
      <c r="EB28" s="40">
        <v>0</v>
      </c>
      <c r="EC28" s="40">
        <v>6389304.8600000003</v>
      </c>
      <c r="ED28" s="215">
        <v>0.69416633714261278</v>
      </c>
      <c r="EE28" s="212">
        <v>-2814980.2199999997</v>
      </c>
      <c r="EF28" s="40">
        <v>3919384.84</v>
      </c>
      <c r="EG28" s="40">
        <v>4263400.6499999994</v>
      </c>
      <c r="EH28" s="40">
        <v>13123669.92</v>
      </c>
      <c r="EI28" s="40">
        <v>0</v>
      </c>
      <c r="EJ28" s="40">
        <v>10652705.51</v>
      </c>
      <c r="EK28" s="215">
        <v>0.81171696445714936</v>
      </c>
      <c r="EL28" s="212">
        <v>-2470964.41</v>
      </c>
      <c r="EM28" s="40">
        <v>0</v>
      </c>
      <c r="EN28" s="40">
        <v>0</v>
      </c>
      <c r="EO28" s="40">
        <v>13123669.92</v>
      </c>
      <c r="EP28" s="40">
        <v>0</v>
      </c>
      <c r="EQ28" s="40">
        <v>10652705.51</v>
      </c>
      <c r="ER28" s="215">
        <v>0.81171696445714936</v>
      </c>
      <c r="ES28" s="212">
        <v>-2470964.41</v>
      </c>
      <c r="ET28" s="40">
        <v>0</v>
      </c>
      <c r="EU28" s="40">
        <v>6197157.46</v>
      </c>
      <c r="EV28" s="40">
        <v>13123669.92</v>
      </c>
      <c r="EW28" s="40">
        <v>0</v>
      </c>
      <c r="EX28" s="40">
        <v>16849862.969999999</v>
      </c>
      <c r="EY28" s="215">
        <v>1.2839291960796282</v>
      </c>
      <c r="EZ28" s="40">
        <v>3726193.0499999989</v>
      </c>
      <c r="FA28" s="40">
        <v>3398600.04</v>
      </c>
      <c r="FB28" s="40">
        <v>0</v>
      </c>
      <c r="FC28" s="40">
        <v>16522269.960000001</v>
      </c>
      <c r="FD28" s="40">
        <v>0</v>
      </c>
      <c r="FE28" s="40">
        <v>16849862.969999999</v>
      </c>
      <c r="FF28" s="215">
        <v>1.0198273609372739</v>
      </c>
      <c r="FG28" s="40">
        <v>327593.00999999791</v>
      </c>
      <c r="FH28" s="40">
        <v>389808.85</v>
      </c>
      <c r="FI28" s="40">
        <v>4848356.3499999996</v>
      </c>
      <c r="FJ28" s="40">
        <v>8159892.4100000001</v>
      </c>
      <c r="FK28" s="40">
        <v>0</v>
      </c>
      <c r="FL28" s="40">
        <v>1280566.05</v>
      </c>
      <c r="FM28" s="215">
        <v>0.15693418315548599</v>
      </c>
      <c r="FN28" s="40">
        <v>6879326.3600000003</v>
      </c>
      <c r="FO28" s="40">
        <v>0</v>
      </c>
      <c r="FP28" s="40">
        <v>1280566.05</v>
      </c>
      <c r="FQ28" s="215">
        <v>0.15693418315548599</v>
      </c>
      <c r="FR28" s="40">
        <v>6879326.3600000003</v>
      </c>
      <c r="FS28" s="40">
        <v>0</v>
      </c>
      <c r="FT28" s="40">
        <v>1280566.05</v>
      </c>
      <c r="FU28" s="215">
        <v>0.15693418315548599</v>
      </c>
      <c r="FV28" s="40">
        <v>6879326.3600000003</v>
      </c>
      <c r="FW28" s="40">
        <v>0</v>
      </c>
      <c r="FX28" s="40">
        <v>7981467.5599999996</v>
      </c>
      <c r="FY28" s="215">
        <v>0.97813392125350329</v>
      </c>
      <c r="FZ28" s="40">
        <v>178424.85000000056</v>
      </c>
      <c r="GA28" s="40">
        <v>0</v>
      </c>
      <c r="GB28" s="40">
        <v>7981467.5599999996</v>
      </c>
      <c r="GC28" s="215">
        <v>0.97813392125350329</v>
      </c>
      <c r="GD28" s="40">
        <v>178424.85000000056</v>
      </c>
      <c r="GE28" s="283">
        <v>16912078.810000002</v>
      </c>
      <c r="GF28" s="283">
        <v>15617030.9</v>
      </c>
      <c r="GG28" s="284">
        <v>76672294.480000004</v>
      </c>
      <c r="GH28" s="285"/>
    </row>
    <row r="29" spans="1:190" ht="75" customHeight="1" x14ac:dyDescent="0.3">
      <c r="A29" s="254" t="s">
        <v>1194</v>
      </c>
      <c r="B29" s="35">
        <v>17</v>
      </c>
      <c r="C29" s="35">
        <v>8</v>
      </c>
      <c r="D29" s="38" t="s">
        <v>154</v>
      </c>
      <c r="E29" s="37" t="s">
        <v>290</v>
      </c>
      <c r="F29" s="37" t="s">
        <v>536</v>
      </c>
      <c r="G29" s="38" t="s">
        <v>33</v>
      </c>
      <c r="H29" s="38" t="s">
        <v>1194</v>
      </c>
      <c r="I29" s="41" t="s">
        <v>34</v>
      </c>
      <c r="J29" s="41" t="s">
        <v>5</v>
      </c>
      <c r="K29" s="38" t="s">
        <v>222</v>
      </c>
      <c r="L29" s="38" t="s">
        <v>225</v>
      </c>
      <c r="M29" s="40">
        <v>11993378</v>
      </c>
      <c r="N29" s="40">
        <v>11993378</v>
      </c>
      <c r="O29" s="40">
        <v>0</v>
      </c>
      <c r="P29" s="98">
        <v>11993378</v>
      </c>
      <c r="Q29" s="40">
        <v>0</v>
      </c>
      <c r="R29" s="40">
        <v>0</v>
      </c>
      <c r="S29" s="40">
        <v>0</v>
      </c>
      <c r="T29" s="40" t="s">
        <v>5</v>
      </c>
      <c r="U29" s="40">
        <v>0</v>
      </c>
      <c r="V29" s="40">
        <v>0</v>
      </c>
      <c r="W29" s="40">
        <v>0</v>
      </c>
      <c r="X29" s="40">
        <v>0</v>
      </c>
      <c r="Y29" s="40">
        <v>0</v>
      </c>
      <c r="Z29" s="40">
        <v>0</v>
      </c>
      <c r="AA29" s="40">
        <v>0</v>
      </c>
      <c r="AB29" s="40">
        <v>0</v>
      </c>
      <c r="AC29" s="40">
        <v>0</v>
      </c>
      <c r="AD29" s="40">
        <v>0</v>
      </c>
      <c r="AE29" s="40">
        <v>2040</v>
      </c>
      <c r="AF29" s="40">
        <v>11455.6</v>
      </c>
      <c r="AG29" s="40">
        <v>0</v>
      </c>
      <c r="AH29" s="40">
        <v>2410</v>
      </c>
      <c r="AI29" s="40">
        <v>15905.6</v>
      </c>
      <c r="AJ29" s="40">
        <v>15905.6</v>
      </c>
      <c r="AK29" s="40">
        <v>2831088.8499999996</v>
      </c>
      <c r="AL29" s="40">
        <v>2846994.4499999997</v>
      </c>
      <c r="AM29" s="40">
        <v>88203.28</v>
      </c>
      <c r="AN29" s="40">
        <v>121525.81</v>
      </c>
      <c r="AO29" s="40">
        <v>0</v>
      </c>
      <c r="AP29" s="40">
        <v>6527.92</v>
      </c>
      <c r="AQ29" s="40">
        <v>1102554.29</v>
      </c>
      <c r="AR29" s="40">
        <v>204727.32</v>
      </c>
      <c r="AS29" s="40">
        <v>425000</v>
      </c>
      <c r="AT29" s="40">
        <v>34947.49</v>
      </c>
      <c r="AU29" s="40">
        <v>1322037.5900000001</v>
      </c>
      <c r="AV29" s="40">
        <v>0</v>
      </c>
      <c r="AW29" s="40">
        <v>0</v>
      </c>
      <c r="AX29" s="40">
        <v>117497.28</v>
      </c>
      <c r="AY29" s="40">
        <v>3423020.98</v>
      </c>
      <c r="AZ29" s="40">
        <v>6270015.4299999997</v>
      </c>
      <c r="BA29" s="40">
        <v>34841.379999999997</v>
      </c>
      <c r="BB29" s="40">
        <v>0</v>
      </c>
      <c r="BC29" s="40">
        <v>1433592</v>
      </c>
      <c r="BD29" s="40">
        <v>117986.44</v>
      </c>
      <c r="BE29" s="40">
        <v>1116368.8</v>
      </c>
      <c r="BF29" s="40">
        <v>243685.66</v>
      </c>
      <c r="BG29" s="40">
        <v>0</v>
      </c>
      <c r="BH29" s="40">
        <v>0</v>
      </c>
      <c r="BI29" s="40">
        <v>208962.81</v>
      </c>
      <c r="BJ29" s="40">
        <v>463282.35</v>
      </c>
      <c r="BK29" s="40">
        <v>0</v>
      </c>
      <c r="BL29" s="40">
        <v>174044.37999999998</v>
      </c>
      <c r="BM29" s="40">
        <v>3792763.8200000003</v>
      </c>
      <c r="BN29" s="40">
        <v>607548.82999999996</v>
      </c>
      <c r="BO29" s="40">
        <v>34092.660000000003</v>
      </c>
      <c r="BP29" s="40">
        <v>124619.15</v>
      </c>
      <c r="BQ29" s="40">
        <v>0</v>
      </c>
      <c r="BR29" s="40">
        <v>72894.16</v>
      </c>
      <c r="BS29" s="40">
        <v>0</v>
      </c>
      <c r="BT29" s="40">
        <v>94138.34</v>
      </c>
      <c r="BU29" s="40">
        <v>0</v>
      </c>
      <c r="BV29" s="40">
        <v>0</v>
      </c>
      <c r="BW29" s="40">
        <v>30885.360000000001</v>
      </c>
      <c r="BX29" s="40">
        <v>0</v>
      </c>
      <c r="BY29" s="40">
        <v>0</v>
      </c>
      <c r="BZ29" s="40">
        <v>964178.5</v>
      </c>
      <c r="CA29" s="40">
        <v>223096.49</v>
      </c>
      <c r="CB29" s="40">
        <v>0</v>
      </c>
      <c r="CC29" s="40">
        <v>-218641.25</v>
      </c>
      <c r="CD29" s="40">
        <v>0</v>
      </c>
      <c r="CE29" s="40">
        <v>0</v>
      </c>
      <c r="CF29" s="40">
        <v>0</v>
      </c>
      <c r="CG29" s="40">
        <v>0</v>
      </c>
      <c r="CH29" s="40">
        <v>0</v>
      </c>
      <c r="CI29" s="40">
        <v>0</v>
      </c>
      <c r="CJ29" s="40">
        <v>0</v>
      </c>
      <c r="CK29" s="40">
        <v>0</v>
      </c>
      <c r="CL29" s="40">
        <v>0</v>
      </c>
      <c r="CM29" s="40">
        <v>4455.2399999999907</v>
      </c>
      <c r="CN29" s="40">
        <v>11530048.98</v>
      </c>
      <c r="CO29" s="40">
        <v>0</v>
      </c>
      <c r="CP29" s="40">
        <v>0</v>
      </c>
      <c r="CQ29" s="40">
        <v>0</v>
      </c>
      <c r="CR29" s="40">
        <v>0</v>
      </c>
      <c r="CS29" s="40">
        <v>0</v>
      </c>
      <c r="CT29" s="40">
        <v>0</v>
      </c>
      <c r="CU29" s="173" t="s">
        <v>1327</v>
      </c>
      <c r="CV29" s="40">
        <v>0</v>
      </c>
      <c r="CW29" s="40">
        <v>373260.55</v>
      </c>
      <c r="CX29" s="40">
        <v>0</v>
      </c>
      <c r="CY29" s="40">
        <v>373260.55</v>
      </c>
      <c r="CZ29" s="40">
        <v>0</v>
      </c>
      <c r="DA29" s="40">
        <v>0</v>
      </c>
      <c r="DB29" s="215">
        <v>0</v>
      </c>
      <c r="DC29" s="212">
        <v>-373260.55</v>
      </c>
      <c r="DD29" s="40">
        <v>0</v>
      </c>
      <c r="DE29" s="40">
        <v>0</v>
      </c>
      <c r="DF29" s="40">
        <v>373260.55</v>
      </c>
      <c r="DG29" s="40">
        <v>0</v>
      </c>
      <c r="DH29" s="40">
        <v>0</v>
      </c>
      <c r="DI29" s="215">
        <v>0</v>
      </c>
      <c r="DJ29" s="212">
        <v>-373260.55</v>
      </c>
      <c r="DK29" s="40">
        <v>0</v>
      </c>
      <c r="DL29" s="40">
        <v>0</v>
      </c>
      <c r="DM29" s="40">
        <v>373260.55</v>
      </c>
      <c r="DN29" s="40">
        <v>0</v>
      </c>
      <c r="DO29" s="40">
        <v>0</v>
      </c>
      <c r="DP29" s="215">
        <v>0</v>
      </c>
      <c r="DQ29" s="212">
        <v>-373260.55</v>
      </c>
      <c r="DR29" s="40">
        <v>0</v>
      </c>
      <c r="DS29" s="40">
        <v>0</v>
      </c>
      <c r="DT29" s="40">
        <v>373260.55</v>
      </c>
      <c r="DU29" s="40">
        <v>0</v>
      </c>
      <c r="DV29" s="40">
        <v>0</v>
      </c>
      <c r="DW29" s="215">
        <v>0</v>
      </c>
      <c r="DX29" s="212">
        <v>-373260.55</v>
      </c>
      <c r="DY29" s="40">
        <v>0</v>
      </c>
      <c r="DZ29" s="40">
        <v>0</v>
      </c>
      <c r="EA29" s="40">
        <v>373260.55</v>
      </c>
      <c r="EB29" s="40">
        <v>0</v>
      </c>
      <c r="EC29" s="40">
        <v>0</v>
      </c>
      <c r="ED29" s="215">
        <v>0</v>
      </c>
      <c r="EE29" s="212">
        <v>-373260.55</v>
      </c>
      <c r="EF29" s="40">
        <v>0</v>
      </c>
      <c r="EG29" s="40">
        <v>130059.33</v>
      </c>
      <c r="EH29" s="40">
        <v>373260.55</v>
      </c>
      <c r="EI29" s="40">
        <v>0</v>
      </c>
      <c r="EJ29" s="40">
        <v>130059.33</v>
      </c>
      <c r="EK29" s="215">
        <v>0.34844113582322056</v>
      </c>
      <c r="EL29" s="212">
        <v>-243201.21999999997</v>
      </c>
      <c r="EM29" s="40">
        <v>0</v>
      </c>
      <c r="EN29" s="40">
        <v>0</v>
      </c>
      <c r="EO29" s="40">
        <v>373260.55</v>
      </c>
      <c r="EP29" s="40">
        <v>0</v>
      </c>
      <c r="EQ29" s="40">
        <v>130059.33</v>
      </c>
      <c r="ER29" s="215">
        <v>0.34844113582322056</v>
      </c>
      <c r="ES29" s="212">
        <v>-243201.21999999997</v>
      </c>
      <c r="ET29" s="40">
        <v>0</v>
      </c>
      <c r="EU29" s="40">
        <v>0</v>
      </c>
      <c r="EV29" s="40">
        <v>373260.55</v>
      </c>
      <c r="EW29" s="40">
        <v>0</v>
      </c>
      <c r="EX29" s="40">
        <v>130059.33</v>
      </c>
      <c r="EY29" s="215">
        <v>0.34844113582322056</v>
      </c>
      <c r="EZ29" s="212">
        <v>-243201.21999999997</v>
      </c>
      <c r="FA29" s="40">
        <v>0</v>
      </c>
      <c r="FB29" s="40">
        <v>368576.66</v>
      </c>
      <c r="FC29" s="40">
        <v>373260.55</v>
      </c>
      <c r="FD29" s="40">
        <v>0</v>
      </c>
      <c r="FE29" s="40">
        <v>498635.99</v>
      </c>
      <c r="FF29" s="215">
        <v>1.3358925554816869</v>
      </c>
      <c r="FG29" s="40">
        <v>125375.44</v>
      </c>
      <c r="FH29" s="40">
        <v>0</v>
      </c>
      <c r="FI29" s="40">
        <v>0</v>
      </c>
      <c r="FJ29" s="40">
        <v>173576.95999999999</v>
      </c>
      <c r="FK29" s="40">
        <v>0</v>
      </c>
      <c r="FL29" s="40">
        <v>227.9</v>
      </c>
      <c r="FM29" s="215">
        <v>1.3129622733339726E-3</v>
      </c>
      <c r="FN29" s="40">
        <v>173349.06</v>
      </c>
      <c r="FO29" s="40">
        <v>0</v>
      </c>
      <c r="FP29" s="40">
        <v>227.9</v>
      </c>
      <c r="FQ29" s="215">
        <v>1.3129622733339726E-3</v>
      </c>
      <c r="FR29" s="40">
        <v>173349.06</v>
      </c>
      <c r="FS29" s="40">
        <v>0</v>
      </c>
      <c r="FT29" s="40">
        <v>0</v>
      </c>
      <c r="FU29" s="215">
        <v>1.3129622733339726E-3</v>
      </c>
      <c r="FV29" s="40">
        <v>2218.27</v>
      </c>
      <c r="FW29" s="40">
        <v>0</v>
      </c>
      <c r="FX29" s="40">
        <v>227.9</v>
      </c>
      <c r="FY29" s="215">
        <v>1.3129622733339726E-3</v>
      </c>
      <c r="FZ29" s="40">
        <v>173349.06</v>
      </c>
      <c r="GA29" s="40">
        <v>0</v>
      </c>
      <c r="GB29" s="40">
        <v>227.9</v>
      </c>
      <c r="GC29" s="215">
        <v>1.3129622733339726E-3</v>
      </c>
      <c r="GD29" s="40">
        <v>173349.06</v>
      </c>
      <c r="GE29" s="283">
        <v>373260.55</v>
      </c>
      <c r="GF29" s="283">
        <v>0</v>
      </c>
      <c r="GG29" s="284">
        <v>11404673.539999999</v>
      </c>
      <c r="GH29" s="285"/>
    </row>
    <row r="30" spans="1:190" ht="75" customHeight="1" x14ac:dyDescent="0.3">
      <c r="A30" s="254" t="s">
        <v>1188</v>
      </c>
      <c r="B30" s="35">
        <v>18</v>
      </c>
      <c r="C30" s="35">
        <v>8</v>
      </c>
      <c r="D30" s="38" t="s">
        <v>152</v>
      </c>
      <c r="E30" s="37" t="s">
        <v>288</v>
      </c>
      <c r="F30" s="37" t="s">
        <v>534</v>
      </c>
      <c r="G30" s="41">
        <v>1</v>
      </c>
      <c r="H30" s="38" t="s">
        <v>1188</v>
      </c>
      <c r="I30" s="41" t="s">
        <v>34</v>
      </c>
      <c r="J30" s="41" t="s">
        <v>5</v>
      </c>
      <c r="K30" s="38" t="s">
        <v>222</v>
      </c>
      <c r="L30" s="38" t="s">
        <v>225</v>
      </c>
      <c r="M30" s="40">
        <v>62621341</v>
      </c>
      <c r="N30" s="40">
        <v>58525907</v>
      </c>
      <c r="O30" s="40">
        <v>0</v>
      </c>
      <c r="P30" s="98">
        <v>58525907</v>
      </c>
      <c r="Q30" s="40">
        <v>0</v>
      </c>
      <c r="R30" s="40">
        <v>0</v>
      </c>
      <c r="S30" s="40">
        <v>4095434</v>
      </c>
      <c r="T30" s="40" t="s">
        <v>5</v>
      </c>
      <c r="U30" s="40">
        <v>0</v>
      </c>
      <c r="V30" s="40">
        <v>0</v>
      </c>
      <c r="W30" s="40">
        <v>0</v>
      </c>
      <c r="X30" s="40">
        <v>0</v>
      </c>
      <c r="Y30" s="40">
        <v>0</v>
      </c>
      <c r="Z30" s="40">
        <v>0</v>
      </c>
      <c r="AA30" s="40">
        <v>0</v>
      </c>
      <c r="AB30" s="40">
        <v>0</v>
      </c>
      <c r="AC30" s="40">
        <v>0</v>
      </c>
      <c r="AD30" s="40">
        <v>0</v>
      </c>
      <c r="AE30" s="40">
        <v>0</v>
      </c>
      <c r="AF30" s="40">
        <v>0</v>
      </c>
      <c r="AG30" s="40">
        <v>0</v>
      </c>
      <c r="AH30" s="40">
        <v>0</v>
      </c>
      <c r="AI30" s="40">
        <v>0</v>
      </c>
      <c r="AJ30" s="40">
        <v>0</v>
      </c>
      <c r="AK30" s="40">
        <v>14522223.770000001</v>
      </c>
      <c r="AL30" s="40">
        <v>14522223.770000001</v>
      </c>
      <c r="AM30" s="40">
        <v>6464030.5300000003</v>
      </c>
      <c r="AN30" s="40">
        <v>2999128.34</v>
      </c>
      <c r="AO30" s="40">
        <v>2511502.91</v>
      </c>
      <c r="AP30" s="40">
        <v>102828.49</v>
      </c>
      <c r="AQ30" s="40">
        <v>1701804.21</v>
      </c>
      <c r="AR30" s="40">
        <v>618567.39</v>
      </c>
      <c r="AS30" s="40">
        <v>2557174.87</v>
      </c>
      <c r="AT30" s="40">
        <v>2798539.3</v>
      </c>
      <c r="AU30" s="40">
        <v>872087.24</v>
      </c>
      <c r="AV30" s="40">
        <v>1280980.1600000001</v>
      </c>
      <c r="AW30" s="40">
        <v>0</v>
      </c>
      <c r="AX30" s="40">
        <v>2332341.77</v>
      </c>
      <c r="AY30" s="40">
        <v>24246164.980000004</v>
      </c>
      <c r="AZ30" s="40">
        <v>38768388.750000007</v>
      </c>
      <c r="BA30" s="40">
        <v>4664512.6099999994</v>
      </c>
      <c r="BB30" s="40">
        <v>648336.35</v>
      </c>
      <c r="BC30" s="40">
        <v>1467415.79</v>
      </c>
      <c r="BD30" s="40">
        <v>669533.27</v>
      </c>
      <c r="BE30" s="40">
        <v>19224.13</v>
      </c>
      <c r="BF30" s="40">
        <v>211185.43</v>
      </c>
      <c r="BG30" s="40">
        <v>480001.48</v>
      </c>
      <c r="BH30" s="40">
        <v>448656.01</v>
      </c>
      <c r="BI30" s="40">
        <v>435865.49</v>
      </c>
      <c r="BJ30" s="40">
        <v>339378.35</v>
      </c>
      <c r="BK30" s="40">
        <v>826814.95</v>
      </c>
      <c r="BL30" s="40">
        <v>924677.26</v>
      </c>
      <c r="BM30" s="40">
        <v>11135601.119999997</v>
      </c>
      <c r="BN30" s="40">
        <v>38886.54</v>
      </c>
      <c r="BO30" s="40">
        <v>816536.54</v>
      </c>
      <c r="BP30" s="40">
        <v>739778.09</v>
      </c>
      <c r="BQ30" s="40">
        <v>453197.58</v>
      </c>
      <c r="BR30" s="40">
        <v>54416.49</v>
      </c>
      <c r="BS30" s="40">
        <v>0</v>
      </c>
      <c r="BT30" s="40">
        <v>527199.9</v>
      </c>
      <c r="BU30" s="40">
        <v>583078.30000000005</v>
      </c>
      <c r="BV30" s="40">
        <v>900032.09</v>
      </c>
      <c r="BW30" s="40">
        <v>750351.91999999993</v>
      </c>
      <c r="BX30" s="40">
        <v>1113230.79</v>
      </c>
      <c r="BY30" s="40">
        <v>9637.83</v>
      </c>
      <c r="BZ30" s="40">
        <v>5986346.0700000003</v>
      </c>
      <c r="CA30" s="40">
        <v>0</v>
      </c>
      <c r="CB30" s="40">
        <v>0</v>
      </c>
      <c r="CC30" s="40">
        <v>179589.03</v>
      </c>
      <c r="CD30" s="40">
        <v>691404.96</v>
      </c>
      <c r="CE30" s="40">
        <v>0</v>
      </c>
      <c r="CF30" s="40">
        <v>811285.8</v>
      </c>
      <c r="CG30" s="40">
        <v>0</v>
      </c>
      <c r="CH30" s="40">
        <v>0</v>
      </c>
      <c r="CI30" s="40">
        <v>271762.28999999998</v>
      </c>
      <c r="CJ30" s="40">
        <v>0</v>
      </c>
      <c r="CK30" s="40">
        <v>693982.44</v>
      </c>
      <c r="CL30" s="40">
        <v>-52734.6</v>
      </c>
      <c r="CM30" s="40">
        <v>2595289.92</v>
      </c>
      <c r="CN30" s="40">
        <v>59388097.110000007</v>
      </c>
      <c r="CO30" s="40">
        <v>74842.63</v>
      </c>
      <c r="CP30" s="40">
        <v>0.01</v>
      </c>
      <c r="CQ30" s="40">
        <v>0</v>
      </c>
      <c r="CR30" s="40">
        <v>74842.64</v>
      </c>
      <c r="CS30" s="40">
        <v>0</v>
      </c>
      <c r="CT30" s="40">
        <v>74842.63</v>
      </c>
      <c r="CU30" s="173">
        <v>0.99999986638632743</v>
      </c>
      <c r="CV30" s="40">
        <v>-9.9999999947613105E-3</v>
      </c>
      <c r="CW30" s="40">
        <v>638849.38</v>
      </c>
      <c r="CX30" s="40">
        <v>210262.99</v>
      </c>
      <c r="CY30" s="40">
        <v>713692.02</v>
      </c>
      <c r="CZ30" s="40">
        <v>0</v>
      </c>
      <c r="DA30" s="40">
        <v>285105.62</v>
      </c>
      <c r="DB30" s="215">
        <v>0.39947990451119236</v>
      </c>
      <c r="DC30" s="212">
        <v>-428586.4</v>
      </c>
      <c r="DD30" s="40">
        <v>0</v>
      </c>
      <c r="DE30" s="40">
        <v>610020.21</v>
      </c>
      <c r="DF30" s="40">
        <v>713692.02</v>
      </c>
      <c r="DG30" s="40">
        <v>28829.17</v>
      </c>
      <c r="DH30" s="40">
        <v>895125.83</v>
      </c>
      <c r="DI30" s="215">
        <v>1.2542186334099685</v>
      </c>
      <c r="DJ30" s="40">
        <v>181433.80999999994</v>
      </c>
      <c r="DK30" s="40">
        <v>60917.67</v>
      </c>
      <c r="DL30" s="40">
        <v>-105469.21</v>
      </c>
      <c r="DM30" s="40">
        <v>774609.69000000006</v>
      </c>
      <c r="DN30" s="40">
        <v>134298.38</v>
      </c>
      <c r="DO30" s="40">
        <v>789656.62</v>
      </c>
      <c r="DP30" s="215">
        <v>1.0194251765686018</v>
      </c>
      <c r="DQ30" s="40">
        <v>15046.929999999935</v>
      </c>
      <c r="DR30" s="40">
        <v>0</v>
      </c>
      <c r="DS30" s="40">
        <v>69807.97</v>
      </c>
      <c r="DT30" s="40">
        <v>774609.69000000006</v>
      </c>
      <c r="DU30" s="40">
        <v>134298.38</v>
      </c>
      <c r="DV30" s="40">
        <v>859464.59</v>
      </c>
      <c r="DW30" s="215">
        <v>1.1095453634203827</v>
      </c>
      <c r="DX30" s="40">
        <v>84854.899999999907</v>
      </c>
      <c r="DY30" s="40">
        <v>0</v>
      </c>
      <c r="DZ30" s="40">
        <v>11415.59</v>
      </c>
      <c r="EA30" s="40">
        <v>774609.69000000006</v>
      </c>
      <c r="EB30" s="40">
        <v>134298.38</v>
      </c>
      <c r="EC30" s="40">
        <v>870880.17999999993</v>
      </c>
      <c r="ED30" s="215">
        <v>1.1242825790108562</v>
      </c>
      <c r="EE30" s="40">
        <v>96270.489999999874</v>
      </c>
      <c r="EF30" s="40">
        <v>0</v>
      </c>
      <c r="EG30" s="40">
        <v>0</v>
      </c>
      <c r="EH30" s="40">
        <v>774609.69000000006</v>
      </c>
      <c r="EI30" s="40">
        <v>134298.38</v>
      </c>
      <c r="EJ30" s="40">
        <v>870880.17999999993</v>
      </c>
      <c r="EK30" s="215">
        <v>1.1242825790108562</v>
      </c>
      <c r="EL30" s="40">
        <v>96270.489999999874</v>
      </c>
      <c r="EM30" s="40">
        <v>0</v>
      </c>
      <c r="EN30" s="40">
        <v>0</v>
      </c>
      <c r="EO30" s="40">
        <v>774609.69000000006</v>
      </c>
      <c r="EP30" s="40">
        <v>134298.38</v>
      </c>
      <c r="EQ30" s="40">
        <v>870880.17999999993</v>
      </c>
      <c r="ER30" s="215">
        <v>1.1242825790108562</v>
      </c>
      <c r="ES30" s="40">
        <v>96270.489999999874</v>
      </c>
      <c r="ET30" s="40">
        <v>0</v>
      </c>
      <c r="EU30" s="40">
        <v>0</v>
      </c>
      <c r="EV30" s="40">
        <v>774609.69000000006</v>
      </c>
      <c r="EW30" s="40">
        <v>134298.38</v>
      </c>
      <c r="EX30" s="40">
        <v>870880.17999999993</v>
      </c>
      <c r="EY30" s="215">
        <v>1.1242825790108562</v>
      </c>
      <c r="EZ30" s="40">
        <v>96270.489999999874</v>
      </c>
      <c r="FA30" s="40">
        <v>0</v>
      </c>
      <c r="FB30" s="40">
        <v>-111712.72</v>
      </c>
      <c r="FC30" s="40">
        <v>774609.69000000006</v>
      </c>
      <c r="FD30" s="40">
        <v>246011.10000000003</v>
      </c>
      <c r="FE30" s="40">
        <v>759167.46</v>
      </c>
      <c r="FF30" s="215">
        <v>0.98006450190417826</v>
      </c>
      <c r="FG30" s="40">
        <v>-15442.230000000098</v>
      </c>
      <c r="FH30" s="40">
        <v>0</v>
      </c>
      <c r="FI30" s="40">
        <v>143303.79</v>
      </c>
      <c r="FJ30" s="40">
        <v>750584.23</v>
      </c>
      <c r="FK30" s="40">
        <v>0</v>
      </c>
      <c r="FL30" s="40">
        <v>0</v>
      </c>
      <c r="FM30" s="215">
        <v>0</v>
      </c>
      <c r="FN30" s="40">
        <v>750584.23</v>
      </c>
      <c r="FO30" s="40">
        <v>0</v>
      </c>
      <c r="FP30" s="40">
        <v>0</v>
      </c>
      <c r="FQ30" s="215">
        <v>0</v>
      </c>
      <c r="FR30" s="40">
        <v>750584.23</v>
      </c>
      <c r="FS30" s="40">
        <v>0</v>
      </c>
      <c r="FT30" s="40">
        <v>678774.5</v>
      </c>
      <c r="FU30" s="215">
        <v>0.22576055188369731</v>
      </c>
      <c r="FV30" s="40">
        <v>254286.57999999996</v>
      </c>
      <c r="FW30" s="40">
        <v>0</v>
      </c>
      <c r="FX30" s="40">
        <v>743577.95</v>
      </c>
      <c r="FY30" s="215">
        <v>0.9906655646095841</v>
      </c>
      <c r="FZ30" s="40">
        <v>7006.2799999999115</v>
      </c>
      <c r="GA30" s="40">
        <v>105469.21</v>
      </c>
      <c r="GB30" s="40">
        <v>638108.74</v>
      </c>
      <c r="GC30" s="215">
        <v>0.85014940961389507</v>
      </c>
      <c r="GD30" s="40">
        <v>112475.48999999992</v>
      </c>
      <c r="GE30" s="283">
        <v>774609.69000000006</v>
      </c>
      <c r="GF30" s="283">
        <v>1012983.71</v>
      </c>
      <c r="GG30" s="284">
        <v>60273219.260000005</v>
      </c>
      <c r="GH30" s="285"/>
    </row>
    <row r="31" spans="1:190" ht="75" customHeight="1" x14ac:dyDescent="0.3">
      <c r="A31" s="254" t="s">
        <v>1212</v>
      </c>
      <c r="B31" s="35">
        <v>19</v>
      </c>
      <c r="C31" s="35">
        <v>8</v>
      </c>
      <c r="D31" s="38" t="s">
        <v>98</v>
      </c>
      <c r="E31" s="37" t="s">
        <v>303</v>
      </c>
      <c r="F31" s="37" t="s">
        <v>549</v>
      </c>
      <c r="G31" s="41" t="s">
        <v>33</v>
      </c>
      <c r="H31" s="38" t="s">
        <v>1212</v>
      </c>
      <c r="I31" s="41" t="s">
        <v>34</v>
      </c>
      <c r="J31" s="41" t="s">
        <v>4</v>
      </c>
      <c r="K31" s="38" t="s">
        <v>222</v>
      </c>
      <c r="L31" s="38" t="s">
        <v>225</v>
      </c>
      <c r="M31" s="40">
        <v>3794705</v>
      </c>
      <c r="N31" s="40">
        <v>3794705</v>
      </c>
      <c r="O31" s="40">
        <v>0</v>
      </c>
      <c r="P31" s="40">
        <v>0</v>
      </c>
      <c r="Q31" s="98">
        <v>3794705</v>
      </c>
      <c r="R31" s="40">
        <v>0</v>
      </c>
      <c r="S31" s="40">
        <v>0</v>
      </c>
      <c r="T31" s="40" t="s">
        <v>4</v>
      </c>
      <c r="U31" s="40">
        <v>0</v>
      </c>
      <c r="V31" s="40">
        <v>0</v>
      </c>
      <c r="W31" s="40">
        <v>0</v>
      </c>
      <c r="X31" s="40">
        <v>0</v>
      </c>
      <c r="Y31" s="40">
        <v>0</v>
      </c>
      <c r="Z31" s="40">
        <v>0</v>
      </c>
      <c r="AA31" s="40">
        <v>0</v>
      </c>
      <c r="AB31" s="40">
        <v>0</v>
      </c>
      <c r="AC31" s="40">
        <v>0</v>
      </c>
      <c r="AD31" s="40">
        <v>0</v>
      </c>
      <c r="AE31" s="40">
        <v>0</v>
      </c>
      <c r="AF31" s="40">
        <v>0</v>
      </c>
      <c r="AG31" s="40">
        <v>0</v>
      </c>
      <c r="AH31" s="40">
        <v>0</v>
      </c>
      <c r="AI31" s="40">
        <v>0</v>
      </c>
      <c r="AJ31" s="40">
        <v>0</v>
      </c>
      <c r="AK31" s="40">
        <v>22863.759999999998</v>
      </c>
      <c r="AL31" s="40">
        <v>22863.759999999998</v>
      </c>
      <c r="AM31" s="40">
        <v>0</v>
      </c>
      <c r="AN31" s="40">
        <v>23541.65</v>
      </c>
      <c r="AO31" s="40">
        <v>42139.69</v>
      </c>
      <c r="AP31" s="40">
        <v>0</v>
      </c>
      <c r="AQ31" s="40">
        <v>0</v>
      </c>
      <c r="AR31" s="40">
        <v>0</v>
      </c>
      <c r="AS31" s="40">
        <v>78863.72</v>
      </c>
      <c r="AT31" s="40">
        <v>0</v>
      </c>
      <c r="AU31" s="40">
        <v>0</v>
      </c>
      <c r="AV31" s="40">
        <v>53054.09</v>
      </c>
      <c r="AW31" s="40">
        <v>0</v>
      </c>
      <c r="AX31" s="40">
        <v>0</v>
      </c>
      <c r="AY31" s="40">
        <v>197599.15</v>
      </c>
      <c r="AZ31" s="40">
        <v>220462.91</v>
      </c>
      <c r="BA31" s="40">
        <v>52419.85</v>
      </c>
      <c r="BB31" s="40">
        <v>0</v>
      </c>
      <c r="BC31" s="40">
        <v>0</v>
      </c>
      <c r="BD31" s="40">
        <v>86480.11</v>
      </c>
      <c r="BE31" s="40">
        <v>0</v>
      </c>
      <c r="BF31" s="40">
        <v>0</v>
      </c>
      <c r="BG31" s="40">
        <v>0</v>
      </c>
      <c r="BH31" s="40">
        <v>53092.63</v>
      </c>
      <c r="BI31" s="40">
        <v>0</v>
      </c>
      <c r="BJ31" s="40">
        <v>85207.84</v>
      </c>
      <c r="BK31" s="40">
        <v>0</v>
      </c>
      <c r="BL31" s="40">
        <v>0</v>
      </c>
      <c r="BM31" s="40">
        <v>277200.43</v>
      </c>
      <c r="BN31" s="40">
        <v>0</v>
      </c>
      <c r="BO31" s="40">
        <v>0</v>
      </c>
      <c r="BP31" s="40">
        <v>0</v>
      </c>
      <c r="BQ31" s="40">
        <v>183159.59</v>
      </c>
      <c r="BR31" s="40">
        <v>238702.89</v>
      </c>
      <c r="BS31" s="40">
        <v>66822.11</v>
      </c>
      <c r="BT31" s="40">
        <v>0</v>
      </c>
      <c r="BU31" s="40">
        <v>0</v>
      </c>
      <c r="BV31" s="40">
        <v>0</v>
      </c>
      <c r="BW31" s="40">
        <v>129421.99</v>
      </c>
      <c r="BX31" s="40">
        <v>0</v>
      </c>
      <c r="BY31" s="40">
        <v>0</v>
      </c>
      <c r="BZ31" s="40">
        <v>618106.57999999996</v>
      </c>
      <c r="CA31" s="40">
        <v>154024.54</v>
      </c>
      <c r="CB31" s="40">
        <v>0</v>
      </c>
      <c r="CC31" s="40">
        <v>0</v>
      </c>
      <c r="CD31" s="40">
        <v>78072</v>
      </c>
      <c r="CE31" s="40">
        <v>0</v>
      </c>
      <c r="CF31" s="40">
        <v>67265.179999999964</v>
      </c>
      <c r="CG31" s="40">
        <v>0</v>
      </c>
      <c r="CH31" s="40">
        <v>0</v>
      </c>
      <c r="CI31" s="40">
        <v>147805.1</v>
      </c>
      <c r="CJ31" s="40">
        <v>0</v>
      </c>
      <c r="CK31" s="40">
        <v>0</v>
      </c>
      <c r="CL31" s="40">
        <v>0</v>
      </c>
      <c r="CM31" s="40">
        <v>447166.81999999995</v>
      </c>
      <c r="CN31" s="40">
        <v>2949978.9799999995</v>
      </c>
      <c r="CO31" s="40">
        <v>0</v>
      </c>
      <c r="CP31" s="40">
        <v>339344.88</v>
      </c>
      <c r="CQ31" s="40">
        <v>339317.85</v>
      </c>
      <c r="CR31" s="40">
        <v>339344.88</v>
      </c>
      <c r="CS31" s="40">
        <v>0</v>
      </c>
      <c r="CT31" s="40">
        <v>339317.85</v>
      </c>
      <c r="CU31" s="173">
        <v>0.99992034652180395</v>
      </c>
      <c r="CV31" s="40">
        <v>-27.03000000002794</v>
      </c>
      <c r="CW31" s="40">
        <v>188083.46</v>
      </c>
      <c r="CX31" s="40">
        <v>188006.96</v>
      </c>
      <c r="CY31" s="40">
        <v>527428.34</v>
      </c>
      <c r="CZ31" s="40">
        <v>0</v>
      </c>
      <c r="DA31" s="40">
        <v>527324.80999999994</v>
      </c>
      <c r="DB31" s="215">
        <v>0.99980370793120443</v>
      </c>
      <c r="DC31" s="40">
        <v>-103.53000000002794</v>
      </c>
      <c r="DD31" s="40">
        <v>0</v>
      </c>
      <c r="DE31" s="40">
        <v>0</v>
      </c>
      <c r="DF31" s="40">
        <v>527428.34</v>
      </c>
      <c r="DG31" s="40">
        <v>0</v>
      </c>
      <c r="DH31" s="40">
        <v>527324.80999999994</v>
      </c>
      <c r="DI31" s="215">
        <v>0.99980370793120443</v>
      </c>
      <c r="DJ31" s="40">
        <v>-103.53000000002794</v>
      </c>
      <c r="DK31" s="40">
        <v>0</v>
      </c>
      <c r="DL31" s="40">
        <v>0</v>
      </c>
      <c r="DM31" s="40">
        <v>527428.34</v>
      </c>
      <c r="DN31" s="40">
        <v>0</v>
      </c>
      <c r="DO31" s="40">
        <v>527324.80999999994</v>
      </c>
      <c r="DP31" s="215">
        <v>0.99980370793120443</v>
      </c>
      <c r="DQ31" s="40">
        <v>-103.53000000002794</v>
      </c>
      <c r="DR31" s="40">
        <v>343634.67</v>
      </c>
      <c r="DS31" s="40">
        <v>173746.55</v>
      </c>
      <c r="DT31" s="40">
        <v>871063.01</v>
      </c>
      <c r="DU31" s="40">
        <v>0</v>
      </c>
      <c r="DV31" s="40">
        <v>701071.35999999987</v>
      </c>
      <c r="DW31" s="215">
        <v>0.80484574818531196</v>
      </c>
      <c r="DX31" s="40">
        <v>-169991.65000000014</v>
      </c>
      <c r="DY31" s="40">
        <v>0</v>
      </c>
      <c r="DZ31" s="40">
        <v>0</v>
      </c>
      <c r="EA31" s="40">
        <v>871063.01</v>
      </c>
      <c r="EB31" s="40">
        <v>0</v>
      </c>
      <c r="EC31" s="40">
        <v>701071.35999999987</v>
      </c>
      <c r="ED31" s="215">
        <v>0.80484574818531196</v>
      </c>
      <c r="EE31" s="40">
        <v>-169991.65000000014</v>
      </c>
      <c r="EF31" s="40">
        <v>0</v>
      </c>
      <c r="EG31" s="40">
        <v>0</v>
      </c>
      <c r="EH31" s="40">
        <v>871063.01</v>
      </c>
      <c r="EI31" s="40">
        <v>0</v>
      </c>
      <c r="EJ31" s="40">
        <v>701071.35999999987</v>
      </c>
      <c r="EK31" s="215">
        <v>0.80484574818531196</v>
      </c>
      <c r="EL31" s="40">
        <v>-169991.65000000014</v>
      </c>
      <c r="EM31" s="40">
        <v>327778.65999999997</v>
      </c>
      <c r="EN31" s="40">
        <v>223181.07</v>
      </c>
      <c r="EO31" s="40">
        <v>1198841.67</v>
      </c>
      <c r="EP31" s="40">
        <v>0</v>
      </c>
      <c r="EQ31" s="40">
        <v>924252.42999999993</v>
      </c>
      <c r="ER31" s="215">
        <v>0.77095454147835885</v>
      </c>
      <c r="ES31" s="212">
        <v>-274589.24</v>
      </c>
      <c r="ET31" s="40">
        <v>0</v>
      </c>
      <c r="EU31" s="40">
        <v>0</v>
      </c>
      <c r="EV31" s="40">
        <v>1198841.67</v>
      </c>
      <c r="EW31" s="40">
        <v>0</v>
      </c>
      <c r="EX31" s="40">
        <v>924252.42999999993</v>
      </c>
      <c r="EY31" s="215">
        <v>0.77095454147835885</v>
      </c>
      <c r="EZ31" s="212">
        <v>-274589.24</v>
      </c>
      <c r="FA31" s="40">
        <v>0</v>
      </c>
      <c r="FB31" s="40">
        <v>0</v>
      </c>
      <c r="FC31" s="40">
        <v>1198841.67</v>
      </c>
      <c r="FD31" s="40">
        <v>0</v>
      </c>
      <c r="FE31" s="40">
        <v>924252.42999999993</v>
      </c>
      <c r="FF31" s="215">
        <v>0.77095454147835885</v>
      </c>
      <c r="FG31" s="212">
        <v>-274589.24</v>
      </c>
      <c r="FH31" s="40">
        <v>355870.73</v>
      </c>
      <c r="FI31" s="40">
        <v>462789.81</v>
      </c>
      <c r="FJ31" s="40">
        <v>758423.87</v>
      </c>
      <c r="FK31" s="40">
        <v>0</v>
      </c>
      <c r="FL31" s="40">
        <v>0</v>
      </c>
      <c r="FM31" s="215">
        <v>0</v>
      </c>
      <c r="FN31" s="40">
        <v>758423.87</v>
      </c>
      <c r="FO31" s="40">
        <v>0</v>
      </c>
      <c r="FP31" s="40">
        <v>0</v>
      </c>
      <c r="FQ31" s="215">
        <v>0</v>
      </c>
      <c r="FR31" s="40">
        <v>758423.87</v>
      </c>
      <c r="FS31" s="40">
        <v>0</v>
      </c>
      <c r="FT31" s="40">
        <v>0</v>
      </c>
      <c r="FU31" s="215">
        <v>0</v>
      </c>
      <c r="FV31" s="40">
        <v>259681.32</v>
      </c>
      <c r="FW31" s="40">
        <v>0</v>
      </c>
      <c r="FX31" s="40">
        <v>651367.63</v>
      </c>
      <c r="FY31" s="215">
        <v>0.85884378876419065</v>
      </c>
      <c r="FZ31" s="40">
        <v>107056.23999999999</v>
      </c>
      <c r="GA31" s="40">
        <v>0</v>
      </c>
      <c r="GB31" s="40">
        <v>654219.52000000002</v>
      </c>
      <c r="GC31" s="215">
        <v>0.8626040738934021</v>
      </c>
      <c r="GD31" s="40">
        <v>104204.34999999999</v>
      </c>
      <c r="GE31" s="283">
        <v>1554712.4</v>
      </c>
      <c r="GF31" s="283">
        <v>628182.21</v>
      </c>
      <c r="GG31" s="284">
        <v>3745831.3499999996</v>
      </c>
      <c r="GH31" s="285"/>
    </row>
    <row r="32" spans="1:190" ht="75" customHeight="1" x14ac:dyDescent="0.3">
      <c r="A32" s="254" t="s">
        <v>1105</v>
      </c>
      <c r="B32" s="35">
        <v>20</v>
      </c>
      <c r="C32" s="38">
        <v>3</v>
      </c>
      <c r="D32" s="37" t="s">
        <v>132</v>
      </c>
      <c r="E32" s="37" t="s">
        <v>245</v>
      </c>
      <c r="F32" s="37" t="s">
        <v>483</v>
      </c>
      <c r="G32" s="38">
        <v>3</v>
      </c>
      <c r="H32" s="38" t="s">
        <v>1105</v>
      </c>
      <c r="I32" s="38" t="s">
        <v>50</v>
      </c>
      <c r="J32" s="38" t="s">
        <v>5</v>
      </c>
      <c r="K32" s="38" t="s">
        <v>222</v>
      </c>
      <c r="L32" s="38" t="s">
        <v>225</v>
      </c>
      <c r="M32" s="40">
        <v>31700674</v>
      </c>
      <c r="N32" s="40">
        <v>31700674</v>
      </c>
      <c r="O32" s="40">
        <v>0</v>
      </c>
      <c r="P32" s="40">
        <v>31700674</v>
      </c>
      <c r="Q32" s="40">
        <v>0</v>
      </c>
      <c r="R32" s="40">
        <v>0</v>
      </c>
      <c r="S32" s="40">
        <v>0</v>
      </c>
      <c r="T32" s="40" t="s">
        <v>5</v>
      </c>
      <c r="U32" s="40">
        <v>0</v>
      </c>
      <c r="V32" s="40">
        <v>0</v>
      </c>
      <c r="W32" s="40">
        <v>0</v>
      </c>
      <c r="X32" s="40">
        <v>0</v>
      </c>
      <c r="Y32" s="40">
        <v>0</v>
      </c>
      <c r="Z32" s="40">
        <v>0</v>
      </c>
      <c r="AA32" s="40">
        <v>627474.54</v>
      </c>
      <c r="AB32" s="40">
        <v>270000</v>
      </c>
      <c r="AC32" s="40">
        <v>1075121</v>
      </c>
      <c r="AD32" s="40">
        <v>2746927.3600000003</v>
      </c>
      <c r="AE32" s="40">
        <v>706900</v>
      </c>
      <c r="AF32" s="40">
        <v>770323.1</v>
      </c>
      <c r="AG32" s="40">
        <v>217140.96</v>
      </c>
      <c r="AH32" s="40">
        <v>1364121.1099999999</v>
      </c>
      <c r="AI32" s="40">
        <v>7778008.0700000003</v>
      </c>
      <c r="AJ32" s="40">
        <v>7778008.0700000003</v>
      </c>
      <c r="AK32" s="40">
        <v>12112562.519999998</v>
      </c>
      <c r="AL32" s="40">
        <v>19890570.589999996</v>
      </c>
      <c r="AM32" s="40">
        <v>989537.9</v>
      </c>
      <c r="AN32" s="40">
        <v>485813.11000000004</v>
      </c>
      <c r="AO32" s="40">
        <v>239931.63</v>
      </c>
      <c r="AP32" s="40">
        <v>1343635.89</v>
      </c>
      <c r="AQ32" s="40">
        <v>1780418.17</v>
      </c>
      <c r="AR32" s="40">
        <v>714499.5</v>
      </c>
      <c r="AS32" s="40">
        <v>325425.60000000003</v>
      </c>
      <c r="AT32" s="40">
        <v>725555.62</v>
      </c>
      <c r="AU32" s="40">
        <v>106957.18</v>
      </c>
      <c r="AV32" s="40">
        <v>13558.67</v>
      </c>
      <c r="AW32" s="40">
        <v>75613.850000000006</v>
      </c>
      <c r="AX32" s="40">
        <v>107962.78000000001</v>
      </c>
      <c r="AY32" s="40">
        <v>6908909.8999999994</v>
      </c>
      <c r="AZ32" s="40">
        <v>26799480.489999995</v>
      </c>
      <c r="BA32" s="40">
        <v>87435.06</v>
      </c>
      <c r="BB32" s="40">
        <v>186687.98</v>
      </c>
      <c r="BC32" s="40">
        <v>768626.85</v>
      </c>
      <c r="BD32" s="40">
        <v>0</v>
      </c>
      <c r="BE32" s="40">
        <v>195000</v>
      </c>
      <c r="BF32" s="40">
        <v>685971.13</v>
      </c>
      <c r="BG32" s="40">
        <v>407289.41000000003</v>
      </c>
      <c r="BH32" s="40">
        <v>229138.29</v>
      </c>
      <c r="BI32" s="40">
        <v>150000</v>
      </c>
      <c r="BJ32" s="40">
        <v>35000</v>
      </c>
      <c r="BK32" s="40">
        <v>256657.26</v>
      </c>
      <c r="BL32" s="40">
        <v>59643.590000000004</v>
      </c>
      <c r="BM32" s="40">
        <v>3061449.5700000003</v>
      </c>
      <c r="BN32" s="40">
        <v>108896.12999999999</v>
      </c>
      <c r="BO32" s="40">
        <v>55237.78</v>
      </c>
      <c r="BP32" s="40">
        <v>104346.23</v>
      </c>
      <c r="BQ32" s="40">
        <v>308102.76</v>
      </c>
      <c r="BR32" s="40">
        <v>0</v>
      </c>
      <c r="BS32" s="40">
        <v>65652.06</v>
      </c>
      <c r="BT32" s="40">
        <v>54260.76</v>
      </c>
      <c r="BU32" s="40">
        <v>5178.3500000000004</v>
      </c>
      <c r="BV32" s="40">
        <v>0</v>
      </c>
      <c r="BW32" s="40">
        <v>178500.08</v>
      </c>
      <c r="BX32" s="40">
        <v>129354.79</v>
      </c>
      <c r="BY32" s="40">
        <v>8851.52</v>
      </c>
      <c r="BZ32" s="40">
        <v>1018380.46</v>
      </c>
      <c r="CA32" s="40">
        <v>0</v>
      </c>
      <c r="CB32" s="40">
        <v>-3519.94</v>
      </c>
      <c r="CC32" s="40">
        <v>40233.26</v>
      </c>
      <c r="CD32" s="40">
        <v>-112940</v>
      </c>
      <c r="CE32" s="40">
        <v>83915.75</v>
      </c>
      <c r="CF32" s="40">
        <v>-61739.44</v>
      </c>
      <c r="CG32" s="40">
        <v>0</v>
      </c>
      <c r="CH32" s="40">
        <v>0</v>
      </c>
      <c r="CI32" s="40">
        <v>0</v>
      </c>
      <c r="CJ32" s="40">
        <v>0</v>
      </c>
      <c r="CK32" s="40">
        <v>0</v>
      </c>
      <c r="CL32" s="40">
        <v>0</v>
      </c>
      <c r="CM32" s="40">
        <v>-54050.369999999995</v>
      </c>
      <c r="CN32" s="40">
        <v>30659359.359999996</v>
      </c>
      <c r="CO32" s="40">
        <v>0</v>
      </c>
      <c r="CP32" s="40">
        <v>0</v>
      </c>
      <c r="CQ32" s="40">
        <v>0</v>
      </c>
      <c r="CR32" s="40">
        <v>0</v>
      </c>
      <c r="CS32" s="40">
        <v>0</v>
      </c>
      <c r="CT32" s="40">
        <v>0</v>
      </c>
      <c r="CU32" s="173" t="s">
        <v>1327</v>
      </c>
      <c r="CV32" s="40">
        <v>0</v>
      </c>
      <c r="CW32" s="40">
        <v>0</v>
      </c>
      <c r="CX32" s="40">
        <v>-61738.01</v>
      </c>
      <c r="CY32" s="40">
        <v>0</v>
      </c>
      <c r="CZ32" s="40">
        <v>61738.01</v>
      </c>
      <c r="DA32" s="40">
        <v>-61738.01</v>
      </c>
      <c r="DB32" s="215" t="s">
        <v>1327</v>
      </c>
      <c r="DC32" s="40">
        <v>-61738.01</v>
      </c>
      <c r="DD32" s="40">
        <v>0</v>
      </c>
      <c r="DE32" s="40">
        <v>-104162.78</v>
      </c>
      <c r="DF32" s="40">
        <v>0</v>
      </c>
      <c r="DG32" s="40">
        <v>165900.79</v>
      </c>
      <c r="DH32" s="40">
        <v>-165900.79</v>
      </c>
      <c r="DI32" s="215" t="s">
        <v>1327</v>
      </c>
      <c r="DJ32" s="40">
        <v>-165900.79</v>
      </c>
      <c r="DK32" s="40">
        <v>0</v>
      </c>
      <c r="DL32" s="40">
        <v>0</v>
      </c>
      <c r="DM32" s="40">
        <v>0</v>
      </c>
      <c r="DN32" s="40">
        <v>165900.79</v>
      </c>
      <c r="DO32" s="40">
        <v>-165900.79</v>
      </c>
      <c r="DP32" s="215" t="s">
        <v>1327</v>
      </c>
      <c r="DQ32" s="40">
        <v>-165900.79</v>
      </c>
      <c r="DR32" s="40">
        <v>0</v>
      </c>
      <c r="DS32" s="40">
        <v>0</v>
      </c>
      <c r="DT32" s="40">
        <v>0</v>
      </c>
      <c r="DU32" s="40">
        <v>165900.79</v>
      </c>
      <c r="DV32" s="40">
        <v>-165900.79</v>
      </c>
      <c r="DW32" s="215" t="s">
        <v>1327</v>
      </c>
      <c r="DX32" s="40">
        <v>-165900.79</v>
      </c>
      <c r="DY32" s="40">
        <v>0</v>
      </c>
      <c r="DZ32" s="40">
        <v>0</v>
      </c>
      <c r="EA32" s="40">
        <v>0</v>
      </c>
      <c r="EB32" s="40">
        <v>165900.79</v>
      </c>
      <c r="EC32" s="40">
        <v>-165900.79</v>
      </c>
      <c r="ED32" s="215" t="s">
        <v>1327</v>
      </c>
      <c r="EE32" s="40">
        <v>-165900.79</v>
      </c>
      <c r="EF32" s="40">
        <v>0</v>
      </c>
      <c r="EG32" s="40">
        <v>0</v>
      </c>
      <c r="EH32" s="40">
        <v>0</v>
      </c>
      <c r="EI32" s="40">
        <v>165900.79</v>
      </c>
      <c r="EJ32" s="40">
        <v>-165900.79</v>
      </c>
      <c r="EK32" s="215" t="s">
        <v>1327</v>
      </c>
      <c r="EL32" s="40">
        <v>-165900.79</v>
      </c>
      <c r="EM32" s="40">
        <v>0</v>
      </c>
      <c r="EN32" s="40">
        <v>0</v>
      </c>
      <c r="EO32" s="40">
        <v>0</v>
      </c>
      <c r="EP32" s="40">
        <v>165900.79</v>
      </c>
      <c r="EQ32" s="40">
        <v>-165900.79</v>
      </c>
      <c r="ER32" s="215" t="s">
        <v>1327</v>
      </c>
      <c r="ES32" s="40">
        <v>-165900.79</v>
      </c>
      <c r="ET32" s="40">
        <v>0</v>
      </c>
      <c r="EU32" s="40">
        <v>0</v>
      </c>
      <c r="EV32" s="40">
        <v>0</v>
      </c>
      <c r="EW32" s="40">
        <v>165900.79</v>
      </c>
      <c r="EX32" s="40">
        <v>-165900.79</v>
      </c>
      <c r="EY32" s="215" t="s">
        <v>1327</v>
      </c>
      <c r="EZ32" s="40">
        <v>-165900.79</v>
      </c>
      <c r="FA32" s="40">
        <v>0</v>
      </c>
      <c r="FB32" s="40">
        <v>0</v>
      </c>
      <c r="FC32" s="40">
        <v>0</v>
      </c>
      <c r="FD32" s="40">
        <v>165900.79</v>
      </c>
      <c r="FE32" s="40">
        <v>-165900.79</v>
      </c>
      <c r="FF32" s="215" t="s">
        <v>1327</v>
      </c>
      <c r="FG32" s="40">
        <v>-165900.79</v>
      </c>
      <c r="FH32" s="40">
        <v>0</v>
      </c>
      <c r="FI32" s="40">
        <v>0</v>
      </c>
      <c r="FJ32" s="40">
        <v>0</v>
      </c>
      <c r="FK32" s="40">
        <v>0</v>
      </c>
      <c r="FL32" s="40">
        <v>0</v>
      </c>
      <c r="FM32" s="215" t="s">
        <v>1327</v>
      </c>
      <c r="FN32" s="40">
        <v>0</v>
      </c>
      <c r="FO32" s="40">
        <v>0</v>
      </c>
      <c r="FP32" s="40">
        <v>0</v>
      </c>
      <c r="FQ32" s="215" t="s">
        <v>1327</v>
      </c>
      <c r="FR32" s="40">
        <v>0</v>
      </c>
      <c r="FS32" s="40">
        <v>0</v>
      </c>
      <c r="FT32" s="40">
        <v>0</v>
      </c>
      <c r="FU32" s="215" t="s">
        <v>1327</v>
      </c>
      <c r="FV32" s="40">
        <v>0</v>
      </c>
      <c r="FW32" s="40">
        <v>98394.51</v>
      </c>
      <c r="FX32" s="40">
        <v>-98394.51</v>
      </c>
      <c r="FY32" s="215" t="s">
        <v>1327</v>
      </c>
      <c r="FZ32" s="40">
        <v>98394.51</v>
      </c>
      <c r="GA32" s="40">
        <v>98394.51</v>
      </c>
      <c r="GB32" s="40">
        <v>-98394.51</v>
      </c>
      <c r="GC32" s="215" t="s">
        <v>1327</v>
      </c>
      <c r="GD32" s="40">
        <v>98394.51</v>
      </c>
      <c r="GE32" s="283">
        <v>0</v>
      </c>
      <c r="GF32" s="283">
        <v>0</v>
      </c>
      <c r="GG32" s="284">
        <v>30825260.149999995</v>
      </c>
      <c r="GH32" s="285"/>
    </row>
    <row r="33" spans="1:190" ht="75" customHeight="1" x14ac:dyDescent="0.3">
      <c r="A33" s="254" t="s">
        <v>1285</v>
      </c>
      <c r="B33" s="35">
        <v>21</v>
      </c>
      <c r="C33" s="40">
        <v>14</v>
      </c>
      <c r="D33" s="92" t="s">
        <v>604</v>
      </c>
      <c r="E33" s="40" t="s">
        <v>293</v>
      </c>
      <c r="F33" s="37" t="s">
        <v>1286</v>
      </c>
      <c r="G33" s="38" t="s">
        <v>33</v>
      </c>
      <c r="H33" s="38"/>
      <c r="I33" s="40" t="s">
        <v>34</v>
      </c>
      <c r="J33" s="40" t="s">
        <v>424</v>
      </c>
      <c r="K33" s="38" t="s">
        <v>222</v>
      </c>
      <c r="L33" s="38" t="s">
        <v>225</v>
      </c>
      <c r="M33" s="40">
        <v>5627882</v>
      </c>
      <c r="N33" s="40">
        <v>5627882</v>
      </c>
      <c r="O33" s="40">
        <v>0</v>
      </c>
      <c r="P33" s="40">
        <v>0</v>
      </c>
      <c r="Q33" s="40">
        <v>5627882</v>
      </c>
      <c r="R33" s="40">
        <v>0</v>
      </c>
      <c r="S33" s="40">
        <v>0</v>
      </c>
      <c r="T33" s="40" t="s">
        <v>424</v>
      </c>
      <c r="U33" s="40">
        <v>0</v>
      </c>
      <c r="V33" s="40">
        <v>0</v>
      </c>
      <c r="W33" s="40">
        <v>0</v>
      </c>
      <c r="X33" s="40">
        <v>0</v>
      </c>
      <c r="Y33" s="40">
        <v>0</v>
      </c>
      <c r="Z33" s="40">
        <v>0</v>
      </c>
      <c r="AA33" s="40">
        <v>0</v>
      </c>
      <c r="AB33" s="40">
        <v>0</v>
      </c>
      <c r="AC33" s="40">
        <v>0</v>
      </c>
      <c r="AD33" s="40">
        <v>0</v>
      </c>
      <c r="AE33" s="40">
        <v>0</v>
      </c>
      <c r="AF33" s="40">
        <v>0</v>
      </c>
      <c r="AG33" s="40">
        <v>0</v>
      </c>
      <c r="AH33" s="40">
        <v>0</v>
      </c>
      <c r="AI33" s="40">
        <v>0</v>
      </c>
      <c r="AJ33" s="40">
        <v>0</v>
      </c>
      <c r="AK33" s="40">
        <v>0</v>
      </c>
      <c r="AL33" s="40">
        <v>0</v>
      </c>
      <c r="AM33" s="40">
        <v>0</v>
      </c>
      <c r="AN33" s="40">
        <v>0</v>
      </c>
      <c r="AO33" s="40">
        <v>0</v>
      </c>
      <c r="AP33" s="40">
        <v>0</v>
      </c>
      <c r="AQ33" s="40">
        <v>0</v>
      </c>
      <c r="AR33" s="40">
        <v>0</v>
      </c>
      <c r="AS33" s="40">
        <v>0</v>
      </c>
      <c r="AT33" s="40">
        <v>0</v>
      </c>
      <c r="AU33" s="40">
        <v>0</v>
      </c>
      <c r="AV33" s="40">
        <v>0</v>
      </c>
      <c r="AW33" s="40">
        <v>0</v>
      </c>
      <c r="AX33" s="40">
        <v>0</v>
      </c>
      <c r="AY33" s="40">
        <v>0</v>
      </c>
      <c r="AZ33" s="40">
        <v>0</v>
      </c>
      <c r="BA33" s="40">
        <v>0</v>
      </c>
      <c r="BB33" s="40">
        <v>0</v>
      </c>
      <c r="BC33" s="40">
        <v>0</v>
      </c>
      <c r="BD33" s="40">
        <v>0</v>
      </c>
      <c r="BE33" s="40">
        <v>0</v>
      </c>
      <c r="BF33" s="40">
        <v>0</v>
      </c>
      <c r="BG33" s="40">
        <v>0</v>
      </c>
      <c r="BH33" s="40">
        <v>0</v>
      </c>
      <c r="BI33" s="40">
        <v>0</v>
      </c>
      <c r="BJ33" s="40">
        <v>0</v>
      </c>
      <c r="BK33" s="40">
        <v>0</v>
      </c>
      <c r="BL33" s="40">
        <v>0</v>
      </c>
      <c r="BM33" s="40">
        <v>0</v>
      </c>
      <c r="BN33" s="40">
        <v>0</v>
      </c>
      <c r="BO33" s="40">
        <v>0</v>
      </c>
      <c r="BP33" s="40">
        <v>0</v>
      </c>
      <c r="BQ33" s="40">
        <v>0</v>
      </c>
      <c r="BR33" s="40">
        <v>0</v>
      </c>
      <c r="BS33" s="40">
        <v>0</v>
      </c>
      <c r="BT33" s="40">
        <v>0</v>
      </c>
      <c r="BU33" s="40">
        <v>0</v>
      </c>
      <c r="BV33" s="40">
        <v>0</v>
      </c>
      <c r="BW33" s="40">
        <v>0</v>
      </c>
      <c r="BX33" s="40">
        <v>0</v>
      </c>
      <c r="BY33" s="40">
        <v>0</v>
      </c>
      <c r="BZ33" s="40">
        <v>0</v>
      </c>
      <c r="CA33" s="40">
        <v>0</v>
      </c>
      <c r="CB33" s="40">
        <v>0</v>
      </c>
      <c r="CC33" s="40">
        <v>0</v>
      </c>
      <c r="CD33" s="40">
        <v>0</v>
      </c>
      <c r="CE33" s="40">
        <v>0</v>
      </c>
      <c r="CF33" s="40">
        <v>0</v>
      </c>
      <c r="CG33" s="40">
        <v>0</v>
      </c>
      <c r="CH33" s="40">
        <v>0</v>
      </c>
      <c r="CI33" s="40">
        <v>0</v>
      </c>
      <c r="CJ33" s="40">
        <v>0</v>
      </c>
      <c r="CK33" s="40">
        <v>448630.02</v>
      </c>
      <c r="CL33" s="40">
        <v>936460.36</v>
      </c>
      <c r="CM33" s="40">
        <v>1385090.38</v>
      </c>
      <c r="CN33" s="40">
        <v>4104285.3500000006</v>
      </c>
      <c r="CO33" s="40">
        <v>0</v>
      </c>
      <c r="CP33" s="40">
        <v>335623.11</v>
      </c>
      <c r="CQ33" s="40">
        <v>335623.11</v>
      </c>
      <c r="CR33" s="40">
        <v>335623.11</v>
      </c>
      <c r="CS33" s="40">
        <v>0</v>
      </c>
      <c r="CT33" s="40">
        <v>335623.11</v>
      </c>
      <c r="CU33" s="173">
        <v>1</v>
      </c>
      <c r="CV33" s="40">
        <v>0</v>
      </c>
      <c r="CW33" s="40">
        <v>0</v>
      </c>
      <c r="CX33" s="40">
        <v>24921.71</v>
      </c>
      <c r="CY33" s="40">
        <v>335623.11</v>
      </c>
      <c r="CZ33" s="40">
        <v>0</v>
      </c>
      <c r="DA33" s="40">
        <v>360544.82</v>
      </c>
      <c r="DB33" s="215">
        <v>1.0742550475740482</v>
      </c>
      <c r="DC33" s="40">
        <v>24921.710000000021</v>
      </c>
      <c r="DD33" s="40">
        <v>383722.76</v>
      </c>
      <c r="DE33" s="40">
        <v>438751.03</v>
      </c>
      <c r="DF33" s="40">
        <v>719345.87</v>
      </c>
      <c r="DG33" s="40">
        <v>0</v>
      </c>
      <c r="DH33" s="40">
        <v>799295.85000000009</v>
      </c>
      <c r="DI33" s="215">
        <v>1.1111426134968985</v>
      </c>
      <c r="DJ33" s="40">
        <v>79949.980000000098</v>
      </c>
      <c r="DK33" s="40">
        <v>0</v>
      </c>
      <c r="DL33" s="40">
        <v>218589.17</v>
      </c>
      <c r="DM33" s="40">
        <v>719345.87</v>
      </c>
      <c r="DN33" s="40">
        <v>0</v>
      </c>
      <c r="DO33" s="40">
        <v>1017885.0200000001</v>
      </c>
      <c r="DP33" s="215">
        <v>1.4150147550023471</v>
      </c>
      <c r="DQ33" s="40">
        <v>298539.15000000014</v>
      </c>
      <c r="DR33" s="40">
        <v>53281.88</v>
      </c>
      <c r="DS33" s="40">
        <v>362172.08</v>
      </c>
      <c r="DT33" s="40">
        <v>772627.75</v>
      </c>
      <c r="DU33" s="40">
        <v>0</v>
      </c>
      <c r="DV33" s="40">
        <v>1380057.1</v>
      </c>
      <c r="DW33" s="215">
        <v>1.7861862973469438</v>
      </c>
      <c r="DX33" s="40">
        <v>607429.35000000009</v>
      </c>
      <c r="DY33" s="40">
        <v>467152.04</v>
      </c>
      <c r="DZ33" s="40">
        <v>317042.56</v>
      </c>
      <c r="EA33" s="40">
        <v>1239779.79</v>
      </c>
      <c r="EB33" s="40">
        <v>0</v>
      </c>
      <c r="EC33" s="40">
        <v>1697099.6600000001</v>
      </c>
      <c r="ED33" s="215">
        <v>1.3688718542508262</v>
      </c>
      <c r="EE33" s="40">
        <v>457319.87000000011</v>
      </c>
      <c r="EF33" s="40">
        <v>0</v>
      </c>
      <c r="EG33" s="40">
        <v>183203.95</v>
      </c>
      <c r="EH33" s="40">
        <v>1239779.79</v>
      </c>
      <c r="EI33" s="40">
        <v>0</v>
      </c>
      <c r="EJ33" s="40">
        <v>1880303.61</v>
      </c>
      <c r="EK33" s="215">
        <v>1.5166432177443383</v>
      </c>
      <c r="EL33" s="40">
        <v>640523.82000000007</v>
      </c>
      <c r="EM33" s="40">
        <v>0</v>
      </c>
      <c r="EN33" s="40">
        <v>56582.32</v>
      </c>
      <c r="EO33" s="40">
        <v>1239779.79</v>
      </c>
      <c r="EP33" s="40">
        <v>0</v>
      </c>
      <c r="EQ33" s="40">
        <v>1936885.9300000002</v>
      </c>
      <c r="ER33" s="215">
        <v>1.5622822259427218</v>
      </c>
      <c r="ES33" s="40">
        <v>697106.14000000013</v>
      </c>
      <c r="ET33" s="40">
        <v>416463.23</v>
      </c>
      <c r="EU33" s="40">
        <v>231319.2</v>
      </c>
      <c r="EV33" s="40">
        <v>1656243.02</v>
      </c>
      <c r="EW33" s="40">
        <v>0</v>
      </c>
      <c r="EX33" s="40">
        <v>2168205.1300000004</v>
      </c>
      <c r="EY33" s="215">
        <v>1.3091105011871991</v>
      </c>
      <c r="EZ33" s="40">
        <v>511962.11000000034</v>
      </c>
      <c r="FA33" s="40">
        <v>24733.03</v>
      </c>
      <c r="FB33" s="40">
        <v>185262.1</v>
      </c>
      <c r="FC33" s="40">
        <v>1680976.05</v>
      </c>
      <c r="FD33" s="40">
        <v>0</v>
      </c>
      <c r="FE33" s="40">
        <v>2353467.2300000004</v>
      </c>
      <c r="FF33" s="215">
        <v>1.4000599413656134</v>
      </c>
      <c r="FG33" s="40">
        <v>672491.1800000004</v>
      </c>
      <c r="FH33" s="40">
        <v>62072.1</v>
      </c>
      <c r="FI33" s="40">
        <v>365727.74</v>
      </c>
      <c r="FJ33" s="40">
        <v>838642.37</v>
      </c>
      <c r="FK33" s="40">
        <v>0</v>
      </c>
      <c r="FL33" s="40">
        <v>0</v>
      </c>
      <c r="FM33" s="215">
        <v>0</v>
      </c>
      <c r="FN33" s="40">
        <v>838642.37</v>
      </c>
      <c r="FO33" s="40">
        <v>0</v>
      </c>
      <c r="FP33" s="40">
        <v>332.66</v>
      </c>
      <c r="FQ33" s="215">
        <v>3.9666490973977388E-4</v>
      </c>
      <c r="FR33" s="40">
        <v>838309.71</v>
      </c>
      <c r="FS33" s="40">
        <v>0</v>
      </c>
      <c r="FT33" s="40">
        <v>390991.68000000005</v>
      </c>
      <c r="FU33" s="215">
        <v>0.41529751233532353</v>
      </c>
      <c r="FV33" s="40">
        <v>336501.63000000006</v>
      </c>
      <c r="FW33" s="40">
        <v>0</v>
      </c>
      <c r="FX33" s="40">
        <v>622243.48</v>
      </c>
      <c r="FY33" s="215">
        <v>0.74196523125822988</v>
      </c>
      <c r="FZ33" s="40">
        <v>216398.88999999996</v>
      </c>
      <c r="GA33" s="40">
        <v>0</v>
      </c>
      <c r="GB33" s="40">
        <v>743106.80999999994</v>
      </c>
      <c r="GC33" s="215">
        <v>0.88608307495839966</v>
      </c>
      <c r="GD33" s="40">
        <v>95535.559999999954</v>
      </c>
      <c r="GE33" s="283">
        <v>1743048.1500000001</v>
      </c>
      <c r="GF33" s="283">
        <v>2499743.4700000002</v>
      </c>
      <c r="GG33" s="284">
        <v>5627882</v>
      </c>
      <c r="GH33" s="285"/>
    </row>
    <row r="34" spans="1:190" ht="75" customHeight="1" x14ac:dyDescent="0.3">
      <c r="A34" s="254" t="s">
        <v>1104</v>
      </c>
      <c r="B34" s="35">
        <v>22</v>
      </c>
      <c r="C34" s="38">
        <v>3</v>
      </c>
      <c r="D34" s="37" t="s">
        <v>132</v>
      </c>
      <c r="E34" s="37" t="s">
        <v>245</v>
      </c>
      <c r="F34" s="37" t="s">
        <v>483</v>
      </c>
      <c r="G34" s="38">
        <v>2</v>
      </c>
      <c r="H34" s="38" t="s">
        <v>1104</v>
      </c>
      <c r="I34" s="38" t="s">
        <v>50</v>
      </c>
      <c r="J34" s="38" t="s">
        <v>5</v>
      </c>
      <c r="K34" s="38" t="s">
        <v>222</v>
      </c>
      <c r="L34" s="38" t="s">
        <v>225</v>
      </c>
      <c r="M34" s="40">
        <v>12930004</v>
      </c>
      <c r="N34" s="40">
        <v>12930004</v>
      </c>
      <c r="O34" s="40">
        <v>0</v>
      </c>
      <c r="P34" s="40">
        <v>12930004</v>
      </c>
      <c r="Q34" s="40">
        <v>0</v>
      </c>
      <c r="R34" s="40">
        <v>0</v>
      </c>
      <c r="S34" s="40">
        <v>0</v>
      </c>
      <c r="T34" s="40" t="s">
        <v>5</v>
      </c>
      <c r="U34" s="40">
        <v>0</v>
      </c>
      <c r="V34" s="40">
        <v>465240</v>
      </c>
      <c r="W34" s="40">
        <v>0</v>
      </c>
      <c r="X34" s="40">
        <v>177849.41</v>
      </c>
      <c r="Y34" s="40">
        <v>21174.78</v>
      </c>
      <c r="Z34" s="40">
        <v>1108346</v>
      </c>
      <c r="AA34" s="40">
        <v>448384.68</v>
      </c>
      <c r="AB34" s="40">
        <v>159703.82999999999</v>
      </c>
      <c r="AC34" s="40">
        <v>0</v>
      </c>
      <c r="AD34" s="40">
        <v>624541.55000000005</v>
      </c>
      <c r="AE34" s="40">
        <v>0</v>
      </c>
      <c r="AF34" s="40">
        <v>100000</v>
      </c>
      <c r="AG34" s="40">
        <v>437943.61</v>
      </c>
      <c r="AH34" s="40">
        <v>0</v>
      </c>
      <c r="AI34" s="40">
        <v>3077943.86</v>
      </c>
      <c r="AJ34" s="40">
        <v>3543183.86</v>
      </c>
      <c r="AK34" s="40">
        <v>1803519.58</v>
      </c>
      <c r="AL34" s="40">
        <v>5346703.4399999995</v>
      </c>
      <c r="AM34" s="40">
        <v>331209.18</v>
      </c>
      <c r="AN34" s="40">
        <v>38559.65</v>
      </c>
      <c r="AO34" s="40">
        <v>88981.989999999991</v>
      </c>
      <c r="AP34" s="40">
        <v>52948.9</v>
      </c>
      <c r="AQ34" s="40">
        <v>58494.23</v>
      </c>
      <c r="AR34" s="40">
        <v>394259</v>
      </c>
      <c r="AS34" s="40">
        <v>66608.09</v>
      </c>
      <c r="AT34" s="40">
        <v>0</v>
      </c>
      <c r="AU34" s="40">
        <v>768426.69</v>
      </c>
      <c r="AV34" s="40">
        <v>0</v>
      </c>
      <c r="AW34" s="40">
        <v>0</v>
      </c>
      <c r="AX34" s="40">
        <v>54.97</v>
      </c>
      <c r="AY34" s="40">
        <v>1799542.7</v>
      </c>
      <c r="AZ34" s="40">
        <v>7146246.1399999997</v>
      </c>
      <c r="BA34" s="40">
        <v>41929.46</v>
      </c>
      <c r="BB34" s="40">
        <v>121529.5</v>
      </c>
      <c r="BC34" s="40">
        <v>27702.35</v>
      </c>
      <c r="BD34" s="40">
        <v>95145.17</v>
      </c>
      <c r="BE34" s="40">
        <v>0</v>
      </c>
      <c r="BF34" s="40">
        <v>49356.380000000005</v>
      </c>
      <c r="BG34" s="40">
        <v>557687.5</v>
      </c>
      <c r="BH34" s="40">
        <v>93191.83</v>
      </c>
      <c r="BI34" s="40">
        <v>28726.36</v>
      </c>
      <c r="BJ34" s="40">
        <v>200000</v>
      </c>
      <c r="BK34" s="40">
        <v>0</v>
      </c>
      <c r="BL34" s="40">
        <v>331960.20999999996</v>
      </c>
      <c r="BM34" s="40">
        <v>1547228.7599999998</v>
      </c>
      <c r="BN34" s="40">
        <v>490986.29</v>
      </c>
      <c r="BO34" s="40">
        <v>158164.55000000002</v>
      </c>
      <c r="BP34" s="40">
        <v>114805.22</v>
      </c>
      <c r="BQ34" s="40">
        <v>1053106.8899999999</v>
      </c>
      <c r="BR34" s="40">
        <v>356491.54</v>
      </c>
      <c r="BS34" s="40">
        <v>237436.68</v>
      </c>
      <c r="BT34" s="40">
        <v>59759.1</v>
      </c>
      <c r="BU34" s="40">
        <v>316965</v>
      </c>
      <c r="BV34" s="40">
        <v>0</v>
      </c>
      <c r="BW34" s="40">
        <v>0</v>
      </c>
      <c r="BX34" s="40">
        <v>89961.98000000001</v>
      </c>
      <c r="BY34" s="40">
        <v>19791.650000000001</v>
      </c>
      <c r="BZ34" s="40">
        <v>2897468.9</v>
      </c>
      <c r="CA34" s="40">
        <v>0</v>
      </c>
      <c r="CB34" s="40">
        <v>69708.28</v>
      </c>
      <c r="CC34" s="40">
        <v>44269.240000000005</v>
      </c>
      <c r="CD34" s="40">
        <v>299792.74</v>
      </c>
      <c r="CE34" s="40">
        <v>35452.1</v>
      </c>
      <c r="CF34" s="40">
        <v>0</v>
      </c>
      <c r="CG34" s="40">
        <v>0</v>
      </c>
      <c r="CH34" s="40">
        <v>0</v>
      </c>
      <c r="CI34" s="40">
        <v>0</v>
      </c>
      <c r="CJ34" s="40">
        <v>0</v>
      </c>
      <c r="CK34" s="40">
        <v>58998.49</v>
      </c>
      <c r="CL34" s="40">
        <v>1857.01</v>
      </c>
      <c r="CM34" s="40">
        <v>510077.86</v>
      </c>
      <c r="CN34" s="40">
        <v>12117042.209999999</v>
      </c>
      <c r="CO34" s="40">
        <v>1287.3</v>
      </c>
      <c r="CP34" s="40">
        <v>43955.22</v>
      </c>
      <c r="CQ34" s="40">
        <v>0</v>
      </c>
      <c r="CR34" s="40">
        <v>45242.520000000004</v>
      </c>
      <c r="CS34" s="40">
        <v>0</v>
      </c>
      <c r="CT34" s="40">
        <v>1287.3</v>
      </c>
      <c r="CU34" s="173">
        <v>2.8453322228735266E-2</v>
      </c>
      <c r="CV34" s="40">
        <v>-43955.22</v>
      </c>
      <c r="CW34" s="40">
        <v>0</v>
      </c>
      <c r="CX34" s="40">
        <v>0</v>
      </c>
      <c r="CY34" s="40">
        <v>45242.520000000004</v>
      </c>
      <c r="CZ34" s="40">
        <v>0</v>
      </c>
      <c r="DA34" s="40">
        <v>1287.3</v>
      </c>
      <c r="DB34" s="215">
        <v>2.8453322228735266E-2</v>
      </c>
      <c r="DC34" s="40">
        <v>-43955.22</v>
      </c>
      <c r="DD34" s="40">
        <v>20844.16</v>
      </c>
      <c r="DE34" s="40">
        <v>0</v>
      </c>
      <c r="DF34" s="40">
        <v>66086.680000000008</v>
      </c>
      <c r="DG34" s="40">
        <v>0</v>
      </c>
      <c r="DH34" s="40">
        <v>1287.3</v>
      </c>
      <c r="DI34" s="215">
        <v>1.9478963083029738E-2</v>
      </c>
      <c r="DJ34" s="40">
        <v>-64799.380000000005</v>
      </c>
      <c r="DK34" s="40">
        <v>0</v>
      </c>
      <c r="DL34" s="40">
        <v>0</v>
      </c>
      <c r="DM34" s="40">
        <v>66086.680000000008</v>
      </c>
      <c r="DN34" s="40">
        <v>0</v>
      </c>
      <c r="DO34" s="40">
        <v>1287.3</v>
      </c>
      <c r="DP34" s="215">
        <v>1.9478963083029738E-2</v>
      </c>
      <c r="DQ34" s="40">
        <v>-64799.380000000005</v>
      </c>
      <c r="DR34" s="40">
        <v>0</v>
      </c>
      <c r="DS34" s="40">
        <v>0</v>
      </c>
      <c r="DT34" s="40">
        <v>66086.680000000008</v>
      </c>
      <c r="DU34" s="40">
        <v>0</v>
      </c>
      <c r="DV34" s="40">
        <v>1287.3</v>
      </c>
      <c r="DW34" s="215">
        <v>1.9478963083029738E-2</v>
      </c>
      <c r="DX34" s="40">
        <v>-64799.380000000005</v>
      </c>
      <c r="DY34" s="40">
        <v>0</v>
      </c>
      <c r="DZ34" s="40">
        <v>0</v>
      </c>
      <c r="EA34" s="40">
        <v>66086.680000000008</v>
      </c>
      <c r="EB34" s="40">
        <v>0</v>
      </c>
      <c r="EC34" s="40">
        <v>1287.3</v>
      </c>
      <c r="ED34" s="215">
        <v>1.9478963083029738E-2</v>
      </c>
      <c r="EE34" s="40">
        <v>-64799.380000000005</v>
      </c>
      <c r="EF34" s="40">
        <v>0</v>
      </c>
      <c r="EG34" s="40">
        <v>0</v>
      </c>
      <c r="EH34" s="40">
        <v>66086.680000000008</v>
      </c>
      <c r="EI34" s="40">
        <v>0</v>
      </c>
      <c r="EJ34" s="40">
        <v>1287.3</v>
      </c>
      <c r="EK34" s="215">
        <v>1.9478963083029738E-2</v>
      </c>
      <c r="EL34" s="40">
        <v>-64799.380000000005</v>
      </c>
      <c r="EM34" s="40">
        <v>0</v>
      </c>
      <c r="EN34" s="40">
        <v>0</v>
      </c>
      <c r="EO34" s="40">
        <v>66086.680000000008</v>
      </c>
      <c r="EP34" s="40">
        <v>0</v>
      </c>
      <c r="EQ34" s="40">
        <v>1287.3</v>
      </c>
      <c r="ER34" s="215">
        <v>1.9478963083029738E-2</v>
      </c>
      <c r="ES34" s="40">
        <v>-64799.380000000005</v>
      </c>
      <c r="ET34" s="40">
        <v>0</v>
      </c>
      <c r="EU34" s="40">
        <v>0</v>
      </c>
      <c r="EV34" s="40">
        <v>66086.680000000008</v>
      </c>
      <c r="EW34" s="40">
        <v>0</v>
      </c>
      <c r="EX34" s="40">
        <v>1287.3</v>
      </c>
      <c r="EY34" s="215">
        <v>1.9478963083029738E-2</v>
      </c>
      <c r="EZ34" s="40">
        <v>-64799.380000000005</v>
      </c>
      <c r="FA34" s="40">
        <v>0</v>
      </c>
      <c r="FB34" s="40">
        <v>0</v>
      </c>
      <c r="FC34" s="40">
        <v>66086.680000000008</v>
      </c>
      <c r="FD34" s="40">
        <v>0</v>
      </c>
      <c r="FE34" s="40">
        <v>1287.3</v>
      </c>
      <c r="FF34" s="215">
        <v>1.9478963083029738E-2</v>
      </c>
      <c r="FG34" s="40">
        <v>-64799.380000000005</v>
      </c>
      <c r="FH34" s="40">
        <v>0</v>
      </c>
      <c r="FI34" s="40">
        <v>14733.25</v>
      </c>
      <c r="FJ34" s="40">
        <v>5182.88</v>
      </c>
      <c r="FK34" s="40">
        <v>0</v>
      </c>
      <c r="FL34" s="40">
        <v>5182.88</v>
      </c>
      <c r="FM34" s="215">
        <v>1</v>
      </c>
      <c r="FN34" s="40">
        <v>0</v>
      </c>
      <c r="FO34" s="40">
        <v>29962.58</v>
      </c>
      <c r="FP34" s="40">
        <v>-24779.7</v>
      </c>
      <c r="FQ34" s="215">
        <v>-4.7810676689408202</v>
      </c>
      <c r="FR34" s="40">
        <v>29962.58</v>
      </c>
      <c r="FS34" s="40">
        <v>0</v>
      </c>
      <c r="FT34" s="40">
        <v>0</v>
      </c>
      <c r="FU34" s="215">
        <v>-16.357642854937794</v>
      </c>
      <c r="FV34" s="40">
        <v>0</v>
      </c>
      <c r="FW34" s="40">
        <v>89962.58</v>
      </c>
      <c r="FX34" s="40">
        <v>-84779.7</v>
      </c>
      <c r="FY34" s="215">
        <v>-16.357642854937794</v>
      </c>
      <c r="FZ34" s="40">
        <v>89962.58</v>
      </c>
      <c r="GA34" s="40">
        <v>89962.58</v>
      </c>
      <c r="GB34" s="40">
        <v>-84779.7</v>
      </c>
      <c r="GC34" s="215">
        <v>-16.357642854937794</v>
      </c>
      <c r="GD34" s="40">
        <v>89962.58</v>
      </c>
      <c r="GE34" s="283">
        <v>66086.680000000008</v>
      </c>
      <c r="GF34" s="283">
        <v>0</v>
      </c>
      <c r="GG34" s="284">
        <v>12167108.34</v>
      </c>
      <c r="GH34" s="285"/>
    </row>
    <row r="35" spans="1:190" ht="75" customHeight="1" x14ac:dyDescent="0.3">
      <c r="A35" s="254" t="s">
        <v>1271</v>
      </c>
      <c r="B35" s="35">
        <v>23</v>
      </c>
      <c r="C35" s="40">
        <v>13</v>
      </c>
      <c r="D35" s="40" t="s">
        <v>599</v>
      </c>
      <c r="E35" s="40" t="s">
        <v>439</v>
      </c>
      <c r="F35" s="37" t="s">
        <v>1272</v>
      </c>
      <c r="G35" s="38" t="s">
        <v>33</v>
      </c>
      <c r="H35" s="38"/>
      <c r="I35" s="40" t="s">
        <v>34</v>
      </c>
      <c r="J35" s="40" t="s">
        <v>423</v>
      </c>
      <c r="K35" s="38" t="s">
        <v>222</v>
      </c>
      <c r="L35" s="38" t="s">
        <v>225</v>
      </c>
      <c r="M35" s="129">
        <v>8895441</v>
      </c>
      <c r="N35" s="40">
        <v>8895441</v>
      </c>
      <c r="O35" s="40">
        <v>0</v>
      </c>
      <c r="P35" s="129">
        <v>8895441</v>
      </c>
      <c r="Q35" s="40">
        <v>0</v>
      </c>
      <c r="R35" s="40">
        <v>0</v>
      </c>
      <c r="S35" s="40">
        <v>0</v>
      </c>
      <c r="T35" s="40" t="s">
        <v>423</v>
      </c>
      <c r="U35" s="40">
        <v>0</v>
      </c>
      <c r="V35" s="40">
        <v>0</v>
      </c>
      <c r="W35" s="40">
        <v>0</v>
      </c>
      <c r="X35" s="40">
        <v>0</v>
      </c>
      <c r="Y35" s="40">
        <v>0</v>
      </c>
      <c r="Z35" s="40">
        <v>0</v>
      </c>
      <c r="AA35" s="40">
        <v>0</v>
      </c>
      <c r="AB35" s="40">
        <v>0</v>
      </c>
      <c r="AC35" s="40">
        <v>0</v>
      </c>
      <c r="AD35" s="40">
        <v>0</v>
      </c>
      <c r="AE35" s="40">
        <v>0</v>
      </c>
      <c r="AF35" s="40">
        <v>0</v>
      </c>
      <c r="AG35" s="40">
        <v>0</v>
      </c>
      <c r="AH35" s="40">
        <v>0</v>
      </c>
      <c r="AI35" s="40">
        <v>0</v>
      </c>
      <c r="AJ35" s="40">
        <v>0</v>
      </c>
      <c r="AK35" s="40">
        <v>0</v>
      </c>
      <c r="AL35" s="40">
        <v>0</v>
      </c>
      <c r="AM35" s="40">
        <v>0</v>
      </c>
      <c r="AN35" s="40">
        <v>0</v>
      </c>
      <c r="AO35" s="40">
        <v>0</v>
      </c>
      <c r="AP35" s="40">
        <v>0</v>
      </c>
      <c r="AQ35" s="40">
        <v>0</v>
      </c>
      <c r="AR35" s="40">
        <v>0</v>
      </c>
      <c r="AS35" s="40">
        <v>0</v>
      </c>
      <c r="AT35" s="40">
        <v>0</v>
      </c>
      <c r="AU35" s="40">
        <v>0</v>
      </c>
      <c r="AV35" s="40">
        <v>0</v>
      </c>
      <c r="AW35" s="40">
        <v>0</v>
      </c>
      <c r="AX35" s="40">
        <v>0</v>
      </c>
      <c r="AY35" s="40">
        <v>0</v>
      </c>
      <c r="AZ35" s="40">
        <v>0</v>
      </c>
      <c r="BA35" s="40">
        <v>0</v>
      </c>
      <c r="BB35" s="40">
        <v>0</v>
      </c>
      <c r="BC35" s="40">
        <v>0</v>
      </c>
      <c r="BD35" s="40">
        <v>0</v>
      </c>
      <c r="BE35" s="40">
        <v>0</v>
      </c>
      <c r="BF35" s="40">
        <v>0</v>
      </c>
      <c r="BG35" s="40">
        <v>0</v>
      </c>
      <c r="BH35" s="40">
        <v>0</v>
      </c>
      <c r="BI35" s="40">
        <v>0</v>
      </c>
      <c r="BJ35" s="40">
        <v>0</v>
      </c>
      <c r="BK35" s="40">
        <v>0</v>
      </c>
      <c r="BL35" s="40">
        <v>0</v>
      </c>
      <c r="BM35" s="40">
        <v>0</v>
      </c>
      <c r="BN35" s="40">
        <v>0</v>
      </c>
      <c r="BO35" s="40">
        <v>0</v>
      </c>
      <c r="BP35" s="40">
        <v>0</v>
      </c>
      <c r="BQ35" s="40">
        <v>0</v>
      </c>
      <c r="BR35" s="40">
        <v>0</v>
      </c>
      <c r="BS35" s="40">
        <v>0</v>
      </c>
      <c r="BT35" s="40">
        <v>0</v>
      </c>
      <c r="BU35" s="40">
        <v>0</v>
      </c>
      <c r="BV35" s="40">
        <v>0</v>
      </c>
      <c r="BW35" s="40">
        <v>0</v>
      </c>
      <c r="BX35" s="40">
        <v>0</v>
      </c>
      <c r="BY35" s="40">
        <v>0</v>
      </c>
      <c r="BZ35" s="40">
        <v>0</v>
      </c>
      <c r="CA35" s="40">
        <v>0</v>
      </c>
      <c r="CB35" s="40">
        <v>0</v>
      </c>
      <c r="CC35" s="40">
        <v>0</v>
      </c>
      <c r="CD35" s="40">
        <v>0</v>
      </c>
      <c r="CE35" s="40">
        <v>0</v>
      </c>
      <c r="CF35" s="40">
        <v>0</v>
      </c>
      <c r="CG35" s="40">
        <v>0</v>
      </c>
      <c r="CH35" s="40">
        <v>0</v>
      </c>
      <c r="CI35" s="40">
        <v>0</v>
      </c>
      <c r="CJ35" s="40">
        <v>0</v>
      </c>
      <c r="CK35" s="40">
        <v>0</v>
      </c>
      <c r="CL35" s="40">
        <v>0</v>
      </c>
      <c r="CM35" s="40">
        <v>0</v>
      </c>
      <c r="CN35" s="40">
        <v>8974500.6999999993</v>
      </c>
      <c r="CO35" s="40">
        <v>0</v>
      </c>
      <c r="CP35" s="40">
        <v>2380274.6800000002</v>
      </c>
      <c r="CQ35" s="40">
        <v>0</v>
      </c>
      <c r="CR35" s="40">
        <v>2380274.6800000002</v>
      </c>
      <c r="CS35" s="40">
        <v>0</v>
      </c>
      <c r="CT35" s="40">
        <v>0</v>
      </c>
      <c r="CU35" s="173">
        <v>0</v>
      </c>
      <c r="CV35" s="212">
        <v>-2380274.6800000002</v>
      </c>
      <c r="CW35" s="40">
        <v>0</v>
      </c>
      <c r="CX35" s="40">
        <v>2380274.6800000002</v>
      </c>
      <c r="CY35" s="40">
        <v>2380274.6800000002</v>
      </c>
      <c r="CZ35" s="40">
        <v>0</v>
      </c>
      <c r="DA35" s="40">
        <v>2380274.6800000002</v>
      </c>
      <c r="DB35" s="215">
        <v>1</v>
      </c>
      <c r="DC35" s="40">
        <v>0</v>
      </c>
      <c r="DD35" s="40">
        <v>0</v>
      </c>
      <c r="DE35" s="40">
        <v>6594226.0199999996</v>
      </c>
      <c r="DF35" s="40">
        <v>2380274.6800000002</v>
      </c>
      <c r="DG35" s="40">
        <v>0</v>
      </c>
      <c r="DH35" s="40">
        <v>8974500.6999999993</v>
      </c>
      <c r="DI35" s="215">
        <v>3.7703634691438213</v>
      </c>
      <c r="DJ35" s="40">
        <v>6594226.0199999996</v>
      </c>
      <c r="DK35" s="40">
        <v>6595725.3200000003</v>
      </c>
      <c r="DL35" s="40">
        <v>0</v>
      </c>
      <c r="DM35" s="40">
        <v>8976000</v>
      </c>
      <c r="DN35" s="40">
        <v>0</v>
      </c>
      <c r="DO35" s="40">
        <v>8974500.6999999993</v>
      </c>
      <c r="DP35" s="215">
        <v>0.99983296568627444</v>
      </c>
      <c r="DQ35" s="40">
        <v>-1499.3000000007451</v>
      </c>
      <c r="DR35" s="40">
        <v>0</v>
      </c>
      <c r="DS35" s="40">
        <v>0</v>
      </c>
      <c r="DT35" s="40">
        <v>8976000</v>
      </c>
      <c r="DU35" s="40">
        <v>0</v>
      </c>
      <c r="DV35" s="40">
        <v>8974500.6999999993</v>
      </c>
      <c r="DW35" s="215">
        <v>0.99983296568627444</v>
      </c>
      <c r="DX35" s="40">
        <v>-1499.3000000007451</v>
      </c>
      <c r="DY35" s="40">
        <v>0</v>
      </c>
      <c r="DZ35" s="40">
        <v>0</v>
      </c>
      <c r="EA35" s="40">
        <v>8976000</v>
      </c>
      <c r="EB35" s="40">
        <v>0</v>
      </c>
      <c r="EC35" s="40">
        <v>8974500.6999999993</v>
      </c>
      <c r="ED35" s="215">
        <v>0.99983296568627444</v>
      </c>
      <c r="EE35" s="40">
        <v>-1499.3000000007451</v>
      </c>
      <c r="EF35" s="40">
        <v>0</v>
      </c>
      <c r="EG35" s="40">
        <v>0</v>
      </c>
      <c r="EH35" s="40">
        <v>8976000</v>
      </c>
      <c r="EI35" s="40">
        <v>0</v>
      </c>
      <c r="EJ35" s="40">
        <v>8974500.6999999993</v>
      </c>
      <c r="EK35" s="215">
        <v>0.99983296568627444</v>
      </c>
      <c r="EL35" s="40">
        <v>-1499.3000000007451</v>
      </c>
      <c r="EM35" s="40">
        <v>0</v>
      </c>
      <c r="EN35" s="40">
        <v>0</v>
      </c>
      <c r="EO35" s="40">
        <v>8976000</v>
      </c>
      <c r="EP35" s="40">
        <v>0</v>
      </c>
      <c r="EQ35" s="40">
        <v>8974500.6999999993</v>
      </c>
      <c r="ER35" s="215">
        <v>0.99983296568627444</v>
      </c>
      <c r="ES35" s="40">
        <v>-1499.3000000007451</v>
      </c>
      <c r="ET35" s="40">
        <v>0</v>
      </c>
      <c r="EU35" s="40">
        <v>0</v>
      </c>
      <c r="EV35" s="40">
        <v>8976000</v>
      </c>
      <c r="EW35" s="40">
        <v>0</v>
      </c>
      <c r="EX35" s="40">
        <v>8974500.6999999993</v>
      </c>
      <c r="EY35" s="215">
        <v>0.99983296568627444</v>
      </c>
      <c r="EZ35" s="40">
        <v>-1499.3000000007451</v>
      </c>
      <c r="FA35" s="40">
        <v>0</v>
      </c>
      <c r="FB35" s="40">
        <v>0</v>
      </c>
      <c r="FC35" s="40">
        <v>8976000</v>
      </c>
      <c r="FD35" s="40">
        <v>0</v>
      </c>
      <c r="FE35" s="40">
        <v>8974500.6999999993</v>
      </c>
      <c r="FF35" s="215">
        <v>0.99983296568627444</v>
      </c>
      <c r="FG35" s="40">
        <v>-1499.3000000007451</v>
      </c>
      <c r="FH35" s="40">
        <v>0</v>
      </c>
      <c r="FI35" s="40">
        <v>0</v>
      </c>
      <c r="FJ35" s="40">
        <v>0</v>
      </c>
      <c r="FK35" s="40">
        <v>0</v>
      </c>
      <c r="FL35" s="40">
        <v>0</v>
      </c>
      <c r="FM35" s="215" t="s">
        <v>1327</v>
      </c>
      <c r="FN35" s="40">
        <v>0</v>
      </c>
      <c r="FO35" s="40">
        <v>0</v>
      </c>
      <c r="FP35" s="40">
        <v>0</v>
      </c>
      <c r="FQ35" s="215" t="s">
        <v>1327</v>
      </c>
      <c r="FR35" s="40">
        <v>0</v>
      </c>
      <c r="FS35" s="40">
        <v>0</v>
      </c>
      <c r="FT35" s="40">
        <v>0</v>
      </c>
      <c r="FU35" s="215" t="s">
        <v>1327</v>
      </c>
      <c r="FV35" s="40">
        <v>0</v>
      </c>
      <c r="FW35" s="40">
        <v>0</v>
      </c>
      <c r="FX35" s="40">
        <v>0</v>
      </c>
      <c r="FY35" s="215" t="s">
        <v>1327</v>
      </c>
      <c r="FZ35" s="40">
        <v>0</v>
      </c>
      <c r="GA35" s="40">
        <v>0</v>
      </c>
      <c r="GB35" s="40">
        <v>-79059.7</v>
      </c>
      <c r="GC35" s="215" t="s">
        <v>1327</v>
      </c>
      <c r="GD35" s="40">
        <v>79059.7</v>
      </c>
      <c r="GE35" s="283">
        <v>8976000</v>
      </c>
      <c r="GF35" s="283">
        <v>0</v>
      </c>
      <c r="GG35" s="284">
        <v>8976000</v>
      </c>
      <c r="GH35" s="289"/>
    </row>
    <row r="36" spans="1:190" ht="75" customHeight="1" x14ac:dyDescent="0.3">
      <c r="A36" s="254" t="s">
        <v>1242</v>
      </c>
      <c r="B36" s="35">
        <v>24</v>
      </c>
      <c r="C36" s="35">
        <v>9</v>
      </c>
      <c r="D36" s="36" t="s">
        <v>117</v>
      </c>
      <c r="E36" s="37" t="s">
        <v>325</v>
      </c>
      <c r="F36" s="37" t="s">
        <v>576</v>
      </c>
      <c r="G36" s="38" t="s">
        <v>33</v>
      </c>
      <c r="H36" s="38" t="s">
        <v>1242</v>
      </c>
      <c r="I36" s="38" t="s">
        <v>89</v>
      </c>
      <c r="J36" s="38" t="s">
        <v>5</v>
      </c>
      <c r="K36" s="38" t="s">
        <v>222</v>
      </c>
      <c r="L36" s="38" t="s">
        <v>225</v>
      </c>
      <c r="M36" s="40">
        <v>2113177</v>
      </c>
      <c r="N36" s="40">
        <v>2113177</v>
      </c>
      <c r="O36" s="40">
        <v>0</v>
      </c>
      <c r="P36" s="98">
        <v>2113177</v>
      </c>
      <c r="Q36" s="40">
        <v>0</v>
      </c>
      <c r="R36" s="40">
        <v>0</v>
      </c>
      <c r="S36" s="40">
        <v>0</v>
      </c>
      <c r="T36" s="40" t="s">
        <v>5</v>
      </c>
      <c r="U36" s="40">
        <v>0</v>
      </c>
      <c r="V36" s="40">
        <v>6646.15</v>
      </c>
      <c r="W36" s="40">
        <v>0</v>
      </c>
      <c r="X36" s="40">
        <v>0</v>
      </c>
      <c r="Y36" s="40">
        <v>659.51</v>
      </c>
      <c r="Z36" s="40">
        <v>0</v>
      </c>
      <c r="AA36" s="40">
        <v>0</v>
      </c>
      <c r="AB36" s="40">
        <v>0</v>
      </c>
      <c r="AC36" s="40">
        <v>0</v>
      </c>
      <c r="AD36" s="40">
        <v>0</v>
      </c>
      <c r="AE36" s="40">
        <v>0</v>
      </c>
      <c r="AF36" s="40">
        <v>0</v>
      </c>
      <c r="AG36" s="40">
        <v>0</v>
      </c>
      <c r="AH36" s="40">
        <v>0</v>
      </c>
      <c r="AI36" s="40">
        <v>659.51</v>
      </c>
      <c r="AJ36" s="40">
        <v>7305.66</v>
      </c>
      <c r="AK36" s="40">
        <v>679.37</v>
      </c>
      <c r="AL36" s="40">
        <v>7985.03</v>
      </c>
      <c r="AM36" s="40">
        <v>0</v>
      </c>
      <c r="AN36" s="40">
        <v>3983.46</v>
      </c>
      <c r="AO36" s="40">
        <v>0</v>
      </c>
      <c r="AP36" s="40">
        <v>0</v>
      </c>
      <c r="AQ36" s="40">
        <v>1572.13</v>
      </c>
      <c r="AR36" s="40">
        <v>0</v>
      </c>
      <c r="AS36" s="40">
        <v>0</v>
      </c>
      <c r="AT36" s="40">
        <v>3787.23</v>
      </c>
      <c r="AU36" s="40">
        <v>30340.19</v>
      </c>
      <c r="AV36" s="40">
        <v>4345.3599999999997</v>
      </c>
      <c r="AW36" s="40">
        <v>0</v>
      </c>
      <c r="AX36" s="40">
        <v>0</v>
      </c>
      <c r="AY36" s="40">
        <v>44028.369999999995</v>
      </c>
      <c r="AZ36" s="40">
        <v>52013.399999999994</v>
      </c>
      <c r="BA36" s="40">
        <v>0</v>
      </c>
      <c r="BB36" s="40">
        <v>5968.57</v>
      </c>
      <c r="BC36" s="40">
        <v>0</v>
      </c>
      <c r="BD36" s="40">
        <v>0</v>
      </c>
      <c r="BE36" s="40">
        <v>0</v>
      </c>
      <c r="BF36" s="40">
        <v>0</v>
      </c>
      <c r="BG36" s="40">
        <v>302282.26999999996</v>
      </c>
      <c r="BH36" s="40">
        <v>0</v>
      </c>
      <c r="BI36" s="40">
        <v>0</v>
      </c>
      <c r="BJ36" s="40">
        <v>59611.86</v>
      </c>
      <c r="BK36" s="40">
        <v>16155.76</v>
      </c>
      <c r="BL36" s="40">
        <v>480211.39</v>
      </c>
      <c r="BM36" s="40">
        <v>864229.85</v>
      </c>
      <c r="BN36" s="40">
        <v>0</v>
      </c>
      <c r="BO36" s="40">
        <v>168473.11</v>
      </c>
      <c r="BP36" s="40">
        <v>0</v>
      </c>
      <c r="BQ36" s="40">
        <v>0</v>
      </c>
      <c r="BR36" s="40">
        <v>338824.58</v>
      </c>
      <c r="BS36" s="40">
        <v>0</v>
      </c>
      <c r="BT36" s="40">
        <v>0</v>
      </c>
      <c r="BU36" s="40">
        <v>468830.95</v>
      </c>
      <c r="BV36" s="40">
        <v>0</v>
      </c>
      <c r="BW36" s="40">
        <v>0</v>
      </c>
      <c r="BX36" s="40">
        <v>0</v>
      </c>
      <c r="BY36" s="40">
        <v>136281.95000000001</v>
      </c>
      <c r="BZ36" s="40">
        <v>1112410.5900000001</v>
      </c>
      <c r="CA36" s="40">
        <v>0</v>
      </c>
      <c r="CB36" s="40">
        <v>0</v>
      </c>
      <c r="CC36" s="40">
        <v>30137.16</v>
      </c>
      <c r="CD36" s="40">
        <v>0</v>
      </c>
      <c r="CE36" s="40">
        <v>0</v>
      </c>
      <c r="CF36" s="40">
        <v>20089.959999999995</v>
      </c>
      <c r="CG36" s="40">
        <v>0</v>
      </c>
      <c r="CH36" s="40">
        <v>28461.25</v>
      </c>
      <c r="CI36" s="40">
        <v>0</v>
      </c>
      <c r="CJ36" s="40">
        <v>0</v>
      </c>
      <c r="CK36" s="40">
        <v>0</v>
      </c>
      <c r="CL36" s="40">
        <v>0</v>
      </c>
      <c r="CM36" s="40">
        <v>78688.37</v>
      </c>
      <c r="CN36" s="40">
        <v>1858177.38</v>
      </c>
      <c r="CO36" s="40">
        <v>0</v>
      </c>
      <c r="CP36" s="40">
        <v>5834.78</v>
      </c>
      <c r="CQ36" s="40">
        <v>0</v>
      </c>
      <c r="CR36" s="40">
        <v>5834.78</v>
      </c>
      <c r="CS36" s="40">
        <v>0</v>
      </c>
      <c r="CT36" s="40">
        <v>0</v>
      </c>
      <c r="CU36" s="173">
        <v>0</v>
      </c>
      <c r="CV36" s="40">
        <v>-5834.78</v>
      </c>
      <c r="CW36" s="40">
        <v>0</v>
      </c>
      <c r="CX36" s="40">
        <v>0</v>
      </c>
      <c r="CY36" s="40">
        <v>5834.78</v>
      </c>
      <c r="CZ36" s="40">
        <v>0</v>
      </c>
      <c r="DA36" s="40">
        <v>0</v>
      </c>
      <c r="DB36" s="215">
        <v>0</v>
      </c>
      <c r="DC36" s="40">
        <v>-5834.78</v>
      </c>
      <c r="DD36" s="40">
        <v>0</v>
      </c>
      <c r="DE36" s="40">
        <v>0</v>
      </c>
      <c r="DF36" s="40">
        <v>5834.78</v>
      </c>
      <c r="DG36" s="40">
        <v>0</v>
      </c>
      <c r="DH36" s="40">
        <v>0</v>
      </c>
      <c r="DI36" s="215">
        <v>0</v>
      </c>
      <c r="DJ36" s="40">
        <v>-5834.78</v>
      </c>
      <c r="DK36" s="40">
        <v>0</v>
      </c>
      <c r="DL36" s="40">
        <v>0</v>
      </c>
      <c r="DM36" s="40">
        <v>5834.78</v>
      </c>
      <c r="DN36" s="40">
        <v>0</v>
      </c>
      <c r="DO36" s="40">
        <v>0</v>
      </c>
      <c r="DP36" s="215">
        <v>0</v>
      </c>
      <c r="DQ36" s="40">
        <v>-5834.78</v>
      </c>
      <c r="DR36" s="40">
        <v>0</v>
      </c>
      <c r="DS36" s="40">
        <v>0</v>
      </c>
      <c r="DT36" s="40">
        <v>5834.78</v>
      </c>
      <c r="DU36" s="40">
        <v>0</v>
      </c>
      <c r="DV36" s="40">
        <v>0</v>
      </c>
      <c r="DW36" s="215">
        <v>0</v>
      </c>
      <c r="DX36" s="40">
        <v>-5834.78</v>
      </c>
      <c r="DY36" s="40">
        <v>0</v>
      </c>
      <c r="DZ36" s="40">
        <v>0</v>
      </c>
      <c r="EA36" s="40">
        <v>5834.78</v>
      </c>
      <c r="EB36" s="40">
        <v>0</v>
      </c>
      <c r="EC36" s="40">
        <v>0</v>
      </c>
      <c r="ED36" s="215">
        <v>0</v>
      </c>
      <c r="EE36" s="40">
        <v>-5834.78</v>
      </c>
      <c r="EF36" s="40">
        <v>0</v>
      </c>
      <c r="EG36" s="40">
        <v>0</v>
      </c>
      <c r="EH36" s="40">
        <v>5834.78</v>
      </c>
      <c r="EI36" s="40">
        <v>0</v>
      </c>
      <c r="EJ36" s="40">
        <v>0</v>
      </c>
      <c r="EK36" s="215">
        <v>0</v>
      </c>
      <c r="EL36" s="40">
        <v>-5834.78</v>
      </c>
      <c r="EM36" s="40">
        <v>0</v>
      </c>
      <c r="EN36" s="40">
        <v>-249164.83</v>
      </c>
      <c r="EO36" s="40">
        <v>5834.78</v>
      </c>
      <c r="EP36" s="40">
        <v>249164.83</v>
      </c>
      <c r="EQ36" s="40">
        <v>-249164.83</v>
      </c>
      <c r="ER36" s="215">
        <v>-42.703380418798993</v>
      </c>
      <c r="ES36" s="212">
        <v>-254999.61</v>
      </c>
      <c r="ET36" s="40">
        <v>0</v>
      </c>
      <c r="EU36" s="40">
        <v>0</v>
      </c>
      <c r="EV36" s="40">
        <v>5834.78</v>
      </c>
      <c r="EW36" s="40">
        <v>249164.83</v>
      </c>
      <c r="EX36" s="40">
        <v>-249164.83</v>
      </c>
      <c r="EY36" s="215">
        <v>-42.703380418798993</v>
      </c>
      <c r="EZ36" s="212">
        <v>-254999.61</v>
      </c>
      <c r="FA36" s="40">
        <v>0</v>
      </c>
      <c r="FB36" s="40">
        <v>0</v>
      </c>
      <c r="FC36" s="40">
        <v>5834.78</v>
      </c>
      <c r="FD36" s="40">
        <v>249164.83</v>
      </c>
      <c r="FE36" s="40">
        <v>-249164.83</v>
      </c>
      <c r="FF36" s="215">
        <v>-42.703380418798993</v>
      </c>
      <c r="FG36" s="212">
        <v>-254999.61</v>
      </c>
      <c r="FH36" s="40">
        <v>0</v>
      </c>
      <c r="FI36" s="40">
        <v>0</v>
      </c>
      <c r="FJ36" s="40">
        <v>0</v>
      </c>
      <c r="FK36" s="40">
        <v>0</v>
      </c>
      <c r="FL36" s="40">
        <v>0</v>
      </c>
      <c r="FM36" s="215" t="s">
        <v>1327</v>
      </c>
      <c r="FN36" s="40">
        <v>0</v>
      </c>
      <c r="FO36" s="40">
        <v>75175.22</v>
      </c>
      <c r="FP36" s="40">
        <v>-75175.22</v>
      </c>
      <c r="FQ36" s="215" t="s">
        <v>1327</v>
      </c>
      <c r="FR36" s="40">
        <v>75175.22</v>
      </c>
      <c r="FS36" s="40">
        <v>0</v>
      </c>
      <c r="FT36" s="40">
        <v>0</v>
      </c>
      <c r="FU36" s="215" t="s">
        <v>1327</v>
      </c>
      <c r="FV36" s="40">
        <v>0</v>
      </c>
      <c r="FW36" s="40">
        <v>75175.22</v>
      </c>
      <c r="FX36" s="40">
        <v>-75175.22</v>
      </c>
      <c r="FY36" s="215" t="s">
        <v>1327</v>
      </c>
      <c r="FZ36" s="40">
        <v>75175.22</v>
      </c>
      <c r="GA36" s="40">
        <v>75175.22</v>
      </c>
      <c r="GB36" s="40">
        <v>-75175.22</v>
      </c>
      <c r="GC36" s="215" t="s">
        <v>1327</v>
      </c>
      <c r="GD36" s="40">
        <v>75175.22</v>
      </c>
      <c r="GE36" s="283">
        <v>5834.78</v>
      </c>
      <c r="GF36" s="283">
        <v>0.01</v>
      </c>
      <c r="GG36" s="284">
        <v>2113177</v>
      </c>
      <c r="GH36" s="285"/>
    </row>
    <row r="37" spans="1:190" ht="75" customHeight="1" x14ac:dyDescent="0.3">
      <c r="A37" s="254" t="s">
        <v>1123</v>
      </c>
      <c r="B37" s="35">
        <v>25</v>
      </c>
      <c r="C37" s="38">
        <v>4</v>
      </c>
      <c r="D37" s="37" t="s">
        <v>136</v>
      </c>
      <c r="E37" s="37" t="s">
        <v>252</v>
      </c>
      <c r="F37" s="37" t="s">
        <v>492</v>
      </c>
      <c r="G37" s="38">
        <v>2</v>
      </c>
      <c r="H37" s="38" t="s">
        <v>1123</v>
      </c>
      <c r="I37" s="38" t="s">
        <v>41</v>
      </c>
      <c r="J37" s="38" t="s">
        <v>6</v>
      </c>
      <c r="K37" s="38" t="s">
        <v>221</v>
      </c>
      <c r="L37" s="38" t="s">
        <v>225</v>
      </c>
      <c r="M37" s="40">
        <v>10616745</v>
      </c>
      <c r="N37" s="40">
        <v>10616745</v>
      </c>
      <c r="O37" s="40">
        <v>10616745</v>
      </c>
      <c r="P37" s="40">
        <v>0</v>
      </c>
      <c r="Q37" s="40">
        <v>0</v>
      </c>
      <c r="R37" s="40">
        <v>0</v>
      </c>
      <c r="S37" s="40">
        <v>0</v>
      </c>
      <c r="T37" s="40" t="s">
        <v>6</v>
      </c>
      <c r="U37" s="40">
        <v>0</v>
      </c>
      <c r="V37" s="40">
        <v>0</v>
      </c>
      <c r="W37" s="40">
        <v>0</v>
      </c>
      <c r="X37" s="40">
        <v>0</v>
      </c>
      <c r="Y37" s="40">
        <v>0</v>
      </c>
      <c r="Z37" s="40">
        <v>0</v>
      </c>
      <c r="AA37" s="40">
        <v>0</v>
      </c>
      <c r="AB37" s="40">
        <v>0</v>
      </c>
      <c r="AC37" s="40">
        <v>0</v>
      </c>
      <c r="AD37" s="40">
        <v>0</v>
      </c>
      <c r="AE37" s="40">
        <v>0</v>
      </c>
      <c r="AF37" s="40">
        <v>0</v>
      </c>
      <c r="AG37" s="40">
        <v>0</v>
      </c>
      <c r="AH37" s="40">
        <v>0</v>
      </c>
      <c r="AI37" s="40">
        <v>0</v>
      </c>
      <c r="AJ37" s="40">
        <v>0</v>
      </c>
      <c r="AK37" s="40">
        <v>203646.72</v>
      </c>
      <c r="AL37" s="40">
        <v>203646.72</v>
      </c>
      <c r="AM37" s="40">
        <v>58196.149999999994</v>
      </c>
      <c r="AN37" s="40">
        <v>110785.02</v>
      </c>
      <c r="AO37" s="40">
        <v>960</v>
      </c>
      <c r="AP37" s="40">
        <v>0</v>
      </c>
      <c r="AQ37" s="40">
        <v>158357.40999999997</v>
      </c>
      <c r="AR37" s="40">
        <v>228080.86000000002</v>
      </c>
      <c r="AS37" s="40">
        <v>1439451.77</v>
      </c>
      <c r="AT37" s="40">
        <v>738743.32000000007</v>
      </c>
      <c r="AU37" s="40">
        <v>212488.87</v>
      </c>
      <c r="AV37" s="40">
        <v>218200</v>
      </c>
      <c r="AW37" s="40">
        <v>77868.569999999992</v>
      </c>
      <c r="AX37" s="40">
        <v>66075</v>
      </c>
      <c r="AY37" s="40">
        <v>3309206.97</v>
      </c>
      <c r="AZ37" s="40">
        <v>3512853.6900000004</v>
      </c>
      <c r="BA37" s="40">
        <v>283142.70999999996</v>
      </c>
      <c r="BB37" s="40">
        <v>1417638.6099999999</v>
      </c>
      <c r="BC37" s="40">
        <v>334306.49</v>
      </c>
      <c r="BD37" s="40">
        <v>605897.07999999996</v>
      </c>
      <c r="BE37" s="40">
        <v>60060.04</v>
      </c>
      <c r="BF37" s="40">
        <v>417962.68</v>
      </c>
      <c r="BG37" s="40">
        <v>446976.43</v>
      </c>
      <c r="BH37" s="40">
        <v>15067.439999999999</v>
      </c>
      <c r="BI37" s="40">
        <v>14.149999999999999</v>
      </c>
      <c r="BJ37" s="40">
        <v>0</v>
      </c>
      <c r="BK37" s="40">
        <v>636870.32000000007</v>
      </c>
      <c r="BL37" s="40">
        <v>37139.279999999999</v>
      </c>
      <c r="BM37" s="40">
        <v>4255075.2300000004</v>
      </c>
      <c r="BN37" s="40">
        <v>404129.88</v>
      </c>
      <c r="BO37" s="40">
        <v>25758.04</v>
      </c>
      <c r="BP37" s="40">
        <v>0</v>
      </c>
      <c r="BQ37" s="40">
        <v>0</v>
      </c>
      <c r="BR37" s="40">
        <v>163131.22999999998</v>
      </c>
      <c r="BS37" s="40">
        <v>0</v>
      </c>
      <c r="BT37" s="40">
        <v>540032.06000000006</v>
      </c>
      <c r="BU37" s="40">
        <v>22563.1</v>
      </c>
      <c r="BV37" s="40">
        <v>0</v>
      </c>
      <c r="BW37" s="40">
        <v>18644</v>
      </c>
      <c r="BX37" s="40">
        <v>0</v>
      </c>
      <c r="BY37" s="40">
        <v>53463.11</v>
      </c>
      <c r="BZ37" s="40">
        <v>1227721.4200000002</v>
      </c>
      <c r="CA37" s="40">
        <v>0</v>
      </c>
      <c r="CB37" s="40">
        <v>0</v>
      </c>
      <c r="CC37" s="40">
        <v>1042200</v>
      </c>
      <c r="CD37" s="40">
        <v>0</v>
      </c>
      <c r="CE37" s="40">
        <v>0</v>
      </c>
      <c r="CF37" s="40">
        <v>0</v>
      </c>
      <c r="CG37" s="40">
        <v>0</v>
      </c>
      <c r="CH37" s="40">
        <v>0</v>
      </c>
      <c r="CI37" s="40">
        <v>15368</v>
      </c>
      <c r="CJ37" s="40">
        <v>0</v>
      </c>
      <c r="CK37" s="40">
        <v>0</v>
      </c>
      <c r="CL37" s="40">
        <v>0</v>
      </c>
      <c r="CM37" s="40">
        <v>1057568</v>
      </c>
      <c r="CN37" s="40">
        <v>10369517.720000003</v>
      </c>
      <c r="CO37" s="40">
        <v>-1300</v>
      </c>
      <c r="CP37" s="40">
        <v>0</v>
      </c>
      <c r="CQ37" s="40">
        <v>-1300</v>
      </c>
      <c r="CR37" s="40">
        <v>-1300</v>
      </c>
      <c r="CS37" s="40">
        <v>2600</v>
      </c>
      <c r="CT37" s="40">
        <v>-2600</v>
      </c>
      <c r="CU37" s="173">
        <v>2</v>
      </c>
      <c r="CV37" s="40">
        <v>-1300</v>
      </c>
      <c r="CW37" s="40">
        <v>0</v>
      </c>
      <c r="CX37" s="40">
        <v>-9000</v>
      </c>
      <c r="CY37" s="40">
        <v>-1300</v>
      </c>
      <c r="CZ37" s="40">
        <v>11600</v>
      </c>
      <c r="DA37" s="40">
        <v>-11600</v>
      </c>
      <c r="DB37" s="215">
        <v>8.9230769230769234</v>
      </c>
      <c r="DC37" s="40">
        <v>-10300</v>
      </c>
      <c r="DD37" s="40">
        <v>0</v>
      </c>
      <c r="DE37" s="40">
        <v>0</v>
      </c>
      <c r="DF37" s="40">
        <v>-1300</v>
      </c>
      <c r="DG37" s="40">
        <v>11600</v>
      </c>
      <c r="DH37" s="40">
        <v>-11600</v>
      </c>
      <c r="DI37" s="215">
        <v>8.9230769230769234</v>
      </c>
      <c r="DJ37" s="40">
        <v>-10300</v>
      </c>
      <c r="DK37" s="40">
        <v>0</v>
      </c>
      <c r="DL37" s="40">
        <v>0</v>
      </c>
      <c r="DM37" s="40">
        <v>-1300</v>
      </c>
      <c r="DN37" s="40">
        <v>11600</v>
      </c>
      <c r="DO37" s="40">
        <v>-11600</v>
      </c>
      <c r="DP37" s="215">
        <v>8.9230769230769234</v>
      </c>
      <c r="DQ37" s="40">
        <v>-10300</v>
      </c>
      <c r="DR37" s="40">
        <v>0</v>
      </c>
      <c r="DS37" s="40">
        <v>0</v>
      </c>
      <c r="DT37" s="40">
        <v>-1300</v>
      </c>
      <c r="DU37" s="40">
        <v>11600</v>
      </c>
      <c r="DV37" s="40">
        <v>-11600</v>
      </c>
      <c r="DW37" s="215">
        <v>8.9230769230769234</v>
      </c>
      <c r="DX37" s="40">
        <v>-10300</v>
      </c>
      <c r="DY37" s="40">
        <v>115800</v>
      </c>
      <c r="DZ37" s="40">
        <v>115800</v>
      </c>
      <c r="EA37" s="40">
        <v>114500</v>
      </c>
      <c r="EB37" s="40">
        <v>11600</v>
      </c>
      <c r="EC37" s="40">
        <v>104200</v>
      </c>
      <c r="ED37" s="215">
        <v>0.91004366812227078</v>
      </c>
      <c r="EE37" s="40">
        <v>-10300</v>
      </c>
      <c r="EF37" s="40">
        <v>252467.73</v>
      </c>
      <c r="EG37" s="40">
        <v>0</v>
      </c>
      <c r="EH37" s="40">
        <v>366967.73</v>
      </c>
      <c r="EI37" s="40">
        <v>11600</v>
      </c>
      <c r="EJ37" s="40">
        <v>104200</v>
      </c>
      <c r="EK37" s="215">
        <v>0.28394867308904792</v>
      </c>
      <c r="EL37" s="212">
        <v>-262767.73</v>
      </c>
      <c r="EM37" s="40">
        <v>0</v>
      </c>
      <c r="EN37" s="40">
        <v>215836.37</v>
      </c>
      <c r="EO37" s="40">
        <v>366967.73</v>
      </c>
      <c r="EP37" s="40">
        <v>11600</v>
      </c>
      <c r="EQ37" s="40">
        <v>320036.37</v>
      </c>
      <c r="ER37" s="215">
        <v>0.87211038965197296</v>
      </c>
      <c r="ES37" s="40">
        <v>-46931.359999999986</v>
      </c>
      <c r="ET37" s="40">
        <v>0</v>
      </c>
      <c r="EU37" s="40">
        <v>-736.99</v>
      </c>
      <c r="EV37" s="40">
        <v>366967.73</v>
      </c>
      <c r="EW37" s="40">
        <v>12336.99</v>
      </c>
      <c r="EX37" s="40">
        <v>319299.38</v>
      </c>
      <c r="EY37" s="215">
        <v>0.87010206592279937</v>
      </c>
      <c r="EZ37" s="40">
        <v>-47668.349999999977</v>
      </c>
      <c r="FA37" s="40">
        <v>0</v>
      </c>
      <c r="FB37" s="40">
        <v>-3000</v>
      </c>
      <c r="FC37" s="40">
        <v>366967.73</v>
      </c>
      <c r="FD37" s="40">
        <v>15336.99</v>
      </c>
      <c r="FE37" s="40">
        <v>316299.38</v>
      </c>
      <c r="FF37" s="215">
        <v>0.86192696017167514</v>
      </c>
      <c r="FG37" s="40">
        <v>-50668.349999999977</v>
      </c>
      <c r="FH37" s="40">
        <v>0</v>
      </c>
      <c r="FI37" s="40">
        <v>0</v>
      </c>
      <c r="FJ37" s="40">
        <v>221184.49</v>
      </c>
      <c r="FK37" s="40">
        <v>1300</v>
      </c>
      <c r="FL37" s="40">
        <v>-1300</v>
      </c>
      <c r="FM37" s="215">
        <v>-5.8774464701390229E-3</v>
      </c>
      <c r="FN37" s="40">
        <v>222484.49</v>
      </c>
      <c r="FO37" s="40">
        <v>2600</v>
      </c>
      <c r="FP37" s="40">
        <v>-2600</v>
      </c>
      <c r="FQ37" s="215">
        <v>-1.1754892940278046E-2</v>
      </c>
      <c r="FR37" s="40">
        <v>223784.49</v>
      </c>
      <c r="FS37" s="40">
        <v>1282.79</v>
      </c>
      <c r="FT37" s="40">
        <v>1479250.22</v>
      </c>
      <c r="FU37" s="215">
        <v>0.73236767189236462</v>
      </c>
      <c r="FV37" s="40">
        <v>19197.839999999982</v>
      </c>
      <c r="FW37" s="40">
        <v>5200</v>
      </c>
      <c r="FX37" s="40">
        <v>160688.37</v>
      </c>
      <c r="FY37" s="215">
        <v>0.72649022542222563</v>
      </c>
      <c r="FZ37" s="40">
        <v>60496.119999999995</v>
      </c>
      <c r="GA37" s="40">
        <v>16500</v>
      </c>
      <c r="GB37" s="40">
        <v>149388.37</v>
      </c>
      <c r="GC37" s="215">
        <v>0.67540165225870952</v>
      </c>
      <c r="GD37" s="40">
        <v>71796.12</v>
      </c>
      <c r="GE37" s="283">
        <v>366967.73</v>
      </c>
      <c r="GF37" s="283">
        <v>104174.13</v>
      </c>
      <c r="GG37" s="284">
        <v>10524360.200000001</v>
      </c>
      <c r="GH37" s="285"/>
    </row>
    <row r="38" spans="1:190" ht="75" customHeight="1" x14ac:dyDescent="0.3">
      <c r="A38" s="254" t="s">
        <v>1158</v>
      </c>
      <c r="B38" s="35">
        <v>26</v>
      </c>
      <c r="C38" s="38">
        <v>5</v>
      </c>
      <c r="D38" s="37" t="s">
        <v>142</v>
      </c>
      <c r="E38" s="37" t="s">
        <v>266</v>
      </c>
      <c r="F38" s="37" t="s">
        <v>509</v>
      </c>
      <c r="G38" s="38" t="s">
        <v>33</v>
      </c>
      <c r="H38" s="38" t="s">
        <v>1158</v>
      </c>
      <c r="I38" s="41" t="s">
        <v>82</v>
      </c>
      <c r="J38" s="41" t="s">
        <v>5</v>
      </c>
      <c r="K38" s="38" t="s">
        <v>222</v>
      </c>
      <c r="L38" s="38" t="s">
        <v>225</v>
      </c>
      <c r="M38" s="40">
        <v>58552956</v>
      </c>
      <c r="N38" s="40">
        <v>58552956</v>
      </c>
      <c r="O38" s="40">
        <v>0</v>
      </c>
      <c r="P38" s="40">
        <v>58552956</v>
      </c>
      <c r="Q38" s="40">
        <v>0</v>
      </c>
      <c r="R38" s="40">
        <v>0</v>
      </c>
      <c r="S38" s="40">
        <v>0</v>
      </c>
      <c r="T38" s="40" t="s">
        <v>5</v>
      </c>
      <c r="U38" s="40">
        <v>0</v>
      </c>
      <c r="V38" s="40">
        <v>0</v>
      </c>
      <c r="W38" s="40">
        <v>0</v>
      </c>
      <c r="X38" s="40">
        <v>0</v>
      </c>
      <c r="Y38" s="40">
        <v>0</v>
      </c>
      <c r="Z38" s="40">
        <v>0</v>
      </c>
      <c r="AA38" s="40">
        <v>0</v>
      </c>
      <c r="AB38" s="40">
        <v>8290568.9500000002</v>
      </c>
      <c r="AC38" s="40">
        <v>0</v>
      </c>
      <c r="AD38" s="40">
        <v>0</v>
      </c>
      <c r="AE38" s="40">
        <v>0</v>
      </c>
      <c r="AF38" s="40">
        <v>0</v>
      </c>
      <c r="AG38" s="40">
        <v>359220.32</v>
      </c>
      <c r="AH38" s="40">
        <v>2435069.61</v>
      </c>
      <c r="AI38" s="40">
        <v>11084858.879999999</v>
      </c>
      <c r="AJ38" s="40">
        <v>11084858.879999999</v>
      </c>
      <c r="AK38" s="40">
        <v>6058708.5</v>
      </c>
      <c r="AL38" s="40">
        <v>17143567.379999999</v>
      </c>
      <c r="AM38" s="40">
        <v>1476621.6600000001</v>
      </c>
      <c r="AN38" s="40">
        <v>0</v>
      </c>
      <c r="AO38" s="40">
        <v>1492287.76</v>
      </c>
      <c r="AP38" s="40">
        <v>0</v>
      </c>
      <c r="AQ38" s="40">
        <v>1468446.4000000001</v>
      </c>
      <c r="AR38" s="40">
        <v>0</v>
      </c>
      <c r="AS38" s="40">
        <v>46175.93</v>
      </c>
      <c r="AT38" s="40">
        <v>0</v>
      </c>
      <c r="AU38" s="40">
        <v>0</v>
      </c>
      <c r="AV38" s="40">
        <v>37724.660000000003</v>
      </c>
      <c r="AW38" s="40">
        <v>0</v>
      </c>
      <c r="AX38" s="40">
        <v>870323.71</v>
      </c>
      <c r="AY38" s="40">
        <v>5391580.1200000001</v>
      </c>
      <c r="AZ38" s="40">
        <v>22535147.5</v>
      </c>
      <c r="BA38" s="40">
        <v>135974.29</v>
      </c>
      <c r="BB38" s="40">
        <v>92987.89</v>
      </c>
      <c r="BC38" s="40">
        <v>6074.78</v>
      </c>
      <c r="BD38" s="40">
        <v>0</v>
      </c>
      <c r="BE38" s="40">
        <v>453003.58999999997</v>
      </c>
      <c r="BF38" s="40">
        <v>518034.91</v>
      </c>
      <c r="BG38" s="40">
        <v>7664.56</v>
      </c>
      <c r="BH38" s="40">
        <v>2721369.52</v>
      </c>
      <c r="BI38" s="40">
        <v>0</v>
      </c>
      <c r="BJ38" s="40">
        <v>1082390.2</v>
      </c>
      <c r="BK38" s="40">
        <v>0</v>
      </c>
      <c r="BL38" s="40">
        <v>1308643.26</v>
      </c>
      <c r="BM38" s="40">
        <v>6326143</v>
      </c>
      <c r="BN38" s="40">
        <v>140250</v>
      </c>
      <c r="BO38" s="40">
        <v>8335.84</v>
      </c>
      <c r="BP38" s="40">
        <v>91264.8</v>
      </c>
      <c r="BQ38" s="40">
        <v>702892.65</v>
      </c>
      <c r="BR38" s="40">
        <v>18586.990000000002</v>
      </c>
      <c r="BS38" s="40">
        <v>0</v>
      </c>
      <c r="BT38" s="40">
        <v>5989.95</v>
      </c>
      <c r="BU38" s="40">
        <v>199157.62</v>
      </c>
      <c r="BV38" s="40">
        <v>0</v>
      </c>
      <c r="BW38" s="40">
        <v>3919.39</v>
      </c>
      <c r="BX38" s="40">
        <v>375884.53</v>
      </c>
      <c r="BY38" s="40">
        <v>1042222.88</v>
      </c>
      <c r="BZ38" s="40">
        <v>2588504.65</v>
      </c>
      <c r="CA38" s="40">
        <v>22186.06</v>
      </c>
      <c r="CB38" s="40">
        <v>55727.78</v>
      </c>
      <c r="CC38" s="40">
        <v>156405.66</v>
      </c>
      <c r="CD38" s="40">
        <v>88811.41</v>
      </c>
      <c r="CE38" s="40">
        <v>0</v>
      </c>
      <c r="CF38" s="40">
        <v>0</v>
      </c>
      <c r="CG38" s="40">
        <v>0</v>
      </c>
      <c r="CH38" s="40">
        <v>1295433.17</v>
      </c>
      <c r="CI38" s="40">
        <v>0</v>
      </c>
      <c r="CJ38" s="40">
        <v>0</v>
      </c>
      <c r="CK38" s="40">
        <v>0</v>
      </c>
      <c r="CL38" s="40">
        <v>7814578.0299999993</v>
      </c>
      <c r="CM38" s="40">
        <v>9433142.1099999994</v>
      </c>
      <c r="CN38" s="40">
        <v>49169988.32</v>
      </c>
      <c r="CO38" s="40">
        <v>129544.03</v>
      </c>
      <c r="CP38" s="40">
        <v>701048.3</v>
      </c>
      <c r="CQ38" s="40">
        <v>701048.3</v>
      </c>
      <c r="CR38" s="40">
        <v>830592.33000000007</v>
      </c>
      <c r="CS38" s="40">
        <v>0</v>
      </c>
      <c r="CT38" s="40">
        <v>830592.33000000007</v>
      </c>
      <c r="CU38" s="173">
        <v>1</v>
      </c>
      <c r="CV38" s="40">
        <v>0</v>
      </c>
      <c r="CW38" s="40">
        <v>0</v>
      </c>
      <c r="CX38" s="40">
        <v>1156537.6599999999</v>
      </c>
      <c r="CY38" s="40">
        <v>830592.33000000007</v>
      </c>
      <c r="CZ38" s="40">
        <v>0</v>
      </c>
      <c r="DA38" s="40">
        <v>1987129.99</v>
      </c>
      <c r="DB38" s="215">
        <v>2.3924251624139123</v>
      </c>
      <c r="DC38" s="40">
        <v>1156537.6599999999</v>
      </c>
      <c r="DD38" s="40">
        <v>4755.47</v>
      </c>
      <c r="DE38" s="40">
        <v>682937.31</v>
      </c>
      <c r="DF38" s="40">
        <v>835347.8</v>
      </c>
      <c r="DG38" s="40">
        <v>0</v>
      </c>
      <c r="DH38" s="40">
        <v>2670067.2999999998</v>
      </c>
      <c r="DI38" s="215">
        <v>3.1963540216422426</v>
      </c>
      <c r="DJ38" s="40">
        <v>1834719.4999999998</v>
      </c>
      <c r="DK38" s="40">
        <v>101481.01</v>
      </c>
      <c r="DL38" s="40">
        <v>0</v>
      </c>
      <c r="DM38" s="40">
        <v>936828.81</v>
      </c>
      <c r="DN38" s="40">
        <v>0</v>
      </c>
      <c r="DO38" s="40">
        <v>2670067.2999999998</v>
      </c>
      <c r="DP38" s="215">
        <v>2.8501122846552933</v>
      </c>
      <c r="DQ38" s="40">
        <v>1733238.4899999998</v>
      </c>
      <c r="DR38" s="40">
        <v>330197.17</v>
      </c>
      <c r="DS38" s="40">
        <v>372475.87</v>
      </c>
      <c r="DT38" s="40">
        <v>1267025.98</v>
      </c>
      <c r="DU38" s="40">
        <v>0</v>
      </c>
      <c r="DV38" s="40">
        <v>3042543.17</v>
      </c>
      <c r="DW38" s="215">
        <v>2.401326585268599</v>
      </c>
      <c r="DX38" s="40">
        <v>1775517.19</v>
      </c>
      <c r="DY38" s="40">
        <v>1813749.04</v>
      </c>
      <c r="DZ38" s="40">
        <v>0</v>
      </c>
      <c r="EA38" s="40">
        <v>3080775.02</v>
      </c>
      <c r="EB38" s="40">
        <v>0</v>
      </c>
      <c r="EC38" s="40">
        <v>3042543.17</v>
      </c>
      <c r="ED38" s="215">
        <v>0.98759018436860735</v>
      </c>
      <c r="EE38" s="40">
        <v>-38231.850000000093</v>
      </c>
      <c r="EF38" s="40">
        <v>1607612.39</v>
      </c>
      <c r="EG38" s="40">
        <v>972457.63</v>
      </c>
      <c r="EH38" s="40">
        <v>4688387.41</v>
      </c>
      <c r="EI38" s="40">
        <v>0</v>
      </c>
      <c r="EJ38" s="40">
        <v>4015000.8</v>
      </c>
      <c r="EK38" s="215">
        <v>0.85637138079423336</v>
      </c>
      <c r="EL38" s="212">
        <v>-673386.61000000034</v>
      </c>
      <c r="EM38" s="40">
        <v>0</v>
      </c>
      <c r="EN38" s="40">
        <v>2027707.96</v>
      </c>
      <c r="EO38" s="40">
        <v>4688387.41</v>
      </c>
      <c r="EP38" s="40">
        <v>0</v>
      </c>
      <c r="EQ38" s="40">
        <v>6042708.7599999998</v>
      </c>
      <c r="ER38" s="215">
        <v>1.2888672013561266</v>
      </c>
      <c r="ES38" s="40">
        <v>1354321.3499999996</v>
      </c>
      <c r="ET38" s="40">
        <v>115878.23</v>
      </c>
      <c r="EU38" s="40">
        <v>0</v>
      </c>
      <c r="EV38" s="40">
        <v>4804265.6400000006</v>
      </c>
      <c r="EW38" s="40">
        <v>0</v>
      </c>
      <c r="EX38" s="40">
        <v>6042708.7599999998</v>
      </c>
      <c r="EY38" s="215">
        <v>1.2577799007800075</v>
      </c>
      <c r="EZ38" s="40">
        <v>1238443.1199999992</v>
      </c>
      <c r="FA38" s="40">
        <v>1370387.87</v>
      </c>
      <c r="FB38" s="40">
        <v>425000</v>
      </c>
      <c r="FC38" s="40">
        <v>6174653.5100000007</v>
      </c>
      <c r="FD38" s="40">
        <v>0</v>
      </c>
      <c r="FE38" s="40">
        <v>6467708.7599999998</v>
      </c>
      <c r="FF38" s="215">
        <v>1.0474610032004854</v>
      </c>
      <c r="FG38" s="40">
        <v>293055.24999999907</v>
      </c>
      <c r="FH38" s="40">
        <v>0</v>
      </c>
      <c r="FI38" s="40">
        <v>1819342.3</v>
      </c>
      <c r="FJ38" s="40">
        <v>4837206.45</v>
      </c>
      <c r="FK38" s="40">
        <v>0</v>
      </c>
      <c r="FL38" s="40">
        <v>0</v>
      </c>
      <c r="FM38" s="215">
        <v>0</v>
      </c>
      <c r="FN38" s="40">
        <v>4837206.45</v>
      </c>
      <c r="FO38" s="40">
        <v>0</v>
      </c>
      <c r="FP38" s="40">
        <v>0</v>
      </c>
      <c r="FQ38" s="215">
        <v>0</v>
      </c>
      <c r="FR38" s="40">
        <v>4837206.45</v>
      </c>
      <c r="FS38" s="40">
        <v>1897373.12</v>
      </c>
      <c r="FT38" s="40">
        <v>-1897373.12</v>
      </c>
      <c r="FU38" s="215">
        <v>0.1259593458120854</v>
      </c>
      <c r="FV38" s="40">
        <v>3804283.53</v>
      </c>
      <c r="FW38" s="40">
        <v>0</v>
      </c>
      <c r="FX38" s="40">
        <v>2167589</v>
      </c>
      <c r="FY38" s="215">
        <v>0.44810760557883567</v>
      </c>
      <c r="FZ38" s="40">
        <v>2669617.4499999997</v>
      </c>
      <c r="GA38" s="40">
        <v>0</v>
      </c>
      <c r="GB38" s="40">
        <v>4773169.95</v>
      </c>
      <c r="GC38" s="215">
        <v>0.98676167728999864</v>
      </c>
      <c r="GD38" s="40">
        <v>64036.499999999534</v>
      </c>
      <c r="GE38" s="283">
        <v>6174653.5100000007</v>
      </c>
      <c r="GF38" s="283">
        <v>7347884.3799999999</v>
      </c>
      <c r="GG38" s="284">
        <v>54405475.149999991</v>
      </c>
      <c r="GH38" s="285"/>
    </row>
    <row r="39" spans="1:190" ht="75" customHeight="1" x14ac:dyDescent="0.3">
      <c r="A39" s="254" t="s">
        <v>1069</v>
      </c>
      <c r="B39" s="35">
        <v>27</v>
      </c>
      <c r="C39" s="35">
        <v>1</v>
      </c>
      <c r="D39" s="36" t="s">
        <v>39</v>
      </c>
      <c r="E39" s="37" t="s">
        <v>232</v>
      </c>
      <c r="F39" s="37" t="s">
        <v>461</v>
      </c>
      <c r="G39" s="38">
        <v>2</v>
      </c>
      <c r="H39" s="38" t="s">
        <v>1069</v>
      </c>
      <c r="I39" s="38" t="s">
        <v>34</v>
      </c>
      <c r="J39" s="38" t="s">
        <v>5</v>
      </c>
      <c r="K39" s="38" t="s">
        <v>222</v>
      </c>
      <c r="L39" s="38" t="s">
        <v>225</v>
      </c>
      <c r="M39" s="40">
        <v>11195056</v>
      </c>
      <c r="N39" s="40">
        <v>10792666</v>
      </c>
      <c r="O39" s="40">
        <v>0</v>
      </c>
      <c r="P39" s="98">
        <v>10792666</v>
      </c>
      <c r="Q39" s="40">
        <v>0</v>
      </c>
      <c r="R39" s="40">
        <v>0</v>
      </c>
      <c r="S39" s="94">
        <v>402390</v>
      </c>
      <c r="T39" s="40" t="s">
        <v>5</v>
      </c>
      <c r="U39" s="40">
        <v>0</v>
      </c>
      <c r="V39" s="40">
        <v>0</v>
      </c>
      <c r="W39" s="40">
        <v>0</v>
      </c>
      <c r="X39" s="40">
        <v>0</v>
      </c>
      <c r="Y39" s="40">
        <v>0</v>
      </c>
      <c r="Z39" s="40">
        <v>0</v>
      </c>
      <c r="AA39" s="40">
        <v>0</v>
      </c>
      <c r="AB39" s="40">
        <v>0</v>
      </c>
      <c r="AC39" s="40">
        <v>0</v>
      </c>
      <c r="AD39" s="40">
        <v>0</v>
      </c>
      <c r="AE39" s="40">
        <v>0</v>
      </c>
      <c r="AF39" s="40">
        <v>0</v>
      </c>
      <c r="AG39" s="40">
        <v>0</v>
      </c>
      <c r="AH39" s="40">
        <v>0</v>
      </c>
      <c r="AI39" s="40">
        <v>0</v>
      </c>
      <c r="AJ39" s="40">
        <v>0</v>
      </c>
      <c r="AK39" s="40">
        <v>853377.21</v>
      </c>
      <c r="AL39" s="40">
        <v>853377.21</v>
      </c>
      <c r="AM39" s="40">
        <v>76722.299999999988</v>
      </c>
      <c r="AN39" s="40">
        <v>559480.84</v>
      </c>
      <c r="AO39" s="40">
        <v>81589.37999999999</v>
      </c>
      <c r="AP39" s="40">
        <v>96389.2</v>
      </c>
      <c r="AQ39" s="40">
        <v>90091.839999999997</v>
      </c>
      <c r="AR39" s="40">
        <v>22909.059999999998</v>
      </c>
      <c r="AS39" s="40">
        <v>13019.91</v>
      </c>
      <c r="AT39" s="40">
        <v>133378.19999999998</v>
      </c>
      <c r="AU39" s="40">
        <v>110157.49</v>
      </c>
      <c r="AV39" s="40">
        <v>63280.599999999991</v>
      </c>
      <c r="AW39" s="40">
        <v>18339.28</v>
      </c>
      <c r="AX39" s="40">
        <v>145104.95000000001</v>
      </c>
      <c r="AY39" s="40">
        <v>1410463.05</v>
      </c>
      <c r="AZ39" s="40">
        <v>2263840.2599999998</v>
      </c>
      <c r="BA39" s="40">
        <v>46603.199999999997</v>
      </c>
      <c r="BB39" s="40">
        <v>4267.29</v>
      </c>
      <c r="BC39" s="40">
        <v>120159.12</v>
      </c>
      <c r="BD39" s="40">
        <v>66278.289999999994</v>
      </c>
      <c r="BE39" s="40">
        <v>81820.11</v>
      </c>
      <c r="BF39" s="40">
        <v>43009.99</v>
      </c>
      <c r="BG39" s="40">
        <v>154967.38999999998</v>
      </c>
      <c r="BH39" s="40">
        <v>40110.799999999996</v>
      </c>
      <c r="BI39" s="40">
        <v>189059.3</v>
      </c>
      <c r="BJ39" s="40">
        <v>83682.17</v>
      </c>
      <c r="BK39" s="40">
        <v>278916.99</v>
      </c>
      <c r="BL39" s="40">
        <v>34826.080000000002</v>
      </c>
      <c r="BM39" s="40">
        <v>1143700.73</v>
      </c>
      <c r="BN39" s="40">
        <v>4310.99</v>
      </c>
      <c r="BO39" s="40">
        <v>124844.87999999999</v>
      </c>
      <c r="BP39" s="40">
        <v>262481.61000000004</v>
      </c>
      <c r="BQ39" s="40">
        <v>0</v>
      </c>
      <c r="BR39" s="40">
        <v>148800.74</v>
      </c>
      <c r="BS39" s="40">
        <v>94839.98000000001</v>
      </c>
      <c r="BT39" s="40">
        <v>644311.48</v>
      </c>
      <c r="BU39" s="40">
        <v>131209.44999999998</v>
      </c>
      <c r="BV39" s="40">
        <v>81828.05</v>
      </c>
      <c r="BW39" s="40">
        <v>341605.32</v>
      </c>
      <c r="BX39" s="40">
        <v>182240.34</v>
      </c>
      <c r="BY39" s="40">
        <v>1294907.8199999998</v>
      </c>
      <c r="BZ39" s="40">
        <v>3311380.66</v>
      </c>
      <c r="CA39" s="40">
        <v>608857.82999999996</v>
      </c>
      <c r="CB39" s="40">
        <v>23038.15</v>
      </c>
      <c r="CC39" s="40">
        <v>22388.1</v>
      </c>
      <c r="CD39" s="40">
        <v>31279.18</v>
      </c>
      <c r="CE39" s="40">
        <v>33398.19</v>
      </c>
      <c r="CF39" s="40">
        <v>54953.739999999991</v>
      </c>
      <c r="CG39" s="40">
        <v>0</v>
      </c>
      <c r="CH39" s="40">
        <v>175711.56</v>
      </c>
      <c r="CI39" s="40">
        <v>47742.29</v>
      </c>
      <c r="CJ39" s="40">
        <v>4175.3500000000004</v>
      </c>
      <c r="CK39" s="40">
        <v>41623.599999999999</v>
      </c>
      <c r="CL39" s="40">
        <v>560803.16999999993</v>
      </c>
      <c r="CM39" s="40">
        <v>1603971.16</v>
      </c>
      <c r="CN39" s="40">
        <v>9789264.2100000009</v>
      </c>
      <c r="CO39" s="40">
        <v>20046.990000000002</v>
      </c>
      <c r="CP39" s="40">
        <v>224624.41</v>
      </c>
      <c r="CQ39" s="40">
        <v>53479.47</v>
      </c>
      <c r="CR39" s="40">
        <v>244671.4</v>
      </c>
      <c r="CS39" s="40">
        <v>0</v>
      </c>
      <c r="CT39" s="40">
        <v>73526.460000000006</v>
      </c>
      <c r="CU39" s="173">
        <v>0.30051105278344753</v>
      </c>
      <c r="CV39" s="40">
        <v>-171144.94</v>
      </c>
      <c r="CW39" s="40">
        <v>60093.17</v>
      </c>
      <c r="CX39" s="40">
        <v>700080.37</v>
      </c>
      <c r="CY39" s="40">
        <v>304764.57</v>
      </c>
      <c r="CZ39" s="40">
        <v>0</v>
      </c>
      <c r="DA39" s="40">
        <v>773606.83</v>
      </c>
      <c r="DB39" s="215">
        <v>2.5383752120530283</v>
      </c>
      <c r="DC39" s="40">
        <v>468842.25999999995</v>
      </c>
      <c r="DD39" s="40">
        <v>5950</v>
      </c>
      <c r="DE39" s="40">
        <v>10882.3</v>
      </c>
      <c r="DF39" s="40">
        <v>310714.57</v>
      </c>
      <c r="DG39" s="40">
        <v>0</v>
      </c>
      <c r="DH39" s="40">
        <v>784489.13</v>
      </c>
      <c r="DI39" s="215">
        <v>2.5247902922608358</v>
      </c>
      <c r="DJ39" s="40">
        <v>473774.56</v>
      </c>
      <c r="DK39" s="40">
        <v>9304.1200000000008</v>
      </c>
      <c r="DL39" s="40">
        <v>0</v>
      </c>
      <c r="DM39" s="40">
        <v>320018.69</v>
      </c>
      <c r="DN39" s="40">
        <v>0</v>
      </c>
      <c r="DO39" s="40">
        <v>784489.13</v>
      </c>
      <c r="DP39" s="215">
        <v>2.451385355024108</v>
      </c>
      <c r="DQ39" s="40">
        <v>464470.44</v>
      </c>
      <c r="DR39" s="40">
        <v>300994.75</v>
      </c>
      <c r="DS39" s="40">
        <v>49373.66</v>
      </c>
      <c r="DT39" s="40">
        <v>621013.43999999994</v>
      </c>
      <c r="DU39" s="40">
        <v>0</v>
      </c>
      <c r="DV39" s="40">
        <v>833862.79</v>
      </c>
      <c r="DW39" s="215">
        <v>1.3427451586232984</v>
      </c>
      <c r="DX39" s="40">
        <v>212849.35000000009</v>
      </c>
      <c r="DY39" s="40">
        <v>1038295.68</v>
      </c>
      <c r="DZ39" s="40">
        <v>320161.78999999998</v>
      </c>
      <c r="EA39" s="40">
        <v>1659309.12</v>
      </c>
      <c r="EB39" s="40">
        <v>0</v>
      </c>
      <c r="EC39" s="40">
        <v>1154024.58</v>
      </c>
      <c r="ED39" s="215">
        <v>0.69548498594402952</v>
      </c>
      <c r="EE39" s="212">
        <v>-505284.54000000004</v>
      </c>
      <c r="EF39" s="40">
        <v>36536.11</v>
      </c>
      <c r="EG39" s="40">
        <v>79831.299999999988</v>
      </c>
      <c r="EH39" s="40">
        <v>1695845.2300000002</v>
      </c>
      <c r="EI39" s="40">
        <v>0</v>
      </c>
      <c r="EJ39" s="40">
        <v>1233855.8800000001</v>
      </c>
      <c r="EK39" s="215">
        <v>0.72757575878548775</v>
      </c>
      <c r="EL39" s="212">
        <v>-461989.35000000009</v>
      </c>
      <c r="EM39" s="40">
        <v>125489.38</v>
      </c>
      <c r="EN39" s="40">
        <v>132581.38</v>
      </c>
      <c r="EO39" s="40">
        <v>1821334.6100000003</v>
      </c>
      <c r="EP39" s="40">
        <v>0</v>
      </c>
      <c r="EQ39" s="40">
        <v>1366437.2600000002</v>
      </c>
      <c r="ER39" s="215">
        <v>0.75023955098508777</v>
      </c>
      <c r="ES39" s="212">
        <v>-454897.35000000009</v>
      </c>
      <c r="ET39" s="40">
        <v>15504</v>
      </c>
      <c r="EU39" s="40">
        <v>0</v>
      </c>
      <c r="EV39" s="40">
        <v>1836838.6100000003</v>
      </c>
      <c r="EW39" s="40">
        <v>0</v>
      </c>
      <c r="EX39" s="40">
        <v>1366437.2600000002</v>
      </c>
      <c r="EY39" s="215">
        <v>0.74390708718824239</v>
      </c>
      <c r="EZ39" s="212">
        <v>-470401.35000000009</v>
      </c>
      <c r="FA39" s="40">
        <v>8360.35</v>
      </c>
      <c r="FB39" s="40">
        <v>99934.140000000014</v>
      </c>
      <c r="FC39" s="40">
        <v>1845198.9600000004</v>
      </c>
      <c r="FD39" s="40">
        <v>0</v>
      </c>
      <c r="FE39" s="40">
        <v>1466371.4000000004</v>
      </c>
      <c r="FF39" s="215">
        <v>0.79469554871199366</v>
      </c>
      <c r="FG39" s="212">
        <v>-378827.56000000006</v>
      </c>
      <c r="FH39" s="40">
        <v>0</v>
      </c>
      <c r="FI39" s="40">
        <v>0</v>
      </c>
      <c r="FJ39" s="40">
        <v>419236.17</v>
      </c>
      <c r="FK39" s="40">
        <v>0</v>
      </c>
      <c r="FL39" s="40">
        <v>34867.25</v>
      </c>
      <c r="FM39" s="215">
        <v>8.3168515731836784E-2</v>
      </c>
      <c r="FN39" s="40">
        <v>384368.92</v>
      </c>
      <c r="FO39" s="40">
        <v>0</v>
      </c>
      <c r="FP39" s="40">
        <v>369174.01</v>
      </c>
      <c r="FQ39" s="215">
        <v>0.88058721173795673</v>
      </c>
      <c r="FR39" s="40">
        <v>50062.159999999974</v>
      </c>
      <c r="FS39" s="40">
        <v>0</v>
      </c>
      <c r="FT39" s="40">
        <v>0</v>
      </c>
      <c r="FU39" s="215">
        <v>0.88058721173795673</v>
      </c>
      <c r="FV39" s="40">
        <v>0</v>
      </c>
      <c r="FW39" s="40">
        <v>0</v>
      </c>
      <c r="FX39" s="40">
        <v>369174.01</v>
      </c>
      <c r="FY39" s="215">
        <v>0.88058721173795673</v>
      </c>
      <c r="FZ39" s="40">
        <v>50062.159999999974</v>
      </c>
      <c r="GA39" s="40">
        <v>0</v>
      </c>
      <c r="GB39" s="40">
        <v>369174.01</v>
      </c>
      <c r="GC39" s="215">
        <v>0.88058721173795673</v>
      </c>
      <c r="GD39" s="40">
        <v>50062.159999999974</v>
      </c>
      <c r="GE39" s="283">
        <v>1845198.9600000004</v>
      </c>
      <c r="GF39" s="283">
        <v>493717.66</v>
      </c>
      <c r="GG39" s="284">
        <v>10661809.43</v>
      </c>
      <c r="GH39" s="285"/>
    </row>
    <row r="40" spans="1:190" ht="75" customHeight="1" x14ac:dyDescent="0.3">
      <c r="A40" s="254" t="s">
        <v>1151</v>
      </c>
      <c r="B40" s="35">
        <v>28</v>
      </c>
      <c r="C40" s="38">
        <v>5</v>
      </c>
      <c r="D40" s="37" t="s">
        <v>81</v>
      </c>
      <c r="E40" s="37" t="s">
        <v>264</v>
      </c>
      <c r="F40" s="37" t="s">
        <v>505</v>
      </c>
      <c r="G40" s="38">
        <v>3</v>
      </c>
      <c r="H40" s="38" t="s">
        <v>1151</v>
      </c>
      <c r="I40" s="38" t="s">
        <v>50</v>
      </c>
      <c r="J40" s="38" t="s">
        <v>6</v>
      </c>
      <c r="K40" s="38" t="s">
        <v>222</v>
      </c>
      <c r="L40" s="38" t="s">
        <v>225</v>
      </c>
      <c r="M40" s="40">
        <v>1333895</v>
      </c>
      <c r="N40" s="40">
        <v>1333895</v>
      </c>
      <c r="O40" s="40">
        <v>1333895</v>
      </c>
      <c r="P40" s="40">
        <v>0</v>
      </c>
      <c r="Q40" s="40">
        <v>0</v>
      </c>
      <c r="R40" s="40">
        <v>0</v>
      </c>
      <c r="S40" s="40">
        <v>0</v>
      </c>
      <c r="T40" s="40" t="s">
        <v>6</v>
      </c>
      <c r="U40" s="40">
        <v>0</v>
      </c>
      <c r="V40" s="40">
        <v>0</v>
      </c>
      <c r="W40" s="40">
        <v>0</v>
      </c>
      <c r="X40" s="40">
        <v>0</v>
      </c>
      <c r="Y40" s="40">
        <v>0</v>
      </c>
      <c r="Z40" s="40">
        <v>0</v>
      </c>
      <c r="AA40" s="40">
        <v>0</v>
      </c>
      <c r="AB40" s="40">
        <v>0</v>
      </c>
      <c r="AC40" s="40">
        <v>0</v>
      </c>
      <c r="AD40" s="40">
        <v>0</v>
      </c>
      <c r="AE40" s="40">
        <v>0</v>
      </c>
      <c r="AF40" s="40">
        <v>0</v>
      </c>
      <c r="AG40" s="40">
        <v>0</v>
      </c>
      <c r="AH40" s="40">
        <v>0</v>
      </c>
      <c r="AI40" s="40">
        <v>0</v>
      </c>
      <c r="AJ40" s="40">
        <v>0</v>
      </c>
      <c r="AK40" s="40">
        <v>0</v>
      </c>
      <c r="AL40" s="40">
        <v>0</v>
      </c>
      <c r="AM40" s="40">
        <v>0</v>
      </c>
      <c r="AN40" s="40">
        <v>0</v>
      </c>
      <c r="AO40" s="40">
        <v>0</v>
      </c>
      <c r="AP40" s="40">
        <v>0</v>
      </c>
      <c r="AQ40" s="40">
        <v>0</v>
      </c>
      <c r="AR40" s="40">
        <v>0</v>
      </c>
      <c r="AS40" s="40">
        <v>0</v>
      </c>
      <c r="AT40" s="40">
        <v>0</v>
      </c>
      <c r="AU40" s="40">
        <v>0</v>
      </c>
      <c r="AV40" s="40">
        <v>0</v>
      </c>
      <c r="AW40" s="40">
        <v>0</v>
      </c>
      <c r="AX40" s="40">
        <v>0</v>
      </c>
      <c r="AY40" s="40">
        <v>0</v>
      </c>
      <c r="AZ40" s="40">
        <v>0</v>
      </c>
      <c r="BA40" s="40">
        <v>0</v>
      </c>
      <c r="BB40" s="40">
        <v>0</v>
      </c>
      <c r="BC40" s="40">
        <v>0</v>
      </c>
      <c r="BD40" s="40">
        <v>0</v>
      </c>
      <c r="BE40" s="40">
        <v>0</v>
      </c>
      <c r="BF40" s="40">
        <v>0</v>
      </c>
      <c r="BG40" s="40">
        <v>0</v>
      </c>
      <c r="BH40" s="40">
        <v>0</v>
      </c>
      <c r="BI40" s="40">
        <v>0</v>
      </c>
      <c r="BJ40" s="40">
        <v>0</v>
      </c>
      <c r="BK40" s="40">
        <v>0</v>
      </c>
      <c r="BL40" s="40">
        <v>0</v>
      </c>
      <c r="BM40" s="40">
        <v>0</v>
      </c>
      <c r="BN40" s="40">
        <v>0</v>
      </c>
      <c r="BO40" s="40">
        <v>0</v>
      </c>
      <c r="BP40" s="40">
        <v>0</v>
      </c>
      <c r="BQ40" s="40">
        <v>264065.01</v>
      </c>
      <c r="BR40" s="40">
        <v>0</v>
      </c>
      <c r="BS40" s="40">
        <v>0</v>
      </c>
      <c r="BT40" s="40">
        <v>0</v>
      </c>
      <c r="BU40" s="40">
        <v>0</v>
      </c>
      <c r="BV40" s="40">
        <v>11815.14</v>
      </c>
      <c r="BW40" s="40">
        <v>0</v>
      </c>
      <c r="BX40" s="40">
        <v>0</v>
      </c>
      <c r="BY40" s="40">
        <v>0</v>
      </c>
      <c r="BZ40" s="40">
        <v>275880.15000000002</v>
      </c>
      <c r="CA40" s="40">
        <v>0</v>
      </c>
      <c r="CB40" s="40">
        <v>0</v>
      </c>
      <c r="CC40" s="40">
        <v>72571.850000000006</v>
      </c>
      <c r="CD40" s="40">
        <v>92207.49</v>
      </c>
      <c r="CE40" s="40">
        <v>0</v>
      </c>
      <c r="CF40" s="40">
        <v>0</v>
      </c>
      <c r="CG40" s="40">
        <v>0</v>
      </c>
      <c r="CH40" s="40">
        <v>0</v>
      </c>
      <c r="CI40" s="40">
        <v>16396.21</v>
      </c>
      <c r="CJ40" s="40">
        <v>0</v>
      </c>
      <c r="CK40" s="40">
        <v>0</v>
      </c>
      <c r="CL40" s="40">
        <v>0</v>
      </c>
      <c r="CM40" s="40">
        <v>181175.55000000002</v>
      </c>
      <c r="CN40" s="40">
        <v>1282041.6400000001</v>
      </c>
      <c r="CO40" s="40">
        <v>0</v>
      </c>
      <c r="CP40" s="40">
        <v>0</v>
      </c>
      <c r="CQ40" s="40">
        <v>0</v>
      </c>
      <c r="CR40" s="40">
        <v>0</v>
      </c>
      <c r="CS40" s="40">
        <v>0</v>
      </c>
      <c r="CT40" s="40">
        <v>0</v>
      </c>
      <c r="CU40" s="173" t="s">
        <v>1327</v>
      </c>
      <c r="CV40" s="40">
        <v>0</v>
      </c>
      <c r="CW40" s="40">
        <v>23120</v>
      </c>
      <c r="CX40" s="40">
        <v>19215.89</v>
      </c>
      <c r="CY40" s="40">
        <v>23120</v>
      </c>
      <c r="CZ40" s="40">
        <v>0</v>
      </c>
      <c r="DA40" s="40">
        <v>19215.89</v>
      </c>
      <c r="DB40" s="215">
        <v>0.83113711072664354</v>
      </c>
      <c r="DC40" s="40">
        <v>-3904.1100000000006</v>
      </c>
      <c r="DD40" s="40">
        <v>0</v>
      </c>
      <c r="DE40" s="40">
        <v>0</v>
      </c>
      <c r="DF40" s="40">
        <v>23120</v>
      </c>
      <c r="DG40" s="40">
        <v>0</v>
      </c>
      <c r="DH40" s="40">
        <v>19215.89</v>
      </c>
      <c r="DI40" s="215">
        <v>0.83113711072664354</v>
      </c>
      <c r="DJ40" s="40">
        <v>-3904.1100000000006</v>
      </c>
      <c r="DK40" s="40">
        <v>0</v>
      </c>
      <c r="DL40" s="40">
        <v>0</v>
      </c>
      <c r="DM40" s="40">
        <v>23120</v>
      </c>
      <c r="DN40" s="40">
        <v>0</v>
      </c>
      <c r="DO40" s="40">
        <v>19215.89</v>
      </c>
      <c r="DP40" s="215">
        <v>0.83113711072664354</v>
      </c>
      <c r="DQ40" s="40">
        <v>-3904.1100000000006</v>
      </c>
      <c r="DR40" s="40">
        <v>0</v>
      </c>
      <c r="DS40" s="40">
        <v>0</v>
      </c>
      <c r="DT40" s="40">
        <v>23120</v>
      </c>
      <c r="DU40" s="40">
        <v>0</v>
      </c>
      <c r="DV40" s="40">
        <v>19215.89</v>
      </c>
      <c r="DW40" s="215">
        <v>0.83113711072664354</v>
      </c>
      <c r="DX40" s="40">
        <v>-3904.1100000000006</v>
      </c>
      <c r="DY40" s="40">
        <v>0</v>
      </c>
      <c r="DZ40" s="40">
        <v>0</v>
      </c>
      <c r="EA40" s="40">
        <v>23120</v>
      </c>
      <c r="EB40" s="40">
        <v>0</v>
      </c>
      <c r="EC40" s="40">
        <v>19215.89</v>
      </c>
      <c r="ED40" s="215">
        <v>0.83113711072664354</v>
      </c>
      <c r="EE40" s="40">
        <v>-3904.1100000000006</v>
      </c>
      <c r="EF40" s="40">
        <v>0</v>
      </c>
      <c r="EG40" s="40">
        <v>0</v>
      </c>
      <c r="EH40" s="40">
        <v>23120</v>
      </c>
      <c r="EI40" s="40">
        <v>0</v>
      </c>
      <c r="EJ40" s="40">
        <v>19215.89</v>
      </c>
      <c r="EK40" s="215">
        <v>0.83113711072664354</v>
      </c>
      <c r="EL40" s="40">
        <v>-3904.1100000000006</v>
      </c>
      <c r="EM40" s="40">
        <v>828037.65</v>
      </c>
      <c r="EN40" s="40">
        <v>0</v>
      </c>
      <c r="EO40" s="40">
        <v>851157.65</v>
      </c>
      <c r="EP40" s="40">
        <v>0</v>
      </c>
      <c r="EQ40" s="40">
        <v>19215.89</v>
      </c>
      <c r="ER40" s="215">
        <v>2.2576181979918761E-2</v>
      </c>
      <c r="ES40" s="212">
        <v>-831941.76</v>
      </c>
      <c r="ET40" s="40">
        <v>0</v>
      </c>
      <c r="EU40" s="40">
        <v>21420.77</v>
      </c>
      <c r="EV40" s="40">
        <v>851157.65</v>
      </c>
      <c r="EW40" s="40">
        <v>0</v>
      </c>
      <c r="EX40" s="40">
        <v>40636.660000000003</v>
      </c>
      <c r="EY40" s="215">
        <v>4.7742812392040417E-2</v>
      </c>
      <c r="EZ40" s="212">
        <v>-810520.99</v>
      </c>
      <c r="FA40" s="40">
        <v>0</v>
      </c>
      <c r="FB40" s="40">
        <v>106195.35</v>
      </c>
      <c r="FC40" s="40">
        <v>851157.65</v>
      </c>
      <c r="FD40" s="40">
        <v>0</v>
      </c>
      <c r="FE40" s="40">
        <v>146832.01</v>
      </c>
      <c r="FF40" s="215">
        <v>0.17250859461816503</v>
      </c>
      <c r="FG40" s="212">
        <v>-704325.64</v>
      </c>
      <c r="FH40" s="40">
        <v>0</v>
      </c>
      <c r="FI40" s="40">
        <v>678153.93</v>
      </c>
      <c r="FJ40" s="40">
        <v>20937.89</v>
      </c>
      <c r="FK40" s="40">
        <v>0</v>
      </c>
      <c r="FL40" s="40">
        <v>0</v>
      </c>
      <c r="FM40" s="215">
        <v>0</v>
      </c>
      <c r="FN40" s="40">
        <v>20937.89</v>
      </c>
      <c r="FO40" s="40">
        <v>0</v>
      </c>
      <c r="FP40" s="40">
        <v>0</v>
      </c>
      <c r="FQ40" s="215">
        <v>0</v>
      </c>
      <c r="FR40" s="40">
        <v>20937.89</v>
      </c>
      <c r="FS40" s="40">
        <v>0</v>
      </c>
      <c r="FT40" s="40">
        <v>0</v>
      </c>
      <c r="FU40" s="215">
        <v>0</v>
      </c>
      <c r="FV40" s="40">
        <v>0</v>
      </c>
      <c r="FW40" s="40">
        <v>0</v>
      </c>
      <c r="FX40" s="40">
        <v>0</v>
      </c>
      <c r="FY40" s="215">
        <v>0</v>
      </c>
      <c r="FZ40" s="40">
        <v>20937.89</v>
      </c>
      <c r="GA40" s="40">
        <v>22491.96</v>
      </c>
      <c r="GB40" s="40">
        <v>-22491.96</v>
      </c>
      <c r="GC40" s="215">
        <v>-1.0742228562667966</v>
      </c>
      <c r="GD40" s="40">
        <v>43429.85</v>
      </c>
      <c r="GE40" s="283">
        <v>851157.65</v>
      </c>
      <c r="GF40" s="283">
        <v>0</v>
      </c>
      <c r="GG40" s="284">
        <v>1308213.3500000001</v>
      </c>
      <c r="GH40" s="285"/>
    </row>
    <row r="41" spans="1:190" ht="75" customHeight="1" x14ac:dyDescent="0.3">
      <c r="A41" s="254" t="s">
        <v>1243</v>
      </c>
      <c r="B41" s="35">
        <v>29</v>
      </c>
      <c r="C41" s="35">
        <v>9</v>
      </c>
      <c r="D41" s="36" t="s">
        <v>619</v>
      </c>
      <c r="E41" s="37" t="s">
        <v>620</v>
      </c>
      <c r="F41" s="37" t="s">
        <v>1244</v>
      </c>
      <c r="G41" s="38" t="s">
        <v>33</v>
      </c>
      <c r="H41" s="38" t="s">
        <v>1243</v>
      </c>
      <c r="I41" s="38" t="s">
        <v>89</v>
      </c>
      <c r="J41" s="38" t="s">
        <v>5</v>
      </c>
      <c r="K41" s="38" t="s">
        <v>222</v>
      </c>
      <c r="L41" s="38" t="s">
        <v>225</v>
      </c>
      <c r="M41" s="129">
        <v>1263737</v>
      </c>
      <c r="N41" s="40">
        <v>480886</v>
      </c>
      <c r="O41" s="40">
        <v>0</v>
      </c>
      <c r="P41" s="98">
        <v>480886</v>
      </c>
      <c r="Q41" s="40">
        <v>0</v>
      </c>
      <c r="R41" s="40">
        <v>0</v>
      </c>
      <c r="S41" s="129">
        <v>782851</v>
      </c>
      <c r="T41" s="40" t="s">
        <v>5</v>
      </c>
      <c r="U41" s="40"/>
      <c r="V41" s="40"/>
      <c r="W41" s="40"/>
      <c r="X41" s="40"/>
      <c r="Y41" s="40"/>
      <c r="Z41" s="40"/>
      <c r="AA41" s="40"/>
      <c r="AB41" s="40"/>
      <c r="AC41" s="40"/>
      <c r="AD41" s="40"/>
      <c r="AE41" s="40"/>
      <c r="AF41" s="40"/>
      <c r="AG41" s="40"/>
      <c r="AH41" s="40"/>
      <c r="AI41" s="40"/>
      <c r="AJ41" s="40"/>
      <c r="AK41" s="40"/>
      <c r="AL41" s="40">
        <v>0</v>
      </c>
      <c r="AM41" s="40">
        <v>0</v>
      </c>
      <c r="AN41" s="40">
        <v>0</v>
      </c>
      <c r="AO41" s="40">
        <v>0</v>
      </c>
      <c r="AP41" s="40">
        <v>0</v>
      </c>
      <c r="AQ41" s="40">
        <v>0</v>
      </c>
      <c r="AR41" s="40">
        <v>0</v>
      </c>
      <c r="AS41" s="40">
        <v>0</v>
      </c>
      <c r="AT41" s="40">
        <v>0</v>
      </c>
      <c r="AU41" s="40">
        <v>0</v>
      </c>
      <c r="AV41" s="40">
        <v>0</v>
      </c>
      <c r="AW41" s="40">
        <v>0</v>
      </c>
      <c r="AX41" s="40">
        <v>0</v>
      </c>
      <c r="AY41" s="40">
        <v>0</v>
      </c>
      <c r="AZ41" s="40">
        <v>0</v>
      </c>
      <c r="BA41" s="40">
        <v>0</v>
      </c>
      <c r="BB41" s="40">
        <v>0</v>
      </c>
      <c r="BC41" s="40">
        <v>0</v>
      </c>
      <c r="BD41" s="40">
        <v>0</v>
      </c>
      <c r="BE41" s="40">
        <v>0</v>
      </c>
      <c r="BF41" s="40">
        <v>0</v>
      </c>
      <c r="BG41" s="40">
        <v>0</v>
      </c>
      <c r="BH41" s="40">
        <v>0</v>
      </c>
      <c r="BI41" s="40">
        <v>0</v>
      </c>
      <c r="BJ41" s="40">
        <v>0</v>
      </c>
      <c r="BK41" s="40">
        <v>0</v>
      </c>
      <c r="BL41" s="40">
        <v>0</v>
      </c>
      <c r="BM41" s="40">
        <v>0</v>
      </c>
      <c r="BN41" s="40">
        <v>0</v>
      </c>
      <c r="BO41" s="40">
        <v>0</v>
      </c>
      <c r="BP41" s="40">
        <v>0</v>
      </c>
      <c r="BQ41" s="40">
        <v>0</v>
      </c>
      <c r="BR41" s="40">
        <v>0</v>
      </c>
      <c r="BS41" s="40">
        <v>0</v>
      </c>
      <c r="BT41" s="40">
        <v>0</v>
      </c>
      <c r="BU41" s="40">
        <v>0</v>
      </c>
      <c r="BV41" s="40">
        <v>0</v>
      </c>
      <c r="BW41" s="40">
        <v>0</v>
      </c>
      <c r="BX41" s="40">
        <v>0</v>
      </c>
      <c r="BY41" s="40">
        <v>0</v>
      </c>
      <c r="BZ41" s="40">
        <v>0</v>
      </c>
      <c r="CA41" s="40">
        <v>0</v>
      </c>
      <c r="CB41" s="40">
        <v>0</v>
      </c>
      <c r="CC41" s="40">
        <v>0</v>
      </c>
      <c r="CD41" s="40">
        <v>0</v>
      </c>
      <c r="CE41" s="40">
        <v>0</v>
      </c>
      <c r="CF41" s="40">
        <v>0</v>
      </c>
      <c r="CG41" s="40">
        <v>0</v>
      </c>
      <c r="CH41" s="40">
        <v>0</v>
      </c>
      <c r="CI41" s="40">
        <v>0</v>
      </c>
      <c r="CJ41" s="40">
        <v>0</v>
      </c>
      <c r="CK41" s="40">
        <v>0</v>
      </c>
      <c r="CL41" s="40">
        <v>148435.01999999999</v>
      </c>
      <c r="CM41" s="40">
        <v>148435.01999999999</v>
      </c>
      <c r="CN41" s="40">
        <v>390786.18999999994</v>
      </c>
      <c r="CO41" s="40">
        <v>0</v>
      </c>
      <c r="CP41" s="40">
        <v>0</v>
      </c>
      <c r="CQ41" s="40">
        <v>0</v>
      </c>
      <c r="CR41" s="40">
        <v>0</v>
      </c>
      <c r="CS41" s="40">
        <v>0</v>
      </c>
      <c r="CT41" s="40">
        <v>0</v>
      </c>
      <c r="CU41" s="173" t="s">
        <v>1327</v>
      </c>
      <c r="CV41" s="40">
        <v>0</v>
      </c>
      <c r="CW41" s="40">
        <v>0</v>
      </c>
      <c r="CX41" s="40">
        <v>0</v>
      </c>
      <c r="CY41" s="40">
        <v>0</v>
      </c>
      <c r="CZ41" s="40">
        <v>0</v>
      </c>
      <c r="DA41" s="40">
        <v>0</v>
      </c>
      <c r="DB41" s="215" t="s">
        <v>1327</v>
      </c>
      <c r="DC41" s="40">
        <v>0</v>
      </c>
      <c r="DD41" s="40">
        <v>111326.27</v>
      </c>
      <c r="DE41" s="40">
        <v>0</v>
      </c>
      <c r="DF41" s="40">
        <v>111326.27</v>
      </c>
      <c r="DG41" s="40">
        <v>0</v>
      </c>
      <c r="DH41" s="40">
        <v>0</v>
      </c>
      <c r="DI41" s="215">
        <v>0</v>
      </c>
      <c r="DJ41" s="40">
        <v>-111326.27</v>
      </c>
      <c r="DK41" s="40">
        <v>0</v>
      </c>
      <c r="DL41" s="40">
        <v>0</v>
      </c>
      <c r="DM41" s="40">
        <v>111326.27</v>
      </c>
      <c r="DN41" s="40">
        <v>0</v>
      </c>
      <c r="DO41" s="40">
        <v>0</v>
      </c>
      <c r="DP41" s="215">
        <v>0</v>
      </c>
      <c r="DQ41" s="40">
        <v>-111326.27</v>
      </c>
      <c r="DR41" s="40">
        <v>39054.19</v>
      </c>
      <c r="DS41" s="40">
        <v>0</v>
      </c>
      <c r="DT41" s="40">
        <v>150380.46000000002</v>
      </c>
      <c r="DU41" s="40">
        <v>0</v>
      </c>
      <c r="DV41" s="40">
        <v>0</v>
      </c>
      <c r="DW41" s="215">
        <v>0</v>
      </c>
      <c r="DX41" s="40">
        <v>-150380.46000000002</v>
      </c>
      <c r="DY41" s="40">
        <v>0</v>
      </c>
      <c r="DZ41" s="40">
        <v>0</v>
      </c>
      <c r="EA41" s="40">
        <v>150380.46000000002</v>
      </c>
      <c r="EB41" s="40">
        <v>0</v>
      </c>
      <c r="EC41" s="40">
        <v>0</v>
      </c>
      <c r="ED41" s="215">
        <v>0</v>
      </c>
      <c r="EE41" s="40">
        <v>-150380.46000000002</v>
      </c>
      <c r="EF41" s="40">
        <v>62765.75</v>
      </c>
      <c r="EG41" s="40">
        <v>242351.16999999998</v>
      </c>
      <c r="EH41" s="40">
        <v>213146.21000000002</v>
      </c>
      <c r="EI41" s="40">
        <v>0</v>
      </c>
      <c r="EJ41" s="40">
        <v>242351.16999999998</v>
      </c>
      <c r="EK41" s="215">
        <v>1.1370184344352168</v>
      </c>
      <c r="EL41" s="40">
        <v>29204.959999999963</v>
      </c>
      <c r="EM41" s="40">
        <v>0</v>
      </c>
      <c r="EN41" s="40">
        <v>0</v>
      </c>
      <c r="EO41" s="40">
        <v>213146.21000000002</v>
      </c>
      <c r="EP41" s="40">
        <v>0</v>
      </c>
      <c r="EQ41" s="40">
        <v>242351.16999999998</v>
      </c>
      <c r="ER41" s="215">
        <v>1.1370184344352168</v>
      </c>
      <c r="ES41" s="40">
        <v>29204.959999999963</v>
      </c>
      <c r="ET41" s="40">
        <v>0</v>
      </c>
      <c r="EU41" s="40">
        <v>0</v>
      </c>
      <c r="EV41" s="40">
        <v>213146.21000000002</v>
      </c>
      <c r="EW41" s="40">
        <v>0</v>
      </c>
      <c r="EX41" s="40">
        <v>242351.16999999998</v>
      </c>
      <c r="EY41" s="215">
        <v>1.1370184344352168</v>
      </c>
      <c r="EZ41" s="40">
        <v>29204.959999999963</v>
      </c>
      <c r="FA41" s="40">
        <v>0</v>
      </c>
      <c r="FB41" s="40">
        <v>0</v>
      </c>
      <c r="FC41" s="40">
        <v>213146.21000000002</v>
      </c>
      <c r="FD41" s="40">
        <v>0</v>
      </c>
      <c r="FE41" s="40">
        <v>242351.16999999998</v>
      </c>
      <c r="FF41" s="215">
        <v>1.1370184344352168</v>
      </c>
      <c r="FG41" s="40">
        <v>29204.959999999963</v>
      </c>
      <c r="FH41" s="40">
        <v>117428</v>
      </c>
      <c r="FI41" s="40">
        <v>0</v>
      </c>
      <c r="FJ41" s="40">
        <v>42011.21</v>
      </c>
      <c r="FK41" s="40">
        <v>0</v>
      </c>
      <c r="FL41" s="40">
        <v>0</v>
      </c>
      <c r="FM41" s="215">
        <v>0</v>
      </c>
      <c r="FN41" s="40">
        <v>42011.21</v>
      </c>
      <c r="FO41" s="40">
        <v>0</v>
      </c>
      <c r="FP41" s="40">
        <v>0</v>
      </c>
      <c r="FQ41" s="215">
        <v>0</v>
      </c>
      <c r="FR41" s="40">
        <v>42011.21</v>
      </c>
      <c r="FS41" s="40">
        <v>0</v>
      </c>
      <c r="FT41" s="40">
        <v>0</v>
      </c>
      <c r="FU41" s="215">
        <v>0</v>
      </c>
      <c r="FV41" s="40">
        <v>0</v>
      </c>
      <c r="FW41" s="40">
        <v>0</v>
      </c>
      <c r="FX41" s="40">
        <v>0</v>
      </c>
      <c r="FY41" s="215">
        <v>0</v>
      </c>
      <c r="FZ41" s="40">
        <v>42011.21</v>
      </c>
      <c r="GA41" s="40">
        <v>0</v>
      </c>
      <c r="GB41" s="40">
        <v>0</v>
      </c>
      <c r="GC41" s="215">
        <v>0</v>
      </c>
      <c r="GD41" s="40">
        <v>42011.21</v>
      </c>
      <c r="GE41" s="283">
        <v>330574.21000000002</v>
      </c>
      <c r="GF41" s="283">
        <v>784727.77</v>
      </c>
      <c r="GG41" s="284">
        <v>1263737</v>
      </c>
      <c r="GH41" s="285"/>
    </row>
    <row r="42" spans="1:190" ht="75" customHeight="1" x14ac:dyDescent="0.3">
      <c r="A42" s="254" t="s">
        <v>1233</v>
      </c>
      <c r="B42" s="35">
        <v>30</v>
      </c>
      <c r="C42" s="35">
        <v>9</v>
      </c>
      <c r="D42" s="38" t="s">
        <v>348</v>
      </c>
      <c r="E42" s="37" t="s">
        <v>349</v>
      </c>
      <c r="F42" s="37" t="s">
        <v>568</v>
      </c>
      <c r="G42" s="38">
        <v>3</v>
      </c>
      <c r="H42" s="38" t="s">
        <v>1233</v>
      </c>
      <c r="I42" s="41" t="s">
        <v>89</v>
      </c>
      <c r="J42" s="41" t="s">
        <v>4</v>
      </c>
      <c r="K42" s="38" t="s">
        <v>222</v>
      </c>
      <c r="L42" s="38" t="s">
        <v>225</v>
      </c>
      <c r="M42" s="40">
        <v>3137508.1</v>
      </c>
      <c r="N42" s="40">
        <v>3137508.1</v>
      </c>
      <c r="O42" s="40">
        <v>0</v>
      </c>
      <c r="P42" s="40">
        <v>0</v>
      </c>
      <c r="Q42" s="40">
        <v>3137508.1</v>
      </c>
      <c r="R42" s="40">
        <v>0</v>
      </c>
      <c r="S42" s="40">
        <v>0</v>
      </c>
      <c r="T42" s="40" t="s">
        <v>4</v>
      </c>
      <c r="U42" s="40"/>
      <c r="V42" s="40"/>
      <c r="W42" s="40"/>
      <c r="X42" s="40"/>
      <c r="Y42" s="40"/>
      <c r="Z42" s="40"/>
      <c r="AA42" s="40"/>
      <c r="AB42" s="40"/>
      <c r="AC42" s="40"/>
      <c r="AD42" s="40"/>
      <c r="AE42" s="40"/>
      <c r="AF42" s="40"/>
      <c r="AG42" s="40"/>
      <c r="AH42" s="40"/>
      <c r="AI42" s="40"/>
      <c r="AJ42" s="40"/>
      <c r="AK42" s="40"/>
      <c r="AL42" s="40">
        <v>0</v>
      </c>
      <c r="AM42" s="40">
        <v>0</v>
      </c>
      <c r="AN42" s="40">
        <v>0</v>
      </c>
      <c r="AO42" s="40">
        <v>0</v>
      </c>
      <c r="AP42" s="40">
        <v>0</v>
      </c>
      <c r="AQ42" s="40">
        <v>0</v>
      </c>
      <c r="AR42" s="40">
        <v>0</v>
      </c>
      <c r="AS42" s="40">
        <v>0</v>
      </c>
      <c r="AT42" s="40">
        <v>0</v>
      </c>
      <c r="AU42" s="40">
        <v>0</v>
      </c>
      <c r="AV42" s="40">
        <v>0</v>
      </c>
      <c r="AW42" s="40">
        <v>0</v>
      </c>
      <c r="AX42" s="40">
        <v>0</v>
      </c>
      <c r="AY42" s="40">
        <v>0</v>
      </c>
      <c r="AZ42" s="40">
        <v>0</v>
      </c>
      <c r="BA42" s="40">
        <v>0</v>
      </c>
      <c r="BB42" s="40">
        <v>0</v>
      </c>
      <c r="BC42" s="40">
        <v>0</v>
      </c>
      <c r="BD42" s="40">
        <v>0</v>
      </c>
      <c r="BE42" s="40">
        <v>0</v>
      </c>
      <c r="BF42" s="40">
        <v>0</v>
      </c>
      <c r="BG42" s="40">
        <v>0</v>
      </c>
      <c r="BH42" s="40">
        <v>0</v>
      </c>
      <c r="BI42" s="40">
        <v>0</v>
      </c>
      <c r="BJ42" s="40">
        <v>0</v>
      </c>
      <c r="BK42" s="40">
        <v>0</v>
      </c>
      <c r="BL42" s="40">
        <v>0</v>
      </c>
      <c r="BM42" s="40">
        <v>0</v>
      </c>
      <c r="BN42" s="40">
        <v>0</v>
      </c>
      <c r="BO42" s="40">
        <v>0</v>
      </c>
      <c r="BP42" s="40">
        <v>0</v>
      </c>
      <c r="BQ42" s="40">
        <v>0</v>
      </c>
      <c r="BR42" s="40">
        <v>0</v>
      </c>
      <c r="BS42" s="40">
        <v>0</v>
      </c>
      <c r="BT42" s="40">
        <v>0</v>
      </c>
      <c r="BU42" s="40">
        <v>0</v>
      </c>
      <c r="BV42" s="40">
        <v>0</v>
      </c>
      <c r="BW42" s="40">
        <v>0</v>
      </c>
      <c r="BX42" s="40">
        <v>0</v>
      </c>
      <c r="BY42" s="40">
        <v>0</v>
      </c>
      <c r="BZ42" s="40">
        <v>0</v>
      </c>
      <c r="CA42" s="40">
        <v>0</v>
      </c>
      <c r="CB42" s="40">
        <v>0</v>
      </c>
      <c r="CC42" s="40">
        <v>0</v>
      </c>
      <c r="CD42" s="40">
        <v>0</v>
      </c>
      <c r="CE42" s="40">
        <v>0</v>
      </c>
      <c r="CF42" s="40">
        <v>0</v>
      </c>
      <c r="CG42" s="40">
        <v>0</v>
      </c>
      <c r="CH42" s="40">
        <v>0</v>
      </c>
      <c r="CI42" s="40">
        <v>0</v>
      </c>
      <c r="CJ42" s="40">
        <v>111500.09</v>
      </c>
      <c r="CK42" s="40">
        <v>265429.05</v>
      </c>
      <c r="CL42" s="40">
        <v>168294.49</v>
      </c>
      <c r="CM42" s="40">
        <v>545223.63</v>
      </c>
      <c r="CN42" s="40">
        <v>2688718.77</v>
      </c>
      <c r="CO42" s="40">
        <v>81337.61</v>
      </c>
      <c r="CP42" s="40">
        <v>361233.78</v>
      </c>
      <c r="CQ42" s="40">
        <v>281710.17</v>
      </c>
      <c r="CR42" s="40">
        <v>442571.39</v>
      </c>
      <c r="CS42" s="40">
        <v>0</v>
      </c>
      <c r="CT42" s="40">
        <v>363047.77999999997</v>
      </c>
      <c r="CU42" s="173">
        <v>0.82031461636053782</v>
      </c>
      <c r="CV42" s="40">
        <v>-79523.610000000044</v>
      </c>
      <c r="CW42" s="40">
        <v>75732.95</v>
      </c>
      <c r="CX42" s="40">
        <v>180003.02999999994</v>
      </c>
      <c r="CY42" s="40">
        <v>518304.34</v>
      </c>
      <c r="CZ42" s="40">
        <v>0</v>
      </c>
      <c r="DA42" s="40">
        <v>543050.80999999994</v>
      </c>
      <c r="DB42" s="215">
        <v>1.0477450565048325</v>
      </c>
      <c r="DC42" s="40">
        <v>24746.469999999914</v>
      </c>
      <c r="DD42" s="40">
        <v>158236.1</v>
      </c>
      <c r="DE42" s="40">
        <v>148905.75</v>
      </c>
      <c r="DF42" s="40">
        <v>676540.44000000006</v>
      </c>
      <c r="DG42" s="40">
        <v>0</v>
      </c>
      <c r="DH42" s="40">
        <v>691956.55999999994</v>
      </c>
      <c r="DI42" s="215">
        <v>1.0227866940223114</v>
      </c>
      <c r="DJ42" s="40">
        <v>15416.119999999879</v>
      </c>
      <c r="DK42" s="40">
        <v>219357.28</v>
      </c>
      <c r="DL42" s="40">
        <v>381895.61</v>
      </c>
      <c r="DM42" s="40">
        <v>895897.72000000009</v>
      </c>
      <c r="DN42" s="40">
        <v>0</v>
      </c>
      <c r="DO42" s="40">
        <v>1073852.17</v>
      </c>
      <c r="DP42" s="215">
        <v>1.1986325514925966</v>
      </c>
      <c r="DQ42" s="40">
        <v>177954.44999999984</v>
      </c>
      <c r="DR42" s="40">
        <v>241558.71</v>
      </c>
      <c r="DS42" s="40">
        <v>158734.97999999998</v>
      </c>
      <c r="DT42" s="40">
        <v>1137456.4300000002</v>
      </c>
      <c r="DU42" s="40">
        <v>0</v>
      </c>
      <c r="DV42" s="40">
        <v>1232587.1499999999</v>
      </c>
      <c r="DW42" s="215">
        <v>1.0836346056789179</v>
      </c>
      <c r="DX42" s="40">
        <v>95130.719999999739</v>
      </c>
      <c r="DY42" s="40">
        <v>164679.19</v>
      </c>
      <c r="DZ42" s="40">
        <v>130061.18000000001</v>
      </c>
      <c r="EA42" s="40">
        <v>1302135.6200000001</v>
      </c>
      <c r="EB42" s="40">
        <v>0</v>
      </c>
      <c r="EC42" s="40">
        <v>1362648.3299999998</v>
      </c>
      <c r="ED42" s="215">
        <v>1.0464718951471428</v>
      </c>
      <c r="EE42" s="40">
        <v>60512.70999999973</v>
      </c>
      <c r="EF42" s="40">
        <v>271986.68</v>
      </c>
      <c r="EG42" s="40">
        <v>311365.06</v>
      </c>
      <c r="EH42" s="40">
        <v>1574122.3</v>
      </c>
      <c r="EI42" s="40">
        <v>0</v>
      </c>
      <c r="EJ42" s="40">
        <v>1674013.39</v>
      </c>
      <c r="EK42" s="215">
        <v>1.0634582776700385</v>
      </c>
      <c r="EL42" s="40">
        <v>99891.089999999851</v>
      </c>
      <c r="EM42" s="40">
        <v>118761.66</v>
      </c>
      <c r="EN42" s="40">
        <v>117752.5</v>
      </c>
      <c r="EO42" s="40">
        <v>1692883.96</v>
      </c>
      <c r="EP42" s="40">
        <v>0</v>
      </c>
      <c r="EQ42" s="40">
        <v>1791765.89</v>
      </c>
      <c r="ER42" s="215">
        <v>1.0584103413679931</v>
      </c>
      <c r="ES42" s="40">
        <v>98881.929999999935</v>
      </c>
      <c r="ET42" s="40">
        <v>63049.760000000002</v>
      </c>
      <c r="EU42" s="40">
        <v>75257.02</v>
      </c>
      <c r="EV42" s="40">
        <v>1755933.72</v>
      </c>
      <c r="EW42" s="40">
        <v>0</v>
      </c>
      <c r="EX42" s="40">
        <v>1867022.91</v>
      </c>
      <c r="EY42" s="215">
        <v>1.0632650246046873</v>
      </c>
      <c r="EZ42" s="40">
        <v>111089.18999999994</v>
      </c>
      <c r="FA42" s="40">
        <v>29737.16</v>
      </c>
      <c r="FB42" s="40">
        <v>192829.55</v>
      </c>
      <c r="FC42" s="40">
        <v>1785670.88</v>
      </c>
      <c r="FD42" s="40">
        <v>0</v>
      </c>
      <c r="FE42" s="40">
        <v>2059852.46</v>
      </c>
      <c r="FF42" s="215">
        <v>1.1535454170591617</v>
      </c>
      <c r="FG42" s="40">
        <v>274181.58000000007</v>
      </c>
      <c r="FH42" s="40">
        <v>116871.33</v>
      </c>
      <c r="FI42" s="40">
        <v>83642.679999999993</v>
      </c>
      <c r="FJ42" s="40">
        <v>340282.72</v>
      </c>
      <c r="FK42" s="40">
        <v>0</v>
      </c>
      <c r="FL42" s="40">
        <v>67665.61</v>
      </c>
      <c r="FM42" s="215">
        <v>0.19885114942069348</v>
      </c>
      <c r="FN42" s="40">
        <v>272617.11</v>
      </c>
      <c r="FO42" s="40">
        <v>0</v>
      </c>
      <c r="FP42" s="40">
        <v>211061.33999999997</v>
      </c>
      <c r="FQ42" s="215">
        <v>0.62025288853927107</v>
      </c>
      <c r="FR42" s="40">
        <v>129221.38</v>
      </c>
      <c r="FS42" s="40">
        <v>0</v>
      </c>
      <c r="FT42" s="40">
        <v>29073.82</v>
      </c>
      <c r="FU42" s="215">
        <v>0.76919242328849369</v>
      </c>
      <c r="FV42" s="40">
        <v>0.13000000000101863</v>
      </c>
      <c r="FW42" s="40">
        <v>23276.07</v>
      </c>
      <c r="FX42" s="40">
        <v>320292.04999999993</v>
      </c>
      <c r="FY42" s="215">
        <v>0.94125276182111139</v>
      </c>
      <c r="FZ42" s="40">
        <v>19990.670000000006</v>
      </c>
      <c r="GA42" s="40">
        <v>44526.07</v>
      </c>
      <c r="GB42" s="40">
        <v>299042.04999999993</v>
      </c>
      <c r="GC42" s="215">
        <v>0.87880468923017885</v>
      </c>
      <c r="GD42" s="40">
        <v>41240.670000000006</v>
      </c>
      <c r="GE42" s="283">
        <v>1902542.21</v>
      </c>
      <c r="GF42" s="283">
        <v>656284.73</v>
      </c>
      <c r="GG42" s="284">
        <v>3104050.57</v>
      </c>
      <c r="GH42" s="285"/>
    </row>
    <row r="43" spans="1:190" ht="75" customHeight="1" x14ac:dyDescent="0.3">
      <c r="A43" s="254" t="s">
        <v>1195</v>
      </c>
      <c r="B43" s="35">
        <v>31</v>
      </c>
      <c r="C43" s="35">
        <v>8</v>
      </c>
      <c r="D43" s="36" t="s">
        <v>155</v>
      </c>
      <c r="E43" s="37" t="s">
        <v>291</v>
      </c>
      <c r="F43" s="37" t="s">
        <v>537</v>
      </c>
      <c r="G43" s="38">
        <v>1</v>
      </c>
      <c r="H43" s="38" t="s">
        <v>1195</v>
      </c>
      <c r="I43" s="38" t="s">
        <v>34</v>
      </c>
      <c r="J43" s="38" t="s">
        <v>4</v>
      </c>
      <c r="K43" s="38" t="s">
        <v>222</v>
      </c>
      <c r="L43" s="38" t="s">
        <v>225</v>
      </c>
      <c r="M43" s="40">
        <v>5091566</v>
      </c>
      <c r="N43" s="40">
        <v>5091566</v>
      </c>
      <c r="O43" s="40">
        <v>0</v>
      </c>
      <c r="P43" s="40">
        <v>0</v>
      </c>
      <c r="Q43" s="98">
        <v>5091566</v>
      </c>
      <c r="R43" s="40">
        <v>0</v>
      </c>
      <c r="S43" s="40">
        <v>0</v>
      </c>
      <c r="T43" s="40" t="s">
        <v>4</v>
      </c>
      <c r="U43" s="40">
        <v>0</v>
      </c>
      <c r="V43" s="40">
        <v>0</v>
      </c>
      <c r="W43" s="40">
        <v>0</v>
      </c>
      <c r="X43" s="40">
        <v>0</v>
      </c>
      <c r="Y43" s="40">
        <v>0</v>
      </c>
      <c r="Z43" s="40">
        <v>0</v>
      </c>
      <c r="AA43" s="40">
        <v>0</v>
      </c>
      <c r="AB43" s="40">
        <v>0</v>
      </c>
      <c r="AC43" s="40">
        <v>0</v>
      </c>
      <c r="AD43" s="40">
        <v>0</v>
      </c>
      <c r="AE43" s="40">
        <v>0</v>
      </c>
      <c r="AF43" s="40">
        <v>0</v>
      </c>
      <c r="AG43" s="40">
        <v>0</v>
      </c>
      <c r="AH43" s="40">
        <v>0</v>
      </c>
      <c r="AI43" s="40">
        <v>0</v>
      </c>
      <c r="AJ43" s="40">
        <v>0</v>
      </c>
      <c r="AK43" s="40">
        <v>443322.56000000006</v>
      </c>
      <c r="AL43" s="40">
        <v>443322.56000000006</v>
      </c>
      <c r="AM43" s="40">
        <v>47226</v>
      </c>
      <c r="AN43" s="40">
        <v>114536.86</v>
      </c>
      <c r="AO43" s="40">
        <v>81383.820000000007</v>
      </c>
      <c r="AP43" s="40">
        <v>188811.58</v>
      </c>
      <c r="AQ43" s="40">
        <v>47865.63</v>
      </c>
      <c r="AR43" s="40">
        <v>130458.71999999999</v>
      </c>
      <c r="AS43" s="40">
        <v>155903.60999999999</v>
      </c>
      <c r="AT43" s="40">
        <v>147464.01</v>
      </c>
      <c r="AU43" s="40">
        <v>76484.240000000005</v>
      </c>
      <c r="AV43" s="40">
        <v>45069.62</v>
      </c>
      <c r="AW43" s="40">
        <v>76943.45</v>
      </c>
      <c r="AX43" s="40">
        <v>72132.92</v>
      </c>
      <c r="AY43" s="40">
        <v>1184280.46</v>
      </c>
      <c r="AZ43" s="40">
        <v>1627603.02</v>
      </c>
      <c r="BA43" s="40">
        <v>16162.59</v>
      </c>
      <c r="BB43" s="40">
        <v>182822.28</v>
      </c>
      <c r="BC43" s="40">
        <v>51096.21</v>
      </c>
      <c r="BD43" s="40">
        <v>13980.52</v>
      </c>
      <c r="BE43" s="40">
        <v>5674.76</v>
      </c>
      <c r="BF43" s="40">
        <v>28568.469999999998</v>
      </c>
      <c r="BG43" s="40">
        <v>270475.85000000003</v>
      </c>
      <c r="BH43" s="40">
        <v>0</v>
      </c>
      <c r="BI43" s="40">
        <v>0</v>
      </c>
      <c r="BJ43" s="40">
        <v>44078.3</v>
      </c>
      <c r="BK43" s="40">
        <v>323762.69</v>
      </c>
      <c r="BL43" s="40">
        <v>9200.69</v>
      </c>
      <c r="BM43" s="40">
        <v>945822.35999999987</v>
      </c>
      <c r="BN43" s="40">
        <v>7240.67</v>
      </c>
      <c r="BO43" s="40">
        <v>213349.26</v>
      </c>
      <c r="BP43" s="40">
        <v>0</v>
      </c>
      <c r="BQ43" s="40">
        <v>0</v>
      </c>
      <c r="BR43" s="40">
        <v>192648.15000000002</v>
      </c>
      <c r="BS43" s="40">
        <v>22283.200000000001</v>
      </c>
      <c r="BT43" s="40">
        <v>28413.27</v>
      </c>
      <c r="BU43" s="40">
        <v>589327.91</v>
      </c>
      <c r="BV43" s="40">
        <v>0</v>
      </c>
      <c r="BW43" s="40">
        <v>28232.6</v>
      </c>
      <c r="BX43" s="40">
        <v>0</v>
      </c>
      <c r="BY43" s="40">
        <v>124517.04000000001</v>
      </c>
      <c r="BZ43" s="40">
        <v>1206012.1000000003</v>
      </c>
      <c r="CA43" s="40">
        <v>16382.53</v>
      </c>
      <c r="CB43" s="40">
        <v>10335.69</v>
      </c>
      <c r="CC43" s="40">
        <v>0</v>
      </c>
      <c r="CD43" s="40">
        <v>51722.76</v>
      </c>
      <c r="CE43" s="40">
        <v>0</v>
      </c>
      <c r="CF43" s="40">
        <v>36739.319999999978</v>
      </c>
      <c r="CG43" s="40">
        <v>35730.76</v>
      </c>
      <c r="CH43" s="40">
        <v>223529.28999999998</v>
      </c>
      <c r="CI43" s="40">
        <v>4257.13</v>
      </c>
      <c r="CJ43" s="40">
        <v>34007.9</v>
      </c>
      <c r="CK43" s="40">
        <v>45133.14</v>
      </c>
      <c r="CL43" s="40">
        <v>251800.37</v>
      </c>
      <c r="CM43" s="40">
        <v>709638.89</v>
      </c>
      <c r="CN43" s="40">
        <v>4973405.6399999997</v>
      </c>
      <c r="CO43" s="40">
        <v>10172.450000000001</v>
      </c>
      <c r="CP43" s="40">
        <v>12387.93</v>
      </c>
      <c r="CQ43" s="40">
        <v>12387.98</v>
      </c>
      <c r="CR43" s="40">
        <v>22560.38</v>
      </c>
      <c r="CS43" s="40">
        <v>0</v>
      </c>
      <c r="CT43" s="40">
        <v>22560.43</v>
      </c>
      <c r="CU43" s="173">
        <v>1.0000022162747257</v>
      </c>
      <c r="CV43" s="40">
        <v>4.9999999999272404E-2</v>
      </c>
      <c r="CW43" s="40">
        <v>190166.84</v>
      </c>
      <c r="CX43" s="40">
        <v>197520.52</v>
      </c>
      <c r="CY43" s="40">
        <v>212727.22</v>
      </c>
      <c r="CZ43" s="40">
        <v>2459.89</v>
      </c>
      <c r="DA43" s="40">
        <v>220080.94999999998</v>
      </c>
      <c r="DB43" s="215">
        <v>1.0345688248076574</v>
      </c>
      <c r="DC43" s="40">
        <v>7353.7299999999814</v>
      </c>
      <c r="DD43" s="40">
        <v>21759.919999999998</v>
      </c>
      <c r="DE43" s="40">
        <v>17166.86</v>
      </c>
      <c r="DF43" s="40">
        <v>234487.14</v>
      </c>
      <c r="DG43" s="40">
        <v>2459.89</v>
      </c>
      <c r="DH43" s="40">
        <v>237247.81</v>
      </c>
      <c r="DI43" s="215">
        <v>1.0117732256020522</v>
      </c>
      <c r="DJ43" s="40">
        <v>2760.6699999999837</v>
      </c>
      <c r="DK43" s="40">
        <v>0</v>
      </c>
      <c r="DL43" s="40">
        <v>31020.91</v>
      </c>
      <c r="DM43" s="40">
        <v>234487.14</v>
      </c>
      <c r="DN43" s="40">
        <v>2459.89</v>
      </c>
      <c r="DO43" s="40">
        <v>268268.71999999997</v>
      </c>
      <c r="DP43" s="215">
        <v>1.1440658110291249</v>
      </c>
      <c r="DQ43" s="40">
        <v>33781.579999999958</v>
      </c>
      <c r="DR43" s="40">
        <v>18379.55</v>
      </c>
      <c r="DS43" s="40">
        <v>55527.44</v>
      </c>
      <c r="DT43" s="40">
        <v>252866.69</v>
      </c>
      <c r="DU43" s="40">
        <v>2459.89</v>
      </c>
      <c r="DV43" s="40">
        <v>323796.15999999997</v>
      </c>
      <c r="DW43" s="215">
        <v>1.2805014373383856</v>
      </c>
      <c r="DX43" s="40">
        <v>70929.469999999972</v>
      </c>
      <c r="DY43" s="40">
        <v>115034.4</v>
      </c>
      <c r="DZ43" s="40">
        <v>5927.62</v>
      </c>
      <c r="EA43" s="40">
        <v>367901.08999999997</v>
      </c>
      <c r="EB43" s="40">
        <v>2459.89</v>
      </c>
      <c r="EC43" s="40">
        <v>329723.77999999997</v>
      </c>
      <c r="ED43" s="215">
        <v>0.89622941861900984</v>
      </c>
      <c r="EE43" s="40">
        <v>-38177.31</v>
      </c>
      <c r="EF43" s="40">
        <v>9297.73</v>
      </c>
      <c r="EG43" s="40">
        <v>25194.91</v>
      </c>
      <c r="EH43" s="40">
        <v>377198.81999999995</v>
      </c>
      <c r="EI43" s="40">
        <v>2459.89</v>
      </c>
      <c r="EJ43" s="40">
        <v>354918.68999999994</v>
      </c>
      <c r="EK43" s="215">
        <v>0.94093266251469188</v>
      </c>
      <c r="EL43" s="40">
        <v>-22280.130000000005</v>
      </c>
      <c r="EM43" s="40">
        <v>0</v>
      </c>
      <c r="EN43" s="40">
        <v>0</v>
      </c>
      <c r="EO43" s="40">
        <v>377198.81999999995</v>
      </c>
      <c r="EP43" s="40">
        <v>2459.89</v>
      </c>
      <c r="EQ43" s="40">
        <v>354918.68999999994</v>
      </c>
      <c r="ER43" s="215">
        <v>0.94093266251469188</v>
      </c>
      <c r="ES43" s="40">
        <v>-22280.130000000005</v>
      </c>
      <c r="ET43" s="40">
        <v>193199.55</v>
      </c>
      <c r="EU43" s="40">
        <v>129410.58</v>
      </c>
      <c r="EV43" s="40">
        <v>570398.36999999988</v>
      </c>
      <c r="EW43" s="40">
        <v>2459.89</v>
      </c>
      <c r="EX43" s="40">
        <v>484329.26999999996</v>
      </c>
      <c r="EY43" s="215">
        <v>0.84910703724486458</v>
      </c>
      <c r="EZ43" s="40">
        <v>-86069.099999999919</v>
      </c>
      <c r="FA43" s="40">
        <v>0</v>
      </c>
      <c r="FB43" s="40">
        <v>0</v>
      </c>
      <c r="FC43" s="40">
        <v>570398.36999999988</v>
      </c>
      <c r="FD43" s="40">
        <v>2459.89</v>
      </c>
      <c r="FE43" s="40">
        <v>484329.26999999996</v>
      </c>
      <c r="FF43" s="215">
        <v>0.84910703724486458</v>
      </c>
      <c r="FG43" s="40">
        <v>-86069.099999999919</v>
      </c>
      <c r="FH43" s="40">
        <v>0</v>
      </c>
      <c r="FI43" s="40">
        <v>0</v>
      </c>
      <c r="FJ43" s="40">
        <v>1157.74</v>
      </c>
      <c r="FK43" s="40">
        <v>0</v>
      </c>
      <c r="FL43" s="40">
        <v>0</v>
      </c>
      <c r="FM43" s="215">
        <v>0</v>
      </c>
      <c r="FN43" s="40">
        <v>1157.74</v>
      </c>
      <c r="FO43" s="40">
        <v>0</v>
      </c>
      <c r="FP43" s="40">
        <v>3612.5</v>
      </c>
      <c r="FQ43" s="215">
        <v>3.1203033496294506</v>
      </c>
      <c r="FR43" s="40">
        <v>-2454.7600000000002</v>
      </c>
      <c r="FS43" s="40">
        <v>0</v>
      </c>
      <c r="FT43" s="40">
        <v>1972873.77</v>
      </c>
      <c r="FU43" s="215">
        <v>8.0214037694128226</v>
      </c>
      <c r="FV43" s="40">
        <v>-139395.78999999992</v>
      </c>
      <c r="FW43" s="40">
        <v>42403.58</v>
      </c>
      <c r="FX43" s="40">
        <v>-33116.880000000005</v>
      </c>
      <c r="FY43" s="215">
        <v>-28.604764454886247</v>
      </c>
      <c r="FZ43" s="40">
        <v>34274.620000000003</v>
      </c>
      <c r="GA43" s="40">
        <v>42403.58</v>
      </c>
      <c r="GB43" s="40">
        <v>-33116.880000000005</v>
      </c>
      <c r="GC43" s="215">
        <v>-28.604764454886247</v>
      </c>
      <c r="GD43" s="40">
        <v>34274.620000000003</v>
      </c>
      <c r="GE43" s="283">
        <v>570398.36999999988</v>
      </c>
      <c r="GF43" s="283">
        <v>17047.509999999998</v>
      </c>
      <c r="GG43" s="284">
        <v>5076522.25</v>
      </c>
      <c r="GH43" s="285"/>
    </row>
    <row r="44" spans="1:190" ht="75" customHeight="1" x14ac:dyDescent="0.3">
      <c r="A44" s="254" t="s">
        <v>1116</v>
      </c>
      <c r="B44" s="35">
        <v>32</v>
      </c>
      <c r="C44" s="38">
        <v>4</v>
      </c>
      <c r="D44" s="37" t="s">
        <v>72</v>
      </c>
      <c r="E44" s="37" t="s">
        <v>250</v>
      </c>
      <c r="F44" s="37" t="s">
        <v>490</v>
      </c>
      <c r="G44" s="38">
        <v>2</v>
      </c>
      <c r="H44" s="38" t="s">
        <v>1116</v>
      </c>
      <c r="I44" s="38" t="s">
        <v>41</v>
      </c>
      <c r="J44" s="38" t="s">
        <v>5</v>
      </c>
      <c r="K44" s="38" t="s">
        <v>222</v>
      </c>
      <c r="L44" s="38" t="s">
        <v>225</v>
      </c>
      <c r="M44" s="40">
        <v>31958724</v>
      </c>
      <c r="N44" s="40">
        <v>31958724</v>
      </c>
      <c r="O44" s="40">
        <v>0</v>
      </c>
      <c r="P44" s="40">
        <v>31958724</v>
      </c>
      <c r="Q44" s="40">
        <v>0</v>
      </c>
      <c r="R44" s="40">
        <v>0</v>
      </c>
      <c r="S44" s="40">
        <v>0</v>
      </c>
      <c r="T44" s="40" t="s">
        <v>5</v>
      </c>
      <c r="U44" s="40">
        <v>0</v>
      </c>
      <c r="V44" s="40">
        <v>0</v>
      </c>
      <c r="W44" s="40">
        <v>0</v>
      </c>
      <c r="X44" s="40">
        <v>0</v>
      </c>
      <c r="Y44" s="40">
        <v>0</v>
      </c>
      <c r="Z44" s="40">
        <v>0</v>
      </c>
      <c r="AA44" s="40">
        <v>0</v>
      </c>
      <c r="AB44" s="40">
        <v>0</v>
      </c>
      <c r="AC44" s="40">
        <v>0</v>
      </c>
      <c r="AD44" s="40">
        <v>0</v>
      </c>
      <c r="AE44" s="40">
        <v>0</v>
      </c>
      <c r="AF44" s="40">
        <v>0</v>
      </c>
      <c r="AG44" s="40">
        <v>0</v>
      </c>
      <c r="AH44" s="40">
        <v>0</v>
      </c>
      <c r="AI44" s="40">
        <v>0</v>
      </c>
      <c r="AJ44" s="40">
        <v>0</v>
      </c>
      <c r="AK44" s="40">
        <v>0</v>
      </c>
      <c r="AL44" s="40">
        <v>0</v>
      </c>
      <c r="AM44" s="40">
        <v>0</v>
      </c>
      <c r="AN44" s="40">
        <v>0</v>
      </c>
      <c r="AO44" s="40">
        <v>0</v>
      </c>
      <c r="AP44" s="40">
        <v>263414.15000000002</v>
      </c>
      <c r="AQ44" s="40">
        <v>12516.36</v>
      </c>
      <c r="AR44" s="40">
        <v>146293.19</v>
      </c>
      <c r="AS44" s="40">
        <v>356708.28</v>
      </c>
      <c r="AT44" s="40">
        <v>94826.13</v>
      </c>
      <c r="AU44" s="40">
        <v>952301.71000000008</v>
      </c>
      <c r="AV44" s="40">
        <v>670254.68999999994</v>
      </c>
      <c r="AW44" s="40">
        <v>324702.94</v>
      </c>
      <c r="AX44" s="40">
        <v>155699.29999999999</v>
      </c>
      <c r="AY44" s="40">
        <v>2976716.7499999995</v>
      </c>
      <c r="AZ44" s="40">
        <v>2976716.7499999995</v>
      </c>
      <c r="BA44" s="40">
        <v>24179.75</v>
      </c>
      <c r="BB44" s="40">
        <v>368316.7</v>
      </c>
      <c r="BC44" s="40">
        <v>1511746.98</v>
      </c>
      <c r="BD44" s="40">
        <v>283050</v>
      </c>
      <c r="BE44" s="40">
        <v>18541.989999999998</v>
      </c>
      <c r="BF44" s="40">
        <v>188068.28</v>
      </c>
      <c r="BG44" s="40">
        <v>334077.46999999997</v>
      </c>
      <c r="BH44" s="40">
        <v>407878.86</v>
      </c>
      <c r="BI44" s="40">
        <v>659890.81000000006</v>
      </c>
      <c r="BJ44" s="40">
        <v>271432</v>
      </c>
      <c r="BK44" s="40">
        <v>0</v>
      </c>
      <c r="BL44" s="40">
        <v>694820.96</v>
      </c>
      <c r="BM44" s="40">
        <v>4762003.8</v>
      </c>
      <c r="BN44" s="40">
        <v>264215.71999999997</v>
      </c>
      <c r="BO44" s="40">
        <v>0</v>
      </c>
      <c r="BP44" s="40">
        <v>811638.86</v>
      </c>
      <c r="BQ44" s="40">
        <v>246097.03999999998</v>
      </c>
      <c r="BR44" s="40">
        <v>864136.49</v>
      </c>
      <c r="BS44" s="40">
        <v>0</v>
      </c>
      <c r="BT44" s="40">
        <v>1127676.6499999999</v>
      </c>
      <c r="BU44" s="40">
        <v>325148.33</v>
      </c>
      <c r="BV44" s="40">
        <v>99032.14</v>
      </c>
      <c r="BW44" s="40">
        <v>380834.65</v>
      </c>
      <c r="BX44" s="40">
        <v>891212.85</v>
      </c>
      <c r="BY44" s="40">
        <v>1526012.94</v>
      </c>
      <c r="BZ44" s="40">
        <v>6536005.6699999999</v>
      </c>
      <c r="CA44" s="40">
        <v>910219.90999999992</v>
      </c>
      <c r="CB44" s="40">
        <v>647642.47</v>
      </c>
      <c r="CC44" s="40">
        <v>632154.91</v>
      </c>
      <c r="CD44" s="40">
        <v>576556.71</v>
      </c>
      <c r="CE44" s="40">
        <v>517219.95999999996</v>
      </c>
      <c r="CF44" s="40">
        <v>726590.86000000034</v>
      </c>
      <c r="CG44" s="40">
        <v>932818.77</v>
      </c>
      <c r="CH44" s="40">
        <v>538434.04</v>
      </c>
      <c r="CI44" s="40">
        <v>89965.89</v>
      </c>
      <c r="CJ44" s="40">
        <v>657395.19999999995</v>
      </c>
      <c r="CK44" s="40">
        <v>267750</v>
      </c>
      <c r="CL44" s="40">
        <v>976678.17</v>
      </c>
      <c r="CM44" s="40">
        <v>7473426.8899999997</v>
      </c>
      <c r="CN44" s="40">
        <v>28996693.169999998</v>
      </c>
      <c r="CO44" s="40">
        <v>445873.41</v>
      </c>
      <c r="CP44" s="40">
        <v>379206.54</v>
      </c>
      <c r="CQ44" s="40">
        <v>0</v>
      </c>
      <c r="CR44" s="40">
        <v>825079.95</v>
      </c>
      <c r="CS44" s="40">
        <v>0</v>
      </c>
      <c r="CT44" s="40">
        <v>445873.41</v>
      </c>
      <c r="CU44" s="173">
        <v>0.54040024848501045</v>
      </c>
      <c r="CV44" s="212">
        <v>-379206.54</v>
      </c>
      <c r="CW44" s="40">
        <v>697890.43</v>
      </c>
      <c r="CX44" s="40">
        <v>747770.26</v>
      </c>
      <c r="CY44" s="40">
        <v>1522970.38</v>
      </c>
      <c r="CZ44" s="40">
        <v>0</v>
      </c>
      <c r="DA44" s="40">
        <v>1193643.67</v>
      </c>
      <c r="DB44" s="215">
        <v>0.78376026590878278</v>
      </c>
      <c r="DC44" s="212">
        <v>-329326.70999999996</v>
      </c>
      <c r="DD44" s="40">
        <v>45819.86</v>
      </c>
      <c r="DE44" s="40">
        <v>222877.09</v>
      </c>
      <c r="DF44" s="40">
        <v>1568790.24</v>
      </c>
      <c r="DG44" s="40">
        <v>0</v>
      </c>
      <c r="DH44" s="40">
        <v>1416520.76</v>
      </c>
      <c r="DI44" s="215">
        <v>0.90293827937124338</v>
      </c>
      <c r="DJ44" s="40">
        <v>-152269.47999999998</v>
      </c>
      <c r="DK44" s="40">
        <v>1445000.4</v>
      </c>
      <c r="DL44" s="40">
        <v>439631.75</v>
      </c>
      <c r="DM44" s="40">
        <v>3013790.6399999997</v>
      </c>
      <c r="DN44" s="40">
        <v>10.51</v>
      </c>
      <c r="DO44" s="40">
        <v>1856152.51</v>
      </c>
      <c r="DP44" s="215">
        <v>0.61588634769932138</v>
      </c>
      <c r="DQ44" s="212">
        <v>-1157638.1299999997</v>
      </c>
      <c r="DR44" s="40">
        <v>244651.86</v>
      </c>
      <c r="DS44" s="40">
        <v>1732715.33</v>
      </c>
      <c r="DT44" s="40">
        <v>3258442.4999999995</v>
      </c>
      <c r="DU44" s="40">
        <v>10.51</v>
      </c>
      <c r="DV44" s="40">
        <v>3588867.84</v>
      </c>
      <c r="DW44" s="215">
        <v>1.1014059140218064</v>
      </c>
      <c r="DX44" s="40">
        <v>330425.34000000032</v>
      </c>
      <c r="DY44" s="40">
        <v>34090.07</v>
      </c>
      <c r="DZ44" s="40">
        <v>0</v>
      </c>
      <c r="EA44" s="40">
        <v>3292532.5699999994</v>
      </c>
      <c r="EB44" s="40">
        <v>10.51</v>
      </c>
      <c r="EC44" s="40">
        <v>3588867.84</v>
      </c>
      <c r="ED44" s="215">
        <v>1.0900022288921505</v>
      </c>
      <c r="EE44" s="40">
        <v>296335.27000000048</v>
      </c>
      <c r="EF44" s="40">
        <v>0</v>
      </c>
      <c r="EG44" s="40">
        <v>288616.65000000002</v>
      </c>
      <c r="EH44" s="40">
        <v>3292532.5699999994</v>
      </c>
      <c r="EI44" s="40">
        <v>10.51</v>
      </c>
      <c r="EJ44" s="40">
        <v>3877484.4899999998</v>
      </c>
      <c r="EK44" s="215">
        <v>1.1776601772537669</v>
      </c>
      <c r="EL44" s="40">
        <v>584951.92000000039</v>
      </c>
      <c r="EM44" s="40">
        <v>0</v>
      </c>
      <c r="EN44" s="40">
        <v>300672.63</v>
      </c>
      <c r="EO44" s="40">
        <v>3292532.5699999994</v>
      </c>
      <c r="EP44" s="40">
        <v>10.51</v>
      </c>
      <c r="EQ44" s="40">
        <v>4178157.1199999996</v>
      </c>
      <c r="ER44" s="215">
        <v>1.2689797385967849</v>
      </c>
      <c r="ES44" s="40">
        <v>885624.55000000028</v>
      </c>
      <c r="ET44" s="40">
        <v>195307.87</v>
      </c>
      <c r="EU44" s="40">
        <v>1070317.03</v>
      </c>
      <c r="EV44" s="40">
        <v>3487840.4399999995</v>
      </c>
      <c r="EW44" s="40">
        <v>1038.43</v>
      </c>
      <c r="EX44" s="40">
        <v>5248474.1499999994</v>
      </c>
      <c r="EY44" s="215">
        <v>1.5047919307914213</v>
      </c>
      <c r="EZ44" s="40">
        <v>1760633.71</v>
      </c>
      <c r="FA44" s="40">
        <v>0</v>
      </c>
      <c r="FB44" s="40">
        <v>2000065.9100000001</v>
      </c>
      <c r="FC44" s="40">
        <v>3487840.4399999995</v>
      </c>
      <c r="FD44" s="40">
        <v>7963.09</v>
      </c>
      <c r="FE44" s="40">
        <v>7248540.0599999996</v>
      </c>
      <c r="FF44" s="215">
        <v>2.0782315546521963</v>
      </c>
      <c r="FG44" s="40">
        <v>3760699.62</v>
      </c>
      <c r="FH44" s="40">
        <v>0</v>
      </c>
      <c r="FI44" s="40">
        <v>0</v>
      </c>
      <c r="FJ44" s="40">
        <v>275854.45</v>
      </c>
      <c r="FK44" s="40">
        <v>0</v>
      </c>
      <c r="FL44" s="40">
        <v>0</v>
      </c>
      <c r="FM44" s="215">
        <v>0</v>
      </c>
      <c r="FN44" s="40">
        <v>275854.45</v>
      </c>
      <c r="FO44" s="40">
        <v>0</v>
      </c>
      <c r="FP44" s="40">
        <v>0</v>
      </c>
      <c r="FQ44" s="215">
        <v>0</v>
      </c>
      <c r="FR44" s="40">
        <v>275854.45</v>
      </c>
      <c r="FS44" s="40">
        <v>0</v>
      </c>
      <c r="FT44" s="40">
        <v>75965.500000000029</v>
      </c>
      <c r="FU44" s="215">
        <v>1.7157707624437451E-2</v>
      </c>
      <c r="FV44" s="40">
        <v>50651.179999999964</v>
      </c>
      <c r="FW44" s="40">
        <v>5895.63</v>
      </c>
      <c r="FX44" s="40">
        <v>244770.09</v>
      </c>
      <c r="FY44" s="215">
        <v>0.88731608281106211</v>
      </c>
      <c r="FZ44" s="40">
        <v>31084.359999999986</v>
      </c>
      <c r="GA44" s="40">
        <v>6076.08</v>
      </c>
      <c r="GB44" s="40">
        <v>244589.63999999998</v>
      </c>
      <c r="GC44" s="215">
        <v>0.88666193349427558</v>
      </c>
      <c r="GD44" s="40">
        <v>31264.809999999987</v>
      </c>
      <c r="GE44" s="283">
        <v>3487840.4399999995</v>
      </c>
      <c r="GF44" s="283">
        <v>2462387.88</v>
      </c>
      <c r="GG44" s="284">
        <v>27698381.43</v>
      </c>
      <c r="GH44" s="285"/>
    </row>
    <row r="45" spans="1:190" ht="75" customHeight="1" x14ac:dyDescent="0.3">
      <c r="A45" s="254" t="s">
        <v>1121</v>
      </c>
      <c r="B45" s="35">
        <v>33</v>
      </c>
      <c r="C45" s="38">
        <v>4</v>
      </c>
      <c r="D45" s="37" t="s">
        <v>135</v>
      </c>
      <c r="E45" s="37" t="s">
        <v>251</v>
      </c>
      <c r="F45" s="37" t="s">
        <v>491</v>
      </c>
      <c r="G45" s="41">
        <v>5</v>
      </c>
      <c r="H45" s="38"/>
      <c r="I45" s="41" t="s">
        <v>50</v>
      </c>
      <c r="J45" s="41" t="s">
        <v>5</v>
      </c>
      <c r="K45" s="38" t="s">
        <v>222</v>
      </c>
      <c r="L45" s="38" t="s">
        <v>225</v>
      </c>
      <c r="M45" s="40">
        <v>2185800</v>
      </c>
      <c r="N45" s="40">
        <v>2185800</v>
      </c>
      <c r="O45" s="40">
        <v>0</v>
      </c>
      <c r="P45" s="40">
        <v>2185800</v>
      </c>
      <c r="Q45" s="40">
        <v>0</v>
      </c>
      <c r="R45" s="40">
        <v>0</v>
      </c>
      <c r="S45" s="40">
        <v>0</v>
      </c>
      <c r="T45" s="40" t="s">
        <v>5</v>
      </c>
      <c r="U45" s="40">
        <v>0</v>
      </c>
      <c r="V45" s="40">
        <v>0</v>
      </c>
      <c r="W45" s="40">
        <v>0</v>
      </c>
      <c r="X45" s="40">
        <v>0</v>
      </c>
      <c r="Y45" s="40">
        <v>0</v>
      </c>
      <c r="Z45" s="40">
        <v>0</v>
      </c>
      <c r="AA45" s="40">
        <v>0</v>
      </c>
      <c r="AB45" s="40">
        <v>0</v>
      </c>
      <c r="AC45" s="40">
        <v>0</v>
      </c>
      <c r="AD45" s="40">
        <v>0</v>
      </c>
      <c r="AE45" s="40">
        <v>0</v>
      </c>
      <c r="AF45" s="40">
        <v>0</v>
      </c>
      <c r="AG45" s="40">
        <v>0</v>
      </c>
      <c r="AH45" s="40">
        <v>0</v>
      </c>
      <c r="AI45" s="40">
        <v>0</v>
      </c>
      <c r="AJ45" s="40">
        <v>0</v>
      </c>
      <c r="AK45" s="40">
        <v>0</v>
      </c>
      <c r="AL45" s="40">
        <v>0</v>
      </c>
      <c r="AM45" s="40">
        <v>0</v>
      </c>
      <c r="AN45" s="40">
        <v>0</v>
      </c>
      <c r="AO45" s="40">
        <v>0</v>
      </c>
      <c r="AP45" s="40">
        <v>0</v>
      </c>
      <c r="AQ45" s="40">
        <v>0</v>
      </c>
      <c r="AR45" s="40">
        <v>0</v>
      </c>
      <c r="AS45" s="40">
        <v>0</v>
      </c>
      <c r="AT45" s="40">
        <v>0</v>
      </c>
      <c r="AU45" s="40">
        <v>0</v>
      </c>
      <c r="AV45" s="40">
        <v>0</v>
      </c>
      <c r="AW45" s="40">
        <v>0</v>
      </c>
      <c r="AX45" s="40">
        <v>0</v>
      </c>
      <c r="AY45" s="40">
        <v>0</v>
      </c>
      <c r="AZ45" s="40">
        <v>0</v>
      </c>
      <c r="BA45" s="40">
        <v>0</v>
      </c>
      <c r="BB45" s="40">
        <v>0</v>
      </c>
      <c r="BC45" s="40">
        <v>0</v>
      </c>
      <c r="BD45" s="40">
        <v>0</v>
      </c>
      <c r="BE45" s="40">
        <v>0</v>
      </c>
      <c r="BF45" s="40">
        <v>0</v>
      </c>
      <c r="BG45" s="40">
        <v>0</v>
      </c>
      <c r="BH45" s="40">
        <v>0</v>
      </c>
      <c r="BI45" s="40">
        <v>0</v>
      </c>
      <c r="BJ45" s="40">
        <v>0</v>
      </c>
      <c r="BK45" s="40">
        <v>0</v>
      </c>
      <c r="BL45" s="40">
        <v>0</v>
      </c>
      <c r="BM45" s="40">
        <v>0</v>
      </c>
      <c r="BN45" s="40">
        <v>0</v>
      </c>
      <c r="BO45" s="40">
        <v>0</v>
      </c>
      <c r="BP45" s="40">
        <v>0</v>
      </c>
      <c r="BQ45" s="40">
        <v>0</v>
      </c>
      <c r="BR45" s="40">
        <v>0</v>
      </c>
      <c r="BS45" s="40">
        <v>0</v>
      </c>
      <c r="BT45" s="40">
        <v>0</v>
      </c>
      <c r="BU45" s="40">
        <v>0</v>
      </c>
      <c r="BV45" s="40">
        <v>0</v>
      </c>
      <c r="BW45" s="40">
        <v>0</v>
      </c>
      <c r="BX45" s="40">
        <v>0</v>
      </c>
      <c r="BY45" s="40">
        <v>0</v>
      </c>
      <c r="BZ45" s="40">
        <v>0</v>
      </c>
      <c r="CA45" s="40">
        <v>0</v>
      </c>
      <c r="CB45" s="40">
        <v>0</v>
      </c>
      <c r="CC45" s="40">
        <v>0</v>
      </c>
      <c r="CD45" s="40">
        <v>0</v>
      </c>
      <c r="CE45" s="40">
        <v>0</v>
      </c>
      <c r="CF45" s="40">
        <v>400000</v>
      </c>
      <c r="CG45" s="40">
        <v>544107.46</v>
      </c>
      <c r="CH45" s="40">
        <v>0</v>
      </c>
      <c r="CI45" s="40">
        <v>226305.6</v>
      </c>
      <c r="CJ45" s="40">
        <v>64164.29</v>
      </c>
      <c r="CK45" s="40">
        <v>0</v>
      </c>
      <c r="CL45" s="40">
        <v>149072.47</v>
      </c>
      <c r="CM45" s="40">
        <v>1383649.82</v>
      </c>
      <c r="CN45" s="40">
        <v>7691008.0500000026</v>
      </c>
      <c r="CO45" s="40">
        <v>0</v>
      </c>
      <c r="CP45" s="40">
        <v>0.01</v>
      </c>
      <c r="CQ45" s="40">
        <v>0</v>
      </c>
      <c r="CR45" s="40">
        <v>0.01</v>
      </c>
      <c r="CS45" s="40">
        <v>0</v>
      </c>
      <c r="CT45" s="40">
        <v>0</v>
      </c>
      <c r="CU45" s="173">
        <v>0</v>
      </c>
      <c r="CV45" s="40">
        <v>-0.01</v>
      </c>
      <c r="CW45" s="40">
        <v>156969.68</v>
      </c>
      <c r="CX45" s="40">
        <v>94209.399999999907</v>
      </c>
      <c r="CY45" s="40">
        <v>156969.69</v>
      </c>
      <c r="CZ45" s="40">
        <v>0</v>
      </c>
      <c r="DA45" s="40">
        <v>94209.399999999907</v>
      </c>
      <c r="DB45" s="215">
        <v>0.60017574093444348</v>
      </c>
      <c r="DC45" s="40">
        <v>-62760.290000000095</v>
      </c>
      <c r="DD45" s="40">
        <v>58499.66</v>
      </c>
      <c r="DE45" s="40">
        <v>66362.909999999916</v>
      </c>
      <c r="DF45" s="40">
        <v>215469.35</v>
      </c>
      <c r="DG45" s="40">
        <v>0</v>
      </c>
      <c r="DH45" s="40">
        <v>160572.30999999982</v>
      </c>
      <c r="DI45" s="215">
        <v>0.74522111845605798</v>
      </c>
      <c r="DJ45" s="40">
        <v>-54897.040000000183</v>
      </c>
      <c r="DK45" s="40">
        <v>0</v>
      </c>
      <c r="DL45" s="40">
        <v>4101471.61</v>
      </c>
      <c r="DM45" s="40">
        <v>215469.35</v>
      </c>
      <c r="DN45" s="40">
        <v>0</v>
      </c>
      <c r="DO45" s="40">
        <v>4262043.92</v>
      </c>
      <c r="DP45" s="215">
        <v>19.780279283341226</v>
      </c>
      <c r="DQ45" s="40">
        <v>4046574.57</v>
      </c>
      <c r="DR45" s="40">
        <v>0</v>
      </c>
      <c r="DS45" s="40">
        <v>617903.13000000117</v>
      </c>
      <c r="DT45" s="40">
        <v>215469.35</v>
      </c>
      <c r="DU45" s="40">
        <v>0</v>
      </c>
      <c r="DV45" s="40">
        <v>4879947.0500000007</v>
      </c>
      <c r="DW45" s="215">
        <v>22.647987057091882</v>
      </c>
      <c r="DX45" s="40">
        <v>4664477.7000000011</v>
      </c>
      <c r="DY45" s="40">
        <v>122083.95</v>
      </c>
      <c r="DZ45" s="40">
        <v>420883.18000000034</v>
      </c>
      <c r="EA45" s="40">
        <v>337553.3</v>
      </c>
      <c r="EB45" s="40">
        <v>0</v>
      </c>
      <c r="EC45" s="40">
        <v>5300830.2300000014</v>
      </c>
      <c r="ED45" s="215">
        <v>15.703683625667418</v>
      </c>
      <c r="EE45" s="40">
        <v>4963276.9300000016</v>
      </c>
      <c r="EF45" s="40">
        <v>0</v>
      </c>
      <c r="EG45" s="40">
        <v>412898.57999999996</v>
      </c>
      <c r="EH45" s="40">
        <v>337553.3</v>
      </c>
      <c r="EI45" s="40">
        <v>0</v>
      </c>
      <c r="EJ45" s="40">
        <v>5713728.8100000015</v>
      </c>
      <c r="EK45" s="215">
        <v>16.926893649091866</v>
      </c>
      <c r="EL45" s="40">
        <v>5376175.5100000016</v>
      </c>
      <c r="EM45" s="40">
        <v>0</v>
      </c>
      <c r="EN45" s="40">
        <v>193223.78000000026</v>
      </c>
      <c r="EO45" s="40">
        <v>337553.3</v>
      </c>
      <c r="EP45" s="40">
        <v>0</v>
      </c>
      <c r="EQ45" s="40">
        <v>5906952.5900000017</v>
      </c>
      <c r="ER45" s="215">
        <v>17.499318152125905</v>
      </c>
      <c r="ES45" s="40">
        <v>5569399.2900000019</v>
      </c>
      <c r="ET45" s="40">
        <v>34476.199999999997</v>
      </c>
      <c r="EU45" s="40">
        <v>188975.61</v>
      </c>
      <c r="EV45" s="40">
        <v>372029.5</v>
      </c>
      <c r="EW45" s="40">
        <v>0</v>
      </c>
      <c r="EX45" s="40">
        <v>6095928.200000002</v>
      </c>
      <c r="EY45" s="215">
        <v>16.385604367395601</v>
      </c>
      <c r="EZ45" s="40">
        <v>5723898.700000002</v>
      </c>
      <c r="FA45" s="40">
        <v>0</v>
      </c>
      <c r="FB45" s="40">
        <v>46564.650000000023</v>
      </c>
      <c r="FC45" s="40">
        <v>372029.5</v>
      </c>
      <c r="FD45" s="40">
        <v>0</v>
      </c>
      <c r="FE45" s="40">
        <v>6142492.8500000024</v>
      </c>
      <c r="FF45" s="215">
        <v>16.510768232089127</v>
      </c>
      <c r="FG45" s="40">
        <v>5770463.3500000024</v>
      </c>
      <c r="FH45" s="40">
        <v>17166.740000000002</v>
      </c>
      <c r="FI45" s="40">
        <v>164865.38000000012</v>
      </c>
      <c r="FJ45" s="40">
        <v>652531.24</v>
      </c>
      <c r="FK45" s="40">
        <v>0</v>
      </c>
      <c r="FL45" s="40">
        <v>356312.5500000001</v>
      </c>
      <c r="FM45" s="215">
        <v>0.54604673026842376</v>
      </c>
      <c r="FN45" s="40">
        <v>296218.68999999989</v>
      </c>
      <c r="FO45" s="40">
        <v>76660.55</v>
      </c>
      <c r="FP45" s="40">
        <v>456757.9800000001</v>
      </c>
      <c r="FQ45" s="215">
        <v>0.69997871672779999</v>
      </c>
      <c r="FR45" s="40">
        <v>195773.25999999989</v>
      </c>
      <c r="FS45" s="40">
        <v>0</v>
      </c>
      <c r="FT45" s="40">
        <v>838331.81</v>
      </c>
      <c r="FU45" s="215">
        <v>0.92219820770573402</v>
      </c>
      <c r="FV45" s="40">
        <v>3257.609999999986</v>
      </c>
      <c r="FW45" s="40">
        <v>76660.55</v>
      </c>
      <c r="FX45" s="40">
        <v>640713.51000000013</v>
      </c>
      <c r="FY45" s="215">
        <v>0.981889403486644</v>
      </c>
      <c r="FZ45" s="40">
        <v>11817.729999999821</v>
      </c>
      <c r="GA45" s="40">
        <v>95232.58</v>
      </c>
      <c r="GB45" s="40">
        <v>622141.4800000001</v>
      </c>
      <c r="GC45" s="215">
        <v>0.95342788492394648</v>
      </c>
      <c r="GD45" s="40">
        <v>30389.75999999982</v>
      </c>
      <c r="GE45" s="283">
        <v>389196.24</v>
      </c>
      <c r="GF45" s="283">
        <v>142869.89000000001</v>
      </c>
      <c r="GG45" s="284">
        <v>1915715.9500000002</v>
      </c>
      <c r="GH45" s="285"/>
    </row>
    <row r="46" spans="1:190" ht="75" customHeight="1" x14ac:dyDescent="0.3">
      <c r="A46" s="254" t="s">
        <v>1276</v>
      </c>
      <c r="B46" s="35">
        <v>34</v>
      </c>
      <c r="C46" s="40">
        <v>13</v>
      </c>
      <c r="D46" s="40" t="s">
        <v>602</v>
      </c>
      <c r="E46" s="40" t="s">
        <v>421</v>
      </c>
      <c r="F46" s="37" t="s">
        <v>1277</v>
      </c>
      <c r="G46" s="38" t="s">
        <v>33</v>
      </c>
      <c r="H46" s="38"/>
      <c r="I46" s="40" t="s">
        <v>50</v>
      </c>
      <c r="J46" s="40" t="s">
        <v>423</v>
      </c>
      <c r="K46" s="38" t="s">
        <v>222</v>
      </c>
      <c r="L46" s="38" t="s">
        <v>225</v>
      </c>
      <c r="M46" s="40">
        <v>24165500</v>
      </c>
      <c r="N46" s="40">
        <v>24165500</v>
      </c>
      <c r="O46" s="40">
        <v>0</v>
      </c>
      <c r="P46" s="40">
        <v>24165500</v>
      </c>
      <c r="Q46" s="40">
        <v>0</v>
      </c>
      <c r="R46" s="40">
        <v>0</v>
      </c>
      <c r="S46" s="40">
        <v>0</v>
      </c>
      <c r="T46" s="40" t="s">
        <v>423</v>
      </c>
      <c r="U46" s="40">
        <v>0</v>
      </c>
      <c r="V46" s="40">
        <v>0</v>
      </c>
      <c r="W46" s="40">
        <v>0</v>
      </c>
      <c r="X46" s="40">
        <v>0</v>
      </c>
      <c r="Y46" s="40">
        <v>0</v>
      </c>
      <c r="Z46" s="40">
        <v>0</v>
      </c>
      <c r="AA46" s="40">
        <v>0</v>
      </c>
      <c r="AB46" s="40">
        <v>0</v>
      </c>
      <c r="AC46" s="40">
        <v>0</v>
      </c>
      <c r="AD46" s="40">
        <v>0</v>
      </c>
      <c r="AE46" s="40">
        <v>0</v>
      </c>
      <c r="AF46" s="40">
        <v>0</v>
      </c>
      <c r="AG46" s="40">
        <v>0</v>
      </c>
      <c r="AH46" s="40">
        <v>0</v>
      </c>
      <c r="AI46" s="40">
        <v>0</v>
      </c>
      <c r="AJ46" s="40">
        <v>0</v>
      </c>
      <c r="AK46" s="40">
        <v>0</v>
      </c>
      <c r="AL46" s="40">
        <v>0</v>
      </c>
      <c r="AM46" s="40">
        <v>0</v>
      </c>
      <c r="AN46" s="40">
        <v>0</v>
      </c>
      <c r="AO46" s="40">
        <v>0</v>
      </c>
      <c r="AP46" s="40">
        <v>0</v>
      </c>
      <c r="AQ46" s="40">
        <v>0</v>
      </c>
      <c r="AR46" s="40">
        <v>0</v>
      </c>
      <c r="AS46" s="40">
        <v>0</v>
      </c>
      <c r="AT46" s="40">
        <v>0</v>
      </c>
      <c r="AU46" s="40">
        <v>0</v>
      </c>
      <c r="AV46" s="40">
        <v>0</v>
      </c>
      <c r="AW46" s="40">
        <v>0</v>
      </c>
      <c r="AX46" s="40">
        <v>0</v>
      </c>
      <c r="AY46" s="40">
        <v>0</v>
      </c>
      <c r="AZ46" s="40">
        <v>0</v>
      </c>
      <c r="BA46" s="40">
        <v>0</v>
      </c>
      <c r="BB46" s="40">
        <v>0</v>
      </c>
      <c r="BC46" s="40">
        <v>0</v>
      </c>
      <c r="BD46" s="40">
        <v>0</v>
      </c>
      <c r="BE46" s="40">
        <v>0</v>
      </c>
      <c r="BF46" s="40">
        <v>0</v>
      </c>
      <c r="BG46" s="40">
        <v>0</v>
      </c>
      <c r="BH46" s="40">
        <v>0</v>
      </c>
      <c r="BI46" s="40">
        <v>0</v>
      </c>
      <c r="BJ46" s="40">
        <v>0</v>
      </c>
      <c r="BK46" s="40">
        <v>0</v>
      </c>
      <c r="BL46" s="40">
        <v>0</v>
      </c>
      <c r="BM46" s="40">
        <v>0</v>
      </c>
      <c r="BN46" s="40">
        <v>0</v>
      </c>
      <c r="BO46" s="40">
        <v>0</v>
      </c>
      <c r="BP46" s="40">
        <v>0</v>
      </c>
      <c r="BQ46" s="40">
        <v>0</v>
      </c>
      <c r="BR46" s="40">
        <v>0</v>
      </c>
      <c r="BS46" s="40">
        <v>0</v>
      </c>
      <c r="BT46" s="40">
        <v>0</v>
      </c>
      <c r="BU46" s="40">
        <v>0</v>
      </c>
      <c r="BV46" s="40">
        <v>0</v>
      </c>
      <c r="BW46" s="40">
        <v>0</v>
      </c>
      <c r="BX46" s="40">
        <v>0</v>
      </c>
      <c r="BY46" s="40">
        <v>0</v>
      </c>
      <c r="BZ46" s="40">
        <v>0</v>
      </c>
      <c r="CA46" s="40">
        <v>0</v>
      </c>
      <c r="CB46" s="40">
        <v>0</v>
      </c>
      <c r="CC46" s="40">
        <v>0</v>
      </c>
      <c r="CD46" s="40">
        <v>0</v>
      </c>
      <c r="CE46" s="40">
        <v>0</v>
      </c>
      <c r="CF46" s="40">
        <v>0</v>
      </c>
      <c r="CG46" s="40">
        <v>0</v>
      </c>
      <c r="CH46" s="40">
        <v>0</v>
      </c>
      <c r="CI46" s="40">
        <v>4300000</v>
      </c>
      <c r="CJ46" s="40">
        <v>252893</v>
      </c>
      <c r="CK46" s="40">
        <v>722453</v>
      </c>
      <c r="CL46" s="40">
        <v>601922.37</v>
      </c>
      <c r="CM46" s="40">
        <v>5877268.3700000001</v>
      </c>
      <c r="CN46" s="40">
        <v>13626487.380000001</v>
      </c>
      <c r="CO46" s="40">
        <v>500000</v>
      </c>
      <c r="CP46" s="40">
        <v>774276.83</v>
      </c>
      <c r="CQ46" s="40">
        <v>748463.02</v>
      </c>
      <c r="CR46" s="40">
        <v>1274276.83</v>
      </c>
      <c r="CS46" s="40">
        <v>0</v>
      </c>
      <c r="CT46" s="40">
        <v>1248463.02</v>
      </c>
      <c r="CU46" s="173">
        <v>0.97974238454920348</v>
      </c>
      <c r="CV46" s="40">
        <v>-25813.810000000056</v>
      </c>
      <c r="CW46" s="40">
        <v>236557.19</v>
      </c>
      <c r="CX46" s="40">
        <v>2604703.7400000002</v>
      </c>
      <c r="CY46" s="40">
        <v>1510834.02</v>
      </c>
      <c r="CZ46" s="40">
        <v>0</v>
      </c>
      <c r="DA46" s="40">
        <v>3853166.7600000002</v>
      </c>
      <c r="DB46" s="215">
        <v>2.5503574244376628</v>
      </c>
      <c r="DC46" s="40">
        <v>2342332.7400000002</v>
      </c>
      <c r="DD46" s="40">
        <v>2215357.8200000003</v>
      </c>
      <c r="DE46" s="40">
        <v>1037761.23</v>
      </c>
      <c r="DF46" s="40">
        <v>3726191.8400000003</v>
      </c>
      <c r="DG46" s="40">
        <v>0</v>
      </c>
      <c r="DH46" s="40">
        <v>4890927.99</v>
      </c>
      <c r="DI46" s="215">
        <v>1.3125808331972515</v>
      </c>
      <c r="DJ46" s="40">
        <v>1164736.1499999999</v>
      </c>
      <c r="DK46" s="40">
        <v>227375</v>
      </c>
      <c r="DL46" s="40">
        <v>1208670.24</v>
      </c>
      <c r="DM46" s="40">
        <v>3953566.8400000003</v>
      </c>
      <c r="DN46" s="40">
        <v>0</v>
      </c>
      <c r="DO46" s="40">
        <v>6099598.2300000004</v>
      </c>
      <c r="DP46" s="215">
        <v>1.5428089309854693</v>
      </c>
      <c r="DQ46" s="40">
        <v>2146031.39</v>
      </c>
      <c r="DR46" s="40">
        <v>561083.43999999994</v>
      </c>
      <c r="DS46" s="40">
        <v>829311.11</v>
      </c>
      <c r="DT46" s="40">
        <v>4514650.28</v>
      </c>
      <c r="DU46" s="40">
        <v>0</v>
      </c>
      <c r="DV46" s="40">
        <v>6928909.3400000008</v>
      </c>
      <c r="DW46" s="215">
        <v>1.5347610357983255</v>
      </c>
      <c r="DX46" s="40">
        <v>2414259.0600000005</v>
      </c>
      <c r="DY46" s="40">
        <v>839260.6</v>
      </c>
      <c r="DZ46" s="40">
        <v>482317.44</v>
      </c>
      <c r="EA46" s="40">
        <v>5353910.88</v>
      </c>
      <c r="EB46" s="40">
        <v>0</v>
      </c>
      <c r="EC46" s="40">
        <v>7411226.7800000012</v>
      </c>
      <c r="ED46" s="215">
        <v>1.3842641288044752</v>
      </c>
      <c r="EE46" s="40">
        <v>2057315.9000000013</v>
      </c>
      <c r="EF46" s="40">
        <v>70725.600000000006</v>
      </c>
      <c r="EG46" s="40">
        <v>0</v>
      </c>
      <c r="EH46" s="40">
        <v>5424636.4799999995</v>
      </c>
      <c r="EI46" s="40">
        <v>0</v>
      </c>
      <c r="EJ46" s="40">
        <v>7411226.7800000012</v>
      </c>
      <c r="EK46" s="215">
        <v>1.3662162998984961</v>
      </c>
      <c r="EL46" s="40">
        <v>1986590.3000000017</v>
      </c>
      <c r="EM46" s="40">
        <v>0</v>
      </c>
      <c r="EN46" s="40">
        <v>95625</v>
      </c>
      <c r="EO46" s="40">
        <v>5424636.4799999995</v>
      </c>
      <c r="EP46" s="40">
        <v>0</v>
      </c>
      <c r="EQ46" s="40">
        <v>7506851.7800000012</v>
      </c>
      <c r="ER46" s="215">
        <v>1.3838442092252423</v>
      </c>
      <c r="ES46" s="40">
        <v>2082215.3000000017</v>
      </c>
      <c r="ET46" s="40">
        <v>3888139.5049999999</v>
      </c>
      <c r="EU46" s="40">
        <v>0</v>
      </c>
      <c r="EV46" s="40">
        <v>9312775.9849999994</v>
      </c>
      <c r="EW46" s="40">
        <v>0</v>
      </c>
      <c r="EX46" s="40">
        <v>7506851.7800000012</v>
      </c>
      <c r="EY46" s="215">
        <v>0.80608100013263684</v>
      </c>
      <c r="EZ46" s="212">
        <v>-1805924.2049999982</v>
      </c>
      <c r="FA46" s="40">
        <v>182048.45</v>
      </c>
      <c r="FB46" s="40">
        <v>203242.77</v>
      </c>
      <c r="FC46" s="40">
        <v>9494824.4349999987</v>
      </c>
      <c r="FD46" s="40">
        <v>0</v>
      </c>
      <c r="FE46" s="40">
        <v>7710094.5500000007</v>
      </c>
      <c r="FF46" s="215">
        <v>0.81203129165600019</v>
      </c>
      <c r="FG46" s="212">
        <v>-1784729.8849999979</v>
      </c>
      <c r="FH46" s="40">
        <v>0</v>
      </c>
      <c r="FI46" s="40">
        <v>39124.46</v>
      </c>
      <c r="FJ46" s="40">
        <v>1073313.3899999999</v>
      </c>
      <c r="FK46" s="40">
        <v>0</v>
      </c>
      <c r="FL46" s="40">
        <v>0</v>
      </c>
      <c r="FM46" s="215">
        <v>0</v>
      </c>
      <c r="FN46" s="40">
        <v>1073313.3899999999</v>
      </c>
      <c r="FO46" s="40">
        <v>0</v>
      </c>
      <c r="FP46" s="40">
        <v>91669.1</v>
      </c>
      <c r="FQ46" s="215">
        <v>8.5407580725327586E-2</v>
      </c>
      <c r="FR46" s="40">
        <v>981644.28999999992</v>
      </c>
      <c r="FS46" s="40">
        <v>0</v>
      </c>
      <c r="FT46" s="40">
        <v>169452.31</v>
      </c>
      <c r="FU46" s="215">
        <v>0.52772594218730473</v>
      </c>
      <c r="FV46" s="40">
        <v>581131.91999999993</v>
      </c>
      <c r="FW46" s="40">
        <v>0</v>
      </c>
      <c r="FX46" s="40">
        <v>1044575.1499999999</v>
      </c>
      <c r="FY46" s="215">
        <v>0.9732247447318253</v>
      </c>
      <c r="FZ46" s="40">
        <v>28738.239999999932</v>
      </c>
      <c r="GA46" s="40">
        <v>0</v>
      </c>
      <c r="GB46" s="40">
        <v>1044575.1499999999</v>
      </c>
      <c r="GC46" s="215">
        <v>0.9732247447318253</v>
      </c>
      <c r="GD46" s="40">
        <v>28738.239999999932</v>
      </c>
      <c r="GE46" s="283">
        <v>9494824.4349999987</v>
      </c>
      <c r="GF46" s="283">
        <v>3245480.9050000003</v>
      </c>
      <c r="GG46" s="284">
        <v>18617573.710000001</v>
      </c>
      <c r="GH46" s="285"/>
    </row>
    <row r="47" spans="1:190" ht="75" customHeight="1" x14ac:dyDescent="0.3">
      <c r="A47" s="254" t="s">
        <v>1136</v>
      </c>
      <c r="B47" s="35">
        <v>35</v>
      </c>
      <c r="C47" s="38">
        <v>5</v>
      </c>
      <c r="D47" s="37" t="s">
        <v>139</v>
      </c>
      <c r="E47" s="37" t="s">
        <v>257</v>
      </c>
      <c r="F47" s="37" t="s">
        <v>498</v>
      </c>
      <c r="G47" s="38" t="s">
        <v>33</v>
      </c>
      <c r="H47" s="38" t="s">
        <v>1136</v>
      </c>
      <c r="I47" s="38" t="s">
        <v>75</v>
      </c>
      <c r="J47" s="38" t="s">
        <v>5</v>
      </c>
      <c r="K47" s="38" t="s">
        <v>222</v>
      </c>
      <c r="L47" s="38" t="s">
        <v>225</v>
      </c>
      <c r="M47" s="40">
        <v>36881516</v>
      </c>
      <c r="N47" s="40">
        <v>36881516</v>
      </c>
      <c r="O47" s="40">
        <v>0</v>
      </c>
      <c r="P47" s="40">
        <v>36881516</v>
      </c>
      <c r="Q47" s="40">
        <v>0</v>
      </c>
      <c r="R47" s="40">
        <v>0</v>
      </c>
      <c r="S47" s="40">
        <v>0</v>
      </c>
      <c r="T47" s="40" t="s">
        <v>5</v>
      </c>
      <c r="U47" s="40">
        <v>0</v>
      </c>
      <c r="V47" s="40">
        <v>116741.74</v>
      </c>
      <c r="W47" s="40">
        <v>23856.61</v>
      </c>
      <c r="X47" s="40">
        <v>2876.74</v>
      </c>
      <c r="Y47" s="40">
        <v>0</v>
      </c>
      <c r="Z47" s="40">
        <v>521064.88</v>
      </c>
      <c r="AA47" s="40">
        <v>1359541.4400000002</v>
      </c>
      <c r="AB47" s="40">
        <v>447644.4</v>
      </c>
      <c r="AC47" s="40">
        <v>383921.61</v>
      </c>
      <c r="AD47" s="40">
        <v>28894.1</v>
      </c>
      <c r="AE47" s="40">
        <v>121472.96000000001</v>
      </c>
      <c r="AF47" s="40">
        <v>960245</v>
      </c>
      <c r="AG47" s="40">
        <v>159800</v>
      </c>
      <c r="AH47" s="40">
        <v>437410.48</v>
      </c>
      <c r="AI47" s="40">
        <v>4446728.2200000007</v>
      </c>
      <c r="AJ47" s="40">
        <v>4563469.9600000009</v>
      </c>
      <c r="AK47" s="40">
        <v>8734601.2799999993</v>
      </c>
      <c r="AL47" s="40">
        <v>13298071.24</v>
      </c>
      <c r="AM47" s="40">
        <v>183294.72</v>
      </c>
      <c r="AN47" s="40">
        <v>442739.87</v>
      </c>
      <c r="AO47" s="40">
        <v>136171.48000000001</v>
      </c>
      <c r="AP47" s="40">
        <v>5930.26</v>
      </c>
      <c r="AQ47" s="40">
        <v>1515109.65</v>
      </c>
      <c r="AR47" s="40">
        <v>43727.09</v>
      </c>
      <c r="AS47" s="40">
        <v>2736766.25</v>
      </c>
      <c r="AT47" s="40">
        <v>540396</v>
      </c>
      <c r="AU47" s="40">
        <v>276250</v>
      </c>
      <c r="AV47" s="40">
        <v>1812078.2</v>
      </c>
      <c r="AW47" s="40">
        <v>549100</v>
      </c>
      <c r="AX47" s="40">
        <v>651680.13</v>
      </c>
      <c r="AY47" s="40">
        <v>8893243.6500000004</v>
      </c>
      <c r="AZ47" s="40">
        <v>22191314.890000001</v>
      </c>
      <c r="BA47" s="40">
        <v>1688022.05</v>
      </c>
      <c r="BB47" s="40">
        <v>880175</v>
      </c>
      <c r="BC47" s="40">
        <v>671840</v>
      </c>
      <c r="BD47" s="40">
        <v>464978.93</v>
      </c>
      <c r="BE47" s="40">
        <v>0</v>
      </c>
      <c r="BF47" s="40">
        <v>876319.21</v>
      </c>
      <c r="BG47" s="40">
        <v>1021789.39</v>
      </c>
      <c r="BH47" s="40">
        <v>810303.33000000007</v>
      </c>
      <c r="BI47" s="40">
        <v>448120</v>
      </c>
      <c r="BJ47" s="40">
        <v>99693.85</v>
      </c>
      <c r="BK47" s="40">
        <v>582395.43000000005</v>
      </c>
      <c r="BL47" s="40">
        <v>140241.25</v>
      </c>
      <c r="BM47" s="40">
        <v>7683878.4399999985</v>
      </c>
      <c r="BN47" s="40">
        <v>149515</v>
      </c>
      <c r="BO47" s="40">
        <v>381955.45</v>
      </c>
      <c r="BP47" s="40">
        <v>717400</v>
      </c>
      <c r="BQ47" s="40">
        <v>514390.71</v>
      </c>
      <c r="BR47" s="40">
        <v>192210.5</v>
      </c>
      <c r="BS47" s="40">
        <v>1063969.96</v>
      </c>
      <c r="BT47" s="40">
        <v>78089.5</v>
      </c>
      <c r="BU47" s="40">
        <v>108667.29</v>
      </c>
      <c r="BV47" s="40">
        <v>583312.5</v>
      </c>
      <c r="BW47" s="40">
        <v>242250</v>
      </c>
      <c r="BX47" s="40">
        <v>93500</v>
      </c>
      <c r="BY47" s="40">
        <v>133620</v>
      </c>
      <c r="BZ47" s="40">
        <v>4258880.91</v>
      </c>
      <c r="CA47" s="40">
        <v>0</v>
      </c>
      <c r="CB47" s="40">
        <v>0</v>
      </c>
      <c r="CC47" s="40">
        <v>803250</v>
      </c>
      <c r="CD47" s="40">
        <v>0</v>
      </c>
      <c r="CE47" s="40">
        <v>291295.37</v>
      </c>
      <c r="CF47" s="40">
        <v>251600</v>
      </c>
      <c r="CG47" s="40">
        <v>221000</v>
      </c>
      <c r="CH47" s="40">
        <v>194650</v>
      </c>
      <c r="CI47" s="40">
        <v>0</v>
      </c>
      <c r="CJ47" s="40">
        <v>112420.63</v>
      </c>
      <c r="CK47" s="40">
        <v>84328.5</v>
      </c>
      <c r="CL47" s="40">
        <v>110500</v>
      </c>
      <c r="CM47" s="40">
        <v>2069044.5</v>
      </c>
      <c r="CN47" s="40">
        <v>36489243.919999994</v>
      </c>
      <c r="CO47" s="40">
        <v>0</v>
      </c>
      <c r="CP47" s="40">
        <v>0</v>
      </c>
      <c r="CQ47" s="40">
        <v>0</v>
      </c>
      <c r="CR47" s="40">
        <v>0</v>
      </c>
      <c r="CS47" s="40">
        <v>0</v>
      </c>
      <c r="CT47" s="40">
        <v>0</v>
      </c>
      <c r="CU47" s="173" t="s">
        <v>1327</v>
      </c>
      <c r="CV47" s="40">
        <v>0</v>
      </c>
      <c r="CW47" s="40">
        <v>105494.63</v>
      </c>
      <c r="CX47" s="40">
        <v>36550</v>
      </c>
      <c r="CY47" s="40">
        <v>105494.63</v>
      </c>
      <c r="CZ47" s="40">
        <v>0</v>
      </c>
      <c r="DA47" s="40">
        <v>36550</v>
      </c>
      <c r="DB47" s="215">
        <v>0.34646313276799018</v>
      </c>
      <c r="DC47" s="40">
        <v>-68944.63</v>
      </c>
      <c r="DD47" s="40">
        <v>10454.18</v>
      </c>
      <c r="DE47" s="40">
        <v>0</v>
      </c>
      <c r="DF47" s="40">
        <v>115948.81</v>
      </c>
      <c r="DG47" s="40">
        <v>0</v>
      </c>
      <c r="DH47" s="40">
        <v>36550</v>
      </c>
      <c r="DI47" s="215">
        <v>0.31522531365349932</v>
      </c>
      <c r="DJ47" s="40">
        <v>-79398.81</v>
      </c>
      <c r="DK47" s="40">
        <v>155807.38</v>
      </c>
      <c r="DL47" s="40">
        <v>165750</v>
      </c>
      <c r="DM47" s="40">
        <v>271756.19</v>
      </c>
      <c r="DN47" s="40">
        <v>0</v>
      </c>
      <c r="DO47" s="40">
        <v>202300</v>
      </c>
      <c r="DP47" s="215">
        <v>0.74441726607956937</v>
      </c>
      <c r="DQ47" s="40">
        <v>-69456.19</v>
      </c>
      <c r="DR47" s="40">
        <v>0</v>
      </c>
      <c r="DS47" s="40">
        <v>10715.61</v>
      </c>
      <c r="DT47" s="40">
        <v>271756.19</v>
      </c>
      <c r="DU47" s="40">
        <v>0</v>
      </c>
      <c r="DV47" s="40">
        <v>213015.61</v>
      </c>
      <c r="DW47" s="215">
        <v>0.78384823543485793</v>
      </c>
      <c r="DX47" s="40">
        <v>-58740.580000000016</v>
      </c>
      <c r="DY47" s="40">
        <v>0</v>
      </c>
      <c r="DZ47" s="40">
        <v>29009.23</v>
      </c>
      <c r="EA47" s="40">
        <v>271756.19</v>
      </c>
      <c r="EB47" s="40">
        <v>0</v>
      </c>
      <c r="EC47" s="40">
        <v>242024.84</v>
      </c>
      <c r="ED47" s="215">
        <v>0.89059550032696588</v>
      </c>
      <c r="EE47" s="40">
        <v>-29731.350000000006</v>
      </c>
      <c r="EF47" s="40">
        <v>0</v>
      </c>
      <c r="EG47" s="40">
        <v>835.92</v>
      </c>
      <c r="EH47" s="40">
        <v>271756.19</v>
      </c>
      <c r="EI47" s="40">
        <v>0</v>
      </c>
      <c r="EJ47" s="40">
        <v>242860.76</v>
      </c>
      <c r="EK47" s="215">
        <v>0.89367149281861802</v>
      </c>
      <c r="EL47" s="40">
        <v>-28895.429999999993</v>
      </c>
      <c r="EM47" s="40">
        <v>85486.66</v>
      </c>
      <c r="EN47" s="40">
        <v>105839.03</v>
      </c>
      <c r="EO47" s="40">
        <v>357242.85</v>
      </c>
      <c r="EP47" s="40">
        <v>0</v>
      </c>
      <c r="EQ47" s="40">
        <v>348699.79000000004</v>
      </c>
      <c r="ER47" s="215">
        <v>0.97608612740604905</v>
      </c>
      <c r="ES47" s="40">
        <v>-8543.0599999999395</v>
      </c>
      <c r="ET47" s="40">
        <v>5439.56</v>
      </c>
      <c r="EU47" s="40">
        <v>0</v>
      </c>
      <c r="EV47" s="40">
        <v>362682.41</v>
      </c>
      <c r="EW47" s="40">
        <v>0</v>
      </c>
      <c r="EX47" s="40">
        <v>348699.79000000004</v>
      </c>
      <c r="EY47" s="215">
        <v>0.96144665521550954</v>
      </c>
      <c r="EZ47" s="40">
        <v>-13982.619999999937</v>
      </c>
      <c r="FA47" s="40">
        <v>31024.26</v>
      </c>
      <c r="FB47" s="40">
        <v>-56608.4</v>
      </c>
      <c r="FC47" s="40">
        <v>393706.67</v>
      </c>
      <c r="FD47" s="40">
        <v>63397.03</v>
      </c>
      <c r="FE47" s="40">
        <v>292091.39</v>
      </c>
      <c r="FF47" s="215">
        <v>0.74190104526296197</v>
      </c>
      <c r="FG47" s="40">
        <v>-101615.27999999997</v>
      </c>
      <c r="FH47" s="40">
        <v>92336.7</v>
      </c>
      <c r="FI47" s="40">
        <v>-5966.21</v>
      </c>
      <c r="FJ47" s="40">
        <v>0</v>
      </c>
      <c r="FK47" s="40">
        <v>0</v>
      </c>
      <c r="FL47" s="40">
        <v>0</v>
      </c>
      <c r="FM47" s="215" t="s">
        <v>1327</v>
      </c>
      <c r="FN47" s="40">
        <v>0</v>
      </c>
      <c r="FO47" s="40">
        <v>11044.85</v>
      </c>
      <c r="FP47" s="40">
        <v>-11044.85</v>
      </c>
      <c r="FQ47" s="215" t="s">
        <v>1327</v>
      </c>
      <c r="FR47" s="40">
        <v>11044.85</v>
      </c>
      <c r="FS47" s="40">
        <v>0</v>
      </c>
      <c r="FT47" s="40">
        <v>0</v>
      </c>
      <c r="FU47" s="215" t="s">
        <v>1327</v>
      </c>
      <c r="FV47" s="40">
        <v>0</v>
      </c>
      <c r="FW47" s="40">
        <v>28619.39</v>
      </c>
      <c r="FX47" s="40">
        <v>-28619.39</v>
      </c>
      <c r="FY47" s="215" t="s">
        <v>1327</v>
      </c>
      <c r="FZ47" s="40">
        <v>28619.39</v>
      </c>
      <c r="GA47" s="40">
        <v>28619.39</v>
      </c>
      <c r="GB47" s="40">
        <v>-28619.39</v>
      </c>
      <c r="GC47" s="215" t="s">
        <v>1327</v>
      </c>
      <c r="GD47" s="40">
        <v>28619.39</v>
      </c>
      <c r="GE47" s="283">
        <v>486043.37</v>
      </c>
      <c r="GF47" s="283">
        <v>925.56</v>
      </c>
      <c r="GG47" s="284">
        <v>36690087.670000002</v>
      </c>
      <c r="GH47" s="285"/>
    </row>
    <row r="48" spans="1:190" ht="75" customHeight="1" x14ac:dyDescent="0.3">
      <c r="A48" s="254" t="s">
        <v>1236</v>
      </c>
      <c r="B48" s="35">
        <v>36</v>
      </c>
      <c r="C48" s="35">
        <v>9</v>
      </c>
      <c r="D48" s="43" t="s">
        <v>115</v>
      </c>
      <c r="E48" s="37" t="s">
        <v>321</v>
      </c>
      <c r="F48" s="37" t="s">
        <v>571</v>
      </c>
      <c r="G48" s="38" t="s">
        <v>33</v>
      </c>
      <c r="H48" s="38" t="s">
        <v>1236</v>
      </c>
      <c r="I48" s="41" t="s">
        <v>113</v>
      </c>
      <c r="J48" s="41" t="s">
        <v>4</v>
      </c>
      <c r="K48" s="41" t="s">
        <v>222</v>
      </c>
      <c r="L48" s="38" t="s">
        <v>225</v>
      </c>
      <c r="M48" s="40">
        <v>26791373</v>
      </c>
      <c r="N48" s="40">
        <v>26791373</v>
      </c>
      <c r="O48" s="40">
        <v>0</v>
      </c>
      <c r="P48" s="40">
        <v>0</v>
      </c>
      <c r="Q48" s="98">
        <v>26791373</v>
      </c>
      <c r="R48" s="40">
        <v>0</v>
      </c>
      <c r="S48" s="40">
        <v>0</v>
      </c>
      <c r="T48" s="40" t="s">
        <v>4</v>
      </c>
      <c r="U48" s="40">
        <v>0</v>
      </c>
      <c r="V48" s="40">
        <v>0</v>
      </c>
      <c r="W48" s="40">
        <v>0</v>
      </c>
      <c r="X48" s="40">
        <v>6970</v>
      </c>
      <c r="Y48" s="40">
        <v>3684.17</v>
      </c>
      <c r="Z48" s="40">
        <v>40039.129999999997</v>
      </c>
      <c r="AA48" s="40">
        <v>17078.669999999998</v>
      </c>
      <c r="AB48" s="40">
        <v>153910.63</v>
      </c>
      <c r="AC48" s="40">
        <v>229205.41000000003</v>
      </c>
      <c r="AD48" s="40">
        <v>266358.59999999998</v>
      </c>
      <c r="AE48" s="40">
        <v>831368.09999999986</v>
      </c>
      <c r="AF48" s="40">
        <v>392318.37</v>
      </c>
      <c r="AG48" s="40">
        <v>326256.42999999993</v>
      </c>
      <c r="AH48" s="40">
        <v>594935.27</v>
      </c>
      <c r="AI48" s="40">
        <v>2862124.78</v>
      </c>
      <c r="AJ48" s="40">
        <v>2862124.78</v>
      </c>
      <c r="AK48" s="40">
        <v>5671702.4199999999</v>
      </c>
      <c r="AL48" s="40">
        <v>8533827.1999999993</v>
      </c>
      <c r="AM48" s="40">
        <v>514033.24</v>
      </c>
      <c r="AN48" s="40">
        <v>247094.12</v>
      </c>
      <c r="AO48" s="40">
        <v>1065000.3099999998</v>
      </c>
      <c r="AP48" s="40">
        <v>452695.24999999994</v>
      </c>
      <c r="AQ48" s="40">
        <v>141511.00999999998</v>
      </c>
      <c r="AR48" s="40">
        <v>254805.8</v>
      </c>
      <c r="AS48" s="40">
        <v>416051.20000000007</v>
      </c>
      <c r="AT48" s="40">
        <v>398608.04</v>
      </c>
      <c r="AU48" s="40">
        <v>845273.08000000007</v>
      </c>
      <c r="AV48" s="40">
        <v>226856</v>
      </c>
      <c r="AW48" s="40">
        <v>100481.02</v>
      </c>
      <c r="AX48" s="40">
        <v>276627.58</v>
      </c>
      <c r="AY48" s="40">
        <v>4939036.6499999994</v>
      </c>
      <c r="AZ48" s="40">
        <v>13472863.849999998</v>
      </c>
      <c r="BA48" s="40">
        <v>125122.27</v>
      </c>
      <c r="BB48" s="40">
        <v>250572.55999999994</v>
      </c>
      <c r="BC48" s="40">
        <v>184598.27000000002</v>
      </c>
      <c r="BD48" s="40">
        <v>66141.179999999993</v>
      </c>
      <c r="BE48" s="40">
        <v>27166.17</v>
      </c>
      <c r="BF48" s="40">
        <v>21869.119999999999</v>
      </c>
      <c r="BG48" s="40">
        <v>321985.46999999997</v>
      </c>
      <c r="BH48" s="40">
        <v>340014.03999999992</v>
      </c>
      <c r="BI48" s="40">
        <v>154262.65</v>
      </c>
      <c r="BJ48" s="40">
        <v>255387.44</v>
      </c>
      <c r="BK48" s="40">
        <v>196609.28</v>
      </c>
      <c r="BL48" s="40">
        <v>433725.82999999996</v>
      </c>
      <c r="BM48" s="40">
        <v>2377454.2799999998</v>
      </c>
      <c r="BN48" s="40">
        <v>88598.56</v>
      </c>
      <c r="BO48" s="40">
        <v>96021.460000000021</v>
      </c>
      <c r="BP48" s="40">
        <v>87247.010000000009</v>
      </c>
      <c r="BQ48" s="40">
        <v>65476.600000000006</v>
      </c>
      <c r="BR48" s="40">
        <v>96952.98000000001</v>
      </c>
      <c r="BS48" s="40">
        <v>267552.87999999995</v>
      </c>
      <c r="BT48" s="40">
        <v>145676.82999999999</v>
      </c>
      <c r="BU48" s="40">
        <v>104596.09</v>
      </c>
      <c r="BV48" s="40">
        <v>25301.16</v>
      </c>
      <c r="BW48" s="40">
        <v>245922.36</v>
      </c>
      <c r="BX48" s="40">
        <v>136789.07</v>
      </c>
      <c r="BY48" s="40">
        <v>529721.55000000005</v>
      </c>
      <c r="BZ48" s="40">
        <v>1889856.55</v>
      </c>
      <c r="CA48" s="40">
        <v>258758.78000000003</v>
      </c>
      <c r="CB48" s="40">
        <v>376251.69000000012</v>
      </c>
      <c r="CC48" s="40">
        <v>75952.38</v>
      </c>
      <c r="CD48" s="40">
        <v>198278.25</v>
      </c>
      <c r="CE48" s="40">
        <v>146081.07999999999</v>
      </c>
      <c r="CF48" s="40">
        <v>240262.43999999971</v>
      </c>
      <c r="CG48" s="40">
        <v>669640.97000000009</v>
      </c>
      <c r="CH48" s="40">
        <v>279784.44</v>
      </c>
      <c r="CI48" s="40">
        <v>237922.27999999997</v>
      </c>
      <c r="CJ48" s="40">
        <v>601992.67000000004</v>
      </c>
      <c r="CK48" s="40">
        <v>413397.27000000008</v>
      </c>
      <c r="CL48" s="40">
        <v>887685.23</v>
      </c>
      <c r="CM48" s="40">
        <v>4386007.4799999995</v>
      </c>
      <c r="CN48" s="40">
        <v>25012711.959999997</v>
      </c>
      <c r="CO48" s="40">
        <v>319122.11</v>
      </c>
      <c r="CP48" s="40">
        <v>382087.8</v>
      </c>
      <c r="CQ48" s="40">
        <v>340411.15</v>
      </c>
      <c r="CR48" s="40">
        <v>701209.90999999992</v>
      </c>
      <c r="CS48" s="40">
        <v>0</v>
      </c>
      <c r="CT48" s="40">
        <v>659533.26</v>
      </c>
      <c r="CU48" s="173">
        <v>0.94056465916176235</v>
      </c>
      <c r="CV48" s="40">
        <v>-41676.649999999907</v>
      </c>
      <c r="CW48" s="40">
        <v>164390.87</v>
      </c>
      <c r="CX48" s="40">
        <v>277873.93000000005</v>
      </c>
      <c r="CY48" s="40">
        <v>865600.77999999991</v>
      </c>
      <c r="CZ48" s="40">
        <v>0</v>
      </c>
      <c r="DA48" s="40">
        <v>937407.19000000006</v>
      </c>
      <c r="DB48" s="215">
        <v>1.082955574508609</v>
      </c>
      <c r="DC48" s="40">
        <v>71806.410000000149</v>
      </c>
      <c r="DD48" s="40">
        <v>128169.71</v>
      </c>
      <c r="DE48" s="40">
        <v>114711.03999999999</v>
      </c>
      <c r="DF48" s="40">
        <v>993770.48999999987</v>
      </c>
      <c r="DG48" s="40">
        <v>0</v>
      </c>
      <c r="DH48" s="40">
        <v>1052118.23</v>
      </c>
      <c r="DI48" s="215">
        <v>1.0587134963124132</v>
      </c>
      <c r="DJ48" s="40">
        <v>58347.740000000107</v>
      </c>
      <c r="DK48" s="40">
        <v>203354.99</v>
      </c>
      <c r="DL48" s="40">
        <v>121215.03999999999</v>
      </c>
      <c r="DM48" s="40">
        <v>1197125.48</v>
      </c>
      <c r="DN48" s="40">
        <v>0</v>
      </c>
      <c r="DO48" s="40">
        <v>1173333.27</v>
      </c>
      <c r="DP48" s="215">
        <v>0.98012555041431415</v>
      </c>
      <c r="DQ48" s="40">
        <v>-23792.209999999963</v>
      </c>
      <c r="DR48" s="40">
        <v>49215.51</v>
      </c>
      <c r="DS48" s="40">
        <v>780158.87</v>
      </c>
      <c r="DT48" s="40">
        <v>1246340.99</v>
      </c>
      <c r="DU48" s="40">
        <v>0</v>
      </c>
      <c r="DV48" s="40">
        <v>1953492.1400000001</v>
      </c>
      <c r="DW48" s="215">
        <v>1.5673817644399228</v>
      </c>
      <c r="DX48" s="40">
        <v>707151.15000000014</v>
      </c>
      <c r="DY48" s="40">
        <v>217013.15</v>
      </c>
      <c r="DZ48" s="40">
        <v>119001.52</v>
      </c>
      <c r="EA48" s="40">
        <v>1463354.14</v>
      </c>
      <c r="EB48" s="40">
        <v>0</v>
      </c>
      <c r="EC48" s="40">
        <v>2072493.6600000001</v>
      </c>
      <c r="ED48" s="215">
        <v>1.4162625459890388</v>
      </c>
      <c r="EE48" s="40">
        <v>609139.52000000025</v>
      </c>
      <c r="EF48" s="40">
        <v>134980.85</v>
      </c>
      <c r="EG48" s="40">
        <v>233160.27</v>
      </c>
      <c r="EH48" s="40">
        <v>1598334.99</v>
      </c>
      <c r="EI48" s="40">
        <v>0</v>
      </c>
      <c r="EJ48" s="40">
        <v>2305653.9300000002</v>
      </c>
      <c r="EK48" s="215">
        <v>1.4425348530973474</v>
      </c>
      <c r="EL48" s="40">
        <v>707318.94000000018</v>
      </c>
      <c r="EM48" s="40">
        <v>510724.8</v>
      </c>
      <c r="EN48" s="40">
        <v>226251.13000000003</v>
      </c>
      <c r="EO48" s="40">
        <v>2109059.79</v>
      </c>
      <c r="EP48" s="40">
        <v>0</v>
      </c>
      <c r="EQ48" s="40">
        <v>2531905.06</v>
      </c>
      <c r="ER48" s="215">
        <v>1.2004899396427258</v>
      </c>
      <c r="ES48" s="40">
        <v>422845.27</v>
      </c>
      <c r="ET48" s="40">
        <v>184655.61</v>
      </c>
      <c r="EU48" s="40">
        <v>145125.4</v>
      </c>
      <c r="EV48" s="40">
        <v>2293715.4</v>
      </c>
      <c r="EW48" s="40">
        <v>0</v>
      </c>
      <c r="EX48" s="40">
        <v>2677030.46</v>
      </c>
      <c r="EY48" s="215">
        <v>1.1671153535438616</v>
      </c>
      <c r="EZ48" s="40">
        <v>383315.06000000006</v>
      </c>
      <c r="FA48" s="40">
        <v>188579.09</v>
      </c>
      <c r="FB48" s="40">
        <v>14201.57</v>
      </c>
      <c r="FC48" s="40">
        <v>2482294.4899999998</v>
      </c>
      <c r="FD48" s="40">
        <v>0</v>
      </c>
      <c r="FE48" s="40">
        <v>2691232.03</v>
      </c>
      <c r="FF48" s="215">
        <v>1.0841711331357788</v>
      </c>
      <c r="FG48" s="40">
        <v>208937.54000000004</v>
      </c>
      <c r="FH48" s="40">
        <v>61299.74</v>
      </c>
      <c r="FI48" s="40">
        <v>195297.77</v>
      </c>
      <c r="FJ48" s="40">
        <v>1416884.51</v>
      </c>
      <c r="FK48" s="40">
        <v>0</v>
      </c>
      <c r="FL48" s="40">
        <v>555789.73</v>
      </c>
      <c r="FM48" s="215">
        <v>0.39226184355703059</v>
      </c>
      <c r="FN48" s="40">
        <v>861094.78</v>
      </c>
      <c r="FO48" s="40">
        <v>597</v>
      </c>
      <c r="FP48" s="40">
        <v>1011042.5900000001</v>
      </c>
      <c r="FQ48" s="215">
        <v>0.71356739583524709</v>
      </c>
      <c r="FR48" s="40">
        <v>405841.91999999998</v>
      </c>
      <c r="FS48" s="40">
        <v>0</v>
      </c>
      <c r="FT48" s="40">
        <v>51028.38</v>
      </c>
      <c r="FU48" s="215">
        <v>0.89991210363362639</v>
      </c>
      <c r="FV48" s="40">
        <v>85276</v>
      </c>
      <c r="FW48" s="40">
        <v>4981.43</v>
      </c>
      <c r="FX48" s="40">
        <v>1388673.3800000001</v>
      </c>
      <c r="FY48" s="215">
        <v>0.98008932287642847</v>
      </c>
      <c r="FZ48" s="40">
        <v>28211.129999999976</v>
      </c>
      <c r="GA48" s="40">
        <v>4981.43</v>
      </c>
      <c r="GB48" s="40">
        <v>1388673.3800000001</v>
      </c>
      <c r="GC48" s="215">
        <v>0.98008932287642847</v>
      </c>
      <c r="GD48" s="40">
        <v>28211.129999999976</v>
      </c>
      <c r="GE48" s="283">
        <v>2543594.23</v>
      </c>
      <c r="GF48" s="283">
        <v>2083935.7</v>
      </c>
      <c r="GG48" s="284">
        <v>26753712.09</v>
      </c>
      <c r="GH48" s="285"/>
    </row>
    <row r="49" spans="1:190" ht="75" customHeight="1" x14ac:dyDescent="0.3">
      <c r="A49" s="254" t="s">
        <v>1064</v>
      </c>
      <c r="B49" s="35">
        <v>37</v>
      </c>
      <c r="C49" s="35">
        <v>1</v>
      </c>
      <c r="D49" s="36" t="s">
        <v>35</v>
      </c>
      <c r="E49" s="37" t="s">
        <v>230</v>
      </c>
      <c r="F49" s="37" t="s">
        <v>458</v>
      </c>
      <c r="G49" s="38" t="s">
        <v>33</v>
      </c>
      <c r="H49" s="38" t="s">
        <v>1064</v>
      </c>
      <c r="I49" s="38" t="s">
        <v>34</v>
      </c>
      <c r="J49" s="38" t="s">
        <v>5</v>
      </c>
      <c r="K49" s="38" t="s">
        <v>222</v>
      </c>
      <c r="L49" s="38" t="s">
        <v>225</v>
      </c>
      <c r="M49" s="40">
        <v>39898294</v>
      </c>
      <c r="N49" s="40">
        <v>39898294</v>
      </c>
      <c r="O49" s="40">
        <v>0</v>
      </c>
      <c r="P49" s="98">
        <v>39898294</v>
      </c>
      <c r="Q49" s="40">
        <v>0</v>
      </c>
      <c r="R49" s="40">
        <v>0</v>
      </c>
      <c r="S49" s="40">
        <v>0</v>
      </c>
      <c r="T49" s="40" t="s">
        <v>5</v>
      </c>
      <c r="U49" s="40">
        <v>0</v>
      </c>
      <c r="V49" s="40">
        <v>5799.1</v>
      </c>
      <c r="W49" s="40">
        <v>0</v>
      </c>
      <c r="X49" s="40">
        <v>39163.51</v>
      </c>
      <c r="Y49" s="40">
        <v>0</v>
      </c>
      <c r="Z49" s="40">
        <v>0</v>
      </c>
      <c r="AA49" s="40">
        <v>94553.62</v>
      </c>
      <c r="AB49" s="40">
        <v>51.42</v>
      </c>
      <c r="AC49" s="40">
        <v>0</v>
      </c>
      <c r="AD49" s="40">
        <v>164826.69</v>
      </c>
      <c r="AE49" s="40">
        <v>0</v>
      </c>
      <c r="AF49" s="40">
        <v>0</v>
      </c>
      <c r="AG49" s="40">
        <v>82334.61</v>
      </c>
      <c r="AH49" s="40">
        <v>0</v>
      </c>
      <c r="AI49" s="40">
        <v>380929.85</v>
      </c>
      <c r="AJ49" s="40">
        <v>386728.94999999995</v>
      </c>
      <c r="AK49" s="40">
        <v>2439642.5299999998</v>
      </c>
      <c r="AL49" s="40">
        <v>2826371.4799999995</v>
      </c>
      <c r="AM49" s="40">
        <v>0</v>
      </c>
      <c r="AN49" s="40">
        <v>131.97999999999999</v>
      </c>
      <c r="AO49" s="40">
        <v>1726424.54</v>
      </c>
      <c r="AP49" s="40">
        <v>0</v>
      </c>
      <c r="AQ49" s="40">
        <v>941308.58</v>
      </c>
      <c r="AR49" s="40">
        <v>0</v>
      </c>
      <c r="AS49" s="40">
        <v>0</v>
      </c>
      <c r="AT49" s="40">
        <v>1438124.04</v>
      </c>
      <c r="AU49" s="40">
        <v>0</v>
      </c>
      <c r="AV49" s="40">
        <v>0</v>
      </c>
      <c r="AW49" s="40">
        <v>1391866.87</v>
      </c>
      <c r="AX49" s="40">
        <v>0</v>
      </c>
      <c r="AY49" s="40">
        <v>5497856.0099999998</v>
      </c>
      <c r="AZ49" s="40">
        <v>8324227.4899999993</v>
      </c>
      <c r="BA49" s="40">
        <v>0</v>
      </c>
      <c r="BB49" s="40">
        <v>0</v>
      </c>
      <c r="BC49" s="40">
        <v>0</v>
      </c>
      <c r="BD49" s="40">
        <v>0</v>
      </c>
      <c r="BE49" s="40">
        <v>2476590.7400000002</v>
      </c>
      <c r="BF49" s="40">
        <v>0</v>
      </c>
      <c r="BG49" s="40">
        <v>0</v>
      </c>
      <c r="BH49" s="40">
        <v>0</v>
      </c>
      <c r="BI49" s="40">
        <v>0</v>
      </c>
      <c r="BJ49" s="40">
        <v>2645350.83</v>
      </c>
      <c r="BK49" s="40">
        <v>0</v>
      </c>
      <c r="BL49" s="40">
        <v>0</v>
      </c>
      <c r="BM49" s="40">
        <v>5121941.57</v>
      </c>
      <c r="BN49" s="40">
        <v>2458437.73</v>
      </c>
      <c r="BO49" s="40">
        <v>0</v>
      </c>
      <c r="BP49" s="40">
        <v>0</v>
      </c>
      <c r="BQ49" s="40">
        <v>0</v>
      </c>
      <c r="BR49" s="40">
        <v>4045199.9</v>
      </c>
      <c r="BS49" s="40">
        <v>0</v>
      </c>
      <c r="BT49" s="40">
        <v>0</v>
      </c>
      <c r="BU49" s="40">
        <v>0</v>
      </c>
      <c r="BV49" s="40">
        <v>1904457.3</v>
      </c>
      <c r="BW49" s="40">
        <v>0</v>
      </c>
      <c r="BX49" s="40">
        <v>0</v>
      </c>
      <c r="BY49" s="40">
        <v>1995033.71</v>
      </c>
      <c r="BZ49" s="40">
        <v>10403128.640000001</v>
      </c>
      <c r="CA49" s="40">
        <v>0</v>
      </c>
      <c r="CB49" s="40">
        <v>0</v>
      </c>
      <c r="CC49" s="40">
        <v>0</v>
      </c>
      <c r="CD49" s="40">
        <v>2493794.31</v>
      </c>
      <c r="CE49" s="40">
        <v>0</v>
      </c>
      <c r="CF49" s="40">
        <v>2180993.64</v>
      </c>
      <c r="CG49" s="40">
        <v>0</v>
      </c>
      <c r="CH49" s="40">
        <v>0</v>
      </c>
      <c r="CI49" s="40">
        <v>1256676.24</v>
      </c>
      <c r="CJ49" s="40">
        <v>0</v>
      </c>
      <c r="CK49" s="40">
        <v>0</v>
      </c>
      <c r="CL49" s="40">
        <v>1478035.49</v>
      </c>
      <c r="CM49" s="40">
        <v>7409499.6800000006</v>
      </c>
      <c r="CN49" s="40">
        <v>36815674.719999999</v>
      </c>
      <c r="CO49" s="40">
        <v>0</v>
      </c>
      <c r="CP49" s="40">
        <v>0</v>
      </c>
      <c r="CQ49" s="40">
        <v>0</v>
      </c>
      <c r="CR49" s="40">
        <v>0</v>
      </c>
      <c r="CS49" s="40">
        <v>0</v>
      </c>
      <c r="CT49" s="40">
        <v>0</v>
      </c>
      <c r="CU49" s="173" t="s">
        <v>1327</v>
      </c>
      <c r="CV49" s="40">
        <v>0</v>
      </c>
      <c r="CW49" s="40">
        <v>0</v>
      </c>
      <c r="CX49" s="40">
        <v>0</v>
      </c>
      <c r="CY49" s="40">
        <v>0</v>
      </c>
      <c r="CZ49" s="40">
        <v>0</v>
      </c>
      <c r="DA49" s="40">
        <v>0</v>
      </c>
      <c r="DB49" s="215" t="s">
        <v>1327</v>
      </c>
      <c r="DC49" s="40">
        <v>0</v>
      </c>
      <c r="DD49" s="40">
        <v>2364705.52</v>
      </c>
      <c r="DE49" s="40">
        <v>2364705.52</v>
      </c>
      <c r="DF49" s="40">
        <v>2364705.52</v>
      </c>
      <c r="DG49" s="40">
        <v>0</v>
      </c>
      <c r="DH49" s="40">
        <v>2364705.52</v>
      </c>
      <c r="DI49" s="215">
        <v>1</v>
      </c>
      <c r="DJ49" s="40">
        <v>0</v>
      </c>
      <c r="DK49" s="40">
        <v>0</v>
      </c>
      <c r="DL49" s="40">
        <v>0</v>
      </c>
      <c r="DM49" s="40">
        <v>2364705.52</v>
      </c>
      <c r="DN49" s="40">
        <v>0</v>
      </c>
      <c r="DO49" s="40">
        <v>2364705.52</v>
      </c>
      <c r="DP49" s="215">
        <v>1</v>
      </c>
      <c r="DQ49" s="40">
        <v>0</v>
      </c>
      <c r="DR49" s="40">
        <v>0</v>
      </c>
      <c r="DS49" s="40">
        <v>0</v>
      </c>
      <c r="DT49" s="40">
        <v>2364705.52</v>
      </c>
      <c r="DU49" s="40">
        <v>0</v>
      </c>
      <c r="DV49" s="40">
        <v>2364705.52</v>
      </c>
      <c r="DW49" s="215">
        <v>1</v>
      </c>
      <c r="DX49" s="40">
        <v>0</v>
      </c>
      <c r="DY49" s="40">
        <v>0</v>
      </c>
      <c r="DZ49" s="40">
        <v>1743338.49</v>
      </c>
      <c r="EA49" s="40">
        <v>2364705.52</v>
      </c>
      <c r="EB49" s="40">
        <v>0</v>
      </c>
      <c r="EC49" s="40">
        <v>4108044.01</v>
      </c>
      <c r="ED49" s="215">
        <v>1.7372328077451267</v>
      </c>
      <c r="EE49" s="40">
        <v>1743338.4899999998</v>
      </c>
      <c r="EF49" s="40">
        <v>1296522</v>
      </c>
      <c r="EG49" s="40">
        <v>0</v>
      </c>
      <c r="EH49" s="40">
        <v>3661227.52</v>
      </c>
      <c r="EI49" s="40">
        <v>0</v>
      </c>
      <c r="EJ49" s="40">
        <v>4108044.01</v>
      </c>
      <c r="EK49" s="215">
        <v>1.1220400774219024</v>
      </c>
      <c r="EL49" s="40">
        <v>446816.48999999976</v>
      </c>
      <c r="EM49" s="40">
        <v>0</v>
      </c>
      <c r="EN49" s="40">
        <v>0</v>
      </c>
      <c r="EO49" s="40">
        <v>3661227.52</v>
      </c>
      <c r="EP49" s="40">
        <v>0</v>
      </c>
      <c r="EQ49" s="40">
        <v>4108044.01</v>
      </c>
      <c r="ER49" s="215">
        <v>1.1220400774219024</v>
      </c>
      <c r="ES49" s="40">
        <v>446816.48999999976</v>
      </c>
      <c r="ET49" s="40">
        <v>0</v>
      </c>
      <c r="EU49" s="40">
        <v>0</v>
      </c>
      <c r="EV49" s="40">
        <v>3661227.52</v>
      </c>
      <c r="EW49" s="40">
        <v>0</v>
      </c>
      <c r="EX49" s="40">
        <v>4108044.01</v>
      </c>
      <c r="EY49" s="215">
        <v>1.1220400774219024</v>
      </c>
      <c r="EZ49" s="40">
        <v>446816.48999999976</v>
      </c>
      <c r="FA49" s="40">
        <v>0</v>
      </c>
      <c r="FB49" s="40">
        <v>1448833.33</v>
      </c>
      <c r="FC49" s="40">
        <v>3661227.52</v>
      </c>
      <c r="FD49" s="40">
        <v>0</v>
      </c>
      <c r="FE49" s="40">
        <v>5556877.3399999999</v>
      </c>
      <c r="FF49" s="215">
        <v>1.5177634576504002</v>
      </c>
      <c r="FG49" s="40">
        <v>1895649.8199999998</v>
      </c>
      <c r="FH49" s="40">
        <v>1433440</v>
      </c>
      <c r="FI49" s="40">
        <v>0</v>
      </c>
      <c r="FJ49" s="40">
        <v>1211473.53</v>
      </c>
      <c r="FK49" s="40">
        <v>0</v>
      </c>
      <c r="FL49" s="40">
        <v>0</v>
      </c>
      <c r="FM49" s="215">
        <v>0</v>
      </c>
      <c r="FN49" s="40">
        <v>1211473.53</v>
      </c>
      <c r="FO49" s="40">
        <v>0</v>
      </c>
      <c r="FP49" s="40">
        <v>0</v>
      </c>
      <c r="FQ49" s="215">
        <v>0</v>
      </c>
      <c r="FR49" s="40">
        <v>1211473.53</v>
      </c>
      <c r="FS49" s="40">
        <v>0</v>
      </c>
      <c r="FT49" s="40">
        <v>30.39</v>
      </c>
      <c r="FU49" s="215">
        <v>0.97770192304573089</v>
      </c>
      <c r="FV49" s="40">
        <v>829439.46</v>
      </c>
      <c r="FW49" s="40">
        <v>0</v>
      </c>
      <c r="FX49" s="40">
        <v>1184460</v>
      </c>
      <c r="FY49" s="215">
        <v>0.97770192304573089</v>
      </c>
      <c r="FZ49" s="40">
        <v>27013.530000000028</v>
      </c>
      <c r="GA49" s="40">
        <v>0</v>
      </c>
      <c r="GB49" s="40">
        <v>1184460</v>
      </c>
      <c r="GC49" s="215">
        <v>0.97770192304573089</v>
      </c>
      <c r="GD49" s="40">
        <v>27013.530000000028</v>
      </c>
      <c r="GE49" s="283">
        <v>5094667.5199999996</v>
      </c>
      <c r="GF49" s="283">
        <v>3544829.1</v>
      </c>
      <c r="GG49" s="284">
        <v>39898294</v>
      </c>
      <c r="GH49" s="285"/>
    </row>
    <row r="50" spans="1:190" ht="75" customHeight="1" x14ac:dyDescent="0.3">
      <c r="A50" s="254" t="s">
        <v>1115</v>
      </c>
      <c r="B50" s="35">
        <v>38</v>
      </c>
      <c r="C50" s="38">
        <v>4</v>
      </c>
      <c r="D50" s="37" t="s">
        <v>72</v>
      </c>
      <c r="E50" s="37" t="s">
        <v>250</v>
      </c>
      <c r="F50" s="37" t="s">
        <v>490</v>
      </c>
      <c r="G50" s="38">
        <v>1</v>
      </c>
      <c r="H50" s="38" t="s">
        <v>1115</v>
      </c>
      <c r="I50" s="38" t="s">
        <v>41</v>
      </c>
      <c r="J50" s="38" t="s">
        <v>5</v>
      </c>
      <c r="K50" s="38" t="s">
        <v>222</v>
      </c>
      <c r="L50" s="38" t="s">
        <v>225</v>
      </c>
      <c r="M50" s="40">
        <v>61399248</v>
      </c>
      <c r="N50" s="40">
        <v>61399248</v>
      </c>
      <c r="O50" s="40">
        <v>0</v>
      </c>
      <c r="P50" s="40">
        <v>61399248</v>
      </c>
      <c r="Q50" s="40">
        <v>0</v>
      </c>
      <c r="R50" s="40">
        <v>0</v>
      </c>
      <c r="S50" s="40">
        <v>0</v>
      </c>
      <c r="T50" s="40" t="s">
        <v>5</v>
      </c>
      <c r="U50" s="40">
        <v>0</v>
      </c>
      <c r="V50" s="40">
        <v>0</v>
      </c>
      <c r="W50" s="40">
        <v>0</v>
      </c>
      <c r="X50" s="40">
        <v>0</v>
      </c>
      <c r="Y50" s="40">
        <v>0</v>
      </c>
      <c r="Z50" s="40">
        <v>0</v>
      </c>
      <c r="AA50" s="40">
        <v>0</v>
      </c>
      <c r="AB50" s="40">
        <v>0</v>
      </c>
      <c r="AC50" s="40">
        <v>612000</v>
      </c>
      <c r="AD50" s="40">
        <v>0</v>
      </c>
      <c r="AE50" s="40">
        <v>116478.41</v>
      </c>
      <c r="AF50" s="40">
        <v>141958.35999999999</v>
      </c>
      <c r="AG50" s="40">
        <v>332734.46000000002</v>
      </c>
      <c r="AH50" s="40">
        <v>4452.47</v>
      </c>
      <c r="AI50" s="40">
        <v>1207623.7</v>
      </c>
      <c r="AJ50" s="40">
        <v>1207623.7</v>
      </c>
      <c r="AK50" s="40">
        <v>4600931.74</v>
      </c>
      <c r="AL50" s="40">
        <v>5808555.4400000004</v>
      </c>
      <c r="AM50" s="40">
        <v>730222.1</v>
      </c>
      <c r="AN50" s="40">
        <v>762389.15999999992</v>
      </c>
      <c r="AO50" s="40">
        <v>659296.99</v>
      </c>
      <c r="AP50" s="40">
        <v>479689.74</v>
      </c>
      <c r="AQ50" s="40">
        <v>1469859.9200000002</v>
      </c>
      <c r="AR50" s="40">
        <v>952902.47000000009</v>
      </c>
      <c r="AS50" s="40">
        <v>2040000.1800000002</v>
      </c>
      <c r="AT50" s="40">
        <v>1055357.43</v>
      </c>
      <c r="AU50" s="40">
        <v>349342.07</v>
      </c>
      <c r="AV50" s="40">
        <v>2061258.94</v>
      </c>
      <c r="AW50" s="40">
        <v>467619.58</v>
      </c>
      <c r="AX50" s="40">
        <v>952945.67999999993</v>
      </c>
      <c r="AY50" s="40">
        <v>11980884.26</v>
      </c>
      <c r="AZ50" s="40">
        <v>17789439.699999999</v>
      </c>
      <c r="BA50" s="40">
        <v>754479.3600000001</v>
      </c>
      <c r="BB50" s="40">
        <v>2562126.3199999998</v>
      </c>
      <c r="BC50" s="40">
        <v>1802627.82</v>
      </c>
      <c r="BD50" s="40">
        <v>3250052.84</v>
      </c>
      <c r="BE50" s="40">
        <v>998122.20000000007</v>
      </c>
      <c r="BF50" s="40">
        <v>1300218.4700000002</v>
      </c>
      <c r="BG50" s="40">
        <v>896939.36</v>
      </c>
      <c r="BH50" s="40">
        <v>1941483.75</v>
      </c>
      <c r="BI50" s="40">
        <v>486832.77</v>
      </c>
      <c r="BJ50" s="40">
        <v>1455910.0899999999</v>
      </c>
      <c r="BK50" s="40">
        <v>1285159.0900000003</v>
      </c>
      <c r="BL50" s="40">
        <v>1370916.77</v>
      </c>
      <c r="BM50" s="40">
        <v>18104868.84</v>
      </c>
      <c r="BN50" s="40">
        <v>1241661.7799999998</v>
      </c>
      <c r="BO50" s="40">
        <v>1383617.1500000001</v>
      </c>
      <c r="BP50" s="40">
        <v>1737545.22</v>
      </c>
      <c r="BQ50" s="40">
        <v>352154.77999999997</v>
      </c>
      <c r="BR50" s="40">
        <v>68217.889999999985</v>
      </c>
      <c r="BS50" s="40">
        <v>926740.29999999993</v>
      </c>
      <c r="BT50" s="40">
        <v>619552.88000000012</v>
      </c>
      <c r="BU50" s="40">
        <v>756237.2</v>
      </c>
      <c r="BV50" s="40">
        <v>719708.26</v>
      </c>
      <c r="BW50" s="40">
        <v>360203.11</v>
      </c>
      <c r="BX50" s="40">
        <v>103020.58</v>
      </c>
      <c r="BY50" s="40">
        <v>462731.67</v>
      </c>
      <c r="BZ50" s="40">
        <v>8731390.8200000003</v>
      </c>
      <c r="CA50" s="40">
        <v>374999.4</v>
      </c>
      <c r="CB50" s="40">
        <v>753082.07000000007</v>
      </c>
      <c r="CC50" s="40">
        <v>1329816.5</v>
      </c>
      <c r="CD50" s="40">
        <v>353923.15</v>
      </c>
      <c r="CE50" s="40">
        <v>288949.77</v>
      </c>
      <c r="CF50" s="40">
        <v>405073.71999999974</v>
      </c>
      <c r="CG50" s="40">
        <v>102552.7</v>
      </c>
      <c r="CH50" s="40">
        <v>1513638.3199999998</v>
      </c>
      <c r="CI50" s="40">
        <v>917742.30999999994</v>
      </c>
      <c r="CJ50" s="40">
        <v>592194.11</v>
      </c>
      <c r="CK50" s="40">
        <v>234044.97999999998</v>
      </c>
      <c r="CL50" s="40">
        <v>484278.78</v>
      </c>
      <c r="CM50" s="40">
        <v>7350295.8099999996</v>
      </c>
      <c r="CN50" s="40">
        <v>55159511.890000001</v>
      </c>
      <c r="CO50" s="40">
        <v>341059.01</v>
      </c>
      <c r="CP50" s="40">
        <v>1073695.8600000001</v>
      </c>
      <c r="CQ50" s="40">
        <v>346734.46</v>
      </c>
      <c r="CR50" s="40">
        <v>1414754.87</v>
      </c>
      <c r="CS50" s="40">
        <v>32462.22</v>
      </c>
      <c r="CT50" s="40">
        <v>687793.47</v>
      </c>
      <c r="CU50" s="173">
        <v>0.48615734399274407</v>
      </c>
      <c r="CV50" s="212">
        <v>-726961.40000000014</v>
      </c>
      <c r="CW50" s="40">
        <v>1217794.1000000001</v>
      </c>
      <c r="CX50" s="40">
        <v>839215.14</v>
      </c>
      <c r="CY50" s="40">
        <v>2632548.9700000002</v>
      </c>
      <c r="CZ50" s="40">
        <v>32462.22</v>
      </c>
      <c r="DA50" s="40">
        <v>1527008.6099999999</v>
      </c>
      <c r="DB50" s="215">
        <v>0.58004946058040463</v>
      </c>
      <c r="DC50" s="212">
        <v>-1105540.3600000003</v>
      </c>
      <c r="DD50" s="40">
        <v>167755.60999999999</v>
      </c>
      <c r="DE50" s="40">
        <v>55927.400000000009</v>
      </c>
      <c r="DF50" s="40">
        <v>2800304.58</v>
      </c>
      <c r="DG50" s="40">
        <v>102028.92</v>
      </c>
      <c r="DH50" s="40">
        <v>1582936.0099999998</v>
      </c>
      <c r="DI50" s="215">
        <v>0.56527279971809341</v>
      </c>
      <c r="DJ50" s="212">
        <v>-1217368.5700000003</v>
      </c>
      <c r="DK50" s="40">
        <v>332796.65000000002</v>
      </c>
      <c r="DL50" s="40">
        <v>491903.62</v>
      </c>
      <c r="DM50" s="40">
        <v>3133101.23</v>
      </c>
      <c r="DN50" s="40">
        <v>102028.92</v>
      </c>
      <c r="DO50" s="40">
        <v>2074839.63</v>
      </c>
      <c r="DP50" s="215">
        <v>0.66223191581971319</v>
      </c>
      <c r="DQ50" s="212">
        <v>-1058261.6000000001</v>
      </c>
      <c r="DR50" s="40">
        <v>748789.42</v>
      </c>
      <c r="DS50" s="40">
        <v>142449.09000000003</v>
      </c>
      <c r="DT50" s="40">
        <v>3881890.65</v>
      </c>
      <c r="DU50" s="40">
        <v>102028.92</v>
      </c>
      <c r="DV50" s="40">
        <v>2217288.7199999997</v>
      </c>
      <c r="DW50" s="215">
        <v>0.57118783600975465</v>
      </c>
      <c r="DX50" s="212">
        <v>-1664601.9300000002</v>
      </c>
      <c r="DY50" s="40">
        <v>484757.58</v>
      </c>
      <c r="DZ50" s="40">
        <v>279152.27</v>
      </c>
      <c r="EA50" s="40">
        <v>4366648.2299999995</v>
      </c>
      <c r="EB50" s="40">
        <v>102028.92</v>
      </c>
      <c r="EC50" s="40">
        <v>2496440.9899999998</v>
      </c>
      <c r="ED50" s="215">
        <v>0.57170645733466829</v>
      </c>
      <c r="EE50" s="212">
        <v>-1870207.2399999998</v>
      </c>
      <c r="EF50" s="40">
        <v>0</v>
      </c>
      <c r="EG50" s="40">
        <v>290228.75</v>
      </c>
      <c r="EH50" s="40">
        <v>4366648.2299999995</v>
      </c>
      <c r="EI50" s="40">
        <v>102028.92</v>
      </c>
      <c r="EJ50" s="40">
        <v>2786669.7399999998</v>
      </c>
      <c r="EK50" s="215">
        <v>0.63817133719516494</v>
      </c>
      <c r="EL50" s="212">
        <v>-1579978.4899999998</v>
      </c>
      <c r="EM50" s="40">
        <v>0</v>
      </c>
      <c r="EN50" s="40">
        <v>0</v>
      </c>
      <c r="EO50" s="40">
        <v>4366648.2299999995</v>
      </c>
      <c r="EP50" s="40">
        <v>102028.92</v>
      </c>
      <c r="EQ50" s="40">
        <v>2786669.7399999998</v>
      </c>
      <c r="ER50" s="215">
        <v>0.63817133719516494</v>
      </c>
      <c r="ES50" s="212">
        <v>-1579978.4899999998</v>
      </c>
      <c r="ET50" s="40">
        <v>0</v>
      </c>
      <c r="EU50" s="40">
        <v>408091.98000000004</v>
      </c>
      <c r="EV50" s="40">
        <v>4366648.2299999995</v>
      </c>
      <c r="EW50" s="40">
        <v>102028.92</v>
      </c>
      <c r="EX50" s="40">
        <v>3194761.7199999997</v>
      </c>
      <c r="EY50" s="215">
        <v>0.73162791040761255</v>
      </c>
      <c r="EZ50" s="212">
        <v>-1171886.5099999998</v>
      </c>
      <c r="FA50" s="40">
        <v>110384.85</v>
      </c>
      <c r="FB50" s="40">
        <v>0</v>
      </c>
      <c r="FC50" s="40">
        <v>4477033.0799999991</v>
      </c>
      <c r="FD50" s="40">
        <v>102028.92</v>
      </c>
      <c r="FE50" s="40">
        <v>3194761.7199999997</v>
      </c>
      <c r="FF50" s="215">
        <v>0.71358903606760937</v>
      </c>
      <c r="FG50" s="212">
        <v>-1282271.3599999994</v>
      </c>
      <c r="FH50" s="40">
        <v>402543.93</v>
      </c>
      <c r="FI50" s="40">
        <v>-11245</v>
      </c>
      <c r="FJ50" s="40">
        <v>1498448.06</v>
      </c>
      <c r="FK50" s="40">
        <v>0</v>
      </c>
      <c r="FL50" s="40">
        <v>105254.78</v>
      </c>
      <c r="FM50" s="215">
        <v>7.0242528126066642E-2</v>
      </c>
      <c r="FN50" s="40">
        <v>1393193.28</v>
      </c>
      <c r="FO50" s="40">
        <v>1282.79</v>
      </c>
      <c r="FP50" s="40">
        <v>1415930.83</v>
      </c>
      <c r="FQ50" s="215">
        <v>0.94493153803409113</v>
      </c>
      <c r="FR50" s="40">
        <v>82517.229999999981</v>
      </c>
      <c r="FS50" s="40">
        <v>0</v>
      </c>
      <c r="FT50" s="40">
        <v>868850.41</v>
      </c>
      <c r="FU50" s="215">
        <v>0.98718818455409119</v>
      </c>
      <c r="FV50" s="40">
        <v>1.0000000009313226E-2</v>
      </c>
      <c r="FW50" s="40">
        <v>1282.79</v>
      </c>
      <c r="FX50" s="40">
        <v>1479250.22</v>
      </c>
      <c r="FY50" s="215">
        <v>0.98718818455409119</v>
      </c>
      <c r="FZ50" s="40">
        <v>19197.839999999982</v>
      </c>
      <c r="GA50" s="40">
        <v>1282.79</v>
      </c>
      <c r="GB50" s="40">
        <v>1479250.22</v>
      </c>
      <c r="GC50" s="215">
        <v>0.98718818455409119</v>
      </c>
      <c r="GD50" s="40">
        <v>19197.839999999982</v>
      </c>
      <c r="GE50" s="283">
        <v>4879577.0099999988</v>
      </c>
      <c r="GF50" s="283">
        <v>11174.54</v>
      </c>
      <c r="GG50" s="284">
        <v>56866746.719999991</v>
      </c>
      <c r="GH50" s="285"/>
    </row>
    <row r="51" spans="1:190" ht="75" customHeight="1" x14ac:dyDescent="0.3">
      <c r="A51" s="254" t="s">
        <v>1144</v>
      </c>
      <c r="B51" s="35">
        <v>39</v>
      </c>
      <c r="C51" s="38">
        <v>5</v>
      </c>
      <c r="D51" s="37" t="s">
        <v>140</v>
      </c>
      <c r="E51" s="37" t="s">
        <v>261</v>
      </c>
      <c r="F51" s="37" t="s">
        <v>502</v>
      </c>
      <c r="G51" s="38">
        <v>2</v>
      </c>
      <c r="H51" s="38" t="s">
        <v>1144</v>
      </c>
      <c r="I51" s="38" t="s">
        <v>50</v>
      </c>
      <c r="J51" s="38" t="s">
        <v>6</v>
      </c>
      <c r="K51" s="38" t="s">
        <v>222</v>
      </c>
      <c r="L51" s="38" t="s">
        <v>225</v>
      </c>
      <c r="M51" s="40">
        <v>33951609</v>
      </c>
      <c r="N51" s="40">
        <v>33951609</v>
      </c>
      <c r="O51" s="40">
        <v>33951609</v>
      </c>
      <c r="P51" s="40">
        <v>0</v>
      </c>
      <c r="Q51" s="40">
        <v>0</v>
      </c>
      <c r="R51" s="40">
        <v>0</v>
      </c>
      <c r="S51" s="40">
        <v>0</v>
      </c>
      <c r="T51" s="40" t="s">
        <v>6</v>
      </c>
      <c r="U51" s="40">
        <v>0</v>
      </c>
      <c r="V51" s="40">
        <v>0</v>
      </c>
      <c r="W51" s="40">
        <v>0</v>
      </c>
      <c r="X51" s="40">
        <v>0</v>
      </c>
      <c r="Y51" s="40">
        <v>0</v>
      </c>
      <c r="Z51" s="40">
        <v>0</v>
      </c>
      <c r="AA51" s="40">
        <v>0</v>
      </c>
      <c r="AB51" s="40">
        <v>0</v>
      </c>
      <c r="AC51" s="40">
        <v>0</v>
      </c>
      <c r="AD51" s="40">
        <v>0</v>
      </c>
      <c r="AE51" s="40">
        <v>0</v>
      </c>
      <c r="AF51" s="40">
        <v>0</v>
      </c>
      <c r="AG51" s="40">
        <v>0</v>
      </c>
      <c r="AH51" s="40">
        <v>35300</v>
      </c>
      <c r="AI51" s="40">
        <v>35300</v>
      </c>
      <c r="AJ51" s="40">
        <v>35300</v>
      </c>
      <c r="AK51" s="40">
        <v>10862797.850000001</v>
      </c>
      <c r="AL51" s="40">
        <v>10898097.850000001</v>
      </c>
      <c r="AM51" s="40">
        <v>655949.16</v>
      </c>
      <c r="AN51" s="40">
        <v>667070.89</v>
      </c>
      <c r="AO51" s="40">
        <v>542980.85</v>
      </c>
      <c r="AP51" s="40">
        <v>795477.97</v>
      </c>
      <c r="AQ51" s="40">
        <v>646384.66999999993</v>
      </c>
      <c r="AR51" s="40">
        <v>1766262.57</v>
      </c>
      <c r="AS51" s="40">
        <v>588939.4</v>
      </c>
      <c r="AT51" s="40">
        <v>1196696.48</v>
      </c>
      <c r="AU51" s="40">
        <v>640965.82999999996</v>
      </c>
      <c r="AV51" s="40">
        <v>1554303.27</v>
      </c>
      <c r="AW51" s="40">
        <v>634558.04</v>
      </c>
      <c r="AX51" s="40">
        <v>1148858.3999999999</v>
      </c>
      <c r="AY51" s="40">
        <v>10838447.529999999</v>
      </c>
      <c r="AZ51" s="40">
        <v>21736545.380000003</v>
      </c>
      <c r="BA51" s="40">
        <v>635721.98</v>
      </c>
      <c r="BB51" s="40">
        <v>201148.62</v>
      </c>
      <c r="BC51" s="40">
        <v>304212.57999999996</v>
      </c>
      <c r="BD51" s="40">
        <v>347623.76</v>
      </c>
      <c r="BE51" s="40">
        <v>277763.21000000002</v>
      </c>
      <c r="BF51" s="40">
        <v>946782.91999999993</v>
      </c>
      <c r="BG51" s="40">
        <v>416057.75</v>
      </c>
      <c r="BH51" s="40">
        <v>350235.89</v>
      </c>
      <c r="BI51" s="40">
        <v>464476.29</v>
      </c>
      <c r="BJ51" s="40">
        <v>140212.08000000002</v>
      </c>
      <c r="BK51" s="40">
        <v>771767.05</v>
      </c>
      <c r="BL51" s="40">
        <v>123730.18</v>
      </c>
      <c r="BM51" s="40">
        <v>4979732.3099999996</v>
      </c>
      <c r="BN51" s="40">
        <v>987239.32</v>
      </c>
      <c r="BO51" s="40">
        <v>158932.5</v>
      </c>
      <c r="BP51" s="40">
        <v>134875.04</v>
      </c>
      <c r="BQ51" s="40">
        <v>0</v>
      </c>
      <c r="BR51" s="40">
        <v>142472.76999999999</v>
      </c>
      <c r="BS51" s="40">
        <v>93502.2</v>
      </c>
      <c r="BT51" s="40">
        <v>381935.67</v>
      </c>
      <c r="BU51" s="40">
        <v>138287.94</v>
      </c>
      <c r="BV51" s="40">
        <v>36625.879999999997</v>
      </c>
      <c r="BW51" s="40">
        <v>173391.9</v>
      </c>
      <c r="BX51" s="40">
        <v>180724.56999999998</v>
      </c>
      <c r="BY51" s="40">
        <v>765856.88</v>
      </c>
      <c r="BZ51" s="40">
        <v>3193844.6699999995</v>
      </c>
      <c r="CA51" s="40">
        <v>205830.56</v>
      </c>
      <c r="CB51" s="40">
        <v>0</v>
      </c>
      <c r="CC51" s="40">
        <v>9088.75</v>
      </c>
      <c r="CD51" s="40">
        <v>49796.72</v>
      </c>
      <c r="CE51" s="40">
        <v>0</v>
      </c>
      <c r="CF51" s="40">
        <v>0</v>
      </c>
      <c r="CG51" s="40">
        <v>506129.11</v>
      </c>
      <c r="CH51" s="40">
        <v>0</v>
      </c>
      <c r="CI51" s="40">
        <v>317513.57</v>
      </c>
      <c r="CJ51" s="40">
        <v>0</v>
      </c>
      <c r="CK51" s="40">
        <v>71666.11</v>
      </c>
      <c r="CL51" s="40">
        <v>0</v>
      </c>
      <c r="CM51" s="40">
        <v>1160024.82</v>
      </c>
      <c r="CN51" s="40">
        <v>32585172.32</v>
      </c>
      <c r="CO51" s="40">
        <v>0</v>
      </c>
      <c r="CP51" s="40">
        <v>69916.850000000006</v>
      </c>
      <c r="CQ51" s="40">
        <v>69916.850000000006</v>
      </c>
      <c r="CR51" s="40">
        <v>69916.850000000006</v>
      </c>
      <c r="CS51" s="40">
        <v>0</v>
      </c>
      <c r="CT51" s="40">
        <v>69916.850000000006</v>
      </c>
      <c r="CU51" s="173">
        <v>1</v>
      </c>
      <c r="CV51" s="40">
        <v>0</v>
      </c>
      <c r="CW51" s="40">
        <v>43165.18</v>
      </c>
      <c r="CX51" s="40">
        <v>20070.52</v>
      </c>
      <c r="CY51" s="40">
        <v>113082.03</v>
      </c>
      <c r="CZ51" s="40">
        <v>0</v>
      </c>
      <c r="DA51" s="40">
        <v>89987.37000000001</v>
      </c>
      <c r="DB51" s="215">
        <v>0.7957707338646115</v>
      </c>
      <c r="DC51" s="40">
        <v>-23094.659999999989</v>
      </c>
      <c r="DD51" s="40">
        <v>298564.89</v>
      </c>
      <c r="DE51" s="40">
        <v>0</v>
      </c>
      <c r="DF51" s="40">
        <v>411646.92000000004</v>
      </c>
      <c r="DG51" s="40">
        <v>0</v>
      </c>
      <c r="DH51" s="40">
        <v>89987.37000000001</v>
      </c>
      <c r="DI51" s="215">
        <v>0.21860328749696464</v>
      </c>
      <c r="DJ51" s="212">
        <v>-321659.55000000005</v>
      </c>
      <c r="DK51" s="40">
        <v>0</v>
      </c>
      <c r="DL51" s="40">
        <v>186989.98</v>
      </c>
      <c r="DM51" s="40">
        <v>411646.92000000004</v>
      </c>
      <c r="DN51" s="40">
        <v>0</v>
      </c>
      <c r="DO51" s="40">
        <v>276977.35000000003</v>
      </c>
      <c r="DP51" s="215">
        <v>0.67285174877538256</v>
      </c>
      <c r="DQ51" s="40">
        <v>-134669.57</v>
      </c>
      <c r="DR51" s="40">
        <v>0</v>
      </c>
      <c r="DS51" s="40">
        <v>0</v>
      </c>
      <c r="DT51" s="40">
        <v>411646.92000000004</v>
      </c>
      <c r="DU51" s="40">
        <v>0</v>
      </c>
      <c r="DV51" s="40">
        <v>276977.35000000003</v>
      </c>
      <c r="DW51" s="215">
        <v>0.67285174877538256</v>
      </c>
      <c r="DX51" s="40">
        <v>-134669.57</v>
      </c>
      <c r="DY51" s="40">
        <v>40917.14</v>
      </c>
      <c r="DZ51" s="40">
        <v>335877.25</v>
      </c>
      <c r="EA51" s="40">
        <v>452564.06000000006</v>
      </c>
      <c r="EB51" s="40">
        <v>0</v>
      </c>
      <c r="EC51" s="40">
        <v>612854.60000000009</v>
      </c>
      <c r="ED51" s="215">
        <v>1.3541830962007899</v>
      </c>
      <c r="EE51" s="40">
        <v>160290.54000000004</v>
      </c>
      <c r="EF51" s="40">
        <v>0</v>
      </c>
      <c r="EG51" s="40">
        <v>42737.120000000003</v>
      </c>
      <c r="EH51" s="40">
        <v>452564.06000000006</v>
      </c>
      <c r="EI51" s="40">
        <v>0</v>
      </c>
      <c r="EJ51" s="40">
        <v>655591.72000000009</v>
      </c>
      <c r="EK51" s="215">
        <v>1.4486164013996163</v>
      </c>
      <c r="EL51" s="40">
        <v>203027.66000000003</v>
      </c>
      <c r="EM51" s="40">
        <v>459328.11</v>
      </c>
      <c r="EN51" s="40">
        <v>0</v>
      </c>
      <c r="EO51" s="40">
        <v>911892.17</v>
      </c>
      <c r="EP51" s="40">
        <v>0</v>
      </c>
      <c r="EQ51" s="40">
        <v>655591.72000000009</v>
      </c>
      <c r="ER51" s="215">
        <v>0.71893557327068625</v>
      </c>
      <c r="ES51" s="212">
        <v>-256300.44999999995</v>
      </c>
      <c r="ET51" s="40">
        <v>0</v>
      </c>
      <c r="EU51" s="40">
        <v>0</v>
      </c>
      <c r="EV51" s="40">
        <v>911892.17</v>
      </c>
      <c r="EW51" s="40">
        <v>0</v>
      </c>
      <c r="EX51" s="40">
        <v>655591.72000000009</v>
      </c>
      <c r="EY51" s="215">
        <v>0.71893557327068625</v>
      </c>
      <c r="EZ51" s="212">
        <v>-256300.44999999995</v>
      </c>
      <c r="FA51" s="40">
        <v>0</v>
      </c>
      <c r="FB51" s="40">
        <v>0</v>
      </c>
      <c r="FC51" s="40">
        <v>911892.17</v>
      </c>
      <c r="FD51" s="40">
        <v>0</v>
      </c>
      <c r="FE51" s="40">
        <v>655591.72000000009</v>
      </c>
      <c r="FF51" s="215">
        <v>0.71893557327068625</v>
      </c>
      <c r="FG51" s="212">
        <v>-256300.44999999995</v>
      </c>
      <c r="FH51" s="40">
        <v>0</v>
      </c>
      <c r="FI51" s="40">
        <v>859433.41999999993</v>
      </c>
      <c r="FJ51" s="40">
        <v>964391.96</v>
      </c>
      <c r="FK51" s="40">
        <v>0</v>
      </c>
      <c r="FL51" s="40">
        <v>89537.7</v>
      </c>
      <c r="FM51" s="215">
        <v>9.2843681525507538E-2</v>
      </c>
      <c r="FN51" s="40">
        <v>874854.26</v>
      </c>
      <c r="FO51" s="40">
        <v>601.34</v>
      </c>
      <c r="FP51" s="40">
        <v>548264.47</v>
      </c>
      <c r="FQ51" s="215">
        <v>0.56850792285742402</v>
      </c>
      <c r="FR51" s="40">
        <v>416127.49000000005</v>
      </c>
      <c r="FS51" s="40">
        <v>89962.58</v>
      </c>
      <c r="FT51" s="40">
        <v>-84779.7</v>
      </c>
      <c r="FU51" s="215">
        <v>0.56850792285742402</v>
      </c>
      <c r="FV51" s="40">
        <v>89962.58</v>
      </c>
      <c r="FW51" s="40">
        <v>601.34</v>
      </c>
      <c r="FX51" s="40">
        <v>946371.67999999993</v>
      </c>
      <c r="FY51" s="215">
        <v>0.98131436101976621</v>
      </c>
      <c r="FZ51" s="40">
        <v>18020.280000000028</v>
      </c>
      <c r="GA51" s="40">
        <v>601.34</v>
      </c>
      <c r="GB51" s="40">
        <v>946371.67999999993</v>
      </c>
      <c r="GC51" s="215">
        <v>0.98131436101976621</v>
      </c>
      <c r="GD51" s="40">
        <v>18020.280000000028</v>
      </c>
      <c r="GE51" s="283">
        <v>911892.17</v>
      </c>
      <c r="GF51" s="283">
        <v>1737161.11</v>
      </c>
      <c r="GG51" s="284">
        <v>33719200.460000001</v>
      </c>
      <c r="GH51" s="285"/>
    </row>
    <row r="52" spans="1:190" ht="75" customHeight="1" x14ac:dyDescent="0.3">
      <c r="A52" s="254" t="s">
        <v>1167</v>
      </c>
      <c r="B52" s="35">
        <v>40</v>
      </c>
      <c r="C52" s="38">
        <v>6</v>
      </c>
      <c r="D52" s="37" t="s">
        <v>83</v>
      </c>
      <c r="E52" s="37" t="s">
        <v>271</v>
      </c>
      <c r="F52" s="37" t="s">
        <v>514</v>
      </c>
      <c r="G52" s="38" t="s">
        <v>33</v>
      </c>
      <c r="H52" s="38" t="s">
        <v>1167</v>
      </c>
      <c r="I52" s="38" t="s">
        <v>48</v>
      </c>
      <c r="J52" s="38" t="s">
        <v>6</v>
      </c>
      <c r="K52" s="38" t="s">
        <v>222</v>
      </c>
      <c r="L52" s="38" t="s">
        <v>225</v>
      </c>
      <c r="M52" s="40">
        <v>88624464</v>
      </c>
      <c r="N52" s="40">
        <v>88624464</v>
      </c>
      <c r="O52" s="40">
        <v>88624464</v>
      </c>
      <c r="P52" s="40">
        <v>0</v>
      </c>
      <c r="Q52" s="40">
        <v>0</v>
      </c>
      <c r="R52" s="40">
        <v>0</v>
      </c>
      <c r="S52" s="40">
        <v>0</v>
      </c>
      <c r="T52" s="40" t="s">
        <v>6</v>
      </c>
      <c r="U52" s="40">
        <v>0</v>
      </c>
      <c r="V52" s="40">
        <v>0</v>
      </c>
      <c r="W52" s="40">
        <v>0</v>
      </c>
      <c r="X52" s="40">
        <v>0</v>
      </c>
      <c r="Y52" s="40">
        <v>609434.6</v>
      </c>
      <c r="Z52" s="40">
        <v>0</v>
      </c>
      <c r="AA52" s="40">
        <v>6988752.5800000001</v>
      </c>
      <c r="AB52" s="40">
        <v>359575.64</v>
      </c>
      <c r="AC52" s="40">
        <v>0</v>
      </c>
      <c r="AD52" s="40">
        <v>465651.21</v>
      </c>
      <c r="AE52" s="40">
        <v>0</v>
      </c>
      <c r="AF52" s="40">
        <v>0</v>
      </c>
      <c r="AG52" s="40">
        <v>0</v>
      </c>
      <c r="AH52" s="40">
        <v>10567.36</v>
      </c>
      <c r="AI52" s="40">
        <v>8433981.3899999987</v>
      </c>
      <c r="AJ52" s="40">
        <v>8433981.3899999987</v>
      </c>
      <c r="AK52" s="40">
        <v>4452234.4400000004</v>
      </c>
      <c r="AL52" s="40">
        <v>12886215.829999998</v>
      </c>
      <c r="AM52" s="40">
        <v>0</v>
      </c>
      <c r="AN52" s="40">
        <v>2035341.31</v>
      </c>
      <c r="AO52" s="40">
        <v>1683705.55</v>
      </c>
      <c r="AP52" s="40">
        <v>464551.93</v>
      </c>
      <c r="AQ52" s="40">
        <v>0</v>
      </c>
      <c r="AR52" s="40">
        <v>126154.88</v>
      </c>
      <c r="AS52" s="40">
        <v>0</v>
      </c>
      <c r="AT52" s="40">
        <v>0</v>
      </c>
      <c r="AU52" s="40">
        <v>772727.27</v>
      </c>
      <c r="AV52" s="40">
        <v>1239711.82</v>
      </c>
      <c r="AW52" s="40">
        <v>0</v>
      </c>
      <c r="AX52" s="40">
        <v>4373480.6400000006</v>
      </c>
      <c r="AY52" s="40">
        <v>10695673.400000002</v>
      </c>
      <c r="AZ52" s="40">
        <v>23581889.23</v>
      </c>
      <c r="BA52" s="40">
        <v>8208112.6699999999</v>
      </c>
      <c r="BB52" s="40">
        <v>0</v>
      </c>
      <c r="BC52" s="40">
        <v>0</v>
      </c>
      <c r="BD52" s="40">
        <v>0</v>
      </c>
      <c r="BE52" s="40">
        <v>0</v>
      </c>
      <c r="BF52" s="40">
        <v>0</v>
      </c>
      <c r="BG52" s="40">
        <v>7223139.1500000004</v>
      </c>
      <c r="BH52" s="40">
        <v>0</v>
      </c>
      <c r="BI52" s="40">
        <v>0</v>
      </c>
      <c r="BJ52" s="40">
        <v>0</v>
      </c>
      <c r="BK52" s="40">
        <v>0</v>
      </c>
      <c r="BL52" s="40">
        <v>0</v>
      </c>
      <c r="BM52" s="40">
        <v>15431251.82</v>
      </c>
      <c r="BN52" s="40">
        <v>0</v>
      </c>
      <c r="BO52" s="40">
        <v>0</v>
      </c>
      <c r="BP52" s="40">
        <v>48258.42</v>
      </c>
      <c r="BQ52" s="40">
        <v>0</v>
      </c>
      <c r="BR52" s="40">
        <v>7524691.2300000004</v>
      </c>
      <c r="BS52" s="40">
        <v>5795454.5499999998</v>
      </c>
      <c r="BT52" s="40">
        <v>0</v>
      </c>
      <c r="BU52" s="40">
        <v>0</v>
      </c>
      <c r="BV52" s="40">
        <v>0</v>
      </c>
      <c r="BW52" s="40">
        <v>2902065.02</v>
      </c>
      <c r="BX52" s="40">
        <v>0</v>
      </c>
      <c r="BY52" s="40">
        <v>4346590.91</v>
      </c>
      <c r="BZ52" s="40">
        <v>20617060.129999999</v>
      </c>
      <c r="CA52" s="40">
        <v>4829545.45</v>
      </c>
      <c r="CB52" s="40">
        <v>0</v>
      </c>
      <c r="CC52" s="40">
        <v>3811296</v>
      </c>
      <c r="CD52" s="40">
        <v>0</v>
      </c>
      <c r="CE52" s="40">
        <v>0</v>
      </c>
      <c r="CF52" s="40">
        <v>0</v>
      </c>
      <c r="CG52" s="40">
        <v>0</v>
      </c>
      <c r="CH52" s="40">
        <v>0</v>
      </c>
      <c r="CI52" s="40">
        <v>0</v>
      </c>
      <c r="CJ52" s="40">
        <v>0</v>
      </c>
      <c r="CK52" s="40">
        <v>0</v>
      </c>
      <c r="CL52" s="40">
        <v>0</v>
      </c>
      <c r="CM52" s="40">
        <v>8640841.4499999993</v>
      </c>
      <c r="CN52" s="40">
        <v>101333559.20999999</v>
      </c>
      <c r="CO52" s="40">
        <v>0</v>
      </c>
      <c r="CP52" s="40">
        <v>0</v>
      </c>
      <c r="CQ52" s="40">
        <v>0</v>
      </c>
      <c r="CR52" s="40">
        <v>0</v>
      </c>
      <c r="CS52" s="40">
        <v>0</v>
      </c>
      <c r="CT52" s="40">
        <v>0</v>
      </c>
      <c r="CU52" s="173" t="s">
        <v>1327</v>
      </c>
      <c r="CV52" s="40">
        <v>0</v>
      </c>
      <c r="CW52" s="40">
        <v>0</v>
      </c>
      <c r="CX52" s="40">
        <v>0</v>
      </c>
      <c r="CY52" s="40">
        <v>0</v>
      </c>
      <c r="CZ52" s="40">
        <v>0</v>
      </c>
      <c r="DA52" s="40">
        <v>0</v>
      </c>
      <c r="DB52" s="215" t="s">
        <v>1327</v>
      </c>
      <c r="DC52" s="40">
        <v>0</v>
      </c>
      <c r="DD52" s="40">
        <v>0</v>
      </c>
      <c r="DE52" s="40">
        <v>0</v>
      </c>
      <c r="DF52" s="40">
        <v>0</v>
      </c>
      <c r="DG52" s="40">
        <v>0</v>
      </c>
      <c r="DH52" s="40">
        <v>0</v>
      </c>
      <c r="DI52" s="215" t="s">
        <v>1327</v>
      </c>
      <c r="DJ52" s="40">
        <v>0</v>
      </c>
      <c r="DK52" s="40">
        <v>0</v>
      </c>
      <c r="DL52" s="40">
        <v>0</v>
      </c>
      <c r="DM52" s="40">
        <v>0</v>
      </c>
      <c r="DN52" s="40">
        <v>0</v>
      </c>
      <c r="DO52" s="40">
        <v>0</v>
      </c>
      <c r="DP52" s="215" t="s">
        <v>1327</v>
      </c>
      <c r="DQ52" s="40">
        <v>0</v>
      </c>
      <c r="DR52" s="40">
        <v>1653786.02</v>
      </c>
      <c r="DS52" s="40">
        <v>1653786.02</v>
      </c>
      <c r="DT52" s="40">
        <v>1653786.02</v>
      </c>
      <c r="DU52" s="40">
        <v>0</v>
      </c>
      <c r="DV52" s="40">
        <v>1653786.02</v>
      </c>
      <c r="DW52" s="215">
        <v>1</v>
      </c>
      <c r="DX52" s="40">
        <v>0</v>
      </c>
      <c r="DY52" s="40">
        <v>0</v>
      </c>
      <c r="DZ52" s="40">
        <v>18027536.370000001</v>
      </c>
      <c r="EA52" s="40">
        <v>1653786.02</v>
      </c>
      <c r="EB52" s="40">
        <v>0</v>
      </c>
      <c r="EC52" s="40">
        <v>19681322.390000001</v>
      </c>
      <c r="ED52" s="215">
        <v>11.900767180266767</v>
      </c>
      <c r="EE52" s="40">
        <v>18027536.370000001</v>
      </c>
      <c r="EF52" s="40">
        <v>0</v>
      </c>
      <c r="EG52" s="40">
        <v>0</v>
      </c>
      <c r="EH52" s="40">
        <v>1653786.02</v>
      </c>
      <c r="EI52" s="40">
        <v>0</v>
      </c>
      <c r="EJ52" s="40">
        <v>19681322.390000001</v>
      </c>
      <c r="EK52" s="215">
        <v>11.900767180266767</v>
      </c>
      <c r="EL52" s="40">
        <v>18027536.370000001</v>
      </c>
      <c r="EM52" s="40">
        <v>0</v>
      </c>
      <c r="EN52" s="40">
        <v>10665542.699999999</v>
      </c>
      <c r="EO52" s="40">
        <v>1653786.02</v>
      </c>
      <c r="EP52" s="40">
        <v>0</v>
      </c>
      <c r="EQ52" s="40">
        <v>30346865.09</v>
      </c>
      <c r="ER52" s="215">
        <v>18.349934467338162</v>
      </c>
      <c r="ES52" s="40">
        <v>28693079.07</v>
      </c>
      <c r="ET52" s="40">
        <v>507624.62</v>
      </c>
      <c r="EU52" s="40">
        <v>0</v>
      </c>
      <c r="EV52" s="40">
        <v>2161410.64</v>
      </c>
      <c r="EW52" s="40">
        <v>0</v>
      </c>
      <c r="EX52" s="40">
        <v>30346865.09</v>
      </c>
      <c r="EY52" s="215">
        <v>14.040305219372843</v>
      </c>
      <c r="EZ52" s="40">
        <v>28185454.449999999</v>
      </c>
      <c r="FA52" s="40">
        <v>0</v>
      </c>
      <c r="FB52" s="40">
        <v>0</v>
      </c>
      <c r="FC52" s="40">
        <v>2161410.64</v>
      </c>
      <c r="FD52" s="40">
        <v>0</v>
      </c>
      <c r="FE52" s="40">
        <v>30346865.09</v>
      </c>
      <c r="FF52" s="215">
        <v>14.040305219372843</v>
      </c>
      <c r="FG52" s="40">
        <v>28185454.449999999</v>
      </c>
      <c r="FH52" s="40">
        <v>0</v>
      </c>
      <c r="FI52" s="40">
        <v>2715651.49</v>
      </c>
      <c r="FJ52" s="40">
        <v>5489753.79</v>
      </c>
      <c r="FK52" s="40">
        <v>0</v>
      </c>
      <c r="FL52" s="40">
        <v>0</v>
      </c>
      <c r="FM52" s="215">
        <v>0</v>
      </c>
      <c r="FN52" s="40">
        <v>5489753.79</v>
      </c>
      <c r="FO52" s="40">
        <v>0</v>
      </c>
      <c r="FP52" s="40">
        <v>0</v>
      </c>
      <c r="FQ52" s="215">
        <v>0</v>
      </c>
      <c r="FR52" s="40">
        <v>5489753.79</v>
      </c>
      <c r="FS52" s="40">
        <v>0</v>
      </c>
      <c r="FT52" s="40">
        <v>609291.36</v>
      </c>
      <c r="FU52" s="215">
        <v>0</v>
      </c>
      <c r="FV52" s="40">
        <v>4227915.09</v>
      </c>
      <c r="FW52" s="40">
        <v>0</v>
      </c>
      <c r="FX52" s="40">
        <v>5473765.46</v>
      </c>
      <c r="FY52" s="215">
        <v>0.99708760527127394</v>
      </c>
      <c r="FZ52" s="40">
        <v>15988.330000000075</v>
      </c>
      <c r="GA52" s="40">
        <v>0</v>
      </c>
      <c r="GB52" s="40">
        <v>5473765.46</v>
      </c>
      <c r="GC52" s="215">
        <v>0.99708760527127394</v>
      </c>
      <c r="GD52" s="40">
        <v>15988.330000000075</v>
      </c>
      <c r="GE52" s="283">
        <v>2161410.64</v>
      </c>
      <c r="GF52" s="283">
        <v>4509660.7699999996</v>
      </c>
      <c r="GG52" s="284">
        <v>74942114.039999992</v>
      </c>
      <c r="GH52" s="285"/>
    </row>
    <row r="53" spans="1:190" ht="75" customHeight="1" x14ac:dyDescent="0.3">
      <c r="A53" s="254" t="s">
        <v>1139</v>
      </c>
      <c r="B53" s="35">
        <v>41</v>
      </c>
      <c r="C53" s="38">
        <v>5</v>
      </c>
      <c r="D53" s="37" t="s">
        <v>77</v>
      </c>
      <c r="E53" s="37" t="s">
        <v>259</v>
      </c>
      <c r="F53" s="37" t="s">
        <v>500</v>
      </c>
      <c r="G53" s="41">
        <v>2</v>
      </c>
      <c r="H53" s="38" t="s">
        <v>1139</v>
      </c>
      <c r="I53" s="41" t="s">
        <v>50</v>
      </c>
      <c r="J53" s="41" t="s">
        <v>6</v>
      </c>
      <c r="K53" s="38" t="s">
        <v>221</v>
      </c>
      <c r="L53" s="38" t="s">
        <v>225</v>
      </c>
      <c r="M53" s="40">
        <v>1588415</v>
      </c>
      <c r="N53" s="40">
        <v>1588415</v>
      </c>
      <c r="O53" s="40">
        <v>1588415</v>
      </c>
      <c r="P53" s="40">
        <v>0</v>
      </c>
      <c r="Q53" s="40">
        <v>0</v>
      </c>
      <c r="R53" s="40">
        <v>0</v>
      </c>
      <c r="S53" s="40">
        <v>0</v>
      </c>
      <c r="T53" s="40" t="s">
        <v>6</v>
      </c>
      <c r="U53" s="40">
        <v>0</v>
      </c>
      <c r="V53" s="40">
        <v>0</v>
      </c>
      <c r="W53" s="40">
        <v>0</v>
      </c>
      <c r="X53" s="40">
        <v>0</v>
      </c>
      <c r="Y53" s="40">
        <v>0</v>
      </c>
      <c r="Z53" s="40">
        <v>0</v>
      </c>
      <c r="AA53" s="40">
        <v>0</v>
      </c>
      <c r="AB53" s="40">
        <v>0</v>
      </c>
      <c r="AC53" s="40">
        <v>0</v>
      </c>
      <c r="AD53" s="40">
        <v>0</v>
      </c>
      <c r="AE53" s="40">
        <v>0</v>
      </c>
      <c r="AF53" s="40">
        <v>0</v>
      </c>
      <c r="AG53" s="40">
        <v>0</v>
      </c>
      <c r="AH53" s="40">
        <v>0</v>
      </c>
      <c r="AI53" s="40">
        <v>0</v>
      </c>
      <c r="AJ53" s="40">
        <v>0</v>
      </c>
      <c r="AK53" s="40">
        <v>0</v>
      </c>
      <c r="AL53" s="40">
        <v>0</v>
      </c>
      <c r="AM53" s="40">
        <v>398835</v>
      </c>
      <c r="AN53" s="40">
        <v>156165</v>
      </c>
      <c r="AO53" s="40">
        <v>0</v>
      </c>
      <c r="AP53" s="40">
        <v>0</v>
      </c>
      <c r="AQ53" s="40">
        <v>0</v>
      </c>
      <c r="AR53" s="40">
        <v>0</v>
      </c>
      <c r="AS53" s="40">
        <v>0</v>
      </c>
      <c r="AT53" s="40">
        <v>0</v>
      </c>
      <c r="AU53" s="40">
        <v>0</v>
      </c>
      <c r="AV53" s="40">
        <v>0</v>
      </c>
      <c r="AW53" s="40">
        <v>0</v>
      </c>
      <c r="AX53" s="40">
        <v>0</v>
      </c>
      <c r="AY53" s="40">
        <v>555000</v>
      </c>
      <c r="AZ53" s="40">
        <v>555000</v>
      </c>
      <c r="BA53" s="40">
        <v>0</v>
      </c>
      <c r="BB53" s="40">
        <v>0</v>
      </c>
      <c r="BC53" s="40">
        <v>0</v>
      </c>
      <c r="BD53" s="40">
        <v>0</v>
      </c>
      <c r="BE53" s="40">
        <v>0</v>
      </c>
      <c r="BF53" s="40">
        <v>0</v>
      </c>
      <c r="BG53" s="40">
        <v>0</v>
      </c>
      <c r="BH53" s="40">
        <v>0</v>
      </c>
      <c r="BI53" s="40">
        <v>0</v>
      </c>
      <c r="BJ53" s="40">
        <v>0</v>
      </c>
      <c r="BK53" s="40">
        <v>0</v>
      </c>
      <c r="BL53" s="40">
        <v>0</v>
      </c>
      <c r="BM53" s="40">
        <v>0</v>
      </c>
      <c r="BN53" s="40">
        <v>0</v>
      </c>
      <c r="BO53" s="40">
        <v>0</v>
      </c>
      <c r="BP53" s="40">
        <v>0</v>
      </c>
      <c r="BQ53" s="40">
        <v>0</v>
      </c>
      <c r="BR53" s="40">
        <v>0</v>
      </c>
      <c r="BS53" s="40">
        <v>0</v>
      </c>
      <c r="BT53" s="40">
        <v>0</v>
      </c>
      <c r="BU53" s="40">
        <v>0</v>
      </c>
      <c r="BV53" s="40">
        <v>0</v>
      </c>
      <c r="BW53" s="40">
        <v>0</v>
      </c>
      <c r="BX53" s="40">
        <v>0</v>
      </c>
      <c r="BY53" s="40">
        <v>0</v>
      </c>
      <c r="BZ53" s="40">
        <v>0</v>
      </c>
      <c r="CA53" s="40">
        <v>36017.120000000003</v>
      </c>
      <c r="CB53" s="40">
        <v>124053.66</v>
      </c>
      <c r="CC53" s="40">
        <v>0</v>
      </c>
      <c r="CD53" s="40">
        <v>72712.44</v>
      </c>
      <c r="CE53" s="40">
        <v>122852.44</v>
      </c>
      <c r="CF53" s="40">
        <v>0</v>
      </c>
      <c r="CG53" s="40">
        <v>0</v>
      </c>
      <c r="CH53" s="40">
        <v>60991.76</v>
      </c>
      <c r="CI53" s="40">
        <v>123129.1</v>
      </c>
      <c r="CJ53" s="40">
        <v>157868.37</v>
      </c>
      <c r="CK53" s="40">
        <v>112776.98</v>
      </c>
      <c r="CL53" s="40">
        <v>0</v>
      </c>
      <c r="CM53" s="40">
        <v>810401.87</v>
      </c>
      <c r="CN53" s="40">
        <v>1365401.87</v>
      </c>
      <c r="CO53" s="40">
        <v>0</v>
      </c>
      <c r="CP53" s="40">
        <v>0</v>
      </c>
      <c r="CQ53" s="40">
        <v>0</v>
      </c>
      <c r="CR53" s="40">
        <v>0</v>
      </c>
      <c r="CS53" s="40">
        <v>0</v>
      </c>
      <c r="CT53" s="40">
        <v>0</v>
      </c>
      <c r="CU53" s="173" t="s">
        <v>1327</v>
      </c>
      <c r="CV53" s="40">
        <v>0</v>
      </c>
      <c r="CW53" s="40">
        <v>0</v>
      </c>
      <c r="CX53" s="40">
        <v>0</v>
      </c>
      <c r="CY53" s="40">
        <v>0</v>
      </c>
      <c r="CZ53" s="40">
        <v>0</v>
      </c>
      <c r="DA53" s="40">
        <v>0</v>
      </c>
      <c r="DB53" s="215" t="s">
        <v>1327</v>
      </c>
      <c r="DC53" s="40">
        <v>0</v>
      </c>
      <c r="DD53" s="40">
        <v>0</v>
      </c>
      <c r="DE53" s="40">
        <v>0</v>
      </c>
      <c r="DF53" s="40">
        <v>0</v>
      </c>
      <c r="DG53" s="40">
        <v>0</v>
      </c>
      <c r="DH53" s="40">
        <v>0</v>
      </c>
      <c r="DI53" s="215" t="s">
        <v>1327</v>
      </c>
      <c r="DJ53" s="40">
        <v>0</v>
      </c>
      <c r="DK53" s="40">
        <v>145323.84</v>
      </c>
      <c r="DL53" s="40">
        <v>0</v>
      </c>
      <c r="DM53" s="40">
        <v>145323.84</v>
      </c>
      <c r="DN53" s="40">
        <v>0</v>
      </c>
      <c r="DO53" s="40">
        <v>0</v>
      </c>
      <c r="DP53" s="215">
        <v>0</v>
      </c>
      <c r="DQ53" s="40">
        <v>-145323.84</v>
      </c>
      <c r="DR53" s="40">
        <v>0</v>
      </c>
      <c r="DS53" s="40">
        <v>0</v>
      </c>
      <c r="DT53" s="40">
        <v>145323.84</v>
      </c>
      <c r="DU53" s="40">
        <v>0</v>
      </c>
      <c r="DV53" s="40">
        <v>0</v>
      </c>
      <c r="DW53" s="215">
        <v>0</v>
      </c>
      <c r="DX53" s="40">
        <v>-145323.84</v>
      </c>
      <c r="DY53" s="40">
        <v>0</v>
      </c>
      <c r="DZ53" s="40">
        <v>0</v>
      </c>
      <c r="EA53" s="40">
        <v>145323.84</v>
      </c>
      <c r="EB53" s="40">
        <v>0</v>
      </c>
      <c r="EC53" s="40">
        <v>0</v>
      </c>
      <c r="ED53" s="215">
        <v>0</v>
      </c>
      <c r="EE53" s="40">
        <v>-145323.84</v>
      </c>
      <c r="EF53" s="40">
        <v>0</v>
      </c>
      <c r="EG53" s="40">
        <v>0</v>
      </c>
      <c r="EH53" s="40">
        <v>145323.84</v>
      </c>
      <c r="EI53" s="40">
        <v>0</v>
      </c>
      <c r="EJ53" s="40">
        <v>0</v>
      </c>
      <c r="EK53" s="215">
        <v>0</v>
      </c>
      <c r="EL53" s="40">
        <v>-145323.84</v>
      </c>
      <c r="EM53" s="40">
        <v>0</v>
      </c>
      <c r="EN53" s="40">
        <v>0</v>
      </c>
      <c r="EO53" s="40">
        <v>145323.84</v>
      </c>
      <c r="EP53" s="40">
        <v>0</v>
      </c>
      <c r="EQ53" s="40">
        <v>0</v>
      </c>
      <c r="ER53" s="215">
        <v>0</v>
      </c>
      <c r="ES53" s="40">
        <v>-145323.84</v>
      </c>
      <c r="ET53" s="40">
        <v>0</v>
      </c>
      <c r="EU53" s="40">
        <v>0</v>
      </c>
      <c r="EV53" s="40">
        <v>145323.84</v>
      </c>
      <c r="EW53" s="40">
        <v>0</v>
      </c>
      <c r="EX53" s="40">
        <v>0</v>
      </c>
      <c r="EY53" s="215">
        <v>0</v>
      </c>
      <c r="EZ53" s="40">
        <v>-145323.84</v>
      </c>
      <c r="FA53" s="40">
        <v>0</v>
      </c>
      <c r="FB53" s="40">
        <v>0</v>
      </c>
      <c r="FC53" s="40">
        <v>145323.84</v>
      </c>
      <c r="FD53" s="40">
        <v>0</v>
      </c>
      <c r="FE53" s="40">
        <v>0</v>
      </c>
      <c r="FF53" s="215">
        <v>0</v>
      </c>
      <c r="FG53" s="40">
        <v>-145323.84</v>
      </c>
      <c r="FH53" s="40">
        <v>0</v>
      </c>
      <c r="FI53" s="40">
        <v>0</v>
      </c>
      <c r="FJ53" s="40">
        <v>43075.37</v>
      </c>
      <c r="FK53" s="40">
        <v>0</v>
      </c>
      <c r="FL53" s="40">
        <v>0</v>
      </c>
      <c r="FM53" s="215">
        <v>0</v>
      </c>
      <c r="FN53" s="40">
        <v>43075.37</v>
      </c>
      <c r="FO53" s="40">
        <v>0</v>
      </c>
      <c r="FP53" s="40">
        <v>0</v>
      </c>
      <c r="FQ53" s="215">
        <v>0</v>
      </c>
      <c r="FR53" s="40">
        <v>43075.37</v>
      </c>
      <c r="FS53" s="40">
        <v>0</v>
      </c>
      <c r="FT53" s="40">
        <v>0</v>
      </c>
      <c r="FU53" s="215">
        <v>0</v>
      </c>
      <c r="FV53" s="40">
        <v>0</v>
      </c>
      <c r="FW53" s="40">
        <v>0</v>
      </c>
      <c r="FX53" s="40">
        <v>30604.97</v>
      </c>
      <c r="FY53" s="215">
        <v>0.7104981338523616</v>
      </c>
      <c r="FZ53" s="40">
        <v>12470.400000000001</v>
      </c>
      <c r="GA53" s="40">
        <v>0</v>
      </c>
      <c r="GB53" s="40">
        <v>30604.97</v>
      </c>
      <c r="GC53" s="215">
        <v>0.7104981338523616</v>
      </c>
      <c r="GD53" s="40">
        <v>12470.400000000001</v>
      </c>
      <c r="GE53" s="283">
        <v>145323.84</v>
      </c>
      <c r="GF53" s="283">
        <v>0</v>
      </c>
      <c r="GG53" s="284">
        <v>1510725.71</v>
      </c>
      <c r="GH53" s="285"/>
    </row>
    <row r="54" spans="1:190" ht="75" customHeight="1" x14ac:dyDescent="0.3">
      <c r="A54" s="254" t="s">
        <v>1157</v>
      </c>
      <c r="B54" s="35">
        <v>42</v>
      </c>
      <c r="C54" s="38">
        <v>5</v>
      </c>
      <c r="D54" s="37" t="s">
        <v>141</v>
      </c>
      <c r="E54" s="37" t="s">
        <v>265</v>
      </c>
      <c r="F54" s="37" t="s">
        <v>508</v>
      </c>
      <c r="G54" s="38">
        <v>4</v>
      </c>
      <c r="H54" s="38" t="s">
        <v>1157</v>
      </c>
      <c r="I54" s="38" t="s">
        <v>82</v>
      </c>
      <c r="J54" s="38" t="s">
        <v>5</v>
      </c>
      <c r="K54" s="38" t="s">
        <v>222</v>
      </c>
      <c r="L54" s="38" t="s">
        <v>225</v>
      </c>
      <c r="M54" s="40">
        <v>6847512</v>
      </c>
      <c r="N54" s="40">
        <v>5940627</v>
      </c>
      <c r="O54" s="40">
        <v>0</v>
      </c>
      <c r="P54" s="40">
        <v>5940627</v>
      </c>
      <c r="Q54" s="40">
        <v>0</v>
      </c>
      <c r="R54" s="40">
        <v>0</v>
      </c>
      <c r="S54" s="40">
        <v>906885</v>
      </c>
      <c r="T54" s="40" t="s">
        <v>5</v>
      </c>
      <c r="U54" s="40">
        <v>0</v>
      </c>
      <c r="V54" s="40">
        <v>0</v>
      </c>
      <c r="W54" s="40">
        <v>0</v>
      </c>
      <c r="X54" s="40">
        <v>0</v>
      </c>
      <c r="Y54" s="40">
        <v>0</v>
      </c>
      <c r="Z54" s="40">
        <v>0</v>
      </c>
      <c r="AA54" s="40">
        <v>0</v>
      </c>
      <c r="AB54" s="40">
        <v>0</v>
      </c>
      <c r="AC54" s="40">
        <v>0</v>
      </c>
      <c r="AD54" s="40">
        <v>0</v>
      </c>
      <c r="AE54" s="40">
        <v>0</v>
      </c>
      <c r="AF54" s="40">
        <v>0</v>
      </c>
      <c r="AG54" s="40">
        <v>0</v>
      </c>
      <c r="AH54" s="40">
        <v>0</v>
      </c>
      <c r="AI54" s="40">
        <v>0</v>
      </c>
      <c r="AJ54" s="40">
        <v>0</v>
      </c>
      <c r="AK54" s="40">
        <v>0</v>
      </c>
      <c r="AL54" s="40">
        <v>0</v>
      </c>
      <c r="AM54" s="40">
        <v>0</v>
      </c>
      <c r="AN54" s="40">
        <v>0</v>
      </c>
      <c r="AO54" s="40">
        <v>0</v>
      </c>
      <c r="AP54" s="40">
        <v>0</v>
      </c>
      <c r="AQ54" s="40">
        <v>0</v>
      </c>
      <c r="AR54" s="40">
        <v>0</v>
      </c>
      <c r="AS54" s="40">
        <v>0</v>
      </c>
      <c r="AT54" s="40">
        <v>0</v>
      </c>
      <c r="AU54" s="40">
        <v>0</v>
      </c>
      <c r="AV54" s="40">
        <v>0</v>
      </c>
      <c r="AW54" s="40">
        <v>0</v>
      </c>
      <c r="AX54" s="40">
        <v>0</v>
      </c>
      <c r="AY54" s="40">
        <v>0</v>
      </c>
      <c r="AZ54" s="40">
        <v>0</v>
      </c>
      <c r="BA54" s="40">
        <v>0</v>
      </c>
      <c r="BB54" s="40">
        <v>0</v>
      </c>
      <c r="BC54" s="40">
        <v>0</v>
      </c>
      <c r="BD54" s="40">
        <v>0</v>
      </c>
      <c r="BE54" s="40">
        <v>0</v>
      </c>
      <c r="BF54" s="40">
        <v>0</v>
      </c>
      <c r="BG54" s="40">
        <v>0</v>
      </c>
      <c r="BH54" s="40">
        <v>0</v>
      </c>
      <c r="BI54" s="40">
        <v>0</v>
      </c>
      <c r="BJ54" s="40">
        <v>0</v>
      </c>
      <c r="BK54" s="40">
        <v>0</v>
      </c>
      <c r="BL54" s="40">
        <v>0</v>
      </c>
      <c r="BM54" s="40">
        <v>0</v>
      </c>
      <c r="BN54" s="40">
        <v>242517.44</v>
      </c>
      <c r="BO54" s="40">
        <v>0</v>
      </c>
      <c r="BP54" s="40">
        <v>51481.94</v>
      </c>
      <c r="BQ54" s="40">
        <v>0</v>
      </c>
      <c r="BR54" s="40">
        <v>0</v>
      </c>
      <c r="BS54" s="40">
        <v>210751.22</v>
      </c>
      <c r="BT54" s="40">
        <v>0</v>
      </c>
      <c r="BU54" s="40">
        <v>0</v>
      </c>
      <c r="BV54" s="40">
        <v>0</v>
      </c>
      <c r="BW54" s="40">
        <v>0</v>
      </c>
      <c r="BX54" s="40">
        <v>41936.5</v>
      </c>
      <c r="BY54" s="40">
        <v>292731.7</v>
      </c>
      <c r="BZ54" s="40">
        <v>839418.8</v>
      </c>
      <c r="CA54" s="40">
        <v>0</v>
      </c>
      <c r="CB54" s="40">
        <v>142528.51999999999</v>
      </c>
      <c r="CC54" s="40">
        <v>214400.6</v>
      </c>
      <c r="CD54" s="40">
        <v>64939.62</v>
      </c>
      <c r="CE54" s="40">
        <v>0</v>
      </c>
      <c r="CF54" s="40">
        <v>373221.38</v>
      </c>
      <c r="CG54" s="40">
        <v>0</v>
      </c>
      <c r="CH54" s="40">
        <v>63659.29</v>
      </c>
      <c r="CI54" s="40">
        <v>0</v>
      </c>
      <c r="CJ54" s="40">
        <v>354462.04</v>
      </c>
      <c r="CK54" s="40">
        <v>0</v>
      </c>
      <c r="CL54" s="40">
        <v>403553.63</v>
      </c>
      <c r="CM54" s="40">
        <v>1616765.08</v>
      </c>
      <c r="CN54" s="40">
        <v>6246635.1899999995</v>
      </c>
      <c r="CO54" s="40">
        <v>0</v>
      </c>
      <c r="CP54" s="40">
        <v>9008.5400000000009</v>
      </c>
      <c r="CQ54" s="40">
        <v>0</v>
      </c>
      <c r="CR54" s="40">
        <v>9008.5400000000009</v>
      </c>
      <c r="CS54" s="40">
        <v>0</v>
      </c>
      <c r="CT54" s="40">
        <v>0</v>
      </c>
      <c r="CU54" s="173">
        <v>0</v>
      </c>
      <c r="CV54" s="40">
        <v>-9008.5400000000009</v>
      </c>
      <c r="CW54" s="40">
        <v>0</v>
      </c>
      <c r="CX54" s="40">
        <v>0</v>
      </c>
      <c r="CY54" s="40">
        <v>9008.5400000000009</v>
      </c>
      <c r="CZ54" s="40">
        <v>0</v>
      </c>
      <c r="DA54" s="40">
        <v>0</v>
      </c>
      <c r="DB54" s="215">
        <v>0</v>
      </c>
      <c r="DC54" s="40">
        <v>-9008.5400000000009</v>
      </c>
      <c r="DD54" s="40">
        <v>0</v>
      </c>
      <c r="DE54" s="40">
        <v>0</v>
      </c>
      <c r="DF54" s="40">
        <v>9008.5400000000009</v>
      </c>
      <c r="DG54" s="40">
        <v>0</v>
      </c>
      <c r="DH54" s="40">
        <v>0</v>
      </c>
      <c r="DI54" s="215">
        <v>0</v>
      </c>
      <c r="DJ54" s="40">
        <v>-9008.5400000000009</v>
      </c>
      <c r="DK54" s="40">
        <v>0</v>
      </c>
      <c r="DL54" s="40">
        <v>0</v>
      </c>
      <c r="DM54" s="40">
        <v>9008.5400000000009</v>
      </c>
      <c r="DN54" s="40">
        <v>0</v>
      </c>
      <c r="DO54" s="40">
        <v>0</v>
      </c>
      <c r="DP54" s="215">
        <v>0</v>
      </c>
      <c r="DQ54" s="40">
        <v>-9008.5400000000009</v>
      </c>
      <c r="DR54" s="40">
        <v>621894.5</v>
      </c>
      <c r="DS54" s="40">
        <v>2534775.2999999998</v>
      </c>
      <c r="DT54" s="40">
        <v>630903.04000000004</v>
      </c>
      <c r="DU54" s="40">
        <v>0</v>
      </c>
      <c r="DV54" s="40">
        <v>2534775.2999999998</v>
      </c>
      <c r="DW54" s="215">
        <v>4.0176939074505009</v>
      </c>
      <c r="DX54" s="40">
        <v>1903872.2599999998</v>
      </c>
      <c r="DY54" s="40">
        <v>32512.5</v>
      </c>
      <c r="DZ54" s="40">
        <v>88526.78</v>
      </c>
      <c r="EA54" s="40">
        <v>663415.54</v>
      </c>
      <c r="EB54" s="40">
        <v>0</v>
      </c>
      <c r="EC54" s="40">
        <v>2623302.0799999996</v>
      </c>
      <c r="ED54" s="215">
        <v>3.9542367066047315</v>
      </c>
      <c r="EE54" s="40">
        <v>1959886.5399999996</v>
      </c>
      <c r="EF54" s="40">
        <v>0</v>
      </c>
      <c r="EG54" s="40">
        <v>0</v>
      </c>
      <c r="EH54" s="40">
        <v>663415.54</v>
      </c>
      <c r="EI54" s="40">
        <v>0</v>
      </c>
      <c r="EJ54" s="40">
        <v>2623302.0799999996</v>
      </c>
      <c r="EK54" s="215">
        <v>3.9542367066047315</v>
      </c>
      <c r="EL54" s="40">
        <v>1959886.5399999996</v>
      </c>
      <c r="EM54" s="40">
        <v>0</v>
      </c>
      <c r="EN54" s="40">
        <v>395751.97</v>
      </c>
      <c r="EO54" s="40">
        <v>663415.54</v>
      </c>
      <c r="EP54" s="40">
        <v>0</v>
      </c>
      <c r="EQ54" s="40">
        <v>3019054.05</v>
      </c>
      <c r="ER54" s="215">
        <v>4.55077378802432</v>
      </c>
      <c r="ES54" s="40">
        <v>2355638.5099999998</v>
      </c>
      <c r="ET54" s="40">
        <v>0</v>
      </c>
      <c r="EU54" s="40">
        <v>0</v>
      </c>
      <c r="EV54" s="40">
        <v>663415.54</v>
      </c>
      <c r="EW54" s="40">
        <v>0</v>
      </c>
      <c r="EX54" s="40">
        <v>3019054.05</v>
      </c>
      <c r="EY54" s="215">
        <v>4.55077378802432</v>
      </c>
      <c r="EZ54" s="40">
        <v>2355638.5099999998</v>
      </c>
      <c r="FA54" s="40">
        <v>0</v>
      </c>
      <c r="FB54" s="40">
        <v>618492.76</v>
      </c>
      <c r="FC54" s="40">
        <v>663415.54</v>
      </c>
      <c r="FD54" s="40">
        <v>0</v>
      </c>
      <c r="FE54" s="40">
        <v>3637546.8099999996</v>
      </c>
      <c r="FF54" s="215">
        <v>5.4830593959255154</v>
      </c>
      <c r="FG54" s="40">
        <v>2974131.2699999996</v>
      </c>
      <c r="FH54" s="40">
        <v>812041.2</v>
      </c>
      <c r="FI54" s="40">
        <v>152904.5</v>
      </c>
      <c r="FJ54" s="40">
        <v>511305.2</v>
      </c>
      <c r="FK54" s="40">
        <v>0</v>
      </c>
      <c r="FL54" s="40">
        <v>0</v>
      </c>
      <c r="FM54" s="215">
        <v>0</v>
      </c>
      <c r="FN54" s="40">
        <v>511305.2</v>
      </c>
      <c r="FO54" s="40">
        <v>0</v>
      </c>
      <c r="FP54" s="40">
        <v>0</v>
      </c>
      <c r="FQ54" s="215">
        <v>0</v>
      </c>
      <c r="FR54" s="40">
        <v>511305.2</v>
      </c>
      <c r="FS54" s="40">
        <v>0</v>
      </c>
      <c r="FT54" s="40">
        <v>227.9</v>
      </c>
      <c r="FU54" s="215">
        <v>0.11722489816258469</v>
      </c>
      <c r="FV54" s="40">
        <v>173349.06</v>
      </c>
      <c r="FW54" s="40">
        <v>0</v>
      </c>
      <c r="FX54" s="40">
        <v>500127.75000000006</v>
      </c>
      <c r="FY54" s="215">
        <v>0.97813937742076562</v>
      </c>
      <c r="FZ54" s="40">
        <v>11177.449999999953</v>
      </c>
      <c r="GA54" s="40">
        <v>0</v>
      </c>
      <c r="GB54" s="40">
        <v>500127.75000000006</v>
      </c>
      <c r="GC54" s="215">
        <v>0.97813937742076562</v>
      </c>
      <c r="GD54" s="40">
        <v>11177.449999999953</v>
      </c>
      <c r="GE54" s="283">
        <v>1475456.74</v>
      </c>
      <c r="GF54" s="283">
        <v>2912747.08</v>
      </c>
      <c r="GG54" s="284">
        <v>6844387.7000000002</v>
      </c>
      <c r="GH54" s="285"/>
    </row>
    <row r="55" spans="1:190" ht="75" customHeight="1" x14ac:dyDescent="0.3">
      <c r="A55" s="254" t="s">
        <v>1066</v>
      </c>
      <c r="B55" s="35">
        <v>43</v>
      </c>
      <c r="C55" s="35">
        <v>1</v>
      </c>
      <c r="D55" s="36" t="s">
        <v>36</v>
      </c>
      <c r="E55" s="37" t="s">
        <v>37</v>
      </c>
      <c r="F55" s="37" t="s">
        <v>459</v>
      </c>
      <c r="G55" s="38">
        <v>2</v>
      </c>
      <c r="H55" s="38" t="s">
        <v>1066</v>
      </c>
      <c r="I55" s="38" t="s">
        <v>34</v>
      </c>
      <c r="J55" s="38" t="s">
        <v>5</v>
      </c>
      <c r="K55" s="38" t="s">
        <v>221</v>
      </c>
      <c r="L55" s="38" t="s">
        <v>225</v>
      </c>
      <c r="M55" s="40">
        <v>5741728</v>
      </c>
      <c r="N55" s="40">
        <v>5741728</v>
      </c>
      <c r="O55" s="40">
        <v>0</v>
      </c>
      <c r="P55" s="98">
        <v>5741728</v>
      </c>
      <c r="Q55" s="40">
        <v>0</v>
      </c>
      <c r="R55" s="40">
        <v>0</v>
      </c>
      <c r="S55" s="40">
        <v>0</v>
      </c>
      <c r="T55" s="40" t="s">
        <v>5</v>
      </c>
      <c r="U55" s="40">
        <v>0</v>
      </c>
      <c r="V55" s="40">
        <v>0</v>
      </c>
      <c r="W55" s="40">
        <v>0</v>
      </c>
      <c r="X55" s="40">
        <v>0</v>
      </c>
      <c r="Y55" s="40">
        <v>0</v>
      </c>
      <c r="Z55" s="40">
        <v>0</v>
      </c>
      <c r="AA55" s="40">
        <v>0</v>
      </c>
      <c r="AB55" s="40">
        <v>0</v>
      </c>
      <c r="AC55" s="40">
        <v>0</v>
      </c>
      <c r="AD55" s="40">
        <v>0</v>
      </c>
      <c r="AE55" s="40">
        <v>0</v>
      </c>
      <c r="AF55" s="40">
        <v>0</v>
      </c>
      <c r="AG55" s="40">
        <v>0</v>
      </c>
      <c r="AH55" s="40">
        <v>0</v>
      </c>
      <c r="AI55" s="40">
        <v>0</v>
      </c>
      <c r="AJ55" s="40">
        <v>0</v>
      </c>
      <c r="AK55" s="40">
        <v>0</v>
      </c>
      <c r="AL55" s="40">
        <v>0</v>
      </c>
      <c r="AM55" s="40">
        <v>0</v>
      </c>
      <c r="AN55" s="40">
        <v>0</v>
      </c>
      <c r="AO55" s="40">
        <v>0</v>
      </c>
      <c r="AP55" s="40">
        <v>0</v>
      </c>
      <c r="AQ55" s="40">
        <v>0</v>
      </c>
      <c r="AR55" s="40">
        <v>0</v>
      </c>
      <c r="AS55" s="40">
        <v>0</v>
      </c>
      <c r="AT55" s="40">
        <v>0</v>
      </c>
      <c r="AU55" s="40">
        <v>0</v>
      </c>
      <c r="AV55" s="40">
        <v>0</v>
      </c>
      <c r="AW55" s="40">
        <v>0</v>
      </c>
      <c r="AX55" s="40">
        <v>0</v>
      </c>
      <c r="AY55" s="40">
        <v>0</v>
      </c>
      <c r="AZ55" s="40">
        <v>0</v>
      </c>
      <c r="BA55" s="40">
        <v>0</v>
      </c>
      <c r="BB55" s="40">
        <v>0</v>
      </c>
      <c r="BC55" s="40">
        <v>0</v>
      </c>
      <c r="BD55" s="40">
        <v>0</v>
      </c>
      <c r="BE55" s="40">
        <v>0</v>
      </c>
      <c r="BF55" s="40">
        <v>0</v>
      </c>
      <c r="BG55" s="40">
        <v>0</v>
      </c>
      <c r="BH55" s="40">
        <v>0</v>
      </c>
      <c r="BI55" s="40">
        <v>0</v>
      </c>
      <c r="BJ55" s="40">
        <v>0</v>
      </c>
      <c r="BK55" s="40">
        <v>0</v>
      </c>
      <c r="BL55" s="40">
        <v>0</v>
      </c>
      <c r="BM55" s="40">
        <v>0</v>
      </c>
      <c r="BN55" s="40">
        <v>0</v>
      </c>
      <c r="BO55" s="40">
        <v>0</v>
      </c>
      <c r="BP55" s="40"/>
      <c r="BQ55" s="40">
        <v>0</v>
      </c>
      <c r="BR55" s="40">
        <v>0</v>
      </c>
      <c r="BS55" s="40">
        <v>0</v>
      </c>
      <c r="BT55" s="40">
        <v>0</v>
      </c>
      <c r="BU55" s="40">
        <v>0</v>
      </c>
      <c r="BV55" s="40">
        <v>0</v>
      </c>
      <c r="BW55" s="40">
        <v>0</v>
      </c>
      <c r="BX55" s="40">
        <v>19383.61</v>
      </c>
      <c r="BY55" s="40">
        <v>47721.88</v>
      </c>
      <c r="BZ55" s="40">
        <v>67105.489999999991</v>
      </c>
      <c r="CA55" s="40">
        <v>115448.9</v>
      </c>
      <c r="CB55" s="40">
        <v>4570.5200000000004</v>
      </c>
      <c r="CC55" s="40">
        <v>231923.97</v>
      </c>
      <c r="CD55" s="40">
        <v>47836.27</v>
      </c>
      <c r="CE55" s="40">
        <v>198011.62999999998</v>
      </c>
      <c r="CF55" s="40">
        <v>119668.04999999981</v>
      </c>
      <c r="CG55" s="40">
        <v>62580.84</v>
      </c>
      <c r="CH55" s="40">
        <v>69296.570000000007</v>
      </c>
      <c r="CI55" s="40">
        <v>123032.31</v>
      </c>
      <c r="CJ55" s="40">
        <v>116030.53</v>
      </c>
      <c r="CK55" s="40">
        <v>420359.06</v>
      </c>
      <c r="CL55" s="40">
        <v>352872.31</v>
      </c>
      <c r="CM55" s="40">
        <v>1861630.96</v>
      </c>
      <c r="CN55" s="40">
        <v>4025541.06</v>
      </c>
      <c r="CO55" s="40">
        <v>207240.93</v>
      </c>
      <c r="CP55" s="40">
        <v>97759.29</v>
      </c>
      <c r="CQ55" s="40">
        <v>371762.45</v>
      </c>
      <c r="CR55" s="40">
        <v>305000.21999999997</v>
      </c>
      <c r="CS55" s="40">
        <v>0</v>
      </c>
      <c r="CT55" s="40">
        <v>579003.38</v>
      </c>
      <c r="CU55" s="173">
        <v>1.8983703683885869</v>
      </c>
      <c r="CV55" s="40">
        <v>274003.16000000003</v>
      </c>
      <c r="CW55" s="40">
        <v>119000</v>
      </c>
      <c r="CX55" s="40">
        <v>90505.7</v>
      </c>
      <c r="CY55" s="40">
        <v>424000.22</v>
      </c>
      <c r="CZ55" s="40">
        <v>0</v>
      </c>
      <c r="DA55" s="40">
        <v>669509.07999999996</v>
      </c>
      <c r="DB55" s="215">
        <v>1.5790300297485695</v>
      </c>
      <c r="DC55" s="40">
        <v>245508.86</v>
      </c>
      <c r="DD55" s="40">
        <v>0</v>
      </c>
      <c r="DE55" s="40">
        <v>202056.09999999998</v>
      </c>
      <c r="DF55" s="40">
        <v>424000.22</v>
      </c>
      <c r="DG55" s="40">
        <v>0</v>
      </c>
      <c r="DH55" s="40">
        <v>871565.17999999993</v>
      </c>
      <c r="DI55" s="215">
        <v>2.055577188143912</v>
      </c>
      <c r="DJ55" s="40">
        <v>447564.95999999996</v>
      </c>
      <c r="DK55" s="40">
        <v>0</v>
      </c>
      <c r="DL55" s="40">
        <v>260035.32</v>
      </c>
      <c r="DM55" s="40">
        <v>424000.22</v>
      </c>
      <c r="DN55" s="40">
        <v>0</v>
      </c>
      <c r="DO55" s="40">
        <v>1131600.5</v>
      </c>
      <c r="DP55" s="215">
        <v>2.6688677189837309</v>
      </c>
      <c r="DQ55" s="40">
        <v>707600.28</v>
      </c>
      <c r="DR55" s="40">
        <v>254000</v>
      </c>
      <c r="DS55" s="40">
        <v>22210.33</v>
      </c>
      <c r="DT55" s="40">
        <v>678000.22</v>
      </c>
      <c r="DU55" s="40">
        <v>0</v>
      </c>
      <c r="DV55" s="40">
        <v>1153810.83</v>
      </c>
      <c r="DW55" s="215">
        <v>1.701785332754022</v>
      </c>
      <c r="DX55" s="40">
        <v>475810.6100000001</v>
      </c>
      <c r="DY55" s="40">
        <v>130000</v>
      </c>
      <c r="DZ55" s="40">
        <v>220193.34</v>
      </c>
      <c r="EA55" s="40">
        <v>808000.22</v>
      </c>
      <c r="EB55" s="40">
        <v>0</v>
      </c>
      <c r="EC55" s="40">
        <v>1374004.1700000002</v>
      </c>
      <c r="ED55" s="215">
        <v>1.7004997473886829</v>
      </c>
      <c r="EE55" s="40">
        <v>566003.95000000019</v>
      </c>
      <c r="EF55" s="40">
        <v>180082.31</v>
      </c>
      <c r="EG55" s="40">
        <v>299737.27</v>
      </c>
      <c r="EH55" s="40">
        <v>988082.53</v>
      </c>
      <c r="EI55" s="40">
        <v>0</v>
      </c>
      <c r="EJ55" s="40">
        <v>1673741.4400000002</v>
      </c>
      <c r="EK55" s="215">
        <v>1.6939287854831317</v>
      </c>
      <c r="EL55" s="40">
        <v>685658.91000000015</v>
      </c>
      <c r="EM55" s="40">
        <v>0</v>
      </c>
      <c r="EN55" s="40">
        <v>22594.17</v>
      </c>
      <c r="EO55" s="40">
        <v>988082.53</v>
      </c>
      <c r="EP55" s="40">
        <v>0</v>
      </c>
      <c r="EQ55" s="40">
        <v>1696335.61</v>
      </c>
      <c r="ER55" s="215">
        <v>1.716795468491888</v>
      </c>
      <c r="ES55" s="40">
        <v>708253.08000000007</v>
      </c>
      <c r="ET55" s="40">
        <v>270000</v>
      </c>
      <c r="EU55" s="40">
        <v>133514.28</v>
      </c>
      <c r="EV55" s="40">
        <v>1258082.53</v>
      </c>
      <c r="EW55" s="40">
        <v>0</v>
      </c>
      <c r="EX55" s="40">
        <v>1829849.8900000001</v>
      </c>
      <c r="EY55" s="215">
        <v>1.4544752401895289</v>
      </c>
      <c r="EZ55" s="40">
        <v>571767.3600000001</v>
      </c>
      <c r="FA55" s="40">
        <v>398000</v>
      </c>
      <c r="FB55" s="40">
        <v>266954.72000000003</v>
      </c>
      <c r="FC55" s="40">
        <v>1656082.53</v>
      </c>
      <c r="FD55" s="40">
        <v>0</v>
      </c>
      <c r="FE55" s="40">
        <v>2096804.61</v>
      </c>
      <c r="FF55" s="215">
        <v>1.266123258965844</v>
      </c>
      <c r="FG55" s="40">
        <v>440722.08000000007</v>
      </c>
      <c r="FH55" s="40">
        <v>363833.2</v>
      </c>
      <c r="FI55" s="40">
        <v>0</v>
      </c>
      <c r="FJ55" s="40">
        <v>692693.88</v>
      </c>
      <c r="FK55" s="40">
        <v>0</v>
      </c>
      <c r="FL55" s="40">
        <v>174801.44999999998</v>
      </c>
      <c r="FM55" s="215">
        <v>0.25235021565370258</v>
      </c>
      <c r="FN55" s="40">
        <v>517892.43000000005</v>
      </c>
      <c r="FO55" s="40">
        <v>0</v>
      </c>
      <c r="FP55" s="40">
        <v>262358.95999999996</v>
      </c>
      <c r="FQ55" s="215">
        <v>0.37875166444375108</v>
      </c>
      <c r="FR55" s="40">
        <v>430334.92000000004</v>
      </c>
      <c r="FS55" s="40">
        <v>0</v>
      </c>
      <c r="FT55" s="40">
        <v>0</v>
      </c>
      <c r="FU55" s="215">
        <v>0.80106944210334285</v>
      </c>
      <c r="FV55" s="40">
        <v>94478.3</v>
      </c>
      <c r="FW55" s="40">
        <v>0</v>
      </c>
      <c r="FX55" s="40">
        <v>682186.09999999986</v>
      </c>
      <c r="FY55" s="215">
        <v>0.98483055747511417</v>
      </c>
      <c r="FZ55" s="40">
        <v>10507.780000000042</v>
      </c>
      <c r="GA55" s="40">
        <v>0</v>
      </c>
      <c r="GB55" s="40">
        <v>682186.09999999986</v>
      </c>
      <c r="GC55" s="215">
        <v>0.98483055747511417</v>
      </c>
      <c r="GD55" s="40">
        <v>10507.780000000042</v>
      </c>
      <c r="GE55" s="283">
        <v>2019915.73</v>
      </c>
      <c r="GF55" s="283">
        <v>1260934.4099999999</v>
      </c>
      <c r="GG55" s="284">
        <v>5209586.59</v>
      </c>
      <c r="GH55" s="285"/>
    </row>
    <row r="56" spans="1:190" ht="75" customHeight="1" x14ac:dyDescent="0.3">
      <c r="A56" s="254" t="s">
        <v>1118</v>
      </c>
      <c r="B56" s="35">
        <v>44</v>
      </c>
      <c r="C56" s="38">
        <v>4</v>
      </c>
      <c r="D56" s="37" t="s">
        <v>135</v>
      </c>
      <c r="E56" s="37" t="s">
        <v>251</v>
      </c>
      <c r="F56" s="37" t="s">
        <v>491</v>
      </c>
      <c r="G56" s="41">
        <v>2</v>
      </c>
      <c r="H56" s="38" t="s">
        <v>1118</v>
      </c>
      <c r="I56" s="41" t="s">
        <v>50</v>
      </c>
      <c r="J56" s="41" t="s">
        <v>5</v>
      </c>
      <c r="K56" s="38" t="s">
        <v>222</v>
      </c>
      <c r="L56" s="38" t="s">
        <v>225</v>
      </c>
      <c r="M56" s="40">
        <v>10844348</v>
      </c>
      <c r="N56" s="40">
        <v>10844348</v>
      </c>
      <c r="O56" s="40">
        <v>0</v>
      </c>
      <c r="P56" s="40">
        <v>10844348</v>
      </c>
      <c r="Q56" s="40">
        <v>0</v>
      </c>
      <c r="R56" s="40">
        <v>0</v>
      </c>
      <c r="S56" s="40">
        <v>0</v>
      </c>
      <c r="T56" s="40" t="s">
        <v>5</v>
      </c>
      <c r="U56" s="40">
        <v>0</v>
      </c>
      <c r="V56" s="40">
        <v>0</v>
      </c>
      <c r="W56" s="40">
        <v>0</v>
      </c>
      <c r="X56" s="40">
        <v>0</v>
      </c>
      <c r="Y56" s="40">
        <v>0</v>
      </c>
      <c r="Z56" s="40">
        <v>0</v>
      </c>
      <c r="AA56" s="40">
        <v>0</v>
      </c>
      <c r="AB56" s="40">
        <v>139968.95999999999</v>
      </c>
      <c r="AC56" s="40">
        <v>0</v>
      </c>
      <c r="AD56" s="40">
        <v>161948</v>
      </c>
      <c r="AE56" s="40">
        <v>0</v>
      </c>
      <c r="AF56" s="40">
        <v>233222.32</v>
      </c>
      <c r="AG56" s="40">
        <v>57514.5</v>
      </c>
      <c r="AH56" s="40">
        <v>-51948.39</v>
      </c>
      <c r="AI56" s="40">
        <v>540705.39</v>
      </c>
      <c r="AJ56" s="40">
        <v>540705.39</v>
      </c>
      <c r="AK56" s="40">
        <v>4404758.9899999993</v>
      </c>
      <c r="AL56" s="40">
        <v>4945464.379999999</v>
      </c>
      <c r="AM56" s="40">
        <v>298448.95</v>
      </c>
      <c r="AN56" s="40">
        <v>72791.34</v>
      </c>
      <c r="AO56" s="40">
        <v>537549.4</v>
      </c>
      <c r="AP56" s="40">
        <v>462053.87</v>
      </c>
      <c r="AQ56" s="40">
        <v>834920.05</v>
      </c>
      <c r="AR56" s="40">
        <v>123514.04000000001</v>
      </c>
      <c r="AS56" s="40">
        <v>597325.62</v>
      </c>
      <c r="AT56" s="40">
        <v>173160.90000000002</v>
      </c>
      <c r="AU56" s="40">
        <v>920160.52</v>
      </c>
      <c r="AV56" s="40">
        <v>20145</v>
      </c>
      <c r="AW56" s="40">
        <v>0</v>
      </c>
      <c r="AX56" s="40">
        <v>96461.420000000013</v>
      </c>
      <c r="AY56" s="40">
        <v>4136531.1100000003</v>
      </c>
      <c r="AZ56" s="40">
        <v>9081995.4899999984</v>
      </c>
      <c r="BA56" s="40">
        <v>231852.34</v>
      </c>
      <c r="BB56" s="40">
        <v>17346.560000000001</v>
      </c>
      <c r="BC56" s="40">
        <v>270459.81</v>
      </c>
      <c r="BD56" s="40">
        <v>80235.180000000008</v>
      </c>
      <c r="BE56" s="40">
        <v>0</v>
      </c>
      <c r="BF56" s="40">
        <v>-1238.4000000000001</v>
      </c>
      <c r="BG56" s="40">
        <v>221402.00999999998</v>
      </c>
      <c r="BH56" s="40">
        <v>158462.64000000001</v>
      </c>
      <c r="BI56" s="40">
        <v>19511.399999999998</v>
      </c>
      <c r="BJ56" s="40">
        <v>38866</v>
      </c>
      <c r="BK56" s="40">
        <v>30900</v>
      </c>
      <c r="BL56" s="40">
        <v>-1238.4000000000001</v>
      </c>
      <c r="BM56" s="40">
        <v>1066559.1400000001</v>
      </c>
      <c r="BN56" s="40">
        <v>23437.200000000001</v>
      </c>
      <c r="BO56" s="40">
        <v>0</v>
      </c>
      <c r="BP56" s="40">
        <v>21195.7</v>
      </c>
      <c r="BQ56" s="40">
        <v>9870.42</v>
      </c>
      <c r="BR56" s="40">
        <v>99469.65</v>
      </c>
      <c r="BS56" s="40">
        <v>0</v>
      </c>
      <c r="BT56" s="40">
        <v>0</v>
      </c>
      <c r="BU56" s="40">
        <v>0</v>
      </c>
      <c r="BV56" s="40">
        <v>217223.2</v>
      </c>
      <c r="BW56" s="40">
        <v>0</v>
      </c>
      <c r="BX56" s="40">
        <v>19116.259999999998</v>
      </c>
      <c r="BY56" s="40">
        <v>0</v>
      </c>
      <c r="BZ56" s="40">
        <v>390312.43000000005</v>
      </c>
      <c r="CA56" s="40">
        <v>0</v>
      </c>
      <c r="CB56" s="40">
        <v>604.27</v>
      </c>
      <c r="CC56" s="40">
        <v>44140.299999999996</v>
      </c>
      <c r="CD56" s="40">
        <v>0</v>
      </c>
      <c r="CE56" s="40">
        <v>0</v>
      </c>
      <c r="CF56" s="40">
        <v>0</v>
      </c>
      <c r="CG56" s="40">
        <v>0</v>
      </c>
      <c r="CH56" s="40">
        <v>-1556.65</v>
      </c>
      <c r="CI56" s="40">
        <v>-2476.8000000000002</v>
      </c>
      <c r="CJ56" s="40">
        <v>0</v>
      </c>
      <c r="CK56" s="40">
        <v>13282.92</v>
      </c>
      <c r="CL56" s="40">
        <v>69701.69</v>
      </c>
      <c r="CM56" s="40">
        <v>123695.72999999998</v>
      </c>
      <c r="CN56" s="40">
        <v>10684567.939999999</v>
      </c>
      <c r="CO56" s="40">
        <v>0</v>
      </c>
      <c r="CP56" s="40">
        <v>0</v>
      </c>
      <c r="CQ56" s="40">
        <v>0</v>
      </c>
      <c r="CR56" s="40">
        <v>0</v>
      </c>
      <c r="CS56" s="40">
        <v>0</v>
      </c>
      <c r="CT56" s="40">
        <v>0</v>
      </c>
      <c r="CU56" s="173" t="s">
        <v>1327</v>
      </c>
      <c r="CV56" s="40">
        <v>0</v>
      </c>
      <c r="CW56" s="40">
        <v>63.8</v>
      </c>
      <c r="CX56" s="40">
        <v>-2476.85</v>
      </c>
      <c r="CY56" s="40">
        <v>63.8</v>
      </c>
      <c r="CZ56" s="40">
        <v>2476.85</v>
      </c>
      <c r="DA56" s="40">
        <v>-2476.85</v>
      </c>
      <c r="DB56" s="215">
        <v>-38.822100313479623</v>
      </c>
      <c r="DC56" s="40">
        <v>-2540.65</v>
      </c>
      <c r="DD56" s="40">
        <v>0</v>
      </c>
      <c r="DE56" s="40">
        <v>0</v>
      </c>
      <c r="DF56" s="40">
        <v>63.8</v>
      </c>
      <c r="DG56" s="40">
        <v>2476.85</v>
      </c>
      <c r="DH56" s="40">
        <v>-2476.85</v>
      </c>
      <c r="DI56" s="215">
        <v>-38.822100313479623</v>
      </c>
      <c r="DJ56" s="40">
        <v>-2540.65</v>
      </c>
      <c r="DK56" s="40">
        <v>0</v>
      </c>
      <c r="DL56" s="40">
        <v>0</v>
      </c>
      <c r="DM56" s="40">
        <v>63.8</v>
      </c>
      <c r="DN56" s="40">
        <v>2476.85</v>
      </c>
      <c r="DO56" s="40">
        <v>-2476.85</v>
      </c>
      <c r="DP56" s="215">
        <v>-38.822100313479623</v>
      </c>
      <c r="DQ56" s="40">
        <v>-2540.65</v>
      </c>
      <c r="DR56" s="40">
        <v>0</v>
      </c>
      <c r="DS56" s="40">
        <v>0</v>
      </c>
      <c r="DT56" s="40">
        <v>63.8</v>
      </c>
      <c r="DU56" s="40">
        <v>2476.85</v>
      </c>
      <c r="DV56" s="40">
        <v>-2476.85</v>
      </c>
      <c r="DW56" s="215">
        <v>-38.822100313479623</v>
      </c>
      <c r="DX56" s="40">
        <v>-2540.65</v>
      </c>
      <c r="DY56" s="40">
        <v>0</v>
      </c>
      <c r="DZ56" s="40">
        <v>0</v>
      </c>
      <c r="EA56" s="40">
        <v>63.8</v>
      </c>
      <c r="EB56" s="40">
        <v>2476.85</v>
      </c>
      <c r="EC56" s="40">
        <v>-2476.85</v>
      </c>
      <c r="ED56" s="215">
        <v>-38.822100313479623</v>
      </c>
      <c r="EE56" s="40">
        <v>-2540.65</v>
      </c>
      <c r="EF56" s="40">
        <v>0</v>
      </c>
      <c r="EG56" s="40">
        <v>0</v>
      </c>
      <c r="EH56" s="40">
        <v>63.8</v>
      </c>
      <c r="EI56" s="40">
        <v>2476.85</v>
      </c>
      <c r="EJ56" s="40">
        <v>-2476.85</v>
      </c>
      <c r="EK56" s="215">
        <v>-38.822100313479623</v>
      </c>
      <c r="EL56" s="40">
        <v>-2540.65</v>
      </c>
      <c r="EM56" s="40">
        <v>23197.29</v>
      </c>
      <c r="EN56" s="40">
        <v>0</v>
      </c>
      <c r="EO56" s="40">
        <v>23261.09</v>
      </c>
      <c r="EP56" s="40">
        <v>2476.85</v>
      </c>
      <c r="EQ56" s="40">
        <v>-2476.85</v>
      </c>
      <c r="ER56" s="215">
        <v>-0.10648039279328698</v>
      </c>
      <c r="ES56" s="40">
        <v>-25737.94</v>
      </c>
      <c r="ET56" s="40">
        <v>0</v>
      </c>
      <c r="EU56" s="40">
        <v>24482</v>
      </c>
      <c r="EV56" s="40">
        <v>23261.09</v>
      </c>
      <c r="EW56" s="40">
        <v>2476.85</v>
      </c>
      <c r="EX56" s="40">
        <v>22005.15</v>
      </c>
      <c r="EY56" s="215">
        <v>0.9460068294306071</v>
      </c>
      <c r="EZ56" s="40">
        <v>-1255.9399999999987</v>
      </c>
      <c r="FA56" s="40">
        <v>0</v>
      </c>
      <c r="FB56" s="40">
        <v>0</v>
      </c>
      <c r="FC56" s="40">
        <v>23261.09</v>
      </c>
      <c r="FD56" s="40">
        <v>2476.85</v>
      </c>
      <c r="FE56" s="40">
        <v>22005.15</v>
      </c>
      <c r="FF56" s="215">
        <v>0.9460068294306071</v>
      </c>
      <c r="FG56" s="40">
        <v>-1255.9399999999987</v>
      </c>
      <c r="FH56" s="40">
        <v>25316.11</v>
      </c>
      <c r="FI56" s="40">
        <v>0</v>
      </c>
      <c r="FJ56" s="40">
        <v>0</v>
      </c>
      <c r="FK56" s="40">
        <v>0</v>
      </c>
      <c r="FL56" s="40">
        <v>0</v>
      </c>
      <c r="FM56" s="215" t="s">
        <v>1327</v>
      </c>
      <c r="FN56" s="40">
        <v>0</v>
      </c>
      <c r="FO56" s="40">
        <v>9881.7999999999993</v>
      </c>
      <c r="FP56" s="40">
        <v>-9881.7999999999993</v>
      </c>
      <c r="FQ56" s="215" t="s">
        <v>1327</v>
      </c>
      <c r="FR56" s="40">
        <v>9881.7999999999993</v>
      </c>
      <c r="FS56" s="40">
        <v>0</v>
      </c>
      <c r="FT56" s="40">
        <v>0</v>
      </c>
      <c r="FU56" s="215" t="s">
        <v>1327</v>
      </c>
      <c r="FV56" s="40">
        <v>0</v>
      </c>
      <c r="FW56" s="40">
        <v>9881.7999999999993</v>
      </c>
      <c r="FX56" s="40">
        <v>-9881.7999999999993</v>
      </c>
      <c r="FY56" s="215" t="s">
        <v>1327</v>
      </c>
      <c r="FZ56" s="40">
        <v>9881.7999999999993</v>
      </c>
      <c r="GA56" s="40">
        <v>9881.7999999999993</v>
      </c>
      <c r="GB56" s="40">
        <v>-9881.7999999999993</v>
      </c>
      <c r="GC56" s="215" t="s">
        <v>1327</v>
      </c>
      <c r="GD56" s="40">
        <v>9881.7999999999993</v>
      </c>
      <c r="GE56" s="283">
        <v>48577.2</v>
      </c>
      <c r="GF56" s="283">
        <v>0</v>
      </c>
      <c r="GG56" s="284">
        <v>10711139.989999998</v>
      </c>
      <c r="GH56" s="285"/>
    </row>
    <row r="57" spans="1:190" ht="75" customHeight="1" x14ac:dyDescent="0.3">
      <c r="A57" s="254" t="s">
        <v>1252</v>
      </c>
      <c r="B57" s="35">
        <v>45</v>
      </c>
      <c r="C57" s="35">
        <v>9</v>
      </c>
      <c r="D57" s="38" t="s">
        <v>171</v>
      </c>
      <c r="E57" s="37" t="s">
        <v>326</v>
      </c>
      <c r="F57" s="37" t="s">
        <v>577</v>
      </c>
      <c r="G57" s="44">
        <v>8</v>
      </c>
      <c r="H57" s="38"/>
      <c r="I57" s="41" t="s">
        <v>113</v>
      </c>
      <c r="J57" s="41" t="s">
        <v>5</v>
      </c>
      <c r="K57" s="38" t="s">
        <v>222</v>
      </c>
      <c r="L57" s="38" t="s">
        <v>225</v>
      </c>
      <c r="M57" s="40">
        <v>1123601.2</v>
      </c>
      <c r="N57" s="40">
        <v>1123601.2</v>
      </c>
      <c r="O57" s="40">
        <v>0</v>
      </c>
      <c r="P57" s="98">
        <v>1123601.2</v>
      </c>
      <c r="Q57" s="40">
        <v>0</v>
      </c>
      <c r="R57" s="40">
        <v>0</v>
      </c>
      <c r="S57" s="40">
        <v>0</v>
      </c>
      <c r="T57" s="40" t="s">
        <v>5</v>
      </c>
      <c r="U57" s="40"/>
      <c r="V57" s="40"/>
      <c r="W57" s="40"/>
      <c r="X57" s="40"/>
      <c r="Y57" s="40"/>
      <c r="Z57" s="40"/>
      <c r="AA57" s="40"/>
      <c r="AB57" s="40"/>
      <c r="AC57" s="40"/>
      <c r="AD57" s="40"/>
      <c r="AE57" s="40"/>
      <c r="AF57" s="40"/>
      <c r="AG57" s="40"/>
      <c r="AH57" s="40"/>
      <c r="AI57" s="40"/>
      <c r="AJ57" s="40"/>
      <c r="AK57" s="40"/>
      <c r="AL57" s="40">
        <v>0</v>
      </c>
      <c r="AM57" s="40"/>
      <c r="AN57" s="40"/>
      <c r="AO57" s="40"/>
      <c r="AP57" s="40"/>
      <c r="AQ57" s="40"/>
      <c r="AR57" s="40"/>
      <c r="AS57" s="40"/>
      <c r="AT57" s="40"/>
      <c r="AU57" s="40"/>
      <c r="AV57" s="40"/>
      <c r="AW57" s="40"/>
      <c r="AX57" s="40"/>
      <c r="AY57" s="40">
        <v>0</v>
      </c>
      <c r="AZ57" s="40">
        <v>0</v>
      </c>
      <c r="BA57" s="40">
        <v>0</v>
      </c>
      <c r="BB57" s="40">
        <v>0</v>
      </c>
      <c r="BC57" s="40">
        <v>0</v>
      </c>
      <c r="BD57" s="40">
        <v>0</v>
      </c>
      <c r="BE57" s="40">
        <v>0</v>
      </c>
      <c r="BF57" s="40">
        <v>0</v>
      </c>
      <c r="BG57" s="40">
        <v>0</v>
      </c>
      <c r="BH57" s="40">
        <v>0</v>
      </c>
      <c r="BI57" s="40">
        <v>0</v>
      </c>
      <c r="BJ57" s="40">
        <v>0</v>
      </c>
      <c r="BK57" s="40">
        <v>0</v>
      </c>
      <c r="BL57" s="40">
        <v>0</v>
      </c>
      <c r="BM57" s="40">
        <v>0</v>
      </c>
      <c r="BN57" s="40">
        <v>0</v>
      </c>
      <c r="BO57" s="40">
        <v>0</v>
      </c>
      <c r="BP57" s="40">
        <v>0</v>
      </c>
      <c r="BQ57" s="40">
        <v>0</v>
      </c>
      <c r="BR57" s="40">
        <v>0</v>
      </c>
      <c r="BS57" s="40">
        <v>0</v>
      </c>
      <c r="BT57" s="40">
        <v>0</v>
      </c>
      <c r="BU57" s="40">
        <v>0</v>
      </c>
      <c r="BV57" s="40">
        <v>0</v>
      </c>
      <c r="BW57" s="40">
        <v>0</v>
      </c>
      <c r="BX57" s="40">
        <v>0</v>
      </c>
      <c r="BY57" s="40">
        <v>0</v>
      </c>
      <c r="BZ57" s="40">
        <v>0</v>
      </c>
      <c r="CA57" s="40">
        <v>0</v>
      </c>
      <c r="CB57" s="40">
        <v>0</v>
      </c>
      <c r="CC57" s="40">
        <v>0</v>
      </c>
      <c r="CD57" s="40">
        <v>9042.5499999999993</v>
      </c>
      <c r="CE57" s="40">
        <v>3601.5199999999995</v>
      </c>
      <c r="CF57" s="40">
        <v>10239.86</v>
      </c>
      <c r="CG57" s="40">
        <v>12289.49</v>
      </c>
      <c r="CH57" s="40">
        <v>58184.21</v>
      </c>
      <c r="CI57" s="40">
        <v>103244.32999999999</v>
      </c>
      <c r="CJ57" s="40">
        <v>58139.850000000006</v>
      </c>
      <c r="CK57" s="40">
        <v>34392.67</v>
      </c>
      <c r="CL57" s="40">
        <v>168808.44999999998</v>
      </c>
      <c r="CM57" s="40">
        <v>457942.92999999993</v>
      </c>
      <c r="CN57" s="40">
        <v>964879.1399999999</v>
      </c>
      <c r="CO57" s="40">
        <v>52156.609999999993</v>
      </c>
      <c r="CP57" s="40">
        <v>80972.47</v>
      </c>
      <c r="CQ57" s="40">
        <v>104250.96000000002</v>
      </c>
      <c r="CR57" s="40">
        <v>133129.07999999999</v>
      </c>
      <c r="CS57" s="40">
        <v>0</v>
      </c>
      <c r="CT57" s="40">
        <v>156407.57</v>
      </c>
      <c r="CU57" s="173">
        <v>1.174856537730149</v>
      </c>
      <c r="CV57" s="40">
        <v>23278.49000000002</v>
      </c>
      <c r="CW57" s="40">
        <v>53781.55</v>
      </c>
      <c r="CX57" s="40">
        <v>52493.48</v>
      </c>
      <c r="CY57" s="40">
        <v>186910.63</v>
      </c>
      <c r="CZ57" s="40">
        <v>0</v>
      </c>
      <c r="DA57" s="40">
        <v>208901.05000000002</v>
      </c>
      <c r="DB57" s="215">
        <v>1.1176520564935233</v>
      </c>
      <c r="DC57" s="40">
        <v>21990.420000000013</v>
      </c>
      <c r="DD57" s="40">
        <v>46379.53</v>
      </c>
      <c r="DE57" s="40">
        <v>19709.690000000002</v>
      </c>
      <c r="DF57" s="40">
        <v>233290.16</v>
      </c>
      <c r="DG57" s="40">
        <v>0</v>
      </c>
      <c r="DH57" s="40">
        <v>228610.74000000002</v>
      </c>
      <c r="DI57" s="215">
        <v>0.97994163148587154</v>
      </c>
      <c r="DJ57" s="40">
        <v>-4679.4199999999837</v>
      </c>
      <c r="DK57" s="40">
        <v>77247.66</v>
      </c>
      <c r="DL57" s="40">
        <v>20764.629999999997</v>
      </c>
      <c r="DM57" s="40">
        <v>310537.82</v>
      </c>
      <c r="DN57" s="40">
        <v>1733.79</v>
      </c>
      <c r="DO57" s="40">
        <v>249375.37000000002</v>
      </c>
      <c r="DP57" s="215">
        <v>0.803043474704627</v>
      </c>
      <c r="DQ57" s="40">
        <v>-61162.449999999983</v>
      </c>
      <c r="DR57" s="40">
        <v>48780.6</v>
      </c>
      <c r="DS57" s="40">
        <v>50267.27</v>
      </c>
      <c r="DT57" s="40">
        <v>359318.42</v>
      </c>
      <c r="DU57" s="40">
        <v>1733.79</v>
      </c>
      <c r="DV57" s="40">
        <v>299642.64</v>
      </c>
      <c r="DW57" s="215">
        <v>0.83391950793950398</v>
      </c>
      <c r="DX57" s="40">
        <v>-59675.77999999997</v>
      </c>
      <c r="DY57" s="40">
        <v>19976.21</v>
      </c>
      <c r="DZ57" s="40">
        <v>-4957.6399999999994</v>
      </c>
      <c r="EA57" s="40">
        <v>379294.63</v>
      </c>
      <c r="EB57" s="40">
        <v>20412.88</v>
      </c>
      <c r="EC57" s="40">
        <v>294685</v>
      </c>
      <c r="ED57" s="215">
        <v>0.77692900635055129</v>
      </c>
      <c r="EE57" s="40">
        <v>-84609.63</v>
      </c>
      <c r="EF57" s="40">
        <v>75783.509999999995</v>
      </c>
      <c r="EG57" s="40">
        <v>20932.98</v>
      </c>
      <c r="EH57" s="40">
        <v>455078.14</v>
      </c>
      <c r="EI57" s="40">
        <v>20412.88</v>
      </c>
      <c r="EJ57" s="40">
        <v>315617.98</v>
      </c>
      <c r="EK57" s="215">
        <v>0.69354678297665528</v>
      </c>
      <c r="EL57" s="40">
        <v>-139460.16000000003</v>
      </c>
      <c r="EM57" s="40">
        <v>36700.699999999997</v>
      </c>
      <c r="EN57" s="40">
        <v>17685.09</v>
      </c>
      <c r="EO57" s="40">
        <v>491778.84</v>
      </c>
      <c r="EP57" s="40">
        <v>20412.88</v>
      </c>
      <c r="EQ57" s="40">
        <v>333303.07</v>
      </c>
      <c r="ER57" s="215">
        <v>0.67774992108241172</v>
      </c>
      <c r="ES57" s="40">
        <v>-158475.77000000002</v>
      </c>
      <c r="ET57" s="40">
        <v>12165.85</v>
      </c>
      <c r="EU57" s="40">
        <v>85067.199999999997</v>
      </c>
      <c r="EV57" s="40">
        <v>503944.69</v>
      </c>
      <c r="EW57" s="40">
        <v>20412.88</v>
      </c>
      <c r="EX57" s="40">
        <v>418370.27</v>
      </c>
      <c r="EY57" s="215">
        <v>0.83019084892034489</v>
      </c>
      <c r="EZ57" s="40">
        <v>-85574.419999999984</v>
      </c>
      <c r="FA57" s="40">
        <v>20153.919999999998</v>
      </c>
      <c r="FB57" s="40">
        <v>78933.62</v>
      </c>
      <c r="FC57" s="40">
        <v>524098.61</v>
      </c>
      <c r="FD57" s="40">
        <v>20412.88</v>
      </c>
      <c r="FE57" s="40">
        <v>497303.89</v>
      </c>
      <c r="FF57" s="215">
        <v>0.94887465929360126</v>
      </c>
      <c r="FG57" s="40">
        <v>-26794.719999999972</v>
      </c>
      <c r="FH57" s="40">
        <v>19444.03</v>
      </c>
      <c r="FI57" s="40">
        <v>9632.32</v>
      </c>
      <c r="FJ57" s="40">
        <v>41381.050000000003</v>
      </c>
      <c r="FK57" s="40">
        <v>316.95999999999998</v>
      </c>
      <c r="FL57" s="40">
        <v>-316.95999999999998</v>
      </c>
      <c r="FM57" s="215">
        <v>-7.659544646643813E-3</v>
      </c>
      <c r="FN57" s="40">
        <v>41698.01</v>
      </c>
      <c r="FO57" s="40">
        <v>316.95999999999998</v>
      </c>
      <c r="FP57" s="40">
        <v>-316.95999999999998</v>
      </c>
      <c r="FQ57" s="215">
        <v>-7.659544646643813E-3</v>
      </c>
      <c r="FR57" s="40">
        <v>41698.01</v>
      </c>
      <c r="FS57" s="40">
        <v>0</v>
      </c>
      <c r="FT57" s="40">
        <v>0</v>
      </c>
      <c r="FU57" s="215">
        <v>-7.659544646643813E-3</v>
      </c>
      <c r="FV57" s="40">
        <v>0</v>
      </c>
      <c r="FW57" s="40">
        <v>316.95999999999998</v>
      </c>
      <c r="FX57" s="40">
        <v>31810.25</v>
      </c>
      <c r="FY57" s="215">
        <v>0.76871539025713453</v>
      </c>
      <c r="FZ57" s="40">
        <v>9570.8000000000029</v>
      </c>
      <c r="GA57" s="40">
        <v>316.95999999999998</v>
      </c>
      <c r="GB57" s="40">
        <v>31810.25</v>
      </c>
      <c r="GC57" s="215">
        <v>0.76871539025713453</v>
      </c>
      <c r="GD57" s="40">
        <v>9570.8000000000029</v>
      </c>
      <c r="GE57" s="283">
        <v>543542.64</v>
      </c>
      <c r="GF57" s="283">
        <v>58778.73</v>
      </c>
      <c r="GG57" s="284">
        <v>1060264.2999999998</v>
      </c>
      <c r="GH57" s="285"/>
    </row>
    <row r="58" spans="1:190" ht="75" customHeight="1" x14ac:dyDescent="0.3">
      <c r="A58" s="254" t="s">
        <v>1203</v>
      </c>
      <c r="B58" s="35">
        <v>46</v>
      </c>
      <c r="C58" s="35">
        <v>8</v>
      </c>
      <c r="D58" s="36" t="s">
        <v>93</v>
      </c>
      <c r="E58" s="37" t="s">
        <v>295</v>
      </c>
      <c r="F58" s="37" t="s">
        <v>541</v>
      </c>
      <c r="G58" s="38" t="s">
        <v>33</v>
      </c>
      <c r="H58" s="38" t="s">
        <v>1203</v>
      </c>
      <c r="I58" s="38" t="s">
        <v>34</v>
      </c>
      <c r="J58" s="38" t="s">
        <v>4</v>
      </c>
      <c r="K58" s="38" t="s">
        <v>222</v>
      </c>
      <c r="L58" s="38" t="s">
        <v>225</v>
      </c>
      <c r="M58" s="40">
        <v>26977100</v>
      </c>
      <c r="N58" s="40">
        <v>26977100</v>
      </c>
      <c r="O58" s="40">
        <v>0</v>
      </c>
      <c r="P58" s="40">
        <v>0</v>
      </c>
      <c r="Q58" s="98">
        <v>26977100</v>
      </c>
      <c r="R58" s="40">
        <v>0</v>
      </c>
      <c r="S58" s="40">
        <v>0</v>
      </c>
      <c r="T58" s="40" t="s">
        <v>4</v>
      </c>
      <c r="U58" s="40">
        <v>0</v>
      </c>
      <c r="V58" s="40">
        <v>0</v>
      </c>
      <c r="W58" s="40">
        <v>0</v>
      </c>
      <c r="X58" s="40">
        <v>0</v>
      </c>
      <c r="Y58" s="40">
        <v>180011.9</v>
      </c>
      <c r="Z58" s="40">
        <v>247846.13</v>
      </c>
      <c r="AA58" s="40">
        <v>14.91</v>
      </c>
      <c r="AB58" s="40">
        <v>0</v>
      </c>
      <c r="AC58" s="40">
        <v>0</v>
      </c>
      <c r="AD58" s="40">
        <v>504405.18</v>
      </c>
      <c r="AE58" s="40">
        <v>0</v>
      </c>
      <c r="AF58" s="40">
        <v>0</v>
      </c>
      <c r="AG58" s="40">
        <v>619049.38</v>
      </c>
      <c r="AH58" s="40">
        <v>683085.02</v>
      </c>
      <c r="AI58" s="40">
        <v>2234412.52</v>
      </c>
      <c r="AJ58" s="40">
        <v>2234412.52</v>
      </c>
      <c r="AK58" s="40">
        <v>3291239.5700000003</v>
      </c>
      <c r="AL58" s="40">
        <v>5525652.0899999999</v>
      </c>
      <c r="AM58" s="40">
        <v>0</v>
      </c>
      <c r="AN58" s="40">
        <v>0</v>
      </c>
      <c r="AO58" s="40">
        <v>832330.44</v>
      </c>
      <c r="AP58" s="40">
        <v>0</v>
      </c>
      <c r="AQ58" s="40">
        <v>0</v>
      </c>
      <c r="AR58" s="40">
        <v>0</v>
      </c>
      <c r="AS58" s="40">
        <v>848868.08</v>
      </c>
      <c r="AT58" s="40">
        <v>0</v>
      </c>
      <c r="AU58" s="40">
        <v>913077.12</v>
      </c>
      <c r="AV58" s="40">
        <v>0</v>
      </c>
      <c r="AW58" s="40">
        <v>0</v>
      </c>
      <c r="AX58" s="40">
        <v>758231.53</v>
      </c>
      <c r="AY58" s="40">
        <v>3352507.17</v>
      </c>
      <c r="AZ58" s="40">
        <v>8878159.2599999998</v>
      </c>
      <c r="BA58" s="40">
        <v>0</v>
      </c>
      <c r="BB58" s="40">
        <v>0</v>
      </c>
      <c r="BC58" s="40">
        <v>1199162.3400000001</v>
      </c>
      <c r="BD58" s="40">
        <v>0</v>
      </c>
      <c r="BE58" s="40">
        <v>0</v>
      </c>
      <c r="BF58" s="40">
        <v>757631.96</v>
      </c>
      <c r="BG58" s="40">
        <v>0</v>
      </c>
      <c r="BH58" s="40">
        <v>0</v>
      </c>
      <c r="BI58" s="40">
        <v>724374.65</v>
      </c>
      <c r="BJ58" s="40">
        <v>0</v>
      </c>
      <c r="BK58" s="40">
        <v>0</v>
      </c>
      <c r="BL58" s="40">
        <v>0</v>
      </c>
      <c r="BM58" s="40">
        <v>2681168.9500000002</v>
      </c>
      <c r="BN58" s="40">
        <v>774066.84</v>
      </c>
      <c r="BO58" s="40">
        <v>0</v>
      </c>
      <c r="BP58" s="40">
        <v>0</v>
      </c>
      <c r="BQ58" s="40">
        <v>1077204.0900000001</v>
      </c>
      <c r="BR58" s="40">
        <v>0</v>
      </c>
      <c r="BS58" s="40">
        <v>706110.87</v>
      </c>
      <c r="BT58" s="40">
        <v>0</v>
      </c>
      <c r="BU58" s="40">
        <v>0</v>
      </c>
      <c r="BV58" s="40">
        <v>825714.15999999992</v>
      </c>
      <c r="BW58" s="40">
        <v>0</v>
      </c>
      <c r="BX58" s="40">
        <v>0</v>
      </c>
      <c r="BY58" s="40">
        <v>0</v>
      </c>
      <c r="BZ58" s="40">
        <v>3383095.96</v>
      </c>
      <c r="CA58" s="40">
        <v>0</v>
      </c>
      <c r="CB58" s="40">
        <v>1083515.1000000001</v>
      </c>
      <c r="CC58" s="40">
        <v>0</v>
      </c>
      <c r="CD58" s="40">
        <v>1195296.04</v>
      </c>
      <c r="CE58" s="40">
        <v>212473.91</v>
      </c>
      <c r="CF58" s="40">
        <v>0</v>
      </c>
      <c r="CG58" s="40">
        <v>1018067.01</v>
      </c>
      <c r="CH58" s="40">
        <v>0</v>
      </c>
      <c r="CI58" s="40">
        <v>0</v>
      </c>
      <c r="CJ58" s="40">
        <v>1201428.21</v>
      </c>
      <c r="CK58" s="40">
        <v>0</v>
      </c>
      <c r="CL58" s="40">
        <v>1598826.0899999999</v>
      </c>
      <c r="CM58" s="40">
        <v>6309606.3600000003</v>
      </c>
      <c r="CN58" s="40">
        <v>25531415.130000003</v>
      </c>
      <c r="CO58" s="40">
        <v>0</v>
      </c>
      <c r="CP58" s="40">
        <v>74354.759999999995</v>
      </c>
      <c r="CQ58" s="40">
        <v>74354.760000000009</v>
      </c>
      <c r="CR58" s="40">
        <v>74354.759999999995</v>
      </c>
      <c r="CS58" s="40">
        <v>0</v>
      </c>
      <c r="CT58" s="40">
        <v>74354.760000000009</v>
      </c>
      <c r="CU58" s="173">
        <v>1.0000000000000002</v>
      </c>
      <c r="CV58" s="40">
        <v>0</v>
      </c>
      <c r="CW58" s="40">
        <v>0</v>
      </c>
      <c r="CX58" s="40">
        <v>0</v>
      </c>
      <c r="CY58" s="40">
        <v>74354.759999999995</v>
      </c>
      <c r="CZ58" s="40">
        <v>0</v>
      </c>
      <c r="DA58" s="40">
        <v>74354.760000000009</v>
      </c>
      <c r="DB58" s="215">
        <v>1.0000000000000002</v>
      </c>
      <c r="DC58" s="40">
        <v>0</v>
      </c>
      <c r="DD58" s="40">
        <v>1312577.73</v>
      </c>
      <c r="DE58" s="40">
        <v>1307747.9099999999</v>
      </c>
      <c r="DF58" s="40">
        <v>1386932.49</v>
      </c>
      <c r="DG58" s="40">
        <v>0</v>
      </c>
      <c r="DH58" s="40">
        <v>1382102.67</v>
      </c>
      <c r="DI58" s="215">
        <v>0.9965176243005166</v>
      </c>
      <c r="DJ58" s="40">
        <v>-4829.8200000000652</v>
      </c>
      <c r="DK58" s="40">
        <v>0</v>
      </c>
      <c r="DL58" s="40">
        <v>0</v>
      </c>
      <c r="DM58" s="40">
        <v>1386932.49</v>
      </c>
      <c r="DN58" s="40">
        <v>0</v>
      </c>
      <c r="DO58" s="40">
        <v>1382102.67</v>
      </c>
      <c r="DP58" s="215">
        <v>0.9965176243005166</v>
      </c>
      <c r="DQ58" s="40">
        <v>-4829.8200000000652</v>
      </c>
      <c r="DR58" s="40">
        <v>781938.3</v>
      </c>
      <c r="DS58" s="40">
        <v>1210341.52</v>
      </c>
      <c r="DT58" s="40">
        <v>2168870.79</v>
      </c>
      <c r="DU58" s="40">
        <v>0</v>
      </c>
      <c r="DV58" s="40">
        <v>2592444.19</v>
      </c>
      <c r="DW58" s="215">
        <v>1.1952967424122116</v>
      </c>
      <c r="DX58" s="40">
        <v>423573.39999999991</v>
      </c>
      <c r="DY58" s="40">
        <v>0</v>
      </c>
      <c r="DZ58" s="40">
        <v>6911.52</v>
      </c>
      <c r="EA58" s="40">
        <v>2168870.79</v>
      </c>
      <c r="EB58" s="40">
        <v>0</v>
      </c>
      <c r="EC58" s="40">
        <v>2599355.71</v>
      </c>
      <c r="ED58" s="215">
        <v>1.1984834329388521</v>
      </c>
      <c r="EE58" s="40">
        <v>430484.91999999993</v>
      </c>
      <c r="EF58" s="40">
        <v>0</v>
      </c>
      <c r="EG58" s="40">
        <v>0</v>
      </c>
      <c r="EH58" s="40">
        <v>2168870.79</v>
      </c>
      <c r="EI58" s="40">
        <v>0</v>
      </c>
      <c r="EJ58" s="40">
        <v>2599355.71</v>
      </c>
      <c r="EK58" s="215">
        <v>1.1984834329388521</v>
      </c>
      <c r="EL58" s="40">
        <v>430484.91999999993</v>
      </c>
      <c r="EM58" s="40">
        <v>1041682.59</v>
      </c>
      <c r="EN58" s="40">
        <v>983805.3899999999</v>
      </c>
      <c r="EO58" s="40">
        <v>3210553.38</v>
      </c>
      <c r="EP58" s="40">
        <v>0</v>
      </c>
      <c r="EQ58" s="40">
        <v>3583161.0999999996</v>
      </c>
      <c r="ER58" s="215">
        <v>1.1160571639522154</v>
      </c>
      <c r="ES58" s="40">
        <v>372607.71999999974</v>
      </c>
      <c r="ET58" s="40">
        <v>0</v>
      </c>
      <c r="EU58" s="40">
        <v>0</v>
      </c>
      <c r="EV58" s="40">
        <v>3210553.38</v>
      </c>
      <c r="EW58" s="40">
        <v>0</v>
      </c>
      <c r="EX58" s="40">
        <v>3583161.0999999996</v>
      </c>
      <c r="EY58" s="215">
        <v>1.1160571639522154</v>
      </c>
      <c r="EZ58" s="40">
        <v>372607.71999999974</v>
      </c>
      <c r="FA58" s="40">
        <v>0</v>
      </c>
      <c r="FB58" s="40">
        <v>0</v>
      </c>
      <c r="FC58" s="40">
        <v>3210553.38</v>
      </c>
      <c r="FD58" s="40">
        <v>0</v>
      </c>
      <c r="FE58" s="40">
        <v>3583161.0999999996</v>
      </c>
      <c r="FF58" s="215">
        <v>1.1160571639522154</v>
      </c>
      <c r="FG58" s="40">
        <v>372607.71999999974</v>
      </c>
      <c r="FH58" s="40">
        <v>753653.64</v>
      </c>
      <c r="FI58" s="40">
        <v>696223.5</v>
      </c>
      <c r="FJ58" s="40">
        <v>1090844.73</v>
      </c>
      <c r="FK58" s="40">
        <v>0</v>
      </c>
      <c r="FL58" s="40">
        <v>49481.14</v>
      </c>
      <c r="FM58" s="215">
        <v>4.5360387816146847E-2</v>
      </c>
      <c r="FN58" s="40">
        <v>1041363.59</v>
      </c>
      <c r="FO58" s="40">
        <v>0</v>
      </c>
      <c r="FP58" s="40">
        <v>49481.14</v>
      </c>
      <c r="FQ58" s="215">
        <v>4.5360387816146847E-2</v>
      </c>
      <c r="FR58" s="40">
        <v>1041363.59</v>
      </c>
      <c r="FS58" s="40">
        <v>0</v>
      </c>
      <c r="FT58" s="40">
        <v>0</v>
      </c>
      <c r="FU58" s="215">
        <v>4.5360387816146847E-2</v>
      </c>
      <c r="FV58" s="40">
        <v>758423.87</v>
      </c>
      <c r="FW58" s="40">
        <v>0</v>
      </c>
      <c r="FX58" s="40">
        <v>1083645.22</v>
      </c>
      <c r="FY58" s="215">
        <v>0.99340005978669388</v>
      </c>
      <c r="FZ58" s="40">
        <v>7199.5100000000093</v>
      </c>
      <c r="GA58" s="40">
        <v>0</v>
      </c>
      <c r="GB58" s="40">
        <v>1083645.22</v>
      </c>
      <c r="GC58" s="215">
        <v>0.99340005978669388</v>
      </c>
      <c r="GD58" s="40">
        <v>7199.5100000000093</v>
      </c>
      <c r="GE58" s="283">
        <v>3964207.02</v>
      </c>
      <c r="GF58" s="283">
        <v>1250862.45</v>
      </c>
      <c r="GG58" s="284">
        <v>26467099.999999996</v>
      </c>
      <c r="GH58" s="285"/>
    </row>
    <row r="59" spans="1:190" ht="75" customHeight="1" x14ac:dyDescent="0.3">
      <c r="A59" s="254" t="s">
        <v>1225</v>
      </c>
      <c r="B59" s="35">
        <v>47</v>
      </c>
      <c r="C59" s="35">
        <v>9</v>
      </c>
      <c r="D59" s="38" t="s">
        <v>106</v>
      </c>
      <c r="E59" s="37" t="s">
        <v>315</v>
      </c>
      <c r="F59" s="37" t="s">
        <v>562</v>
      </c>
      <c r="G59" s="38" t="s">
        <v>33</v>
      </c>
      <c r="H59" s="38" t="s">
        <v>1225</v>
      </c>
      <c r="I59" s="41" t="s">
        <v>89</v>
      </c>
      <c r="J59" s="41" t="s">
        <v>4</v>
      </c>
      <c r="K59" s="38" t="s">
        <v>222</v>
      </c>
      <c r="L59" s="38" t="s">
        <v>225</v>
      </c>
      <c r="M59" s="40">
        <v>7374219</v>
      </c>
      <c r="N59" s="40">
        <v>7374219</v>
      </c>
      <c r="O59" s="40">
        <v>0</v>
      </c>
      <c r="P59" s="40">
        <v>0</v>
      </c>
      <c r="Q59" s="98">
        <v>7374219</v>
      </c>
      <c r="R59" s="40">
        <v>0</v>
      </c>
      <c r="S59" s="40">
        <v>0</v>
      </c>
      <c r="T59" s="40" t="s">
        <v>4</v>
      </c>
      <c r="U59" s="40">
        <v>0</v>
      </c>
      <c r="V59" s="40">
        <v>69728.38</v>
      </c>
      <c r="W59" s="40">
        <v>0</v>
      </c>
      <c r="X59" s="40">
        <v>85.72</v>
      </c>
      <c r="Y59" s="40">
        <v>53771.65</v>
      </c>
      <c r="Z59" s="40">
        <v>0</v>
      </c>
      <c r="AA59" s="40">
        <v>0</v>
      </c>
      <c r="AB59" s="40">
        <v>57125.22</v>
      </c>
      <c r="AC59" s="40">
        <v>0</v>
      </c>
      <c r="AD59" s="40">
        <v>110482.04</v>
      </c>
      <c r="AE59" s="40">
        <v>0</v>
      </c>
      <c r="AF59" s="40">
        <v>0</v>
      </c>
      <c r="AG59" s="40">
        <v>111076.83</v>
      </c>
      <c r="AH59" s="40">
        <v>0</v>
      </c>
      <c r="AI59" s="40">
        <v>332541.46000000002</v>
      </c>
      <c r="AJ59" s="40">
        <v>402269.84</v>
      </c>
      <c r="AK59" s="40">
        <v>569838.96</v>
      </c>
      <c r="AL59" s="40">
        <v>972108.80000000005</v>
      </c>
      <c r="AM59" s="40">
        <v>0</v>
      </c>
      <c r="AN59" s="40">
        <v>0</v>
      </c>
      <c r="AO59" s="40">
        <v>272006.01</v>
      </c>
      <c r="AP59" s="40">
        <v>0</v>
      </c>
      <c r="AQ59" s="40">
        <v>0</v>
      </c>
      <c r="AR59" s="40">
        <v>148061.07999999999</v>
      </c>
      <c r="AS59" s="40">
        <v>0</v>
      </c>
      <c r="AT59" s="40">
        <v>0</v>
      </c>
      <c r="AU59" s="40">
        <v>269515.28000000003</v>
      </c>
      <c r="AV59" s="40">
        <v>0</v>
      </c>
      <c r="AW59" s="40">
        <v>0</v>
      </c>
      <c r="AX59" s="40">
        <v>147067.85999999999</v>
      </c>
      <c r="AY59" s="40">
        <v>836650.23</v>
      </c>
      <c r="AZ59" s="40">
        <v>1808759.03</v>
      </c>
      <c r="BA59" s="40">
        <v>0</v>
      </c>
      <c r="BB59" s="40">
        <v>313609.17</v>
      </c>
      <c r="BC59" s="40">
        <v>0</v>
      </c>
      <c r="BD59" s="40">
        <v>0</v>
      </c>
      <c r="BE59" s="40">
        <v>293796.07</v>
      </c>
      <c r="BF59" s="40">
        <v>17585.080000000002</v>
      </c>
      <c r="BG59" s="40">
        <v>199420.88</v>
      </c>
      <c r="BH59" s="40">
        <v>0</v>
      </c>
      <c r="BI59" s="40">
        <v>0</v>
      </c>
      <c r="BJ59" s="40">
        <v>0</v>
      </c>
      <c r="BK59" s="40">
        <v>174027.43</v>
      </c>
      <c r="BL59" s="40">
        <v>0</v>
      </c>
      <c r="BM59" s="40">
        <v>998438.62999999989</v>
      </c>
      <c r="BN59" s="40">
        <v>0</v>
      </c>
      <c r="BO59" s="40">
        <v>72965.55</v>
      </c>
      <c r="BP59" s="40">
        <v>151629.60999999999</v>
      </c>
      <c r="BQ59" s="40">
        <v>0</v>
      </c>
      <c r="BR59" s="40">
        <v>144633.07999999999</v>
      </c>
      <c r="BS59" s="40">
        <v>0</v>
      </c>
      <c r="BT59" s="40">
        <v>311616.65999999997</v>
      </c>
      <c r="BU59" s="40">
        <v>0</v>
      </c>
      <c r="BV59" s="40">
        <v>0</v>
      </c>
      <c r="BW59" s="40">
        <v>0</v>
      </c>
      <c r="BX59" s="40">
        <v>250861.07</v>
      </c>
      <c r="BY59" s="40">
        <v>0</v>
      </c>
      <c r="BZ59" s="40">
        <v>931705.97</v>
      </c>
      <c r="CA59" s="40">
        <v>0</v>
      </c>
      <c r="CB59" s="40">
        <v>0</v>
      </c>
      <c r="CC59" s="40">
        <v>311575.24</v>
      </c>
      <c r="CD59" s="40">
        <v>0</v>
      </c>
      <c r="CE59" s="40">
        <v>237493.35</v>
      </c>
      <c r="CF59" s="40">
        <v>0</v>
      </c>
      <c r="CG59" s="40">
        <v>0</v>
      </c>
      <c r="CH59" s="40">
        <v>287710.40999999997</v>
      </c>
      <c r="CI59" s="40">
        <v>0</v>
      </c>
      <c r="CJ59" s="40">
        <v>0</v>
      </c>
      <c r="CK59" s="40">
        <v>0</v>
      </c>
      <c r="CL59" s="40">
        <v>561958.72</v>
      </c>
      <c r="CM59" s="40">
        <v>1398737.72</v>
      </c>
      <c r="CN59" s="40">
        <v>6091140.1999999993</v>
      </c>
      <c r="CO59" s="40">
        <v>0</v>
      </c>
      <c r="CP59" s="40">
        <v>0</v>
      </c>
      <c r="CQ59" s="40">
        <v>0</v>
      </c>
      <c r="CR59" s="40">
        <v>0</v>
      </c>
      <c r="CS59" s="40">
        <v>0</v>
      </c>
      <c r="CT59" s="40">
        <v>0</v>
      </c>
      <c r="CU59" s="173" t="s">
        <v>1327</v>
      </c>
      <c r="CV59" s="40">
        <v>0</v>
      </c>
      <c r="CW59" s="40">
        <v>456890.71</v>
      </c>
      <c r="CX59" s="40">
        <v>456645.7</v>
      </c>
      <c r="CY59" s="40">
        <v>456890.71</v>
      </c>
      <c r="CZ59" s="40">
        <v>0</v>
      </c>
      <c r="DA59" s="40">
        <v>456645.7</v>
      </c>
      <c r="DB59" s="215">
        <v>0.99946374484173683</v>
      </c>
      <c r="DC59" s="40">
        <v>-245.01000000000931</v>
      </c>
      <c r="DD59" s="40">
        <v>0</v>
      </c>
      <c r="DE59" s="40">
        <v>0</v>
      </c>
      <c r="DF59" s="40">
        <v>456890.71</v>
      </c>
      <c r="DG59" s="40">
        <v>0</v>
      </c>
      <c r="DH59" s="40">
        <v>456645.7</v>
      </c>
      <c r="DI59" s="215">
        <v>0.99946374484173683</v>
      </c>
      <c r="DJ59" s="40">
        <v>-245.01000000000931</v>
      </c>
      <c r="DK59" s="40">
        <v>0</v>
      </c>
      <c r="DL59" s="40">
        <v>120479.76</v>
      </c>
      <c r="DM59" s="40">
        <v>456890.71</v>
      </c>
      <c r="DN59" s="40">
        <v>0</v>
      </c>
      <c r="DO59" s="40">
        <v>577125.46</v>
      </c>
      <c r="DP59" s="215">
        <v>1.2631586665441281</v>
      </c>
      <c r="DQ59" s="40">
        <v>120234.74999999994</v>
      </c>
      <c r="DR59" s="40">
        <v>242424.28</v>
      </c>
      <c r="DS59" s="40">
        <v>17031.96</v>
      </c>
      <c r="DT59" s="40">
        <v>699314.99</v>
      </c>
      <c r="DU59" s="40">
        <v>0</v>
      </c>
      <c r="DV59" s="40">
        <v>594157.41999999993</v>
      </c>
      <c r="DW59" s="215">
        <v>0.84962774786223294</v>
      </c>
      <c r="DX59" s="40">
        <v>-105157.57000000007</v>
      </c>
      <c r="DY59" s="40">
        <v>0</v>
      </c>
      <c r="DZ59" s="40">
        <v>0</v>
      </c>
      <c r="EA59" s="40">
        <v>699314.99</v>
      </c>
      <c r="EB59" s="40">
        <v>0</v>
      </c>
      <c r="EC59" s="40">
        <v>594157.41999999993</v>
      </c>
      <c r="ED59" s="215">
        <v>0.84962774786223294</v>
      </c>
      <c r="EE59" s="40">
        <v>-105157.57000000007</v>
      </c>
      <c r="EF59" s="40">
        <v>0</v>
      </c>
      <c r="EG59" s="40">
        <v>181879.58</v>
      </c>
      <c r="EH59" s="40">
        <v>699314.99</v>
      </c>
      <c r="EI59" s="40">
        <v>0</v>
      </c>
      <c r="EJ59" s="40">
        <v>776036.99999999988</v>
      </c>
      <c r="EK59" s="215">
        <v>1.1097102322946057</v>
      </c>
      <c r="EL59" s="40">
        <v>76722.009999999893</v>
      </c>
      <c r="EM59" s="40">
        <v>158655.42000000001</v>
      </c>
      <c r="EN59" s="40">
        <v>0</v>
      </c>
      <c r="EO59" s="40">
        <v>857970.41</v>
      </c>
      <c r="EP59" s="40">
        <v>0</v>
      </c>
      <c r="EQ59" s="40">
        <v>776036.99999999988</v>
      </c>
      <c r="ER59" s="215">
        <v>0.90450322173698261</v>
      </c>
      <c r="ES59" s="40">
        <v>-81933.410000000149</v>
      </c>
      <c r="ET59" s="40">
        <v>0</v>
      </c>
      <c r="EU59" s="40">
        <v>0</v>
      </c>
      <c r="EV59" s="40">
        <v>857970.41</v>
      </c>
      <c r="EW59" s="40">
        <v>0</v>
      </c>
      <c r="EX59" s="40">
        <v>776036.99999999988</v>
      </c>
      <c r="EY59" s="215">
        <v>0.90450322173698261</v>
      </c>
      <c r="EZ59" s="40">
        <v>-81933.410000000149</v>
      </c>
      <c r="FA59" s="40">
        <v>0</v>
      </c>
      <c r="FB59" s="40">
        <v>177461.85</v>
      </c>
      <c r="FC59" s="40">
        <v>857970.41</v>
      </c>
      <c r="FD59" s="40">
        <v>0</v>
      </c>
      <c r="FE59" s="40">
        <v>953498.84999999986</v>
      </c>
      <c r="FF59" s="215">
        <v>1.1113423480420495</v>
      </c>
      <c r="FG59" s="40">
        <v>95528.439999999828</v>
      </c>
      <c r="FH59" s="40">
        <v>160289.06</v>
      </c>
      <c r="FI59" s="40">
        <v>0</v>
      </c>
      <c r="FJ59" s="40">
        <v>422481.87</v>
      </c>
      <c r="FK59" s="40">
        <v>0</v>
      </c>
      <c r="FL59" s="40">
        <v>0</v>
      </c>
      <c r="FM59" s="215">
        <v>0</v>
      </c>
      <c r="FN59" s="40">
        <v>422481.87</v>
      </c>
      <c r="FO59" s="40">
        <v>0</v>
      </c>
      <c r="FP59" s="40">
        <v>418287.3</v>
      </c>
      <c r="FQ59" s="215">
        <v>0.99007159762855623</v>
      </c>
      <c r="FR59" s="40">
        <v>4194.570000000007</v>
      </c>
      <c r="FS59" s="40">
        <v>0</v>
      </c>
      <c r="FT59" s="40">
        <v>0</v>
      </c>
      <c r="FU59" s="215">
        <v>0.99007159762855623</v>
      </c>
      <c r="FV59" s="40">
        <v>0</v>
      </c>
      <c r="FW59" s="40">
        <v>0</v>
      </c>
      <c r="FX59" s="40">
        <v>418287.3</v>
      </c>
      <c r="FY59" s="215">
        <v>0.99007159762855623</v>
      </c>
      <c r="FZ59" s="40">
        <v>4194.570000000007</v>
      </c>
      <c r="GA59" s="40">
        <v>0</v>
      </c>
      <c r="GB59" s="40">
        <v>418287.3</v>
      </c>
      <c r="GC59" s="215">
        <v>0.99007159762855623</v>
      </c>
      <c r="GD59" s="40">
        <v>4194.570000000007</v>
      </c>
      <c r="GE59" s="283">
        <v>1018259.47</v>
      </c>
      <c r="GF59" s="283">
        <v>1218318.18</v>
      </c>
      <c r="GG59" s="284">
        <v>7374218.9999999991</v>
      </c>
      <c r="GH59" s="285"/>
    </row>
    <row r="60" spans="1:190" ht="75" customHeight="1" x14ac:dyDescent="0.3">
      <c r="A60" s="254" t="s">
        <v>1143</v>
      </c>
      <c r="B60" s="35">
        <v>48</v>
      </c>
      <c r="C60" s="38">
        <v>5</v>
      </c>
      <c r="D60" s="37" t="s">
        <v>140</v>
      </c>
      <c r="E60" s="37" t="s">
        <v>261</v>
      </c>
      <c r="F60" s="37" t="s">
        <v>502</v>
      </c>
      <c r="G60" s="38">
        <v>1</v>
      </c>
      <c r="H60" s="38" t="s">
        <v>1143</v>
      </c>
      <c r="I60" s="38" t="s">
        <v>50</v>
      </c>
      <c r="J60" s="38" t="s">
        <v>6</v>
      </c>
      <c r="K60" s="38" t="s">
        <v>222</v>
      </c>
      <c r="L60" s="38" t="s">
        <v>225</v>
      </c>
      <c r="M60" s="40">
        <v>55283123</v>
      </c>
      <c r="N60" s="40">
        <v>55283123</v>
      </c>
      <c r="O60" s="40">
        <v>55283123</v>
      </c>
      <c r="P60" s="40">
        <v>0</v>
      </c>
      <c r="Q60" s="40">
        <v>0</v>
      </c>
      <c r="R60" s="40">
        <v>0</v>
      </c>
      <c r="S60" s="40">
        <v>0</v>
      </c>
      <c r="T60" s="40" t="s">
        <v>6</v>
      </c>
      <c r="U60" s="40">
        <v>0</v>
      </c>
      <c r="V60" s="40">
        <v>0</v>
      </c>
      <c r="W60" s="40">
        <v>0</v>
      </c>
      <c r="X60" s="40">
        <v>0</v>
      </c>
      <c r="Y60" s="40">
        <v>2148667</v>
      </c>
      <c r="Z60" s="40">
        <v>801361.07000000007</v>
      </c>
      <c r="AA60" s="40">
        <v>0</v>
      </c>
      <c r="AB60" s="40">
        <v>1049438.23</v>
      </c>
      <c r="AC60" s="40">
        <v>53398.54</v>
      </c>
      <c r="AD60" s="40">
        <v>170306.04</v>
      </c>
      <c r="AE60" s="40">
        <v>294429.01</v>
      </c>
      <c r="AF60" s="40">
        <v>3979424.92</v>
      </c>
      <c r="AG60" s="40">
        <v>1037789.0999999999</v>
      </c>
      <c r="AH60" s="40">
        <v>436645.4</v>
      </c>
      <c r="AI60" s="40">
        <v>9971459.3099999987</v>
      </c>
      <c r="AJ60" s="40">
        <v>9971459.3099999987</v>
      </c>
      <c r="AK60" s="40">
        <v>6124503.1699999999</v>
      </c>
      <c r="AL60" s="40">
        <v>16095962.479999999</v>
      </c>
      <c r="AM60" s="40">
        <v>1015849.53</v>
      </c>
      <c r="AN60" s="40">
        <v>2257245.5299999998</v>
      </c>
      <c r="AO60" s="40">
        <v>228751.77000000002</v>
      </c>
      <c r="AP60" s="40">
        <v>174480</v>
      </c>
      <c r="AQ60" s="40">
        <v>304973.46999999997</v>
      </c>
      <c r="AR60" s="40">
        <v>370395.62</v>
      </c>
      <c r="AS60" s="40">
        <v>46519.78</v>
      </c>
      <c r="AT60" s="40">
        <v>394494.57</v>
      </c>
      <c r="AU60" s="40">
        <v>293879.3</v>
      </c>
      <c r="AV60" s="40">
        <v>179521.97</v>
      </c>
      <c r="AW60" s="40">
        <v>169518.28</v>
      </c>
      <c r="AX60" s="40">
        <v>644005.77</v>
      </c>
      <c r="AY60" s="40">
        <v>6079635.5899999999</v>
      </c>
      <c r="AZ60" s="40">
        <v>22175598.07</v>
      </c>
      <c r="BA60" s="40">
        <v>179501.4</v>
      </c>
      <c r="BB60" s="40">
        <v>392082.82999999996</v>
      </c>
      <c r="BC60" s="40">
        <v>0</v>
      </c>
      <c r="BD60" s="40">
        <v>10703.45</v>
      </c>
      <c r="BE60" s="40">
        <v>0</v>
      </c>
      <c r="BF60" s="40">
        <v>3414898.3</v>
      </c>
      <c r="BG60" s="40">
        <v>429733.4</v>
      </c>
      <c r="BH60" s="40">
        <v>0</v>
      </c>
      <c r="BI60" s="40">
        <v>28364.79</v>
      </c>
      <c r="BJ60" s="40">
        <v>0</v>
      </c>
      <c r="BK60" s="40">
        <v>39009.11</v>
      </c>
      <c r="BL60" s="40">
        <v>5900533.0100000007</v>
      </c>
      <c r="BM60" s="40">
        <v>10394826.290000001</v>
      </c>
      <c r="BN60" s="40">
        <v>4962569.47</v>
      </c>
      <c r="BO60" s="40">
        <v>2329083.0100000002</v>
      </c>
      <c r="BP60" s="40">
        <v>364939.61000000004</v>
      </c>
      <c r="BQ60" s="40">
        <v>0</v>
      </c>
      <c r="BR60" s="40">
        <v>35833.42</v>
      </c>
      <c r="BS60" s="40">
        <v>144881.9</v>
      </c>
      <c r="BT60" s="40">
        <v>289049.90999999997</v>
      </c>
      <c r="BU60" s="40">
        <v>2772851.08</v>
      </c>
      <c r="BV60" s="40">
        <v>0</v>
      </c>
      <c r="BW60" s="40">
        <v>58157.2</v>
      </c>
      <c r="BX60" s="40">
        <v>483628.9</v>
      </c>
      <c r="BY60" s="40">
        <v>4138733.51</v>
      </c>
      <c r="BZ60" s="40">
        <v>15579728.010000002</v>
      </c>
      <c r="CA60" s="40">
        <v>0</v>
      </c>
      <c r="CB60" s="40">
        <v>721916.42</v>
      </c>
      <c r="CC60" s="40">
        <v>0</v>
      </c>
      <c r="CD60" s="40">
        <v>0</v>
      </c>
      <c r="CE60" s="40">
        <v>190611.81</v>
      </c>
      <c r="CF60" s="40">
        <v>0</v>
      </c>
      <c r="CG60" s="40">
        <v>0</v>
      </c>
      <c r="CH60" s="40">
        <v>457766.28</v>
      </c>
      <c r="CI60" s="40">
        <v>0</v>
      </c>
      <c r="CJ60" s="40">
        <v>0</v>
      </c>
      <c r="CK60" s="40">
        <v>0</v>
      </c>
      <c r="CL60" s="40">
        <v>278802.73</v>
      </c>
      <c r="CM60" s="40">
        <v>1649097.24</v>
      </c>
      <c r="CN60" s="40">
        <v>53932099.530000009</v>
      </c>
      <c r="CO60" s="40">
        <v>0</v>
      </c>
      <c r="CP60" s="40">
        <v>15737.63</v>
      </c>
      <c r="CQ60" s="40">
        <v>15737.63</v>
      </c>
      <c r="CR60" s="40">
        <v>15737.63</v>
      </c>
      <c r="CS60" s="40">
        <v>0</v>
      </c>
      <c r="CT60" s="40">
        <v>15737.63</v>
      </c>
      <c r="CU60" s="173">
        <v>1</v>
      </c>
      <c r="CV60" s="40">
        <v>0</v>
      </c>
      <c r="CW60" s="40">
        <v>0</v>
      </c>
      <c r="CX60" s="40">
        <v>0</v>
      </c>
      <c r="CY60" s="40">
        <v>15737.63</v>
      </c>
      <c r="CZ60" s="40">
        <v>0</v>
      </c>
      <c r="DA60" s="40">
        <v>15737.63</v>
      </c>
      <c r="DB60" s="215">
        <v>1</v>
      </c>
      <c r="DC60" s="40">
        <v>0</v>
      </c>
      <c r="DD60" s="40">
        <v>0</v>
      </c>
      <c r="DE60" s="40">
        <v>56776.72</v>
      </c>
      <c r="DF60" s="40">
        <v>15737.63</v>
      </c>
      <c r="DG60" s="40">
        <v>0</v>
      </c>
      <c r="DH60" s="40">
        <v>72514.350000000006</v>
      </c>
      <c r="DI60" s="215">
        <v>4.6077045908437295</v>
      </c>
      <c r="DJ60" s="40">
        <v>56776.720000000008</v>
      </c>
      <c r="DK60" s="40">
        <v>56776.72</v>
      </c>
      <c r="DL60" s="40">
        <v>0</v>
      </c>
      <c r="DM60" s="40">
        <v>72514.350000000006</v>
      </c>
      <c r="DN60" s="40">
        <v>0</v>
      </c>
      <c r="DO60" s="40">
        <v>72514.350000000006</v>
      </c>
      <c r="DP60" s="215">
        <v>1</v>
      </c>
      <c r="DQ60" s="40">
        <v>0</v>
      </c>
      <c r="DR60" s="40">
        <v>0</v>
      </c>
      <c r="DS60" s="40">
        <v>1094332.72</v>
      </c>
      <c r="DT60" s="40">
        <v>72514.350000000006</v>
      </c>
      <c r="DU60" s="40">
        <v>0</v>
      </c>
      <c r="DV60" s="40">
        <v>1166847.07</v>
      </c>
      <c r="DW60" s="215">
        <v>16.091257385607125</v>
      </c>
      <c r="DX60" s="40">
        <v>1094332.72</v>
      </c>
      <c r="DY60" s="40">
        <v>0</v>
      </c>
      <c r="DZ60" s="40">
        <v>0</v>
      </c>
      <c r="EA60" s="40">
        <v>72514.350000000006</v>
      </c>
      <c r="EB60" s="40">
        <v>0</v>
      </c>
      <c r="EC60" s="40">
        <v>1166847.07</v>
      </c>
      <c r="ED60" s="215">
        <v>16.091257385607125</v>
      </c>
      <c r="EE60" s="40">
        <v>1094332.72</v>
      </c>
      <c r="EF60" s="40">
        <v>0</v>
      </c>
      <c r="EG60" s="40">
        <v>141971.44999999998</v>
      </c>
      <c r="EH60" s="40">
        <v>72514.350000000006</v>
      </c>
      <c r="EI60" s="40">
        <v>0</v>
      </c>
      <c r="EJ60" s="40">
        <v>1308818.52</v>
      </c>
      <c r="EK60" s="215">
        <v>18.049096764985137</v>
      </c>
      <c r="EL60" s="40">
        <v>1236304.17</v>
      </c>
      <c r="EM60" s="40">
        <v>0</v>
      </c>
      <c r="EN60" s="40">
        <v>127389.85</v>
      </c>
      <c r="EO60" s="40">
        <v>72514.350000000006</v>
      </c>
      <c r="EP60" s="40">
        <v>0</v>
      </c>
      <c r="EQ60" s="40">
        <v>1436208.37</v>
      </c>
      <c r="ER60" s="215">
        <v>19.805850428225586</v>
      </c>
      <c r="ES60" s="40">
        <v>1363694.02</v>
      </c>
      <c r="ET60" s="40">
        <v>0</v>
      </c>
      <c r="EU60" s="40">
        <v>158160</v>
      </c>
      <c r="EV60" s="40">
        <v>72514.350000000006</v>
      </c>
      <c r="EW60" s="40">
        <v>0</v>
      </c>
      <c r="EX60" s="40">
        <v>1594368.37</v>
      </c>
      <c r="EY60" s="215">
        <v>21.986935965088289</v>
      </c>
      <c r="EZ60" s="40">
        <v>1521854.02</v>
      </c>
      <c r="FA60" s="40">
        <v>0</v>
      </c>
      <c r="FB60" s="40">
        <v>2538481.5500000003</v>
      </c>
      <c r="FC60" s="40">
        <v>72514.350000000006</v>
      </c>
      <c r="FD60" s="40">
        <v>0</v>
      </c>
      <c r="FE60" s="40">
        <v>4132849.9200000004</v>
      </c>
      <c r="FF60" s="215">
        <v>56.993545691301101</v>
      </c>
      <c r="FG60" s="40">
        <v>4060335.5700000003</v>
      </c>
      <c r="FH60" s="40">
        <v>0</v>
      </c>
      <c r="FI60" s="40">
        <v>0</v>
      </c>
      <c r="FJ60" s="40">
        <v>841589.42</v>
      </c>
      <c r="FK60" s="40">
        <v>0</v>
      </c>
      <c r="FL60" s="40">
        <v>0</v>
      </c>
      <c r="FM60" s="215">
        <v>0</v>
      </c>
      <c r="FN60" s="40">
        <v>841589.42</v>
      </c>
      <c r="FO60" s="40">
        <v>0</v>
      </c>
      <c r="FP60" s="40">
        <v>0</v>
      </c>
      <c r="FQ60" s="215">
        <v>0</v>
      </c>
      <c r="FR60" s="40">
        <v>841589.42</v>
      </c>
      <c r="FS60" s="40">
        <v>0</v>
      </c>
      <c r="FT60" s="40">
        <v>176317.16000000003</v>
      </c>
      <c r="FU60" s="215">
        <v>0.99612921702366464</v>
      </c>
      <c r="FV60" s="40">
        <v>373743.62</v>
      </c>
      <c r="FW60" s="40">
        <v>0</v>
      </c>
      <c r="FX60" s="40">
        <v>838331.81</v>
      </c>
      <c r="FY60" s="215">
        <v>0.99612921702366464</v>
      </c>
      <c r="FZ60" s="40">
        <v>3257.609999999986</v>
      </c>
      <c r="GA60" s="40">
        <v>0</v>
      </c>
      <c r="GB60" s="40">
        <v>838331.81</v>
      </c>
      <c r="GC60" s="215">
        <v>0.99612921702366464</v>
      </c>
      <c r="GD60" s="40">
        <v>3257.609999999986</v>
      </c>
      <c r="GE60" s="283">
        <v>72514.350000000006</v>
      </c>
      <c r="GF60" s="283">
        <v>4932718.6500000004</v>
      </c>
      <c r="GG60" s="284">
        <v>54804482.609999992</v>
      </c>
      <c r="GH60" s="285"/>
    </row>
    <row r="61" spans="1:190" ht="75" customHeight="1" x14ac:dyDescent="0.3">
      <c r="A61" s="254" t="s">
        <v>1081</v>
      </c>
      <c r="B61" s="35">
        <v>49</v>
      </c>
      <c r="C61" s="35">
        <v>1</v>
      </c>
      <c r="D61" s="36" t="s">
        <v>47</v>
      </c>
      <c r="E61" s="37" t="s">
        <v>237</v>
      </c>
      <c r="F61" s="37" t="s">
        <v>467</v>
      </c>
      <c r="G61" s="38" t="s">
        <v>33</v>
      </c>
      <c r="H61" s="38" t="s">
        <v>1081</v>
      </c>
      <c r="I61" s="38" t="s">
        <v>41</v>
      </c>
      <c r="J61" s="38" t="s">
        <v>5</v>
      </c>
      <c r="K61" s="38" t="s">
        <v>222</v>
      </c>
      <c r="L61" s="38" t="s">
        <v>225</v>
      </c>
      <c r="M61" s="40">
        <v>4658242</v>
      </c>
      <c r="N61" s="40">
        <v>4658242</v>
      </c>
      <c r="O61" s="40">
        <v>0</v>
      </c>
      <c r="P61" s="98">
        <v>4658242</v>
      </c>
      <c r="Q61" s="40">
        <v>0</v>
      </c>
      <c r="R61" s="40">
        <v>0</v>
      </c>
      <c r="S61" s="40">
        <v>0</v>
      </c>
      <c r="T61" s="40" t="s">
        <v>5</v>
      </c>
      <c r="U61" s="40">
        <v>0</v>
      </c>
      <c r="V61" s="40">
        <v>281309.15999999997</v>
      </c>
      <c r="W61" s="40">
        <v>18000</v>
      </c>
      <c r="X61" s="40">
        <v>0</v>
      </c>
      <c r="Y61" s="40">
        <v>33284.589999999997</v>
      </c>
      <c r="Z61" s="40">
        <v>0</v>
      </c>
      <c r="AA61" s="40">
        <v>0</v>
      </c>
      <c r="AB61" s="40">
        <v>17803.34</v>
      </c>
      <c r="AC61" s="40">
        <v>22630.07</v>
      </c>
      <c r="AD61" s="40">
        <v>9000</v>
      </c>
      <c r="AE61" s="40">
        <v>60000</v>
      </c>
      <c r="AF61" s="40">
        <v>6418.44</v>
      </c>
      <c r="AG61" s="40">
        <v>47691.41</v>
      </c>
      <c r="AH61" s="40">
        <v>67825.61</v>
      </c>
      <c r="AI61" s="40">
        <v>282653.46000000002</v>
      </c>
      <c r="AJ61" s="40">
        <v>563962.62</v>
      </c>
      <c r="AK61" s="40">
        <v>410994.62999999995</v>
      </c>
      <c r="AL61" s="40">
        <v>974957.25</v>
      </c>
      <c r="AM61" s="40">
        <v>0</v>
      </c>
      <c r="AN61" s="40">
        <v>66031.87000000001</v>
      </c>
      <c r="AO61" s="40">
        <v>17063.099999999999</v>
      </c>
      <c r="AP61" s="40">
        <v>42103.48</v>
      </c>
      <c r="AQ61" s="40">
        <v>2742.37</v>
      </c>
      <c r="AR61" s="40">
        <v>0</v>
      </c>
      <c r="AS61" s="40">
        <v>151047.62</v>
      </c>
      <c r="AT61" s="40">
        <v>78519.64</v>
      </c>
      <c r="AU61" s="40">
        <v>2374.77</v>
      </c>
      <c r="AV61" s="40">
        <v>17633.84</v>
      </c>
      <c r="AW61" s="40">
        <v>0</v>
      </c>
      <c r="AX61" s="40">
        <v>0</v>
      </c>
      <c r="AY61" s="40">
        <v>377516.69000000006</v>
      </c>
      <c r="AZ61" s="40">
        <v>1352473.94</v>
      </c>
      <c r="BA61" s="40">
        <v>160001.35</v>
      </c>
      <c r="BB61" s="40">
        <v>0</v>
      </c>
      <c r="BC61" s="40">
        <v>257292.09000000003</v>
      </c>
      <c r="BD61" s="40">
        <v>0</v>
      </c>
      <c r="BE61" s="40">
        <v>5095.6499999999996</v>
      </c>
      <c r="BF61" s="40">
        <v>0</v>
      </c>
      <c r="BG61" s="40">
        <v>0</v>
      </c>
      <c r="BH61" s="40">
        <v>71727.600000000006</v>
      </c>
      <c r="BI61" s="40">
        <v>0</v>
      </c>
      <c r="BJ61" s="40">
        <v>8620.26</v>
      </c>
      <c r="BK61" s="40">
        <v>0</v>
      </c>
      <c r="BL61" s="40">
        <v>68631.100000000006</v>
      </c>
      <c r="BM61" s="40">
        <v>571368.05000000005</v>
      </c>
      <c r="BN61" s="40">
        <v>0</v>
      </c>
      <c r="BO61" s="40">
        <v>23092.68</v>
      </c>
      <c r="BP61" s="40">
        <v>58019</v>
      </c>
      <c r="BQ61" s="40">
        <v>0</v>
      </c>
      <c r="BR61" s="40">
        <v>0</v>
      </c>
      <c r="BS61" s="40">
        <v>18967.689999999999</v>
      </c>
      <c r="BT61" s="40">
        <v>0</v>
      </c>
      <c r="BU61" s="40">
        <v>44171</v>
      </c>
      <c r="BV61" s="40">
        <v>0</v>
      </c>
      <c r="BW61" s="40">
        <v>14533.48</v>
      </c>
      <c r="BX61" s="40">
        <v>0</v>
      </c>
      <c r="BY61" s="40">
        <v>0</v>
      </c>
      <c r="BZ61" s="40">
        <v>158783.85</v>
      </c>
      <c r="CA61" s="40">
        <v>53767.02</v>
      </c>
      <c r="CB61" s="40">
        <v>8780.76</v>
      </c>
      <c r="CC61" s="40">
        <v>41584.910000000003</v>
      </c>
      <c r="CD61" s="40">
        <v>0</v>
      </c>
      <c r="CE61" s="40">
        <v>0</v>
      </c>
      <c r="CF61" s="40">
        <v>9676.9100000000035</v>
      </c>
      <c r="CG61" s="40">
        <v>0</v>
      </c>
      <c r="CH61" s="40">
        <v>69132.820000000007</v>
      </c>
      <c r="CI61" s="40">
        <v>-296</v>
      </c>
      <c r="CJ61" s="40">
        <v>0</v>
      </c>
      <c r="CK61" s="40">
        <v>0</v>
      </c>
      <c r="CL61" s="40">
        <v>-646</v>
      </c>
      <c r="CM61" s="40">
        <v>182000.42</v>
      </c>
      <c r="CN61" s="40">
        <v>2794111.1</v>
      </c>
      <c r="CO61" s="40">
        <v>109476</v>
      </c>
      <c r="CP61" s="40">
        <v>99295.71</v>
      </c>
      <c r="CQ61" s="40">
        <v>10979.5</v>
      </c>
      <c r="CR61" s="40">
        <v>208771.71000000002</v>
      </c>
      <c r="CS61" s="40">
        <v>0</v>
      </c>
      <c r="CT61" s="40">
        <v>120455.5</v>
      </c>
      <c r="CU61" s="173">
        <v>0.57697233020699978</v>
      </c>
      <c r="CV61" s="40">
        <v>-88316.210000000021</v>
      </c>
      <c r="CW61" s="40">
        <v>95920.84</v>
      </c>
      <c r="CX61" s="40">
        <v>119732.28</v>
      </c>
      <c r="CY61" s="40">
        <v>304692.55000000005</v>
      </c>
      <c r="CZ61" s="40">
        <v>10000</v>
      </c>
      <c r="DA61" s="40">
        <v>240187.78</v>
      </c>
      <c r="DB61" s="215">
        <v>0.78829554578869732</v>
      </c>
      <c r="DC61" s="40">
        <v>-64504.770000000048</v>
      </c>
      <c r="DD61" s="40">
        <v>0</v>
      </c>
      <c r="DE61" s="40">
        <v>55037.31</v>
      </c>
      <c r="DF61" s="40">
        <v>304692.55000000005</v>
      </c>
      <c r="DG61" s="40">
        <v>10000</v>
      </c>
      <c r="DH61" s="40">
        <v>295225.08999999997</v>
      </c>
      <c r="DI61" s="215">
        <v>0.96892782577060033</v>
      </c>
      <c r="DJ61" s="40">
        <v>-9467.4600000000792</v>
      </c>
      <c r="DK61" s="40">
        <v>0</v>
      </c>
      <c r="DL61" s="40">
        <v>0</v>
      </c>
      <c r="DM61" s="40">
        <v>304692.55000000005</v>
      </c>
      <c r="DN61" s="40">
        <v>10000</v>
      </c>
      <c r="DO61" s="40">
        <v>295225.08999999997</v>
      </c>
      <c r="DP61" s="215">
        <v>0.96892782577060033</v>
      </c>
      <c r="DQ61" s="40">
        <v>-9467.4600000000792</v>
      </c>
      <c r="DR61" s="40">
        <v>151957.51</v>
      </c>
      <c r="DS61" s="40">
        <v>2230.3300000000017</v>
      </c>
      <c r="DT61" s="40">
        <v>456650.06000000006</v>
      </c>
      <c r="DU61" s="40">
        <v>25000</v>
      </c>
      <c r="DV61" s="40">
        <v>297455.42</v>
      </c>
      <c r="DW61" s="215">
        <v>0.65138592120189354</v>
      </c>
      <c r="DX61" s="40">
        <v>-159194.64000000007</v>
      </c>
      <c r="DY61" s="40">
        <v>0</v>
      </c>
      <c r="DZ61" s="40">
        <v>0</v>
      </c>
      <c r="EA61" s="40">
        <v>456650.06000000006</v>
      </c>
      <c r="EB61" s="40">
        <v>25000</v>
      </c>
      <c r="EC61" s="40">
        <v>297455.42</v>
      </c>
      <c r="ED61" s="215">
        <v>0.65138592120189354</v>
      </c>
      <c r="EE61" s="40">
        <v>-159194.64000000007</v>
      </c>
      <c r="EF61" s="40">
        <v>42500</v>
      </c>
      <c r="EG61" s="40">
        <v>0</v>
      </c>
      <c r="EH61" s="40">
        <v>499150.06000000006</v>
      </c>
      <c r="EI61" s="40">
        <v>25000</v>
      </c>
      <c r="EJ61" s="40">
        <v>297455.42</v>
      </c>
      <c r="EK61" s="215">
        <v>0.59592383901546553</v>
      </c>
      <c r="EL61" s="212">
        <v>-201694.64000000007</v>
      </c>
      <c r="EM61" s="40">
        <v>0</v>
      </c>
      <c r="EN61" s="40">
        <v>109462.12</v>
      </c>
      <c r="EO61" s="40">
        <v>499150.06000000006</v>
      </c>
      <c r="EP61" s="40">
        <v>100000</v>
      </c>
      <c r="EQ61" s="40">
        <v>406917.54</v>
      </c>
      <c r="ER61" s="215">
        <v>0.81522085763147045</v>
      </c>
      <c r="ES61" s="40">
        <v>-92232.520000000077</v>
      </c>
      <c r="ET61" s="40">
        <v>62154.26</v>
      </c>
      <c r="EU61" s="40">
        <v>0</v>
      </c>
      <c r="EV61" s="40">
        <v>561304.32000000007</v>
      </c>
      <c r="EW61" s="40">
        <v>100000</v>
      </c>
      <c r="EX61" s="40">
        <v>406917.54</v>
      </c>
      <c r="EY61" s="215">
        <v>0.7249499522825692</v>
      </c>
      <c r="EZ61" s="40">
        <v>-154386.78000000009</v>
      </c>
      <c r="FA61" s="40">
        <v>0</v>
      </c>
      <c r="FB61" s="40">
        <v>10327.11</v>
      </c>
      <c r="FC61" s="40">
        <v>561304.32000000007</v>
      </c>
      <c r="FD61" s="40">
        <v>100000</v>
      </c>
      <c r="FE61" s="40">
        <v>417244.64999999997</v>
      </c>
      <c r="FF61" s="215">
        <v>0.74334836760208778</v>
      </c>
      <c r="FG61" s="40">
        <v>-144059.6700000001</v>
      </c>
      <c r="FH61" s="40">
        <v>51000</v>
      </c>
      <c r="FI61" s="40">
        <v>112240.19</v>
      </c>
      <c r="FJ61" s="40">
        <v>259467.63</v>
      </c>
      <c r="FK61" s="40">
        <v>0</v>
      </c>
      <c r="FL61" s="40">
        <v>0</v>
      </c>
      <c r="FM61" s="215">
        <v>0</v>
      </c>
      <c r="FN61" s="40">
        <v>259467.63</v>
      </c>
      <c r="FO61" s="40">
        <v>0</v>
      </c>
      <c r="FP61" s="40">
        <v>0</v>
      </c>
      <c r="FQ61" s="215">
        <v>0</v>
      </c>
      <c r="FR61" s="40">
        <v>259467.63</v>
      </c>
      <c r="FS61" s="40">
        <v>0</v>
      </c>
      <c r="FT61" s="40">
        <v>0</v>
      </c>
      <c r="FU61" s="215">
        <v>0.89283684442641265</v>
      </c>
      <c r="FV61" s="40">
        <v>42011.21</v>
      </c>
      <c r="FW61" s="40">
        <v>3000</v>
      </c>
      <c r="FX61" s="40">
        <v>256414.36</v>
      </c>
      <c r="FY61" s="215">
        <v>0.98823255910573504</v>
      </c>
      <c r="FZ61" s="40">
        <v>3053.2700000000186</v>
      </c>
      <c r="GA61" s="40">
        <v>3000</v>
      </c>
      <c r="GB61" s="40">
        <v>256414.36</v>
      </c>
      <c r="GC61" s="215">
        <v>0.98823255910573504</v>
      </c>
      <c r="GD61" s="40">
        <v>3053.2700000000186</v>
      </c>
      <c r="GE61" s="283">
        <v>612304.32000000007</v>
      </c>
      <c r="GF61" s="283">
        <v>657958.93000000005</v>
      </c>
      <c r="GG61" s="284">
        <v>3534889.5100000002</v>
      </c>
      <c r="GH61" s="285"/>
    </row>
    <row r="62" spans="1:190" ht="75" customHeight="1" x14ac:dyDescent="0.3">
      <c r="A62" s="254" t="s">
        <v>1127</v>
      </c>
      <c r="B62" s="35">
        <v>50</v>
      </c>
      <c r="C62" s="40">
        <v>4</v>
      </c>
      <c r="D62" s="37" t="s">
        <v>73</v>
      </c>
      <c r="E62" s="37" t="s">
        <v>393</v>
      </c>
      <c r="F62" s="37" t="s">
        <v>495</v>
      </c>
      <c r="G62" s="38">
        <v>2</v>
      </c>
      <c r="H62" s="38" t="s">
        <v>1127</v>
      </c>
      <c r="I62" s="38" t="s">
        <v>48</v>
      </c>
      <c r="J62" s="38" t="s">
        <v>6</v>
      </c>
      <c r="K62" s="38" t="s">
        <v>222</v>
      </c>
      <c r="L62" s="38" t="s">
        <v>225</v>
      </c>
      <c r="M62" s="40">
        <v>20000000</v>
      </c>
      <c r="N62" s="40">
        <v>20000000</v>
      </c>
      <c r="O62" s="40">
        <v>20000000</v>
      </c>
      <c r="P62" s="40">
        <v>0</v>
      </c>
      <c r="Q62" s="40">
        <v>0</v>
      </c>
      <c r="R62" s="40">
        <v>0</v>
      </c>
      <c r="S62" s="40">
        <v>0</v>
      </c>
      <c r="T62" s="40" t="s">
        <v>6</v>
      </c>
      <c r="U62" s="40">
        <v>0</v>
      </c>
      <c r="V62" s="40">
        <v>0</v>
      </c>
      <c r="W62" s="40">
        <v>0</v>
      </c>
      <c r="X62" s="40">
        <v>0</v>
      </c>
      <c r="Y62" s="40">
        <v>0</v>
      </c>
      <c r="Z62" s="129">
        <v>0</v>
      </c>
      <c r="AA62" s="40">
        <v>0</v>
      </c>
      <c r="AB62" s="40">
        <v>0</v>
      </c>
      <c r="AC62" s="40">
        <v>0</v>
      </c>
      <c r="AD62" s="129">
        <v>0</v>
      </c>
      <c r="AE62" s="40">
        <v>0</v>
      </c>
      <c r="AF62" s="129">
        <v>0</v>
      </c>
      <c r="AG62" s="129">
        <v>0</v>
      </c>
      <c r="AH62" s="129">
        <v>0</v>
      </c>
      <c r="AI62" s="129">
        <v>0</v>
      </c>
      <c r="AJ62" s="40">
        <v>0</v>
      </c>
      <c r="AK62" s="129">
        <v>0</v>
      </c>
      <c r="AL62" s="40">
        <v>0</v>
      </c>
      <c r="AM62" s="129">
        <v>0</v>
      </c>
      <c r="AN62" s="129">
        <v>0</v>
      </c>
      <c r="AO62" s="129">
        <v>0</v>
      </c>
      <c r="AP62" s="40">
        <v>0</v>
      </c>
      <c r="AQ62" s="129">
        <v>0</v>
      </c>
      <c r="AR62" s="129">
        <v>0</v>
      </c>
      <c r="AS62" s="129">
        <v>0</v>
      </c>
      <c r="AT62" s="129">
        <v>0</v>
      </c>
      <c r="AU62" s="129">
        <v>0</v>
      </c>
      <c r="AV62" s="40">
        <v>0</v>
      </c>
      <c r="AW62" s="40">
        <v>0</v>
      </c>
      <c r="AX62" s="40">
        <v>0</v>
      </c>
      <c r="AY62" s="40">
        <v>0</v>
      </c>
      <c r="AZ62" s="40">
        <v>0</v>
      </c>
      <c r="BA62" s="40">
        <v>0</v>
      </c>
      <c r="BB62" s="40">
        <v>0</v>
      </c>
      <c r="BC62" s="40">
        <v>0</v>
      </c>
      <c r="BD62" s="40">
        <v>0</v>
      </c>
      <c r="BE62" s="40">
        <v>0</v>
      </c>
      <c r="BF62" s="40">
        <v>0</v>
      </c>
      <c r="BG62" s="40">
        <v>0</v>
      </c>
      <c r="BH62" s="40">
        <v>0</v>
      </c>
      <c r="BI62" s="40">
        <v>0</v>
      </c>
      <c r="BJ62" s="40">
        <v>0</v>
      </c>
      <c r="BK62" s="40">
        <v>0</v>
      </c>
      <c r="BL62" s="40">
        <v>0</v>
      </c>
      <c r="BM62" s="40">
        <v>0</v>
      </c>
      <c r="BN62" s="40">
        <v>0</v>
      </c>
      <c r="BO62" s="40">
        <v>0</v>
      </c>
      <c r="BP62" s="40">
        <v>0</v>
      </c>
      <c r="BQ62" s="40">
        <v>0</v>
      </c>
      <c r="BR62" s="40">
        <v>627393.66</v>
      </c>
      <c r="BS62" s="40">
        <v>0</v>
      </c>
      <c r="BT62" s="40">
        <v>0</v>
      </c>
      <c r="BU62" s="40">
        <v>720798.82</v>
      </c>
      <c r="BV62" s="40">
        <v>2798320</v>
      </c>
      <c r="BW62" s="40">
        <v>0</v>
      </c>
      <c r="BX62" s="40">
        <v>0</v>
      </c>
      <c r="BY62" s="40">
        <v>1833619.3</v>
      </c>
      <c r="BZ62" s="40">
        <v>5980131.7800000003</v>
      </c>
      <c r="CA62" s="40">
        <v>1756320.31</v>
      </c>
      <c r="CB62" s="40">
        <v>1399160</v>
      </c>
      <c r="CC62" s="40">
        <v>0</v>
      </c>
      <c r="CD62" s="40">
        <v>2316382.37</v>
      </c>
      <c r="CE62" s="40">
        <v>0</v>
      </c>
      <c r="CF62" s="40">
        <v>0</v>
      </c>
      <c r="CG62" s="40">
        <v>0</v>
      </c>
      <c r="CH62" s="40">
        <v>88123.69</v>
      </c>
      <c r="CI62" s="40">
        <v>0</v>
      </c>
      <c r="CJ62" s="40">
        <v>3386343</v>
      </c>
      <c r="CK62" s="40">
        <v>0</v>
      </c>
      <c r="CL62" s="40">
        <v>0</v>
      </c>
      <c r="CM62" s="40">
        <v>8946329.370000001</v>
      </c>
      <c r="CN62" s="40">
        <v>20057829.5</v>
      </c>
      <c r="CO62" s="40">
        <v>0</v>
      </c>
      <c r="CP62" s="40">
        <v>7886.92</v>
      </c>
      <c r="CQ62" s="40">
        <v>3000577.44</v>
      </c>
      <c r="CR62" s="40">
        <v>7886.92</v>
      </c>
      <c r="CS62" s="40">
        <v>0</v>
      </c>
      <c r="CT62" s="40">
        <v>3000577.44</v>
      </c>
      <c r="CU62" s="173">
        <v>380.44983846672716</v>
      </c>
      <c r="CV62" s="40">
        <v>2992690.52</v>
      </c>
      <c r="CW62" s="40">
        <v>3012191.71</v>
      </c>
      <c r="CX62" s="40">
        <v>0</v>
      </c>
      <c r="CY62" s="40">
        <v>3020078.63</v>
      </c>
      <c r="CZ62" s="40">
        <v>0</v>
      </c>
      <c r="DA62" s="40">
        <v>3000577.44</v>
      </c>
      <c r="DB62" s="215">
        <v>0.99354282043974462</v>
      </c>
      <c r="DC62" s="40">
        <v>-19501.189999999944</v>
      </c>
      <c r="DD62" s="40">
        <v>0</v>
      </c>
      <c r="DE62" s="40">
        <v>0</v>
      </c>
      <c r="DF62" s="40">
        <v>3020078.63</v>
      </c>
      <c r="DG62" s="40">
        <v>0</v>
      </c>
      <c r="DH62" s="40">
        <v>3000577.44</v>
      </c>
      <c r="DI62" s="215">
        <v>0.99354282043974462</v>
      </c>
      <c r="DJ62" s="40">
        <v>-19501.189999999944</v>
      </c>
      <c r="DK62" s="40">
        <v>0</v>
      </c>
      <c r="DL62" s="40">
        <v>0</v>
      </c>
      <c r="DM62" s="40">
        <v>3020078.63</v>
      </c>
      <c r="DN62" s="40">
        <v>0</v>
      </c>
      <c r="DO62" s="40">
        <v>3000577.44</v>
      </c>
      <c r="DP62" s="215">
        <v>0.99354282043974462</v>
      </c>
      <c r="DQ62" s="40">
        <v>-19501.189999999944</v>
      </c>
      <c r="DR62" s="40">
        <v>0</v>
      </c>
      <c r="DS62" s="40">
        <v>8209.31</v>
      </c>
      <c r="DT62" s="40">
        <v>3020078.63</v>
      </c>
      <c r="DU62" s="40">
        <v>0</v>
      </c>
      <c r="DV62" s="40">
        <v>3008786.75</v>
      </c>
      <c r="DW62" s="215">
        <v>0.99626106423593352</v>
      </c>
      <c r="DX62" s="40">
        <v>-11291.879999999888</v>
      </c>
      <c r="DY62" s="40">
        <v>0</v>
      </c>
      <c r="DZ62" s="40">
        <v>0</v>
      </c>
      <c r="EA62" s="40">
        <v>3020078.63</v>
      </c>
      <c r="EB62" s="40">
        <v>0</v>
      </c>
      <c r="EC62" s="40">
        <v>3008786.75</v>
      </c>
      <c r="ED62" s="215">
        <v>0.99626106423593352</v>
      </c>
      <c r="EE62" s="40">
        <v>-11291.879999999888</v>
      </c>
      <c r="EF62" s="40">
        <v>0</v>
      </c>
      <c r="EG62" s="40">
        <v>0</v>
      </c>
      <c r="EH62" s="40">
        <v>3020078.63</v>
      </c>
      <c r="EI62" s="40">
        <v>0</v>
      </c>
      <c r="EJ62" s="40">
        <v>3008786.75</v>
      </c>
      <c r="EK62" s="215">
        <v>0.99626106423593352</v>
      </c>
      <c r="EL62" s="40">
        <v>-11291.879999999888</v>
      </c>
      <c r="EM62" s="40">
        <v>0</v>
      </c>
      <c r="EN62" s="40">
        <v>0</v>
      </c>
      <c r="EO62" s="40">
        <v>3020078.63</v>
      </c>
      <c r="EP62" s="40">
        <v>0</v>
      </c>
      <c r="EQ62" s="40">
        <v>3008786.75</v>
      </c>
      <c r="ER62" s="215">
        <v>0.99626106423593352</v>
      </c>
      <c r="ES62" s="40">
        <v>-11291.879999999888</v>
      </c>
      <c r="ET62" s="40">
        <v>0</v>
      </c>
      <c r="EU62" s="40">
        <v>0</v>
      </c>
      <c r="EV62" s="40">
        <v>3020078.63</v>
      </c>
      <c r="EW62" s="40">
        <v>0</v>
      </c>
      <c r="EX62" s="40">
        <v>3008786.75</v>
      </c>
      <c r="EY62" s="215">
        <v>0.99626106423593352</v>
      </c>
      <c r="EZ62" s="40">
        <v>-11291.879999999888</v>
      </c>
      <c r="FA62" s="40">
        <v>0</v>
      </c>
      <c r="FB62" s="40">
        <v>2122581.6</v>
      </c>
      <c r="FC62" s="40">
        <v>3020078.63</v>
      </c>
      <c r="FD62" s="40">
        <v>0</v>
      </c>
      <c r="FE62" s="40">
        <v>5131368.3499999996</v>
      </c>
      <c r="FF62" s="215">
        <v>1.6990843546348326</v>
      </c>
      <c r="FG62" s="40">
        <v>2111289.7199999997</v>
      </c>
      <c r="FH62" s="40">
        <v>0</v>
      </c>
      <c r="FI62" s="40">
        <v>0</v>
      </c>
      <c r="FJ62" s="40">
        <v>876450.56</v>
      </c>
      <c r="FK62" s="40">
        <v>0</v>
      </c>
      <c r="FL62" s="40">
        <v>0</v>
      </c>
      <c r="FM62" s="215">
        <v>0</v>
      </c>
      <c r="FN62" s="40">
        <v>876450.56</v>
      </c>
      <c r="FO62" s="40">
        <v>0</v>
      </c>
      <c r="FP62" s="40">
        <v>0</v>
      </c>
      <c r="FQ62" s="215">
        <v>0</v>
      </c>
      <c r="FR62" s="40">
        <v>876450.56</v>
      </c>
      <c r="FS62" s="40">
        <v>106889.19</v>
      </c>
      <c r="FT62" s="40">
        <v>-106889.19</v>
      </c>
      <c r="FU62" s="215">
        <v>0.9970905375426995</v>
      </c>
      <c r="FV62" s="40">
        <v>431214.74999999994</v>
      </c>
      <c r="FW62" s="40">
        <v>0</v>
      </c>
      <c r="FX62" s="40">
        <v>873900.56</v>
      </c>
      <c r="FY62" s="215">
        <v>0.9970905375426995</v>
      </c>
      <c r="FZ62" s="40">
        <v>2550</v>
      </c>
      <c r="GA62" s="40">
        <v>0</v>
      </c>
      <c r="GB62" s="40">
        <v>873900.56</v>
      </c>
      <c r="GC62" s="215">
        <v>0.9970905375426995</v>
      </c>
      <c r="GD62" s="40">
        <v>2550</v>
      </c>
      <c r="GE62" s="283">
        <v>3020078.63</v>
      </c>
      <c r="GF62" s="283">
        <v>1991927.21</v>
      </c>
      <c r="GG62" s="284">
        <v>19938466.990000002</v>
      </c>
      <c r="GH62" s="285"/>
    </row>
    <row r="63" spans="1:190" ht="75" customHeight="1" x14ac:dyDescent="0.3">
      <c r="A63" s="254" t="s">
        <v>1266</v>
      </c>
      <c r="B63" s="35">
        <v>51</v>
      </c>
      <c r="C63" s="40">
        <v>13</v>
      </c>
      <c r="D63" s="40" t="s">
        <v>598</v>
      </c>
      <c r="E63" s="40" t="s">
        <v>436</v>
      </c>
      <c r="F63" s="37" t="s">
        <v>1267</v>
      </c>
      <c r="G63" s="38">
        <v>2</v>
      </c>
      <c r="H63" s="38"/>
      <c r="I63" s="40" t="s">
        <v>41</v>
      </c>
      <c r="J63" s="40" t="s">
        <v>423</v>
      </c>
      <c r="K63" s="38" t="s">
        <v>222</v>
      </c>
      <c r="L63" s="38" t="s">
        <v>225</v>
      </c>
      <c r="M63" s="129">
        <v>29482994</v>
      </c>
      <c r="N63" s="40">
        <v>29482994</v>
      </c>
      <c r="O63" s="40">
        <v>0</v>
      </c>
      <c r="P63" s="129">
        <v>29482994</v>
      </c>
      <c r="Q63" s="40">
        <v>0</v>
      </c>
      <c r="R63" s="40">
        <v>0</v>
      </c>
      <c r="S63" s="40">
        <v>0</v>
      </c>
      <c r="T63" s="40" t="s">
        <v>423</v>
      </c>
      <c r="U63" s="40">
        <v>0</v>
      </c>
      <c r="V63" s="40">
        <v>0</v>
      </c>
      <c r="W63" s="40">
        <v>0</v>
      </c>
      <c r="X63" s="40">
        <v>0</v>
      </c>
      <c r="Y63" s="40">
        <v>0</v>
      </c>
      <c r="Z63" s="40">
        <v>0</v>
      </c>
      <c r="AA63" s="40">
        <v>0</v>
      </c>
      <c r="AB63" s="40">
        <v>0</v>
      </c>
      <c r="AC63" s="40">
        <v>0</v>
      </c>
      <c r="AD63" s="40">
        <v>0</v>
      </c>
      <c r="AE63" s="40">
        <v>0</v>
      </c>
      <c r="AF63" s="40">
        <v>0</v>
      </c>
      <c r="AG63" s="40">
        <v>0</v>
      </c>
      <c r="AH63" s="40">
        <v>0</v>
      </c>
      <c r="AI63" s="40">
        <v>0</v>
      </c>
      <c r="AJ63" s="40">
        <v>0</v>
      </c>
      <c r="AK63" s="40">
        <v>0</v>
      </c>
      <c r="AL63" s="40">
        <v>0</v>
      </c>
      <c r="AM63" s="40">
        <v>0</v>
      </c>
      <c r="AN63" s="40">
        <v>0</v>
      </c>
      <c r="AO63" s="40">
        <v>0</v>
      </c>
      <c r="AP63" s="40">
        <v>0</v>
      </c>
      <c r="AQ63" s="40">
        <v>0</v>
      </c>
      <c r="AR63" s="40">
        <v>0</v>
      </c>
      <c r="AS63" s="40">
        <v>0</v>
      </c>
      <c r="AT63" s="40">
        <v>0</v>
      </c>
      <c r="AU63" s="40">
        <v>0</v>
      </c>
      <c r="AV63" s="40">
        <v>0</v>
      </c>
      <c r="AW63" s="40">
        <v>0</v>
      </c>
      <c r="AX63" s="40">
        <v>0</v>
      </c>
      <c r="AY63" s="40">
        <v>0</v>
      </c>
      <c r="AZ63" s="40">
        <v>0</v>
      </c>
      <c r="BA63" s="40">
        <v>0</v>
      </c>
      <c r="BB63" s="40">
        <v>0</v>
      </c>
      <c r="BC63" s="40">
        <v>0</v>
      </c>
      <c r="BD63" s="40">
        <v>0</v>
      </c>
      <c r="BE63" s="40">
        <v>0</v>
      </c>
      <c r="BF63" s="40">
        <v>0</v>
      </c>
      <c r="BG63" s="40">
        <v>0</v>
      </c>
      <c r="BH63" s="40">
        <v>0</v>
      </c>
      <c r="BI63" s="40">
        <v>0</v>
      </c>
      <c r="BJ63" s="40">
        <v>0</v>
      </c>
      <c r="BK63" s="40">
        <v>0</v>
      </c>
      <c r="BL63" s="40">
        <v>0</v>
      </c>
      <c r="BM63" s="40">
        <v>0</v>
      </c>
      <c r="BN63" s="40">
        <v>0</v>
      </c>
      <c r="BO63" s="40">
        <v>0</v>
      </c>
      <c r="BP63" s="40">
        <v>0</v>
      </c>
      <c r="BQ63" s="40">
        <v>0</v>
      </c>
      <c r="BR63" s="40">
        <v>0</v>
      </c>
      <c r="BS63" s="40">
        <v>0</v>
      </c>
      <c r="BT63" s="40">
        <v>0</v>
      </c>
      <c r="BU63" s="40">
        <v>0</v>
      </c>
      <c r="BV63" s="40">
        <v>0</v>
      </c>
      <c r="BW63" s="40">
        <v>0</v>
      </c>
      <c r="BX63" s="40">
        <v>0</v>
      </c>
      <c r="BY63" s="40">
        <v>0</v>
      </c>
      <c r="BZ63" s="40">
        <v>0</v>
      </c>
      <c r="CA63" s="40">
        <v>0</v>
      </c>
      <c r="CB63" s="40">
        <v>0</v>
      </c>
      <c r="CC63" s="40">
        <v>0</v>
      </c>
      <c r="CD63" s="40">
        <v>0</v>
      </c>
      <c r="CE63" s="40">
        <v>0</v>
      </c>
      <c r="CF63" s="40">
        <v>0</v>
      </c>
      <c r="CG63" s="40">
        <v>0</v>
      </c>
      <c r="CH63" s="40">
        <v>0</v>
      </c>
      <c r="CI63" s="40">
        <v>0</v>
      </c>
      <c r="CJ63" s="40">
        <v>0</v>
      </c>
      <c r="CK63" s="40">
        <v>1275000</v>
      </c>
      <c r="CL63" s="40">
        <v>0</v>
      </c>
      <c r="CM63" s="40">
        <v>1275000</v>
      </c>
      <c r="CN63" s="40">
        <v>29482983.739999998</v>
      </c>
      <c r="CO63" s="40">
        <v>0</v>
      </c>
      <c r="CP63" s="40">
        <v>1275000</v>
      </c>
      <c r="CQ63" s="40">
        <v>0</v>
      </c>
      <c r="CR63" s="40">
        <v>1275000</v>
      </c>
      <c r="CS63" s="40">
        <v>0</v>
      </c>
      <c r="CT63" s="40">
        <v>0</v>
      </c>
      <c r="CU63" s="173">
        <v>0</v>
      </c>
      <c r="CV63" s="212">
        <v>-1275000</v>
      </c>
      <c r="CW63" s="40">
        <v>0</v>
      </c>
      <c r="CX63" s="40">
        <v>1275000</v>
      </c>
      <c r="CY63" s="40">
        <v>1275000</v>
      </c>
      <c r="CZ63" s="40">
        <v>0</v>
      </c>
      <c r="DA63" s="40">
        <v>1275000</v>
      </c>
      <c r="DB63" s="215">
        <v>1</v>
      </c>
      <c r="DC63" s="40">
        <v>0</v>
      </c>
      <c r="DD63" s="40">
        <v>0</v>
      </c>
      <c r="DE63" s="40">
        <v>0</v>
      </c>
      <c r="DF63" s="40">
        <v>1275000</v>
      </c>
      <c r="DG63" s="40">
        <v>0</v>
      </c>
      <c r="DH63" s="40">
        <v>1275000</v>
      </c>
      <c r="DI63" s="215">
        <v>1</v>
      </c>
      <c r="DJ63" s="40">
        <v>0</v>
      </c>
      <c r="DK63" s="40">
        <v>0</v>
      </c>
      <c r="DL63" s="40">
        <v>11900000</v>
      </c>
      <c r="DM63" s="40">
        <v>1275000</v>
      </c>
      <c r="DN63" s="40">
        <v>0</v>
      </c>
      <c r="DO63" s="40">
        <v>13175000</v>
      </c>
      <c r="DP63" s="215">
        <v>10.333333333333334</v>
      </c>
      <c r="DQ63" s="40">
        <v>11900000</v>
      </c>
      <c r="DR63" s="40">
        <v>0</v>
      </c>
      <c r="DS63" s="40">
        <v>0</v>
      </c>
      <c r="DT63" s="40">
        <v>1275000</v>
      </c>
      <c r="DU63" s="40">
        <v>0</v>
      </c>
      <c r="DV63" s="40">
        <v>13175000</v>
      </c>
      <c r="DW63" s="215">
        <v>10.333333333333334</v>
      </c>
      <c r="DX63" s="40">
        <v>11900000</v>
      </c>
      <c r="DY63" s="40">
        <v>0</v>
      </c>
      <c r="DZ63" s="40">
        <v>0</v>
      </c>
      <c r="EA63" s="40">
        <v>1275000</v>
      </c>
      <c r="EB63" s="40">
        <v>0</v>
      </c>
      <c r="EC63" s="40">
        <v>13175000</v>
      </c>
      <c r="ED63" s="215">
        <v>10.333333333333334</v>
      </c>
      <c r="EE63" s="40">
        <v>11900000</v>
      </c>
      <c r="EF63" s="40">
        <v>0</v>
      </c>
      <c r="EG63" s="40">
        <v>0</v>
      </c>
      <c r="EH63" s="40">
        <v>1275000</v>
      </c>
      <c r="EI63" s="40">
        <v>0</v>
      </c>
      <c r="EJ63" s="40">
        <v>13175000</v>
      </c>
      <c r="EK63" s="215">
        <v>10.333333333333334</v>
      </c>
      <c r="EL63" s="40">
        <v>11900000</v>
      </c>
      <c r="EM63" s="40">
        <v>0</v>
      </c>
      <c r="EN63" s="40">
        <v>0</v>
      </c>
      <c r="EO63" s="40">
        <v>1275000</v>
      </c>
      <c r="EP63" s="40">
        <v>0</v>
      </c>
      <c r="EQ63" s="40">
        <v>13175000</v>
      </c>
      <c r="ER63" s="215">
        <v>10.333333333333334</v>
      </c>
      <c r="ES63" s="40">
        <v>11900000</v>
      </c>
      <c r="ET63" s="40">
        <v>0</v>
      </c>
      <c r="EU63" s="40">
        <v>0</v>
      </c>
      <c r="EV63" s="40">
        <v>1275000</v>
      </c>
      <c r="EW63" s="40">
        <v>0</v>
      </c>
      <c r="EX63" s="40">
        <v>13175000</v>
      </c>
      <c r="EY63" s="215">
        <v>10.333333333333334</v>
      </c>
      <c r="EZ63" s="40">
        <v>11900000</v>
      </c>
      <c r="FA63" s="40">
        <v>0</v>
      </c>
      <c r="FB63" s="40">
        <v>9557380.6500000004</v>
      </c>
      <c r="FC63" s="40">
        <v>1275000</v>
      </c>
      <c r="FD63" s="40">
        <v>0</v>
      </c>
      <c r="FE63" s="40">
        <v>22732380.649999999</v>
      </c>
      <c r="FF63" s="215">
        <v>17.829318156862744</v>
      </c>
      <c r="FG63" s="40">
        <v>21457380.649999999</v>
      </c>
      <c r="FH63" s="40">
        <v>3825000</v>
      </c>
      <c r="FI63" s="40">
        <v>5475603.0899999999</v>
      </c>
      <c r="FJ63" s="40">
        <v>0</v>
      </c>
      <c r="FK63" s="40">
        <v>0</v>
      </c>
      <c r="FL63" s="40">
        <v>0</v>
      </c>
      <c r="FM63" s="215" t="s">
        <v>1327</v>
      </c>
      <c r="FN63" s="40">
        <v>0</v>
      </c>
      <c r="FO63" s="40">
        <v>0</v>
      </c>
      <c r="FP63" s="40">
        <v>0</v>
      </c>
      <c r="FQ63" s="215" t="s">
        <v>1327</v>
      </c>
      <c r="FR63" s="40">
        <v>0</v>
      </c>
      <c r="FS63" s="40">
        <v>0</v>
      </c>
      <c r="FT63" s="40">
        <v>0</v>
      </c>
      <c r="FU63" s="215" t="s">
        <v>1327</v>
      </c>
      <c r="FV63" s="40">
        <v>0</v>
      </c>
      <c r="FW63" s="40">
        <v>0</v>
      </c>
      <c r="FX63" s="40">
        <v>0</v>
      </c>
      <c r="FY63" s="215" t="s">
        <v>1327</v>
      </c>
      <c r="FZ63" s="40">
        <v>0</v>
      </c>
      <c r="GA63" s="40">
        <v>2143.46</v>
      </c>
      <c r="GB63" s="40">
        <v>-2143.46</v>
      </c>
      <c r="GC63" s="215" t="s">
        <v>1327</v>
      </c>
      <c r="GD63" s="40">
        <v>2143.46</v>
      </c>
      <c r="GE63" s="283">
        <v>5100000</v>
      </c>
      <c r="GF63" s="283">
        <v>23107994</v>
      </c>
      <c r="GG63" s="284">
        <v>29482994</v>
      </c>
      <c r="GH63" s="285"/>
    </row>
    <row r="64" spans="1:190" ht="75" customHeight="1" x14ac:dyDescent="0.3">
      <c r="A64" s="254" t="s">
        <v>1153</v>
      </c>
      <c r="B64" s="35">
        <v>52</v>
      </c>
      <c r="C64" s="38">
        <v>5</v>
      </c>
      <c r="D64" s="37" t="s">
        <v>430</v>
      </c>
      <c r="E64" s="37" t="s">
        <v>432</v>
      </c>
      <c r="F64" s="37" t="s">
        <v>507</v>
      </c>
      <c r="G64" s="38" t="s">
        <v>33</v>
      </c>
      <c r="H64" s="38"/>
      <c r="I64" s="38" t="s">
        <v>50</v>
      </c>
      <c r="J64" s="38" t="s">
        <v>6</v>
      </c>
      <c r="K64" s="38" t="s">
        <v>222</v>
      </c>
      <c r="L64" s="38" t="s">
        <v>225</v>
      </c>
      <c r="M64" s="40">
        <v>3305108</v>
      </c>
      <c r="N64" s="40">
        <v>3305108</v>
      </c>
      <c r="O64" s="40">
        <v>3305108</v>
      </c>
      <c r="P64" s="40">
        <v>0</v>
      </c>
      <c r="Q64" s="40">
        <v>0</v>
      </c>
      <c r="R64" s="40">
        <v>0</v>
      </c>
      <c r="S64" s="40">
        <v>0</v>
      </c>
      <c r="T64" s="40" t="s">
        <v>6</v>
      </c>
      <c r="U64" s="40">
        <v>0</v>
      </c>
      <c r="V64" s="40">
        <v>0</v>
      </c>
      <c r="W64" s="40">
        <v>0</v>
      </c>
      <c r="X64" s="40">
        <v>0</v>
      </c>
      <c r="Y64" s="40">
        <v>0</v>
      </c>
      <c r="Z64" s="40">
        <v>0</v>
      </c>
      <c r="AA64" s="40">
        <v>0</v>
      </c>
      <c r="AB64" s="40">
        <v>0</v>
      </c>
      <c r="AC64" s="40">
        <v>0</v>
      </c>
      <c r="AD64" s="40">
        <v>0</v>
      </c>
      <c r="AE64" s="40">
        <v>0</v>
      </c>
      <c r="AF64" s="40">
        <v>0</v>
      </c>
      <c r="AG64" s="40">
        <v>0</v>
      </c>
      <c r="AH64" s="40">
        <v>0</v>
      </c>
      <c r="AI64" s="40">
        <v>0</v>
      </c>
      <c r="AJ64" s="40">
        <v>0</v>
      </c>
      <c r="AK64" s="40">
        <v>0</v>
      </c>
      <c r="AL64" s="40">
        <v>0</v>
      </c>
      <c r="AM64" s="40">
        <v>0</v>
      </c>
      <c r="AN64" s="40">
        <v>0</v>
      </c>
      <c r="AO64" s="40">
        <v>0</v>
      </c>
      <c r="AP64" s="40">
        <v>0</v>
      </c>
      <c r="AQ64" s="40">
        <v>0</v>
      </c>
      <c r="AR64" s="40">
        <v>0</v>
      </c>
      <c r="AS64" s="40">
        <v>0</v>
      </c>
      <c r="AT64" s="40">
        <v>0</v>
      </c>
      <c r="AU64" s="40">
        <v>0</v>
      </c>
      <c r="AV64" s="40">
        <v>0</v>
      </c>
      <c r="AW64" s="40">
        <v>0</v>
      </c>
      <c r="AX64" s="40">
        <v>0</v>
      </c>
      <c r="AY64" s="40">
        <v>0</v>
      </c>
      <c r="AZ64" s="40">
        <v>0</v>
      </c>
      <c r="BA64" s="40">
        <v>0</v>
      </c>
      <c r="BB64" s="40">
        <v>0</v>
      </c>
      <c r="BC64" s="40">
        <v>0</v>
      </c>
      <c r="BD64" s="40">
        <v>0</v>
      </c>
      <c r="BE64" s="40">
        <v>0</v>
      </c>
      <c r="BF64" s="40">
        <v>0</v>
      </c>
      <c r="BG64" s="40">
        <v>0</v>
      </c>
      <c r="BH64" s="40">
        <v>0</v>
      </c>
      <c r="BI64" s="40">
        <v>0</v>
      </c>
      <c r="BJ64" s="40">
        <v>0</v>
      </c>
      <c r="BK64" s="40">
        <v>0</v>
      </c>
      <c r="BL64" s="40">
        <v>0</v>
      </c>
      <c r="BM64" s="40">
        <v>0</v>
      </c>
      <c r="BN64" s="40">
        <v>0</v>
      </c>
      <c r="BO64" s="40">
        <v>0</v>
      </c>
      <c r="BP64" s="40">
        <v>0</v>
      </c>
      <c r="BQ64" s="40">
        <v>0</v>
      </c>
      <c r="BR64" s="40">
        <v>0</v>
      </c>
      <c r="BS64" s="40">
        <v>0</v>
      </c>
      <c r="BT64" s="40">
        <v>0</v>
      </c>
      <c r="BU64" s="40">
        <v>0</v>
      </c>
      <c r="BV64" s="40">
        <v>0</v>
      </c>
      <c r="BW64" s="40">
        <v>0</v>
      </c>
      <c r="BX64" s="40">
        <v>0</v>
      </c>
      <c r="BY64" s="40">
        <v>0</v>
      </c>
      <c r="BZ64" s="40">
        <v>0</v>
      </c>
      <c r="CA64" s="40">
        <v>0</v>
      </c>
      <c r="CB64" s="40">
        <v>0</v>
      </c>
      <c r="CC64" s="40">
        <v>0</v>
      </c>
      <c r="CD64" s="40">
        <v>0</v>
      </c>
      <c r="CE64" s="40">
        <v>0</v>
      </c>
      <c r="CF64" s="40">
        <v>0</v>
      </c>
      <c r="CG64" s="40">
        <v>31309.11</v>
      </c>
      <c r="CH64" s="40">
        <v>0</v>
      </c>
      <c r="CI64" s="40">
        <v>28090.23</v>
      </c>
      <c r="CJ64" s="40">
        <v>80255.78</v>
      </c>
      <c r="CK64" s="40">
        <v>115779.58</v>
      </c>
      <c r="CL64" s="40">
        <v>239436.62</v>
      </c>
      <c r="CM64" s="40">
        <v>494871.32</v>
      </c>
      <c r="CN64" s="40">
        <v>2254178.25</v>
      </c>
      <c r="CO64" s="40">
        <v>11758.05</v>
      </c>
      <c r="CP64" s="40">
        <v>239977.84</v>
      </c>
      <c r="CQ64" s="40">
        <v>167873.91</v>
      </c>
      <c r="CR64" s="40">
        <v>251735.88999999998</v>
      </c>
      <c r="CS64" s="40">
        <v>0</v>
      </c>
      <c r="CT64" s="40">
        <v>179631.96</v>
      </c>
      <c r="CU64" s="173">
        <v>0.71357310234945048</v>
      </c>
      <c r="CV64" s="40">
        <v>-72103.929999999993</v>
      </c>
      <c r="CW64" s="40">
        <v>131200.01999999999</v>
      </c>
      <c r="CX64" s="40">
        <v>277327.33</v>
      </c>
      <c r="CY64" s="40">
        <v>382935.91</v>
      </c>
      <c r="CZ64" s="40">
        <v>0</v>
      </c>
      <c r="DA64" s="40">
        <v>456959.29000000004</v>
      </c>
      <c r="DB64" s="215">
        <v>1.1933048796598889</v>
      </c>
      <c r="DC64" s="40">
        <v>74023.380000000063</v>
      </c>
      <c r="DD64" s="40">
        <v>129238.31</v>
      </c>
      <c r="DE64" s="40">
        <v>172536.66</v>
      </c>
      <c r="DF64" s="40">
        <v>512174.22</v>
      </c>
      <c r="DG64" s="40">
        <v>0</v>
      </c>
      <c r="DH64" s="40">
        <v>629495.95000000007</v>
      </c>
      <c r="DI64" s="215">
        <v>1.2290660588110041</v>
      </c>
      <c r="DJ64" s="40">
        <v>117321.7300000001</v>
      </c>
      <c r="DK64" s="40">
        <v>128086.14</v>
      </c>
      <c r="DL64" s="40">
        <v>0</v>
      </c>
      <c r="DM64" s="40">
        <v>640260.36</v>
      </c>
      <c r="DN64" s="40">
        <v>0</v>
      </c>
      <c r="DO64" s="40">
        <v>629495.95000000007</v>
      </c>
      <c r="DP64" s="215">
        <v>0.98318744893093191</v>
      </c>
      <c r="DQ64" s="40">
        <v>-10764.409999999916</v>
      </c>
      <c r="DR64" s="40">
        <v>0</v>
      </c>
      <c r="DS64" s="40">
        <v>36432.92</v>
      </c>
      <c r="DT64" s="40">
        <v>640260.36</v>
      </c>
      <c r="DU64" s="40">
        <v>0</v>
      </c>
      <c r="DV64" s="40">
        <v>665928.87000000011</v>
      </c>
      <c r="DW64" s="215">
        <v>1.0400907374618664</v>
      </c>
      <c r="DX64" s="40">
        <v>25668.510000000126</v>
      </c>
      <c r="DY64" s="40">
        <v>305348.42</v>
      </c>
      <c r="DZ64" s="40">
        <v>410279.17000000004</v>
      </c>
      <c r="EA64" s="40">
        <v>945608.78</v>
      </c>
      <c r="EB64" s="40">
        <v>0</v>
      </c>
      <c r="EC64" s="40">
        <v>1076208.04</v>
      </c>
      <c r="ED64" s="215">
        <v>1.1381113022237379</v>
      </c>
      <c r="EE64" s="40">
        <v>130599.26000000001</v>
      </c>
      <c r="EF64" s="40">
        <v>413818.75</v>
      </c>
      <c r="EG64" s="40">
        <v>304594.69</v>
      </c>
      <c r="EH64" s="40">
        <v>1359427.53</v>
      </c>
      <c r="EI64" s="40">
        <v>0</v>
      </c>
      <c r="EJ64" s="40">
        <v>1380802.73</v>
      </c>
      <c r="EK64" s="215">
        <v>1.0157236774511988</v>
      </c>
      <c r="EL64" s="40">
        <v>21375.199999999953</v>
      </c>
      <c r="EM64" s="40">
        <v>0</v>
      </c>
      <c r="EN64" s="40">
        <v>100090.95999999999</v>
      </c>
      <c r="EO64" s="40">
        <v>1359427.53</v>
      </c>
      <c r="EP64" s="40">
        <v>0</v>
      </c>
      <c r="EQ64" s="40">
        <v>1480893.69</v>
      </c>
      <c r="ER64" s="215">
        <v>1.089350963783998</v>
      </c>
      <c r="ES64" s="40">
        <v>121466.15999999992</v>
      </c>
      <c r="ET64" s="40">
        <v>122453.61</v>
      </c>
      <c r="EU64" s="40">
        <v>111729.29000000001</v>
      </c>
      <c r="EV64" s="40">
        <v>1481881.1400000001</v>
      </c>
      <c r="EW64" s="40">
        <v>0</v>
      </c>
      <c r="EX64" s="40">
        <v>1592622.98</v>
      </c>
      <c r="EY64" s="215">
        <v>1.0747305819682675</v>
      </c>
      <c r="EZ64" s="40">
        <v>110741.83999999985</v>
      </c>
      <c r="FA64" s="40">
        <v>8743.27</v>
      </c>
      <c r="FB64" s="40">
        <v>33432.54</v>
      </c>
      <c r="FC64" s="40">
        <v>1490624.4100000001</v>
      </c>
      <c r="FD64" s="40">
        <v>0</v>
      </c>
      <c r="FE64" s="40">
        <v>1626055.52</v>
      </c>
      <c r="FF64" s="215">
        <v>1.0908552879527846</v>
      </c>
      <c r="FG64" s="40">
        <v>135431.10999999987</v>
      </c>
      <c r="FH64" s="40">
        <v>145755.01999999999</v>
      </c>
      <c r="FI64" s="40">
        <v>133251.41</v>
      </c>
      <c r="FJ64" s="40">
        <v>654708.22</v>
      </c>
      <c r="FK64" s="40">
        <v>0</v>
      </c>
      <c r="FL64" s="40">
        <v>178009.61</v>
      </c>
      <c r="FM64" s="215">
        <v>0.2718915152768358</v>
      </c>
      <c r="FN64" s="40">
        <v>476698.61</v>
      </c>
      <c r="FO64" s="40">
        <v>0</v>
      </c>
      <c r="FP64" s="40">
        <v>178009.61</v>
      </c>
      <c r="FQ64" s="215">
        <v>0.2718915152768358</v>
      </c>
      <c r="FR64" s="40">
        <v>476698.61</v>
      </c>
      <c r="FS64" s="40">
        <v>0</v>
      </c>
      <c r="FT64" s="40">
        <v>0</v>
      </c>
      <c r="FU64" s="215">
        <v>1.0134853049500434</v>
      </c>
      <c r="FV64" s="40">
        <v>148015.12</v>
      </c>
      <c r="FW64" s="40">
        <v>0</v>
      </c>
      <c r="FX64" s="40">
        <v>663537.16</v>
      </c>
      <c r="FY64" s="215">
        <v>1.0134853049500434</v>
      </c>
      <c r="FZ64" s="40">
        <v>-8828.9400000000605</v>
      </c>
      <c r="GA64" s="40">
        <v>10854.15</v>
      </c>
      <c r="GB64" s="40">
        <v>652683.01</v>
      </c>
      <c r="GC64" s="215">
        <v>0.996906698376263</v>
      </c>
      <c r="GD64" s="40">
        <v>2025.2099999999391</v>
      </c>
      <c r="GE64" s="283">
        <v>1636379.4300000002</v>
      </c>
      <c r="GF64" s="283">
        <v>1173856.3700000001</v>
      </c>
      <c r="GG64" s="284">
        <v>3305107.12</v>
      </c>
      <c r="GH64" s="285"/>
    </row>
    <row r="65" spans="1:190" ht="75" customHeight="1" x14ac:dyDescent="0.3">
      <c r="A65" s="254" t="s">
        <v>1214</v>
      </c>
      <c r="B65" s="35">
        <v>53</v>
      </c>
      <c r="C65" s="35">
        <v>8</v>
      </c>
      <c r="D65" s="38" t="s">
        <v>163</v>
      </c>
      <c r="E65" s="37" t="s">
        <v>305</v>
      </c>
      <c r="F65" s="37" t="s">
        <v>551</v>
      </c>
      <c r="G65" s="41" t="s">
        <v>33</v>
      </c>
      <c r="H65" s="38" t="s">
        <v>1214</v>
      </c>
      <c r="I65" s="41" t="s">
        <v>34</v>
      </c>
      <c r="J65" s="41" t="s">
        <v>4</v>
      </c>
      <c r="K65" s="38" t="s">
        <v>222</v>
      </c>
      <c r="L65" s="38" t="s">
        <v>225</v>
      </c>
      <c r="M65" s="40">
        <v>13258352</v>
      </c>
      <c r="N65" s="40">
        <v>13258352</v>
      </c>
      <c r="O65" s="40">
        <v>0</v>
      </c>
      <c r="P65" s="40">
        <v>0</v>
      </c>
      <c r="Q65" s="98">
        <v>13258352</v>
      </c>
      <c r="R65" s="40">
        <v>0</v>
      </c>
      <c r="S65" s="40">
        <v>0</v>
      </c>
      <c r="T65" s="40" t="s">
        <v>4</v>
      </c>
      <c r="U65" s="40">
        <v>0</v>
      </c>
      <c r="V65" s="40">
        <v>0</v>
      </c>
      <c r="W65" s="40">
        <v>0</v>
      </c>
      <c r="X65" s="40">
        <v>190426.79</v>
      </c>
      <c r="Y65" s="40">
        <v>0</v>
      </c>
      <c r="Z65" s="40">
        <v>0</v>
      </c>
      <c r="AA65" s="40">
        <v>210310.57</v>
      </c>
      <c r="AB65" s="40">
        <v>0</v>
      </c>
      <c r="AC65" s="40">
        <v>104201.70000000001</v>
      </c>
      <c r="AD65" s="40">
        <v>0</v>
      </c>
      <c r="AE65" s="40">
        <v>0</v>
      </c>
      <c r="AF65" s="40">
        <v>112937.52</v>
      </c>
      <c r="AG65" s="40">
        <v>0</v>
      </c>
      <c r="AH65" s="40">
        <v>71181.510000000009</v>
      </c>
      <c r="AI65" s="40">
        <v>689058.09</v>
      </c>
      <c r="AJ65" s="40">
        <v>689058.09</v>
      </c>
      <c r="AK65" s="40">
        <v>724560.46</v>
      </c>
      <c r="AL65" s="40">
        <v>1413618.5499999998</v>
      </c>
      <c r="AM65" s="40">
        <v>158397.71</v>
      </c>
      <c r="AN65" s="40">
        <v>162539.10999999999</v>
      </c>
      <c r="AO65" s="40">
        <v>253756.80000000002</v>
      </c>
      <c r="AP65" s="40">
        <v>1610.38</v>
      </c>
      <c r="AQ65" s="40">
        <v>39439.919999999998</v>
      </c>
      <c r="AR65" s="40">
        <v>95493.55</v>
      </c>
      <c r="AS65" s="40">
        <v>188218.43</v>
      </c>
      <c r="AT65" s="40">
        <v>366376.51</v>
      </c>
      <c r="AU65" s="40">
        <v>0</v>
      </c>
      <c r="AV65" s="40">
        <v>101760.36</v>
      </c>
      <c r="AW65" s="40">
        <v>305043.20000000001</v>
      </c>
      <c r="AX65" s="40">
        <v>0</v>
      </c>
      <c r="AY65" s="40">
        <v>1672635.9700000002</v>
      </c>
      <c r="AZ65" s="40">
        <v>3086254.52</v>
      </c>
      <c r="BA65" s="40">
        <v>168782.83000000002</v>
      </c>
      <c r="BB65" s="40">
        <v>413648.29</v>
      </c>
      <c r="BC65" s="40">
        <v>529.38</v>
      </c>
      <c r="BD65" s="40">
        <v>62265.08</v>
      </c>
      <c r="BE65" s="40">
        <v>307442.5</v>
      </c>
      <c r="BF65" s="40">
        <v>104636.51</v>
      </c>
      <c r="BG65" s="40">
        <v>482271.94999999995</v>
      </c>
      <c r="BH65" s="40">
        <v>86856.31</v>
      </c>
      <c r="BI65" s="40">
        <v>0</v>
      </c>
      <c r="BJ65" s="40">
        <v>392113.51</v>
      </c>
      <c r="BK65" s="40">
        <v>84248.49</v>
      </c>
      <c r="BL65" s="40">
        <v>0</v>
      </c>
      <c r="BM65" s="40">
        <v>2102794.85</v>
      </c>
      <c r="BN65" s="40">
        <v>420862.57</v>
      </c>
      <c r="BO65" s="40">
        <v>102080.31</v>
      </c>
      <c r="BP65" s="40">
        <v>0</v>
      </c>
      <c r="BQ65" s="40">
        <v>319783.38999999996</v>
      </c>
      <c r="BR65" s="40">
        <v>65680.11</v>
      </c>
      <c r="BS65" s="40">
        <v>374511.75</v>
      </c>
      <c r="BT65" s="40">
        <v>0</v>
      </c>
      <c r="BU65" s="40">
        <v>78583.81</v>
      </c>
      <c r="BV65" s="40">
        <v>0</v>
      </c>
      <c r="BW65" s="40">
        <v>348056.44</v>
      </c>
      <c r="BX65" s="40">
        <v>0</v>
      </c>
      <c r="BY65" s="40">
        <v>69769.460000000006</v>
      </c>
      <c r="BZ65" s="40">
        <v>1779327.8399999999</v>
      </c>
      <c r="CA65" s="40">
        <v>0</v>
      </c>
      <c r="CB65" s="40">
        <v>171028.67</v>
      </c>
      <c r="CC65" s="40">
        <v>231768.06</v>
      </c>
      <c r="CD65" s="40">
        <v>205221.6</v>
      </c>
      <c r="CE65" s="40">
        <v>93188.98</v>
      </c>
      <c r="CF65" s="40">
        <v>152876.5</v>
      </c>
      <c r="CG65" s="40">
        <v>433773.87</v>
      </c>
      <c r="CH65" s="40">
        <v>0</v>
      </c>
      <c r="CI65" s="40">
        <v>451934</v>
      </c>
      <c r="CJ65" s="40">
        <v>0</v>
      </c>
      <c r="CK65" s="40">
        <v>149522.04999999999</v>
      </c>
      <c r="CL65" s="40">
        <v>880971.05</v>
      </c>
      <c r="CM65" s="40">
        <v>2770284.7800000003</v>
      </c>
      <c r="CN65" s="40">
        <v>13488817.460000001</v>
      </c>
      <c r="CO65" s="40">
        <v>0</v>
      </c>
      <c r="CP65" s="40">
        <v>59500</v>
      </c>
      <c r="CQ65" s="40">
        <v>154393.79999999999</v>
      </c>
      <c r="CR65" s="40">
        <v>59500</v>
      </c>
      <c r="CS65" s="40">
        <v>0</v>
      </c>
      <c r="CT65" s="40">
        <v>154393.79999999999</v>
      </c>
      <c r="CU65" s="173">
        <v>2.5948537815126049</v>
      </c>
      <c r="CV65" s="40">
        <v>94893.799999999988</v>
      </c>
      <c r="CW65" s="40">
        <v>154393.79999999999</v>
      </c>
      <c r="CX65" s="40">
        <v>449646.43</v>
      </c>
      <c r="CY65" s="40">
        <v>213893.8</v>
      </c>
      <c r="CZ65" s="40">
        <v>0</v>
      </c>
      <c r="DA65" s="40">
        <v>604040.23</v>
      </c>
      <c r="DB65" s="215">
        <v>2.824019349789475</v>
      </c>
      <c r="DC65" s="40">
        <v>390146.43</v>
      </c>
      <c r="DD65" s="40">
        <v>362023.3</v>
      </c>
      <c r="DE65" s="40">
        <v>0</v>
      </c>
      <c r="DF65" s="40">
        <v>575917.1</v>
      </c>
      <c r="DG65" s="40">
        <v>0</v>
      </c>
      <c r="DH65" s="40">
        <v>604040.23</v>
      </c>
      <c r="DI65" s="215">
        <v>1.0488319065365483</v>
      </c>
      <c r="DJ65" s="40">
        <v>28123.130000000005</v>
      </c>
      <c r="DK65" s="40">
        <v>0</v>
      </c>
      <c r="DL65" s="40">
        <v>636304.37</v>
      </c>
      <c r="DM65" s="40">
        <v>575917.1</v>
      </c>
      <c r="DN65" s="40">
        <v>0</v>
      </c>
      <c r="DO65" s="40">
        <v>1240344.6000000001</v>
      </c>
      <c r="DP65" s="215">
        <v>2.1536860079341285</v>
      </c>
      <c r="DQ65" s="40">
        <v>664427.50000000012</v>
      </c>
      <c r="DR65" s="40">
        <v>210808.8</v>
      </c>
      <c r="DS65" s="40">
        <v>182709.62</v>
      </c>
      <c r="DT65" s="40">
        <v>786725.89999999991</v>
      </c>
      <c r="DU65" s="40">
        <v>0</v>
      </c>
      <c r="DV65" s="40">
        <v>1423054.2200000002</v>
      </c>
      <c r="DW65" s="215">
        <v>1.8088310299686339</v>
      </c>
      <c r="DX65" s="40">
        <v>636328.3200000003</v>
      </c>
      <c r="DY65" s="40">
        <v>454256.92</v>
      </c>
      <c r="DZ65" s="40">
        <v>622431.73</v>
      </c>
      <c r="EA65" s="40">
        <v>1240982.8199999998</v>
      </c>
      <c r="EB65" s="40">
        <v>0</v>
      </c>
      <c r="EC65" s="40">
        <v>2045485.9500000002</v>
      </c>
      <c r="ED65" s="215">
        <v>1.6482790229118567</v>
      </c>
      <c r="EE65" s="40">
        <v>804503.13000000035</v>
      </c>
      <c r="EF65" s="40">
        <v>0</v>
      </c>
      <c r="EG65" s="40">
        <v>665001.76</v>
      </c>
      <c r="EH65" s="40">
        <v>1240982.8199999998</v>
      </c>
      <c r="EI65" s="40">
        <v>0</v>
      </c>
      <c r="EJ65" s="40">
        <v>2710487.71</v>
      </c>
      <c r="EK65" s="215">
        <v>2.1841460383794842</v>
      </c>
      <c r="EL65" s="40">
        <v>1469504.8900000001</v>
      </c>
      <c r="EM65" s="40">
        <v>344014.62</v>
      </c>
      <c r="EN65" s="40">
        <v>384830.07</v>
      </c>
      <c r="EO65" s="40">
        <v>1584997.44</v>
      </c>
      <c r="EP65" s="40">
        <v>0</v>
      </c>
      <c r="EQ65" s="40">
        <v>3095317.78</v>
      </c>
      <c r="ER65" s="215">
        <v>1.9528850343127369</v>
      </c>
      <c r="ES65" s="40">
        <v>1510320.3399999999</v>
      </c>
      <c r="ET65" s="40">
        <v>412267.38</v>
      </c>
      <c r="EU65" s="40">
        <v>143765.76999999999</v>
      </c>
      <c r="EV65" s="40">
        <v>1997264.8199999998</v>
      </c>
      <c r="EW65" s="40">
        <v>0</v>
      </c>
      <c r="EX65" s="40">
        <v>3239083.55</v>
      </c>
      <c r="EY65" s="215">
        <v>1.6217596773171021</v>
      </c>
      <c r="EZ65" s="40">
        <v>1241818.73</v>
      </c>
      <c r="FA65" s="40">
        <v>0</v>
      </c>
      <c r="FB65" s="40">
        <v>449910.05999999994</v>
      </c>
      <c r="FC65" s="40">
        <v>1997264.8199999998</v>
      </c>
      <c r="FD65" s="40">
        <v>0</v>
      </c>
      <c r="FE65" s="40">
        <v>3688993.61</v>
      </c>
      <c r="FF65" s="215">
        <v>1.8470227748766936</v>
      </c>
      <c r="FG65" s="40">
        <v>1691728.79</v>
      </c>
      <c r="FH65" s="40">
        <v>608841.23</v>
      </c>
      <c r="FI65" s="40">
        <v>61161.86</v>
      </c>
      <c r="FJ65" s="40">
        <v>132710.35999999999</v>
      </c>
      <c r="FK65" s="40">
        <v>2880.16</v>
      </c>
      <c r="FL65" s="40">
        <v>-2880.16</v>
      </c>
      <c r="FM65" s="215">
        <v>-2.1702601062946407E-2</v>
      </c>
      <c r="FN65" s="40">
        <v>135590.51999999999</v>
      </c>
      <c r="FO65" s="40">
        <v>2880.16</v>
      </c>
      <c r="FP65" s="40">
        <v>-2880.16</v>
      </c>
      <c r="FQ65" s="215">
        <v>-2.1702601062946407E-2</v>
      </c>
      <c r="FR65" s="40">
        <v>135590.51999999999</v>
      </c>
      <c r="FS65" s="40">
        <v>0</v>
      </c>
      <c r="FT65" s="40">
        <v>29073.8</v>
      </c>
      <c r="FU65" s="215">
        <v>-2.1702601062946407E-2</v>
      </c>
      <c r="FV65" s="40">
        <v>0.2000000000007276</v>
      </c>
      <c r="FW65" s="40">
        <v>4562.8099999999995</v>
      </c>
      <c r="FX65" s="40">
        <v>130911.20000000001</v>
      </c>
      <c r="FY65" s="215">
        <v>0.98644295743000043</v>
      </c>
      <c r="FZ65" s="40">
        <v>1799.1599999999744</v>
      </c>
      <c r="GA65" s="40">
        <v>4562.8099999999995</v>
      </c>
      <c r="GB65" s="40">
        <v>130911.20000000001</v>
      </c>
      <c r="GC65" s="215">
        <v>0.98644295743000043</v>
      </c>
      <c r="GD65" s="40">
        <v>1799.1599999999744</v>
      </c>
      <c r="GE65" s="283">
        <v>2606106.0499999998</v>
      </c>
      <c r="GF65" s="283">
        <v>895580.99</v>
      </c>
      <c r="GG65" s="284">
        <v>13240349.030000001</v>
      </c>
      <c r="GH65" s="285"/>
    </row>
    <row r="66" spans="1:190" ht="75" customHeight="1" x14ac:dyDescent="0.3">
      <c r="A66" s="254" t="s">
        <v>1078</v>
      </c>
      <c r="B66" s="35">
        <v>54</v>
      </c>
      <c r="C66" s="35">
        <v>1</v>
      </c>
      <c r="D66" s="36" t="s">
        <v>44</v>
      </c>
      <c r="E66" s="37" t="s">
        <v>236</v>
      </c>
      <c r="F66" s="37" t="s">
        <v>465</v>
      </c>
      <c r="G66" s="38">
        <v>1</v>
      </c>
      <c r="H66" s="38" t="s">
        <v>1078</v>
      </c>
      <c r="I66" s="38" t="s">
        <v>41</v>
      </c>
      <c r="J66" s="38" t="s">
        <v>5</v>
      </c>
      <c r="K66" s="38" t="s">
        <v>221</v>
      </c>
      <c r="L66" s="38" t="s">
        <v>225</v>
      </c>
      <c r="M66" s="40">
        <v>9000000</v>
      </c>
      <c r="N66" s="40">
        <v>9000000</v>
      </c>
      <c r="O66" s="40">
        <v>0</v>
      </c>
      <c r="P66" s="98">
        <v>9000000</v>
      </c>
      <c r="Q66" s="40">
        <v>0</v>
      </c>
      <c r="R66" s="40">
        <v>0</v>
      </c>
      <c r="S66" s="40">
        <v>0</v>
      </c>
      <c r="T66" s="40" t="s">
        <v>5</v>
      </c>
      <c r="U66" s="40">
        <v>0</v>
      </c>
      <c r="V66" s="40">
        <v>990514.74</v>
      </c>
      <c r="W66" s="40">
        <v>0</v>
      </c>
      <c r="X66" s="40">
        <v>24896.44</v>
      </c>
      <c r="Y66" s="40">
        <v>237105.5</v>
      </c>
      <c r="Z66" s="40">
        <v>371529.43</v>
      </c>
      <c r="AA66" s="40">
        <v>134506.75</v>
      </c>
      <c r="AB66" s="40">
        <v>211316.21000000002</v>
      </c>
      <c r="AC66" s="40">
        <v>0</v>
      </c>
      <c r="AD66" s="40">
        <v>218856.03</v>
      </c>
      <c r="AE66" s="40">
        <v>209658.55</v>
      </c>
      <c r="AF66" s="40">
        <v>71823.05</v>
      </c>
      <c r="AG66" s="40">
        <v>177578.71</v>
      </c>
      <c r="AH66" s="40">
        <v>181885.09</v>
      </c>
      <c r="AI66" s="40">
        <v>1839155.7600000002</v>
      </c>
      <c r="AJ66" s="40">
        <v>2829670.5</v>
      </c>
      <c r="AK66" s="40">
        <v>1631461.7199999997</v>
      </c>
      <c r="AL66" s="40">
        <v>4461132.22</v>
      </c>
      <c r="AM66" s="40">
        <v>173453</v>
      </c>
      <c r="AN66" s="40">
        <v>124856.98000000001</v>
      </c>
      <c r="AO66" s="40">
        <v>239938.93999999997</v>
      </c>
      <c r="AP66" s="40">
        <v>33091.89</v>
      </c>
      <c r="AQ66" s="40">
        <v>0</v>
      </c>
      <c r="AR66" s="40">
        <v>38284.230000000003</v>
      </c>
      <c r="AS66" s="40">
        <v>347210.71</v>
      </c>
      <c r="AT66" s="40">
        <v>17350</v>
      </c>
      <c r="AU66" s="40">
        <v>63217.27</v>
      </c>
      <c r="AV66" s="40">
        <v>22031.62</v>
      </c>
      <c r="AW66" s="40">
        <v>0</v>
      </c>
      <c r="AX66" s="40">
        <v>285642.65000000002</v>
      </c>
      <c r="AY66" s="40">
        <v>1345077.29</v>
      </c>
      <c r="AZ66" s="40">
        <v>5806209.5099999998</v>
      </c>
      <c r="BA66" s="40">
        <v>143696.64000000001</v>
      </c>
      <c r="BB66" s="40">
        <v>0</v>
      </c>
      <c r="BC66" s="40">
        <v>135921.60999999999</v>
      </c>
      <c r="BD66" s="40">
        <v>148484.9</v>
      </c>
      <c r="BE66" s="40">
        <v>41829.71</v>
      </c>
      <c r="BF66" s="40">
        <v>80706.490000000005</v>
      </c>
      <c r="BG66" s="40">
        <v>120642.56</v>
      </c>
      <c r="BH66" s="40">
        <v>7650</v>
      </c>
      <c r="BI66" s="40">
        <v>15793.37</v>
      </c>
      <c r="BJ66" s="40">
        <v>63655</v>
      </c>
      <c r="BK66" s="40">
        <v>140317.94</v>
      </c>
      <c r="BL66" s="40">
        <v>19439.330000000002</v>
      </c>
      <c r="BM66" s="40">
        <v>918137.55000000016</v>
      </c>
      <c r="BN66" s="40">
        <v>0</v>
      </c>
      <c r="BO66" s="40">
        <v>67629.73000000001</v>
      </c>
      <c r="BP66" s="40">
        <v>59015.43</v>
      </c>
      <c r="BQ66" s="40">
        <v>12070.33</v>
      </c>
      <c r="BR66" s="40">
        <v>14665.51</v>
      </c>
      <c r="BS66" s="40">
        <v>72786.83</v>
      </c>
      <c r="BT66" s="40">
        <v>21443</v>
      </c>
      <c r="BU66" s="40">
        <v>14410.54</v>
      </c>
      <c r="BV66" s="40">
        <v>84769</v>
      </c>
      <c r="BW66" s="40">
        <v>101985.94</v>
      </c>
      <c r="BX66" s="40">
        <v>20764.349999999999</v>
      </c>
      <c r="BY66" s="40">
        <v>60315.200000000012</v>
      </c>
      <c r="BZ66" s="40">
        <v>529855.86</v>
      </c>
      <c r="CA66" s="40">
        <v>95445.49</v>
      </c>
      <c r="CB66" s="40">
        <v>58929.83</v>
      </c>
      <c r="CC66" s="40">
        <v>31574.61</v>
      </c>
      <c r="CD66" s="40">
        <v>38870.5</v>
      </c>
      <c r="CE66" s="40">
        <v>50802.34</v>
      </c>
      <c r="CF66" s="40">
        <v>43172.899999999907</v>
      </c>
      <c r="CG66" s="40">
        <v>12000</v>
      </c>
      <c r="CH66" s="40">
        <v>31265.559999999998</v>
      </c>
      <c r="CI66" s="40">
        <v>34054.540000000008</v>
      </c>
      <c r="CJ66" s="40">
        <v>82937.47000000003</v>
      </c>
      <c r="CK66" s="40">
        <v>22795.559999999998</v>
      </c>
      <c r="CL66" s="40">
        <v>126938.61</v>
      </c>
      <c r="CM66" s="40">
        <v>628787.40999999992</v>
      </c>
      <c r="CN66" s="40">
        <v>8158722.9199999999</v>
      </c>
      <c r="CO66" s="40">
        <v>0</v>
      </c>
      <c r="CP66" s="40">
        <v>36219.54</v>
      </c>
      <c r="CQ66" s="40">
        <v>26654.04</v>
      </c>
      <c r="CR66" s="40">
        <v>36219.54</v>
      </c>
      <c r="CS66" s="40">
        <v>0</v>
      </c>
      <c r="CT66" s="40">
        <v>26654.04</v>
      </c>
      <c r="CU66" s="173">
        <v>0.73590222294374807</v>
      </c>
      <c r="CV66" s="40">
        <v>-9565.5</v>
      </c>
      <c r="CW66" s="40">
        <v>63713.38</v>
      </c>
      <c r="CX66" s="40">
        <v>45797.369999999995</v>
      </c>
      <c r="CY66" s="40">
        <v>99932.92</v>
      </c>
      <c r="CZ66" s="40">
        <v>0</v>
      </c>
      <c r="DA66" s="40">
        <v>72451.41</v>
      </c>
      <c r="DB66" s="215">
        <v>0.7250004302886377</v>
      </c>
      <c r="DC66" s="40">
        <v>-27481.509999999995</v>
      </c>
      <c r="DD66" s="40">
        <v>0</v>
      </c>
      <c r="DE66" s="40">
        <v>600</v>
      </c>
      <c r="DF66" s="40">
        <v>99932.92</v>
      </c>
      <c r="DG66" s="40">
        <v>0</v>
      </c>
      <c r="DH66" s="40">
        <v>73051.41</v>
      </c>
      <c r="DI66" s="215">
        <v>0.73100445779028578</v>
      </c>
      <c r="DJ66" s="40">
        <v>-26881.509999999995</v>
      </c>
      <c r="DK66" s="40">
        <v>10020</v>
      </c>
      <c r="DL66" s="40">
        <v>19325.410000000003</v>
      </c>
      <c r="DM66" s="40">
        <v>109952.92</v>
      </c>
      <c r="DN66" s="40">
        <v>0</v>
      </c>
      <c r="DO66" s="40">
        <v>92376.82</v>
      </c>
      <c r="DP66" s="215">
        <v>0.84014885643782822</v>
      </c>
      <c r="DQ66" s="40">
        <v>-17576.099999999991</v>
      </c>
      <c r="DR66" s="40">
        <v>13550.48</v>
      </c>
      <c r="DS66" s="40">
        <v>19697.879999999997</v>
      </c>
      <c r="DT66" s="40">
        <v>123503.4</v>
      </c>
      <c r="DU66" s="40">
        <v>0</v>
      </c>
      <c r="DV66" s="40">
        <v>112074.70000000001</v>
      </c>
      <c r="DW66" s="215">
        <v>0.90746246662035224</v>
      </c>
      <c r="DX66" s="40">
        <v>-11428.699999999983</v>
      </c>
      <c r="DY66" s="40">
        <v>0</v>
      </c>
      <c r="DZ66" s="40">
        <v>19198.440000000002</v>
      </c>
      <c r="EA66" s="40">
        <v>123503.4</v>
      </c>
      <c r="EB66" s="40">
        <v>0</v>
      </c>
      <c r="EC66" s="40">
        <v>131273.14000000001</v>
      </c>
      <c r="ED66" s="215">
        <v>1.0629111425272504</v>
      </c>
      <c r="EE66" s="40">
        <v>7769.7400000000198</v>
      </c>
      <c r="EF66" s="40">
        <v>52621.5</v>
      </c>
      <c r="EG66" s="40">
        <v>58522.070000000007</v>
      </c>
      <c r="EH66" s="40">
        <v>176124.9</v>
      </c>
      <c r="EI66" s="40">
        <v>0</v>
      </c>
      <c r="EJ66" s="40">
        <v>189795.21000000002</v>
      </c>
      <c r="EK66" s="215">
        <v>1.0776171342041927</v>
      </c>
      <c r="EL66" s="40">
        <v>13670.310000000027</v>
      </c>
      <c r="EM66" s="40">
        <v>6750</v>
      </c>
      <c r="EN66" s="40">
        <v>20533.86</v>
      </c>
      <c r="EO66" s="40">
        <v>182874.9</v>
      </c>
      <c r="EP66" s="40">
        <v>0</v>
      </c>
      <c r="EQ66" s="40">
        <v>210329.07</v>
      </c>
      <c r="ER66" s="215">
        <v>1.1501254136024135</v>
      </c>
      <c r="ES66" s="40">
        <v>27454.170000000013</v>
      </c>
      <c r="ET66" s="40">
        <v>0</v>
      </c>
      <c r="EU66" s="40">
        <v>7658.0400000000009</v>
      </c>
      <c r="EV66" s="40">
        <v>182874.9</v>
      </c>
      <c r="EW66" s="40">
        <v>0</v>
      </c>
      <c r="EX66" s="40">
        <v>217987.11000000002</v>
      </c>
      <c r="EY66" s="215">
        <v>1.1920012533157913</v>
      </c>
      <c r="EZ66" s="40">
        <v>35112.210000000021</v>
      </c>
      <c r="FA66" s="40">
        <v>22694.33</v>
      </c>
      <c r="FB66" s="40">
        <v>22072.48000000001</v>
      </c>
      <c r="FC66" s="40">
        <v>205569.22999999998</v>
      </c>
      <c r="FD66" s="40">
        <v>0</v>
      </c>
      <c r="FE66" s="40">
        <v>240059.59000000003</v>
      </c>
      <c r="FF66" s="215">
        <v>1.1677797791041007</v>
      </c>
      <c r="FG66" s="40">
        <v>34490.360000000044</v>
      </c>
      <c r="FH66" s="40">
        <v>64863.75</v>
      </c>
      <c r="FI66" s="40">
        <v>35673</v>
      </c>
      <c r="FJ66" s="40">
        <v>126616.68</v>
      </c>
      <c r="FK66" s="40">
        <v>0</v>
      </c>
      <c r="FL66" s="40">
        <v>0</v>
      </c>
      <c r="FM66" s="215">
        <v>0</v>
      </c>
      <c r="FN66" s="40">
        <v>126616.68</v>
      </c>
      <c r="FO66" s="40">
        <v>0</v>
      </c>
      <c r="FP66" s="40">
        <v>0</v>
      </c>
      <c r="FQ66" s="215">
        <v>0</v>
      </c>
      <c r="FR66" s="40">
        <v>126616.68</v>
      </c>
      <c r="FS66" s="40">
        <v>0</v>
      </c>
      <c r="FT66" s="40">
        <v>242031.91</v>
      </c>
      <c r="FU66" s="215">
        <v>0.59996439647604116</v>
      </c>
      <c r="FV66" s="40">
        <v>0.10999999998603016</v>
      </c>
      <c r="FW66" s="40">
        <v>0</v>
      </c>
      <c r="FX66" s="40">
        <v>125040.50000000003</v>
      </c>
      <c r="FY66" s="215">
        <v>0.98755156113712694</v>
      </c>
      <c r="FZ66" s="40">
        <v>1576.1799999999639</v>
      </c>
      <c r="GA66" s="40">
        <v>0</v>
      </c>
      <c r="GB66" s="40">
        <v>125040.50000000003</v>
      </c>
      <c r="GC66" s="215">
        <v>0.98755156113712694</v>
      </c>
      <c r="GD66" s="40">
        <v>1576.1799999999639</v>
      </c>
      <c r="GE66" s="283">
        <v>270432.98</v>
      </c>
      <c r="GF66" s="283">
        <v>655421.31999999995</v>
      </c>
      <c r="GG66" s="284">
        <v>8808844.629999999</v>
      </c>
      <c r="GH66" s="285"/>
    </row>
    <row r="67" spans="1:190" ht="75" customHeight="1" x14ac:dyDescent="0.3">
      <c r="A67" s="254" t="s">
        <v>1211</v>
      </c>
      <c r="B67" s="35">
        <v>55</v>
      </c>
      <c r="C67" s="35">
        <v>8</v>
      </c>
      <c r="D67" s="38" t="s">
        <v>97</v>
      </c>
      <c r="E67" s="37" t="s">
        <v>302</v>
      </c>
      <c r="F67" s="37" t="s">
        <v>548</v>
      </c>
      <c r="G67" s="41" t="s">
        <v>33</v>
      </c>
      <c r="H67" s="38" t="s">
        <v>1211</v>
      </c>
      <c r="I67" s="41" t="s">
        <v>34</v>
      </c>
      <c r="J67" s="41" t="s">
        <v>4</v>
      </c>
      <c r="K67" s="38" t="s">
        <v>222</v>
      </c>
      <c r="L67" s="38" t="s">
        <v>225</v>
      </c>
      <c r="M67" s="40">
        <v>5662265</v>
      </c>
      <c r="N67" s="40">
        <v>5662265</v>
      </c>
      <c r="O67" s="40">
        <v>0</v>
      </c>
      <c r="P67" s="40">
        <v>0</v>
      </c>
      <c r="Q67" s="98">
        <v>5662265</v>
      </c>
      <c r="R67" s="40">
        <v>0</v>
      </c>
      <c r="S67" s="40">
        <v>0</v>
      </c>
      <c r="T67" s="40" t="s">
        <v>4</v>
      </c>
      <c r="U67" s="40">
        <v>0</v>
      </c>
      <c r="V67" s="40">
        <v>0</v>
      </c>
      <c r="W67" s="40">
        <v>113840.36</v>
      </c>
      <c r="X67" s="40">
        <v>0</v>
      </c>
      <c r="Y67" s="40">
        <v>281502.83</v>
      </c>
      <c r="Z67" s="40">
        <v>0</v>
      </c>
      <c r="AA67" s="40">
        <v>165573.89000000001</v>
      </c>
      <c r="AB67" s="40">
        <v>0</v>
      </c>
      <c r="AC67" s="40">
        <v>0</v>
      </c>
      <c r="AD67" s="40">
        <v>0</v>
      </c>
      <c r="AE67" s="40">
        <v>0</v>
      </c>
      <c r="AF67" s="40">
        <v>101733.92</v>
      </c>
      <c r="AG67" s="40">
        <v>0</v>
      </c>
      <c r="AH67" s="40">
        <v>63907.22</v>
      </c>
      <c r="AI67" s="40">
        <v>726558.22000000009</v>
      </c>
      <c r="AJ67" s="40">
        <v>726558.22000000009</v>
      </c>
      <c r="AK67" s="40">
        <v>671347.6</v>
      </c>
      <c r="AL67" s="40">
        <v>1397905.82</v>
      </c>
      <c r="AM67" s="40">
        <v>182302.59</v>
      </c>
      <c r="AN67" s="40">
        <v>0</v>
      </c>
      <c r="AO67" s="40">
        <v>0</v>
      </c>
      <c r="AP67" s="40">
        <v>238188.61</v>
      </c>
      <c r="AQ67" s="40">
        <v>0</v>
      </c>
      <c r="AR67" s="40">
        <v>0</v>
      </c>
      <c r="AS67" s="40">
        <v>96727.54</v>
      </c>
      <c r="AT67" s="40">
        <v>0</v>
      </c>
      <c r="AU67" s="40">
        <v>0</v>
      </c>
      <c r="AV67" s="40">
        <v>122365.52</v>
      </c>
      <c r="AW67" s="40">
        <v>0</v>
      </c>
      <c r="AX67" s="40">
        <v>0</v>
      </c>
      <c r="AY67" s="40">
        <v>639584.25999999989</v>
      </c>
      <c r="AZ67" s="40">
        <v>2037490.08</v>
      </c>
      <c r="BA67" s="40">
        <v>144403.76</v>
      </c>
      <c r="BB67" s="40">
        <v>0</v>
      </c>
      <c r="BC67" s="40">
        <v>0</v>
      </c>
      <c r="BD67" s="40">
        <v>0</v>
      </c>
      <c r="BE67" s="40">
        <v>0</v>
      </c>
      <c r="BF67" s="40">
        <v>279227.86</v>
      </c>
      <c r="BG67" s="40">
        <v>0</v>
      </c>
      <c r="BH67" s="40">
        <v>0</v>
      </c>
      <c r="BI67" s="40">
        <v>1474.61</v>
      </c>
      <c r="BJ67" s="40">
        <v>0</v>
      </c>
      <c r="BK67" s="40">
        <v>0</v>
      </c>
      <c r="BL67" s="40">
        <v>138331.6</v>
      </c>
      <c r="BM67" s="40">
        <v>563437.82999999996</v>
      </c>
      <c r="BN67" s="40">
        <v>116495.97</v>
      </c>
      <c r="BO67" s="40">
        <v>0</v>
      </c>
      <c r="BP67" s="40">
        <v>106204.61</v>
      </c>
      <c r="BQ67" s="40">
        <v>96556.85</v>
      </c>
      <c r="BR67" s="40">
        <v>0</v>
      </c>
      <c r="BS67" s="40">
        <v>0</v>
      </c>
      <c r="BT67" s="40">
        <v>0</v>
      </c>
      <c r="BU67" s="40">
        <v>113436.7</v>
      </c>
      <c r="BV67" s="40">
        <v>0</v>
      </c>
      <c r="BW67" s="40">
        <v>0</v>
      </c>
      <c r="BX67" s="40">
        <v>173243.23</v>
      </c>
      <c r="BY67" s="40">
        <v>122.39</v>
      </c>
      <c r="BZ67" s="40">
        <v>606059.75000000012</v>
      </c>
      <c r="CA67" s="40">
        <v>0</v>
      </c>
      <c r="CB67" s="40">
        <v>99809.16</v>
      </c>
      <c r="CC67" s="40">
        <v>0</v>
      </c>
      <c r="CD67" s="40">
        <v>146855.20000000001</v>
      </c>
      <c r="CE67" s="40">
        <v>0</v>
      </c>
      <c r="CF67" s="40">
        <v>0</v>
      </c>
      <c r="CG67" s="40">
        <v>242742.71</v>
      </c>
      <c r="CH67" s="40">
        <v>0</v>
      </c>
      <c r="CI67" s="40">
        <v>0</v>
      </c>
      <c r="CJ67" s="40">
        <v>0</v>
      </c>
      <c r="CK67" s="40">
        <v>148096.24</v>
      </c>
      <c r="CL67" s="40">
        <v>123357.64</v>
      </c>
      <c r="CM67" s="40">
        <v>760860.95000000007</v>
      </c>
      <c r="CN67" s="40">
        <v>5576886.4700000007</v>
      </c>
      <c r="CO67" s="40">
        <v>2938.77</v>
      </c>
      <c r="CP67" s="40">
        <v>342701.84</v>
      </c>
      <c r="CQ67" s="40">
        <v>342701.84</v>
      </c>
      <c r="CR67" s="40">
        <v>345640.61000000004</v>
      </c>
      <c r="CS67" s="40">
        <v>0</v>
      </c>
      <c r="CT67" s="40">
        <v>345640.61000000004</v>
      </c>
      <c r="CU67" s="173">
        <v>1</v>
      </c>
      <c r="CV67" s="40">
        <v>0</v>
      </c>
      <c r="CW67" s="40">
        <v>0</v>
      </c>
      <c r="CX67" s="40">
        <v>0</v>
      </c>
      <c r="CY67" s="40">
        <v>345640.61000000004</v>
      </c>
      <c r="CZ67" s="40">
        <v>0</v>
      </c>
      <c r="DA67" s="40">
        <v>345640.61000000004</v>
      </c>
      <c r="DB67" s="215">
        <v>1</v>
      </c>
      <c r="DC67" s="40">
        <v>0</v>
      </c>
      <c r="DD67" s="40">
        <v>0</v>
      </c>
      <c r="DE67" s="40">
        <v>0</v>
      </c>
      <c r="DF67" s="40">
        <v>345640.61000000004</v>
      </c>
      <c r="DG67" s="40">
        <v>0</v>
      </c>
      <c r="DH67" s="40">
        <v>345640.61000000004</v>
      </c>
      <c r="DI67" s="215">
        <v>1</v>
      </c>
      <c r="DJ67" s="40">
        <v>0</v>
      </c>
      <c r="DK67" s="40">
        <v>0</v>
      </c>
      <c r="DL67" s="40">
        <v>0</v>
      </c>
      <c r="DM67" s="40">
        <v>345640.61000000004</v>
      </c>
      <c r="DN67" s="40">
        <v>0</v>
      </c>
      <c r="DO67" s="40">
        <v>345640.61000000004</v>
      </c>
      <c r="DP67" s="215">
        <v>1</v>
      </c>
      <c r="DQ67" s="40">
        <v>0</v>
      </c>
      <c r="DR67" s="40">
        <v>419417.79</v>
      </c>
      <c r="DS67" s="40">
        <v>0</v>
      </c>
      <c r="DT67" s="40">
        <v>765058.4</v>
      </c>
      <c r="DU67" s="40">
        <v>0</v>
      </c>
      <c r="DV67" s="40">
        <v>345640.61000000004</v>
      </c>
      <c r="DW67" s="215">
        <v>0.45178330177147263</v>
      </c>
      <c r="DX67" s="212">
        <v>-419417.79</v>
      </c>
      <c r="DY67" s="40">
        <v>0</v>
      </c>
      <c r="DZ67" s="40">
        <v>374186.97</v>
      </c>
      <c r="EA67" s="40">
        <v>765058.4</v>
      </c>
      <c r="EB67" s="40">
        <v>0</v>
      </c>
      <c r="EC67" s="40">
        <v>719827.58000000007</v>
      </c>
      <c r="ED67" s="215">
        <v>0.94087925836772734</v>
      </c>
      <c r="EE67" s="40">
        <v>-45230.819999999949</v>
      </c>
      <c r="EF67" s="40">
        <v>0</v>
      </c>
      <c r="EG67" s="40">
        <v>0</v>
      </c>
      <c r="EH67" s="40">
        <v>765058.4</v>
      </c>
      <c r="EI67" s="40">
        <v>0</v>
      </c>
      <c r="EJ67" s="40">
        <v>719827.58000000007</v>
      </c>
      <c r="EK67" s="215">
        <v>0.94087925836772734</v>
      </c>
      <c r="EL67" s="40">
        <v>-45230.819999999949</v>
      </c>
      <c r="EM67" s="40">
        <v>346714.03</v>
      </c>
      <c r="EN67" s="40">
        <v>479139.25</v>
      </c>
      <c r="EO67" s="40">
        <v>1111772.4300000002</v>
      </c>
      <c r="EP67" s="40">
        <v>0</v>
      </c>
      <c r="EQ67" s="40">
        <v>1198966.83</v>
      </c>
      <c r="ER67" s="215">
        <v>1.0784282805070098</v>
      </c>
      <c r="ES67" s="40">
        <v>87194.399999999907</v>
      </c>
      <c r="ET67" s="40">
        <v>0</v>
      </c>
      <c r="EU67" s="40">
        <v>0</v>
      </c>
      <c r="EV67" s="40">
        <v>1111772.4300000002</v>
      </c>
      <c r="EW67" s="40">
        <v>0</v>
      </c>
      <c r="EX67" s="40">
        <v>1198966.83</v>
      </c>
      <c r="EY67" s="215">
        <v>1.0784282805070098</v>
      </c>
      <c r="EZ67" s="40">
        <v>87194.399999999907</v>
      </c>
      <c r="FA67" s="40">
        <v>0</v>
      </c>
      <c r="FB67" s="40">
        <v>410071.03</v>
      </c>
      <c r="FC67" s="40">
        <v>1111772.4300000002</v>
      </c>
      <c r="FD67" s="40">
        <v>0</v>
      </c>
      <c r="FE67" s="40">
        <v>1609037.86</v>
      </c>
      <c r="FF67" s="215">
        <v>1.4472726761177195</v>
      </c>
      <c r="FG67" s="40">
        <v>497265.42999999993</v>
      </c>
      <c r="FH67" s="40">
        <v>193370.72</v>
      </c>
      <c r="FI67" s="40">
        <v>0</v>
      </c>
      <c r="FJ67" s="40">
        <v>156051.59</v>
      </c>
      <c r="FK67" s="40">
        <v>0</v>
      </c>
      <c r="FL67" s="40">
        <v>0</v>
      </c>
      <c r="FM67" s="215">
        <v>0</v>
      </c>
      <c r="FN67" s="40">
        <v>156051.59</v>
      </c>
      <c r="FO67" s="40">
        <v>0</v>
      </c>
      <c r="FP67" s="40">
        <v>0</v>
      </c>
      <c r="FQ67" s="215">
        <v>0</v>
      </c>
      <c r="FR67" s="40">
        <v>156051.59</v>
      </c>
      <c r="FS67" s="40">
        <v>0</v>
      </c>
      <c r="FT67" s="40">
        <v>155120.63</v>
      </c>
      <c r="FU67" s="215">
        <v>0.99403428058631127</v>
      </c>
      <c r="FV67" s="40">
        <v>930.95999999999185</v>
      </c>
      <c r="FW67" s="40">
        <v>0</v>
      </c>
      <c r="FX67" s="40">
        <v>155120.63</v>
      </c>
      <c r="FY67" s="215">
        <v>0.99403428058631127</v>
      </c>
      <c r="FZ67" s="40">
        <v>930.95999999999185</v>
      </c>
      <c r="GA67" s="40">
        <v>0</v>
      </c>
      <c r="GB67" s="40">
        <v>155120.63</v>
      </c>
      <c r="GC67" s="215">
        <v>0.99403428058631127</v>
      </c>
      <c r="GD67" s="40">
        <v>930.95999999999185</v>
      </c>
      <c r="GE67" s="283">
        <v>1305143.1500000001</v>
      </c>
      <c r="GF67" s="283">
        <v>259733.56</v>
      </c>
      <c r="GG67" s="284">
        <v>5532725.3200000003</v>
      </c>
      <c r="GH67" s="285"/>
    </row>
    <row r="68" spans="1:190" ht="75" customHeight="1" x14ac:dyDescent="0.3">
      <c r="A68" s="254" t="s">
        <v>1079</v>
      </c>
      <c r="B68" s="35">
        <v>56</v>
      </c>
      <c r="C68" s="35">
        <v>1</v>
      </c>
      <c r="D68" s="36" t="s">
        <v>44</v>
      </c>
      <c r="E68" s="37" t="s">
        <v>236</v>
      </c>
      <c r="F68" s="37" t="s">
        <v>465</v>
      </c>
      <c r="G68" s="38">
        <v>2</v>
      </c>
      <c r="H68" s="38" t="s">
        <v>1079</v>
      </c>
      <c r="I68" s="38" t="s">
        <v>41</v>
      </c>
      <c r="J68" s="38" t="s">
        <v>5</v>
      </c>
      <c r="K68" s="38" t="s">
        <v>221</v>
      </c>
      <c r="L68" s="38" t="s">
        <v>225</v>
      </c>
      <c r="M68" s="40">
        <v>5735844</v>
      </c>
      <c r="N68" s="40">
        <v>5735844</v>
      </c>
      <c r="O68" s="40">
        <v>0</v>
      </c>
      <c r="P68" s="98">
        <v>5735844</v>
      </c>
      <c r="Q68" s="40">
        <v>0</v>
      </c>
      <c r="R68" s="40">
        <v>0</v>
      </c>
      <c r="S68" s="40">
        <v>0</v>
      </c>
      <c r="T68" s="40" t="s">
        <v>5</v>
      </c>
      <c r="U68" s="40">
        <v>0</v>
      </c>
      <c r="V68" s="40">
        <v>0</v>
      </c>
      <c r="W68" s="40">
        <v>0</v>
      </c>
      <c r="X68" s="40">
        <v>0</v>
      </c>
      <c r="Y68" s="40">
        <v>0</v>
      </c>
      <c r="Z68" s="40">
        <v>0</v>
      </c>
      <c r="AA68" s="40">
        <v>0</v>
      </c>
      <c r="AB68" s="40">
        <v>0</v>
      </c>
      <c r="AC68" s="40">
        <v>0</v>
      </c>
      <c r="AD68" s="40">
        <v>0</v>
      </c>
      <c r="AE68" s="40">
        <v>0</v>
      </c>
      <c r="AF68" s="40">
        <v>0</v>
      </c>
      <c r="AG68" s="40">
        <v>0</v>
      </c>
      <c r="AH68" s="40">
        <v>0</v>
      </c>
      <c r="AI68" s="40">
        <v>0</v>
      </c>
      <c r="AJ68" s="40">
        <v>0</v>
      </c>
      <c r="AK68" s="40">
        <v>0</v>
      </c>
      <c r="AL68" s="40">
        <v>0</v>
      </c>
      <c r="AM68" s="40">
        <v>0</v>
      </c>
      <c r="AN68" s="40">
        <v>0</v>
      </c>
      <c r="AO68" s="40">
        <v>0</v>
      </c>
      <c r="AP68" s="40">
        <v>0</v>
      </c>
      <c r="AQ68" s="40">
        <v>0</v>
      </c>
      <c r="AR68" s="40">
        <v>0</v>
      </c>
      <c r="AS68" s="40">
        <v>0</v>
      </c>
      <c r="AT68" s="40">
        <v>0</v>
      </c>
      <c r="AU68" s="40">
        <v>0</v>
      </c>
      <c r="AV68" s="40">
        <v>0</v>
      </c>
      <c r="AW68" s="40">
        <v>0</v>
      </c>
      <c r="AX68" s="40">
        <v>0</v>
      </c>
      <c r="AY68" s="40">
        <v>0</v>
      </c>
      <c r="AZ68" s="40">
        <v>0</v>
      </c>
      <c r="BA68" s="40">
        <v>0</v>
      </c>
      <c r="BB68" s="40">
        <v>0</v>
      </c>
      <c r="BC68" s="40">
        <v>0</v>
      </c>
      <c r="BD68" s="40">
        <v>0</v>
      </c>
      <c r="BE68" s="40">
        <v>0</v>
      </c>
      <c r="BF68" s="40">
        <v>97615.87</v>
      </c>
      <c r="BG68" s="40">
        <v>60000</v>
      </c>
      <c r="BH68" s="40">
        <v>23666.5</v>
      </c>
      <c r="BI68" s="40">
        <v>0</v>
      </c>
      <c r="BJ68" s="40">
        <v>18000</v>
      </c>
      <c r="BK68" s="40">
        <v>36000</v>
      </c>
      <c r="BL68" s="40">
        <v>71329.27</v>
      </c>
      <c r="BM68" s="40">
        <v>306611.64</v>
      </c>
      <c r="BN68" s="40">
        <v>0</v>
      </c>
      <c r="BO68" s="40">
        <v>144927.25</v>
      </c>
      <c r="BP68" s="40">
        <v>95679</v>
      </c>
      <c r="BQ68" s="40">
        <v>0</v>
      </c>
      <c r="BR68" s="40">
        <v>0</v>
      </c>
      <c r="BS68" s="40">
        <v>31767.16</v>
      </c>
      <c r="BT68" s="40">
        <v>63992.5</v>
      </c>
      <c r="BU68" s="40">
        <v>0</v>
      </c>
      <c r="BV68" s="40">
        <v>122338.54000000001</v>
      </c>
      <c r="BW68" s="40">
        <v>60109</v>
      </c>
      <c r="BX68" s="40">
        <v>0</v>
      </c>
      <c r="BY68" s="40">
        <v>54800.21</v>
      </c>
      <c r="BZ68" s="40">
        <v>573613.65999999992</v>
      </c>
      <c r="CA68" s="40">
        <v>135401</v>
      </c>
      <c r="CB68" s="40">
        <v>13320</v>
      </c>
      <c r="CC68" s="40">
        <v>68092.28</v>
      </c>
      <c r="CD68" s="40">
        <v>22684.799999999999</v>
      </c>
      <c r="CE68" s="40">
        <v>29248</v>
      </c>
      <c r="CF68" s="40">
        <v>64803.890000000014</v>
      </c>
      <c r="CG68" s="40">
        <v>0</v>
      </c>
      <c r="CH68" s="40">
        <v>0</v>
      </c>
      <c r="CI68" s="40">
        <v>89553</v>
      </c>
      <c r="CJ68" s="40">
        <v>111760.78</v>
      </c>
      <c r="CK68" s="40">
        <v>50476.21</v>
      </c>
      <c r="CL68" s="40">
        <v>73571.45</v>
      </c>
      <c r="CM68" s="40">
        <v>658911.40999999992</v>
      </c>
      <c r="CN68" s="40">
        <v>1982679.03</v>
      </c>
      <c r="CO68" s="40">
        <v>46764</v>
      </c>
      <c r="CP68" s="40">
        <v>20518</v>
      </c>
      <c r="CQ68" s="40">
        <v>20518</v>
      </c>
      <c r="CR68" s="40">
        <v>67282</v>
      </c>
      <c r="CS68" s="40">
        <v>0</v>
      </c>
      <c r="CT68" s="40">
        <v>67282</v>
      </c>
      <c r="CU68" s="173">
        <v>1</v>
      </c>
      <c r="CV68" s="40">
        <v>0</v>
      </c>
      <c r="CW68" s="40">
        <v>122471.18</v>
      </c>
      <c r="CX68" s="40">
        <v>22338.5</v>
      </c>
      <c r="CY68" s="40">
        <v>189753.18</v>
      </c>
      <c r="CZ68" s="40">
        <v>0</v>
      </c>
      <c r="DA68" s="40">
        <v>89620.5</v>
      </c>
      <c r="DB68" s="215">
        <v>0.47230038516350559</v>
      </c>
      <c r="DC68" s="40">
        <v>-100132.68</v>
      </c>
      <c r="DD68" s="40">
        <v>0</v>
      </c>
      <c r="DE68" s="40">
        <v>86191.520000000019</v>
      </c>
      <c r="DF68" s="40">
        <v>189753.18</v>
      </c>
      <c r="DG68" s="40">
        <v>0</v>
      </c>
      <c r="DH68" s="40">
        <v>175812.02000000002</v>
      </c>
      <c r="DI68" s="215">
        <v>0.92653003232936615</v>
      </c>
      <c r="DJ68" s="40">
        <v>-13941.159999999974</v>
      </c>
      <c r="DK68" s="40">
        <v>0</v>
      </c>
      <c r="DL68" s="40">
        <v>0</v>
      </c>
      <c r="DM68" s="40">
        <v>189753.18</v>
      </c>
      <c r="DN68" s="40">
        <v>0</v>
      </c>
      <c r="DO68" s="40">
        <v>175812.02000000002</v>
      </c>
      <c r="DP68" s="215">
        <v>0.92653003232936615</v>
      </c>
      <c r="DQ68" s="40">
        <v>-13941.159999999974</v>
      </c>
      <c r="DR68" s="40">
        <v>150000</v>
      </c>
      <c r="DS68" s="40">
        <v>70553.859999999986</v>
      </c>
      <c r="DT68" s="40">
        <v>339753.18</v>
      </c>
      <c r="DU68" s="40">
        <v>0</v>
      </c>
      <c r="DV68" s="40">
        <v>246365.88</v>
      </c>
      <c r="DW68" s="215">
        <v>0.72513193253996922</v>
      </c>
      <c r="DX68" s="40">
        <v>-93387.299999999988</v>
      </c>
      <c r="DY68" s="40">
        <v>0</v>
      </c>
      <c r="DZ68" s="40">
        <v>0</v>
      </c>
      <c r="EA68" s="40">
        <v>339753.18</v>
      </c>
      <c r="EB68" s="40">
        <v>0</v>
      </c>
      <c r="EC68" s="40">
        <v>246365.88</v>
      </c>
      <c r="ED68" s="215">
        <v>0.72513193253996922</v>
      </c>
      <c r="EE68" s="40">
        <v>-93387.299999999988</v>
      </c>
      <c r="EF68" s="40">
        <v>76500</v>
      </c>
      <c r="EG68" s="40">
        <v>21483.749999999985</v>
      </c>
      <c r="EH68" s="40">
        <v>416253.18</v>
      </c>
      <c r="EI68" s="40">
        <v>0</v>
      </c>
      <c r="EJ68" s="40">
        <v>267849.63</v>
      </c>
      <c r="EK68" s="215">
        <v>0.64347767865701355</v>
      </c>
      <c r="EL68" s="40">
        <v>-148403.54999999999</v>
      </c>
      <c r="EM68" s="40">
        <v>163500</v>
      </c>
      <c r="EN68" s="40">
        <v>88468.25</v>
      </c>
      <c r="EO68" s="40">
        <v>579753.17999999993</v>
      </c>
      <c r="EP68" s="40">
        <v>0</v>
      </c>
      <c r="EQ68" s="40">
        <v>356317.88</v>
      </c>
      <c r="ER68" s="215">
        <v>0.61460271765995322</v>
      </c>
      <c r="ES68" s="212">
        <v>-223435.29999999993</v>
      </c>
      <c r="ET68" s="40">
        <v>0</v>
      </c>
      <c r="EU68" s="40">
        <v>0</v>
      </c>
      <c r="EV68" s="40">
        <v>579753.17999999993</v>
      </c>
      <c r="EW68" s="40">
        <v>0</v>
      </c>
      <c r="EX68" s="40">
        <v>356317.88</v>
      </c>
      <c r="EY68" s="215">
        <v>0.61460271765995322</v>
      </c>
      <c r="EZ68" s="212">
        <v>-223435.29999999993</v>
      </c>
      <c r="FA68" s="40">
        <v>0</v>
      </c>
      <c r="FB68" s="40">
        <v>87224.44</v>
      </c>
      <c r="FC68" s="40">
        <v>579753.17999999993</v>
      </c>
      <c r="FD68" s="40">
        <v>0</v>
      </c>
      <c r="FE68" s="40">
        <v>443542.32</v>
      </c>
      <c r="FF68" s="215">
        <v>0.76505370785547056</v>
      </c>
      <c r="FG68" s="40">
        <v>-136210.85999999993</v>
      </c>
      <c r="FH68" s="40">
        <v>150000</v>
      </c>
      <c r="FI68" s="40">
        <v>0</v>
      </c>
      <c r="FJ68" s="40">
        <v>232447.22</v>
      </c>
      <c r="FK68" s="40">
        <v>0</v>
      </c>
      <c r="FL68" s="40">
        <v>0</v>
      </c>
      <c r="FM68" s="215">
        <v>0</v>
      </c>
      <c r="FN68" s="40">
        <v>232447.22</v>
      </c>
      <c r="FO68" s="40">
        <v>0</v>
      </c>
      <c r="FP68" s="40">
        <v>0</v>
      </c>
      <c r="FQ68" s="215">
        <v>0</v>
      </c>
      <c r="FR68" s="40">
        <v>232447.22</v>
      </c>
      <c r="FS68" s="40">
        <v>0</v>
      </c>
      <c r="FT68" s="40">
        <v>0</v>
      </c>
      <c r="FU68" s="215">
        <v>0.19364735788193127</v>
      </c>
      <c r="FV68" s="40">
        <v>20937.89</v>
      </c>
      <c r="FW68" s="40">
        <v>640</v>
      </c>
      <c r="FX68" s="40">
        <v>231633.96000000005</v>
      </c>
      <c r="FY68" s="215">
        <v>0.9965013132873779</v>
      </c>
      <c r="FZ68" s="40">
        <v>813.25999999995111</v>
      </c>
      <c r="GA68" s="40">
        <v>640</v>
      </c>
      <c r="GB68" s="40">
        <v>231633.96000000005</v>
      </c>
      <c r="GC68" s="215">
        <v>0.9965013132873779</v>
      </c>
      <c r="GD68" s="40">
        <v>813.25999999995111</v>
      </c>
      <c r="GE68" s="283">
        <v>729753.17999999993</v>
      </c>
      <c r="GF68" s="283">
        <v>1409130.97</v>
      </c>
      <c r="GG68" s="284">
        <v>3678020.86</v>
      </c>
      <c r="GH68" s="285"/>
    </row>
    <row r="69" spans="1:190" s="286" customFormat="1" ht="75" customHeight="1" x14ac:dyDescent="0.3">
      <c r="A69" s="254" t="s">
        <v>1287</v>
      </c>
      <c r="B69" s="35">
        <v>57</v>
      </c>
      <c r="C69" s="40">
        <v>14</v>
      </c>
      <c r="D69" s="92" t="s">
        <v>605</v>
      </c>
      <c r="E69" s="40" t="s">
        <v>451</v>
      </c>
      <c r="F69" s="37" t="s">
        <v>1288</v>
      </c>
      <c r="G69" s="38" t="s">
        <v>33</v>
      </c>
      <c r="H69" s="38"/>
      <c r="I69" s="40" t="s">
        <v>34</v>
      </c>
      <c r="J69" s="40" t="s">
        <v>424</v>
      </c>
      <c r="K69" s="38" t="s">
        <v>222</v>
      </c>
      <c r="L69" s="38" t="s">
        <v>225</v>
      </c>
      <c r="M69" s="40">
        <v>1074024</v>
      </c>
      <c r="N69" s="40">
        <v>1074024</v>
      </c>
      <c r="O69" s="40">
        <v>0</v>
      </c>
      <c r="P69" s="40">
        <v>0</v>
      </c>
      <c r="Q69" s="40">
        <v>1074024</v>
      </c>
      <c r="R69" s="40">
        <v>0</v>
      </c>
      <c r="S69" s="40">
        <v>0</v>
      </c>
      <c r="T69" s="40" t="s">
        <v>424</v>
      </c>
      <c r="U69" s="40">
        <v>0</v>
      </c>
      <c r="V69" s="40">
        <v>0</v>
      </c>
      <c r="W69" s="40">
        <v>0</v>
      </c>
      <c r="X69" s="40">
        <v>0</v>
      </c>
      <c r="Y69" s="40">
        <v>0</v>
      </c>
      <c r="Z69" s="40">
        <v>0</v>
      </c>
      <c r="AA69" s="40">
        <v>0</v>
      </c>
      <c r="AB69" s="40">
        <v>0</v>
      </c>
      <c r="AC69" s="40">
        <v>0</v>
      </c>
      <c r="AD69" s="40">
        <v>0</v>
      </c>
      <c r="AE69" s="40">
        <v>0</v>
      </c>
      <c r="AF69" s="40">
        <v>0</v>
      </c>
      <c r="AG69" s="40">
        <v>0</v>
      </c>
      <c r="AH69" s="40">
        <v>0</v>
      </c>
      <c r="AI69" s="40">
        <v>0</v>
      </c>
      <c r="AJ69" s="40">
        <v>0</v>
      </c>
      <c r="AK69" s="40">
        <v>0</v>
      </c>
      <c r="AL69" s="40">
        <v>0</v>
      </c>
      <c r="AM69" s="40">
        <v>0</v>
      </c>
      <c r="AN69" s="40">
        <v>0</v>
      </c>
      <c r="AO69" s="40">
        <v>0</v>
      </c>
      <c r="AP69" s="40">
        <v>0</v>
      </c>
      <c r="AQ69" s="40">
        <v>0</v>
      </c>
      <c r="AR69" s="40">
        <v>0</v>
      </c>
      <c r="AS69" s="40">
        <v>0</v>
      </c>
      <c r="AT69" s="40">
        <v>0</v>
      </c>
      <c r="AU69" s="40">
        <v>0</v>
      </c>
      <c r="AV69" s="40">
        <v>0</v>
      </c>
      <c r="AW69" s="40">
        <v>0</v>
      </c>
      <c r="AX69" s="40">
        <v>0</v>
      </c>
      <c r="AY69" s="40">
        <v>0</v>
      </c>
      <c r="AZ69" s="40">
        <v>0</v>
      </c>
      <c r="BA69" s="40">
        <v>0</v>
      </c>
      <c r="BB69" s="40">
        <v>0</v>
      </c>
      <c r="BC69" s="40">
        <v>0</v>
      </c>
      <c r="BD69" s="40">
        <v>0</v>
      </c>
      <c r="BE69" s="40">
        <v>0</v>
      </c>
      <c r="BF69" s="40">
        <v>0</v>
      </c>
      <c r="BG69" s="40">
        <v>0</v>
      </c>
      <c r="BH69" s="40">
        <v>0</v>
      </c>
      <c r="BI69" s="40">
        <v>0</v>
      </c>
      <c r="BJ69" s="40">
        <v>0</v>
      </c>
      <c r="BK69" s="40">
        <v>0</v>
      </c>
      <c r="BL69" s="40">
        <v>0</v>
      </c>
      <c r="BM69" s="40">
        <v>0</v>
      </c>
      <c r="BN69" s="40">
        <v>0</v>
      </c>
      <c r="BO69" s="40">
        <v>0</v>
      </c>
      <c r="BP69" s="40">
        <v>0</v>
      </c>
      <c r="BQ69" s="40">
        <v>0</v>
      </c>
      <c r="BR69" s="40">
        <v>0</v>
      </c>
      <c r="BS69" s="40">
        <v>0</v>
      </c>
      <c r="BT69" s="40">
        <v>0</v>
      </c>
      <c r="BU69" s="40">
        <v>0</v>
      </c>
      <c r="BV69" s="40">
        <v>0</v>
      </c>
      <c r="BW69" s="40">
        <v>0</v>
      </c>
      <c r="BX69" s="40">
        <v>0</v>
      </c>
      <c r="BY69" s="40">
        <v>0</v>
      </c>
      <c r="BZ69" s="40">
        <v>0</v>
      </c>
      <c r="CA69" s="40">
        <v>0</v>
      </c>
      <c r="CB69" s="40">
        <v>0</v>
      </c>
      <c r="CC69" s="40">
        <v>0</v>
      </c>
      <c r="CD69" s="40">
        <v>0</v>
      </c>
      <c r="CE69" s="40">
        <v>0</v>
      </c>
      <c r="CF69" s="40">
        <v>0</v>
      </c>
      <c r="CG69" s="40">
        <v>0</v>
      </c>
      <c r="CH69" s="40">
        <v>0</v>
      </c>
      <c r="CI69" s="40">
        <v>7656.12</v>
      </c>
      <c r="CJ69" s="40">
        <v>0</v>
      </c>
      <c r="CK69" s="40">
        <v>0</v>
      </c>
      <c r="CL69" s="40">
        <v>74996.789999999994</v>
      </c>
      <c r="CM69" s="40">
        <v>82652.909999999989</v>
      </c>
      <c r="CN69" s="40">
        <v>872912.97000000009</v>
      </c>
      <c r="CO69" s="40">
        <v>0</v>
      </c>
      <c r="CP69" s="40">
        <v>0</v>
      </c>
      <c r="CQ69" s="40">
        <v>0</v>
      </c>
      <c r="CR69" s="40">
        <v>0</v>
      </c>
      <c r="CS69" s="40">
        <v>0</v>
      </c>
      <c r="CT69" s="40">
        <v>0</v>
      </c>
      <c r="CU69" s="173" t="s">
        <v>1327</v>
      </c>
      <c r="CV69" s="40">
        <v>0</v>
      </c>
      <c r="CW69" s="40">
        <v>0</v>
      </c>
      <c r="CX69" s="40">
        <v>163283.64000000001</v>
      </c>
      <c r="CY69" s="40">
        <v>0</v>
      </c>
      <c r="CZ69" s="40">
        <v>0</v>
      </c>
      <c r="DA69" s="40">
        <v>163283.64000000001</v>
      </c>
      <c r="DB69" s="215" t="s">
        <v>1327</v>
      </c>
      <c r="DC69" s="40">
        <v>163283.64000000001</v>
      </c>
      <c r="DD69" s="40">
        <v>163283.64000000001</v>
      </c>
      <c r="DE69" s="40">
        <v>0</v>
      </c>
      <c r="DF69" s="40">
        <v>163283.64000000001</v>
      </c>
      <c r="DG69" s="40">
        <v>0</v>
      </c>
      <c r="DH69" s="40">
        <v>163283.64000000001</v>
      </c>
      <c r="DI69" s="215">
        <v>1</v>
      </c>
      <c r="DJ69" s="40">
        <v>0</v>
      </c>
      <c r="DK69" s="40">
        <v>0</v>
      </c>
      <c r="DL69" s="40">
        <v>197341.94</v>
      </c>
      <c r="DM69" s="40">
        <v>163283.64000000001</v>
      </c>
      <c r="DN69" s="40">
        <v>0</v>
      </c>
      <c r="DO69" s="40">
        <v>360625.58</v>
      </c>
      <c r="DP69" s="215">
        <v>2.2085836645973838</v>
      </c>
      <c r="DQ69" s="40">
        <v>197341.94</v>
      </c>
      <c r="DR69" s="40">
        <v>145215.10999999999</v>
      </c>
      <c r="DS69" s="40">
        <v>0</v>
      </c>
      <c r="DT69" s="40">
        <v>308498.75</v>
      </c>
      <c r="DU69" s="40">
        <v>0</v>
      </c>
      <c r="DV69" s="40">
        <v>360625.58</v>
      </c>
      <c r="DW69" s="215">
        <v>1.1689693394219589</v>
      </c>
      <c r="DX69" s="40">
        <v>52126.830000000016</v>
      </c>
      <c r="DY69" s="40">
        <v>0</v>
      </c>
      <c r="DZ69" s="40">
        <v>0</v>
      </c>
      <c r="EA69" s="40">
        <v>308498.75</v>
      </c>
      <c r="EB69" s="40">
        <v>0</v>
      </c>
      <c r="EC69" s="40">
        <v>360625.58</v>
      </c>
      <c r="ED69" s="215">
        <v>1.1689693394219589</v>
      </c>
      <c r="EE69" s="40">
        <v>52126.830000000016</v>
      </c>
      <c r="EF69" s="40">
        <v>0</v>
      </c>
      <c r="EG69" s="40">
        <v>209729.45</v>
      </c>
      <c r="EH69" s="40">
        <v>308498.75</v>
      </c>
      <c r="EI69" s="40">
        <v>0</v>
      </c>
      <c r="EJ69" s="40">
        <v>570355.03</v>
      </c>
      <c r="EK69" s="215">
        <v>1.8488082366622232</v>
      </c>
      <c r="EL69" s="40">
        <v>261856.28000000003</v>
      </c>
      <c r="EM69" s="40">
        <v>145215.10999999999</v>
      </c>
      <c r="EN69" s="40">
        <v>0</v>
      </c>
      <c r="EO69" s="40">
        <v>453713.86</v>
      </c>
      <c r="EP69" s="40">
        <v>0</v>
      </c>
      <c r="EQ69" s="40">
        <v>570355.03</v>
      </c>
      <c r="ER69" s="215">
        <v>1.2570809055733938</v>
      </c>
      <c r="ES69" s="40">
        <v>116641.17000000004</v>
      </c>
      <c r="ET69" s="40">
        <v>0</v>
      </c>
      <c r="EU69" s="40">
        <v>0</v>
      </c>
      <c r="EV69" s="40">
        <v>453713.86</v>
      </c>
      <c r="EW69" s="40">
        <v>0</v>
      </c>
      <c r="EX69" s="40">
        <v>570355.03</v>
      </c>
      <c r="EY69" s="215">
        <v>1.2570809055733938</v>
      </c>
      <c r="EZ69" s="40">
        <v>116641.17000000004</v>
      </c>
      <c r="FA69" s="40">
        <v>0</v>
      </c>
      <c r="FB69" s="40">
        <v>219905.03</v>
      </c>
      <c r="FC69" s="40">
        <v>453713.86</v>
      </c>
      <c r="FD69" s="40">
        <v>0</v>
      </c>
      <c r="FE69" s="40">
        <v>790260.06</v>
      </c>
      <c r="FF69" s="215">
        <v>1.7417586934637617</v>
      </c>
      <c r="FG69" s="40">
        <v>336546.20000000007</v>
      </c>
      <c r="FH69" s="40">
        <v>145215.10999999999</v>
      </c>
      <c r="FI69" s="40">
        <v>0</v>
      </c>
      <c r="FJ69" s="40">
        <v>191055.48</v>
      </c>
      <c r="FK69" s="40">
        <v>0</v>
      </c>
      <c r="FL69" s="40">
        <v>0</v>
      </c>
      <c r="FM69" s="215">
        <v>0</v>
      </c>
      <c r="FN69" s="40">
        <v>191055.48</v>
      </c>
      <c r="FO69" s="40">
        <v>0</v>
      </c>
      <c r="FP69" s="40">
        <v>0</v>
      </c>
      <c r="FQ69" s="215">
        <v>0</v>
      </c>
      <c r="FR69" s="40">
        <v>191055.48</v>
      </c>
      <c r="FS69" s="40">
        <v>0</v>
      </c>
      <c r="FT69" s="40">
        <v>873900.56</v>
      </c>
      <c r="FU69" s="215">
        <v>0</v>
      </c>
      <c r="FV69" s="40">
        <v>2550</v>
      </c>
      <c r="FW69" s="40">
        <v>0</v>
      </c>
      <c r="FX69" s="40">
        <v>190260.71</v>
      </c>
      <c r="FY69" s="215">
        <v>0.99584010885215113</v>
      </c>
      <c r="FZ69" s="40">
        <v>794.77000000001863</v>
      </c>
      <c r="GA69" s="40">
        <v>0</v>
      </c>
      <c r="GB69" s="40">
        <v>190260.71</v>
      </c>
      <c r="GC69" s="215">
        <v>0.99584010885215113</v>
      </c>
      <c r="GD69" s="40">
        <v>794.77000000001863</v>
      </c>
      <c r="GE69" s="283">
        <v>598928.97</v>
      </c>
      <c r="GF69" s="283">
        <v>392442.12</v>
      </c>
      <c r="GG69" s="284">
        <v>1074024</v>
      </c>
      <c r="GH69" s="285"/>
    </row>
    <row r="70" spans="1:190" ht="75" customHeight="1" x14ac:dyDescent="0.3">
      <c r="A70" s="254" t="s">
        <v>1161</v>
      </c>
      <c r="B70" s="35">
        <v>58</v>
      </c>
      <c r="C70" s="38">
        <v>5</v>
      </c>
      <c r="D70" s="37" t="s">
        <v>143</v>
      </c>
      <c r="E70" s="37" t="s">
        <v>267</v>
      </c>
      <c r="F70" s="37" t="s">
        <v>510</v>
      </c>
      <c r="G70" s="38">
        <v>3</v>
      </c>
      <c r="H70" s="38" t="s">
        <v>1161</v>
      </c>
      <c r="I70" s="38" t="s">
        <v>50</v>
      </c>
      <c r="J70" s="38" t="s">
        <v>5</v>
      </c>
      <c r="K70" s="38" t="s">
        <v>222</v>
      </c>
      <c r="L70" s="38" t="s">
        <v>225</v>
      </c>
      <c r="M70" s="40">
        <v>50159058</v>
      </c>
      <c r="N70" s="40">
        <v>50159058</v>
      </c>
      <c r="O70" s="40">
        <v>0</v>
      </c>
      <c r="P70" s="40">
        <v>50159058</v>
      </c>
      <c r="Q70" s="40">
        <v>0</v>
      </c>
      <c r="R70" s="40">
        <v>0</v>
      </c>
      <c r="S70" s="40">
        <v>0</v>
      </c>
      <c r="T70" s="40" t="s">
        <v>5</v>
      </c>
      <c r="U70" s="40">
        <v>0</v>
      </c>
      <c r="V70" s="40">
        <v>0</v>
      </c>
      <c r="W70" s="40">
        <v>0</v>
      </c>
      <c r="X70" s="40">
        <v>160000</v>
      </c>
      <c r="Y70" s="40">
        <v>0</v>
      </c>
      <c r="Z70" s="40">
        <v>1747799.4</v>
      </c>
      <c r="AA70" s="40">
        <v>0</v>
      </c>
      <c r="AB70" s="40">
        <v>9238.9699999999993</v>
      </c>
      <c r="AC70" s="40">
        <v>1336280.82</v>
      </c>
      <c r="AD70" s="40">
        <v>95179.8</v>
      </c>
      <c r="AE70" s="40">
        <v>562570.05000000005</v>
      </c>
      <c r="AF70" s="40">
        <v>2544285.25</v>
      </c>
      <c r="AG70" s="40">
        <v>494750.13</v>
      </c>
      <c r="AH70" s="40">
        <v>2865351.86</v>
      </c>
      <c r="AI70" s="40">
        <v>9815456.2799999993</v>
      </c>
      <c r="AJ70" s="40">
        <v>9815456.2799999993</v>
      </c>
      <c r="AK70" s="40">
        <v>8282473.8599999994</v>
      </c>
      <c r="AL70" s="40">
        <v>18097930.140000001</v>
      </c>
      <c r="AM70" s="40">
        <v>838423.7</v>
      </c>
      <c r="AN70" s="40">
        <v>838573.58</v>
      </c>
      <c r="AO70" s="40">
        <v>0</v>
      </c>
      <c r="AP70" s="40">
        <v>1865000</v>
      </c>
      <c r="AQ70" s="40">
        <v>0</v>
      </c>
      <c r="AR70" s="40">
        <v>3718135.2699999996</v>
      </c>
      <c r="AS70" s="40">
        <v>2673791.39</v>
      </c>
      <c r="AT70" s="40">
        <v>0</v>
      </c>
      <c r="AU70" s="40">
        <v>1082797.8400000001</v>
      </c>
      <c r="AV70" s="40">
        <v>1455129.15</v>
      </c>
      <c r="AW70" s="40">
        <v>0</v>
      </c>
      <c r="AX70" s="40">
        <v>1273125.54</v>
      </c>
      <c r="AY70" s="40">
        <v>13744976.469999999</v>
      </c>
      <c r="AZ70" s="40">
        <v>31842906.609999999</v>
      </c>
      <c r="BA70" s="40">
        <v>411809.15</v>
      </c>
      <c r="BB70" s="40">
        <v>1550068.76</v>
      </c>
      <c r="BC70" s="40">
        <v>1188054.54</v>
      </c>
      <c r="BD70" s="40">
        <v>413066.48000000004</v>
      </c>
      <c r="BE70" s="40">
        <v>2029534.98</v>
      </c>
      <c r="BF70" s="40">
        <v>426162.27</v>
      </c>
      <c r="BG70" s="40">
        <v>0</v>
      </c>
      <c r="BH70" s="40">
        <v>711503.40999999992</v>
      </c>
      <c r="BI70" s="40">
        <v>1554170.22</v>
      </c>
      <c r="BJ70" s="40">
        <v>-6776.37</v>
      </c>
      <c r="BK70" s="40">
        <v>572993.16999999993</v>
      </c>
      <c r="BL70" s="40">
        <v>695056.55</v>
      </c>
      <c r="BM70" s="40">
        <v>9545643.1600000001</v>
      </c>
      <c r="BN70" s="40">
        <v>400000</v>
      </c>
      <c r="BO70" s="40">
        <v>-219958.69</v>
      </c>
      <c r="BP70" s="40">
        <v>776416.21</v>
      </c>
      <c r="BQ70" s="40">
        <v>86273.2</v>
      </c>
      <c r="BR70" s="40">
        <v>170000</v>
      </c>
      <c r="BS70" s="40">
        <v>234079.30000000002</v>
      </c>
      <c r="BT70" s="40">
        <v>520209.06</v>
      </c>
      <c r="BU70" s="40">
        <v>300000</v>
      </c>
      <c r="BV70" s="40">
        <v>500000</v>
      </c>
      <c r="BW70" s="40">
        <v>442802.83</v>
      </c>
      <c r="BX70" s="40">
        <v>135596.06</v>
      </c>
      <c r="BY70" s="40">
        <v>994593.92</v>
      </c>
      <c r="BZ70" s="40">
        <v>4340011.8900000006</v>
      </c>
      <c r="CA70" s="40">
        <v>62153.83</v>
      </c>
      <c r="CB70" s="40">
        <v>491159.02</v>
      </c>
      <c r="CC70" s="40">
        <v>0</v>
      </c>
      <c r="CD70" s="40">
        <v>0</v>
      </c>
      <c r="CE70" s="40">
        <v>271974.83</v>
      </c>
      <c r="CF70" s="40">
        <v>0</v>
      </c>
      <c r="CG70" s="40">
        <v>0</v>
      </c>
      <c r="CH70" s="40">
        <v>120000</v>
      </c>
      <c r="CI70" s="40">
        <v>0</v>
      </c>
      <c r="CJ70" s="40">
        <v>119900</v>
      </c>
      <c r="CK70" s="40">
        <v>0</v>
      </c>
      <c r="CL70" s="40">
        <v>10782.34</v>
      </c>
      <c r="CM70" s="40">
        <v>1075970.02</v>
      </c>
      <c r="CN70" s="40">
        <v>47181025.589999996</v>
      </c>
      <c r="CO70" s="40">
        <v>0</v>
      </c>
      <c r="CP70" s="40">
        <v>0</v>
      </c>
      <c r="CQ70" s="40">
        <v>0</v>
      </c>
      <c r="CR70" s="40">
        <v>0</v>
      </c>
      <c r="CS70" s="40">
        <v>0</v>
      </c>
      <c r="CT70" s="40">
        <v>0</v>
      </c>
      <c r="CU70" s="173" t="s">
        <v>1327</v>
      </c>
      <c r="CV70" s="40">
        <v>0</v>
      </c>
      <c r="CW70" s="40">
        <v>233310.79</v>
      </c>
      <c r="CX70" s="40">
        <v>34172.19</v>
      </c>
      <c r="CY70" s="40">
        <v>233310.79</v>
      </c>
      <c r="CZ70" s="40">
        <v>14836.63</v>
      </c>
      <c r="DA70" s="40">
        <v>34172.19</v>
      </c>
      <c r="DB70" s="215">
        <v>0.14646639360314198</v>
      </c>
      <c r="DC70" s="40">
        <v>-199138.6</v>
      </c>
      <c r="DD70" s="40">
        <v>126895.41</v>
      </c>
      <c r="DE70" s="40">
        <v>65491.040000000001</v>
      </c>
      <c r="DF70" s="40">
        <v>360206.2</v>
      </c>
      <c r="DG70" s="40">
        <v>14836.63</v>
      </c>
      <c r="DH70" s="40">
        <v>99663.23000000001</v>
      </c>
      <c r="DI70" s="215">
        <v>0.27668382720786039</v>
      </c>
      <c r="DJ70" s="212">
        <v>-260542.97</v>
      </c>
      <c r="DK70" s="40">
        <v>0</v>
      </c>
      <c r="DL70" s="40">
        <v>0</v>
      </c>
      <c r="DM70" s="40">
        <v>360206.2</v>
      </c>
      <c r="DN70" s="40">
        <v>14836.63</v>
      </c>
      <c r="DO70" s="40">
        <v>99663.23000000001</v>
      </c>
      <c r="DP70" s="215">
        <v>0.27668382720786039</v>
      </c>
      <c r="DQ70" s="212">
        <v>-260542.97</v>
      </c>
      <c r="DR70" s="40">
        <v>38909.269999999997</v>
      </c>
      <c r="DS70" s="40">
        <v>0</v>
      </c>
      <c r="DT70" s="40">
        <v>399115.47000000003</v>
      </c>
      <c r="DU70" s="40">
        <v>14836.63</v>
      </c>
      <c r="DV70" s="40">
        <v>99663.23000000001</v>
      </c>
      <c r="DW70" s="215">
        <v>0.24971026555297393</v>
      </c>
      <c r="DX70" s="212">
        <v>-299452.24</v>
      </c>
      <c r="DY70" s="40">
        <v>210461.08</v>
      </c>
      <c r="DZ70" s="40">
        <v>210461.09</v>
      </c>
      <c r="EA70" s="40">
        <v>609576.55000000005</v>
      </c>
      <c r="EB70" s="40">
        <v>14836.63</v>
      </c>
      <c r="EC70" s="40">
        <v>310124.32</v>
      </c>
      <c r="ED70" s="215">
        <v>0.50875369139446058</v>
      </c>
      <c r="EE70" s="212">
        <v>-299452.23000000004</v>
      </c>
      <c r="EF70" s="40">
        <v>0</v>
      </c>
      <c r="EG70" s="40">
        <v>35472.43</v>
      </c>
      <c r="EH70" s="40">
        <v>609576.55000000005</v>
      </c>
      <c r="EI70" s="40">
        <v>14836.63</v>
      </c>
      <c r="EJ70" s="40">
        <v>345596.75</v>
      </c>
      <c r="EK70" s="215">
        <v>0.56694561167092139</v>
      </c>
      <c r="EL70" s="212">
        <v>-263979.80000000005</v>
      </c>
      <c r="EM70" s="40">
        <v>43166.94</v>
      </c>
      <c r="EN70" s="40">
        <v>0</v>
      </c>
      <c r="EO70" s="40">
        <v>652743.49</v>
      </c>
      <c r="EP70" s="40">
        <v>14836.63</v>
      </c>
      <c r="EQ70" s="40">
        <v>345596.75</v>
      </c>
      <c r="ER70" s="215">
        <v>0.52945261851634862</v>
      </c>
      <c r="ES70" s="212">
        <v>-307146.74</v>
      </c>
      <c r="ET70" s="40">
        <v>0</v>
      </c>
      <c r="EU70" s="40">
        <v>39926.04</v>
      </c>
      <c r="EV70" s="40">
        <v>652743.49</v>
      </c>
      <c r="EW70" s="40">
        <v>14836.63</v>
      </c>
      <c r="EX70" s="40">
        <v>385522.79</v>
      </c>
      <c r="EY70" s="215">
        <v>0.59061912666490168</v>
      </c>
      <c r="EZ70" s="212">
        <v>-267220.7</v>
      </c>
      <c r="FA70" s="40">
        <v>0</v>
      </c>
      <c r="FB70" s="40">
        <v>5448.48</v>
      </c>
      <c r="FC70" s="40">
        <v>652743.49</v>
      </c>
      <c r="FD70" s="40">
        <v>14836.63</v>
      </c>
      <c r="FE70" s="40">
        <v>390971.26999999996</v>
      </c>
      <c r="FF70" s="215">
        <v>0.59896617276106423</v>
      </c>
      <c r="FG70" s="212">
        <v>-261772.22000000003</v>
      </c>
      <c r="FH70" s="40">
        <v>0</v>
      </c>
      <c r="FI70" s="40">
        <v>-14477.36</v>
      </c>
      <c r="FJ70" s="40">
        <v>277600.93</v>
      </c>
      <c r="FK70" s="40">
        <v>0</v>
      </c>
      <c r="FL70" s="40">
        <v>11255.05</v>
      </c>
      <c r="FM70" s="215">
        <v>4.0543992413858268E-2</v>
      </c>
      <c r="FN70" s="40">
        <v>266345.88</v>
      </c>
      <c r="FO70" s="40">
        <v>0</v>
      </c>
      <c r="FP70" s="40">
        <v>11255.05</v>
      </c>
      <c r="FQ70" s="215">
        <v>4.0543992413858268E-2</v>
      </c>
      <c r="FR70" s="40">
        <v>266345.88</v>
      </c>
      <c r="FS70" s="40">
        <v>0</v>
      </c>
      <c r="FT70" s="40">
        <v>369174.01</v>
      </c>
      <c r="FU70" s="215">
        <v>4.0543992413858268E-2</v>
      </c>
      <c r="FV70" s="40">
        <v>50062.159999999974</v>
      </c>
      <c r="FW70" s="40">
        <v>0</v>
      </c>
      <c r="FX70" s="40">
        <v>276835.14999999997</v>
      </c>
      <c r="FY70" s="215">
        <v>0.99724143575455593</v>
      </c>
      <c r="FZ70" s="40">
        <v>765.78000000002794</v>
      </c>
      <c r="GA70" s="40">
        <v>0</v>
      </c>
      <c r="GB70" s="40">
        <v>276835.14999999997</v>
      </c>
      <c r="GC70" s="215">
        <v>0.99724143575455593</v>
      </c>
      <c r="GD70" s="40">
        <v>765.78000000002794</v>
      </c>
      <c r="GE70" s="283">
        <v>652743.49</v>
      </c>
      <c r="GF70" s="283">
        <v>314968.78000000003</v>
      </c>
      <c r="GG70" s="284">
        <v>47772243.950000003</v>
      </c>
      <c r="GH70" s="285"/>
    </row>
    <row r="71" spans="1:190" ht="75" customHeight="1" x14ac:dyDescent="0.3">
      <c r="A71" s="254" t="s">
        <v>1209</v>
      </c>
      <c r="B71" s="35">
        <v>59</v>
      </c>
      <c r="C71" s="35">
        <v>8</v>
      </c>
      <c r="D71" s="38" t="s">
        <v>160</v>
      </c>
      <c r="E71" s="37" t="s">
        <v>300</v>
      </c>
      <c r="F71" s="37" t="s">
        <v>546</v>
      </c>
      <c r="G71" s="38" t="s">
        <v>33</v>
      </c>
      <c r="H71" s="38" t="s">
        <v>1209</v>
      </c>
      <c r="I71" s="41" t="s">
        <v>34</v>
      </c>
      <c r="J71" s="41" t="s">
        <v>4</v>
      </c>
      <c r="K71" s="38" t="s">
        <v>222</v>
      </c>
      <c r="L71" s="38" t="s">
        <v>225</v>
      </c>
      <c r="M71" s="40">
        <v>30727948</v>
      </c>
      <c r="N71" s="40">
        <v>30727948</v>
      </c>
      <c r="O71" s="40">
        <v>0</v>
      </c>
      <c r="P71" s="40">
        <v>0</v>
      </c>
      <c r="Q71" s="98">
        <v>30727948</v>
      </c>
      <c r="R71" s="40">
        <v>0</v>
      </c>
      <c r="S71" s="40">
        <v>0</v>
      </c>
      <c r="T71" s="40" t="s">
        <v>4</v>
      </c>
      <c r="U71" s="40">
        <v>0</v>
      </c>
      <c r="V71" s="40">
        <v>0</v>
      </c>
      <c r="W71" s="40">
        <v>0</v>
      </c>
      <c r="X71" s="40">
        <v>0</v>
      </c>
      <c r="Y71" s="40">
        <v>0</v>
      </c>
      <c r="Z71" s="40">
        <v>0</v>
      </c>
      <c r="AA71" s="40">
        <v>0</v>
      </c>
      <c r="AB71" s="40">
        <v>0</v>
      </c>
      <c r="AC71" s="40">
        <v>0</v>
      </c>
      <c r="AD71" s="40">
        <v>0</v>
      </c>
      <c r="AE71" s="40">
        <v>0</v>
      </c>
      <c r="AF71" s="40">
        <v>0</v>
      </c>
      <c r="AG71" s="40">
        <v>29413.07</v>
      </c>
      <c r="AH71" s="40">
        <v>22643.97</v>
      </c>
      <c r="AI71" s="40">
        <v>52057.04</v>
      </c>
      <c r="AJ71" s="40">
        <v>52057.04</v>
      </c>
      <c r="AK71" s="40">
        <v>1808503.4</v>
      </c>
      <c r="AL71" s="40">
        <v>1860560.44</v>
      </c>
      <c r="AM71" s="40">
        <v>0</v>
      </c>
      <c r="AN71" s="40">
        <v>289549.01999999996</v>
      </c>
      <c r="AO71" s="40">
        <v>0</v>
      </c>
      <c r="AP71" s="40">
        <v>504642.78</v>
      </c>
      <c r="AQ71" s="40">
        <v>0</v>
      </c>
      <c r="AR71" s="40">
        <v>0</v>
      </c>
      <c r="AS71" s="40">
        <v>1143080.51</v>
      </c>
      <c r="AT71" s="40">
        <v>1062437.74</v>
      </c>
      <c r="AU71" s="40">
        <v>0</v>
      </c>
      <c r="AV71" s="40">
        <v>22843.439999999999</v>
      </c>
      <c r="AW71" s="40">
        <v>1699080.73</v>
      </c>
      <c r="AX71" s="40">
        <v>0</v>
      </c>
      <c r="AY71" s="40">
        <v>4721634.22</v>
      </c>
      <c r="AZ71" s="40">
        <v>6582194.6600000001</v>
      </c>
      <c r="BA71" s="40">
        <v>418680.97</v>
      </c>
      <c r="BB71" s="40">
        <v>0</v>
      </c>
      <c r="BC71" s="40">
        <v>4378.71</v>
      </c>
      <c r="BD71" s="40">
        <v>2366085.2000000002</v>
      </c>
      <c r="BE71" s="40">
        <v>0</v>
      </c>
      <c r="BF71" s="40">
        <v>0</v>
      </c>
      <c r="BG71" s="40">
        <v>1857379.1700000002</v>
      </c>
      <c r="BH71" s="40">
        <v>0</v>
      </c>
      <c r="BI71" s="40">
        <v>9710.76</v>
      </c>
      <c r="BJ71" s="40">
        <v>1430171.04</v>
      </c>
      <c r="BK71" s="40">
        <v>0</v>
      </c>
      <c r="BL71" s="40">
        <v>0</v>
      </c>
      <c r="BM71" s="40">
        <v>6086405.8500000006</v>
      </c>
      <c r="BN71" s="40">
        <v>0</v>
      </c>
      <c r="BO71" s="40">
        <v>398318.42</v>
      </c>
      <c r="BP71" s="40">
        <v>0</v>
      </c>
      <c r="BQ71" s="40">
        <v>1776683.52</v>
      </c>
      <c r="BR71" s="40">
        <v>0</v>
      </c>
      <c r="BS71" s="40">
        <v>1946974.93</v>
      </c>
      <c r="BT71" s="40">
        <v>0</v>
      </c>
      <c r="BU71" s="40">
        <v>0</v>
      </c>
      <c r="BV71" s="40">
        <v>0</v>
      </c>
      <c r="BW71" s="40">
        <v>2424521.1800000002</v>
      </c>
      <c r="BX71" s="40">
        <v>0</v>
      </c>
      <c r="BY71" s="40">
        <v>0</v>
      </c>
      <c r="BZ71" s="40">
        <v>6546498.0500000007</v>
      </c>
      <c r="CA71" s="40">
        <v>276072.53000000003</v>
      </c>
      <c r="CB71" s="40">
        <v>0</v>
      </c>
      <c r="CC71" s="40">
        <v>0</v>
      </c>
      <c r="CD71" s="40">
        <v>1162.8000000000002</v>
      </c>
      <c r="CE71" s="40">
        <v>1308750</v>
      </c>
      <c r="CF71" s="40">
        <v>0</v>
      </c>
      <c r="CG71" s="40">
        <v>0</v>
      </c>
      <c r="CH71" s="40">
        <v>0</v>
      </c>
      <c r="CI71" s="40">
        <v>0</v>
      </c>
      <c r="CJ71" s="40">
        <v>1504206.05</v>
      </c>
      <c r="CK71" s="40">
        <v>2959459.92</v>
      </c>
      <c r="CL71" s="40">
        <v>467613.27</v>
      </c>
      <c r="CM71" s="40">
        <v>6517264.5700000003</v>
      </c>
      <c r="CN71" s="40">
        <v>29572263.930000003</v>
      </c>
      <c r="CO71" s="40">
        <v>0</v>
      </c>
      <c r="CP71" s="40">
        <v>22349</v>
      </c>
      <c r="CQ71" s="40">
        <v>20121.580000000002</v>
      </c>
      <c r="CR71" s="40">
        <v>22349</v>
      </c>
      <c r="CS71" s="40">
        <v>0</v>
      </c>
      <c r="CT71" s="40">
        <v>20121.580000000002</v>
      </c>
      <c r="CU71" s="173">
        <v>0.90033469059018312</v>
      </c>
      <c r="CV71" s="40">
        <v>-2227.4199999999983</v>
      </c>
      <c r="CW71" s="40">
        <v>0</v>
      </c>
      <c r="CX71" s="40">
        <v>0</v>
      </c>
      <c r="CY71" s="40">
        <v>22349</v>
      </c>
      <c r="CZ71" s="40">
        <v>0</v>
      </c>
      <c r="DA71" s="40">
        <v>20121.580000000002</v>
      </c>
      <c r="DB71" s="215">
        <v>0.90033469059018312</v>
      </c>
      <c r="DC71" s="40">
        <v>-2227.4199999999983</v>
      </c>
      <c r="DD71" s="40">
        <v>1946685.7</v>
      </c>
      <c r="DE71" s="40">
        <v>1919370.11</v>
      </c>
      <c r="DF71" s="40">
        <v>1969034.7</v>
      </c>
      <c r="DG71" s="40">
        <v>0</v>
      </c>
      <c r="DH71" s="40">
        <v>1939491.6900000002</v>
      </c>
      <c r="DI71" s="215">
        <v>0.98499619635956659</v>
      </c>
      <c r="DJ71" s="40">
        <v>-29543.009999999776</v>
      </c>
      <c r="DK71" s="40">
        <v>0</v>
      </c>
      <c r="DL71" s="40">
        <v>31056.03</v>
      </c>
      <c r="DM71" s="40">
        <v>1969034.7</v>
      </c>
      <c r="DN71" s="40">
        <v>0</v>
      </c>
      <c r="DO71" s="40">
        <v>1970547.7200000002</v>
      </c>
      <c r="DP71" s="215">
        <v>1.0007684069762712</v>
      </c>
      <c r="DQ71" s="40">
        <v>1513.0200000002515</v>
      </c>
      <c r="DR71" s="40">
        <v>0</v>
      </c>
      <c r="DS71" s="40">
        <v>547562.79</v>
      </c>
      <c r="DT71" s="40">
        <v>1969034.7</v>
      </c>
      <c r="DU71" s="40">
        <v>0</v>
      </c>
      <c r="DV71" s="40">
        <v>2518110.5100000002</v>
      </c>
      <c r="DW71" s="215">
        <v>1.2788553243881382</v>
      </c>
      <c r="DX71" s="40">
        <v>549075.81000000029</v>
      </c>
      <c r="DY71" s="40">
        <v>751522.15</v>
      </c>
      <c r="DZ71" s="40">
        <v>0</v>
      </c>
      <c r="EA71" s="40">
        <v>2720556.85</v>
      </c>
      <c r="EB71" s="40">
        <v>0</v>
      </c>
      <c r="EC71" s="40">
        <v>2518110.5100000002</v>
      </c>
      <c r="ED71" s="215">
        <v>0.92558643279224262</v>
      </c>
      <c r="EE71" s="212">
        <v>-202446.33999999985</v>
      </c>
      <c r="EF71" s="40">
        <v>0</v>
      </c>
      <c r="EG71" s="40">
        <v>886237.64</v>
      </c>
      <c r="EH71" s="40">
        <v>2720556.85</v>
      </c>
      <c r="EI71" s="40">
        <v>0</v>
      </c>
      <c r="EJ71" s="40">
        <v>3404348.1500000004</v>
      </c>
      <c r="EK71" s="215">
        <v>1.2513424044051864</v>
      </c>
      <c r="EL71" s="40">
        <v>683791.30000000028</v>
      </c>
      <c r="EM71" s="40">
        <v>0</v>
      </c>
      <c r="EN71" s="40">
        <v>2547.8200000000002</v>
      </c>
      <c r="EO71" s="40">
        <v>2720556.85</v>
      </c>
      <c r="EP71" s="40">
        <v>0</v>
      </c>
      <c r="EQ71" s="40">
        <v>3406895.97</v>
      </c>
      <c r="ER71" s="215">
        <v>1.2522789112089314</v>
      </c>
      <c r="ES71" s="40">
        <v>686339.12000000011</v>
      </c>
      <c r="ET71" s="40">
        <v>559977.96</v>
      </c>
      <c r="EU71" s="40">
        <v>0</v>
      </c>
      <c r="EV71" s="40">
        <v>3280534.81</v>
      </c>
      <c r="EW71" s="40">
        <v>0</v>
      </c>
      <c r="EX71" s="40">
        <v>3406895.97</v>
      </c>
      <c r="EY71" s="215">
        <v>1.0385184633965217</v>
      </c>
      <c r="EZ71" s="40">
        <v>126361.16000000015</v>
      </c>
      <c r="FA71" s="40">
        <v>0</v>
      </c>
      <c r="FB71" s="40">
        <v>0</v>
      </c>
      <c r="FC71" s="40">
        <v>3280534.81</v>
      </c>
      <c r="FD71" s="40">
        <v>0</v>
      </c>
      <c r="FE71" s="40">
        <v>3406895.97</v>
      </c>
      <c r="FF71" s="215">
        <v>1.0385184633965217</v>
      </c>
      <c r="FG71" s="40">
        <v>126361.16000000015</v>
      </c>
      <c r="FH71" s="40">
        <v>0</v>
      </c>
      <c r="FI71" s="40">
        <v>433004.83</v>
      </c>
      <c r="FJ71" s="40">
        <v>594862.82999999996</v>
      </c>
      <c r="FK71" s="40">
        <v>0</v>
      </c>
      <c r="FL71" s="40">
        <v>0</v>
      </c>
      <c r="FM71" s="215">
        <v>0</v>
      </c>
      <c r="FN71" s="40">
        <v>594862.82999999996</v>
      </c>
      <c r="FO71" s="40">
        <v>0</v>
      </c>
      <c r="FP71" s="40">
        <v>0</v>
      </c>
      <c r="FQ71" s="215">
        <v>0</v>
      </c>
      <c r="FR71" s="40">
        <v>594862.82999999996</v>
      </c>
      <c r="FS71" s="40">
        <v>0</v>
      </c>
      <c r="FT71" s="40">
        <v>0</v>
      </c>
      <c r="FU71" s="215">
        <v>0.99892323075556777</v>
      </c>
      <c r="FV71" s="40">
        <v>191055.48</v>
      </c>
      <c r="FW71" s="40">
        <v>0</v>
      </c>
      <c r="FX71" s="40">
        <v>594222.30000000005</v>
      </c>
      <c r="FY71" s="215">
        <v>0.99892323075556777</v>
      </c>
      <c r="FZ71" s="40">
        <v>640.52999999991152</v>
      </c>
      <c r="GA71" s="40">
        <v>0</v>
      </c>
      <c r="GB71" s="40">
        <v>594222.30000000005</v>
      </c>
      <c r="GC71" s="215">
        <v>0.99892323075556777</v>
      </c>
      <c r="GD71" s="40">
        <v>640.52999999991152</v>
      </c>
      <c r="GE71" s="283">
        <v>3280534.81</v>
      </c>
      <c r="GF71" s="283">
        <v>1689483.75</v>
      </c>
      <c r="GG71" s="284">
        <v>30702381.690000001</v>
      </c>
      <c r="GH71" s="285"/>
    </row>
    <row r="72" spans="1:190" ht="75" customHeight="1" x14ac:dyDescent="0.3">
      <c r="A72" s="254" t="s">
        <v>1152</v>
      </c>
      <c r="B72" s="35">
        <v>60</v>
      </c>
      <c r="C72" s="38">
        <v>5</v>
      </c>
      <c r="D72" s="37" t="s">
        <v>429</v>
      </c>
      <c r="E72" s="37" t="s">
        <v>431</v>
      </c>
      <c r="F72" s="37" t="s">
        <v>506</v>
      </c>
      <c r="G72" s="38" t="s">
        <v>33</v>
      </c>
      <c r="H72" s="38" t="s">
        <v>1152</v>
      </c>
      <c r="I72" s="38" t="s">
        <v>50</v>
      </c>
      <c r="J72" s="38" t="s">
        <v>6</v>
      </c>
      <c r="K72" s="38" t="s">
        <v>222</v>
      </c>
      <c r="L72" s="38" t="s">
        <v>225</v>
      </c>
      <c r="M72" s="40">
        <v>3000000</v>
      </c>
      <c r="N72" s="40">
        <v>3000000</v>
      </c>
      <c r="O72" s="40">
        <v>3000000</v>
      </c>
      <c r="P72" s="40">
        <v>0</v>
      </c>
      <c r="Q72" s="40">
        <v>0</v>
      </c>
      <c r="R72" s="40">
        <v>0</v>
      </c>
      <c r="S72" s="40">
        <v>0</v>
      </c>
      <c r="T72" s="40" t="s">
        <v>6</v>
      </c>
      <c r="U72" s="40">
        <v>0</v>
      </c>
      <c r="V72" s="40">
        <v>0</v>
      </c>
      <c r="W72" s="40">
        <v>0</v>
      </c>
      <c r="X72" s="40">
        <v>0</v>
      </c>
      <c r="Y72" s="40">
        <v>0</v>
      </c>
      <c r="Z72" s="40">
        <v>0</v>
      </c>
      <c r="AA72" s="40">
        <v>0</v>
      </c>
      <c r="AB72" s="40">
        <v>0</v>
      </c>
      <c r="AC72" s="40">
        <v>0</v>
      </c>
      <c r="AD72" s="40">
        <v>0</v>
      </c>
      <c r="AE72" s="40">
        <v>0</v>
      </c>
      <c r="AF72" s="40">
        <v>0</v>
      </c>
      <c r="AG72" s="40">
        <v>0</v>
      </c>
      <c r="AH72" s="40">
        <v>0</v>
      </c>
      <c r="AI72" s="40">
        <v>0</v>
      </c>
      <c r="AJ72" s="40">
        <v>0</v>
      </c>
      <c r="AK72" s="40">
        <v>0</v>
      </c>
      <c r="AL72" s="40">
        <v>0</v>
      </c>
      <c r="AM72" s="40">
        <v>0</v>
      </c>
      <c r="AN72" s="40">
        <v>0</v>
      </c>
      <c r="AO72" s="40">
        <v>0</v>
      </c>
      <c r="AP72" s="40">
        <v>0</v>
      </c>
      <c r="AQ72" s="40">
        <v>0</v>
      </c>
      <c r="AR72" s="40">
        <v>0</v>
      </c>
      <c r="AS72" s="40">
        <v>0</v>
      </c>
      <c r="AT72" s="40">
        <v>0</v>
      </c>
      <c r="AU72" s="40">
        <v>0</v>
      </c>
      <c r="AV72" s="40">
        <v>0</v>
      </c>
      <c r="AW72" s="40">
        <v>0</v>
      </c>
      <c r="AX72" s="40">
        <v>0</v>
      </c>
      <c r="AY72" s="40">
        <v>0</v>
      </c>
      <c r="AZ72" s="40">
        <v>0</v>
      </c>
      <c r="BA72" s="40">
        <v>0</v>
      </c>
      <c r="BB72" s="40">
        <v>0</v>
      </c>
      <c r="BC72" s="40">
        <v>0</v>
      </c>
      <c r="BD72" s="40">
        <v>0</v>
      </c>
      <c r="BE72" s="40">
        <v>0</v>
      </c>
      <c r="BF72" s="40">
        <v>0</v>
      </c>
      <c r="BG72" s="40">
        <v>0</v>
      </c>
      <c r="BH72" s="40">
        <v>0</v>
      </c>
      <c r="BI72" s="40">
        <v>0</v>
      </c>
      <c r="BJ72" s="40">
        <v>0</v>
      </c>
      <c r="BK72" s="40">
        <v>0</v>
      </c>
      <c r="BL72" s="40">
        <v>0</v>
      </c>
      <c r="BM72" s="40">
        <v>0</v>
      </c>
      <c r="BN72" s="40">
        <v>0</v>
      </c>
      <c r="BO72" s="40">
        <v>0</v>
      </c>
      <c r="BP72" s="40">
        <v>0</v>
      </c>
      <c r="BQ72" s="40">
        <v>0</v>
      </c>
      <c r="BR72" s="40">
        <v>0</v>
      </c>
      <c r="BS72" s="40">
        <v>0</v>
      </c>
      <c r="BT72" s="40">
        <v>0</v>
      </c>
      <c r="BU72" s="40">
        <v>44594.13</v>
      </c>
      <c r="BV72" s="40">
        <v>0</v>
      </c>
      <c r="BW72" s="40">
        <v>0</v>
      </c>
      <c r="BX72" s="40">
        <v>0</v>
      </c>
      <c r="BY72" s="40">
        <v>113354.78</v>
      </c>
      <c r="BZ72" s="40">
        <v>157948.91</v>
      </c>
      <c r="CA72" s="40">
        <v>0</v>
      </c>
      <c r="CB72" s="40">
        <v>44055.41</v>
      </c>
      <c r="CC72" s="40">
        <v>0</v>
      </c>
      <c r="CD72" s="40">
        <v>0</v>
      </c>
      <c r="CE72" s="40">
        <v>0</v>
      </c>
      <c r="CF72" s="40">
        <v>0</v>
      </c>
      <c r="CG72" s="40">
        <v>0</v>
      </c>
      <c r="CH72" s="40">
        <v>310399.46999999997</v>
      </c>
      <c r="CI72" s="40">
        <v>30949.62</v>
      </c>
      <c r="CJ72" s="40">
        <v>0</v>
      </c>
      <c r="CK72" s="40">
        <v>0</v>
      </c>
      <c r="CL72" s="40">
        <v>502133.53</v>
      </c>
      <c r="CM72" s="40">
        <v>887538.03</v>
      </c>
      <c r="CN72" s="40">
        <v>2088549.62</v>
      </c>
      <c r="CO72" s="40">
        <v>62653.63</v>
      </c>
      <c r="CP72" s="40">
        <v>0</v>
      </c>
      <c r="CQ72" s="40">
        <v>0</v>
      </c>
      <c r="CR72" s="40">
        <v>62653.63</v>
      </c>
      <c r="CS72" s="40">
        <v>0</v>
      </c>
      <c r="CT72" s="40">
        <v>62653.63</v>
      </c>
      <c r="CU72" s="173">
        <v>1</v>
      </c>
      <c r="CV72" s="40">
        <v>0</v>
      </c>
      <c r="CW72" s="40">
        <v>0</v>
      </c>
      <c r="CX72" s="40">
        <v>0</v>
      </c>
      <c r="CY72" s="40">
        <v>62653.63</v>
      </c>
      <c r="CZ72" s="40">
        <v>0</v>
      </c>
      <c r="DA72" s="40">
        <v>62653.63</v>
      </c>
      <c r="DB72" s="215">
        <v>1</v>
      </c>
      <c r="DC72" s="40">
        <v>0</v>
      </c>
      <c r="DD72" s="40">
        <v>0</v>
      </c>
      <c r="DE72" s="40">
        <v>0</v>
      </c>
      <c r="DF72" s="40">
        <v>62653.63</v>
      </c>
      <c r="DG72" s="40">
        <v>0</v>
      </c>
      <c r="DH72" s="40">
        <v>62653.63</v>
      </c>
      <c r="DI72" s="215">
        <v>1</v>
      </c>
      <c r="DJ72" s="40">
        <v>0</v>
      </c>
      <c r="DK72" s="40">
        <v>0</v>
      </c>
      <c r="DL72" s="40">
        <v>0</v>
      </c>
      <c r="DM72" s="40">
        <v>62653.63</v>
      </c>
      <c r="DN72" s="40">
        <v>0</v>
      </c>
      <c r="DO72" s="40">
        <v>62653.63</v>
      </c>
      <c r="DP72" s="215">
        <v>1</v>
      </c>
      <c r="DQ72" s="40">
        <v>0</v>
      </c>
      <c r="DR72" s="40">
        <v>358459.54</v>
      </c>
      <c r="DS72" s="40">
        <v>0</v>
      </c>
      <c r="DT72" s="40">
        <v>421113.17</v>
      </c>
      <c r="DU72" s="40">
        <v>0</v>
      </c>
      <c r="DV72" s="40">
        <v>62653.63</v>
      </c>
      <c r="DW72" s="215">
        <v>0.148780979706714</v>
      </c>
      <c r="DX72" s="212">
        <v>-358459.54</v>
      </c>
      <c r="DY72" s="40">
        <v>0</v>
      </c>
      <c r="DZ72" s="40">
        <v>591829.11</v>
      </c>
      <c r="EA72" s="40">
        <v>421113.17</v>
      </c>
      <c r="EB72" s="40">
        <v>0</v>
      </c>
      <c r="EC72" s="40">
        <v>654482.74</v>
      </c>
      <c r="ED72" s="215">
        <v>1.5541730504415239</v>
      </c>
      <c r="EE72" s="40">
        <v>233369.57</v>
      </c>
      <c r="EF72" s="40">
        <v>0</v>
      </c>
      <c r="EG72" s="40">
        <v>0</v>
      </c>
      <c r="EH72" s="40">
        <v>421113.17</v>
      </c>
      <c r="EI72" s="40">
        <v>0</v>
      </c>
      <c r="EJ72" s="40">
        <v>654482.74</v>
      </c>
      <c r="EK72" s="215">
        <v>1.5541730504415239</v>
      </c>
      <c r="EL72" s="40">
        <v>233369.57</v>
      </c>
      <c r="EM72" s="40">
        <v>0</v>
      </c>
      <c r="EN72" s="40">
        <v>0</v>
      </c>
      <c r="EO72" s="40">
        <v>421113.17</v>
      </c>
      <c r="EP72" s="40">
        <v>0</v>
      </c>
      <c r="EQ72" s="40">
        <v>654482.74</v>
      </c>
      <c r="ER72" s="215">
        <v>1.5541730504415239</v>
      </c>
      <c r="ES72" s="40">
        <v>233369.57</v>
      </c>
      <c r="ET72" s="40">
        <v>0</v>
      </c>
      <c r="EU72" s="40">
        <v>388579.94</v>
      </c>
      <c r="EV72" s="40">
        <v>421113.17</v>
      </c>
      <c r="EW72" s="40">
        <v>0</v>
      </c>
      <c r="EX72" s="40">
        <v>1043062.6799999999</v>
      </c>
      <c r="EY72" s="215">
        <v>2.4769177368639408</v>
      </c>
      <c r="EZ72" s="40">
        <v>621949.51</v>
      </c>
      <c r="FA72" s="40">
        <v>304270.84000000003</v>
      </c>
      <c r="FB72" s="40">
        <v>0</v>
      </c>
      <c r="FC72" s="40">
        <v>725384.01</v>
      </c>
      <c r="FD72" s="40">
        <v>0</v>
      </c>
      <c r="FE72" s="40">
        <v>1043062.6799999999</v>
      </c>
      <c r="FF72" s="215">
        <v>1.4379455097169842</v>
      </c>
      <c r="FG72" s="40">
        <v>317678.66999999993</v>
      </c>
      <c r="FH72" s="40">
        <v>0</v>
      </c>
      <c r="FI72" s="40">
        <v>0</v>
      </c>
      <c r="FJ72" s="40">
        <v>802300.61</v>
      </c>
      <c r="FK72" s="40">
        <v>0</v>
      </c>
      <c r="FL72" s="40">
        <v>0</v>
      </c>
      <c r="FM72" s="215">
        <v>0</v>
      </c>
      <c r="FN72" s="40">
        <v>802300.61</v>
      </c>
      <c r="FO72" s="40">
        <v>0</v>
      </c>
      <c r="FP72" s="40">
        <v>0</v>
      </c>
      <c r="FQ72" s="215">
        <v>0</v>
      </c>
      <c r="FR72" s="40">
        <v>802300.61</v>
      </c>
      <c r="FS72" s="40">
        <v>0</v>
      </c>
      <c r="FT72" s="40">
        <v>11255.05</v>
      </c>
      <c r="FU72" s="215">
        <v>0</v>
      </c>
      <c r="FV72" s="40">
        <v>266345.88</v>
      </c>
      <c r="FW72" s="40">
        <v>0</v>
      </c>
      <c r="FX72" s="40">
        <v>801992.06</v>
      </c>
      <c r="FY72" s="215">
        <v>0.99961541846515622</v>
      </c>
      <c r="FZ72" s="40">
        <v>308.54999999993015</v>
      </c>
      <c r="GA72" s="40">
        <v>0</v>
      </c>
      <c r="GB72" s="40">
        <v>801992.06</v>
      </c>
      <c r="GC72" s="215">
        <v>0.99961541846515622</v>
      </c>
      <c r="GD72" s="40">
        <v>308.54999999993015</v>
      </c>
      <c r="GE72" s="283">
        <v>725384.01</v>
      </c>
      <c r="GF72" s="283">
        <v>1229129.05</v>
      </c>
      <c r="GG72" s="284">
        <v>3000000</v>
      </c>
      <c r="GH72" s="285"/>
    </row>
    <row r="73" spans="1:190" ht="75" customHeight="1" x14ac:dyDescent="0.3">
      <c r="A73" s="254" t="s">
        <v>1278</v>
      </c>
      <c r="B73" s="35">
        <v>61</v>
      </c>
      <c r="C73" s="40">
        <v>13</v>
      </c>
      <c r="D73" s="92" t="s">
        <v>616</v>
      </c>
      <c r="E73" s="40" t="s">
        <v>445</v>
      </c>
      <c r="F73" s="37" t="s">
        <v>1279</v>
      </c>
      <c r="G73" s="38">
        <v>1</v>
      </c>
      <c r="H73" s="38"/>
      <c r="I73" s="40" t="s">
        <v>82</v>
      </c>
      <c r="J73" s="40" t="s">
        <v>423</v>
      </c>
      <c r="K73" s="38" t="s">
        <v>222</v>
      </c>
      <c r="L73" s="38" t="s">
        <v>225</v>
      </c>
      <c r="M73" s="40">
        <v>1353455</v>
      </c>
      <c r="N73" s="40">
        <v>1353455</v>
      </c>
      <c r="O73" s="40">
        <v>0</v>
      </c>
      <c r="P73" s="129">
        <v>1353455</v>
      </c>
      <c r="Q73" s="40">
        <v>0</v>
      </c>
      <c r="R73" s="40">
        <v>0</v>
      </c>
      <c r="S73" s="40">
        <v>0</v>
      </c>
      <c r="T73" s="40" t="s">
        <v>423</v>
      </c>
      <c r="U73" s="40">
        <v>0</v>
      </c>
      <c r="V73" s="40">
        <v>0</v>
      </c>
      <c r="W73" s="40">
        <v>0</v>
      </c>
      <c r="X73" s="40">
        <v>0</v>
      </c>
      <c r="Y73" s="40">
        <v>0</v>
      </c>
      <c r="Z73" s="40">
        <v>0</v>
      </c>
      <c r="AA73" s="40">
        <v>0</v>
      </c>
      <c r="AB73" s="40">
        <v>0</v>
      </c>
      <c r="AC73" s="40">
        <v>0</v>
      </c>
      <c r="AD73" s="40">
        <v>0</v>
      </c>
      <c r="AE73" s="40">
        <v>0</v>
      </c>
      <c r="AF73" s="40">
        <v>0</v>
      </c>
      <c r="AG73" s="40">
        <v>0</v>
      </c>
      <c r="AH73" s="40">
        <v>0</v>
      </c>
      <c r="AI73" s="40">
        <v>0</v>
      </c>
      <c r="AJ73" s="40">
        <v>0</v>
      </c>
      <c r="AK73" s="40">
        <v>0</v>
      </c>
      <c r="AL73" s="40">
        <v>0</v>
      </c>
      <c r="AM73" s="40">
        <v>0</v>
      </c>
      <c r="AN73" s="40">
        <v>0</v>
      </c>
      <c r="AO73" s="40">
        <v>0</v>
      </c>
      <c r="AP73" s="40">
        <v>0</v>
      </c>
      <c r="AQ73" s="40">
        <v>0</v>
      </c>
      <c r="AR73" s="40">
        <v>0</v>
      </c>
      <c r="AS73" s="40">
        <v>0</v>
      </c>
      <c r="AT73" s="40">
        <v>0</v>
      </c>
      <c r="AU73" s="40">
        <v>0</v>
      </c>
      <c r="AV73" s="40">
        <v>0</v>
      </c>
      <c r="AW73" s="40">
        <v>0</v>
      </c>
      <c r="AX73" s="40">
        <v>0</v>
      </c>
      <c r="AY73" s="40">
        <v>0</v>
      </c>
      <c r="AZ73" s="40">
        <v>0</v>
      </c>
      <c r="BA73" s="40">
        <v>0</v>
      </c>
      <c r="BB73" s="40">
        <v>0</v>
      </c>
      <c r="BC73" s="40">
        <v>0</v>
      </c>
      <c r="BD73" s="40">
        <v>0</v>
      </c>
      <c r="BE73" s="40">
        <v>0</v>
      </c>
      <c r="BF73" s="40">
        <v>0</v>
      </c>
      <c r="BG73" s="40">
        <v>0</v>
      </c>
      <c r="BH73" s="40">
        <v>0</v>
      </c>
      <c r="BI73" s="40">
        <v>0</v>
      </c>
      <c r="BJ73" s="40">
        <v>0</v>
      </c>
      <c r="BK73" s="40">
        <v>0</v>
      </c>
      <c r="BL73" s="40">
        <v>0</v>
      </c>
      <c r="BM73" s="40">
        <v>0</v>
      </c>
      <c r="BN73" s="40">
        <v>0</v>
      </c>
      <c r="BO73" s="40">
        <v>0</v>
      </c>
      <c r="BP73" s="40">
        <v>0</v>
      </c>
      <c r="BQ73" s="40">
        <v>0</v>
      </c>
      <c r="BR73" s="40">
        <v>0</v>
      </c>
      <c r="BS73" s="40">
        <v>0</v>
      </c>
      <c r="BT73" s="40">
        <v>0</v>
      </c>
      <c r="BU73" s="40">
        <v>0</v>
      </c>
      <c r="BV73" s="40">
        <v>0</v>
      </c>
      <c r="BW73" s="40">
        <v>0</v>
      </c>
      <c r="BX73" s="40">
        <v>0</v>
      </c>
      <c r="BY73" s="40">
        <v>0</v>
      </c>
      <c r="BZ73" s="40">
        <v>0</v>
      </c>
      <c r="CA73" s="40">
        <v>0</v>
      </c>
      <c r="CB73" s="40">
        <v>0</v>
      </c>
      <c r="CC73" s="40">
        <v>0</v>
      </c>
      <c r="CD73" s="40">
        <v>0</v>
      </c>
      <c r="CE73" s="40">
        <v>0</v>
      </c>
      <c r="CF73" s="40">
        <v>0</v>
      </c>
      <c r="CG73" s="40">
        <v>0</v>
      </c>
      <c r="CH73" s="40">
        <v>0</v>
      </c>
      <c r="CI73" s="40">
        <v>0</v>
      </c>
      <c r="CJ73" s="40">
        <v>0</v>
      </c>
      <c r="CK73" s="40">
        <v>0</v>
      </c>
      <c r="CL73" s="40">
        <v>0</v>
      </c>
      <c r="CM73" s="40">
        <v>0</v>
      </c>
      <c r="CN73" s="40">
        <v>901777.62</v>
      </c>
      <c r="CO73" s="40">
        <v>0</v>
      </c>
      <c r="CP73" s="40">
        <v>0</v>
      </c>
      <c r="CQ73" s="40">
        <v>0</v>
      </c>
      <c r="CR73" s="40">
        <v>0</v>
      </c>
      <c r="CS73" s="40">
        <v>0</v>
      </c>
      <c r="CT73" s="40">
        <v>0</v>
      </c>
      <c r="CU73" s="173" t="s">
        <v>1327</v>
      </c>
      <c r="CV73" s="40">
        <v>0</v>
      </c>
      <c r="CW73" s="40">
        <v>0</v>
      </c>
      <c r="CX73" s="40">
        <v>0</v>
      </c>
      <c r="CY73" s="40">
        <v>0</v>
      </c>
      <c r="CZ73" s="40">
        <v>0</v>
      </c>
      <c r="DA73" s="40">
        <v>0</v>
      </c>
      <c r="DB73" s="215" t="s">
        <v>1327</v>
      </c>
      <c r="DC73" s="40">
        <v>0</v>
      </c>
      <c r="DD73" s="40">
        <v>0</v>
      </c>
      <c r="DE73" s="40">
        <v>0</v>
      </c>
      <c r="DF73" s="40">
        <v>0</v>
      </c>
      <c r="DG73" s="40">
        <v>0</v>
      </c>
      <c r="DH73" s="40">
        <v>0</v>
      </c>
      <c r="DI73" s="215" t="s">
        <v>1327</v>
      </c>
      <c r="DJ73" s="40">
        <v>0</v>
      </c>
      <c r="DK73" s="40">
        <v>0</v>
      </c>
      <c r="DL73" s="40">
        <v>0</v>
      </c>
      <c r="DM73" s="40">
        <v>0</v>
      </c>
      <c r="DN73" s="40">
        <v>0</v>
      </c>
      <c r="DO73" s="40">
        <v>0</v>
      </c>
      <c r="DP73" s="215" t="s">
        <v>1327</v>
      </c>
      <c r="DQ73" s="40">
        <v>0</v>
      </c>
      <c r="DR73" s="40">
        <v>0</v>
      </c>
      <c r="DS73" s="40">
        <v>0</v>
      </c>
      <c r="DT73" s="40">
        <v>0</v>
      </c>
      <c r="DU73" s="40">
        <v>0</v>
      </c>
      <c r="DV73" s="40">
        <v>0</v>
      </c>
      <c r="DW73" s="215" t="s">
        <v>1327</v>
      </c>
      <c r="DX73" s="40">
        <v>0</v>
      </c>
      <c r="DY73" s="40">
        <v>0</v>
      </c>
      <c r="DZ73" s="40">
        <v>24510.25</v>
      </c>
      <c r="EA73" s="40">
        <v>0</v>
      </c>
      <c r="EB73" s="40">
        <v>0</v>
      </c>
      <c r="EC73" s="40">
        <v>24510.25</v>
      </c>
      <c r="ED73" s="215" t="s">
        <v>1327</v>
      </c>
      <c r="EE73" s="40">
        <v>24510.25</v>
      </c>
      <c r="EF73" s="40">
        <v>676727.5</v>
      </c>
      <c r="EG73" s="40">
        <v>272601.53000000003</v>
      </c>
      <c r="EH73" s="40">
        <v>676727.5</v>
      </c>
      <c r="EI73" s="40">
        <v>0</v>
      </c>
      <c r="EJ73" s="40">
        <v>297111.78000000003</v>
      </c>
      <c r="EK73" s="215">
        <v>0.43904197775323156</v>
      </c>
      <c r="EL73" s="212">
        <v>-379615.72</v>
      </c>
      <c r="EM73" s="40">
        <v>0</v>
      </c>
      <c r="EN73" s="40">
        <v>351573.17</v>
      </c>
      <c r="EO73" s="40">
        <v>676727.5</v>
      </c>
      <c r="EP73" s="40">
        <v>0</v>
      </c>
      <c r="EQ73" s="40">
        <v>648684.94999999995</v>
      </c>
      <c r="ER73" s="215">
        <v>0.95856153326117222</v>
      </c>
      <c r="ES73" s="40">
        <v>-28042.550000000047</v>
      </c>
      <c r="ET73" s="40">
        <v>0</v>
      </c>
      <c r="EU73" s="40">
        <v>14146.03</v>
      </c>
      <c r="EV73" s="40">
        <v>676727.5</v>
      </c>
      <c r="EW73" s="40">
        <v>0</v>
      </c>
      <c r="EX73" s="40">
        <v>662830.98</v>
      </c>
      <c r="EY73" s="215">
        <v>0.97946511705228467</v>
      </c>
      <c r="EZ73" s="40">
        <v>-13896.520000000019</v>
      </c>
      <c r="FA73" s="40">
        <v>0</v>
      </c>
      <c r="FB73" s="40">
        <v>66211.23</v>
      </c>
      <c r="FC73" s="40">
        <v>676727.5</v>
      </c>
      <c r="FD73" s="40">
        <v>0</v>
      </c>
      <c r="FE73" s="40">
        <v>729042.21</v>
      </c>
      <c r="FF73" s="215">
        <v>1.0773054294379938</v>
      </c>
      <c r="FG73" s="40">
        <v>52314.709999999963</v>
      </c>
      <c r="FH73" s="40">
        <v>270691</v>
      </c>
      <c r="FI73" s="40">
        <v>172735.41</v>
      </c>
      <c r="FJ73" s="40">
        <v>85255.16</v>
      </c>
      <c r="FK73" s="40">
        <v>0</v>
      </c>
      <c r="FL73" s="40">
        <v>83138.960000000006</v>
      </c>
      <c r="FM73" s="215">
        <v>0.97517804200942215</v>
      </c>
      <c r="FN73" s="40">
        <v>2116.1999999999971</v>
      </c>
      <c r="FO73" s="40">
        <v>0</v>
      </c>
      <c r="FP73" s="40">
        <v>85135.780000000013</v>
      </c>
      <c r="FQ73" s="215">
        <v>0.99859973284901482</v>
      </c>
      <c r="FR73" s="40">
        <v>119.37999999999715</v>
      </c>
      <c r="FS73" s="40">
        <v>0</v>
      </c>
      <c r="FT73" s="40">
        <v>0</v>
      </c>
      <c r="FU73" s="215">
        <v>0.99859973284901482</v>
      </c>
      <c r="FV73" s="40">
        <v>0</v>
      </c>
      <c r="FW73" s="40">
        <v>0</v>
      </c>
      <c r="FX73" s="40">
        <v>85135.780000000013</v>
      </c>
      <c r="FY73" s="215">
        <v>0.99859973284901482</v>
      </c>
      <c r="FZ73" s="40">
        <v>119.37999999999715</v>
      </c>
      <c r="GA73" s="40">
        <v>0</v>
      </c>
      <c r="GB73" s="40">
        <v>85135.780000000013</v>
      </c>
      <c r="GC73" s="215">
        <v>0.99859973284901482</v>
      </c>
      <c r="GD73" s="40">
        <v>119.37999999999715</v>
      </c>
      <c r="GE73" s="283">
        <v>947418.5</v>
      </c>
      <c r="GF73" s="283">
        <v>406036.5</v>
      </c>
      <c r="GG73" s="284">
        <v>1353455</v>
      </c>
      <c r="GH73" s="285"/>
    </row>
    <row r="74" spans="1:190" ht="75" customHeight="1" x14ac:dyDescent="0.3">
      <c r="A74" s="254" t="s">
        <v>1213</v>
      </c>
      <c r="B74" s="35">
        <v>62</v>
      </c>
      <c r="C74" s="35">
        <v>8</v>
      </c>
      <c r="D74" s="36" t="s">
        <v>162</v>
      </c>
      <c r="E74" s="37" t="s">
        <v>304</v>
      </c>
      <c r="F74" s="37" t="s">
        <v>550</v>
      </c>
      <c r="G74" s="38" t="s">
        <v>33</v>
      </c>
      <c r="H74" s="38" t="s">
        <v>1213</v>
      </c>
      <c r="I74" s="38" t="s">
        <v>34</v>
      </c>
      <c r="J74" s="38" t="s">
        <v>4</v>
      </c>
      <c r="K74" s="38" t="s">
        <v>222</v>
      </c>
      <c r="L74" s="38" t="s">
        <v>225</v>
      </c>
      <c r="M74" s="40">
        <v>38681058</v>
      </c>
      <c r="N74" s="40">
        <v>38681058</v>
      </c>
      <c r="O74" s="40">
        <v>0</v>
      </c>
      <c r="P74" s="40">
        <v>0</v>
      </c>
      <c r="Q74" s="98">
        <v>38681058</v>
      </c>
      <c r="R74" s="40">
        <v>0</v>
      </c>
      <c r="S74" s="40">
        <v>0</v>
      </c>
      <c r="T74" s="40" t="s">
        <v>4</v>
      </c>
      <c r="U74" s="40">
        <v>0</v>
      </c>
      <c r="V74" s="40">
        <v>0</v>
      </c>
      <c r="W74" s="40">
        <v>0</v>
      </c>
      <c r="X74" s="40">
        <v>10391.51</v>
      </c>
      <c r="Y74" s="40">
        <v>0</v>
      </c>
      <c r="Z74" s="40">
        <v>0</v>
      </c>
      <c r="AA74" s="40">
        <v>0</v>
      </c>
      <c r="AB74" s="40">
        <v>32724.28</v>
      </c>
      <c r="AC74" s="40">
        <v>0</v>
      </c>
      <c r="AD74" s="40">
        <v>47443.07</v>
      </c>
      <c r="AE74" s="40">
        <v>0</v>
      </c>
      <c r="AF74" s="40">
        <v>0</v>
      </c>
      <c r="AG74" s="40">
        <v>0</v>
      </c>
      <c r="AH74" s="40">
        <v>52436.43</v>
      </c>
      <c r="AI74" s="40">
        <v>142995.29</v>
      </c>
      <c r="AJ74" s="40">
        <v>142995.29</v>
      </c>
      <c r="AK74" s="40">
        <v>1456525.54</v>
      </c>
      <c r="AL74" s="40">
        <v>1599520.83</v>
      </c>
      <c r="AM74" s="40">
        <v>0</v>
      </c>
      <c r="AN74" s="40">
        <v>0</v>
      </c>
      <c r="AO74" s="40">
        <v>1884329.81</v>
      </c>
      <c r="AP74" s="40">
        <v>0</v>
      </c>
      <c r="AQ74" s="40">
        <v>0</v>
      </c>
      <c r="AR74" s="40">
        <v>0</v>
      </c>
      <c r="AS74" s="40">
        <v>0</v>
      </c>
      <c r="AT74" s="40">
        <v>0</v>
      </c>
      <c r="AU74" s="40">
        <v>0</v>
      </c>
      <c r="AV74" s="40">
        <v>2016379.39</v>
      </c>
      <c r="AW74" s="40">
        <v>0</v>
      </c>
      <c r="AX74" s="40">
        <v>0</v>
      </c>
      <c r="AY74" s="40">
        <v>3900709.2</v>
      </c>
      <c r="AZ74" s="40">
        <v>5500230.0300000003</v>
      </c>
      <c r="BA74" s="40">
        <v>0</v>
      </c>
      <c r="BB74" s="40">
        <v>0</v>
      </c>
      <c r="BC74" s="40">
        <v>0</v>
      </c>
      <c r="BD74" s="40">
        <v>1846340.62</v>
      </c>
      <c r="BE74" s="40">
        <v>0</v>
      </c>
      <c r="BF74" s="40">
        <v>0</v>
      </c>
      <c r="BG74" s="40">
        <v>0</v>
      </c>
      <c r="BH74" s="40">
        <v>0</v>
      </c>
      <c r="BI74" s="40">
        <v>1323447.71</v>
      </c>
      <c r="BJ74" s="40">
        <v>0</v>
      </c>
      <c r="BK74" s="40">
        <v>0</v>
      </c>
      <c r="BL74" s="40">
        <v>0</v>
      </c>
      <c r="BM74" s="40">
        <v>3169788.33</v>
      </c>
      <c r="BN74" s="40">
        <v>0</v>
      </c>
      <c r="BO74" s="40">
        <v>0</v>
      </c>
      <c r="BP74" s="40">
        <v>0</v>
      </c>
      <c r="BQ74" s="40">
        <v>0</v>
      </c>
      <c r="BR74" s="40">
        <v>0</v>
      </c>
      <c r="BS74" s="40">
        <v>2677147.0499999998</v>
      </c>
      <c r="BT74" s="40">
        <v>0</v>
      </c>
      <c r="BU74" s="40">
        <v>0</v>
      </c>
      <c r="BV74" s="40">
        <v>0</v>
      </c>
      <c r="BW74" s="40">
        <v>3632235.73</v>
      </c>
      <c r="BX74" s="40">
        <v>0</v>
      </c>
      <c r="BY74" s="40">
        <v>0</v>
      </c>
      <c r="BZ74" s="40">
        <v>6309382.7799999993</v>
      </c>
      <c r="CA74" s="40">
        <v>319628.79999999999</v>
      </c>
      <c r="CB74" s="40">
        <v>0</v>
      </c>
      <c r="CC74" s="40">
        <v>0</v>
      </c>
      <c r="CD74" s="40">
        <v>0</v>
      </c>
      <c r="CE74" s="40">
        <v>2959420.66</v>
      </c>
      <c r="CF74" s="40">
        <v>2489752.2599999998</v>
      </c>
      <c r="CG74" s="40">
        <v>0</v>
      </c>
      <c r="CH74" s="40">
        <v>2079197.06</v>
      </c>
      <c r="CI74" s="40">
        <v>0</v>
      </c>
      <c r="CJ74" s="40">
        <v>0</v>
      </c>
      <c r="CK74" s="40">
        <v>0</v>
      </c>
      <c r="CL74" s="40">
        <v>5292603.72</v>
      </c>
      <c r="CM74" s="40">
        <v>13140602.5</v>
      </c>
      <c r="CN74" s="40">
        <v>34179343.299999997</v>
      </c>
      <c r="CO74" s="40">
        <v>0</v>
      </c>
      <c r="CP74" s="40">
        <v>0</v>
      </c>
      <c r="CQ74" s="40">
        <v>0</v>
      </c>
      <c r="CR74" s="40">
        <v>0</v>
      </c>
      <c r="CS74" s="40">
        <v>0</v>
      </c>
      <c r="CT74" s="40">
        <v>0</v>
      </c>
      <c r="CU74" s="173" t="s">
        <v>1327</v>
      </c>
      <c r="CV74" s="40">
        <v>0</v>
      </c>
      <c r="CW74" s="40">
        <v>0</v>
      </c>
      <c r="CX74" s="40">
        <v>0</v>
      </c>
      <c r="CY74" s="40">
        <v>0</v>
      </c>
      <c r="CZ74" s="40">
        <v>0</v>
      </c>
      <c r="DA74" s="40">
        <v>0</v>
      </c>
      <c r="DB74" s="215" t="s">
        <v>1327</v>
      </c>
      <c r="DC74" s="40">
        <v>0</v>
      </c>
      <c r="DD74" s="40">
        <v>2644568.61</v>
      </c>
      <c r="DE74" s="40">
        <v>2644568.61</v>
      </c>
      <c r="DF74" s="40">
        <v>2644568.61</v>
      </c>
      <c r="DG74" s="40">
        <v>0</v>
      </c>
      <c r="DH74" s="40">
        <v>2644568.61</v>
      </c>
      <c r="DI74" s="215">
        <v>1</v>
      </c>
      <c r="DJ74" s="40">
        <v>0</v>
      </c>
      <c r="DK74" s="40">
        <v>0</v>
      </c>
      <c r="DL74" s="40">
        <v>0</v>
      </c>
      <c r="DM74" s="40">
        <v>2644568.61</v>
      </c>
      <c r="DN74" s="40">
        <v>0</v>
      </c>
      <c r="DO74" s="40">
        <v>2644568.61</v>
      </c>
      <c r="DP74" s="215">
        <v>1</v>
      </c>
      <c r="DQ74" s="40">
        <v>0</v>
      </c>
      <c r="DR74" s="40">
        <v>0</v>
      </c>
      <c r="DS74" s="40">
        <v>0</v>
      </c>
      <c r="DT74" s="40">
        <v>2644568.61</v>
      </c>
      <c r="DU74" s="40">
        <v>0</v>
      </c>
      <c r="DV74" s="40">
        <v>2644568.61</v>
      </c>
      <c r="DW74" s="215">
        <v>1</v>
      </c>
      <c r="DX74" s="40">
        <v>0</v>
      </c>
      <c r="DY74" s="40">
        <v>830875</v>
      </c>
      <c r="DZ74" s="40">
        <v>1531607.46</v>
      </c>
      <c r="EA74" s="40">
        <v>3475443.61</v>
      </c>
      <c r="EB74" s="40">
        <v>0</v>
      </c>
      <c r="EC74" s="40">
        <v>4176176.07</v>
      </c>
      <c r="ED74" s="215">
        <v>1.2016238899643663</v>
      </c>
      <c r="EE74" s="40">
        <v>700732.46</v>
      </c>
      <c r="EF74" s="40">
        <v>0</v>
      </c>
      <c r="EG74" s="40">
        <v>0</v>
      </c>
      <c r="EH74" s="40">
        <v>3475443.61</v>
      </c>
      <c r="EI74" s="40">
        <v>0</v>
      </c>
      <c r="EJ74" s="40">
        <v>4176176.07</v>
      </c>
      <c r="EK74" s="215">
        <v>1.2016238899643663</v>
      </c>
      <c r="EL74" s="40">
        <v>700732.46</v>
      </c>
      <c r="EM74" s="40">
        <v>0</v>
      </c>
      <c r="EN74" s="40">
        <v>0</v>
      </c>
      <c r="EO74" s="40">
        <v>3475443.61</v>
      </c>
      <c r="EP74" s="40">
        <v>0</v>
      </c>
      <c r="EQ74" s="40">
        <v>4176176.07</v>
      </c>
      <c r="ER74" s="215">
        <v>1.2016238899643663</v>
      </c>
      <c r="ES74" s="40">
        <v>700732.46</v>
      </c>
      <c r="ET74" s="40">
        <v>0</v>
      </c>
      <c r="EU74" s="40">
        <v>0</v>
      </c>
      <c r="EV74" s="40">
        <v>3475443.61</v>
      </c>
      <c r="EW74" s="40">
        <v>0</v>
      </c>
      <c r="EX74" s="40">
        <v>4176176.07</v>
      </c>
      <c r="EY74" s="215">
        <v>1.2016238899643663</v>
      </c>
      <c r="EZ74" s="40">
        <v>700732.46</v>
      </c>
      <c r="FA74" s="40">
        <v>2962250</v>
      </c>
      <c r="FB74" s="40">
        <v>1883163.5899999999</v>
      </c>
      <c r="FC74" s="40">
        <v>6437693.6099999994</v>
      </c>
      <c r="FD74" s="40">
        <v>0</v>
      </c>
      <c r="FE74" s="40">
        <v>6059339.6600000001</v>
      </c>
      <c r="FF74" s="215">
        <v>0.94122833845147857</v>
      </c>
      <c r="FG74" s="212">
        <v>-378353.94999999925</v>
      </c>
      <c r="FH74" s="40">
        <v>0</v>
      </c>
      <c r="FI74" s="40">
        <v>0</v>
      </c>
      <c r="FJ74" s="40">
        <v>2746773.5</v>
      </c>
      <c r="FK74" s="40">
        <v>0</v>
      </c>
      <c r="FL74" s="40">
        <v>0</v>
      </c>
      <c r="FM74" s="215">
        <v>0</v>
      </c>
      <c r="FN74" s="40">
        <v>2746773.5</v>
      </c>
      <c r="FO74" s="40">
        <v>0</v>
      </c>
      <c r="FP74" s="40">
        <v>0</v>
      </c>
      <c r="FQ74" s="215">
        <v>0</v>
      </c>
      <c r="FR74" s="40">
        <v>2746773.5</v>
      </c>
      <c r="FS74" s="40">
        <v>0</v>
      </c>
      <c r="FT74" s="40">
        <v>3641536.34</v>
      </c>
      <c r="FU74" s="215">
        <v>0.99997757004718446</v>
      </c>
      <c r="FV74" s="40">
        <v>1781416.42</v>
      </c>
      <c r="FW74" s="40">
        <v>0</v>
      </c>
      <c r="FX74" s="40">
        <v>2746711.89</v>
      </c>
      <c r="FY74" s="215">
        <v>0.99997757004718446</v>
      </c>
      <c r="FZ74" s="40">
        <v>61.609999999869615</v>
      </c>
      <c r="GA74" s="40">
        <v>0</v>
      </c>
      <c r="GB74" s="40">
        <v>2746711.89</v>
      </c>
      <c r="GC74" s="215">
        <v>0.99997757004718446</v>
      </c>
      <c r="GD74" s="40">
        <v>61.609999999869615</v>
      </c>
      <c r="GE74" s="283">
        <v>6437693.6099999994</v>
      </c>
      <c r="GF74" s="283">
        <v>4123360.42</v>
      </c>
      <c r="GG74" s="284">
        <v>38681057.670000002</v>
      </c>
      <c r="GH74" s="285"/>
    </row>
    <row r="75" spans="1:190" ht="75" customHeight="1" x14ac:dyDescent="0.3">
      <c r="A75" s="254" t="s">
        <v>1206</v>
      </c>
      <c r="B75" s="35">
        <v>63</v>
      </c>
      <c r="C75" s="35">
        <v>8</v>
      </c>
      <c r="D75" s="38" t="s">
        <v>95</v>
      </c>
      <c r="E75" s="37" t="s">
        <v>297</v>
      </c>
      <c r="F75" s="37" t="s">
        <v>543</v>
      </c>
      <c r="G75" s="41" t="s">
        <v>33</v>
      </c>
      <c r="H75" s="38" t="s">
        <v>1206</v>
      </c>
      <c r="I75" s="41" t="s">
        <v>34</v>
      </c>
      <c r="J75" s="41" t="s">
        <v>4</v>
      </c>
      <c r="K75" s="38" t="s">
        <v>222</v>
      </c>
      <c r="L75" s="38" t="s">
        <v>225</v>
      </c>
      <c r="M75" s="40">
        <v>3515047</v>
      </c>
      <c r="N75" s="40">
        <v>3515047</v>
      </c>
      <c r="O75" s="40">
        <v>0</v>
      </c>
      <c r="P75" s="40">
        <v>0</v>
      </c>
      <c r="Q75" s="98">
        <v>3515047</v>
      </c>
      <c r="R75" s="40">
        <v>0</v>
      </c>
      <c r="S75" s="40">
        <v>0</v>
      </c>
      <c r="T75" s="40" t="s">
        <v>4</v>
      </c>
      <c r="U75" s="40">
        <v>0</v>
      </c>
      <c r="V75" s="40">
        <v>14168.29</v>
      </c>
      <c r="W75" s="40">
        <v>0</v>
      </c>
      <c r="X75" s="40">
        <v>12387.36</v>
      </c>
      <c r="Y75" s="40">
        <v>0</v>
      </c>
      <c r="Z75" s="40">
        <v>0</v>
      </c>
      <c r="AA75" s="40">
        <v>0</v>
      </c>
      <c r="AB75" s="40">
        <v>101337.96</v>
      </c>
      <c r="AC75" s="40">
        <v>0</v>
      </c>
      <c r="AD75" s="40">
        <v>175031.79</v>
      </c>
      <c r="AE75" s="40">
        <v>0</v>
      </c>
      <c r="AF75" s="40">
        <v>0</v>
      </c>
      <c r="AG75" s="40">
        <v>78415.929999999993</v>
      </c>
      <c r="AH75" s="40">
        <v>0</v>
      </c>
      <c r="AI75" s="40">
        <v>367173.04</v>
      </c>
      <c r="AJ75" s="40">
        <v>381341.32999999996</v>
      </c>
      <c r="AK75" s="40">
        <v>547307.97</v>
      </c>
      <c r="AL75" s="40">
        <v>928649.29999999993</v>
      </c>
      <c r="AM75" s="40">
        <v>0</v>
      </c>
      <c r="AN75" s="40">
        <v>0</v>
      </c>
      <c r="AO75" s="40">
        <v>59668.12</v>
      </c>
      <c r="AP75" s="40">
        <v>0</v>
      </c>
      <c r="AQ75" s="40">
        <v>0</v>
      </c>
      <c r="AR75" s="40">
        <v>163289.60999999999</v>
      </c>
      <c r="AS75" s="40">
        <v>0</v>
      </c>
      <c r="AT75" s="40">
        <v>0</v>
      </c>
      <c r="AU75" s="40">
        <v>184156.44</v>
      </c>
      <c r="AV75" s="40">
        <v>0</v>
      </c>
      <c r="AW75" s="40">
        <v>0</v>
      </c>
      <c r="AX75" s="40">
        <v>127393</v>
      </c>
      <c r="AY75" s="40">
        <v>534507.16999999993</v>
      </c>
      <c r="AZ75" s="40">
        <v>1463156.4699999997</v>
      </c>
      <c r="BA75" s="40">
        <v>0</v>
      </c>
      <c r="BB75" s="40">
        <v>0</v>
      </c>
      <c r="BC75" s="40">
        <v>93465.02</v>
      </c>
      <c r="BD75" s="40">
        <v>0</v>
      </c>
      <c r="BE75" s="40">
        <v>0</v>
      </c>
      <c r="BF75" s="40">
        <v>175167.27</v>
      </c>
      <c r="BG75" s="40">
        <v>0</v>
      </c>
      <c r="BH75" s="40">
        <v>131602.32</v>
      </c>
      <c r="BI75" s="40">
        <v>0</v>
      </c>
      <c r="BJ75" s="40">
        <v>0</v>
      </c>
      <c r="BK75" s="40">
        <v>0</v>
      </c>
      <c r="BL75" s="40">
        <v>104012.93</v>
      </c>
      <c r="BM75" s="40">
        <v>504247.54</v>
      </c>
      <c r="BN75" s="40">
        <v>0</v>
      </c>
      <c r="BO75" s="40">
        <v>0</v>
      </c>
      <c r="BP75" s="40">
        <v>96146.5</v>
      </c>
      <c r="BQ75" s="40">
        <v>0</v>
      </c>
      <c r="BR75" s="40">
        <v>0</v>
      </c>
      <c r="BS75" s="40">
        <v>154390.82999999999</v>
      </c>
      <c r="BT75" s="40">
        <v>0</v>
      </c>
      <c r="BU75" s="40">
        <v>0</v>
      </c>
      <c r="BV75" s="40">
        <v>0</v>
      </c>
      <c r="BW75" s="40">
        <v>88095.17</v>
      </c>
      <c r="BX75" s="40">
        <v>0</v>
      </c>
      <c r="BY75" s="40">
        <v>0</v>
      </c>
      <c r="BZ75" s="40">
        <v>338632.5</v>
      </c>
      <c r="CA75" s="40">
        <v>117527.47</v>
      </c>
      <c r="CB75" s="40">
        <v>0</v>
      </c>
      <c r="CC75" s="40">
        <v>118284.33</v>
      </c>
      <c r="CD75" s="40">
        <v>0</v>
      </c>
      <c r="CE75" s="40">
        <v>0</v>
      </c>
      <c r="CF75" s="40">
        <v>0</v>
      </c>
      <c r="CG75" s="40">
        <v>189487.17</v>
      </c>
      <c r="CH75" s="40">
        <v>0</v>
      </c>
      <c r="CI75" s="40">
        <v>0</v>
      </c>
      <c r="CJ75" s="40">
        <v>0</v>
      </c>
      <c r="CK75" s="40">
        <v>0</v>
      </c>
      <c r="CL75" s="40">
        <v>152554.15</v>
      </c>
      <c r="CM75" s="40">
        <v>577853.12</v>
      </c>
      <c r="CN75" s="40">
        <v>3416540.53</v>
      </c>
      <c r="CO75" s="40">
        <v>0</v>
      </c>
      <c r="CP75" s="40">
        <v>0</v>
      </c>
      <c r="CQ75" s="40">
        <v>0</v>
      </c>
      <c r="CR75" s="40">
        <v>0</v>
      </c>
      <c r="CS75" s="40">
        <v>0</v>
      </c>
      <c r="CT75" s="40">
        <v>0</v>
      </c>
      <c r="CU75" s="173" t="s">
        <v>1327</v>
      </c>
      <c r="CV75" s="40">
        <v>0</v>
      </c>
      <c r="CW75" s="40">
        <v>86982.23</v>
      </c>
      <c r="CX75" s="40">
        <v>86982.23</v>
      </c>
      <c r="CY75" s="40">
        <v>86982.23</v>
      </c>
      <c r="CZ75" s="40">
        <v>0</v>
      </c>
      <c r="DA75" s="40">
        <v>86982.23</v>
      </c>
      <c r="DB75" s="215">
        <v>1</v>
      </c>
      <c r="DC75" s="40">
        <v>0</v>
      </c>
      <c r="DD75" s="40">
        <v>0</v>
      </c>
      <c r="DE75" s="40">
        <v>0</v>
      </c>
      <c r="DF75" s="40">
        <v>86982.23</v>
      </c>
      <c r="DG75" s="40">
        <v>0</v>
      </c>
      <c r="DH75" s="40">
        <v>86982.23</v>
      </c>
      <c r="DI75" s="215">
        <v>1</v>
      </c>
      <c r="DJ75" s="40">
        <v>0</v>
      </c>
      <c r="DK75" s="40">
        <v>0</v>
      </c>
      <c r="DL75" s="40">
        <v>0</v>
      </c>
      <c r="DM75" s="40">
        <v>86982.23</v>
      </c>
      <c r="DN75" s="40">
        <v>0</v>
      </c>
      <c r="DO75" s="40">
        <v>86982.23</v>
      </c>
      <c r="DP75" s="215">
        <v>1</v>
      </c>
      <c r="DQ75" s="40">
        <v>0</v>
      </c>
      <c r="DR75" s="40">
        <v>0</v>
      </c>
      <c r="DS75" s="40">
        <v>0</v>
      </c>
      <c r="DT75" s="40">
        <v>86982.23</v>
      </c>
      <c r="DU75" s="40">
        <v>0</v>
      </c>
      <c r="DV75" s="40">
        <v>86982.23</v>
      </c>
      <c r="DW75" s="215">
        <v>1</v>
      </c>
      <c r="DX75" s="40">
        <v>0</v>
      </c>
      <c r="DY75" s="40">
        <v>166175</v>
      </c>
      <c r="DZ75" s="40">
        <v>193364.45</v>
      </c>
      <c r="EA75" s="40">
        <v>253157.22999999998</v>
      </c>
      <c r="EB75" s="40">
        <v>0</v>
      </c>
      <c r="EC75" s="40">
        <v>280346.68</v>
      </c>
      <c r="ED75" s="215">
        <v>1.1074014358586559</v>
      </c>
      <c r="EE75" s="40">
        <v>27189.450000000012</v>
      </c>
      <c r="EF75" s="40">
        <v>0</v>
      </c>
      <c r="EG75" s="40">
        <v>0</v>
      </c>
      <c r="EH75" s="40">
        <v>253157.22999999998</v>
      </c>
      <c r="EI75" s="40">
        <v>0</v>
      </c>
      <c r="EJ75" s="40">
        <v>280346.68</v>
      </c>
      <c r="EK75" s="215">
        <v>1.1074014358586559</v>
      </c>
      <c r="EL75" s="40">
        <v>27189.450000000012</v>
      </c>
      <c r="EM75" s="40">
        <v>0</v>
      </c>
      <c r="EN75" s="40">
        <v>0</v>
      </c>
      <c r="EO75" s="40">
        <v>253157.22999999998</v>
      </c>
      <c r="EP75" s="40">
        <v>0</v>
      </c>
      <c r="EQ75" s="40">
        <v>280346.68</v>
      </c>
      <c r="ER75" s="215">
        <v>1.1074014358586559</v>
      </c>
      <c r="ES75" s="40">
        <v>27189.450000000012</v>
      </c>
      <c r="ET75" s="40">
        <v>108375</v>
      </c>
      <c r="EU75" s="40">
        <v>0</v>
      </c>
      <c r="EV75" s="40">
        <v>361532.23</v>
      </c>
      <c r="EW75" s="40">
        <v>0</v>
      </c>
      <c r="EX75" s="40">
        <v>280346.68</v>
      </c>
      <c r="EY75" s="215">
        <v>0.77544035285595425</v>
      </c>
      <c r="EZ75" s="40">
        <v>-81185.549999999988</v>
      </c>
      <c r="FA75" s="40">
        <v>0</v>
      </c>
      <c r="FB75" s="40">
        <v>192699.37</v>
      </c>
      <c r="FC75" s="40">
        <v>361532.23</v>
      </c>
      <c r="FD75" s="40">
        <v>0</v>
      </c>
      <c r="FE75" s="40">
        <v>473046.05</v>
      </c>
      <c r="FF75" s="215">
        <v>1.3084477973098001</v>
      </c>
      <c r="FG75" s="40">
        <v>111513.82</v>
      </c>
      <c r="FH75" s="40">
        <v>98145</v>
      </c>
      <c r="FI75" s="40">
        <v>59604.85</v>
      </c>
      <c r="FJ75" s="40">
        <v>138829.63</v>
      </c>
      <c r="FK75" s="40">
        <v>0</v>
      </c>
      <c r="FL75" s="40">
        <v>0</v>
      </c>
      <c r="FM75" s="215">
        <v>0</v>
      </c>
      <c r="FN75" s="40">
        <v>138829.63</v>
      </c>
      <c r="FO75" s="40">
        <v>0</v>
      </c>
      <c r="FP75" s="40">
        <v>0</v>
      </c>
      <c r="FQ75" s="215">
        <v>0</v>
      </c>
      <c r="FR75" s="40">
        <v>138829.63</v>
      </c>
      <c r="FS75" s="40">
        <v>0</v>
      </c>
      <c r="FT75" s="40">
        <v>2746711.89</v>
      </c>
      <c r="FU75" s="215">
        <v>0.99998890726713019</v>
      </c>
      <c r="FV75" s="40">
        <v>61.609999999869615</v>
      </c>
      <c r="FW75" s="40">
        <v>0</v>
      </c>
      <c r="FX75" s="40">
        <v>138828.09</v>
      </c>
      <c r="FY75" s="215">
        <v>0.99998890726713019</v>
      </c>
      <c r="FZ75" s="40">
        <v>1.5400000000081491</v>
      </c>
      <c r="GA75" s="40">
        <v>0</v>
      </c>
      <c r="GB75" s="40">
        <v>138828.09</v>
      </c>
      <c r="GC75" s="215">
        <v>0.99998890726713019</v>
      </c>
      <c r="GD75" s="40">
        <v>1.5400000000081491</v>
      </c>
      <c r="GE75" s="283">
        <v>459677.23</v>
      </c>
      <c r="GF75" s="283">
        <v>171480.14</v>
      </c>
      <c r="GG75" s="284">
        <v>3515047</v>
      </c>
      <c r="GH75" s="285"/>
    </row>
    <row r="76" spans="1:190" ht="75" customHeight="1" x14ac:dyDescent="0.3">
      <c r="A76" s="254" t="s">
        <v>1070</v>
      </c>
      <c r="B76" s="35">
        <v>64</v>
      </c>
      <c r="C76" s="35">
        <v>1</v>
      </c>
      <c r="D76" s="36" t="s">
        <v>39</v>
      </c>
      <c r="E76" s="37" t="s">
        <v>232</v>
      </c>
      <c r="F76" s="37" t="s">
        <v>461</v>
      </c>
      <c r="G76" s="38">
        <v>3</v>
      </c>
      <c r="H76" s="38" t="s">
        <v>1070</v>
      </c>
      <c r="I76" s="38" t="s">
        <v>34</v>
      </c>
      <c r="J76" s="38" t="s">
        <v>5</v>
      </c>
      <c r="K76" s="38" t="s">
        <v>221</v>
      </c>
      <c r="L76" s="38" t="s">
        <v>225</v>
      </c>
      <c r="M76" s="40">
        <v>8827199</v>
      </c>
      <c r="N76" s="40">
        <v>8827199</v>
      </c>
      <c r="O76" s="40">
        <v>0</v>
      </c>
      <c r="P76" s="98">
        <v>8827199</v>
      </c>
      <c r="Q76" s="40">
        <v>0</v>
      </c>
      <c r="R76" s="40">
        <v>0</v>
      </c>
      <c r="S76" s="40">
        <v>0</v>
      </c>
      <c r="T76" s="40" t="s">
        <v>5</v>
      </c>
      <c r="U76" s="40">
        <v>0</v>
      </c>
      <c r="V76" s="40">
        <v>0</v>
      </c>
      <c r="W76" s="40">
        <v>0</v>
      </c>
      <c r="X76" s="40">
        <v>0</v>
      </c>
      <c r="Y76" s="40">
        <v>0</v>
      </c>
      <c r="Z76" s="40">
        <v>0</v>
      </c>
      <c r="AA76" s="40">
        <v>0</v>
      </c>
      <c r="AB76" s="40">
        <v>0</v>
      </c>
      <c r="AC76" s="40">
        <v>0</v>
      </c>
      <c r="AD76" s="40">
        <v>0</v>
      </c>
      <c r="AE76" s="40">
        <v>0</v>
      </c>
      <c r="AF76" s="40">
        <v>0</v>
      </c>
      <c r="AG76" s="40">
        <v>0</v>
      </c>
      <c r="AH76" s="40">
        <v>0</v>
      </c>
      <c r="AI76" s="40">
        <v>0</v>
      </c>
      <c r="AJ76" s="40">
        <v>0</v>
      </c>
      <c r="AK76" s="40">
        <v>101578.73999999999</v>
      </c>
      <c r="AL76" s="40">
        <v>101578.73999999999</v>
      </c>
      <c r="AM76" s="40">
        <v>0</v>
      </c>
      <c r="AN76" s="40">
        <v>29419.48</v>
      </c>
      <c r="AO76" s="40">
        <v>0</v>
      </c>
      <c r="AP76" s="40">
        <v>55187.66</v>
      </c>
      <c r="AQ76" s="40">
        <v>8653.5400000000009</v>
      </c>
      <c r="AR76" s="40">
        <v>0</v>
      </c>
      <c r="AS76" s="40">
        <v>74582.28</v>
      </c>
      <c r="AT76" s="40">
        <v>25394.68</v>
      </c>
      <c r="AU76" s="40">
        <v>28855.97</v>
      </c>
      <c r="AV76" s="40">
        <v>2539.48</v>
      </c>
      <c r="AW76" s="40">
        <v>27366.959999999999</v>
      </c>
      <c r="AX76" s="40">
        <v>167764.37</v>
      </c>
      <c r="AY76" s="40">
        <v>419764.42</v>
      </c>
      <c r="AZ76" s="40">
        <v>521343.16</v>
      </c>
      <c r="BA76" s="40">
        <v>95859.72</v>
      </c>
      <c r="BB76" s="40">
        <v>0</v>
      </c>
      <c r="BC76" s="40">
        <v>24524.44</v>
      </c>
      <c r="BD76" s="40">
        <v>0</v>
      </c>
      <c r="BE76" s="40">
        <v>0</v>
      </c>
      <c r="BF76" s="40">
        <v>52454.460000000006</v>
      </c>
      <c r="BG76" s="40">
        <v>163099.85</v>
      </c>
      <c r="BH76" s="40">
        <v>61660.46</v>
      </c>
      <c r="BI76" s="40">
        <v>34900.639999999999</v>
      </c>
      <c r="BJ76" s="40">
        <v>17821.98</v>
      </c>
      <c r="BK76" s="40">
        <v>10780.99</v>
      </c>
      <c r="BL76" s="40">
        <v>168262.47999999998</v>
      </c>
      <c r="BM76" s="40">
        <v>629365.02</v>
      </c>
      <c r="BN76" s="40">
        <v>95493.68</v>
      </c>
      <c r="BO76" s="40">
        <v>74713.41</v>
      </c>
      <c r="BP76" s="40">
        <v>0</v>
      </c>
      <c r="BQ76" s="40">
        <v>172765.21</v>
      </c>
      <c r="BR76" s="40">
        <v>0</v>
      </c>
      <c r="BS76" s="40">
        <v>240653.45</v>
      </c>
      <c r="BT76" s="40">
        <v>96747.37</v>
      </c>
      <c r="BU76" s="40">
        <v>120132.3</v>
      </c>
      <c r="BV76" s="40">
        <v>29792.98</v>
      </c>
      <c r="BW76" s="40">
        <v>158694.07</v>
      </c>
      <c r="BX76" s="40">
        <v>95353.34</v>
      </c>
      <c r="BY76" s="40">
        <v>97604.02</v>
      </c>
      <c r="BZ76" s="40">
        <v>1181949.83</v>
      </c>
      <c r="CA76" s="40">
        <v>177265.02</v>
      </c>
      <c r="CB76" s="40">
        <v>26435.96</v>
      </c>
      <c r="CC76" s="40">
        <v>169274.77000000002</v>
      </c>
      <c r="CD76" s="40">
        <v>233986.22999999998</v>
      </c>
      <c r="CE76" s="40">
        <v>22142.98</v>
      </c>
      <c r="CF76" s="40">
        <v>70053.900000000023</v>
      </c>
      <c r="CG76" s="40">
        <v>138128.45000000001</v>
      </c>
      <c r="CH76" s="40">
        <v>311144.63</v>
      </c>
      <c r="CI76" s="40">
        <v>25469.9</v>
      </c>
      <c r="CJ76" s="40">
        <v>234806.12</v>
      </c>
      <c r="CK76" s="40">
        <v>12937.75</v>
      </c>
      <c r="CL76" s="40">
        <v>351892.73</v>
      </c>
      <c r="CM76" s="40">
        <v>1773538.44</v>
      </c>
      <c r="CN76" s="40">
        <v>5604106.8999999994</v>
      </c>
      <c r="CO76" s="40">
        <v>0</v>
      </c>
      <c r="CP76" s="40">
        <v>223405.64</v>
      </c>
      <c r="CQ76" s="40">
        <v>87917.91</v>
      </c>
      <c r="CR76" s="40">
        <v>223405.64</v>
      </c>
      <c r="CS76" s="40">
        <v>11050</v>
      </c>
      <c r="CT76" s="40">
        <v>87917.91</v>
      </c>
      <c r="CU76" s="173">
        <v>0.39353487226195361</v>
      </c>
      <c r="CV76" s="40">
        <v>-135487.73000000001</v>
      </c>
      <c r="CW76" s="40">
        <v>0</v>
      </c>
      <c r="CX76" s="40">
        <v>21561.97</v>
      </c>
      <c r="CY76" s="40">
        <v>223405.64</v>
      </c>
      <c r="CZ76" s="40">
        <v>11050</v>
      </c>
      <c r="DA76" s="40">
        <v>109479.88</v>
      </c>
      <c r="DB76" s="215">
        <v>0.49004975881539964</v>
      </c>
      <c r="DC76" s="40">
        <v>-113925.76000000001</v>
      </c>
      <c r="DD76" s="40">
        <v>194301.97</v>
      </c>
      <c r="DE76" s="40">
        <v>248571.43</v>
      </c>
      <c r="DF76" s="40">
        <v>417707.61</v>
      </c>
      <c r="DG76" s="40">
        <v>22100</v>
      </c>
      <c r="DH76" s="40">
        <v>358051.31</v>
      </c>
      <c r="DI76" s="215">
        <v>0.85718167787271105</v>
      </c>
      <c r="DJ76" s="40">
        <v>-59656.299999999988</v>
      </c>
      <c r="DK76" s="40">
        <v>205392.48</v>
      </c>
      <c r="DL76" s="40">
        <v>0</v>
      </c>
      <c r="DM76" s="40">
        <v>623100.09</v>
      </c>
      <c r="DN76" s="40">
        <v>22100</v>
      </c>
      <c r="DO76" s="40">
        <v>358051.31</v>
      </c>
      <c r="DP76" s="215">
        <v>0.5746288850640352</v>
      </c>
      <c r="DQ76" s="212">
        <v>-265048.77999999997</v>
      </c>
      <c r="DR76" s="40">
        <v>0</v>
      </c>
      <c r="DS76" s="40">
        <v>213255.16</v>
      </c>
      <c r="DT76" s="40">
        <v>623100.09</v>
      </c>
      <c r="DU76" s="40">
        <v>22100</v>
      </c>
      <c r="DV76" s="40">
        <v>571306.47</v>
      </c>
      <c r="DW76" s="215">
        <v>0.91687752765370323</v>
      </c>
      <c r="DX76" s="40">
        <v>-51793.619999999995</v>
      </c>
      <c r="DY76" s="40">
        <v>184761.31</v>
      </c>
      <c r="DZ76" s="40">
        <v>220658.17</v>
      </c>
      <c r="EA76" s="40">
        <v>807861.39999999991</v>
      </c>
      <c r="EB76" s="40">
        <v>22100</v>
      </c>
      <c r="EC76" s="40">
        <v>791964.64</v>
      </c>
      <c r="ED76" s="215">
        <v>0.98032241669177422</v>
      </c>
      <c r="EE76" s="40">
        <v>-15896.759999999893</v>
      </c>
      <c r="EF76" s="40">
        <v>96339.54</v>
      </c>
      <c r="EG76" s="40">
        <v>-11050</v>
      </c>
      <c r="EH76" s="40">
        <v>904200.94</v>
      </c>
      <c r="EI76" s="40">
        <v>33150</v>
      </c>
      <c r="EJ76" s="40">
        <v>780914.64</v>
      </c>
      <c r="EK76" s="215">
        <v>0.8636516568982997</v>
      </c>
      <c r="EL76" s="40">
        <v>-123286.29999999993</v>
      </c>
      <c r="EM76" s="40">
        <v>10129.61</v>
      </c>
      <c r="EN76" s="40">
        <v>0</v>
      </c>
      <c r="EO76" s="40">
        <v>914330.54999999993</v>
      </c>
      <c r="EP76" s="40">
        <v>33150</v>
      </c>
      <c r="EQ76" s="40">
        <v>780914.64</v>
      </c>
      <c r="ER76" s="215">
        <v>0.85408350404566502</v>
      </c>
      <c r="ES76" s="40">
        <v>-133415.90999999992</v>
      </c>
      <c r="ET76" s="40">
        <v>460167.34</v>
      </c>
      <c r="EU76" s="40">
        <v>504067.38</v>
      </c>
      <c r="EV76" s="40">
        <v>1374497.89</v>
      </c>
      <c r="EW76" s="40">
        <v>44515.12</v>
      </c>
      <c r="EX76" s="40">
        <v>1284982.02</v>
      </c>
      <c r="EY76" s="215">
        <v>0.934873766885157</v>
      </c>
      <c r="EZ76" s="40">
        <v>-89515.869999999879</v>
      </c>
      <c r="FA76" s="40">
        <v>22892.17</v>
      </c>
      <c r="FB76" s="40">
        <v>180585.47</v>
      </c>
      <c r="FC76" s="40">
        <v>1397390.0599999998</v>
      </c>
      <c r="FD76" s="40">
        <v>44515.12</v>
      </c>
      <c r="FE76" s="40">
        <v>1465567.49</v>
      </c>
      <c r="FF76" s="215">
        <v>1.0487891190524141</v>
      </c>
      <c r="FG76" s="40">
        <v>68177.430000000168</v>
      </c>
      <c r="FH76" s="40">
        <v>0</v>
      </c>
      <c r="FI76" s="40">
        <v>32342.959999999999</v>
      </c>
      <c r="FJ76" s="40">
        <v>982625.9</v>
      </c>
      <c r="FK76" s="40">
        <v>0</v>
      </c>
      <c r="FL76" s="40">
        <v>65436.92</v>
      </c>
      <c r="FM76" s="215">
        <v>6.6593929592126566E-2</v>
      </c>
      <c r="FN76" s="40">
        <v>917188.98</v>
      </c>
      <c r="FO76" s="40">
        <v>0</v>
      </c>
      <c r="FP76" s="40">
        <v>72388.63</v>
      </c>
      <c r="FQ76" s="215">
        <v>7.3668554838621697E-2</v>
      </c>
      <c r="FR76" s="40">
        <v>910237.27</v>
      </c>
      <c r="FS76" s="40">
        <v>0</v>
      </c>
      <c r="FT76" s="40">
        <v>590988.77</v>
      </c>
      <c r="FU76" s="215">
        <v>0.74427901808816554</v>
      </c>
      <c r="FV76" s="40">
        <v>450275.98</v>
      </c>
      <c r="FW76" s="40">
        <v>0</v>
      </c>
      <c r="FX76" s="40">
        <v>982625.07</v>
      </c>
      <c r="FY76" s="215">
        <v>0.99999915532452377</v>
      </c>
      <c r="FZ76" s="40">
        <v>0.83000000004540198</v>
      </c>
      <c r="GA76" s="40">
        <v>0</v>
      </c>
      <c r="GB76" s="40">
        <v>982625.07</v>
      </c>
      <c r="GC76" s="215">
        <v>0.99999915532452377</v>
      </c>
      <c r="GD76" s="40">
        <v>0.83000000004540198</v>
      </c>
      <c r="GE76" s="283">
        <v>1397390.0599999998</v>
      </c>
      <c r="GF76" s="283">
        <v>1079122.21</v>
      </c>
      <c r="GG76" s="284">
        <v>6582708.7199999988</v>
      </c>
      <c r="GH76" s="285"/>
    </row>
    <row r="77" spans="1:190" ht="75" customHeight="1" x14ac:dyDescent="0.3">
      <c r="A77" s="254" t="s">
        <v>1141</v>
      </c>
      <c r="B77" s="35">
        <v>65</v>
      </c>
      <c r="C77" s="38">
        <v>5</v>
      </c>
      <c r="D77" s="37" t="s">
        <v>77</v>
      </c>
      <c r="E77" s="37" t="s">
        <v>259</v>
      </c>
      <c r="F77" s="37" t="s">
        <v>500</v>
      </c>
      <c r="G77" s="41">
        <v>4</v>
      </c>
      <c r="H77" s="38" t="s">
        <v>1141</v>
      </c>
      <c r="I77" s="41" t="s">
        <v>50</v>
      </c>
      <c r="J77" s="41" t="s">
        <v>6</v>
      </c>
      <c r="K77" s="38" t="s">
        <v>221</v>
      </c>
      <c r="L77" s="38" t="s">
        <v>225</v>
      </c>
      <c r="M77" s="40">
        <v>17482183</v>
      </c>
      <c r="N77" s="40">
        <v>0</v>
      </c>
      <c r="O77" s="40">
        <v>0</v>
      </c>
      <c r="P77" s="40">
        <v>0</v>
      </c>
      <c r="Q77" s="40">
        <v>0</v>
      </c>
      <c r="R77" s="40">
        <v>0</v>
      </c>
      <c r="S77" s="40">
        <v>17482183</v>
      </c>
      <c r="T77" s="40" t="s">
        <v>6</v>
      </c>
      <c r="U77" s="40"/>
      <c r="V77" s="40"/>
      <c r="W77" s="40"/>
      <c r="X77" s="40"/>
      <c r="Y77" s="40"/>
      <c r="Z77" s="40"/>
      <c r="AA77" s="40"/>
      <c r="AB77" s="40"/>
      <c r="AC77" s="40"/>
      <c r="AD77" s="40"/>
      <c r="AE77" s="40"/>
      <c r="AF77" s="40"/>
      <c r="AG77" s="40"/>
      <c r="AH77" s="40"/>
      <c r="AI77" s="40"/>
      <c r="AJ77" s="40"/>
      <c r="AK77" s="40"/>
      <c r="AL77" s="40">
        <v>0</v>
      </c>
      <c r="AM77" s="40">
        <v>0</v>
      </c>
      <c r="AN77" s="40">
        <v>0</v>
      </c>
      <c r="AO77" s="40">
        <v>0</v>
      </c>
      <c r="AP77" s="40">
        <v>0</v>
      </c>
      <c r="AQ77" s="40">
        <v>0</v>
      </c>
      <c r="AR77" s="40">
        <v>0</v>
      </c>
      <c r="AS77" s="40">
        <v>0</v>
      </c>
      <c r="AT77" s="40">
        <v>0</v>
      </c>
      <c r="AU77" s="40">
        <v>0</v>
      </c>
      <c r="AV77" s="40">
        <v>0</v>
      </c>
      <c r="AW77" s="40">
        <v>0</v>
      </c>
      <c r="AX77" s="40">
        <v>0</v>
      </c>
      <c r="AY77" s="40">
        <v>0</v>
      </c>
      <c r="AZ77" s="40">
        <v>0</v>
      </c>
      <c r="BA77" s="40">
        <v>0</v>
      </c>
      <c r="BB77" s="40">
        <v>0</v>
      </c>
      <c r="BC77" s="40">
        <v>0</v>
      </c>
      <c r="BD77" s="40">
        <v>0</v>
      </c>
      <c r="BE77" s="40">
        <v>0</v>
      </c>
      <c r="BF77" s="40">
        <v>0</v>
      </c>
      <c r="BG77" s="40">
        <v>0</v>
      </c>
      <c r="BH77" s="40">
        <v>0</v>
      </c>
      <c r="BI77" s="40">
        <v>0</v>
      </c>
      <c r="BJ77" s="40">
        <v>0</v>
      </c>
      <c r="BK77" s="40">
        <v>0</v>
      </c>
      <c r="BL77" s="40">
        <v>0</v>
      </c>
      <c r="BM77" s="40">
        <v>0</v>
      </c>
      <c r="BN77" s="40">
        <v>0</v>
      </c>
      <c r="BO77" s="40">
        <v>0</v>
      </c>
      <c r="BP77" s="40">
        <v>0</v>
      </c>
      <c r="BQ77" s="40">
        <v>0</v>
      </c>
      <c r="BR77" s="40">
        <v>0</v>
      </c>
      <c r="BS77" s="40">
        <v>0</v>
      </c>
      <c r="BT77" s="40">
        <v>0</v>
      </c>
      <c r="BU77" s="40">
        <v>0</v>
      </c>
      <c r="BV77" s="40">
        <v>0</v>
      </c>
      <c r="BW77" s="40">
        <v>0</v>
      </c>
      <c r="BX77" s="40">
        <v>0</v>
      </c>
      <c r="BY77" s="40">
        <v>0</v>
      </c>
      <c r="BZ77" s="40">
        <v>0</v>
      </c>
      <c r="CA77" s="40">
        <v>0</v>
      </c>
      <c r="CB77" s="40">
        <v>0</v>
      </c>
      <c r="CC77" s="40">
        <v>0</v>
      </c>
      <c r="CD77" s="40">
        <v>0</v>
      </c>
      <c r="CE77" s="40">
        <v>0</v>
      </c>
      <c r="CF77" s="40">
        <v>0</v>
      </c>
      <c r="CG77" s="40">
        <v>0</v>
      </c>
      <c r="CH77" s="40">
        <v>0</v>
      </c>
      <c r="CI77" s="40">
        <v>0</v>
      </c>
      <c r="CJ77" s="40">
        <v>0</v>
      </c>
      <c r="CK77" s="40">
        <v>1834951.73</v>
      </c>
      <c r="CL77" s="40">
        <v>0</v>
      </c>
      <c r="CM77" s="40">
        <v>1834951.73</v>
      </c>
      <c r="CN77" s="40">
        <v>12059229.74</v>
      </c>
      <c r="CO77" s="40">
        <v>3212048.27</v>
      </c>
      <c r="CP77" s="40">
        <v>2024325.84</v>
      </c>
      <c r="CQ77" s="40">
        <v>2024325.8399999999</v>
      </c>
      <c r="CR77" s="40">
        <v>5236374.1100000003</v>
      </c>
      <c r="CS77" s="40">
        <v>0</v>
      </c>
      <c r="CT77" s="40">
        <v>5236374.1099999994</v>
      </c>
      <c r="CU77" s="173">
        <v>0.99999999999999978</v>
      </c>
      <c r="CV77" s="40">
        <v>0</v>
      </c>
      <c r="CW77" s="40">
        <v>0</v>
      </c>
      <c r="CX77" s="40">
        <v>975674.16</v>
      </c>
      <c r="CY77" s="40">
        <v>5236374.1100000003</v>
      </c>
      <c r="CZ77" s="40">
        <v>0</v>
      </c>
      <c r="DA77" s="40">
        <v>6212048.2699999996</v>
      </c>
      <c r="DB77" s="215">
        <v>1.1863262898150719</v>
      </c>
      <c r="DC77" s="40">
        <v>975674.15999999922</v>
      </c>
      <c r="DD77" s="40">
        <v>986509.66</v>
      </c>
      <c r="DE77" s="40">
        <v>31671</v>
      </c>
      <c r="DF77" s="40">
        <v>6222883.7700000005</v>
      </c>
      <c r="DG77" s="40">
        <v>0</v>
      </c>
      <c r="DH77" s="40">
        <v>6243719.2699999996</v>
      </c>
      <c r="DI77" s="215">
        <v>1.003348206518085</v>
      </c>
      <c r="DJ77" s="40">
        <v>20835.499999999069</v>
      </c>
      <c r="DK77" s="40">
        <v>0</v>
      </c>
      <c r="DL77" s="40">
        <v>1375655</v>
      </c>
      <c r="DM77" s="40">
        <v>6222883.7700000005</v>
      </c>
      <c r="DN77" s="40">
        <v>0</v>
      </c>
      <c r="DO77" s="40">
        <v>7619374.2699999996</v>
      </c>
      <c r="DP77" s="215">
        <v>1.2244121136782857</v>
      </c>
      <c r="DQ77" s="40">
        <v>1396490.4999999991</v>
      </c>
      <c r="DR77" s="40">
        <v>1570844.5</v>
      </c>
      <c r="DS77" s="40">
        <v>865066.3</v>
      </c>
      <c r="DT77" s="40">
        <v>7793728.2700000005</v>
      </c>
      <c r="DU77" s="40">
        <v>0</v>
      </c>
      <c r="DV77" s="40">
        <v>8484440.5700000003</v>
      </c>
      <c r="DW77" s="215">
        <v>1.0886241187877597</v>
      </c>
      <c r="DX77" s="40">
        <v>690712.29999999981</v>
      </c>
      <c r="DY77" s="40">
        <v>0</v>
      </c>
      <c r="DZ77" s="40">
        <v>0</v>
      </c>
      <c r="EA77" s="40">
        <v>7793728.2700000005</v>
      </c>
      <c r="EB77" s="40">
        <v>0</v>
      </c>
      <c r="EC77" s="40">
        <v>8484440.5700000003</v>
      </c>
      <c r="ED77" s="215">
        <v>1.0886241187877597</v>
      </c>
      <c r="EE77" s="40">
        <v>690712.29999999981</v>
      </c>
      <c r="EF77" s="40">
        <v>653522.5</v>
      </c>
      <c r="EG77" s="40">
        <v>1240062.17</v>
      </c>
      <c r="EH77" s="40">
        <v>8447250.7699999996</v>
      </c>
      <c r="EI77" s="40">
        <v>0</v>
      </c>
      <c r="EJ77" s="40">
        <v>9724502.7400000002</v>
      </c>
      <c r="EK77" s="215">
        <v>1.1512032736776443</v>
      </c>
      <c r="EL77" s="40">
        <v>1277251.9700000007</v>
      </c>
      <c r="EM77" s="40">
        <v>0</v>
      </c>
      <c r="EN77" s="40">
        <v>249775.27</v>
      </c>
      <c r="EO77" s="40">
        <v>8447250.7699999996</v>
      </c>
      <c r="EP77" s="40">
        <v>0</v>
      </c>
      <c r="EQ77" s="40">
        <v>9974278.0099999998</v>
      </c>
      <c r="ER77" s="215">
        <v>1.1807720975235119</v>
      </c>
      <c r="ES77" s="40">
        <v>1527027.2400000002</v>
      </c>
      <c r="ET77" s="40">
        <v>509470.55</v>
      </c>
      <c r="EU77" s="40">
        <v>0</v>
      </c>
      <c r="EV77" s="40">
        <v>8956721.3200000003</v>
      </c>
      <c r="EW77" s="40">
        <v>0</v>
      </c>
      <c r="EX77" s="40">
        <v>9974278.0099999998</v>
      </c>
      <c r="EY77" s="215">
        <v>1.1136081668330839</v>
      </c>
      <c r="EZ77" s="40">
        <v>1017556.6899999995</v>
      </c>
      <c r="FA77" s="40">
        <v>237076.03</v>
      </c>
      <c r="FB77" s="40">
        <v>250000</v>
      </c>
      <c r="FC77" s="40">
        <v>9193797.3499999996</v>
      </c>
      <c r="FD77" s="40">
        <v>0</v>
      </c>
      <c r="FE77" s="40">
        <v>10224278.01</v>
      </c>
      <c r="FF77" s="215">
        <v>1.1120843347716383</v>
      </c>
      <c r="FG77" s="40">
        <v>1030480.6600000001</v>
      </c>
      <c r="FH77" s="40">
        <v>861733.05</v>
      </c>
      <c r="FI77" s="40">
        <v>0</v>
      </c>
      <c r="FJ77" s="40">
        <v>5422952.7599999998</v>
      </c>
      <c r="FK77" s="40">
        <v>0</v>
      </c>
      <c r="FL77" s="40">
        <v>308694.7</v>
      </c>
      <c r="FM77" s="215">
        <v>5.6923730237325547E-2</v>
      </c>
      <c r="FN77" s="40">
        <v>5114258.0599999996</v>
      </c>
      <c r="FO77" s="40">
        <v>0</v>
      </c>
      <c r="FP77" s="40">
        <v>3641536.34</v>
      </c>
      <c r="FQ77" s="215">
        <v>0.67150434480273802</v>
      </c>
      <c r="FR77" s="40">
        <v>1781416.42</v>
      </c>
      <c r="FS77" s="40">
        <v>0</v>
      </c>
      <c r="FT77" s="40">
        <v>70.930000000000007</v>
      </c>
      <c r="FU77" s="215">
        <v>0.67150434480273802</v>
      </c>
      <c r="FV77" s="40">
        <v>1437469.1</v>
      </c>
      <c r="FW77" s="40">
        <v>0</v>
      </c>
      <c r="FX77" s="40">
        <v>5422952.4399999995</v>
      </c>
      <c r="FY77" s="215">
        <v>0.99999994099155676</v>
      </c>
      <c r="FZ77" s="40">
        <v>0.31999999983236194</v>
      </c>
      <c r="GA77" s="40">
        <v>0</v>
      </c>
      <c r="GB77" s="40">
        <v>5422952.4399999995</v>
      </c>
      <c r="GC77" s="215">
        <v>0.99999994099155676</v>
      </c>
      <c r="GD77" s="40">
        <v>0.31999999983236194</v>
      </c>
      <c r="GE77" s="283">
        <v>10055530.4</v>
      </c>
      <c r="GF77" s="283">
        <v>5591700.3700000001</v>
      </c>
      <c r="GG77" s="284">
        <v>17482182.5</v>
      </c>
      <c r="GH77" s="285"/>
    </row>
    <row r="78" spans="1:190" ht="75" customHeight="1" x14ac:dyDescent="0.3">
      <c r="A78" s="254" t="s">
        <v>1238</v>
      </c>
      <c r="B78" s="35">
        <v>66</v>
      </c>
      <c r="C78" s="35">
        <v>9</v>
      </c>
      <c r="D78" s="38" t="s">
        <v>170</v>
      </c>
      <c r="E78" s="37" t="s">
        <v>323</v>
      </c>
      <c r="F78" s="37" t="s">
        <v>573</v>
      </c>
      <c r="G78" s="43" t="s">
        <v>33</v>
      </c>
      <c r="H78" s="38" t="s">
        <v>1238</v>
      </c>
      <c r="I78" s="41" t="s">
        <v>113</v>
      </c>
      <c r="J78" s="41" t="s">
        <v>4</v>
      </c>
      <c r="K78" s="38" t="s">
        <v>222</v>
      </c>
      <c r="L78" s="38" t="s">
        <v>225</v>
      </c>
      <c r="M78" s="129">
        <v>11630925</v>
      </c>
      <c r="N78" s="40">
        <v>11630925</v>
      </c>
      <c r="O78" s="40">
        <v>0</v>
      </c>
      <c r="P78" s="40">
        <v>0</v>
      </c>
      <c r="Q78" s="211">
        <v>11630925</v>
      </c>
      <c r="R78" s="40">
        <v>0</v>
      </c>
      <c r="S78" s="40">
        <v>0</v>
      </c>
      <c r="T78" s="40" t="s">
        <v>4</v>
      </c>
      <c r="U78" s="40">
        <v>0</v>
      </c>
      <c r="V78" s="40">
        <v>0</v>
      </c>
      <c r="W78" s="40">
        <v>0</v>
      </c>
      <c r="X78" s="40">
        <v>0</v>
      </c>
      <c r="Y78" s="40">
        <v>0</v>
      </c>
      <c r="Z78" s="40">
        <v>0</v>
      </c>
      <c r="AA78" s="40">
        <v>0</v>
      </c>
      <c r="AB78" s="40">
        <v>0</v>
      </c>
      <c r="AC78" s="40">
        <v>0</v>
      </c>
      <c r="AD78" s="40">
        <v>0</v>
      </c>
      <c r="AE78" s="40">
        <v>0</v>
      </c>
      <c r="AF78" s="40">
        <v>0</v>
      </c>
      <c r="AG78" s="40">
        <v>0</v>
      </c>
      <c r="AH78" s="40">
        <v>7069.51</v>
      </c>
      <c r="AI78" s="40">
        <v>7069.51</v>
      </c>
      <c r="AJ78" s="40">
        <v>7069.51</v>
      </c>
      <c r="AK78" s="40">
        <v>115905.41</v>
      </c>
      <c r="AL78" s="40">
        <v>122974.92</v>
      </c>
      <c r="AM78" s="40">
        <v>210340.14</v>
      </c>
      <c r="AN78" s="40">
        <v>0</v>
      </c>
      <c r="AO78" s="40">
        <v>0</v>
      </c>
      <c r="AP78" s="40">
        <v>276368.12</v>
      </c>
      <c r="AQ78" s="40">
        <v>0</v>
      </c>
      <c r="AR78" s="40">
        <v>150194.18</v>
      </c>
      <c r="AS78" s="40">
        <v>0</v>
      </c>
      <c r="AT78" s="40">
        <v>0</v>
      </c>
      <c r="AU78" s="40">
        <v>0</v>
      </c>
      <c r="AV78" s="40">
        <v>252839.1</v>
      </c>
      <c r="AW78" s="40">
        <v>0</v>
      </c>
      <c r="AX78" s="40">
        <v>0</v>
      </c>
      <c r="AY78" s="40">
        <v>889741.53999999992</v>
      </c>
      <c r="AZ78" s="40">
        <v>1012716.46</v>
      </c>
      <c r="BA78" s="40">
        <v>486959.92</v>
      </c>
      <c r="BB78" s="40">
        <v>0</v>
      </c>
      <c r="BC78" s="40">
        <v>0</v>
      </c>
      <c r="BD78" s="40">
        <v>0</v>
      </c>
      <c r="BE78" s="40">
        <v>0</v>
      </c>
      <c r="BF78" s="40">
        <v>1074842.6499999999</v>
      </c>
      <c r="BG78" s="40">
        <v>0</v>
      </c>
      <c r="BH78" s="40">
        <v>0</v>
      </c>
      <c r="BI78" s="40">
        <v>0</v>
      </c>
      <c r="BJ78" s="40">
        <v>0</v>
      </c>
      <c r="BK78" s="40">
        <v>1250389.98</v>
      </c>
      <c r="BL78" s="40">
        <v>0</v>
      </c>
      <c r="BM78" s="40">
        <v>2812192.55</v>
      </c>
      <c r="BN78" s="40">
        <v>0</v>
      </c>
      <c r="BO78" s="40">
        <v>0</v>
      </c>
      <c r="BP78" s="40">
        <v>1047739.16</v>
      </c>
      <c r="BQ78" s="40">
        <v>0</v>
      </c>
      <c r="BR78" s="40">
        <v>0</v>
      </c>
      <c r="BS78" s="40">
        <v>0</v>
      </c>
      <c r="BT78" s="40">
        <v>0</v>
      </c>
      <c r="BU78" s="40">
        <v>0</v>
      </c>
      <c r="BV78" s="40">
        <v>0</v>
      </c>
      <c r="BW78" s="40">
        <v>0</v>
      </c>
      <c r="BX78" s="40">
        <v>1471195.55</v>
      </c>
      <c r="BY78" s="40">
        <v>0</v>
      </c>
      <c r="BZ78" s="40">
        <v>2518934.71</v>
      </c>
      <c r="CA78" s="40">
        <v>0</v>
      </c>
      <c r="CB78" s="40">
        <v>0</v>
      </c>
      <c r="CC78" s="40">
        <v>0</v>
      </c>
      <c r="CD78" s="40">
        <v>0</v>
      </c>
      <c r="CE78" s="40">
        <v>0</v>
      </c>
      <c r="CF78" s="40">
        <v>1078913.48</v>
      </c>
      <c r="CG78" s="40">
        <v>0</v>
      </c>
      <c r="CH78" s="40">
        <v>0</v>
      </c>
      <c r="CI78" s="40">
        <v>0</v>
      </c>
      <c r="CJ78" s="40">
        <v>0</v>
      </c>
      <c r="CK78" s="40">
        <v>1091475.52</v>
      </c>
      <c r="CL78" s="40">
        <v>0</v>
      </c>
      <c r="CM78" s="40">
        <v>2170389</v>
      </c>
      <c r="CN78" s="40">
        <v>10972362.479999999</v>
      </c>
      <c r="CO78" s="40">
        <v>0</v>
      </c>
      <c r="CP78" s="40">
        <v>0</v>
      </c>
      <c r="CQ78" s="40">
        <v>0</v>
      </c>
      <c r="CR78" s="40">
        <v>0</v>
      </c>
      <c r="CS78" s="40">
        <v>0</v>
      </c>
      <c r="CT78" s="40">
        <v>0</v>
      </c>
      <c r="CU78" s="173" t="s">
        <v>1327</v>
      </c>
      <c r="CV78" s="40">
        <v>0</v>
      </c>
      <c r="CW78" s="40">
        <v>0</v>
      </c>
      <c r="CX78" s="40">
        <v>0</v>
      </c>
      <c r="CY78" s="40">
        <v>0</v>
      </c>
      <c r="CZ78" s="40">
        <v>0</v>
      </c>
      <c r="DA78" s="40">
        <v>0</v>
      </c>
      <c r="DB78" s="215" t="s">
        <v>1327</v>
      </c>
      <c r="DC78" s="40">
        <v>0</v>
      </c>
      <c r="DD78" s="40">
        <v>0</v>
      </c>
      <c r="DE78" s="40">
        <v>0</v>
      </c>
      <c r="DF78" s="40">
        <v>0</v>
      </c>
      <c r="DG78" s="40">
        <v>0</v>
      </c>
      <c r="DH78" s="40">
        <v>0</v>
      </c>
      <c r="DI78" s="215" t="s">
        <v>1327</v>
      </c>
      <c r="DJ78" s="40">
        <v>0</v>
      </c>
      <c r="DK78" s="40">
        <v>1067525.2</v>
      </c>
      <c r="DL78" s="40">
        <v>1473786.65</v>
      </c>
      <c r="DM78" s="40">
        <v>1067525.2</v>
      </c>
      <c r="DN78" s="40">
        <v>0</v>
      </c>
      <c r="DO78" s="40">
        <v>1473786.65</v>
      </c>
      <c r="DP78" s="215">
        <v>1.3805638030839928</v>
      </c>
      <c r="DQ78" s="40">
        <v>406261.44999999995</v>
      </c>
      <c r="DR78" s="40">
        <v>0</v>
      </c>
      <c r="DS78" s="40">
        <v>0</v>
      </c>
      <c r="DT78" s="40">
        <v>1067525.2</v>
      </c>
      <c r="DU78" s="40">
        <v>0</v>
      </c>
      <c r="DV78" s="40">
        <v>1473786.65</v>
      </c>
      <c r="DW78" s="215">
        <v>1.3805638030839928</v>
      </c>
      <c r="DX78" s="40">
        <v>406261.44999999995</v>
      </c>
      <c r="DY78" s="40">
        <v>0</v>
      </c>
      <c r="DZ78" s="40">
        <v>0</v>
      </c>
      <c r="EA78" s="40">
        <v>1067525.2</v>
      </c>
      <c r="EB78" s="40">
        <v>0</v>
      </c>
      <c r="EC78" s="40">
        <v>1473786.65</v>
      </c>
      <c r="ED78" s="215">
        <v>1.3805638030839928</v>
      </c>
      <c r="EE78" s="40">
        <v>406261.44999999995</v>
      </c>
      <c r="EF78" s="40">
        <v>0</v>
      </c>
      <c r="EG78" s="40">
        <v>0</v>
      </c>
      <c r="EH78" s="40">
        <v>1067525.2</v>
      </c>
      <c r="EI78" s="40">
        <v>0</v>
      </c>
      <c r="EJ78" s="40">
        <v>1473786.65</v>
      </c>
      <c r="EK78" s="215">
        <v>1.3805638030839928</v>
      </c>
      <c r="EL78" s="40">
        <v>406261.44999999995</v>
      </c>
      <c r="EM78" s="40">
        <v>0</v>
      </c>
      <c r="EN78" s="40">
        <v>0</v>
      </c>
      <c r="EO78" s="40">
        <v>1067525.2</v>
      </c>
      <c r="EP78" s="40">
        <v>0</v>
      </c>
      <c r="EQ78" s="40">
        <v>1473786.65</v>
      </c>
      <c r="ER78" s="215">
        <v>1.3805638030839928</v>
      </c>
      <c r="ES78" s="40">
        <v>406261.44999999995</v>
      </c>
      <c r="ET78" s="40">
        <v>0</v>
      </c>
      <c r="EU78" s="40">
        <v>0</v>
      </c>
      <c r="EV78" s="40">
        <v>1067525.2</v>
      </c>
      <c r="EW78" s="40">
        <v>0</v>
      </c>
      <c r="EX78" s="40">
        <v>1473786.65</v>
      </c>
      <c r="EY78" s="215">
        <v>1.3805638030839928</v>
      </c>
      <c r="EZ78" s="40">
        <v>406261.44999999995</v>
      </c>
      <c r="FA78" s="40">
        <v>0</v>
      </c>
      <c r="FB78" s="40">
        <v>984343.11</v>
      </c>
      <c r="FC78" s="40">
        <v>1067525.2</v>
      </c>
      <c r="FD78" s="40">
        <v>0</v>
      </c>
      <c r="FE78" s="40">
        <v>2458129.7599999998</v>
      </c>
      <c r="FF78" s="215">
        <v>2.3026433099658909</v>
      </c>
      <c r="FG78" s="40">
        <v>1390604.5599999998</v>
      </c>
      <c r="FH78" s="40">
        <v>326629.15999999997</v>
      </c>
      <c r="FI78" s="40">
        <v>0</v>
      </c>
      <c r="FJ78" s="40">
        <v>444925.62</v>
      </c>
      <c r="FK78" s="40">
        <v>0</v>
      </c>
      <c r="FL78" s="40">
        <v>0</v>
      </c>
      <c r="FM78" s="215">
        <v>0</v>
      </c>
      <c r="FN78" s="40">
        <v>444925.62</v>
      </c>
      <c r="FO78" s="40">
        <v>0</v>
      </c>
      <c r="FP78" s="40">
        <v>0</v>
      </c>
      <c r="FQ78" s="215">
        <v>0</v>
      </c>
      <c r="FR78" s="40">
        <v>444925.62</v>
      </c>
      <c r="FS78" s="40">
        <v>0</v>
      </c>
      <c r="FT78" s="40">
        <v>0</v>
      </c>
      <c r="FU78" s="215">
        <v>0</v>
      </c>
      <c r="FV78" s="40">
        <v>131426.9</v>
      </c>
      <c r="FW78" s="40">
        <v>0</v>
      </c>
      <c r="FX78" s="40">
        <v>444925.36</v>
      </c>
      <c r="FY78" s="215">
        <v>0.99999941563266237</v>
      </c>
      <c r="FZ78" s="40">
        <v>0.26000000000931323</v>
      </c>
      <c r="GA78" s="40">
        <v>0</v>
      </c>
      <c r="GB78" s="40">
        <v>444925.36</v>
      </c>
      <c r="GC78" s="215">
        <v>0.99999941563266237</v>
      </c>
      <c r="GD78" s="40">
        <v>0.26000000000931323</v>
      </c>
      <c r="GE78" s="283">
        <v>1394154.3599999999</v>
      </c>
      <c r="GF78" s="283">
        <v>1695641.97</v>
      </c>
      <c r="GG78" s="284">
        <v>11604029.049999999</v>
      </c>
      <c r="GH78" s="285"/>
    </row>
    <row r="79" spans="1:190" ht="75" customHeight="1" x14ac:dyDescent="0.3">
      <c r="A79" s="254" t="s">
        <v>1183</v>
      </c>
      <c r="B79" s="35">
        <v>67</v>
      </c>
      <c r="C79" s="35">
        <v>7</v>
      </c>
      <c r="D79" s="38" t="s">
        <v>203</v>
      </c>
      <c r="E79" s="37" t="s">
        <v>283</v>
      </c>
      <c r="F79" s="37" t="s">
        <v>529</v>
      </c>
      <c r="G79" s="38" t="s">
        <v>33</v>
      </c>
      <c r="H79" s="38" t="s">
        <v>1183</v>
      </c>
      <c r="I79" s="41" t="s">
        <v>89</v>
      </c>
      <c r="J79" s="41" t="s">
        <v>4</v>
      </c>
      <c r="K79" s="41" t="s">
        <v>222</v>
      </c>
      <c r="L79" s="38" t="s">
        <v>225</v>
      </c>
      <c r="M79" s="40">
        <v>21201278</v>
      </c>
      <c r="N79" s="40">
        <v>21201278</v>
      </c>
      <c r="O79" s="40">
        <v>0</v>
      </c>
      <c r="P79" s="40">
        <v>0</v>
      </c>
      <c r="Q79" s="98">
        <v>21201278</v>
      </c>
      <c r="R79" s="40">
        <v>0</v>
      </c>
      <c r="S79" s="40">
        <v>0</v>
      </c>
      <c r="T79" s="40" t="s">
        <v>4</v>
      </c>
      <c r="U79" s="40">
        <v>0</v>
      </c>
      <c r="V79" s="40">
        <v>6724499.0099999998</v>
      </c>
      <c r="W79" s="40">
        <v>11074.41</v>
      </c>
      <c r="X79" s="40">
        <v>1737479.6800000002</v>
      </c>
      <c r="Y79" s="40">
        <v>0</v>
      </c>
      <c r="Z79" s="40">
        <v>0</v>
      </c>
      <c r="AA79" s="40">
        <v>0</v>
      </c>
      <c r="AB79" s="40">
        <v>976381.10000000009</v>
      </c>
      <c r="AC79" s="40">
        <v>0</v>
      </c>
      <c r="AD79" s="40">
        <v>880898.51</v>
      </c>
      <c r="AE79" s="40">
        <v>0</v>
      </c>
      <c r="AF79" s="40">
        <v>0</v>
      </c>
      <c r="AG79" s="40">
        <v>1711882.3900000001</v>
      </c>
      <c r="AH79" s="40">
        <v>0</v>
      </c>
      <c r="AI79" s="40">
        <v>5317716.09</v>
      </c>
      <c r="AJ79" s="40">
        <v>12042215.1</v>
      </c>
      <c r="AK79" s="40">
        <v>4686327.9300000006</v>
      </c>
      <c r="AL79" s="40">
        <v>16728543.030000001</v>
      </c>
      <c r="AM79" s="40">
        <v>0</v>
      </c>
      <c r="AN79" s="40">
        <v>524773.42000000004</v>
      </c>
      <c r="AO79" s="40">
        <v>0</v>
      </c>
      <c r="AP79" s="40">
        <v>0</v>
      </c>
      <c r="AQ79" s="40">
        <v>307942.88</v>
      </c>
      <c r="AR79" s="40">
        <v>0</v>
      </c>
      <c r="AS79" s="40">
        <v>219096.61</v>
      </c>
      <c r="AT79" s="40">
        <v>0</v>
      </c>
      <c r="AU79" s="40">
        <v>0</v>
      </c>
      <c r="AV79" s="40">
        <v>0</v>
      </c>
      <c r="AW79" s="40">
        <v>652898.56999999995</v>
      </c>
      <c r="AX79" s="40">
        <v>0</v>
      </c>
      <c r="AY79" s="40">
        <v>1704711.48</v>
      </c>
      <c r="AZ79" s="40">
        <v>18433254.510000002</v>
      </c>
      <c r="BA79" s="40">
        <v>0</v>
      </c>
      <c r="BB79" s="40">
        <v>0</v>
      </c>
      <c r="BC79" s="40">
        <v>84082.559999999998</v>
      </c>
      <c r="BD79" s="40">
        <v>0</v>
      </c>
      <c r="BE79" s="40">
        <v>0</v>
      </c>
      <c r="BF79" s="40">
        <v>80426.34</v>
      </c>
      <c r="BG79" s="40">
        <v>0</v>
      </c>
      <c r="BH79" s="40">
        <v>0</v>
      </c>
      <c r="BI79" s="40">
        <v>0</v>
      </c>
      <c r="BJ79" s="40">
        <v>0</v>
      </c>
      <c r="BK79" s="40">
        <v>0</v>
      </c>
      <c r="BL79" s="40">
        <v>0</v>
      </c>
      <c r="BM79" s="40">
        <v>164508.9</v>
      </c>
      <c r="BN79" s="40">
        <v>0</v>
      </c>
      <c r="BO79" s="40">
        <v>0</v>
      </c>
      <c r="BP79" s="40">
        <v>0</v>
      </c>
      <c r="BQ79" s="40">
        <v>0</v>
      </c>
      <c r="BR79" s="40">
        <v>0</v>
      </c>
      <c r="BS79" s="40">
        <v>0</v>
      </c>
      <c r="BT79" s="40">
        <v>0</v>
      </c>
      <c r="BU79" s="40">
        <v>0</v>
      </c>
      <c r="BV79" s="40">
        <v>1953545.1600000001</v>
      </c>
      <c r="BW79" s="40">
        <v>0</v>
      </c>
      <c r="BX79" s="40">
        <v>0</v>
      </c>
      <c r="BY79" s="40">
        <v>0</v>
      </c>
      <c r="BZ79" s="40">
        <v>1953545.1600000001</v>
      </c>
      <c r="CA79" s="40">
        <v>0</v>
      </c>
      <c r="CB79" s="40">
        <v>0</v>
      </c>
      <c r="CC79" s="40">
        <v>0</v>
      </c>
      <c r="CD79" s="40">
        <v>0</v>
      </c>
      <c r="CE79" s="40">
        <v>0</v>
      </c>
      <c r="CF79" s="40">
        <v>0</v>
      </c>
      <c r="CG79" s="40">
        <v>0</v>
      </c>
      <c r="CH79" s="40">
        <v>0</v>
      </c>
      <c r="CI79" s="40">
        <v>0</v>
      </c>
      <c r="CJ79" s="40">
        <v>0</v>
      </c>
      <c r="CK79" s="40">
        <v>0</v>
      </c>
      <c r="CL79" s="40">
        <v>0</v>
      </c>
      <c r="CM79" s="40">
        <v>0</v>
      </c>
      <c r="CN79" s="40">
        <v>20618166.830000002</v>
      </c>
      <c r="CO79" s="40">
        <v>0</v>
      </c>
      <c r="CP79" s="40">
        <v>0</v>
      </c>
      <c r="CQ79" s="40">
        <v>0</v>
      </c>
      <c r="CR79" s="40">
        <v>0</v>
      </c>
      <c r="CS79" s="40">
        <v>0</v>
      </c>
      <c r="CT79" s="40">
        <v>0</v>
      </c>
      <c r="CU79" s="173" t="s">
        <v>1327</v>
      </c>
      <c r="CV79" s="40">
        <v>0</v>
      </c>
      <c r="CW79" s="40">
        <v>8828.41</v>
      </c>
      <c r="CX79" s="40">
        <v>0</v>
      </c>
      <c r="CY79" s="40">
        <v>8828.41</v>
      </c>
      <c r="CZ79" s="40">
        <v>0</v>
      </c>
      <c r="DA79" s="40">
        <v>0</v>
      </c>
      <c r="DB79" s="215">
        <v>0</v>
      </c>
      <c r="DC79" s="40">
        <v>-8828.41</v>
      </c>
      <c r="DD79" s="40">
        <v>8579.01</v>
      </c>
      <c r="DE79" s="40">
        <v>16407.21</v>
      </c>
      <c r="DF79" s="40">
        <v>17407.419999999998</v>
      </c>
      <c r="DG79" s="40">
        <v>0</v>
      </c>
      <c r="DH79" s="40">
        <v>16407.21</v>
      </c>
      <c r="DI79" s="215">
        <v>0.94254116922553721</v>
      </c>
      <c r="DJ79" s="40">
        <v>-1000.2099999999991</v>
      </c>
      <c r="DK79" s="40">
        <v>0</v>
      </c>
      <c r="DL79" s="40">
        <v>0</v>
      </c>
      <c r="DM79" s="40">
        <v>17407.419999999998</v>
      </c>
      <c r="DN79" s="40">
        <v>0</v>
      </c>
      <c r="DO79" s="40">
        <v>16407.21</v>
      </c>
      <c r="DP79" s="215">
        <v>0.94254116922553721</v>
      </c>
      <c r="DQ79" s="40">
        <v>-1000.2099999999991</v>
      </c>
      <c r="DR79" s="40">
        <v>0</v>
      </c>
      <c r="DS79" s="40">
        <v>11270.54</v>
      </c>
      <c r="DT79" s="40">
        <v>17407.419999999998</v>
      </c>
      <c r="DU79" s="40">
        <v>0</v>
      </c>
      <c r="DV79" s="40">
        <v>27677.75</v>
      </c>
      <c r="DW79" s="215">
        <v>1.5899972540445397</v>
      </c>
      <c r="DX79" s="40">
        <v>10270.330000000002</v>
      </c>
      <c r="DY79" s="40">
        <v>24600</v>
      </c>
      <c r="DZ79" s="40">
        <v>0</v>
      </c>
      <c r="EA79" s="40">
        <v>42007.42</v>
      </c>
      <c r="EB79" s="40">
        <v>0</v>
      </c>
      <c r="EC79" s="40">
        <v>27677.75</v>
      </c>
      <c r="ED79" s="215">
        <v>0.65887764590160502</v>
      </c>
      <c r="EE79" s="40">
        <v>-14329.669999999998</v>
      </c>
      <c r="EF79" s="40">
        <v>0</v>
      </c>
      <c r="EG79" s="40">
        <v>0</v>
      </c>
      <c r="EH79" s="40">
        <v>42007.42</v>
      </c>
      <c r="EI79" s="40">
        <v>0</v>
      </c>
      <c r="EJ79" s="40">
        <v>27677.75</v>
      </c>
      <c r="EK79" s="215">
        <v>0.65887764590160502</v>
      </c>
      <c r="EL79" s="40">
        <v>-14329.669999999998</v>
      </c>
      <c r="EM79" s="40">
        <v>0</v>
      </c>
      <c r="EN79" s="40">
        <v>10952.49</v>
      </c>
      <c r="EO79" s="40">
        <v>42007.42</v>
      </c>
      <c r="EP79" s="40">
        <v>0</v>
      </c>
      <c r="EQ79" s="40">
        <v>38630.239999999998</v>
      </c>
      <c r="ER79" s="215">
        <v>0.91960515547015265</v>
      </c>
      <c r="ES79" s="40">
        <v>-3377.1800000000003</v>
      </c>
      <c r="ET79" s="40">
        <v>47150</v>
      </c>
      <c r="EU79" s="40">
        <v>0</v>
      </c>
      <c r="EV79" s="40">
        <v>89157.42</v>
      </c>
      <c r="EW79" s="40">
        <v>0</v>
      </c>
      <c r="EX79" s="40">
        <v>38630.239999999998</v>
      </c>
      <c r="EY79" s="215">
        <v>0.43328126812103801</v>
      </c>
      <c r="EZ79" s="40">
        <v>-50527.18</v>
      </c>
      <c r="FA79" s="40">
        <v>0</v>
      </c>
      <c r="FB79" s="40">
        <v>28228.02</v>
      </c>
      <c r="FC79" s="40">
        <v>89157.42</v>
      </c>
      <c r="FD79" s="40">
        <v>0</v>
      </c>
      <c r="FE79" s="40">
        <v>66858.259999999995</v>
      </c>
      <c r="FF79" s="215">
        <v>0.74989002597876875</v>
      </c>
      <c r="FG79" s="40">
        <v>-22299.160000000003</v>
      </c>
      <c r="FH79" s="40">
        <v>0</v>
      </c>
      <c r="FI79" s="40">
        <v>0</v>
      </c>
      <c r="FJ79" s="40">
        <v>29074</v>
      </c>
      <c r="FK79" s="40">
        <v>0</v>
      </c>
      <c r="FL79" s="40">
        <v>0</v>
      </c>
      <c r="FM79" s="215">
        <v>0</v>
      </c>
      <c r="FN79" s="40">
        <v>29074</v>
      </c>
      <c r="FO79" s="40">
        <v>0</v>
      </c>
      <c r="FP79" s="40">
        <v>29073.8</v>
      </c>
      <c r="FQ79" s="215">
        <v>0.99999312100158211</v>
      </c>
      <c r="FR79" s="40">
        <v>0.2000000000007276</v>
      </c>
      <c r="FS79" s="40">
        <v>0</v>
      </c>
      <c r="FT79" s="40">
        <v>0</v>
      </c>
      <c r="FU79" s="215">
        <v>0.99999312100158211</v>
      </c>
      <c r="FV79" s="40">
        <v>0</v>
      </c>
      <c r="FW79" s="40">
        <v>0</v>
      </c>
      <c r="FX79" s="40">
        <v>29073.8</v>
      </c>
      <c r="FY79" s="215">
        <v>0.99999312100158211</v>
      </c>
      <c r="FZ79" s="40">
        <v>0.2000000000007276</v>
      </c>
      <c r="GA79" s="40">
        <v>0</v>
      </c>
      <c r="GB79" s="40">
        <v>29073.8</v>
      </c>
      <c r="GC79" s="215">
        <v>0.99999312100158211</v>
      </c>
      <c r="GD79" s="40">
        <v>0.2000000000007276</v>
      </c>
      <c r="GE79" s="283">
        <v>89157.42</v>
      </c>
      <c r="GF79" s="283">
        <v>205265.08</v>
      </c>
      <c r="GG79" s="284">
        <v>20845731.07</v>
      </c>
      <c r="GH79" s="285"/>
    </row>
    <row r="80" spans="1:190" ht="75" customHeight="1" x14ac:dyDescent="0.3">
      <c r="A80" s="254" t="s">
        <v>1259</v>
      </c>
      <c r="B80" s="35">
        <v>68</v>
      </c>
      <c r="C80" s="35">
        <v>10</v>
      </c>
      <c r="D80" s="38" t="s">
        <v>350</v>
      </c>
      <c r="E80" s="37" t="s">
        <v>351</v>
      </c>
      <c r="F80" s="37" t="s">
        <v>580</v>
      </c>
      <c r="G80" s="38" t="s">
        <v>33</v>
      </c>
      <c r="H80" s="38" t="s">
        <v>1259</v>
      </c>
      <c r="I80" s="41" t="s">
        <v>118</v>
      </c>
      <c r="J80" s="41" t="s">
        <v>119</v>
      </c>
      <c r="K80" s="38" t="s">
        <v>222</v>
      </c>
      <c r="L80" s="38" t="s">
        <v>225</v>
      </c>
      <c r="M80" s="40">
        <v>12211967</v>
      </c>
      <c r="N80" s="40">
        <v>12211967</v>
      </c>
      <c r="O80" s="40">
        <v>0</v>
      </c>
      <c r="P80" s="40">
        <v>0</v>
      </c>
      <c r="Q80" s="98">
        <v>12211967</v>
      </c>
      <c r="R80" s="40">
        <v>0</v>
      </c>
      <c r="S80" s="40">
        <v>0</v>
      </c>
      <c r="T80" s="40" t="s">
        <v>119</v>
      </c>
      <c r="U80" s="40">
        <v>0</v>
      </c>
      <c r="V80" s="40">
        <v>0</v>
      </c>
      <c r="W80" s="40">
        <v>0</v>
      </c>
      <c r="X80" s="40">
        <v>0</v>
      </c>
      <c r="Y80" s="40">
        <v>0</v>
      </c>
      <c r="Z80" s="40">
        <v>0</v>
      </c>
      <c r="AA80" s="40">
        <v>0</v>
      </c>
      <c r="AB80" s="40">
        <v>0</v>
      </c>
      <c r="AC80" s="40">
        <v>0</v>
      </c>
      <c r="AD80" s="40">
        <v>0</v>
      </c>
      <c r="AE80" s="40">
        <v>0</v>
      </c>
      <c r="AF80" s="40">
        <v>0</v>
      </c>
      <c r="AG80" s="40">
        <v>0</v>
      </c>
      <c r="AH80" s="40">
        <v>0</v>
      </c>
      <c r="AI80" s="40">
        <v>0</v>
      </c>
      <c r="AJ80" s="40">
        <v>0</v>
      </c>
      <c r="AK80" s="40">
        <v>0</v>
      </c>
      <c r="AL80" s="40">
        <v>0</v>
      </c>
      <c r="AM80" s="40">
        <v>14756.85</v>
      </c>
      <c r="AN80" s="40">
        <v>10636.869999999999</v>
      </c>
      <c r="AO80" s="40">
        <v>0</v>
      </c>
      <c r="AP80" s="40">
        <v>18240.54</v>
      </c>
      <c r="AQ80" s="40">
        <v>18134.8</v>
      </c>
      <c r="AR80" s="40">
        <v>111472.8</v>
      </c>
      <c r="AS80" s="40">
        <v>28731.03</v>
      </c>
      <c r="AT80" s="40">
        <v>100880.78</v>
      </c>
      <c r="AU80" s="40">
        <v>646902.74</v>
      </c>
      <c r="AV80" s="40">
        <v>32377.770000000004</v>
      </c>
      <c r="AW80" s="40">
        <v>285204.94</v>
      </c>
      <c r="AX80" s="40">
        <v>0</v>
      </c>
      <c r="AY80" s="40">
        <v>1267339.1199999999</v>
      </c>
      <c r="AZ80" s="40">
        <v>1267339.1199999999</v>
      </c>
      <c r="BA80" s="40">
        <v>95107.32</v>
      </c>
      <c r="BB80" s="40">
        <v>122952.34</v>
      </c>
      <c r="BC80" s="40">
        <v>733074.32000000007</v>
      </c>
      <c r="BD80" s="40">
        <v>40464.939999999995</v>
      </c>
      <c r="BE80" s="40">
        <v>36598.54</v>
      </c>
      <c r="BF80" s="40">
        <v>286476.65000000002</v>
      </c>
      <c r="BG80" s="40">
        <v>102054.1</v>
      </c>
      <c r="BH80" s="40">
        <v>97105.1</v>
      </c>
      <c r="BI80" s="40">
        <v>737922.36</v>
      </c>
      <c r="BJ80" s="40">
        <v>12402.689999999999</v>
      </c>
      <c r="BK80" s="40">
        <v>279581.73</v>
      </c>
      <c r="BL80" s="40">
        <v>99091.43</v>
      </c>
      <c r="BM80" s="40">
        <v>2642831.5200000005</v>
      </c>
      <c r="BN80" s="40">
        <v>63494.869999999995</v>
      </c>
      <c r="BO80" s="40">
        <v>257942.76</v>
      </c>
      <c r="BP80" s="40">
        <v>815055.87</v>
      </c>
      <c r="BQ80" s="40">
        <v>141522.41</v>
      </c>
      <c r="BR80" s="40">
        <v>245651.1</v>
      </c>
      <c r="BS80" s="40">
        <v>-1505.17</v>
      </c>
      <c r="BT80" s="40">
        <v>189909.97</v>
      </c>
      <c r="BU80" s="40">
        <v>90884.68</v>
      </c>
      <c r="BV80" s="40">
        <v>1844192.2300000002</v>
      </c>
      <c r="BW80" s="40">
        <v>16213.41</v>
      </c>
      <c r="BX80" s="40">
        <v>288876.96000000002</v>
      </c>
      <c r="BY80" s="40">
        <v>0</v>
      </c>
      <c r="BZ80" s="40">
        <v>3952239.0900000003</v>
      </c>
      <c r="CA80" s="40">
        <v>111396.23</v>
      </c>
      <c r="CB80" s="40">
        <v>76589.53</v>
      </c>
      <c r="CC80" s="40">
        <v>1715961.14</v>
      </c>
      <c r="CD80" s="40">
        <v>21275.01</v>
      </c>
      <c r="CE80" s="40">
        <v>0</v>
      </c>
      <c r="CF80" s="40">
        <v>292639.50000000023</v>
      </c>
      <c r="CG80" s="40">
        <v>72085.86</v>
      </c>
      <c r="CH80" s="40">
        <v>102552.68</v>
      </c>
      <c r="CI80" s="40">
        <v>0</v>
      </c>
      <c r="CJ80" s="40">
        <v>31605.4</v>
      </c>
      <c r="CK80" s="40">
        <v>294301.83</v>
      </c>
      <c r="CL80" s="40">
        <v>0</v>
      </c>
      <c r="CM80" s="40">
        <v>2718407.18</v>
      </c>
      <c r="CN80" s="40">
        <v>11838374.85</v>
      </c>
      <c r="CO80" s="40">
        <v>115243.94</v>
      </c>
      <c r="CP80" s="40">
        <v>187961.71</v>
      </c>
      <c r="CQ80" s="40">
        <v>132437.15</v>
      </c>
      <c r="CR80" s="40">
        <v>303205.65000000002</v>
      </c>
      <c r="CS80" s="40">
        <v>0</v>
      </c>
      <c r="CT80" s="40">
        <v>247681.09</v>
      </c>
      <c r="CU80" s="173">
        <v>0.81687491641399157</v>
      </c>
      <c r="CV80" s="40">
        <v>-55524.560000000027</v>
      </c>
      <c r="CW80" s="40">
        <v>0</v>
      </c>
      <c r="CX80" s="40">
        <v>55524.56</v>
      </c>
      <c r="CY80" s="40">
        <v>303205.65000000002</v>
      </c>
      <c r="CZ80" s="40">
        <v>0</v>
      </c>
      <c r="DA80" s="40">
        <v>303205.65000000002</v>
      </c>
      <c r="DB80" s="215">
        <v>1</v>
      </c>
      <c r="DC80" s="40">
        <v>0</v>
      </c>
      <c r="DD80" s="40">
        <v>0</v>
      </c>
      <c r="DE80" s="40">
        <v>29700.28</v>
      </c>
      <c r="DF80" s="40">
        <v>303205.65000000002</v>
      </c>
      <c r="DG80" s="40">
        <v>0</v>
      </c>
      <c r="DH80" s="40">
        <v>332905.93000000005</v>
      </c>
      <c r="DI80" s="215">
        <v>1.0979542432669049</v>
      </c>
      <c r="DJ80" s="40">
        <v>29700.280000000028</v>
      </c>
      <c r="DK80" s="40">
        <v>255977.5</v>
      </c>
      <c r="DL80" s="40">
        <v>338875.02</v>
      </c>
      <c r="DM80" s="40">
        <v>559183.15</v>
      </c>
      <c r="DN80" s="40">
        <v>0</v>
      </c>
      <c r="DO80" s="40">
        <v>671780.95000000007</v>
      </c>
      <c r="DP80" s="215">
        <v>1.2013612176976363</v>
      </c>
      <c r="DQ80" s="40">
        <v>112597.80000000005</v>
      </c>
      <c r="DR80" s="40">
        <v>0</v>
      </c>
      <c r="DS80" s="40">
        <v>92331.709999999992</v>
      </c>
      <c r="DT80" s="40">
        <v>559183.15</v>
      </c>
      <c r="DU80" s="40">
        <v>0</v>
      </c>
      <c r="DV80" s="40">
        <v>764112.66</v>
      </c>
      <c r="DW80" s="215">
        <v>1.3664801237304809</v>
      </c>
      <c r="DX80" s="40">
        <v>204929.51</v>
      </c>
      <c r="DY80" s="40">
        <v>0</v>
      </c>
      <c r="DZ80" s="40">
        <v>104247.74</v>
      </c>
      <c r="EA80" s="40">
        <v>559183.15</v>
      </c>
      <c r="EB80" s="40">
        <v>0</v>
      </c>
      <c r="EC80" s="40">
        <v>868360.4</v>
      </c>
      <c r="ED80" s="215">
        <v>1.5529087383981437</v>
      </c>
      <c r="EE80" s="40">
        <v>309177.25</v>
      </c>
      <c r="EF80" s="40">
        <v>60861.01</v>
      </c>
      <c r="EG80" s="40">
        <v>0</v>
      </c>
      <c r="EH80" s="40">
        <v>620044.16</v>
      </c>
      <c r="EI80" s="40">
        <v>0</v>
      </c>
      <c r="EJ80" s="40">
        <v>868360.4</v>
      </c>
      <c r="EK80" s="215">
        <v>1.4004815398954809</v>
      </c>
      <c r="EL80" s="40">
        <v>248316.24</v>
      </c>
      <c r="EM80" s="40">
        <v>26856.44</v>
      </c>
      <c r="EN80" s="40">
        <v>0</v>
      </c>
      <c r="EO80" s="40">
        <v>646900.6</v>
      </c>
      <c r="EP80" s="40">
        <v>0</v>
      </c>
      <c r="EQ80" s="40">
        <v>868360.4</v>
      </c>
      <c r="ER80" s="215">
        <v>1.3423397659547696</v>
      </c>
      <c r="ES80" s="40">
        <v>221459.80000000005</v>
      </c>
      <c r="ET80" s="40">
        <v>114860.49</v>
      </c>
      <c r="EU80" s="40">
        <v>2436.69</v>
      </c>
      <c r="EV80" s="40">
        <v>761761.09</v>
      </c>
      <c r="EW80" s="40">
        <v>0</v>
      </c>
      <c r="EX80" s="40">
        <v>870797.09</v>
      </c>
      <c r="EY80" s="215">
        <v>1.1431367412058286</v>
      </c>
      <c r="EZ80" s="40">
        <v>109036</v>
      </c>
      <c r="FA80" s="40">
        <v>282625</v>
      </c>
      <c r="FB80" s="40">
        <v>386760.85</v>
      </c>
      <c r="FC80" s="40">
        <v>1044386.09</v>
      </c>
      <c r="FD80" s="40">
        <v>0</v>
      </c>
      <c r="FE80" s="40">
        <v>1257557.94</v>
      </c>
      <c r="FF80" s="215">
        <v>1.204112111451044</v>
      </c>
      <c r="FG80" s="40">
        <v>213171.84999999998</v>
      </c>
      <c r="FH80" s="40">
        <v>0</v>
      </c>
      <c r="FI80" s="40">
        <v>0</v>
      </c>
      <c r="FJ80" s="40">
        <v>224490.08</v>
      </c>
      <c r="FK80" s="40">
        <v>0</v>
      </c>
      <c r="FL80" s="40">
        <v>224489.9</v>
      </c>
      <c r="FM80" s="215">
        <v>0.99999919818283289</v>
      </c>
      <c r="FN80" s="40">
        <v>0.17999999999301508</v>
      </c>
      <c r="FO80" s="40">
        <v>0</v>
      </c>
      <c r="FP80" s="40">
        <v>224489.9</v>
      </c>
      <c r="FQ80" s="215">
        <v>0.99999919818283289</v>
      </c>
      <c r="FR80" s="40">
        <v>0.17999999999301508</v>
      </c>
      <c r="FS80" s="40">
        <v>0</v>
      </c>
      <c r="FT80" s="40">
        <v>0</v>
      </c>
      <c r="FU80" s="215">
        <v>0.99999919818283289</v>
      </c>
      <c r="FV80" s="40">
        <v>0</v>
      </c>
      <c r="FW80" s="40">
        <v>0</v>
      </c>
      <c r="FX80" s="40">
        <v>224489.9</v>
      </c>
      <c r="FY80" s="215">
        <v>0.99999919818283289</v>
      </c>
      <c r="FZ80" s="40">
        <v>0.17999999999301508</v>
      </c>
      <c r="GA80" s="40">
        <v>0</v>
      </c>
      <c r="GB80" s="40">
        <v>224489.9</v>
      </c>
      <c r="GC80" s="215">
        <v>0.99999919818283289</v>
      </c>
      <c r="GD80" s="40">
        <v>0.17999999999301508</v>
      </c>
      <c r="GE80" s="283">
        <v>1044386.09</v>
      </c>
      <c r="GF80" s="283">
        <v>418051.3</v>
      </c>
      <c r="GG80" s="284">
        <v>12043254.299999999</v>
      </c>
      <c r="GH80" s="285"/>
    </row>
    <row r="81" spans="1:190" ht="75" customHeight="1" x14ac:dyDescent="0.3">
      <c r="A81" s="254" t="s">
        <v>1348</v>
      </c>
      <c r="B81" s="35">
        <v>69</v>
      </c>
      <c r="C81" s="35">
        <v>7</v>
      </c>
      <c r="D81" s="38" t="s">
        <v>203</v>
      </c>
      <c r="E81" s="37" t="s">
        <v>283</v>
      </c>
      <c r="F81" s="37" t="s">
        <v>529</v>
      </c>
      <c r="G81" s="38" t="s">
        <v>33</v>
      </c>
      <c r="H81" s="38" t="s">
        <v>1183</v>
      </c>
      <c r="I81" s="41" t="s">
        <v>89</v>
      </c>
      <c r="J81" s="41" t="s">
        <v>7</v>
      </c>
      <c r="K81" s="41" t="s">
        <v>222</v>
      </c>
      <c r="L81" s="38" t="s">
        <v>225</v>
      </c>
      <c r="M81" s="40">
        <v>13824324</v>
      </c>
      <c r="N81" s="40">
        <v>13824324</v>
      </c>
      <c r="O81" s="40">
        <v>0</v>
      </c>
      <c r="P81" s="40">
        <v>0</v>
      </c>
      <c r="Q81" s="40">
        <v>0</v>
      </c>
      <c r="R81" s="98">
        <v>13824324</v>
      </c>
      <c r="S81" s="40">
        <v>0</v>
      </c>
      <c r="T81" s="40" t="s">
        <v>7</v>
      </c>
      <c r="U81" s="40">
        <v>0</v>
      </c>
      <c r="V81" s="40">
        <v>4478184.41</v>
      </c>
      <c r="W81" s="40">
        <v>11074.41</v>
      </c>
      <c r="X81" s="40">
        <v>1334422.53</v>
      </c>
      <c r="Y81" s="40">
        <v>0</v>
      </c>
      <c r="Z81" s="40">
        <v>0</v>
      </c>
      <c r="AA81" s="40">
        <v>0</v>
      </c>
      <c r="AB81" s="40">
        <v>568076.02</v>
      </c>
      <c r="AC81" s="40">
        <v>0</v>
      </c>
      <c r="AD81" s="40">
        <v>457509.49</v>
      </c>
      <c r="AE81" s="40">
        <v>0</v>
      </c>
      <c r="AF81" s="40">
        <v>0</v>
      </c>
      <c r="AG81" s="40">
        <v>962237.6</v>
      </c>
      <c r="AH81" s="40">
        <v>0</v>
      </c>
      <c r="AI81" s="40">
        <v>3333320.0500000003</v>
      </c>
      <c r="AJ81" s="40">
        <v>7811504.4600000009</v>
      </c>
      <c r="AK81" s="40">
        <v>3148785.1100000003</v>
      </c>
      <c r="AL81" s="40">
        <v>10960289.57</v>
      </c>
      <c r="AM81" s="40">
        <v>0</v>
      </c>
      <c r="AN81" s="40">
        <v>512256.36</v>
      </c>
      <c r="AO81" s="40">
        <v>0</v>
      </c>
      <c r="AP81" s="40">
        <v>0</v>
      </c>
      <c r="AQ81" s="40">
        <v>307942.88</v>
      </c>
      <c r="AR81" s="40">
        <v>0</v>
      </c>
      <c r="AS81" s="40">
        <v>216549.27</v>
      </c>
      <c r="AT81" s="40">
        <v>0</v>
      </c>
      <c r="AU81" s="40">
        <v>0</v>
      </c>
      <c r="AV81" s="40">
        <v>0</v>
      </c>
      <c r="AW81" s="40">
        <v>652898.56999999995</v>
      </c>
      <c r="AX81" s="40">
        <v>0</v>
      </c>
      <c r="AY81" s="40">
        <v>1689647.08</v>
      </c>
      <c r="AZ81" s="40">
        <v>12649936.65</v>
      </c>
      <c r="BA81" s="40">
        <v>0</v>
      </c>
      <c r="BB81" s="40">
        <v>0</v>
      </c>
      <c r="BC81" s="40">
        <v>77523</v>
      </c>
      <c r="BD81" s="40">
        <v>0</v>
      </c>
      <c r="BE81" s="40">
        <v>0</v>
      </c>
      <c r="BF81" s="40">
        <v>80426.34</v>
      </c>
      <c r="BG81" s="40">
        <v>0</v>
      </c>
      <c r="BH81" s="40">
        <v>0</v>
      </c>
      <c r="BI81" s="40">
        <v>0</v>
      </c>
      <c r="BJ81" s="40">
        <v>0</v>
      </c>
      <c r="BK81" s="40">
        <v>0</v>
      </c>
      <c r="BL81" s="40">
        <v>0</v>
      </c>
      <c r="BM81" s="40">
        <v>157949.34</v>
      </c>
      <c r="BN81" s="40">
        <v>0</v>
      </c>
      <c r="BO81" s="40">
        <v>0</v>
      </c>
      <c r="BP81" s="40">
        <v>0</v>
      </c>
      <c r="BQ81" s="40">
        <v>0</v>
      </c>
      <c r="BR81" s="40">
        <v>0</v>
      </c>
      <c r="BS81" s="40">
        <v>0</v>
      </c>
      <c r="BT81" s="40">
        <v>0</v>
      </c>
      <c r="BU81" s="40">
        <v>0</v>
      </c>
      <c r="BV81" s="40">
        <v>434948.18</v>
      </c>
      <c r="BW81" s="40">
        <v>0</v>
      </c>
      <c r="BX81" s="40">
        <v>0</v>
      </c>
      <c r="BY81" s="40">
        <v>0</v>
      </c>
      <c r="BZ81" s="40">
        <v>434948.18</v>
      </c>
      <c r="CA81" s="40">
        <v>0</v>
      </c>
      <c r="CB81" s="40">
        <v>0</v>
      </c>
      <c r="CC81" s="40">
        <v>0</v>
      </c>
      <c r="CD81" s="40">
        <v>0</v>
      </c>
      <c r="CE81" s="40">
        <v>0</v>
      </c>
      <c r="CF81" s="40">
        <v>0</v>
      </c>
      <c r="CG81" s="40">
        <v>0</v>
      </c>
      <c r="CH81" s="40">
        <v>0</v>
      </c>
      <c r="CI81" s="40">
        <v>0</v>
      </c>
      <c r="CJ81" s="40">
        <v>0</v>
      </c>
      <c r="CK81" s="40">
        <v>0</v>
      </c>
      <c r="CL81" s="40">
        <v>0</v>
      </c>
      <c r="CM81" s="40">
        <v>0</v>
      </c>
      <c r="CN81" s="40">
        <v>13309692.41</v>
      </c>
      <c r="CO81" s="40">
        <v>0</v>
      </c>
      <c r="CP81" s="40">
        <v>0</v>
      </c>
      <c r="CQ81" s="40">
        <v>0</v>
      </c>
      <c r="CR81" s="40">
        <v>0</v>
      </c>
      <c r="CS81" s="40">
        <v>0</v>
      </c>
      <c r="CT81" s="40">
        <v>0</v>
      </c>
      <c r="CU81" s="173" t="s">
        <v>1327</v>
      </c>
      <c r="CV81" s="40">
        <v>0</v>
      </c>
      <c r="CW81" s="40">
        <v>7924.02</v>
      </c>
      <c r="CX81" s="40">
        <v>0</v>
      </c>
      <c r="CY81" s="40">
        <v>7924.02</v>
      </c>
      <c r="CZ81" s="40">
        <v>0</v>
      </c>
      <c r="DA81" s="40">
        <v>0</v>
      </c>
      <c r="DB81" s="215">
        <v>0</v>
      </c>
      <c r="DC81" s="40">
        <v>-7924.02</v>
      </c>
      <c r="DD81" s="40">
        <v>7700.17</v>
      </c>
      <c r="DE81" s="40">
        <v>16407.21</v>
      </c>
      <c r="DF81" s="40">
        <v>15624.19</v>
      </c>
      <c r="DG81" s="40">
        <v>0</v>
      </c>
      <c r="DH81" s="40">
        <v>16407.21</v>
      </c>
      <c r="DI81" s="215">
        <v>1.0501158780071158</v>
      </c>
      <c r="DJ81" s="40">
        <v>783.01999999999862</v>
      </c>
      <c r="DK81" s="40">
        <v>0</v>
      </c>
      <c r="DL81" s="40">
        <v>0</v>
      </c>
      <c r="DM81" s="40">
        <v>15624.19</v>
      </c>
      <c r="DN81" s="40">
        <v>0</v>
      </c>
      <c r="DO81" s="40">
        <v>16407.21</v>
      </c>
      <c r="DP81" s="215">
        <v>1.0501158780071158</v>
      </c>
      <c r="DQ81" s="40">
        <v>783.01999999999862</v>
      </c>
      <c r="DR81" s="40">
        <v>0</v>
      </c>
      <c r="DS81" s="40">
        <v>11270.51</v>
      </c>
      <c r="DT81" s="40">
        <v>15624.19</v>
      </c>
      <c r="DU81" s="40">
        <v>0</v>
      </c>
      <c r="DV81" s="40">
        <v>27677.72</v>
      </c>
      <c r="DW81" s="215">
        <v>1.7714659127929191</v>
      </c>
      <c r="DX81" s="40">
        <v>12053.53</v>
      </c>
      <c r="DY81" s="40">
        <v>22080</v>
      </c>
      <c r="DZ81" s="40">
        <v>0</v>
      </c>
      <c r="EA81" s="40">
        <v>37704.19</v>
      </c>
      <c r="EB81" s="40">
        <v>0</v>
      </c>
      <c r="EC81" s="40">
        <v>27677.72</v>
      </c>
      <c r="ED81" s="215">
        <v>0.73407544360454369</v>
      </c>
      <c r="EE81" s="40">
        <v>-10026.470000000001</v>
      </c>
      <c r="EF81" s="40">
        <v>0</v>
      </c>
      <c r="EG81" s="40">
        <v>0</v>
      </c>
      <c r="EH81" s="40">
        <v>37704.19</v>
      </c>
      <c r="EI81" s="40">
        <v>0</v>
      </c>
      <c r="EJ81" s="40">
        <v>27677.72</v>
      </c>
      <c r="EK81" s="215">
        <v>0.73407544360454369</v>
      </c>
      <c r="EL81" s="40">
        <v>-10026.470000000001</v>
      </c>
      <c r="EM81" s="40">
        <v>0</v>
      </c>
      <c r="EN81" s="40">
        <v>10952.5</v>
      </c>
      <c r="EO81" s="40">
        <v>37704.19</v>
      </c>
      <c r="EP81" s="40">
        <v>0</v>
      </c>
      <c r="EQ81" s="40">
        <v>38630.22</v>
      </c>
      <c r="ER81" s="215">
        <v>1.0245604003162514</v>
      </c>
      <c r="ES81" s="40">
        <v>926.02999999999884</v>
      </c>
      <c r="ET81" s="40">
        <v>42320</v>
      </c>
      <c r="EU81" s="40">
        <v>0</v>
      </c>
      <c r="EV81" s="40">
        <v>80024.19</v>
      </c>
      <c r="EW81" s="40">
        <v>0</v>
      </c>
      <c r="EX81" s="40">
        <v>38630.22</v>
      </c>
      <c r="EY81" s="215">
        <v>0.48273178397681998</v>
      </c>
      <c r="EZ81" s="40">
        <v>-41393.97</v>
      </c>
      <c r="FA81" s="40">
        <v>0</v>
      </c>
      <c r="FB81" s="40">
        <v>28228.02</v>
      </c>
      <c r="FC81" s="40">
        <v>80024.19</v>
      </c>
      <c r="FD81" s="40">
        <v>0</v>
      </c>
      <c r="FE81" s="40">
        <v>66858.240000000005</v>
      </c>
      <c r="FF81" s="215">
        <v>0.83547537313404863</v>
      </c>
      <c r="FG81" s="40">
        <v>-13165.949999999997</v>
      </c>
      <c r="FH81" s="40">
        <v>0</v>
      </c>
      <c r="FI81" s="40">
        <v>0</v>
      </c>
      <c r="FJ81" s="40">
        <v>29073.95</v>
      </c>
      <c r="FK81" s="40">
        <v>0</v>
      </c>
      <c r="FL81" s="40">
        <v>0</v>
      </c>
      <c r="FM81" s="215">
        <v>0</v>
      </c>
      <c r="FN81" s="40">
        <v>29073.95</v>
      </c>
      <c r="FO81" s="40">
        <v>0</v>
      </c>
      <c r="FP81" s="40">
        <v>29073.82</v>
      </c>
      <c r="FQ81" s="215">
        <v>0.99999552864333874</v>
      </c>
      <c r="FR81" s="40">
        <v>0.13000000000101863</v>
      </c>
      <c r="FS81" s="40">
        <v>0</v>
      </c>
      <c r="FT81" s="40">
        <v>0</v>
      </c>
      <c r="FU81" s="215">
        <v>0.99999552864333874</v>
      </c>
      <c r="FV81" s="40">
        <v>0</v>
      </c>
      <c r="FW81" s="40">
        <v>0</v>
      </c>
      <c r="FX81" s="40">
        <v>29073.82</v>
      </c>
      <c r="FY81" s="215">
        <v>0.99999552864333874</v>
      </c>
      <c r="FZ81" s="40">
        <v>0.13000000000101863</v>
      </c>
      <c r="GA81" s="40">
        <v>0</v>
      </c>
      <c r="GB81" s="40">
        <v>29073.82</v>
      </c>
      <c r="GC81" s="215">
        <v>0.99999552864333874</v>
      </c>
      <c r="GD81" s="40">
        <v>0.13000000000101863</v>
      </c>
      <c r="GE81" s="283">
        <v>80024.19</v>
      </c>
      <c r="GF81" s="283">
        <v>184237.94</v>
      </c>
      <c r="GG81" s="284">
        <v>13507096.300000001</v>
      </c>
      <c r="GH81" s="285"/>
    </row>
    <row r="82" spans="1:190" ht="75" customHeight="1" x14ac:dyDescent="0.3">
      <c r="A82" s="254" t="s">
        <v>1256</v>
      </c>
      <c r="B82" s="35">
        <v>70</v>
      </c>
      <c r="C82" s="35">
        <v>10</v>
      </c>
      <c r="D82" s="36" t="s">
        <v>172</v>
      </c>
      <c r="E82" s="37" t="s">
        <v>327</v>
      </c>
      <c r="F82" s="37" t="s">
        <v>578</v>
      </c>
      <c r="G82" s="38">
        <v>2</v>
      </c>
      <c r="H82" s="38" t="s">
        <v>1256</v>
      </c>
      <c r="I82" s="38" t="s">
        <v>118</v>
      </c>
      <c r="J82" s="38" t="s">
        <v>119</v>
      </c>
      <c r="K82" s="38" t="s">
        <v>222</v>
      </c>
      <c r="L82" s="38" t="s">
        <v>225</v>
      </c>
      <c r="M82" s="40">
        <v>1145210</v>
      </c>
      <c r="N82" s="40">
        <v>1145210</v>
      </c>
      <c r="O82" s="40">
        <v>0</v>
      </c>
      <c r="P82" s="40">
        <v>0</v>
      </c>
      <c r="Q82" s="98">
        <v>1145210</v>
      </c>
      <c r="R82" s="40">
        <v>0</v>
      </c>
      <c r="S82" s="40">
        <v>0</v>
      </c>
      <c r="T82" s="40" t="s">
        <v>119</v>
      </c>
      <c r="U82" s="40">
        <v>0</v>
      </c>
      <c r="V82" s="40">
        <v>0</v>
      </c>
      <c r="W82" s="40">
        <v>0</v>
      </c>
      <c r="X82" s="40">
        <v>0</v>
      </c>
      <c r="Y82" s="40">
        <v>0</v>
      </c>
      <c r="Z82" s="40">
        <v>0</v>
      </c>
      <c r="AA82" s="40">
        <v>0</v>
      </c>
      <c r="AB82" s="40">
        <v>0</v>
      </c>
      <c r="AC82" s="40">
        <v>0</v>
      </c>
      <c r="AD82" s="40">
        <v>0</v>
      </c>
      <c r="AE82" s="40">
        <v>0</v>
      </c>
      <c r="AF82" s="40">
        <v>0</v>
      </c>
      <c r="AG82" s="40">
        <v>0</v>
      </c>
      <c r="AH82" s="40">
        <v>0</v>
      </c>
      <c r="AI82" s="40">
        <v>0</v>
      </c>
      <c r="AJ82" s="40">
        <v>0</v>
      </c>
      <c r="AK82" s="40">
        <v>0</v>
      </c>
      <c r="AL82" s="40">
        <v>0</v>
      </c>
      <c r="AM82" s="40">
        <v>0</v>
      </c>
      <c r="AN82" s="40">
        <v>0</v>
      </c>
      <c r="AO82" s="40">
        <v>0</v>
      </c>
      <c r="AP82" s="40">
        <v>0</v>
      </c>
      <c r="AQ82" s="40">
        <v>0</v>
      </c>
      <c r="AR82" s="40">
        <v>0</v>
      </c>
      <c r="AS82" s="40">
        <v>0</v>
      </c>
      <c r="AT82" s="40">
        <v>0</v>
      </c>
      <c r="AU82" s="40">
        <v>0</v>
      </c>
      <c r="AV82" s="40">
        <v>0</v>
      </c>
      <c r="AW82" s="40">
        <v>0</v>
      </c>
      <c r="AX82" s="40">
        <v>0</v>
      </c>
      <c r="AY82" s="40">
        <v>0</v>
      </c>
      <c r="AZ82" s="40">
        <v>0</v>
      </c>
      <c r="BA82" s="40">
        <v>0</v>
      </c>
      <c r="BB82" s="40">
        <v>0</v>
      </c>
      <c r="BC82" s="40">
        <v>0</v>
      </c>
      <c r="BD82" s="40">
        <v>0</v>
      </c>
      <c r="BE82" s="40">
        <v>0</v>
      </c>
      <c r="BF82" s="40">
        <v>0</v>
      </c>
      <c r="BG82" s="40">
        <v>0</v>
      </c>
      <c r="BH82" s="40">
        <v>133044.21</v>
      </c>
      <c r="BI82" s="40">
        <v>0</v>
      </c>
      <c r="BJ82" s="40">
        <v>0</v>
      </c>
      <c r="BK82" s="40">
        <v>0</v>
      </c>
      <c r="BL82" s="40">
        <v>0</v>
      </c>
      <c r="BM82" s="40">
        <v>133044.21</v>
      </c>
      <c r="BN82" s="40">
        <v>0</v>
      </c>
      <c r="BO82" s="40">
        <v>138318.43</v>
      </c>
      <c r="BP82" s="40">
        <v>0</v>
      </c>
      <c r="BQ82" s="40">
        <v>0</v>
      </c>
      <c r="BR82" s="40">
        <v>0</v>
      </c>
      <c r="BS82" s="40">
        <v>0</v>
      </c>
      <c r="BT82" s="40">
        <v>113149.63</v>
      </c>
      <c r="BU82" s="40">
        <v>0</v>
      </c>
      <c r="BV82" s="40">
        <v>0</v>
      </c>
      <c r="BW82" s="40">
        <v>0</v>
      </c>
      <c r="BX82" s="40">
        <v>0</v>
      </c>
      <c r="BY82" s="40">
        <v>0</v>
      </c>
      <c r="BZ82" s="40">
        <v>251468.06</v>
      </c>
      <c r="CA82" s="40">
        <v>0</v>
      </c>
      <c r="CB82" s="40">
        <v>59532.15</v>
      </c>
      <c r="CC82" s="40">
        <v>0</v>
      </c>
      <c r="CD82" s="40">
        <v>0</v>
      </c>
      <c r="CE82" s="40">
        <v>0</v>
      </c>
      <c r="CF82" s="40">
        <v>0</v>
      </c>
      <c r="CG82" s="40">
        <v>0</v>
      </c>
      <c r="CH82" s="40">
        <v>39130.47</v>
      </c>
      <c r="CI82" s="40">
        <v>0</v>
      </c>
      <c r="CJ82" s="40">
        <v>0</v>
      </c>
      <c r="CK82" s="40">
        <v>0</v>
      </c>
      <c r="CL82" s="40">
        <v>0</v>
      </c>
      <c r="CM82" s="40">
        <v>98662.62</v>
      </c>
      <c r="CN82" s="40">
        <v>799719.8</v>
      </c>
      <c r="CO82" s="40">
        <v>0</v>
      </c>
      <c r="CP82" s="40">
        <v>0</v>
      </c>
      <c r="CQ82" s="40">
        <v>0</v>
      </c>
      <c r="CR82" s="40">
        <v>0</v>
      </c>
      <c r="CS82" s="40">
        <v>0</v>
      </c>
      <c r="CT82" s="40">
        <v>0</v>
      </c>
      <c r="CU82" s="173" t="s">
        <v>1327</v>
      </c>
      <c r="CV82" s="40">
        <v>0</v>
      </c>
      <c r="CW82" s="40">
        <v>174166.49</v>
      </c>
      <c r="CX82" s="40">
        <v>174166.49</v>
      </c>
      <c r="CY82" s="40">
        <v>174166.49</v>
      </c>
      <c r="CZ82" s="40">
        <v>0</v>
      </c>
      <c r="DA82" s="40">
        <v>174166.49</v>
      </c>
      <c r="DB82" s="215">
        <v>1</v>
      </c>
      <c r="DC82" s="40">
        <v>0</v>
      </c>
      <c r="DD82" s="40">
        <v>0</v>
      </c>
      <c r="DE82" s="40">
        <v>0</v>
      </c>
      <c r="DF82" s="40">
        <v>174166.49</v>
      </c>
      <c r="DG82" s="40">
        <v>0</v>
      </c>
      <c r="DH82" s="40">
        <v>174166.49</v>
      </c>
      <c r="DI82" s="215">
        <v>1</v>
      </c>
      <c r="DJ82" s="40">
        <v>0</v>
      </c>
      <c r="DK82" s="40">
        <v>0</v>
      </c>
      <c r="DL82" s="40">
        <v>0</v>
      </c>
      <c r="DM82" s="40">
        <v>174166.49</v>
      </c>
      <c r="DN82" s="40">
        <v>0</v>
      </c>
      <c r="DO82" s="40">
        <v>174166.49</v>
      </c>
      <c r="DP82" s="215">
        <v>1</v>
      </c>
      <c r="DQ82" s="40">
        <v>0</v>
      </c>
      <c r="DR82" s="40">
        <v>0</v>
      </c>
      <c r="DS82" s="40">
        <v>0</v>
      </c>
      <c r="DT82" s="40">
        <v>174166.49</v>
      </c>
      <c r="DU82" s="40">
        <v>0</v>
      </c>
      <c r="DV82" s="40">
        <v>174166.49</v>
      </c>
      <c r="DW82" s="215">
        <v>1</v>
      </c>
      <c r="DX82" s="40">
        <v>0</v>
      </c>
      <c r="DY82" s="40">
        <v>0</v>
      </c>
      <c r="DZ82" s="40">
        <v>0</v>
      </c>
      <c r="EA82" s="40">
        <v>174166.49</v>
      </c>
      <c r="EB82" s="40">
        <v>0</v>
      </c>
      <c r="EC82" s="40">
        <v>174166.49</v>
      </c>
      <c r="ED82" s="215">
        <v>1</v>
      </c>
      <c r="EE82" s="40">
        <v>0</v>
      </c>
      <c r="EF82" s="40">
        <v>45719.46</v>
      </c>
      <c r="EG82" s="40">
        <v>45941.93</v>
      </c>
      <c r="EH82" s="40">
        <v>219885.94999999998</v>
      </c>
      <c r="EI82" s="40">
        <v>0</v>
      </c>
      <c r="EJ82" s="40">
        <v>220108.41999999998</v>
      </c>
      <c r="EK82" s="215">
        <v>1.0010117517740447</v>
      </c>
      <c r="EL82" s="40">
        <v>222.47000000000116</v>
      </c>
      <c r="EM82" s="40">
        <v>0</v>
      </c>
      <c r="EN82" s="40">
        <v>0</v>
      </c>
      <c r="EO82" s="40">
        <v>219885.94999999998</v>
      </c>
      <c r="EP82" s="40">
        <v>0</v>
      </c>
      <c r="EQ82" s="40">
        <v>220108.41999999998</v>
      </c>
      <c r="ER82" s="215">
        <v>1.0010117517740447</v>
      </c>
      <c r="ES82" s="40">
        <v>222.47000000000116</v>
      </c>
      <c r="ET82" s="40">
        <v>0</v>
      </c>
      <c r="EU82" s="40">
        <v>0</v>
      </c>
      <c r="EV82" s="40">
        <v>219885.94999999998</v>
      </c>
      <c r="EW82" s="40">
        <v>0</v>
      </c>
      <c r="EX82" s="40">
        <v>220108.41999999998</v>
      </c>
      <c r="EY82" s="215">
        <v>1.0010117517740447</v>
      </c>
      <c r="EZ82" s="40">
        <v>222.47000000000116</v>
      </c>
      <c r="FA82" s="40">
        <v>88625.25</v>
      </c>
      <c r="FB82" s="40">
        <v>96436.49</v>
      </c>
      <c r="FC82" s="40">
        <v>308511.19999999995</v>
      </c>
      <c r="FD82" s="40">
        <v>0</v>
      </c>
      <c r="FE82" s="40">
        <v>316544.90999999997</v>
      </c>
      <c r="FF82" s="215">
        <v>1.0260402539680893</v>
      </c>
      <c r="FG82" s="40">
        <v>8033.710000000021</v>
      </c>
      <c r="FH82" s="40">
        <v>0</v>
      </c>
      <c r="FI82" s="40">
        <v>0</v>
      </c>
      <c r="FJ82" s="40">
        <v>242032.02</v>
      </c>
      <c r="FK82" s="40">
        <v>0</v>
      </c>
      <c r="FL82" s="40">
        <v>242031.91</v>
      </c>
      <c r="FM82" s="215">
        <v>0.99999954551468029</v>
      </c>
      <c r="FN82" s="40">
        <v>0.10999999998603016</v>
      </c>
      <c r="FO82" s="40">
        <v>0</v>
      </c>
      <c r="FP82" s="40">
        <v>242031.91</v>
      </c>
      <c r="FQ82" s="215">
        <v>0.99999954551468029</v>
      </c>
      <c r="FR82" s="40">
        <v>0.10999999998603016</v>
      </c>
      <c r="FS82" s="40">
        <v>0</v>
      </c>
      <c r="FT82" s="40">
        <v>0</v>
      </c>
      <c r="FU82" s="215">
        <v>0.99999954551468029</v>
      </c>
      <c r="FV82" s="40">
        <v>0</v>
      </c>
      <c r="FW82" s="40">
        <v>0</v>
      </c>
      <c r="FX82" s="40">
        <v>242031.91</v>
      </c>
      <c r="FY82" s="215">
        <v>0.99999954551468029</v>
      </c>
      <c r="FZ82" s="40">
        <v>0.10999999998603016</v>
      </c>
      <c r="GA82" s="40">
        <v>0</v>
      </c>
      <c r="GB82" s="40">
        <v>242031.91</v>
      </c>
      <c r="GC82" s="215">
        <v>0.99999954551468029</v>
      </c>
      <c r="GD82" s="40">
        <v>0.10999999998603016</v>
      </c>
      <c r="GE82" s="283">
        <v>308511.19999999995</v>
      </c>
      <c r="GF82" s="283">
        <v>281402.08</v>
      </c>
      <c r="GG82" s="284">
        <v>1073088.17</v>
      </c>
      <c r="GH82" s="285"/>
    </row>
    <row r="83" spans="1:190" s="257" customFormat="1" ht="75" customHeight="1" x14ac:dyDescent="0.3">
      <c r="A83" s="254" t="s">
        <v>1228</v>
      </c>
      <c r="B83" s="35">
        <v>71</v>
      </c>
      <c r="C83" s="35">
        <v>9</v>
      </c>
      <c r="D83" s="36" t="s">
        <v>109</v>
      </c>
      <c r="E83" s="37" t="s">
        <v>318</v>
      </c>
      <c r="F83" s="37" t="s">
        <v>565</v>
      </c>
      <c r="G83" s="38" t="s">
        <v>33</v>
      </c>
      <c r="H83" s="38" t="s">
        <v>1228</v>
      </c>
      <c r="I83" s="38" t="s">
        <v>89</v>
      </c>
      <c r="J83" s="38" t="s">
        <v>4</v>
      </c>
      <c r="K83" s="38" t="s">
        <v>222</v>
      </c>
      <c r="L83" s="38" t="s">
        <v>225</v>
      </c>
      <c r="M83" s="40">
        <v>3193789</v>
      </c>
      <c r="N83" s="40">
        <v>3193789</v>
      </c>
      <c r="O83" s="40">
        <v>0</v>
      </c>
      <c r="P83" s="40">
        <v>0</v>
      </c>
      <c r="Q83" s="98">
        <v>3193789</v>
      </c>
      <c r="R83" s="40">
        <v>0</v>
      </c>
      <c r="S83" s="40">
        <v>0</v>
      </c>
      <c r="T83" s="40" t="s">
        <v>4</v>
      </c>
      <c r="U83" s="40">
        <v>0</v>
      </c>
      <c r="V83" s="40">
        <v>58552.3</v>
      </c>
      <c r="W83" s="40">
        <v>68154.14</v>
      </c>
      <c r="X83" s="40">
        <v>0</v>
      </c>
      <c r="Y83" s="40">
        <v>75960.740000000005</v>
      </c>
      <c r="Z83" s="40">
        <v>0</v>
      </c>
      <c r="AA83" s="40">
        <v>0</v>
      </c>
      <c r="AB83" s="40">
        <v>80076.83</v>
      </c>
      <c r="AC83" s="40">
        <v>0</v>
      </c>
      <c r="AD83" s="40">
        <v>0</v>
      </c>
      <c r="AE83" s="40">
        <v>0</v>
      </c>
      <c r="AF83" s="40">
        <v>131277.06</v>
      </c>
      <c r="AG83" s="40">
        <v>0</v>
      </c>
      <c r="AH83" s="40">
        <v>89635.12</v>
      </c>
      <c r="AI83" s="40">
        <v>445103.89</v>
      </c>
      <c r="AJ83" s="40">
        <v>503656.19</v>
      </c>
      <c r="AK83" s="40">
        <v>432875.03</v>
      </c>
      <c r="AL83" s="40">
        <v>936531.22</v>
      </c>
      <c r="AM83" s="40">
        <v>0</v>
      </c>
      <c r="AN83" s="40">
        <v>0</v>
      </c>
      <c r="AO83" s="40">
        <v>77402.679999999993</v>
      </c>
      <c r="AP83" s="40">
        <v>0</v>
      </c>
      <c r="AQ83" s="40">
        <v>62880.91</v>
      </c>
      <c r="AR83" s="40">
        <v>0</v>
      </c>
      <c r="AS83" s="40">
        <v>0</v>
      </c>
      <c r="AT83" s="40">
        <v>0</v>
      </c>
      <c r="AU83" s="40">
        <v>0</v>
      </c>
      <c r="AV83" s="40">
        <v>100357.44</v>
      </c>
      <c r="AW83" s="40">
        <v>0</v>
      </c>
      <c r="AX83" s="40">
        <v>0</v>
      </c>
      <c r="AY83" s="40">
        <v>240641.03</v>
      </c>
      <c r="AZ83" s="40">
        <v>1177172.25</v>
      </c>
      <c r="BA83" s="40">
        <v>86687.23</v>
      </c>
      <c r="BB83" s="40">
        <v>0</v>
      </c>
      <c r="BC83" s="40">
        <v>0</v>
      </c>
      <c r="BD83" s="40">
        <v>113065.03</v>
      </c>
      <c r="BE83" s="40">
        <v>0</v>
      </c>
      <c r="BF83" s="40">
        <v>75959.490000000005</v>
      </c>
      <c r="BG83" s="40">
        <v>0</v>
      </c>
      <c r="BH83" s="40">
        <v>0</v>
      </c>
      <c r="BI83" s="40">
        <v>109011.45</v>
      </c>
      <c r="BJ83" s="40">
        <v>1220.24</v>
      </c>
      <c r="BK83" s="40">
        <v>0</v>
      </c>
      <c r="BL83" s="40">
        <v>0</v>
      </c>
      <c r="BM83" s="40">
        <v>385943.44</v>
      </c>
      <c r="BN83" s="40">
        <v>74309.08</v>
      </c>
      <c r="BO83" s="40">
        <v>0</v>
      </c>
      <c r="BP83" s="40">
        <v>0</v>
      </c>
      <c r="BQ83" s="40">
        <v>117540.79</v>
      </c>
      <c r="BR83" s="40">
        <v>0</v>
      </c>
      <c r="BS83" s="40">
        <v>0</v>
      </c>
      <c r="BT83" s="40">
        <v>100002.18</v>
      </c>
      <c r="BU83" s="40">
        <v>0</v>
      </c>
      <c r="BV83" s="40">
        <v>0</v>
      </c>
      <c r="BW83" s="40">
        <v>123477.99</v>
      </c>
      <c r="BX83" s="40">
        <v>0</v>
      </c>
      <c r="BY83" s="40">
        <v>0</v>
      </c>
      <c r="BZ83" s="40">
        <v>415330.04</v>
      </c>
      <c r="CA83" s="40">
        <v>112517.2</v>
      </c>
      <c r="CB83" s="40">
        <v>0</v>
      </c>
      <c r="CC83" s="40">
        <v>0</v>
      </c>
      <c r="CD83" s="40">
        <v>152636.44</v>
      </c>
      <c r="CE83" s="40">
        <v>0</v>
      </c>
      <c r="CF83" s="40">
        <v>156571.66999999998</v>
      </c>
      <c r="CG83" s="40">
        <v>0</v>
      </c>
      <c r="CH83" s="40">
        <v>0</v>
      </c>
      <c r="CI83" s="40">
        <v>86820.06</v>
      </c>
      <c r="CJ83" s="40">
        <v>0</v>
      </c>
      <c r="CK83" s="40">
        <v>0</v>
      </c>
      <c r="CL83" s="40">
        <v>125091.3</v>
      </c>
      <c r="CM83" s="40">
        <v>633636.67000000004</v>
      </c>
      <c r="CN83" s="40">
        <v>2997252.78</v>
      </c>
      <c r="CO83" s="40">
        <v>0</v>
      </c>
      <c r="CP83" s="40">
        <v>0</v>
      </c>
      <c r="CQ83" s="40">
        <v>0</v>
      </c>
      <c r="CR83" s="40">
        <v>0</v>
      </c>
      <c r="CS83" s="40">
        <v>0</v>
      </c>
      <c r="CT83" s="40">
        <v>0</v>
      </c>
      <c r="CU83" s="173" t="s">
        <v>1327</v>
      </c>
      <c r="CV83" s="40">
        <v>0</v>
      </c>
      <c r="CW83" s="40">
        <v>0</v>
      </c>
      <c r="CX83" s="40">
        <v>157215.43</v>
      </c>
      <c r="CY83" s="40">
        <v>0</v>
      </c>
      <c r="CZ83" s="40">
        <v>0</v>
      </c>
      <c r="DA83" s="40">
        <v>157215.43</v>
      </c>
      <c r="DB83" s="215" t="s">
        <v>1327</v>
      </c>
      <c r="DC83" s="40">
        <v>157215.43</v>
      </c>
      <c r="DD83" s="40">
        <v>125772.34</v>
      </c>
      <c r="DE83" s="40">
        <v>0</v>
      </c>
      <c r="DF83" s="40">
        <v>125772.34</v>
      </c>
      <c r="DG83" s="40">
        <v>0</v>
      </c>
      <c r="DH83" s="40">
        <v>157215.43</v>
      </c>
      <c r="DI83" s="215">
        <v>1.2500000397543689</v>
      </c>
      <c r="DJ83" s="40">
        <v>31443.089999999997</v>
      </c>
      <c r="DK83" s="40">
        <v>0</v>
      </c>
      <c r="DL83" s="40">
        <v>0</v>
      </c>
      <c r="DM83" s="40">
        <v>125772.34</v>
      </c>
      <c r="DN83" s="40">
        <v>0</v>
      </c>
      <c r="DO83" s="40">
        <v>157215.43</v>
      </c>
      <c r="DP83" s="215">
        <v>1.2500000397543689</v>
      </c>
      <c r="DQ83" s="40">
        <v>31443.089999999997</v>
      </c>
      <c r="DR83" s="40">
        <v>0</v>
      </c>
      <c r="DS83" s="40">
        <v>136795.35</v>
      </c>
      <c r="DT83" s="40">
        <v>125772.34</v>
      </c>
      <c r="DU83" s="40">
        <v>0</v>
      </c>
      <c r="DV83" s="40">
        <v>294010.78000000003</v>
      </c>
      <c r="DW83" s="215">
        <v>2.3376426009089122</v>
      </c>
      <c r="DX83" s="40">
        <v>168238.44000000003</v>
      </c>
      <c r="DY83" s="40">
        <v>84248.3</v>
      </c>
      <c r="DZ83" s="40">
        <v>0</v>
      </c>
      <c r="EA83" s="40">
        <v>210020.64</v>
      </c>
      <c r="EB83" s="40">
        <v>0</v>
      </c>
      <c r="EC83" s="40">
        <v>294010.78000000003</v>
      </c>
      <c r="ED83" s="215">
        <v>1.399913741811281</v>
      </c>
      <c r="EE83" s="40">
        <v>83990.140000000014</v>
      </c>
      <c r="EF83" s="40">
        <v>0</v>
      </c>
      <c r="EG83" s="40">
        <v>91159.6</v>
      </c>
      <c r="EH83" s="40">
        <v>210020.64</v>
      </c>
      <c r="EI83" s="40">
        <v>0</v>
      </c>
      <c r="EJ83" s="40">
        <v>385170.38</v>
      </c>
      <c r="EK83" s="215">
        <v>1.8339644141642459</v>
      </c>
      <c r="EL83" s="40">
        <v>175149.74</v>
      </c>
      <c r="EM83" s="40">
        <v>0</v>
      </c>
      <c r="EN83" s="40">
        <v>0</v>
      </c>
      <c r="EO83" s="40">
        <v>210020.64</v>
      </c>
      <c r="EP83" s="40">
        <v>0</v>
      </c>
      <c r="EQ83" s="40">
        <v>385170.38</v>
      </c>
      <c r="ER83" s="215">
        <v>1.8339644141642459</v>
      </c>
      <c r="ES83" s="40">
        <v>175149.74</v>
      </c>
      <c r="ET83" s="40">
        <v>76672.72</v>
      </c>
      <c r="EU83" s="40">
        <v>0</v>
      </c>
      <c r="EV83" s="40">
        <v>286693.36</v>
      </c>
      <c r="EW83" s="40">
        <v>0</v>
      </c>
      <c r="EX83" s="40">
        <v>385170.38</v>
      </c>
      <c r="EY83" s="215">
        <v>1.3434925036282668</v>
      </c>
      <c r="EZ83" s="40">
        <v>98477.020000000019</v>
      </c>
      <c r="FA83" s="40">
        <v>0</v>
      </c>
      <c r="FB83" s="40">
        <v>0</v>
      </c>
      <c r="FC83" s="40">
        <v>286693.36</v>
      </c>
      <c r="FD83" s="40">
        <v>0</v>
      </c>
      <c r="FE83" s="40">
        <v>385170.38</v>
      </c>
      <c r="FF83" s="215">
        <v>1.3434925036282668</v>
      </c>
      <c r="FG83" s="40">
        <v>98477.020000000019</v>
      </c>
      <c r="FH83" s="40">
        <v>0</v>
      </c>
      <c r="FI83" s="40">
        <v>0</v>
      </c>
      <c r="FJ83" s="40">
        <v>318858.82</v>
      </c>
      <c r="FK83" s="40">
        <v>0</v>
      </c>
      <c r="FL83" s="40">
        <v>122374.02</v>
      </c>
      <c r="FM83" s="215">
        <v>0.38378747058023988</v>
      </c>
      <c r="FN83" s="40">
        <v>196484.8</v>
      </c>
      <c r="FO83" s="40">
        <v>0</v>
      </c>
      <c r="FP83" s="40">
        <v>318858.73</v>
      </c>
      <c r="FQ83" s="215">
        <v>0.99999971774342</v>
      </c>
      <c r="FR83" s="40">
        <v>8.999999999650754E-2</v>
      </c>
      <c r="FS83" s="40">
        <v>0</v>
      </c>
      <c r="FT83" s="40">
        <v>0</v>
      </c>
      <c r="FU83" s="215">
        <v>0.99999971774342</v>
      </c>
      <c r="FV83" s="40">
        <v>0</v>
      </c>
      <c r="FW83" s="40">
        <v>0</v>
      </c>
      <c r="FX83" s="40">
        <v>318858.73</v>
      </c>
      <c r="FY83" s="215">
        <v>0.99999971774342</v>
      </c>
      <c r="FZ83" s="40">
        <v>8.999999999650754E-2</v>
      </c>
      <c r="GA83" s="40">
        <v>0</v>
      </c>
      <c r="GB83" s="40">
        <v>318858.73</v>
      </c>
      <c r="GC83" s="215">
        <v>0.99999971774342</v>
      </c>
      <c r="GD83" s="40">
        <v>8.999999999650754E-2</v>
      </c>
      <c r="GE83" s="283">
        <v>286693.36</v>
      </c>
      <c r="GF83" s="283">
        <v>295013.24</v>
      </c>
      <c r="GG83" s="284">
        <v>3193789</v>
      </c>
      <c r="GH83" s="285"/>
    </row>
    <row r="84" spans="1:190" s="257" customFormat="1" ht="75" customHeight="1" x14ac:dyDescent="0.3">
      <c r="A84" s="254" t="s">
        <v>1258</v>
      </c>
      <c r="B84" s="35">
        <v>72</v>
      </c>
      <c r="C84" s="35">
        <v>10</v>
      </c>
      <c r="D84" s="38" t="s">
        <v>173</v>
      </c>
      <c r="E84" s="37" t="s">
        <v>328</v>
      </c>
      <c r="F84" s="37" t="s">
        <v>579</v>
      </c>
      <c r="G84" s="41">
        <v>2</v>
      </c>
      <c r="H84" s="38" t="s">
        <v>1258</v>
      </c>
      <c r="I84" s="41" t="s">
        <v>118</v>
      </c>
      <c r="J84" s="41" t="s">
        <v>119</v>
      </c>
      <c r="K84" s="38" t="s">
        <v>222</v>
      </c>
      <c r="L84" s="38" t="s">
        <v>225</v>
      </c>
      <c r="M84" s="40">
        <v>4824998</v>
      </c>
      <c r="N84" s="40">
        <v>4824998</v>
      </c>
      <c r="O84" s="40">
        <v>0</v>
      </c>
      <c r="P84" s="40">
        <v>0</v>
      </c>
      <c r="Q84" s="98">
        <v>4824998</v>
      </c>
      <c r="R84" s="40">
        <v>0</v>
      </c>
      <c r="S84" s="40">
        <v>0</v>
      </c>
      <c r="T84" s="40" t="s">
        <v>119</v>
      </c>
      <c r="U84" s="40">
        <v>0</v>
      </c>
      <c r="V84" s="40">
        <v>0</v>
      </c>
      <c r="W84" s="40">
        <v>0</v>
      </c>
      <c r="X84" s="40">
        <v>0</v>
      </c>
      <c r="Y84" s="40">
        <v>0</v>
      </c>
      <c r="Z84" s="40">
        <v>0</v>
      </c>
      <c r="AA84" s="40">
        <v>0</v>
      </c>
      <c r="AB84" s="40">
        <v>0</v>
      </c>
      <c r="AC84" s="40">
        <v>0</v>
      </c>
      <c r="AD84" s="40">
        <v>0</v>
      </c>
      <c r="AE84" s="40">
        <v>0</v>
      </c>
      <c r="AF84" s="40">
        <v>0</v>
      </c>
      <c r="AG84" s="40">
        <v>0</v>
      </c>
      <c r="AH84" s="40">
        <v>0</v>
      </c>
      <c r="AI84" s="40">
        <v>0</v>
      </c>
      <c r="AJ84" s="40">
        <v>0</v>
      </c>
      <c r="AK84" s="40">
        <v>0</v>
      </c>
      <c r="AL84" s="40">
        <v>0</v>
      </c>
      <c r="AM84" s="40">
        <v>0</v>
      </c>
      <c r="AN84" s="40">
        <v>0</v>
      </c>
      <c r="AO84" s="40">
        <v>0</v>
      </c>
      <c r="AP84" s="40">
        <v>0</v>
      </c>
      <c r="AQ84" s="40">
        <v>27127.65</v>
      </c>
      <c r="AR84" s="40">
        <v>3432.43</v>
      </c>
      <c r="AS84" s="40">
        <v>0</v>
      </c>
      <c r="AT84" s="40">
        <v>104419.31999999999</v>
      </c>
      <c r="AU84" s="40">
        <v>177601.03000000003</v>
      </c>
      <c r="AV84" s="40">
        <v>95183.45</v>
      </c>
      <c r="AW84" s="40">
        <v>58058.079999999994</v>
      </c>
      <c r="AX84" s="40">
        <v>43241.83</v>
      </c>
      <c r="AY84" s="40">
        <v>509063.7900000001</v>
      </c>
      <c r="AZ84" s="40">
        <v>509063.7900000001</v>
      </c>
      <c r="BA84" s="40">
        <v>48662.229999999996</v>
      </c>
      <c r="BB84" s="40">
        <v>394191.69999999995</v>
      </c>
      <c r="BC84" s="40">
        <v>0</v>
      </c>
      <c r="BD84" s="40">
        <v>0</v>
      </c>
      <c r="BE84" s="40">
        <v>50968.19</v>
      </c>
      <c r="BF84" s="40">
        <v>17630.48</v>
      </c>
      <c r="BG84" s="40">
        <v>90505.08</v>
      </c>
      <c r="BH84" s="40">
        <v>201971.83000000002</v>
      </c>
      <c r="BI84" s="40">
        <v>0</v>
      </c>
      <c r="BJ84" s="40">
        <v>30655.23</v>
      </c>
      <c r="BK84" s="40">
        <v>0</v>
      </c>
      <c r="BL84" s="40">
        <v>60098.86</v>
      </c>
      <c r="BM84" s="40">
        <v>894683.6</v>
      </c>
      <c r="BN84" s="40">
        <v>0</v>
      </c>
      <c r="BO84" s="40">
        <v>194228.09000000003</v>
      </c>
      <c r="BP84" s="40">
        <v>309339.81999999995</v>
      </c>
      <c r="BQ84" s="40">
        <v>37277.300000000003</v>
      </c>
      <c r="BR84" s="40">
        <v>31417.050000000003</v>
      </c>
      <c r="BS84" s="40">
        <v>0</v>
      </c>
      <c r="BT84" s="40">
        <v>132481.31</v>
      </c>
      <c r="BU84" s="40">
        <v>155173.81</v>
      </c>
      <c r="BV84" s="40">
        <v>68241.540000000008</v>
      </c>
      <c r="BW84" s="40">
        <v>32894.160000000003</v>
      </c>
      <c r="BX84" s="40">
        <v>126351.72</v>
      </c>
      <c r="BY84" s="40">
        <v>22193.71</v>
      </c>
      <c r="BZ84" s="40">
        <v>1109598.5100000002</v>
      </c>
      <c r="CA84" s="40">
        <v>10611.81</v>
      </c>
      <c r="CB84" s="40">
        <v>716207.08000000007</v>
      </c>
      <c r="CC84" s="40">
        <v>0</v>
      </c>
      <c r="CD84" s="40">
        <v>20489.849999999999</v>
      </c>
      <c r="CE84" s="40">
        <v>26412.42</v>
      </c>
      <c r="CF84" s="40">
        <v>24699.539999999804</v>
      </c>
      <c r="CG84" s="40">
        <v>53324.06</v>
      </c>
      <c r="CH84" s="40">
        <v>224608.66000000003</v>
      </c>
      <c r="CI84" s="40">
        <v>96202.48</v>
      </c>
      <c r="CJ84" s="40">
        <v>0</v>
      </c>
      <c r="CK84" s="40">
        <v>61951.270000000004</v>
      </c>
      <c r="CL84" s="40">
        <v>67060.62</v>
      </c>
      <c r="CM84" s="40">
        <v>1301567.79</v>
      </c>
      <c r="CN84" s="40">
        <v>4583628.49</v>
      </c>
      <c r="CO84" s="40">
        <v>22171.75</v>
      </c>
      <c r="CP84" s="40">
        <v>183528.9</v>
      </c>
      <c r="CQ84" s="40">
        <v>325092.89</v>
      </c>
      <c r="CR84" s="40">
        <v>205700.65</v>
      </c>
      <c r="CS84" s="40">
        <v>0</v>
      </c>
      <c r="CT84" s="40">
        <v>347264.64</v>
      </c>
      <c r="CU84" s="173">
        <v>1.688203902126707</v>
      </c>
      <c r="CV84" s="40">
        <v>141563.99000000002</v>
      </c>
      <c r="CW84" s="40">
        <v>16623.25</v>
      </c>
      <c r="CX84" s="40">
        <v>143143.38</v>
      </c>
      <c r="CY84" s="40">
        <v>222323.9</v>
      </c>
      <c r="CZ84" s="40">
        <v>0</v>
      </c>
      <c r="DA84" s="40">
        <v>490408.02</v>
      </c>
      <c r="DB84" s="215">
        <v>2.2058268139412811</v>
      </c>
      <c r="DC84" s="40">
        <v>268084.12</v>
      </c>
      <c r="DD84" s="40">
        <v>350025.23</v>
      </c>
      <c r="DE84" s="40">
        <v>109981.42000000001</v>
      </c>
      <c r="DF84" s="40">
        <v>572349.13</v>
      </c>
      <c r="DG84" s="40">
        <v>0</v>
      </c>
      <c r="DH84" s="40">
        <v>600389.44000000006</v>
      </c>
      <c r="DI84" s="215">
        <v>1.0489916181055434</v>
      </c>
      <c r="DJ84" s="40">
        <v>28040.310000000056</v>
      </c>
      <c r="DK84" s="40">
        <v>0</v>
      </c>
      <c r="DL84" s="40">
        <v>23635.19</v>
      </c>
      <c r="DM84" s="40">
        <v>572349.13</v>
      </c>
      <c r="DN84" s="40">
        <v>0</v>
      </c>
      <c r="DO84" s="40">
        <v>624024.63</v>
      </c>
      <c r="DP84" s="215">
        <v>1.0902866751977067</v>
      </c>
      <c r="DQ84" s="40">
        <v>51675.5</v>
      </c>
      <c r="DR84" s="40">
        <v>101297.56</v>
      </c>
      <c r="DS84" s="40">
        <v>50556.39</v>
      </c>
      <c r="DT84" s="40">
        <v>673646.69</v>
      </c>
      <c r="DU84" s="40">
        <v>0</v>
      </c>
      <c r="DV84" s="40">
        <v>674581.02</v>
      </c>
      <c r="DW84" s="215">
        <v>1.0013869733405802</v>
      </c>
      <c r="DX84" s="40">
        <v>934.33000000007451</v>
      </c>
      <c r="DY84" s="40">
        <v>11590.01</v>
      </c>
      <c r="DZ84" s="40">
        <v>0</v>
      </c>
      <c r="EA84" s="40">
        <v>685236.7</v>
      </c>
      <c r="EB84" s="40">
        <v>0</v>
      </c>
      <c r="EC84" s="40">
        <v>674581.02</v>
      </c>
      <c r="ED84" s="215">
        <v>0.9844496361622197</v>
      </c>
      <c r="EE84" s="40">
        <v>-10655.679999999935</v>
      </c>
      <c r="EF84" s="40">
        <v>92711.17</v>
      </c>
      <c r="EG84" s="40">
        <v>71856.27</v>
      </c>
      <c r="EH84" s="40">
        <v>777947.87</v>
      </c>
      <c r="EI84" s="40">
        <v>0</v>
      </c>
      <c r="EJ84" s="40">
        <v>746437.29</v>
      </c>
      <c r="EK84" s="215">
        <v>0.95949525512551381</v>
      </c>
      <c r="EL84" s="40">
        <v>-31510.579999999958</v>
      </c>
      <c r="EM84" s="40">
        <v>5247.94</v>
      </c>
      <c r="EN84" s="40">
        <v>0</v>
      </c>
      <c r="EO84" s="40">
        <v>783195.80999999994</v>
      </c>
      <c r="EP84" s="40">
        <v>0</v>
      </c>
      <c r="EQ84" s="40">
        <v>746437.29</v>
      </c>
      <c r="ER84" s="215">
        <v>0.9530659899725461</v>
      </c>
      <c r="ES84" s="40">
        <v>-36758.519999999902</v>
      </c>
      <c r="ET84" s="40">
        <v>55289.4</v>
      </c>
      <c r="EU84" s="40">
        <v>11411.74</v>
      </c>
      <c r="EV84" s="40">
        <v>838485.21</v>
      </c>
      <c r="EW84" s="40">
        <v>0</v>
      </c>
      <c r="EX84" s="40">
        <v>757849.03</v>
      </c>
      <c r="EY84" s="215">
        <v>0.90383112422460032</v>
      </c>
      <c r="EZ84" s="40">
        <v>-80636.179999999935</v>
      </c>
      <c r="FA84" s="40">
        <v>0</v>
      </c>
      <c r="FB84" s="40">
        <v>10865.77</v>
      </c>
      <c r="FC84" s="40">
        <v>838485.21</v>
      </c>
      <c r="FD84" s="40">
        <v>0</v>
      </c>
      <c r="FE84" s="40">
        <v>768714.8</v>
      </c>
      <c r="FF84" s="215">
        <v>0.91678993359942518</v>
      </c>
      <c r="FG84" s="40">
        <v>-69770.409999999916</v>
      </c>
      <c r="FH84" s="40">
        <v>0</v>
      </c>
      <c r="FI84" s="40">
        <v>0</v>
      </c>
      <c r="FJ84" s="40">
        <v>32052.21</v>
      </c>
      <c r="FK84" s="40">
        <v>0</v>
      </c>
      <c r="FL84" s="40">
        <v>20795.060000000001</v>
      </c>
      <c r="FM84" s="215">
        <v>0.64878708831621912</v>
      </c>
      <c r="FN84" s="40">
        <v>11257.149999999998</v>
      </c>
      <c r="FO84" s="40">
        <v>0</v>
      </c>
      <c r="FP84" s="40">
        <v>32052.13</v>
      </c>
      <c r="FQ84" s="215">
        <v>0.99999750407226218</v>
      </c>
      <c r="FR84" s="40">
        <v>7.9999999998108251E-2</v>
      </c>
      <c r="FS84" s="40">
        <v>0</v>
      </c>
      <c r="FT84" s="40">
        <v>0</v>
      </c>
      <c r="FU84" s="215">
        <v>0.99999750407226218</v>
      </c>
      <c r="FV84" s="40">
        <v>0</v>
      </c>
      <c r="FW84" s="40">
        <v>0</v>
      </c>
      <c r="FX84" s="40">
        <v>32052.13</v>
      </c>
      <c r="FY84" s="215">
        <v>0.99999750407226218</v>
      </c>
      <c r="FZ84" s="40">
        <v>7.9999999998108251E-2</v>
      </c>
      <c r="GA84" s="40">
        <v>0</v>
      </c>
      <c r="GB84" s="40">
        <v>32052.13</v>
      </c>
      <c r="GC84" s="215">
        <v>0.99999750407226218</v>
      </c>
      <c r="GD84" s="40">
        <v>7.9999999998108251E-2</v>
      </c>
      <c r="GE84" s="283">
        <v>838485.21</v>
      </c>
      <c r="GF84" s="283">
        <v>27185.15</v>
      </c>
      <c r="GG84" s="284">
        <v>4680584.0500000007</v>
      </c>
      <c r="GH84" s="285"/>
    </row>
    <row r="85" spans="1:190" s="257" customFormat="1" ht="75" customHeight="1" x14ac:dyDescent="0.3">
      <c r="A85" s="254" t="s">
        <v>1154</v>
      </c>
      <c r="B85" s="35">
        <v>73</v>
      </c>
      <c r="C85" s="38">
        <v>5</v>
      </c>
      <c r="D85" s="37" t="s">
        <v>141</v>
      </c>
      <c r="E85" s="37" t="s">
        <v>265</v>
      </c>
      <c r="F85" s="37" t="s">
        <v>508</v>
      </c>
      <c r="G85" s="38">
        <v>1</v>
      </c>
      <c r="H85" s="38" t="s">
        <v>1154</v>
      </c>
      <c r="I85" s="38" t="s">
        <v>82</v>
      </c>
      <c r="J85" s="38" t="s">
        <v>5</v>
      </c>
      <c r="K85" s="38" t="s">
        <v>222</v>
      </c>
      <c r="L85" s="38" t="s">
        <v>225</v>
      </c>
      <c r="M85" s="40">
        <v>20044517</v>
      </c>
      <c r="N85" s="40">
        <v>20044517</v>
      </c>
      <c r="O85" s="40">
        <v>0</v>
      </c>
      <c r="P85" s="40">
        <v>20044517</v>
      </c>
      <c r="Q85" s="40">
        <v>0</v>
      </c>
      <c r="R85" s="40">
        <v>0</v>
      </c>
      <c r="S85" s="40">
        <v>0</v>
      </c>
      <c r="T85" s="40" t="s">
        <v>5</v>
      </c>
      <c r="U85" s="40">
        <v>0</v>
      </c>
      <c r="V85" s="40">
        <v>0</v>
      </c>
      <c r="W85" s="40">
        <v>0</v>
      </c>
      <c r="X85" s="40">
        <v>0</v>
      </c>
      <c r="Y85" s="40">
        <v>0</v>
      </c>
      <c r="Z85" s="40">
        <v>0</v>
      </c>
      <c r="AA85" s="40">
        <v>0</v>
      </c>
      <c r="AB85" s="40">
        <v>0</v>
      </c>
      <c r="AC85" s="40">
        <v>0</v>
      </c>
      <c r="AD85" s="40">
        <v>0</v>
      </c>
      <c r="AE85" s="40">
        <v>0</v>
      </c>
      <c r="AF85" s="40">
        <v>486239.14</v>
      </c>
      <c r="AG85" s="40">
        <v>0</v>
      </c>
      <c r="AH85" s="40">
        <v>0</v>
      </c>
      <c r="AI85" s="40">
        <v>486239.14</v>
      </c>
      <c r="AJ85" s="40">
        <v>486239.14</v>
      </c>
      <c r="AK85" s="40">
        <v>6107101.2699999996</v>
      </c>
      <c r="AL85" s="40">
        <v>6593340.4099999992</v>
      </c>
      <c r="AM85" s="40">
        <v>998383.08</v>
      </c>
      <c r="AN85" s="40">
        <v>699167.22</v>
      </c>
      <c r="AO85" s="40">
        <v>276097.46999999997</v>
      </c>
      <c r="AP85" s="40">
        <v>401764.07999999996</v>
      </c>
      <c r="AQ85" s="40">
        <v>281864.40999999997</v>
      </c>
      <c r="AR85" s="40">
        <v>0</v>
      </c>
      <c r="AS85" s="40">
        <v>988123.5199999999</v>
      </c>
      <c r="AT85" s="40">
        <v>267633.43</v>
      </c>
      <c r="AU85" s="40">
        <v>10374.290000000001</v>
      </c>
      <c r="AV85" s="40">
        <v>1546205.7</v>
      </c>
      <c r="AW85" s="40">
        <v>0</v>
      </c>
      <c r="AX85" s="40">
        <v>208137.59</v>
      </c>
      <c r="AY85" s="40">
        <v>5677750.79</v>
      </c>
      <c r="AZ85" s="40">
        <v>12271091.199999999</v>
      </c>
      <c r="BA85" s="40">
        <v>282672.46000000002</v>
      </c>
      <c r="BB85" s="40">
        <v>1318633.44</v>
      </c>
      <c r="BC85" s="40">
        <v>211418.23999999999</v>
      </c>
      <c r="BD85" s="40">
        <v>258240.81</v>
      </c>
      <c r="BE85" s="40">
        <v>425584.16000000003</v>
      </c>
      <c r="BF85" s="40">
        <v>96882.33</v>
      </c>
      <c r="BG85" s="40">
        <v>947177.58</v>
      </c>
      <c r="BH85" s="40">
        <v>172292.3</v>
      </c>
      <c r="BI85" s="40">
        <v>469273.74</v>
      </c>
      <c r="BJ85" s="40">
        <v>136469.41</v>
      </c>
      <c r="BK85" s="40">
        <v>0</v>
      </c>
      <c r="BL85" s="40">
        <v>364346.67</v>
      </c>
      <c r="BM85" s="40">
        <v>4682991.1399999997</v>
      </c>
      <c r="BN85" s="40">
        <v>0</v>
      </c>
      <c r="BO85" s="40">
        <v>231309.57</v>
      </c>
      <c r="BP85" s="40">
        <v>0</v>
      </c>
      <c r="BQ85" s="40">
        <v>134596.15</v>
      </c>
      <c r="BR85" s="40">
        <v>0</v>
      </c>
      <c r="BS85" s="40">
        <v>0</v>
      </c>
      <c r="BT85" s="40">
        <v>0</v>
      </c>
      <c r="BU85" s="40">
        <v>0</v>
      </c>
      <c r="BV85" s="40">
        <v>0</v>
      </c>
      <c r="BW85" s="40">
        <v>365352.2</v>
      </c>
      <c r="BX85" s="40">
        <v>73118.720000000001</v>
      </c>
      <c r="BY85" s="40">
        <v>131956.47</v>
      </c>
      <c r="BZ85" s="40">
        <v>936333.10999999987</v>
      </c>
      <c r="CA85" s="40">
        <v>679.84</v>
      </c>
      <c r="CB85" s="40">
        <v>7984.19</v>
      </c>
      <c r="CC85" s="40">
        <v>271226.92</v>
      </c>
      <c r="CD85" s="40">
        <v>0</v>
      </c>
      <c r="CE85" s="40">
        <v>0</v>
      </c>
      <c r="CF85" s="40">
        <v>0</v>
      </c>
      <c r="CG85" s="40">
        <v>0</v>
      </c>
      <c r="CH85" s="40">
        <v>0</v>
      </c>
      <c r="CI85" s="40">
        <v>0</v>
      </c>
      <c r="CJ85" s="40">
        <v>0</v>
      </c>
      <c r="CK85" s="40">
        <v>0</v>
      </c>
      <c r="CL85" s="40">
        <v>0</v>
      </c>
      <c r="CM85" s="40">
        <v>279890.94999999995</v>
      </c>
      <c r="CN85" s="40">
        <v>19389979.129999999</v>
      </c>
      <c r="CO85" s="40">
        <v>0</v>
      </c>
      <c r="CP85" s="40">
        <v>150000</v>
      </c>
      <c r="CQ85" s="40">
        <v>0</v>
      </c>
      <c r="CR85" s="40">
        <v>150000</v>
      </c>
      <c r="CS85" s="40">
        <v>0</v>
      </c>
      <c r="CT85" s="40">
        <v>0</v>
      </c>
      <c r="CU85" s="173">
        <v>0</v>
      </c>
      <c r="CV85" s="40">
        <v>-150000</v>
      </c>
      <c r="CW85" s="40">
        <v>250000</v>
      </c>
      <c r="CX85" s="40">
        <v>250000</v>
      </c>
      <c r="CY85" s="40">
        <v>400000</v>
      </c>
      <c r="CZ85" s="40">
        <v>0</v>
      </c>
      <c r="DA85" s="40">
        <v>250000</v>
      </c>
      <c r="DB85" s="215">
        <v>0.625</v>
      </c>
      <c r="DC85" s="40">
        <v>-150000</v>
      </c>
      <c r="DD85" s="40">
        <v>0</v>
      </c>
      <c r="DE85" s="40">
        <v>0</v>
      </c>
      <c r="DF85" s="40">
        <v>400000</v>
      </c>
      <c r="DG85" s="40">
        <v>0</v>
      </c>
      <c r="DH85" s="40">
        <v>250000</v>
      </c>
      <c r="DI85" s="215">
        <v>0.625</v>
      </c>
      <c r="DJ85" s="40">
        <v>-150000</v>
      </c>
      <c r="DK85" s="40">
        <v>0</v>
      </c>
      <c r="DL85" s="40">
        <v>-25320.78</v>
      </c>
      <c r="DM85" s="40">
        <v>400000</v>
      </c>
      <c r="DN85" s="40">
        <v>25320.78</v>
      </c>
      <c r="DO85" s="40">
        <v>224679.22</v>
      </c>
      <c r="DP85" s="215">
        <v>0.56169804999999995</v>
      </c>
      <c r="DQ85" s="40">
        <v>-175320.78</v>
      </c>
      <c r="DR85" s="40">
        <v>0</v>
      </c>
      <c r="DS85" s="40">
        <v>0</v>
      </c>
      <c r="DT85" s="40">
        <v>400000</v>
      </c>
      <c r="DU85" s="40">
        <v>25320.78</v>
      </c>
      <c r="DV85" s="40">
        <v>224679.22</v>
      </c>
      <c r="DW85" s="215">
        <v>0.56169804999999995</v>
      </c>
      <c r="DX85" s="40">
        <v>-175320.78</v>
      </c>
      <c r="DY85" s="40">
        <v>466269.35</v>
      </c>
      <c r="DZ85" s="40">
        <v>0</v>
      </c>
      <c r="EA85" s="40">
        <v>866269.35</v>
      </c>
      <c r="EB85" s="40">
        <v>25320.78</v>
      </c>
      <c r="EC85" s="40">
        <v>224679.22</v>
      </c>
      <c r="ED85" s="215">
        <v>0.25936415734898161</v>
      </c>
      <c r="EE85" s="212">
        <v>-641590.13</v>
      </c>
      <c r="EF85" s="40">
        <v>545365.06999999995</v>
      </c>
      <c r="EG85" s="40">
        <v>0</v>
      </c>
      <c r="EH85" s="40">
        <v>1411634.42</v>
      </c>
      <c r="EI85" s="40">
        <v>25320.78</v>
      </c>
      <c r="EJ85" s="40">
        <v>224679.22</v>
      </c>
      <c r="EK85" s="215">
        <v>0.15916246927444572</v>
      </c>
      <c r="EL85" s="212">
        <v>-1186955.2</v>
      </c>
      <c r="EM85" s="40">
        <v>309615.64</v>
      </c>
      <c r="EN85" s="40">
        <v>0</v>
      </c>
      <c r="EO85" s="40">
        <v>1721250.06</v>
      </c>
      <c r="EP85" s="40">
        <v>25320.78</v>
      </c>
      <c r="EQ85" s="40">
        <v>224679.22</v>
      </c>
      <c r="ER85" s="215">
        <v>0.13053258513757146</v>
      </c>
      <c r="ES85" s="212">
        <v>-1496570.84</v>
      </c>
      <c r="ET85" s="40">
        <v>0</v>
      </c>
      <c r="EU85" s="40">
        <v>147907.37</v>
      </c>
      <c r="EV85" s="40">
        <v>1721250.06</v>
      </c>
      <c r="EW85" s="40">
        <v>25320.78</v>
      </c>
      <c r="EX85" s="40">
        <v>372586.58999999997</v>
      </c>
      <c r="EY85" s="215">
        <v>0.21646278984007702</v>
      </c>
      <c r="EZ85" s="212">
        <v>-1348663.4700000002</v>
      </c>
      <c r="FA85" s="40">
        <v>0</v>
      </c>
      <c r="FB85" s="40">
        <v>542204.67999999993</v>
      </c>
      <c r="FC85" s="40">
        <v>1721250.06</v>
      </c>
      <c r="FD85" s="40">
        <v>25320.78</v>
      </c>
      <c r="FE85" s="40">
        <v>914791.2699999999</v>
      </c>
      <c r="FF85" s="215">
        <v>0.53146912889577469</v>
      </c>
      <c r="FG85" s="212">
        <v>-806458.79000000015</v>
      </c>
      <c r="FH85" s="40">
        <v>18143.46</v>
      </c>
      <c r="FI85" s="40">
        <v>304881.46000000002</v>
      </c>
      <c r="FJ85" s="40">
        <v>465238.46</v>
      </c>
      <c r="FK85" s="40">
        <v>0</v>
      </c>
      <c r="FL85" s="40">
        <v>0</v>
      </c>
      <c r="FM85" s="215">
        <v>0</v>
      </c>
      <c r="FN85" s="40">
        <v>465238.46</v>
      </c>
      <c r="FO85" s="40">
        <v>0</v>
      </c>
      <c r="FP85" s="40">
        <v>0</v>
      </c>
      <c r="FQ85" s="215">
        <v>0</v>
      </c>
      <c r="FR85" s="40">
        <v>465238.46</v>
      </c>
      <c r="FS85" s="40">
        <v>4981.43</v>
      </c>
      <c r="FT85" s="40">
        <v>1275071.52</v>
      </c>
      <c r="FU85" s="215">
        <v>0.99999993551693889</v>
      </c>
      <c r="FV85" s="40">
        <v>141812.99</v>
      </c>
      <c r="FW85" s="40">
        <v>0</v>
      </c>
      <c r="FX85" s="40">
        <v>465238.43</v>
      </c>
      <c r="FY85" s="215">
        <v>0.99999993551693889</v>
      </c>
      <c r="FZ85" s="40">
        <v>3.0000000027939677E-2</v>
      </c>
      <c r="GA85" s="40">
        <v>0</v>
      </c>
      <c r="GB85" s="40">
        <v>465238.43</v>
      </c>
      <c r="GC85" s="215">
        <v>0.99999993551693889</v>
      </c>
      <c r="GD85" s="40">
        <v>3.0000000027939677E-2</v>
      </c>
      <c r="GE85" s="283">
        <v>1739393.52</v>
      </c>
      <c r="GF85" s="283">
        <v>0</v>
      </c>
      <c r="GG85" s="284">
        <v>19909699.919999998</v>
      </c>
      <c r="GH85" s="285"/>
    </row>
    <row r="86" spans="1:190" ht="75" customHeight="1" x14ac:dyDescent="0.3">
      <c r="A86" s="254" t="s">
        <v>1187</v>
      </c>
      <c r="B86" s="35">
        <v>74</v>
      </c>
      <c r="C86" s="35">
        <v>8</v>
      </c>
      <c r="D86" s="36" t="s">
        <v>151</v>
      </c>
      <c r="E86" s="37" t="s">
        <v>287</v>
      </c>
      <c r="F86" s="37" t="s">
        <v>533</v>
      </c>
      <c r="G86" s="38" t="s">
        <v>33</v>
      </c>
      <c r="H86" s="38" t="s">
        <v>1187</v>
      </c>
      <c r="I86" s="38" t="s">
        <v>34</v>
      </c>
      <c r="J86" s="38" t="s">
        <v>5</v>
      </c>
      <c r="K86" s="38" t="s">
        <v>222</v>
      </c>
      <c r="L86" s="38" t="s">
        <v>225</v>
      </c>
      <c r="M86" s="40">
        <v>38009447</v>
      </c>
      <c r="N86" s="40">
        <v>38009447</v>
      </c>
      <c r="O86" s="40">
        <v>0</v>
      </c>
      <c r="P86" s="98">
        <v>38009447</v>
      </c>
      <c r="Q86" s="40">
        <v>0</v>
      </c>
      <c r="R86" s="40">
        <v>0</v>
      </c>
      <c r="S86" s="40">
        <v>0</v>
      </c>
      <c r="T86" s="40" t="s">
        <v>5</v>
      </c>
      <c r="U86" s="40">
        <v>0</v>
      </c>
      <c r="V86" s="40">
        <v>0</v>
      </c>
      <c r="W86" s="40">
        <v>0</v>
      </c>
      <c r="X86" s="40">
        <v>0</v>
      </c>
      <c r="Y86" s="40">
        <v>0</v>
      </c>
      <c r="Z86" s="40">
        <v>0</v>
      </c>
      <c r="AA86" s="40">
        <v>0</v>
      </c>
      <c r="AB86" s="40">
        <v>0</v>
      </c>
      <c r="AC86" s="40">
        <v>0</v>
      </c>
      <c r="AD86" s="40">
        <v>0</v>
      </c>
      <c r="AE86" s="40">
        <v>0</v>
      </c>
      <c r="AF86" s="40">
        <v>593941.59</v>
      </c>
      <c r="AG86" s="40">
        <v>570882.29</v>
      </c>
      <c r="AH86" s="40">
        <v>2145754.67</v>
      </c>
      <c r="AI86" s="40">
        <v>3310578.55</v>
      </c>
      <c r="AJ86" s="40">
        <v>3310578.55</v>
      </c>
      <c r="AK86" s="40">
        <v>11505003.239999998</v>
      </c>
      <c r="AL86" s="40">
        <v>14815581.789999999</v>
      </c>
      <c r="AM86" s="40">
        <v>1673159.58</v>
      </c>
      <c r="AN86" s="40">
        <v>223361.03</v>
      </c>
      <c r="AO86" s="40">
        <v>116777.64</v>
      </c>
      <c r="AP86" s="40">
        <v>2398944.9899999998</v>
      </c>
      <c r="AQ86" s="40">
        <v>39397.380000000005</v>
      </c>
      <c r="AR86" s="40">
        <v>594795.37000000011</v>
      </c>
      <c r="AS86" s="40">
        <v>578507.28</v>
      </c>
      <c r="AT86" s="40">
        <v>2938218.23</v>
      </c>
      <c r="AU86" s="40">
        <v>229955.24</v>
      </c>
      <c r="AV86" s="40">
        <v>259326.95</v>
      </c>
      <c r="AW86" s="40">
        <v>-2142.9899999999998</v>
      </c>
      <c r="AX86" s="40">
        <v>604025.72</v>
      </c>
      <c r="AY86" s="40">
        <v>9654326.4199999999</v>
      </c>
      <c r="AZ86" s="40">
        <v>24469908.210000001</v>
      </c>
      <c r="BA86" s="40">
        <v>220612.99</v>
      </c>
      <c r="BB86" s="40">
        <v>1251852.3700000001</v>
      </c>
      <c r="BC86" s="40">
        <v>182356</v>
      </c>
      <c r="BD86" s="40">
        <v>187382.40999999997</v>
      </c>
      <c r="BE86" s="40">
        <v>285941.01</v>
      </c>
      <c r="BF86" s="40">
        <v>1049058.08</v>
      </c>
      <c r="BG86" s="40">
        <v>886996.70000000007</v>
      </c>
      <c r="BH86" s="40">
        <v>-732.7</v>
      </c>
      <c r="BI86" s="40">
        <v>28230.11</v>
      </c>
      <c r="BJ86" s="40">
        <v>405388.83999999997</v>
      </c>
      <c r="BK86" s="40">
        <v>0</v>
      </c>
      <c r="BL86" s="40">
        <v>1106446.3900000001</v>
      </c>
      <c r="BM86" s="40">
        <v>5603532.2000000011</v>
      </c>
      <c r="BN86" s="40">
        <v>0</v>
      </c>
      <c r="BO86" s="40">
        <v>285225.52</v>
      </c>
      <c r="BP86" s="40">
        <v>335725.52</v>
      </c>
      <c r="BQ86" s="40">
        <v>855477.47</v>
      </c>
      <c r="BR86" s="40">
        <v>0</v>
      </c>
      <c r="BS86" s="40">
        <v>167901.06</v>
      </c>
      <c r="BT86" s="40">
        <v>927986.13</v>
      </c>
      <c r="BU86" s="40">
        <v>99910.19</v>
      </c>
      <c r="BV86" s="40">
        <v>249026.86000000002</v>
      </c>
      <c r="BW86" s="40">
        <v>1404490.2</v>
      </c>
      <c r="BX86" s="40">
        <v>386771.06</v>
      </c>
      <c r="BY86" s="40">
        <v>850</v>
      </c>
      <c r="BZ86" s="40">
        <v>4713364.01</v>
      </c>
      <c r="CA86" s="40">
        <v>1837732.09</v>
      </c>
      <c r="CB86" s="40">
        <v>115836.91</v>
      </c>
      <c r="CC86" s="40">
        <v>514882.78</v>
      </c>
      <c r="CD86" s="40">
        <v>2191.98</v>
      </c>
      <c r="CE86" s="40">
        <v>-94312.35</v>
      </c>
      <c r="CF86" s="40">
        <v>0</v>
      </c>
      <c r="CG86" s="40">
        <v>-618.38999999999987</v>
      </c>
      <c r="CH86" s="40">
        <v>115951.26</v>
      </c>
      <c r="CI86" s="40">
        <v>0</v>
      </c>
      <c r="CJ86" s="40">
        <v>13833.63</v>
      </c>
      <c r="CK86" s="40">
        <v>0</v>
      </c>
      <c r="CL86" s="40">
        <v>109525.34</v>
      </c>
      <c r="CM86" s="40">
        <v>2615023.2499999995</v>
      </c>
      <c r="CN86" s="40">
        <v>37322550.710000001</v>
      </c>
      <c r="CO86" s="40">
        <v>0</v>
      </c>
      <c r="CP86" s="40">
        <v>25754.32</v>
      </c>
      <c r="CQ86" s="40">
        <v>0</v>
      </c>
      <c r="CR86" s="40">
        <v>25754.32</v>
      </c>
      <c r="CS86" s="40">
        <v>0</v>
      </c>
      <c r="CT86" s="40">
        <v>0</v>
      </c>
      <c r="CU86" s="173">
        <v>0</v>
      </c>
      <c r="CV86" s="40">
        <v>-25754.32</v>
      </c>
      <c r="CW86" s="40">
        <v>0</v>
      </c>
      <c r="CX86" s="40">
        <v>-2215.09</v>
      </c>
      <c r="CY86" s="40">
        <v>25754.32</v>
      </c>
      <c r="CZ86" s="40">
        <v>2215.09</v>
      </c>
      <c r="DA86" s="40">
        <v>-2215.09</v>
      </c>
      <c r="DB86" s="215">
        <v>-8.6008483236987038E-2</v>
      </c>
      <c r="DC86" s="40">
        <v>-27969.41</v>
      </c>
      <c r="DD86" s="40">
        <v>0</v>
      </c>
      <c r="DE86" s="40">
        <v>25497.23</v>
      </c>
      <c r="DF86" s="40">
        <v>25754.32</v>
      </c>
      <c r="DG86" s="40">
        <v>2215.09</v>
      </c>
      <c r="DH86" s="40">
        <v>23282.14</v>
      </c>
      <c r="DI86" s="215">
        <v>0.90400911381080917</v>
      </c>
      <c r="DJ86" s="40">
        <v>-2472.1800000000003</v>
      </c>
      <c r="DK86" s="40">
        <v>0</v>
      </c>
      <c r="DL86" s="40">
        <v>0</v>
      </c>
      <c r="DM86" s="40">
        <v>25754.32</v>
      </c>
      <c r="DN86" s="40">
        <v>2215.09</v>
      </c>
      <c r="DO86" s="40">
        <v>23282.14</v>
      </c>
      <c r="DP86" s="215">
        <v>0.90400911381080917</v>
      </c>
      <c r="DQ86" s="40">
        <v>-2472.1800000000003</v>
      </c>
      <c r="DR86" s="40">
        <v>0</v>
      </c>
      <c r="DS86" s="40">
        <v>0</v>
      </c>
      <c r="DT86" s="40">
        <v>25754.32</v>
      </c>
      <c r="DU86" s="40">
        <v>2215.09</v>
      </c>
      <c r="DV86" s="40">
        <v>23282.14</v>
      </c>
      <c r="DW86" s="215">
        <v>0.90400911381080917</v>
      </c>
      <c r="DX86" s="40">
        <v>-2472.1800000000003</v>
      </c>
      <c r="DY86" s="40">
        <v>0</v>
      </c>
      <c r="DZ86" s="40">
        <v>-101282.18</v>
      </c>
      <c r="EA86" s="40">
        <v>25754.32</v>
      </c>
      <c r="EB86" s="40">
        <v>103695.18</v>
      </c>
      <c r="EC86" s="40">
        <v>-78000.039999999994</v>
      </c>
      <c r="ED86" s="215">
        <v>-3.028619664584427</v>
      </c>
      <c r="EE86" s="40">
        <v>-103754.35999999999</v>
      </c>
      <c r="EF86" s="40">
        <v>0</v>
      </c>
      <c r="EG86" s="40">
        <v>0</v>
      </c>
      <c r="EH86" s="40">
        <v>25754.32</v>
      </c>
      <c r="EI86" s="40">
        <v>103695.18</v>
      </c>
      <c r="EJ86" s="40">
        <v>-78000.039999999994</v>
      </c>
      <c r="EK86" s="215">
        <v>-3.028619664584427</v>
      </c>
      <c r="EL86" s="40">
        <v>-103754.35999999999</v>
      </c>
      <c r="EM86" s="40">
        <v>0</v>
      </c>
      <c r="EN86" s="40">
        <v>0</v>
      </c>
      <c r="EO86" s="40">
        <v>25754.32</v>
      </c>
      <c r="EP86" s="40">
        <v>103695.18</v>
      </c>
      <c r="EQ86" s="40">
        <v>-78000.039999999994</v>
      </c>
      <c r="ER86" s="215">
        <v>-3.028619664584427</v>
      </c>
      <c r="ES86" s="40">
        <v>-103754.35999999999</v>
      </c>
      <c r="ET86" s="40">
        <v>59557.22</v>
      </c>
      <c r="EU86" s="40">
        <v>-1276.92</v>
      </c>
      <c r="EV86" s="40">
        <v>85311.540000000008</v>
      </c>
      <c r="EW86" s="40">
        <v>104972.09999999999</v>
      </c>
      <c r="EX86" s="40">
        <v>-79276.959999999992</v>
      </c>
      <c r="EY86" s="215">
        <v>-0.92926420036492119</v>
      </c>
      <c r="EZ86" s="40">
        <v>-164588.5</v>
      </c>
      <c r="FA86" s="40">
        <v>0</v>
      </c>
      <c r="FB86" s="40">
        <v>0</v>
      </c>
      <c r="FC86" s="40">
        <v>85311.540000000008</v>
      </c>
      <c r="FD86" s="40">
        <v>104972.09999999999</v>
      </c>
      <c r="FE86" s="40">
        <v>-79276.959999999992</v>
      </c>
      <c r="FF86" s="215">
        <v>-0.92926420036492119</v>
      </c>
      <c r="FG86" s="40">
        <v>-164588.5</v>
      </c>
      <c r="FH86" s="40">
        <v>0</v>
      </c>
      <c r="FI86" s="40">
        <v>0</v>
      </c>
      <c r="FJ86" s="40">
        <v>0.03</v>
      </c>
      <c r="FK86" s="40">
        <v>0</v>
      </c>
      <c r="FL86" s="40">
        <v>0</v>
      </c>
      <c r="FM86" s="215">
        <v>0</v>
      </c>
      <c r="FN86" s="40">
        <v>0.03</v>
      </c>
      <c r="FO86" s="40">
        <v>0</v>
      </c>
      <c r="FP86" s="40">
        <v>0</v>
      </c>
      <c r="FQ86" s="215">
        <v>0</v>
      </c>
      <c r="FR86" s="40">
        <v>0.03</v>
      </c>
      <c r="FS86" s="40">
        <v>0</v>
      </c>
      <c r="FT86" s="40">
        <v>0</v>
      </c>
      <c r="FU86" s="215">
        <v>0</v>
      </c>
      <c r="FV86" s="40">
        <v>0</v>
      </c>
      <c r="FW86" s="40">
        <v>0</v>
      </c>
      <c r="FX86" s="40">
        <v>0</v>
      </c>
      <c r="FY86" s="215">
        <v>0</v>
      </c>
      <c r="FZ86" s="40">
        <v>0.03</v>
      </c>
      <c r="GA86" s="40">
        <v>0</v>
      </c>
      <c r="GB86" s="40">
        <v>0</v>
      </c>
      <c r="GC86" s="215">
        <v>0</v>
      </c>
      <c r="GD86" s="40">
        <v>0.03</v>
      </c>
      <c r="GE86" s="283">
        <v>85311.540000000008</v>
      </c>
      <c r="GF86" s="283">
        <v>0</v>
      </c>
      <c r="GG86" s="284">
        <v>37487139.210000001</v>
      </c>
      <c r="GH86" s="285"/>
    </row>
    <row r="87" spans="1:190" ht="75" customHeight="1" x14ac:dyDescent="0.3">
      <c r="A87" s="254" t="s">
        <v>1234</v>
      </c>
      <c r="B87" s="35">
        <v>75</v>
      </c>
      <c r="C87" s="35">
        <v>9</v>
      </c>
      <c r="D87" s="36" t="s">
        <v>168</v>
      </c>
      <c r="E87" s="37" t="s">
        <v>331</v>
      </c>
      <c r="F87" s="37" t="s">
        <v>569</v>
      </c>
      <c r="G87" s="38" t="s">
        <v>33</v>
      </c>
      <c r="H87" s="38" t="s">
        <v>1234</v>
      </c>
      <c r="I87" s="38" t="s">
        <v>113</v>
      </c>
      <c r="J87" s="38" t="s">
        <v>4</v>
      </c>
      <c r="K87" s="38" t="s">
        <v>222</v>
      </c>
      <c r="L87" s="38" t="s">
        <v>225</v>
      </c>
      <c r="M87" s="40">
        <v>5766002</v>
      </c>
      <c r="N87" s="40">
        <v>5766002</v>
      </c>
      <c r="O87" s="40">
        <v>0</v>
      </c>
      <c r="P87" s="40">
        <v>0</v>
      </c>
      <c r="Q87" s="98">
        <v>5766002</v>
      </c>
      <c r="R87" s="40">
        <v>0</v>
      </c>
      <c r="S87" s="40">
        <v>0</v>
      </c>
      <c r="T87" s="40" t="s">
        <v>4</v>
      </c>
      <c r="U87" s="40">
        <v>0</v>
      </c>
      <c r="V87" s="40">
        <v>614156.56999999995</v>
      </c>
      <c r="W87" s="40">
        <v>0</v>
      </c>
      <c r="X87" s="40">
        <v>0</v>
      </c>
      <c r="Y87" s="40">
        <v>722767.38</v>
      </c>
      <c r="Z87" s="40">
        <v>0</v>
      </c>
      <c r="AA87" s="40">
        <v>0</v>
      </c>
      <c r="AB87" s="40">
        <v>10416.1</v>
      </c>
      <c r="AC87" s="40">
        <v>0</v>
      </c>
      <c r="AD87" s="40">
        <v>10305.1</v>
      </c>
      <c r="AE87" s="40">
        <v>0</v>
      </c>
      <c r="AF87" s="40">
        <v>27242.789999999997</v>
      </c>
      <c r="AG87" s="40">
        <v>16068.76</v>
      </c>
      <c r="AH87" s="40">
        <v>0</v>
      </c>
      <c r="AI87" s="40">
        <v>786800.13</v>
      </c>
      <c r="AJ87" s="40">
        <v>1400956.7</v>
      </c>
      <c r="AK87" s="40">
        <v>130822.44999999998</v>
      </c>
      <c r="AL87" s="40">
        <v>1531779.15</v>
      </c>
      <c r="AM87" s="40">
        <v>0</v>
      </c>
      <c r="AN87" s="40">
        <v>0</v>
      </c>
      <c r="AO87" s="40">
        <v>413624.1</v>
      </c>
      <c r="AP87" s="40">
        <v>0</v>
      </c>
      <c r="AQ87" s="40">
        <v>27455.11</v>
      </c>
      <c r="AR87" s="40">
        <v>0</v>
      </c>
      <c r="AS87" s="40">
        <v>0</v>
      </c>
      <c r="AT87" s="40">
        <v>0</v>
      </c>
      <c r="AU87" s="40">
        <v>0</v>
      </c>
      <c r="AV87" s="40">
        <v>0</v>
      </c>
      <c r="AW87" s="40">
        <v>958098.97</v>
      </c>
      <c r="AX87" s="40">
        <v>41757.1</v>
      </c>
      <c r="AY87" s="40">
        <v>1440935.28</v>
      </c>
      <c r="AZ87" s="40">
        <v>2972714.4299999997</v>
      </c>
      <c r="BA87" s="40">
        <v>0</v>
      </c>
      <c r="BB87" s="40">
        <v>0</v>
      </c>
      <c r="BC87" s="40">
        <v>0</v>
      </c>
      <c r="BD87" s="40">
        <v>21370.57</v>
      </c>
      <c r="BE87" s="40">
        <v>0</v>
      </c>
      <c r="BF87" s="40">
        <v>0</v>
      </c>
      <c r="BG87" s="40">
        <v>0</v>
      </c>
      <c r="BH87" s="40">
        <v>0</v>
      </c>
      <c r="BI87" s="40">
        <v>0</v>
      </c>
      <c r="BJ87" s="40">
        <v>0</v>
      </c>
      <c r="BK87" s="40">
        <v>0</v>
      </c>
      <c r="BL87" s="40">
        <v>189515.86</v>
      </c>
      <c r="BM87" s="40">
        <v>210886.43</v>
      </c>
      <c r="BN87" s="40">
        <v>0</v>
      </c>
      <c r="BO87" s="40">
        <v>0</v>
      </c>
      <c r="BP87" s="40">
        <v>0</v>
      </c>
      <c r="BQ87" s="40">
        <v>152934.65</v>
      </c>
      <c r="BR87" s="40">
        <v>0</v>
      </c>
      <c r="BS87" s="40">
        <v>0</v>
      </c>
      <c r="BT87" s="40">
        <v>0</v>
      </c>
      <c r="BU87" s="40">
        <v>0</v>
      </c>
      <c r="BV87" s="40">
        <v>0</v>
      </c>
      <c r="BW87" s="40">
        <v>3224.42</v>
      </c>
      <c r="BX87" s="40">
        <v>0</v>
      </c>
      <c r="BY87" s="40">
        <v>0</v>
      </c>
      <c r="BZ87" s="40">
        <v>156159.07</v>
      </c>
      <c r="CA87" s="40">
        <v>0</v>
      </c>
      <c r="CB87" s="40">
        <v>0</v>
      </c>
      <c r="CC87" s="40">
        <v>0</v>
      </c>
      <c r="CD87" s="40">
        <v>0</v>
      </c>
      <c r="CE87" s="40">
        <v>12085.75</v>
      </c>
      <c r="CF87" s="40">
        <v>0</v>
      </c>
      <c r="CG87" s="40">
        <v>0</v>
      </c>
      <c r="CH87" s="40">
        <v>0</v>
      </c>
      <c r="CI87" s="40">
        <v>0</v>
      </c>
      <c r="CJ87" s="40">
        <v>0</v>
      </c>
      <c r="CK87" s="40">
        <v>0</v>
      </c>
      <c r="CL87" s="40">
        <v>180013.14</v>
      </c>
      <c r="CM87" s="40">
        <v>192098.89</v>
      </c>
      <c r="CN87" s="40">
        <v>4307872.3499999996</v>
      </c>
      <c r="CO87" s="40">
        <v>0</v>
      </c>
      <c r="CP87" s="40">
        <v>0</v>
      </c>
      <c r="CQ87" s="40">
        <v>0</v>
      </c>
      <c r="CR87" s="40">
        <v>0</v>
      </c>
      <c r="CS87" s="40">
        <v>0</v>
      </c>
      <c r="CT87" s="40">
        <v>0</v>
      </c>
      <c r="CU87" s="173" t="s">
        <v>1327</v>
      </c>
      <c r="CV87" s="40">
        <v>0</v>
      </c>
      <c r="CW87" s="40">
        <v>0</v>
      </c>
      <c r="CX87" s="40">
        <v>0</v>
      </c>
      <c r="CY87" s="40">
        <v>0</v>
      </c>
      <c r="CZ87" s="40">
        <v>0</v>
      </c>
      <c r="DA87" s="40">
        <v>0</v>
      </c>
      <c r="DB87" s="215" t="s">
        <v>1327</v>
      </c>
      <c r="DC87" s="40">
        <v>0</v>
      </c>
      <c r="DD87" s="40">
        <v>0</v>
      </c>
      <c r="DE87" s="40">
        <v>0</v>
      </c>
      <c r="DF87" s="40">
        <v>0</v>
      </c>
      <c r="DG87" s="40">
        <v>0</v>
      </c>
      <c r="DH87" s="40">
        <v>0</v>
      </c>
      <c r="DI87" s="215" t="s">
        <v>1327</v>
      </c>
      <c r="DJ87" s="40">
        <v>0</v>
      </c>
      <c r="DK87" s="40">
        <v>0</v>
      </c>
      <c r="DL87" s="40">
        <v>0</v>
      </c>
      <c r="DM87" s="40">
        <v>0</v>
      </c>
      <c r="DN87" s="40">
        <v>0</v>
      </c>
      <c r="DO87" s="40">
        <v>0</v>
      </c>
      <c r="DP87" s="215" t="s">
        <v>1327</v>
      </c>
      <c r="DQ87" s="40">
        <v>0</v>
      </c>
      <c r="DR87" s="40">
        <v>51007.13</v>
      </c>
      <c r="DS87" s="40">
        <v>94477.52</v>
      </c>
      <c r="DT87" s="40">
        <v>51007.13</v>
      </c>
      <c r="DU87" s="40">
        <v>0</v>
      </c>
      <c r="DV87" s="40">
        <v>94477.52</v>
      </c>
      <c r="DW87" s="215">
        <v>1.8522414415396438</v>
      </c>
      <c r="DX87" s="40">
        <v>43470.390000000007</v>
      </c>
      <c r="DY87" s="40">
        <v>0</v>
      </c>
      <c r="DZ87" s="40">
        <v>0</v>
      </c>
      <c r="EA87" s="40">
        <v>51007.13</v>
      </c>
      <c r="EB87" s="40">
        <v>0</v>
      </c>
      <c r="EC87" s="40">
        <v>94477.52</v>
      </c>
      <c r="ED87" s="215">
        <v>1.8522414415396438</v>
      </c>
      <c r="EE87" s="40">
        <v>43470.390000000007</v>
      </c>
      <c r="EF87" s="40">
        <v>0</v>
      </c>
      <c r="EG87" s="40">
        <v>0</v>
      </c>
      <c r="EH87" s="40">
        <v>51007.13</v>
      </c>
      <c r="EI87" s="40">
        <v>0</v>
      </c>
      <c r="EJ87" s="40">
        <v>94477.52</v>
      </c>
      <c r="EK87" s="215">
        <v>1.8522414415396438</v>
      </c>
      <c r="EL87" s="40">
        <v>43470.390000000007</v>
      </c>
      <c r="EM87" s="40">
        <v>0</v>
      </c>
      <c r="EN87" s="40">
        <v>0</v>
      </c>
      <c r="EO87" s="40">
        <v>51007.13</v>
      </c>
      <c r="EP87" s="40">
        <v>0</v>
      </c>
      <c r="EQ87" s="40">
        <v>94477.52</v>
      </c>
      <c r="ER87" s="215">
        <v>1.8522414415396438</v>
      </c>
      <c r="ES87" s="40">
        <v>43470.390000000007</v>
      </c>
      <c r="ET87" s="40">
        <v>0</v>
      </c>
      <c r="EU87" s="40">
        <v>0</v>
      </c>
      <c r="EV87" s="40">
        <v>51007.13</v>
      </c>
      <c r="EW87" s="40">
        <v>0</v>
      </c>
      <c r="EX87" s="40">
        <v>94477.52</v>
      </c>
      <c r="EY87" s="215">
        <v>1.8522414415396438</v>
      </c>
      <c r="EZ87" s="40">
        <v>43470.390000000007</v>
      </c>
      <c r="FA87" s="40">
        <v>0</v>
      </c>
      <c r="FB87" s="40">
        <v>0</v>
      </c>
      <c r="FC87" s="40">
        <v>51007.13</v>
      </c>
      <c r="FD87" s="40">
        <v>0</v>
      </c>
      <c r="FE87" s="40">
        <v>94477.52</v>
      </c>
      <c r="FF87" s="215">
        <v>1.8522414415396438</v>
      </c>
      <c r="FG87" s="40">
        <v>43470.390000000007</v>
      </c>
      <c r="FH87" s="40">
        <v>400514.43</v>
      </c>
      <c r="FI87" s="40">
        <v>681536.01</v>
      </c>
      <c r="FJ87" s="40">
        <v>436997.73</v>
      </c>
      <c r="FK87" s="40">
        <v>0</v>
      </c>
      <c r="FL87" s="40">
        <v>0</v>
      </c>
      <c r="FM87" s="215">
        <v>0</v>
      </c>
      <c r="FN87" s="40">
        <v>436997.73</v>
      </c>
      <c r="FO87" s="40">
        <v>0</v>
      </c>
      <c r="FP87" s="40">
        <v>0</v>
      </c>
      <c r="FQ87" s="215">
        <v>0</v>
      </c>
      <c r="FR87" s="40">
        <v>436997.73</v>
      </c>
      <c r="FS87" s="40">
        <v>80894.36</v>
      </c>
      <c r="FT87" s="40">
        <v>3380543.17</v>
      </c>
      <c r="FU87" s="215">
        <v>0.99999995423317201</v>
      </c>
      <c r="FV87" s="40">
        <v>94838.169999999925</v>
      </c>
      <c r="FW87" s="40">
        <v>0</v>
      </c>
      <c r="FX87" s="40">
        <v>436997.71</v>
      </c>
      <c r="FY87" s="215">
        <v>0.99999995423317201</v>
      </c>
      <c r="FZ87" s="40">
        <v>1.9999999960418791E-2</v>
      </c>
      <c r="GA87" s="40">
        <v>0</v>
      </c>
      <c r="GB87" s="40">
        <v>436997.71</v>
      </c>
      <c r="GC87" s="215">
        <v>0.99999995423317201</v>
      </c>
      <c r="GD87" s="40">
        <v>1.9999999960418791E-2</v>
      </c>
      <c r="GE87" s="283">
        <v>451521.56</v>
      </c>
      <c r="GF87" s="283">
        <v>1782621.62</v>
      </c>
      <c r="GG87" s="284">
        <v>5766002</v>
      </c>
      <c r="GH87" s="285"/>
    </row>
    <row r="88" spans="1:190" ht="75" customHeight="1" x14ac:dyDescent="0.3">
      <c r="A88" s="254" t="s">
        <v>1201</v>
      </c>
      <c r="B88" s="35">
        <v>76</v>
      </c>
      <c r="C88" s="35">
        <v>8</v>
      </c>
      <c r="D88" s="36" t="s">
        <v>157</v>
      </c>
      <c r="E88" s="37" t="s">
        <v>293</v>
      </c>
      <c r="F88" s="37" t="s">
        <v>539</v>
      </c>
      <c r="G88" s="38">
        <v>2</v>
      </c>
      <c r="H88" s="38" t="s">
        <v>1201</v>
      </c>
      <c r="I88" s="38" t="s">
        <v>34</v>
      </c>
      <c r="J88" s="38" t="s">
        <v>4</v>
      </c>
      <c r="K88" s="38" t="s">
        <v>221</v>
      </c>
      <c r="L88" s="38" t="s">
        <v>225</v>
      </c>
      <c r="M88" s="40">
        <v>4006305</v>
      </c>
      <c r="N88" s="40">
        <v>4006305</v>
      </c>
      <c r="O88" s="40">
        <v>0</v>
      </c>
      <c r="P88" s="40">
        <v>0</v>
      </c>
      <c r="Q88" s="98">
        <v>4006305</v>
      </c>
      <c r="R88" s="40">
        <v>0</v>
      </c>
      <c r="S88" s="40">
        <v>0</v>
      </c>
      <c r="T88" s="40" t="s">
        <v>4</v>
      </c>
      <c r="U88" s="40"/>
      <c r="V88" s="40"/>
      <c r="W88" s="40"/>
      <c r="X88" s="40"/>
      <c r="Y88" s="40"/>
      <c r="Z88" s="40"/>
      <c r="AA88" s="40"/>
      <c r="AB88" s="40"/>
      <c r="AC88" s="40"/>
      <c r="AD88" s="40"/>
      <c r="AE88" s="40"/>
      <c r="AF88" s="40"/>
      <c r="AG88" s="40"/>
      <c r="AH88" s="40"/>
      <c r="AI88" s="40"/>
      <c r="AJ88" s="40"/>
      <c r="AK88" s="40"/>
      <c r="AL88" s="40">
        <v>0</v>
      </c>
      <c r="AM88" s="40">
        <v>0</v>
      </c>
      <c r="AN88" s="40">
        <v>0</v>
      </c>
      <c r="AO88" s="40">
        <v>0</v>
      </c>
      <c r="AP88" s="40">
        <v>0</v>
      </c>
      <c r="AQ88" s="40">
        <v>0</v>
      </c>
      <c r="AR88" s="40">
        <v>0</v>
      </c>
      <c r="AS88" s="40">
        <v>0</v>
      </c>
      <c r="AT88" s="40">
        <v>0</v>
      </c>
      <c r="AU88" s="40">
        <v>0</v>
      </c>
      <c r="AV88" s="40">
        <v>0</v>
      </c>
      <c r="AW88" s="40">
        <v>0</v>
      </c>
      <c r="AX88" s="40">
        <v>0</v>
      </c>
      <c r="AY88" s="40">
        <v>0</v>
      </c>
      <c r="AZ88" s="40">
        <v>0</v>
      </c>
      <c r="BA88" s="40">
        <v>0</v>
      </c>
      <c r="BB88" s="40">
        <v>0</v>
      </c>
      <c r="BC88" s="40">
        <v>0</v>
      </c>
      <c r="BD88" s="40">
        <v>0</v>
      </c>
      <c r="BE88" s="40">
        <v>0</v>
      </c>
      <c r="BF88" s="40">
        <v>0</v>
      </c>
      <c r="BG88" s="40">
        <v>0</v>
      </c>
      <c r="BH88" s="40">
        <v>0</v>
      </c>
      <c r="BI88" s="40">
        <v>0</v>
      </c>
      <c r="BJ88" s="40">
        <v>0</v>
      </c>
      <c r="BK88" s="40">
        <v>0</v>
      </c>
      <c r="BL88" s="40">
        <v>0</v>
      </c>
      <c r="BM88" s="40">
        <v>0</v>
      </c>
      <c r="BN88" s="40">
        <v>0</v>
      </c>
      <c r="BO88" s="40">
        <v>0</v>
      </c>
      <c r="BP88" s="40">
        <v>0</v>
      </c>
      <c r="BQ88" s="40">
        <v>0</v>
      </c>
      <c r="BR88" s="40">
        <v>0</v>
      </c>
      <c r="BS88" s="40">
        <v>0</v>
      </c>
      <c r="BT88" s="40">
        <v>0</v>
      </c>
      <c r="BU88" s="40">
        <v>0</v>
      </c>
      <c r="BV88" s="40">
        <v>0</v>
      </c>
      <c r="BW88" s="40">
        <v>0</v>
      </c>
      <c r="BX88" s="40">
        <v>0</v>
      </c>
      <c r="BY88" s="40">
        <v>0</v>
      </c>
      <c r="BZ88" s="40">
        <v>0</v>
      </c>
      <c r="CA88" s="40">
        <v>0</v>
      </c>
      <c r="CB88" s="40">
        <v>0</v>
      </c>
      <c r="CC88" s="40">
        <v>0</v>
      </c>
      <c r="CD88" s="40">
        <v>0</v>
      </c>
      <c r="CE88" s="40">
        <v>0</v>
      </c>
      <c r="CF88" s="40">
        <v>0</v>
      </c>
      <c r="CG88" s="40">
        <v>0</v>
      </c>
      <c r="CH88" s="40">
        <v>0</v>
      </c>
      <c r="CI88" s="40">
        <v>0</v>
      </c>
      <c r="CJ88" s="40">
        <v>0</v>
      </c>
      <c r="CK88" s="40">
        <v>0</v>
      </c>
      <c r="CL88" s="40">
        <v>1182535.06</v>
      </c>
      <c r="CM88" s="40">
        <v>1182535.06</v>
      </c>
      <c r="CN88" s="40">
        <v>3277369.82</v>
      </c>
      <c r="CO88" s="40">
        <v>0</v>
      </c>
      <c r="CP88" s="40">
        <v>0</v>
      </c>
      <c r="CQ88" s="40">
        <v>0</v>
      </c>
      <c r="CR88" s="40">
        <v>0</v>
      </c>
      <c r="CS88" s="40">
        <v>0</v>
      </c>
      <c r="CT88" s="40">
        <v>0</v>
      </c>
      <c r="CU88" s="173" t="s">
        <v>1327</v>
      </c>
      <c r="CV88" s="40">
        <v>0</v>
      </c>
      <c r="CW88" s="40">
        <v>0</v>
      </c>
      <c r="CX88" s="40">
        <v>0</v>
      </c>
      <c r="CY88" s="40">
        <v>0</v>
      </c>
      <c r="CZ88" s="40">
        <v>0</v>
      </c>
      <c r="DA88" s="40">
        <v>0</v>
      </c>
      <c r="DB88" s="215" t="s">
        <v>1327</v>
      </c>
      <c r="DC88" s="40">
        <v>0</v>
      </c>
      <c r="DD88" s="40">
        <v>0</v>
      </c>
      <c r="DE88" s="40">
        <v>0</v>
      </c>
      <c r="DF88" s="40">
        <v>0</v>
      </c>
      <c r="DG88" s="40">
        <v>0</v>
      </c>
      <c r="DH88" s="40">
        <v>0</v>
      </c>
      <c r="DI88" s="215" t="s">
        <v>1327</v>
      </c>
      <c r="DJ88" s="40">
        <v>0</v>
      </c>
      <c r="DK88" s="40">
        <v>820502.93</v>
      </c>
      <c r="DL88" s="40">
        <v>0</v>
      </c>
      <c r="DM88" s="40">
        <v>820502.93</v>
      </c>
      <c r="DN88" s="40">
        <v>0</v>
      </c>
      <c r="DO88" s="40">
        <v>0</v>
      </c>
      <c r="DP88" s="215">
        <v>0</v>
      </c>
      <c r="DQ88" s="212">
        <v>-820502.93</v>
      </c>
      <c r="DR88" s="40">
        <v>0</v>
      </c>
      <c r="DS88" s="40">
        <v>1223488.6299999999</v>
      </c>
      <c r="DT88" s="40">
        <v>820502.93</v>
      </c>
      <c r="DU88" s="40">
        <v>0</v>
      </c>
      <c r="DV88" s="40">
        <v>1223488.6299999999</v>
      </c>
      <c r="DW88" s="215">
        <v>1.4911447421644184</v>
      </c>
      <c r="DX88" s="40">
        <v>402985.69999999984</v>
      </c>
      <c r="DY88" s="40">
        <v>0</v>
      </c>
      <c r="DZ88" s="40">
        <v>0</v>
      </c>
      <c r="EA88" s="40">
        <v>820502.93</v>
      </c>
      <c r="EB88" s="40">
        <v>0</v>
      </c>
      <c r="EC88" s="40">
        <v>1223488.6299999999</v>
      </c>
      <c r="ED88" s="215">
        <v>1.4911447421644184</v>
      </c>
      <c r="EE88" s="40">
        <v>402985.69999999984</v>
      </c>
      <c r="EF88" s="40">
        <v>0</v>
      </c>
      <c r="EG88" s="40">
        <v>0</v>
      </c>
      <c r="EH88" s="40">
        <v>820502.93</v>
      </c>
      <c r="EI88" s="40">
        <v>0</v>
      </c>
      <c r="EJ88" s="40">
        <v>1223488.6299999999</v>
      </c>
      <c r="EK88" s="215">
        <v>1.4911447421644184</v>
      </c>
      <c r="EL88" s="40">
        <v>402985.69999999984</v>
      </c>
      <c r="EM88" s="40">
        <v>0</v>
      </c>
      <c r="EN88" s="40">
        <v>0</v>
      </c>
      <c r="EO88" s="40">
        <v>820502.93</v>
      </c>
      <c r="EP88" s="40">
        <v>0</v>
      </c>
      <c r="EQ88" s="40">
        <v>1223488.6299999999</v>
      </c>
      <c r="ER88" s="215">
        <v>1.4911447421644184</v>
      </c>
      <c r="ES88" s="40">
        <v>402985.69999999984</v>
      </c>
      <c r="ET88" s="40">
        <v>0</v>
      </c>
      <c r="EU88" s="40">
        <v>0</v>
      </c>
      <c r="EV88" s="40">
        <v>820502.93</v>
      </c>
      <c r="EW88" s="40">
        <v>0</v>
      </c>
      <c r="EX88" s="40">
        <v>1223488.6299999999</v>
      </c>
      <c r="EY88" s="215">
        <v>1.4911447421644184</v>
      </c>
      <c r="EZ88" s="40">
        <v>402985.69999999984</v>
      </c>
      <c r="FA88" s="40">
        <v>849835.25</v>
      </c>
      <c r="FB88" s="40">
        <v>871346.13</v>
      </c>
      <c r="FC88" s="40">
        <v>1670338.1800000002</v>
      </c>
      <c r="FD88" s="40">
        <v>0</v>
      </c>
      <c r="FE88" s="40">
        <v>2094834.7599999998</v>
      </c>
      <c r="FF88" s="215">
        <v>1.2541381051350928</v>
      </c>
      <c r="FG88" s="40">
        <v>424496.57999999961</v>
      </c>
      <c r="FH88" s="40">
        <v>0</v>
      </c>
      <c r="FI88" s="40">
        <v>0</v>
      </c>
      <c r="FJ88" s="40">
        <v>868850.42</v>
      </c>
      <c r="FK88" s="40">
        <v>0</v>
      </c>
      <c r="FL88" s="40">
        <v>0</v>
      </c>
      <c r="FM88" s="215">
        <v>0</v>
      </c>
      <c r="FN88" s="40">
        <v>868850.42</v>
      </c>
      <c r="FO88" s="40">
        <v>0</v>
      </c>
      <c r="FP88" s="40">
        <v>868850.41</v>
      </c>
      <c r="FQ88" s="215">
        <v>0.99999998849053906</v>
      </c>
      <c r="FR88" s="40">
        <v>1.0000000009313226E-2</v>
      </c>
      <c r="FS88" s="40">
        <v>0</v>
      </c>
      <c r="FT88" s="40">
        <v>0</v>
      </c>
      <c r="FU88" s="215">
        <v>0.99999998849053906</v>
      </c>
      <c r="FV88" s="40">
        <v>0</v>
      </c>
      <c r="FW88" s="40">
        <v>0</v>
      </c>
      <c r="FX88" s="40">
        <v>868850.41</v>
      </c>
      <c r="FY88" s="215">
        <v>0.99999998849053906</v>
      </c>
      <c r="FZ88" s="40">
        <v>1.0000000009313226E-2</v>
      </c>
      <c r="GA88" s="40">
        <v>0</v>
      </c>
      <c r="GB88" s="40">
        <v>868850.41</v>
      </c>
      <c r="GC88" s="215">
        <v>0.99999998849053906</v>
      </c>
      <c r="GD88" s="40">
        <v>1.0000000009313226E-2</v>
      </c>
      <c r="GE88" s="283">
        <v>1670338.1800000002</v>
      </c>
      <c r="GF88" s="283">
        <v>1048897.1100000001</v>
      </c>
      <c r="GG88" s="284">
        <v>3901770.35</v>
      </c>
      <c r="GH88" s="285"/>
    </row>
    <row r="89" spans="1:190" ht="75" customHeight="1" x14ac:dyDescent="0.3">
      <c r="A89" s="254" t="s">
        <v>1059</v>
      </c>
      <c r="B89" s="35">
        <v>77</v>
      </c>
      <c r="C89" s="35">
        <v>1</v>
      </c>
      <c r="D89" s="36" t="s">
        <v>31</v>
      </c>
      <c r="E89" s="37" t="s">
        <v>32</v>
      </c>
      <c r="F89" s="37" t="s">
        <v>455</v>
      </c>
      <c r="G89" s="38">
        <v>1</v>
      </c>
      <c r="H89" s="38" t="s">
        <v>1059</v>
      </c>
      <c r="I89" s="38" t="s">
        <v>34</v>
      </c>
      <c r="J89" s="38" t="s">
        <v>5</v>
      </c>
      <c r="K89" s="38" t="s">
        <v>221</v>
      </c>
      <c r="L89" s="38" t="s">
        <v>225</v>
      </c>
      <c r="M89" s="40">
        <v>36343385</v>
      </c>
      <c r="N89" s="40">
        <v>36343385</v>
      </c>
      <c r="O89" s="40">
        <v>0</v>
      </c>
      <c r="P89" s="98">
        <v>36343385</v>
      </c>
      <c r="Q89" s="40">
        <v>0</v>
      </c>
      <c r="R89" s="40">
        <v>0</v>
      </c>
      <c r="S89" s="40">
        <v>0</v>
      </c>
      <c r="T89" s="40" t="s">
        <v>5</v>
      </c>
      <c r="U89" s="40">
        <v>0</v>
      </c>
      <c r="V89" s="40">
        <v>0</v>
      </c>
      <c r="W89" s="40">
        <v>0</v>
      </c>
      <c r="X89" s="40">
        <v>319384.58</v>
      </c>
      <c r="Y89" s="40">
        <v>1744156.38</v>
      </c>
      <c r="Z89" s="40">
        <v>1225586.4499999997</v>
      </c>
      <c r="AA89" s="40">
        <v>855358.29999999981</v>
      </c>
      <c r="AB89" s="40">
        <v>974317.46999999986</v>
      </c>
      <c r="AC89" s="40">
        <v>1030335.9300000002</v>
      </c>
      <c r="AD89" s="40">
        <v>1451981.5700000008</v>
      </c>
      <c r="AE89" s="40">
        <v>858568.17000000016</v>
      </c>
      <c r="AF89" s="40">
        <v>1581949.42</v>
      </c>
      <c r="AG89" s="40">
        <v>1400639.8699999999</v>
      </c>
      <c r="AH89" s="40">
        <v>1881057.0800000003</v>
      </c>
      <c r="AI89" s="40">
        <v>13323335.219999999</v>
      </c>
      <c r="AJ89" s="40">
        <v>13323335.219999999</v>
      </c>
      <c r="AK89" s="40">
        <v>13652138.039999999</v>
      </c>
      <c r="AL89" s="40">
        <v>26975473.259999998</v>
      </c>
      <c r="AM89" s="40">
        <v>1195966.28</v>
      </c>
      <c r="AN89" s="40">
        <v>1148877.73</v>
      </c>
      <c r="AO89" s="40">
        <v>586332.50000000012</v>
      </c>
      <c r="AP89" s="40">
        <v>340183.64</v>
      </c>
      <c r="AQ89" s="40">
        <v>511451.08</v>
      </c>
      <c r="AR89" s="40">
        <v>510377.45</v>
      </c>
      <c r="AS89" s="40">
        <v>640308.8899999999</v>
      </c>
      <c r="AT89" s="40">
        <v>384150.92999999993</v>
      </c>
      <c r="AU89" s="40">
        <v>190050.22</v>
      </c>
      <c r="AV89" s="40">
        <v>307152.33000000007</v>
      </c>
      <c r="AW89" s="40">
        <v>114124.66</v>
      </c>
      <c r="AX89" s="40">
        <v>139774.87</v>
      </c>
      <c r="AY89" s="40">
        <v>6068750.5799999991</v>
      </c>
      <c r="AZ89" s="40">
        <v>33044223.839999996</v>
      </c>
      <c r="BA89" s="40">
        <v>158773.41</v>
      </c>
      <c r="BB89" s="40">
        <v>228832.37000000002</v>
      </c>
      <c r="BC89" s="40">
        <v>274267.12</v>
      </c>
      <c r="BD89" s="40">
        <v>470517.29</v>
      </c>
      <c r="BE89" s="40">
        <v>253253.61</v>
      </c>
      <c r="BF89" s="40">
        <v>482411.34</v>
      </c>
      <c r="BG89" s="40">
        <v>523697.68999999994</v>
      </c>
      <c r="BH89" s="40">
        <v>301534.63</v>
      </c>
      <c r="BI89" s="40">
        <v>320736.33</v>
      </c>
      <c r="BJ89" s="40">
        <v>66723</v>
      </c>
      <c r="BK89" s="40">
        <v>0</v>
      </c>
      <c r="BL89" s="40">
        <v>11425.03</v>
      </c>
      <c r="BM89" s="40">
        <v>3092171.82</v>
      </c>
      <c r="BN89" s="40">
        <v>49365.67</v>
      </c>
      <c r="BO89" s="40">
        <v>0</v>
      </c>
      <c r="BP89" s="40">
        <v>0</v>
      </c>
      <c r="BQ89" s="40">
        <v>0</v>
      </c>
      <c r="BR89" s="40">
        <v>0</v>
      </c>
      <c r="BS89" s="40">
        <v>0</v>
      </c>
      <c r="BT89" s="40">
        <v>0</v>
      </c>
      <c r="BU89" s="40">
        <v>0</v>
      </c>
      <c r="BV89" s="40">
        <v>0</v>
      </c>
      <c r="BW89" s="40">
        <v>0</v>
      </c>
      <c r="BX89" s="40">
        <v>0</v>
      </c>
      <c r="BY89" s="40">
        <v>0</v>
      </c>
      <c r="BZ89" s="40">
        <v>49365.67</v>
      </c>
      <c r="CA89" s="40">
        <v>0</v>
      </c>
      <c r="CB89" s="40">
        <v>0</v>
      </c>
      <c r="CC89" s="40">
        <v>0</v>
      </c>
      <c r="CD89" s="40">
        <v>0</v>
      </c>
      <c r="CE89" s="40">
        <v>-120187.74</v>
      </c>
      <c r="CF89" s="40">
        <v>0</v>
      </c>
      <c r="CG89" s="40">
        <v>0</v>
      </c>
      <c r="CH89" s="40">
        <v>0</v>
      </c>
      <c r="CI89" s="40">
        <v>0</v>
      </c>
      <c r="CJ89" s="40">
        <v>0</v>
      </c>
      <c r="CK89" s="40">
        <v>-120187.74</v>
      </c>
      <c r="CL89" s="40">
        <v>0</v>
      </c>
      <c r="CM89" s="40">
        <v>-240375.48</v>
      </c>
      <c r="CN89" s="40">
        <v>35705010.380000003</v>
      </c>
      <c r="CO89" s="40">
        <v>0</v>
      </c>
      <c r="CP89" s="40">
        <v>0</v>
      </c>
      <c r="CQ89" s="40">
        <v>0</v>
      </c>
      <c r="CR89" s="40">
        <v>0</v>
      </c>
      <c r="CS89" s="40">
        <v>0</v>
      </c>
      <c r="CT89" s="40">
        <v>0</v>
      </c>
      <c r="CU89" s="173" t="s">
        <v>1327</v>
      </c>
      <c r="CV89" s="40">
        <v>0</v>
      </c>
      <c r="CW89" s="40">
        <v>0</v>
      </c>
      <c r="CX89" s="40">
        <v>0</v>
      </c>
      <c r="CY89" s="40">
        <v>0</v>
      </c>
      <c r="CZ89" s="40">
        <v>0</v>
      </c>
      <c r="DA89" s="40">
        <v>0</v>
      </c>
      <c r="DB89" s="215" t="s">
        <v>1327</v>
      </c>
      <c r="DC89" s="40">
        <v>0</v>
      </c>
      <c r="DD89" s="40">
        <v>0</v>
      </c>
      <c r="DE89" s="40">
        <v>0</v>
      </c>
      <c r="DF89" s="40">
        <v>0</v>
      </c>
      <c r="DG89" s="40">
        <v>0</v>
      </c>
      <c r="DH89" s="40">
        <v>0</v>
      </c>
      <c r="DI89" s="215" t="s">
        <v>1327</v>
      </c>
      <c r="DJ89" s="40">
        <v>0</v>
      </c>
      <c r="DK89" s="40">
        <v>0</v>
      </c>
      <c r="DL89" s="40">
        <v>-120187.73</v>
      </c>
      <c r="DM89" s="40">
        <v>0</v>
      </c>
      <c r="DN89" s="40">
        <v>120187.73</v>
      </c>
      <c r="DO89" s="40">
        <v>-120187.73</v>
      </c>
      <c r="DP89" s="215" t="s">
        <v>1327</v>
      </c>
      <c r="DQ89" s="40">
        <v>-120187.73</v>
      </c>
      <c r="DR89" s="40">
        <v>0</v>
      </c>
      <c r="DS89" s="40">
        <v>0</v>
      </c>
      <c r="DT89" s="40">
        <v>0</v>
      </c>
      <c r="DU89" s="40">
        <v>120187.73</v>
      </c>
      <c r="DV89" s="40">
        <v>-120187.73</v>
      </c>
      <c r="DW89" s="215" t="s">
        <v>1327</v>
      </c>
      <c r="DX89" s="40">
        <v>-120187.73</v>
      </c>
      <c r="DY89" s="40">
        <v>0</v>
      </c>
      <c r="DZ89" s="40">
        <v>0</v>
      </c>
      <c r="EA89" s="40">
        <v>0</v>
      </c>
      <c r="EB89" s="40">
        <v>120187.73</v>
      </c>
      <c r="EC89" s="40">
        <v>-120187.73</v>
      </c>
      <c r="ED89" s="215" t="s">
        <v>1327</v>
      </c>
      <c r="EE89" s="40">
        <v>-120187.73</v>
      </c>
      <c r="EF89" s="40">
        <v>0</v>
      </c>
      <c r="EG89" s="40">
        <v>0</v>
      </c>
      <c r="EH89" s="40">
        <v>0</v>
      </c>
      <c r="EI89" s="40">
        <v>120187.73</v>
      </c>
      <c r="EJ89" s="40">
        <v>-120187.73</v>
      </c>
      <c r="EK89" s="215" t="s">
        <v>1327</v>
      </c>
      <c r="EL89" s="40">
        <v>-120187.73</v>
      </c>
      <c r="EM89" s="40">
        <v>0</v>
      </c>
      <c r="EN89" s="40">
        <v>0</v>
      </c>
      <c r="EO89" s="40">
        <v>0</v>
      </c>
      <c r="EP89" s="40">
        <v>120187.73</v>
      </c>
      <c r="EQ89" s="40">
        <v>-120187.73</v>
      </c>
      <c r="ER89" s="215" t="s">
        <v>1327</v>
      </c>
      <c r="ES89" s="40">
        <v>-120187.73</v>
      </c>
      <c r="ET89" s="40">
        <v>0</v>
      </c>
      <c r="EU89" s="40">
        <v>-120187.74</v>
      </c>
      <c r="EV89" s="40">
        <v>0</v>
      </c>
      <c r="EW89" s="40">
        <v>240375.47</v>
      </c>
      <c r="EX89" s="40">
        <v>-240375.47</v>
      </c>
      <c r="EY89" s="215" t="s">
        <v>1327</v>
      </c>
      <c r="EZ89" s="212">
        <v>-240375.47</v>
      </c>
      <c r="FA89" s="40">
        <v>0</v>
      </c>
      <c r="FB89" s="40">
        <v>0</v>
      </c>
      <c r="FC89" s="40">
        <v>0</v>
      </c>
      <c r="FD89" s="40">
        <v>240375.47</v>
      </c>
      <c r="FE89" s="40">
        <v>-240375.47</v>
      </c>
      <c r="FF89" s="215" t="s">
        <v>1327</v>
      </c>
      <c r="FG89" s="212">
        <v>-240375.47</v>
      </c>
      <c r="FH89" s="40">
        <v>0</v>
      </c>
      <c r="FI89" s="40">
        <v>0</v>
      </c>
      <c r="FJ89" s="40">
        <v>0</v>
      </c>
      <c r="FK89" s="40">
        <v>0</v>
      </c>
      <c r="FL89" s="40">
        <v>0</v>
      </c>
      <c r="FM89" s="215" t="s">
        <v>1327</v>
      </c>
      <c r="FN89" s="40">
        <v>0</v>
      </c>
      <c r="FO89" s="40">
        <v>0</v>
      </c>
      <c r="FP89" s="40">
        <v>0</v>
      </c>
      <c r="FQ89" s="215" t="s">
        <v>1327</v>
      </c>
      <c r="FR89" s="40">
        <v>0</v>
      </c>
      <c r="FS89" s="40">
        <v>0</v>
      </c>
      <c r="FT89" s="40">
        <v>0</v>
      </c>
      <c r="FU89" s="215" t="s">
        <v>1327</v>
      </c>
      <c r="FV89" s="40">
        <v>0</v>
      </c>
      <c r="FW89" s="40">
        <v>0</v>
      </c>
      <c r="FX89" s="40">
        <v>0</v>
      </c>
      <c r="FY89" s="215" t="s">
        <v>1327</v>
      </c>
      <c r="FZ89" s="40">
        <v>0</v>
      </c>
      <c r="GA89" s="40">
        <v>0</v>
      </c>
      <c r="GB89" s="40">
        <v>0</v>
      </c>
      <c r="GC89" s="215" t="s">
        <v>1327</v>
      </c>
      <c r="GD89" s="40">
        <v>0</v>
      </c>
      <c r="GE89" s="283">
        <v>0</v>
      </c>
      <c r="GF89" s="283">
        <v>0</v>
      </c>
      <c r="GG89" s="284">
        <v>35945385.849999994</v>
      </c>
      <c r="GH89" s="285"/>
    </row>
    <row r="90" spans="1:190" ht="75" customHeight="1" x14ac:dyDescent="0.3">
      <c r="A90" s="254" t="s">
        <v>1060</v>
      </c>
      <c r="B90" s="35">
        <v>78</v>
      </c>
      <c r="C90" s="35">
        <v>1</v>
      </c>
      <c r="D90" s="36" t="s">
        <v>31</v>
      </c>
      <c r="E90" s="37" t="s">
        <v>32</v>
      </c>
      <c r="F90" s="37" t="s">
        <v>455</v>
      </c>
      <c r="G90" s="38">
        <v>2</v>
      </c>
      <c r="H90" s="38" t="s">
        <v>1060</v>
      </c>
      <c r="I90" s="38" t="s">
        <v>34</v>
      </c>
      <c r="J90" s="38" t="s">
        <v>5</v>
      </c>
      <c r="K90" s="38" t="s">
        <v>221</v>
      </c>
      <c r="L90" s="38" t="s">
        <v>225</v>
      </c>
      <c r="M90" s="40">
        <v>17221032</v>
      </c>
      <c r="N90" s="40">
        <v>17221032</v>
      </c>
      <c r="O90" s="40">
        <v>0</v>
      </c>
      <c r="P90" s="98">
        <v>17221032</v>
      </c>
      <c r="Q90" s="40">
        <v>0</v>
      </c>
      <c r="R90" s="40">
        <v>0</v>
      </c>
      <c r="S90" s="40">
        <v>0</v>
      </c>
      <c r="T90" s="40" t="s">
        <v>5</v>
      </c>
      <c r="U90" s="40">
        <v>0</v>
      </c>
      <c r="V90" s="40">
        <v>0</v>
      </c>
      <c r="W90" s="40">
        <v>0</v>
      </c>
      <c r="X90" s="40">
        <v>0</v>
      </c>
      <c r="Y90" s="40">
        <v>0</v>
      </c>
      <c r="Z90" s="40">
        <v>0</v>
      </c>
      <c r="AA90" s="40">
        <v>0</v>
      </c>
      <c r="AB90" s="40">
        <v>0</v>
      </c>
      <c r="AC90" s="40">
        <v>0</v>
      </c>
      <c r="AD90" s="40">
        <v>0</v>
      </c>
      <c r="AE90" s="40">
        <v>0</v>
      </c>
      <c r="AF90" s="40">
        <v>0</v>
      </c>
      <c r="AG90" s="40">
        <v>0</v>
      </c>
      <c r="AH90" s="40">
        <v>0</v>
      </c>
      <c r="AI90" s="40">
        <v>0</v>
      </c>
      <c r="AJ90" s="40">
        <v>0</v>
      </c>
      <c r="AK90" s="40">
        <v>0</v>
      </c>
      <c r="AL90" s="40">
        <v>0</v>
      </c>
      <c r="AM90" s="40">
        <v>0</v>
      </c>
      <c r="AN90" s="40">
        <v>0</v>
      </c>
      <c r="AO90" s="40">
        <v>39320.550000000003</v>
      </c>
      <c r="AP90" s="40">
        <v>505351.69999999995</v>
      </c>
      <c r="AQ90" s="40">
        <v>526897.24</v>
      </c>
      <c r="AR90" s="40">
        <v>365969.88999999996</v>
      </c>
      <c r="AS90" s="40">
        <v>511326.88999999984</v>
      </c>
      <c r="AT90" s="40">
        <v>323028.44</v>
      </c>
      <c r="AU90" s="40">
        <v>150451.12</v>
      </c>
      <c r="AV90" s="40">
        <v>415629.45999999996</v>
      </c>
      <c r="AW90" s="40">
        <v>199102.82</v>
      </c>
      <c r="AX90" s="40">
        <v>699972.19</v>
      </c>
      <c r="AY90" s="40">
        <v>3737050.3</v>
      </c>
      <c r="AZ90" s="40">
        <v>3737050.3</v>
      </c>
      <c r="BA90" s="40">
        <v>522604.14999999997</v>
      </c>
      <c r="BB90" s="40">
        <v>839025.24999999965</v>
      </c>
      <c r="BC90" s="40">
        <v>492944.64000000001</v>
      </c>
      <c r="BD90" s="40">
        <v>272827.28999999998</v>
      </c>
      <c r="BE90" s="40">
        <v>451318.39000000007</v>
      </c>
      <c r="BF90" s="40">
        <v>642215.68999999994</v>
      </c>
      <c r="BG90" s="40">
        <v>561925.84</v>
      </c>
      <c r="BH90" s="40">
        <v>595114.81000000006</v>
      </c>
      <c r="BI90" s="40">
        <v>485711.85</v>
      </c>
      <c r="BJ90" s="40">
        <v>769561</v>
      </c>
      <c r="BK90" s="40">
        <v>392890.12000000005</v>
      </c>
      <c r="BL90" s="40">
        <v>342210.52999999997</v>
      </c>
      <c r="BM90" s="40">
        <v>6368349.5599999996</v>
      </c>
      <c r="BN90" s="40">
        <v>750553.66000000015</v>
      </c>
      <c r="BO90" s="40">
        <v>941937.92999999993</v>
      </c>
      <c r="BP90" s="40">
        <v>201467.32</v>
      </c>
      <c r="BQ90" s="40">
        <v>156093.71</v>
      </c>
      <c r="BR90" s="40">
        <v>79898.17</v>
      </c>
      <c r="BS90" s="40">
        <v>434321.58999999997</v>
      </c>
      <c r="BT90" s="40">
        <v>406734.98999999993</v>
      </c>
      <c r="BU90" s="40">
        <v>562574.76</v>
      </c>
      <c r="BV90" s="40">
        <v>253216.35</v>
      </c>
      <c r="BW90" s="40">
        <v>228160.77000000002</v>
      </c>
      <c r="BX90" s="40">
        <v>76699.88</v>
      </c>
      <c r="BY90" s="40">
        <v>351290.07000000007</v>
      </c>
      <c r="BZ90" s="40">
        <v>4442949.2</v>
      </c>
      <c r="CA90" s="40">
        <v>105453.53</v>
      </c>
      <c r="CB90" s="40">
        <v>246691.27000000002</v>
      </c>
      <c r="CC90" s="40">
        <v>273214.14</v>
      </c>
      <c r="CD90" s="40">
        <v>97256.83</v>
      </c>
      <c r="CE90" s="40">
        <v>84740.829999999987</v>
      </c>
      <c r="CF90" s="40">
        <v>166210.46000000008</v>
      </c>
      <c r="CG90" s="40">
        <v>47584.959999999999</v>
      </c>
      <c r="CH90" s="40">
        <v>105399.89000000001</v>
      </c>
      <c r="CI90" s="40">
        <v>202420.08999999997</v>
      </c>
      <c r="CJ90" s="40">
        <v>64823.33</v>
      </c>
      <c r="CK90" s="40">
        <v>73347.5</v>
      </c>
      <c r="CL90" s="40">
        <v>231481.30000000002</v>
      </c>
      <c r="CM90" s="40">
        <v>1698624.1300000001</v>
      </c>
      <c r="CN90" s="40">
        <v>16754167.389999999</v>
      </c>
      <c r="CO90" s="40">
        <v>48950.15</v>
      </c>
      <c r="CP90" s="40">
        <v>337178.4</v>
      </c>
      <c r="CQ90" s="40">
        <v>57084.270000000004</v>
      </c>
      <c r="CR90" s="40">
        <v>386128.55000000005</v>
      </c>
      <c r="CS90" s="40">
        <v>0</v>
      </c>
      <c r="CT90" s="40">
        <v>106034.42000000001</v>
      </c>
      <c r="CU90" s="173">
        <v>0.27460911657529596</v>
      </c>
      <c r="CV90" s="212">
        <v>-280094.13</v>
      </c>
      <c r="CW90" s="40">
        <v>103266.67</v>
      </c>
      <c r="CX90" s="40">
        <v>331975.53000000003</v>
      </c>
      <c r="CY90" s="40">
        <v>489395.22000000003</v>
      </c>
      <c r="CZ90" s="40">
        <v>0</v>
      </c>
      <c r="DA90" s="40">
        <v>438009.95000000007</v>
      </c>
      <c r="DB90" s="215">
        <v>0.89500250942377424</v>
      </c>
      <c r="DC90" s="40">
        <v>-51385.26999999996</v>
      </c>
      <c r="DD90" s="40">
        <v>36786.14</v>
      </c>
      <c r="DE90" s="40">
        <v>57750.539999999994</v>
      </c>
      <c r="DF90" s="40">
        <v>526181.36</v>
      </c>
      <c r="DG90" s="40">
        <v>0</v>
      </c>
      <c r="DH90" s="40">
        <v>495760.49000000005</v>
      </c>
      <c r="DI90" s="215">
        <v>0.94218558027217092</v>
      </c>
      <c r="DJ90" s="40">
        <v>-30420.869999999937</v>
      </c>
      <c r="DK90" s="40">
        <v>0</v>
      </c>
      <c r="DL90" s="40">
        <v>11433.71</v>
      </c>
      <c r="DM90" s="40">
        <v>526181.36</v>
      </c>
      <c r="DN90" s="40">
        <v>0</v>
      </c>
      <c r="DO90" s="40">
        <v>507194.20000000007</v>
      </c>
      <c r="DP90" s="215">
        <v>0.96391517935945148</v>
      </c>
      <c r="DQ90" s="40">
        <v>-18987.159999999916</v>
      </c>
      <c r="DR90" s="40">
        <v>0</v>
      </c>
      <c r="DS90" s="40">
        <v>0</v>
      </c>
      <c r="DT90" s="40">
        <v>526181.36</v>
      </c>
      <c r="DU90" s="40">
        <v>0</v>
      </c>
      <c r="DV90" s="40">
        <v>507194.20000000007</v>
      </c>
      <c r="DW90" s="215">
        <v>0.96391517935945148</v>
      </c>
      <c r="DX90" s="40">
        <v>-18987.159999999916</v>
      </c>
      <c r="DY90" s="40">
        <v>0</v>
      </c>
      <c r="DZ90" s="40">
        <v>0</v>
      </c>
      <c r="EA90" s="40">
        <v>526181.36</v>
      </c>
      <c r="EB90" s="40">
        <v>0</v>
      </c>
      <c r="EC90" s="40">
        <v>507194.20000000007</v>
      </c>
      <c r="ED90" s="215">
        <v>0.96391517935945148</v>
      </c>
      <c r="EE90" s="40">
        <v>-18987.159999999916</v>
      </c>
      <c r="EF90" s="40">
        <v>0</v>
      </c>
      <c r="EG90" s="40">
        <v>0</v>
      </c>
      <c r="EH90" s="40">
        <v>526181.36</v>
      </c>
      <c r="EI90" s="40">
        <v>0</v>
      </c>
      <c r="EJ90" s="40">
        <v>507194.20000000007</v>
      </c>
      <c r="EK90" s="215">
        <v>0.96391517935945148</v>
      </c>
      <c r="EL90" s="40">
        <v>-18987.159999999916</v>
      </c>
      <c r="EM90" s="40">
        <v>0</v>
      </c>
      <c r="EN90" s="40">
        <v>0</v>
      </c>
      <c r="EO90" s="40">
        <v>526181.36</v>
      </c>
      <c r="EP90" s="40">
        <v>0</v>
      </c>
      <c r="EQ90" s="40">
        <v>507194.20000000007</v>
      </c>
      <c r="ER90" s="215">
        <v>0.96391517935945148</v>
      </c>
      <c r="ES90" s="40">
        <v>-18987.159999999916</v>
      </c>
      <c r="ET90" s="40">
        <v>0</v>
      </c>
      <c r="EU90" s="40">
        <v>0</v>
      </c>
      <c r="EV90" s="40">
        <v>526181.36</v>
      </c>
      <c r="EW90" s="40">
        <v>0</v>
      </c>
      <c r="EX90" s="40">
        <v>507194.20000000007</v>
      </c>
      <c r="EY90" s="215">
        <v>0.96391517935945148</v>
      </c>
      <c r="EZ90" s="40">
        <v>-18987.159999999916</v>
      </c>
      <c r="FA90" s="40">
        <v>0</v>
      </c>
      <c r="FB90" s="40">
        <v>0</v>
      </c>
      <c r="FC90" s="40">
        <v>526181.36</v>
      </c>
      <c r="FD90" s="40">
        <v>0</v>
      </c>
      <c r="FE90" s="40">
        <v>507194.20000000007</v>
      </c>
      <c r="FF90" s="215">
        <v>0.96391517935945148</v>
      </c>
      <c r="FG90" s="40">
        <v>-18987.159999999916</v>
      </c>
      <c r="FH90" s="40">
        <v>0</v>
      </c>
      <c r="FI90" s="40">
        <v>0</v>
      </c>
      <c r="FJ90" s="40">
        <v>0</v>
      </c>
      <c r="FK90" s="40">
        <v>0</v>
      </c>
      <c r="FL90" s="40">
        <v>0</v>
      </c>
      <c r="FM90" s="215" t="s">
        <v>1327</v>
      </c>
      <c r="FN90" s="40">
        <v>0</v>
      </c>
      <c r="FO90" s="40">
        <v>0</v>
      </c>
      <c r="FP90" s="40">
        <v>0</v>
      </c>
      <c r="FQ90" s="215" t="s">
        <v>1327</v>
      </c>
      <c r="FR90" s="40">
        <v>0</v>
      </c>
      <c r="FS90" s="40">
        <v>0</v>
      </c>
      <c r="FT90" s="40">
        <v>0</v>
      </c>
      <c r="FU90" s="215" t="s">
        <v>1327</v>
      </c>
      <c r="FV90" s="40">
        <v>0</v>
      </c>
      <c r="FW90" s="40">
        <v>0</v>
      </c>
      <c r="FX90" s="40">
        <v>0</v>
      </c>
      <c r="FY90" s="215" t="s">
        <v>1327</v>
      </c>
      <c r="FZ90" s="40">
        <v>0</v>
      </c>
      <c r="GA90" s="40">
        <v>0</v>
      </c>
      <c r="GB90" s="40">
        <v>0</v>
      </c>
      <c r="GC90" s="215" t="s">
        <v>1327</v>
      </c>
      <c r="GD90" s="40">
        <v>0</v>
      </c>
      <c r="GE90" s="283">
        <v>526181.36</v>
      </c>
      <c r="GF90" s="283">
        <v>0</v>
      </c>
      <c r="GG90" s="284">
        <v>16773154.550000001</v>
      </c>
      <c r="GH90" s="285"/>
    </row>
    <row r="91" spans="1:190" ht="75" customHeight="1" x14ac:dyDescent="0.3">
      <c r="A91" s="254" t="s">
        <v>1071</v>
      </c>
      <c r="B91" s="35">
        <v>79</v>
      </c>
      <c r="C91" s="35">
        <v>1</v>
      </c>
      <c r="D91" s="36" t="s">
        <v>40</v>
      </c>
      <c r="E91" s="37" t="s">
        <v>233</v>
      </c>
      <c r="F91" s="37" t="s">
        <v>462</v>
      </c>
      <c r="G91" s="38">
        <v>1</v>
      </c>
      <c r="H91" s="38" t="s">
        <v>1071</v>
      </c>
      <c r="I91" s="38" t="s">
        <v>41</v>
      </c>
      <c r="J91" s="38" t="s">
        <v>5</v>
      </c>
      <c r="K91" s="38" t="s">
        <v>222</v>
      </c>
      <c r="L91" s="38" t="s">
        <v>225</v>
      </c>
      <c r="M91" s="40">
        <v>1000000</v>
      </c>
      <c r="N91" s="40">
        <v>1000000</v>
      </c>
      <c r="O91" s="40">
        <v>0</v>
      </c>
      <c r="P91" s="98">
        <v>1000000</v>
      </c>
      <c r="Q91" s="40">
        <v>0</v>
      </c>
      <c r="R91" s="40">
        <v>0</v>
      </c>
      <c r="S91" s="40">
        <v>0</v>
      </c>
      <c r="T91" s="40" t="s">
        <v>5</v>
      </c>
      <c r="U91" s="40">
        <v>0</v>
      </c>
      <c r="V91" s="40">
        <v>17125.11</v>
      </c>
      <c r="W91" s="40">
        <v>0</v>
      </c>
      <c r="X91" s="40">
        <v>20466.45</v>
      </c>
      <c r="Y91" s="40">
        <v>0</v>
      </c>
      <c r="Z91" s="40">
        <v>0</v>
      </c>
      <c r="AA91" s="40">
        <v>0</v>
      </c>
      <c r="AB91" s="40">
        <v>19882.8</v>
      </c>
      <c r="AC91" s="40">
        <v>0</v>
      </c>
      <c r="AD91" s="40">
        <v>18984.32</v>
      </c>
      <c r="AE91" s="40">
        <v>0</v>
      </c>
      <c r="AF91" s="40">
        <v>0</v>
      </c>
      <c r="AG91" s="40">
        <v>0</v>
      </c>
      <c r="AH91" s="40">
        <v>21344.73</v>
      </c>
      <c r="AI91" s="40">
        <v>80678.3</v>
      </c>
      <c r="AJ91" s="40">
        <v>97803.41</v>
      </c>
      <c r="AK91" s="40">
        <v>82141.87</v>
      </c>
      <c r="AL91" s="40">
        <v>179945.28</v>
      </c>
      <c r="AM91" s="40">
        <v>24939.14</v>
      </c>
      <c r="AN91" s="40">
        <v>0</v>
      </c>
      <c r="AO91" s="40">
        <v>0</v>
      </c>
      <c r="AP91" s="40">
        <v>24450.799999999999</v>
      </c>
      <c r="AQ91" s="40">
        <v>0</v>
      </c>
      <c r="AR91" s="40">
        <v>0</v>
      </c>
      <c r="AS91" s="40">
        <v>0</v>
      </c>
      <c r="AT91" s="40">
        <v>50543.07</v>
      </c>
      <c r="AU91" s="40">
        <v>0</v>
      </c>
      <c r="AV91" s="40">
        <v>0</v>
      </c>
      <c r="AW91" s="40">
        <v>0</v>
      </c>
      <c r="AX91" s="40">
        <v>0</v>
      </c>
      <c r="AY91" s="40">
        <v>99933.010000000009</v>
      </c>
      <c r="AZ91" s="40">
        <v>279878.29000000004</v>
      </c>
      <c r="BA91" s="40">
        <v>0</v>
      </c>
      <c r="BB91" s="40">
        <v>38125.61</v>
      </c>
      <c r="BC91" s="40">
        <v>0</v>
      </c>
      <c r="BD91" s="40">
        <v>0</v>
      </c>
      <c r="BE91" s="40">
        <v>0</v>
      </c>
      <c r="BF91" s="40">
        <v>0</v>
      </c>
      <c r="BG91" s="40">
        <v>0</v>
      </c>
      <c r="BH91" s="40">
        <v>38126.769999999997</v>
      </c>
      <c r="BI91" s="40">
        <v>0</v>
      </c>
      <c r="BJ91" s="40">
        <v>0</v>
      </c>
      <c r="BK91" s="40">
        <v>0</v>
      </c>
      <c r="BL91" s="40">
        <v>0</v>
      </c>
      <c r="BM91" s="40">
        <v>76252.38</v>
      </c>
      <c r="BN91" s="40">
        <v>0</v>
      </c>
      <c r="BO91" s="40">
        <v>0</v>
      </c>
      <c r="BP91" s="40">
        <v>36308.93</v>
      </c>
      <c r="BQ91" s="40">
        <v>0</v>
      </c>
      <c r="BR91" s="40">
        <v>0</v>
      </c>
      <c r="BS91" s="40">
        <v>0</v>
      </c>
      <c r="BT91" s="40">
        <v>0</v>
      </c>
      <c r="BU91" s="40">
        <v>70027.39</v>
      </c>
      <c r="BV91" s="40">
        <v>0</v>
      </c>
      <c r="BW91" s="40">
        <v>0</v>
      </c>
      <c r="BX91" s="40">
        <v>0</v>
      </c>
      <c r="BY91" s="40">
        <v>0</v>
      </c>
      <c r="BZ91" s="40">
        <v>106336.32000000001</v>
      </c>
      <c r="CA91" s="40">
        <v>0</v>
      </c>
      <c r="CB91" s="40">
        <v>35460.81</v>
      </c>
      <c r="CC91" s="40">
        <v>0</v>
      </c>
      <c r="CD91" s="40">
        <v>0</v>
      </c>
      <c r="CE91" s="40">
        <v>0</v>
      </c>
      <c r="CF91" s="40">
        <v>0</v>
      </c>
      <c r="CG91" s="40">
        <v>0</v>
      </c>
      <c r="CH91" s="40">
        <v>22235.51</v>
      </c>
      <c r="CI91" s="40">
        <v>0</v>
      </c>
      <c r="CJ91" s="40">
        <v>0</v>
      </c>
      <c r="CK91" s="40">
        <v>7889.8</v>
      </c>
      <c r="CL91" s="40">
        <v>0</v>
      </c>
      <c r="CM91" s="40">
        <v>65586.12</v>
      </c>
      <c r="CN91" s="40">
        <v>556987.38000000012</v>
      </c>
      <c r="CO91" s="40">
        <v>0</v>
      </c>
      <c r="CP91" s="40">
        <v>0</v>
      </c>
      <c r="CQ91" s="40">
        <v>0</v>
      </c>
      <c r="CR91" s="40">
        <v>0</v>
      </c>
      <c r="CS91" s="40">
        <v>0</v>
      </c>
      <c r="CT91" s="40">
        <v>0</v>
      </c>
      <c r="CU91" s="173" t="s">
        <v>1327</v>
      </c>
      <c r="CV91" s="40">
        <v>0</v>
      </c>
      <c r="CW91" s="40">
        <v>0</v>
      </c>
      <c r="CX91" s="40">
        <v>28934.27</v>
      </c>
      <c r="CY91" s="40">
        <v>0</v>
      </c>
      <c r="CZ91" s="40">
        <v>0</v>
      </c>
      <c r="DA91" s="40">
        <v>28934.27</v>
      </c>
      <c r="DB91" s="215" t="s">
        <v>1327</v>
      </c>
      <c r="DC91" s="40">
        <v>28934.27</v>
      </c>
      <c r="DD91" s="40">
        <v>28934.23</v>
      </c>
      <c r="DE91" s="40">
        <v>0</v>
      </c>
      <c r="DF91" s="40">
        <v>28934.23</v>
      </c>
      <c r="DG91" s="40">
        <v>0</v>
      </c>
      <c r="DH91" s="40">
        <v>28934.27</v>
      </c>
      <c r="DI91" s="215">
        <v>1.0000013824456362</v>
      </c>
      <c r="DJ91" s="40">
        <v>4.0000000000873115E-2</v>
      </c>
      <c r="DK91" s="40">
        <v>0</v>
      </c>
      <c r="DL91" s="40">
        <v>0</v>
      </c>
      <c r="DM91" s="40">
        <v>28934.23</v>
      </c>
      <c r="DN91" s="40">
        <v>0</v>
      </c>
      <c r="DO91" s="40">
        <v>28934.27</v>
      </c>
      <c r="DP91" s="215">
        <v>1.0000013824456362</v>
      </c>
      <c r="DQ91" s="40">
        <v>4.0000000000873115E-2</v>
      </c>
      <c r="DR91" s="40">
        <v>0</v>
      </c>
      <c r="DS91" s="40">
        <v>0</v>
      </c>
      <c r="DT91" s="40">
        <v>28934.23</v>
      </c>
      <c r="DU91" s="40">
        <v>0</v>
      </c>
      <c r="DV91" s="40">
        <v>28934.27</v>
      </c>
      <c r="DW91" s="215">
        <v>1.0000013824456362</v>
      </c>
      <c r="DX91" s="40">
        <v>4.0000000000873115E-2</v>
      </c>
      <c r="DY91" s="40">
        <v>0</v>
      </c>
      <c r="DZ91" s="40">
        <v>0</v>
      </c>
      <c r="EA91" s="40">
        <v>28934.23</v>
      </c>
      <c r="EB91" s="40">
        <v>0</v>
      </c>
      <c r="EC91" s="40">
        <v>28934.27</v>
      </c>
      <c r="ED91" s="215">
        <v>1.0000013824456362</v>
      </c>
      <c r="EE91" s="40">
        <v>4.0000000000873115E-2</v>
      </c>
      <c r="EF91" s="40">
        <v>0</v>
      </c>
      <c r="EG91" s="40">
        <v>0</v>
      </c>
      <c r="EH91" s="40">
        <v>28934.23</v>
      </c>
      <c r="EI91" s="40">
        <v>0</v>
      </c>
      <c r="EJ91" s="40">
        <v>28934.27</v>
      </c>
      <c r="EK91" s="215">
        <v>1.0000013824456362</v>
      </c>
      <c r="EL91" s="40">
        <v>4.0000000000873115E-2</v>
      </c>
      <c r="EM91" s="40">
        <v>0</v>
      </c>
      <c r="EN91" s="40">
        <v>0</v>
      </c>
      <c r="EO91" s="40">
        <v>28934.23</v>
      </c>
      <c r="EP91" s="40">
        <v>0</v>
      </c>
      <c r="EQ91" s="40">
        <v>28934.27</v>
      </c>
      <c r="ER91" s="215">
        <v>1.0000013824456362</v>
      </c>
      <c r="ES91" s="40">
        <v>4.0000000000873115E-2</v>
      </c>
      <c r="ET91" s="40">
        <v>0</v>
      </c>
      <c r="EU91" s="40">
        <v>0</v>
      </c>
      <c r="EV91" s="40">
        <v>28934.23</v>
      </c>
      <c r="EW91" s="40">
        <v>0</v>
      </c>
      <c r="EX91" s="40">
        <v>28934.27</v>
      </c>
      <c r="EY91" s="215">
        <v>1.0000013824456362</v>
      </c>
      <c r="EZ91" s="40">
        <v>4.0000000000873115E-2</v>
      </c>
      <c r="FA91" s="40">
        <v>0</v>
      </c>
      <c r="FB91" s="40">
        <v>0</v>
      </c>
      <c r="FC91" s="40">
        <v>28934.23</v>
      </c>
      <c r="FD91" s="40">
        <v>0</v>
      </c>
      <c r="FE91" s="40">
        <v>28934.27</v>
      </c>
      <c r="FF91" s="215">
        <v>1.0000013824456362</v>
      </c>
      <c r="FG91" s="40">
        <v>4.0000000000873115E-2</v>
      </c>
      <c r="FH91" s="40">
        <v>0</v>
      </c>
      <c r="FI91" s="40">
        <v>0</v>
      </c>
      <c r="FJ91" s="40">
        <v>0</v>
      </c>
      <c r="FK91" s="40">
        <v>0</v>
      </c>
      <c r="FL91" s="40">
        <v>0</v>
      </c>
      <c r="FM91" s="215" t="s">
        <v>1327</v>
      </c>
      <c r="FN91" s="40">
        <v>0</v>
      </c>
      <c r="FO91" s="40">
        <v>0</v>
      </c>
      <c r="FP91" s="40">
        <v>0</v>
      </c>
      <c r="FQ91" s="215" t="s">
        <v>1327</v>
      </c>
      <c r="FR91" s="40">
        <v>0</v>
      </c>
      <c r="FS91" s="40">
        <v>0</v>
      </c>
      <c r="FT91" s="40">
        <v>0</v>
      </c>
      <c r="FU91" s="215" t="s">
        <v>1327</v>
      </c>
      <c r="FV91" s="40">
        <v>0</v>
      </c>
      <c r="FW91" s="40">
        <v>0</v>
      </c>
      <c r="FX91" s="40">
        <v>0</v>
      </c>
      <c r="FY91" s="215" t="s">
        <v>1327</v>
      </c>
      <c r="FZ91" s="40">
        <v>0</v>
      </c>
      <c r="GA91" s="40">
        <v>0</v>
      </c>
      <c r="GB91" s="40">
        <v>0</v>
      </c>
      <c r="GC91" s="215" t="s">
        <v>1327</v>
      </c>
      <c r="GD91" s="40">
        <v>0</v>
      </c>
      <c r="GE91" s="283">
        <v>28934.23</v>
      </c>
      <c r="GF91" s="283">
        <v>0</v>
      </c>
      <c r="GG91" s="284">
        <v>556987.34</v>
      </c>
      <c r="GH91" s="285"/>
    </row>
    <row r="92" spans="1:190" ht="75" customHeight="1" x14ac:dyDescent="0.3">
      <c r="A92" s="254" t="s">
        <v>1072</v>
      </c>
      <c r="B92" s="35">
        <v>80</v>
      </c>
      <c r="C92" s="35">
        <v>1</v>
      </c>
      <c r="D92" s="36" t="s">
        <v>40</v>
      </c>
      <c r="E92" s="37" t="s">
        <v>233</v>
      </c>
      <c r="F92" s="37" t="s">
        <v>462</v>
      </c>
      <c r="G92" s="38">
        <v>2</v>
      </c>
      <c r="H92" s="38" t="s">
        <v>1072</v>
      </c>
      <c r="I92" s="38" t="s">
        <v>41</v>
      </c>
      <c r="J92" s="38" t="s">
        <v>5</v>
      </c>
      <c r="K92" s="38" t="s">
        <v>221</v>
      </c>
      <c r="L92" s="38" t="s">
        <v>225</v>
      </c>
      <c r="M92" s="40">
        <v>24485713</v>
      </c>
      <c r="N92" s="40">
        <v>24485713</v>
      </c>
      <c r="O92" s="40">
        <v>0</v>
      </c>
      <c r="P92" s="98">
        <v>24485713</v>
      </c>
      <c r="Q92" s="40">
        <v>0</v>
      </c>
      <c r="R92" s="40">
        <v>0</v>
      </c>
      <c r="S92" s="40">
        <v>0</v>
      </c>
      <c r="T92" s="40" t="s">
        <v>5</v>
      </c>
      <c r="U92" s="40">
        <v>0</v>
      </c>
      <c r="V92" s="40">
        <v>0</v>
      </c>
      <c r="W92" s="40">
        <v>0</v>
      </c>
      <c r="X92" s="40">
        <v>1509296.49</v>
      </c>
      <c r="Y92" s="40">
        <v>657400.25</v>
      </c>
      <c r="Z92" s="40">
        <v>812042.59</v>
      </c>
      <c r="AA92" s="40">
        <v>1042466.3</v>
      </c>
      <c r="AB92" s="40">
        <v>323147.18999999994</v>
      </c>
      <c r="AC92" s="40">
        <v>173087.58</v>
      </c>
      <c r="AD92" s="40">
        <v>905278.9</v>
      </c>
      <c r="AE92" s="40">
        <v>1051945.06</v>
      </c>
      <c r="AF92" s="40">
        <v>273456.53000000003</v>
      </c>
      <c r="AG92" s="40">
        <v>1933606.2299999997</v>
      </c>
      <c r="AH92" s="40">
        <v>846058.54999999993</v>
      </c>
      <c r="AI92" s="40">
        <v>9527785.6700000018</v>
      </c>
      <c r="AJ92" s="40">
        <v>9527785.6700000018</v>
      </c>
      <c r="AK92" s="40">
        <v>10624675.540000003</v>
      </c>
      <c r="AL92" s="40">
        <v>20152461.210000005</v>
      </c>
      <c r="AM92" s="40">
        <v>565159</v>
      </c>
      <c r="AN92" s="40">
        <v>0</v>
      </c>
      <c r="AO92" s="40">
        <v>87822.02</v>
      </c>
      <c r="AP92" s="40">
        <v>0</v>
      </c>
      <c r="AQ92" s="40">
        <v>969156.19</v>
      </c>
      <c r="AR92" s="40">
        <v>1550635.1099999999</v>
      </c>
      <c r="AS92" s="40">
        <v>313020.25999999995</v>
      </c>
      <c r="AT92" s="40">
        <v>750330.75</v>
      </c>
      <c r="AU92" s="40">
        <v>0</v>
      </c>
      <c r="AV92" s="40">
        <v>97128.05</v>
      </c>
      <c r="AW92" s="40">
        <v>0</v>
      </c>
      <c r="AX92" s="40">
        <v>0</v>
      </c>
      <c r="AY92" s="40">
        <v>4333251.38</v>
      </c>
      <c r="AZ92" s="40">
        <v>24485712.590000004</v>
      </c>
      <c r="BA92" s="40">
        <v>0</v>
      </c>
      <c r="BB92" s="40">
        <v>0</v>
      </c>
      <c r="BC92" s="40">
        <v>0</v>
      </c>
      <c r="BD92" s="40">
        <v>0</v>
      </c>
      <c r="BE92" s="40">
        <v>0</v>
      </c>
      <c r="BF92" s="40">
        <v>0</v>
      </c>
      <c r="BG92" s="40">
        <v>0</v>
      </c>
      <c r="BH92" s="40">
        <v>0</v>
      </c>
      <c r="BI92" s="40">
        <v>0</v>
      </c>
      <c r="BJ92" s="40">
        <v>0</v>
      </c>
      <c r="BK92" s="40">
        <v>0</v>
      </c>
      <c r="BL92" s="40">
        <v>0</v>
      </c>
      <c r="BM92" s="40">
        <v>0</v>
      </c>
      <c r="BN92" s="40">
        <v>0</v>
      </c>
      <c r="BO92" s="40">
        <v>0</v>
      </c>
      <c r="BP92" s="40">
        <v>0</v>
      </c>
      <c r="BQ92" s="40">
        <v>0</v>
      </c>
      <c r="BR92" s="40">
        <v>0</v>
      </c>
      <c r="BS92" s="40">
        <v>0</v>
      </c>
      <c r="BT92" s="40">
        <v>0</v>
      </c>
      <c r="BU92" s="40">
        <v>0</v>
      </c>
      <c r="BV92" s="40">
        <v>0</v>
      </c>
      <c r="BW92" s="40">
        <v>0</v>
      </c>
      <c r="BX92" s="40">
        <v>0</v>
      </c>
      <c r="BY92" s="40">
        <v>0</v>
      </c>
      <c r="BZ92" s="40">
        <v>0</v>
      </c>
      <c r="CA92" s="40">
        <v>0</v>
      </c>
      <c r="CB92" s="40">
        <v>0</v>
      </c>
      <c r="CC92" s="40">
        <v>0</v>
      </c>
      <c r="CD92" s="40">
        <v>0</v>
      </c>
      <c r="CE92" s="40">
        <v>0</v>
      </c>
      <c r="CF92" s="40">
        <v>0</v>
      </c>
      <c r="CG92" s="40">
        <v>0</v>
      </c>
      <c r="CH92" s="40">
        <v>0</v>
      </c>
      <c r="CI92" s="40">
        <v>0</v>
      </c>
      <c r="CJ92" s="40">
        <v>0</v>
      </c>
      <c r="CK92" s="40">
        <v>0</v>
      </c>
      <c r="CL92" s="40">
        <v>0</v>
      </c>
      <c r="CM92" s="40">
        <v>0</v>
      </c>
      <c r="CN92" s="40">
        <v>24485712.590000004</v>
      </c>
      <c r="CO92" s="40">
        <v>0</v>
      </c>
      <c r="CP92" s="40">
        <v>0</v>
      </c>
      <c r="CQ92" s="40">
        <v>0</v>
      </c>
      <c r="CR92" s="40">
        <v>0</v>
      </c>
      <c r="CS92" s="40">
        <v>0</v>
      </c>
      <c r="CT92" s="40">
        <v>0</v>
      </c>
      <c r="CU92" s="173" t="s">
        <v>1327</v>
      </c>
      <c r="CV92" s="40">
        <v>0</v>
      </c>
      <c r="CW92" s="40">
        <v>0</v>
      </c>
      <c r="CX92" s="40">
        <v>0</v>
      </c>
      <c r="CY92" s="40">
        <v>0</v>
      </c>
      <c r="CZ92" s="40">
        <v>0</v>
      </c>
      <c r="DA92" s="40">
        <v>0</v>
      </c>
      <c r="DB92" s="215" t="s">
        <v>1327</v>
      </c>
      <c r="DC92" s="40">
        <v>0</v>
      </c>
      <c r="DD92" s="40">
        <v>0</v>
      </c>
      <c r="DE92" s="40">
        <v>0</v>
      </c>
      <c r="DF92" s="40">
        <v>0</v>
      </c>
      <c r="DG92" s="40">
        <v>0</v>
      </c>
      <c r="DH92" s="40">
        <v>0</v>
      </c>
      <c r="DI92" s="215" t="s">
        <v>1327</v>
      </c>
      <c r="DJ92" s="40">
        <v>0</v>
      </c>
      <c r="DK92" s="40">
        <v>0</v>
      </c>
      <c r="DL92" s="40">
        <v>0</v>
      </c>
      <c r="DM92" s="40">
        <v>0</v>
      </c>
      <c r="DN92" s="40">
        <v>0</v>
      </c>
      <c r="DO92" s="40">
        <v>0</v>
      </c>
      <c r="DP92" s="215" t="s">
        <v>1327</v>
      </c>
      <c r="DQ92" s="40">
        <v>0</v>
      </c>
      <c r="DR92" s="40">
        <v>0</v>
      </c>
      <c r="DS92" s="40">
        <v>0</v>
      </c>
      <c r="DT92" s="40">
        <v>0</v>
      </c>
      <c r="DU92" s="40">
        <v>0</v>
      </c>
      <c r="DV92" s="40">
        <v>0</v>
      </c>
      <c r="DW92" s="215" t="s">
        <v>1327</v>
      </c>
      <c r="DX92" s="40">
        <v>0</v>
      </c>
      <c r="DY92" s="40">
        <v>0</v>
      </c>
      <c r="DZ92" s="40">
        <v>0</v>
      </c>
      <c r="EA92" s="40">
        <v>0</v>
      </c>
      <c r="EB92" s="40">
        <v>0</v>
      </c>
      <c r="EC92" s="40">
        <v>0</v>
      </c>
      <c r="ED92" s="215" t="s">
        <v>1327</v>
      </c>
      <c r="EE92" s="40">
        <v>0</v>
      </c>
      <c r="EF92" s="40">
        <v>0</v>
      </c>
      <c r="EG92" s="40">
        <v>0</v>
      </c>
      <c r="EH92" s="40">
        <v>0</v>
      </c>
      <c r="EI92" s="40">
        <v>0</v>
      </c>
      <c r="EJ92" s="40">
        <v>0</v>
      </c>
      <c r="EK92" s="215" t="s">
        <v>1327</v>
      </c>
      <c r="EL92" s="40">
        <v>0</v>
      </c>
      <c r="EM92" s="40">
        <v>0</v>
      </c>
      <c r="EN92" s="40">
        <v>0</v>
      </c>
      <c r="EO92" s="40">
        <v>0</v>
      </c>
      <c r="EP92" s="40">
        <v>0</v>
      </c>
      <c r="EQ92" s="40">
        <v>0</v>
      </c>
      <c r="ER92" s="215" t="s">
        <v>1327</v>
      </c>
      <c r="ES92" s="40">
        <v>0</v>
      </c>
      <c r="ET92" s="40">
        <v>0</v>
      </c>
      <c r="EU92" s="40">
        <v>0</v>
      </c>
      <c r="EV92" s="40">
        <v>0</v>
      </c>
      <c r="EW92" s="40">
        <v>0</v>
      </c>
      <c r="EX92" s="40">
        <v>0</v>
      </c>
      <c r="EY92" s="215" t="s">
        <v>1327</v>
      </c>
      <c r="EZ92" s="40">
        <v>0</v>
      </c>
      <c r="FA92" s="40">
        <v>0</v>
      </c>
      <c r="FB92" s="40">
        <v>0</v>
      </c>
      <c r="FC92" s="40">
        <v>0</v>
      </c>
      <c r="FD92" s="40">
        <v>0</v>
      </c>
      <c r="FE92" s="40">
        <v>0</v>
      </c>
      <c r="FF92" s="215" t="s">
        <v>1327</v>
      </c>
      <c r="FG92" s="40">
        <v>0</v>
      </c>
      <c r="FH92" s="40">
        <v>0</v>
      </c>
      <c r="FI92" s="40">
        <v>0</v>
      </c>
      <c r="FJ92" s="40">
        <v>0</v>
      </c>
      <c r="FK92" s="40">
        <v>0</v>
      </c>
      <c r="FL92" s="40">
        <v>0</v>
      </c>
      <c r="FM92" s="215" t="s">
        <v>1327</v>
      </c>
      <c r="FN92" s="40">
        <v>0</v>
      </c>
      <c r="FO92" s="40">
        <v>0</v>
      </c>
      <c r="FP92" s="40">
        <v>0</v>
      </c>
      <c r="FQ92" s="215" t="s">
        <v>1327</v>
      </c>
      <c r="FR92" s="40">
        <v>0</v>
      </c>
      <c r="FS92" s="40">
        <v>0</v>
      </c>
      <c r="FT92" s="40">
        <v>0</v>
      </c>
      <c r="FU92" s="215" t="s">
        <v>1327</v>
      </c>
      <c r="FV92" s="40">
        <v>0</v>
      </c>
      <c r="FW92" s="40">
        <v>0</v>
      </c>
      <c r="FX92" s="40">
        <v>0</v>
      </c>
      <c r="FY92" s="215" t="s">
        <v>1327</v>
      </c>
      <c r="FZ92" s="40">
        <v>0</v>
      </c>
      <c r="GA92" s="40">
        <v>0</v>
      </c>
      <c r="GB92" s="40">
        <v>0</v>
      </c>
      <c r="GC92" s="215" t="s">
        <v>1327</v>
      </c>
      <c r="GD92" s="40">
        <v>0</v>
      </c>
      <c r="GE92" s="283">
        <v>0</v>
      </c>
      <c r="GF92" s="283">
        <v>0</v>
      </c>
      <c r="GG92" s="284">
        <v>24485712.590000004</v>
      </c>
      <c r="GH92" s="285"/>
    </row>
    <row r="93" spans="1:190" ht="75" customHeight="1" x14ac:dyDescent="0.3">
      <c r="A93" s="254" t="s">
        <v>1073</v>
      </c>
      <c r="B93" s="35">
        <v>81</v>
      </c>
      <c r="C93" s="35">
        <v>1</v>
      </c>
      <c r="D93" s="36" t="s">
        <v>40</v>
      </c>
      <c r="E93" s="37" t="s">
        <v>233</v>
      </c>
      <c r="F93" s="37" t="s">
        <v>462</v>
      </c>
      <c r="G93" s="38">
        <v>3</v>
      </c>
      <c r="H93" s="38" t="s">
        <v>1073</v>
      </c>
      <c r="I93" s="38" t="s">
        <v>41</v>
      </c>
      <c r="J93" s="38" t="s">
        <v>5</v>
      </c>
      <c r="K93" s="38" t="s">
        <v>221</v>
      </c>
      <c r="L93" s="38" t="s">
        <v>225</v>
      </c>
      <c r="M93" s="40">
        <v>0</v>
      </c>
      <c r="N93" s="40">
        <v>0</v>
      </c>
      <c r="O93" s="40">
        <v>0</v>
      </c>
      <c r="P93" s="98">
        <v>0</v>
      </c>
      <c r="Q93" s="40">
        <v>0</v>
      </c>
      <c r="R93" s="40">
        <v>0</v>
      </c>
      <c r="S93" s="40">
        <v>0</v>
      </c>
      <c r="T93" s="40" t="s">
        <v>5</v>
      </c>
      <c r="U93" s="40">
        <v>0</v>
      </c>
      <c r="V93" s="40">
        <v>0</v>
      </c>
      <c r="W93" s="40">
        <v>0</v>
      </c>
      <c r="X93" s="40">
        <v>0</v>
      </c>
      <c r="Y93" s="40">
        <v>0</v>
      </c>
      <c r="Z93" s="40">
        <v>0</v>
      </c>
      <c r="AA93" s="40">
        <v>0</v>
      </c>
      <c r="AB93" s="40">
        <v>0</v>
      </c>
      <c r="AC93" s="40">
        <v>0</v>
      </c>
      <c r="AD93" s="40">
        <v>0</v>
      </c>
      <c r="AE93" s="40">
        <v>0</v>
      </c>
      <c r="AF93" s="40">
        <v>0</v>
      </c>
      <c r="AG93" s="40">
        <v>0</v>
      </c>
      <c r="AH93" s="40">
        <v>0</v>
      </c>
      <c r="AI93" s="40">
        <v>0</v>
      </c>
      <c r="AJ93" s="40">
        <v>0</v>
      </c>
      <c r="AK93" s="40">
        <v>0</v>
      </c>
      <c r="AL93" s="40">
        <v>0</v>
      </c>
      <c r="AM93" s="40">
        <v>0</v>
      </c>
      <c r="AN93" s="40">
        <v>0</v>
      </c>
      <c r="AO93" s="40">
        <v>0</v>
      </c>
      <c r="AP93" s="40">
        <v>0</v>
      </c>
      <c r="AQ93" s="40">
        <v>0</v>
      </c>
      <c r="AR93" s="40">
        <v>0</v>
      </c>
      <c r="AS93" s="40">
        <v>0</v>
      </c>
      <c r="AT93" s="40">
        <v>0</v>
      </c>
      <c r="AU93" s="40">
        <v>0</v>
      </c>
      <c r="AV93" s="40">
        <v>0</v>
      </c>
      <c r="AW93" s="40">
        <v>0</v>
      </c>
      <c r="AX93" s="40">
        <v>0</v>
      </c>
      <c r="AY93" s="40">
        <v>0</v>
      </c>
      <c r="AZ93" s="40">
        <v>0</v>
      </c>
      <c r="BA93" s="40">
        <v>0</v>
      </c>
      <c r="BB93" s="40">
        <v>0</v>
      </c>
      <c r="BC93" s="40">
        <v>0</v>
      </c>
      <c r="BD93" s="40">
        <v>0</v>
      </c>
      <c r="BE93" s="40">
        <v>0</v>
      </c>
      <c r="BF93" s="40">
        <v>0</v>
      </c>
      <c r="BG93" s="40">
        <v>0</v>
      </c>
      <c r="BH93" s="40">
        <v>0</v>
      </c>
      <c r="BI93" s="40">
        <v>0</v>
      </c>
      <c r="BJ93" s="40">
        <v>0</v>
      </c>
      <c r="BK93" s="40">
        <v>0</v>
      </c>
      <c r="BL93" s="40">
        <v>0</v>
      </c>
      <c r="BM93" s="40">
        <v>0</v>
      </c>
      <c r="BN93" s="40">
        <v>0</v>
      </c>
      <c r="BO93" s="40">
        <v>0</v>
      </c>
      <c r="BP93" s="40">
        <v>0</v>
      </c>
      <c r="BQ93" s="40">
        <v>0</v>
      </c>
      <c r="BR93" s="40">
        <v>0</v>
      </c>
      <c r="BS93" s="40">
        <v>0</v>
      </c>
      <c r="BT93" s="40">
        <v>0</v>
      </c>
      <c r="BU93" s="40">
        <v>0</v>
      </c>
      <c r="BV93" s="40">
        <v>0</v>
      </c>
      <c r="BW93" s="40">
        <v>0</v>
      </c>
      <c r="BX93" s="40">
        <v>0</v>
      </c>
      <c r="BY93" s="40">
        <v>0</v>
      </c>
      <c r="BZ93" s="40">
        <v>0</v>
      </c>
      <c r="CA93" s="40">
        <v>0</v>
      </c>
      <c r="CB93" s="40">
        <v>0</v>
      </c>
      <c r="CC93" s="40">
        <v>0</v>
      </c>
      <c r="CD93" s="40">
        <v>0</v>
      </c>
      <c r="CE93" s="40">
        <v>0</v>
      </c>
      <c r="CF93" s="40">
        <v>0</v>
      </c>
      <c r="CG93" s="40">
        <v>0</v>
      </c>
      <c r="CH93" s="40">
        <v>0</v>
      </c>
      <c r="CI93" s="40">
        <v>0</v>
      </c>
      <c r="CJ93" s="40">
        <v>0</v>
      </c>
      <c r="CK93" s="40">
        <v>0</v>
      </c>
      <c r="CL93" s="40">
        <v>0</v>
      </c>
      <c r="CM93" s="40">
        <v>0</v>
      </c>
      <c r="CN93" s="40">
        <v>0</v>
      </c>
      <c r="CO93" s="40">
        <v>0</v>
      </c>
      <c r="CP93" s="40">
        <v>0</v>
      </c>
      <c r="CQ93" s="40">
        <v>0</v>
      </c>
      <c r="CR93" s="40">
        <v>0</v>
      </c>
      <c r="CS93" s="40">
        <v>0</v>
      </c>
      <c r="CT93" s="40">
        <v>0</v>
      </c>
      <c r="CU93" s="173" t="s">
        <v>1327</v>
      </c>
      <c r="CV93" s="40">
        <v>0</v>
      </c>
      <c r="CW93" s="40">
        <v>0</v>
      </c>
      <c r="CX93" s="40">
        <v>0</v>
      </c>
      <c r="CY93" s="40">
        <v>0</v>
      </c>
      <c r="CZ93" s="40">
        <v>0</v>
      </c>
      <c r="DA93" s="40">
        <v>0</v>
      </c>
      <c r="DB93" s="215" t="s">
        <v>1327</v>
      </c>
      <c r="DC93" s="40">
        <v>0</v>
      </c>
      <c r="DD93" s="40">
        <v>0</v>
      </c>
      <c r="DE93" s="40">
        <v>0</v>
      </c>
      <c r="DF93" s="40">
        <v>0</v>
      </c>
      <c r="DG93" s="40">
        <v>0</v>
      </c>
      <c r="DH93" s="40">
        <v>0</v>
      </c>
      <c r="DI93" s="215" t="s">
        <v>1327</v>
      </c>
      <c r="DJ93" s="40">
        <v>0</v>
      </c>
      <c r="DK93" s="40">
        <v>0</v>
      </c>
      <c r="DL93" s="40">
        <v>0</v>
      </c>
      <c r="DM93" s="40">
        <v>0</v>
      </c>
      <c r="DN93" s="40">
        <v>0</v>
      </c>
      <c r="DO93" s="40">
        <v>0</v>
      </c>
      <c r="DP93" s="215" t="s">
        <v>1327</v>
      </c>
      <c r="DQ93" s="40">
        <v>0</v>
      </c>
      <c r="DR93" s="40">
        <v>0</v>
      </c>
      <c r="DS93" s="40">
        <v>0</v>
      </c>
      <c r="DT93" s="40">
        <v>0</v>
      </c>
      <c r="DU93" s="40">
        <v>0</v>
      </c>
      <c r="DV93" s="40">
        <v>0</v>
      </c>
      <c r="DW93" s="215" t="s">
        <v>1327</v>
      </c>
      <c r="DX93" s="40">
        <v>0</v>
      </c>
      <c r="DY93" s="40">
        <v>0</v>
      </c>
      <c r="DZ93" s="40">
        <v>0</v>
      </c>
      <c r="EA93" s="40">
        <v>0</v>
      </c>
      <c r="EB93" s="40">
        <v>0</v>
      </c>
      <c r="EC93" s="40">
        <v>0</v>
      </c>
      <c r="ED93" s="215" t="s">
        <v>1327</v>
      </c>
      <c r="EE93" s="40">
        <v>0</v>
      </c>
      <c r="EF93" s="40">
        <v>0</v>
      </c>
      <c r="EG93" s="40">
        <v>0</v>
      </c>
      <c r="EH93" s="40">
        <v>0</v>
      </c>
      <c r="EI93" s="40">
        <v>0</v>
      </c>
      <c r="EJ93" s="40">
        <v>0</v>
      </c>
      <c r="EK93" s="215" t="s">
        <v>1327</v>
      </c>
      <c r="EL93" s="40">
        <v>0</v>
      </c>
      <c r="EM93" s="40">
        <v>0</v>
      </c>
      <c r="EN93" s="40">
        <v>0</v>
      </c>
      <c r="EO93" s="40">
        <v>0</v>
      </c>
      <c r="EP93" s="40">
        <v>0</v>
      </c>
      <c r="EQ93" s="40">
        <v>0</v>
      </c>
      <c r="ER93" s="215" t="s">
        <v>1327</v>
      </c>
      <c r="ES93" s="40">
        <v>0</v>
      </c>
      <c r="ET93" s="40">
        <v>0</v>
      </c>
      <c r="EU93" s="40">
        <v>0</v>
      </c>
      <c r="EV93" s="40">
        <v>0</v>
      </c>
      <c r="EW93" s="40">
        <v>0</v>
      </c>
      <c r="EX93" s="40">
        <v>0</v>
      </c>
      <c r="EY93" s="215" t="s">
        <v>1327</v>
      </c>
      <c r="EZ93" s="40">
        <v>0</v>
      </c>
      <c r="FA93" s="40">
        <v>0</v>
      </c>
      <c r="FB93" s="40">
        <v>0</v>
      </c>
      <c r="FC93" s="40">
        <v>0</v>
      </c>
      <c r="FD93" s="40">
        <v>0</v>
      </c>
      <c r="FE93" s="40">
        <v>0</v>
      </c>
      <c r="FF93" s="215" t="s">
        <v>1327</v>
      </c>
      <c r="FG93" s="40">
        <v>0</v>
      </c>
      <c r="FH93" s="40">
        <v>0</v>
      </c>
      <c r="FI93" s="40">
        <v>0</v>
      </c>
      <c r="FJ93" s="40">
        <v>0</v>
      </c>
      <c r="FK93" s="40">
        <v>0</v>
      </c>
      <c r="FL93" s="40">
        <v>0</v>
      </c>
      <c r="FM93" s="215" t="s">
        <v>1327</v>
      </c>
      <c r="FN93" s="40">
        <v>0</v>
      </c>
      <c r="FO93" s="40">
        <v>0</v>
      </c>
      <c r="FP93" s="40">
        <v>0</v>
      </c>
      <c r="FQ93" s="215" t="s">
        <v>1327</v>
      </c>
      <c r="FR93" s="40">
        <v>0</v>
      </c>
      <c r="FS93" s="40">
        <v>0</v>
      </c>
      <c r="FT93" s="40">
        <v>0</v>
      </c>
      <c r="FU93" s="215" t="s">
        <v>1327</v>
      </c>
      <c r="FV93" s="40">
        <v>0</v>
      </c>
      <c r="FW93" s="40">
        <v>0</v>
      </c>
      <c r="FX93" s="40">
        <v>0</v>
      </c>
      <c r="FY93" s="215" t="s">
        <v>1327</v>
      </c>
      <c r="FZ93" s="40">
        <v>0</v>
      </c>
      <c r="GA93" s="40">
        <v>0</v>
      </c>
      <c r="GB93" s="40">
        <v>0</v>
      </c>
      <c r="GC93" s="215" t="s">
        <v>1327</v>
      </c>
      <c r="GD93" s="40">
        <v>0</v>
      </c>
      <c r="GE93" s="283">
        <v>0</v>
      </c>
      <c r="GF93" s="283">
        <v>0</v>
      </c>
      <c r="GG93" s="284">
        <v>0</v>
      </c>
      <c r="GH93" s="285"/>
    </row>
    <row r="94" spans="1:190" ht="75" customHeight="1" x14ac:dyDescent="0.3">
      <c r="A94" s="254" t="s">
        <v>1074</v>
      </c>
      <c r="B94" s="35">
        <v>82</v>
      </c>
      <c r="C94" s="35">
        <v>1</v>
      </c>
      <c r="D94" s="36" t="s">
        <v>40</v>
      </c>
      <c r="E94" s="37" t="s">
        <v>233</v>
      </c>
      <c r="F94" s="37" t="s">
        <v>462</v>
      </c>
      <c r="G94" s="38">
        <v>4</v>
      </c>
      <c r="H94" s="38" t="s">
        <v>1074</v>
      </c>
      <c r="I94" s="38" t="s">
        <v>41</v>
      </c>
      <c r="J94" s="38" t="s">
        <v>5</v>
      </c>
      <c r="K94" s="38" t="s">
        <v>221</v>
      </c>
      <c r="L94" s="38" t="s">
        <v>225</v>
      </c>
      <c r="M94" s="40">
        <v>37664892</v>
      </c>
      <c r="N94" s="40">
        <v>37664892</v>
      </c>
      <c r="O94" s="40">
        <v>0</v>
      </c>
      <c r="P94" s="98">
        <v>37664892</v>
      </c>
      <c r="Q94" s="40">
        <v>0</v>
      </c>
      <c r="R94" s="40">
        <v>0</v>
      </c>
      <c r="S94" s="40">
        <v>0</v>
      </c>
      <c r="T94" s="40" t="s">
        <v>5</v>
      </c>
      <c r="U94" s="40">
        <v>0</v>
      </c>
      <c r="V94" s="40">
        <v>0</v>
      </c>
      <c r="W94" s="40">
        <v>0</v>
      </c>
      <c r="X94" s="40">
        <v>0</v>
      </c>
      <c r="Y94" s="40">
        <v>0</v>
      </c>
      <c r="Z94" s="40">
        <v>0</v>
      </c>
      <c r="AA94" s="40">
        <v>0</v>
      </c>
      <c r="AB94" s="40">
        <v>0</v>
      </c>
      <c r="AC94" s="40">
        <v>0</v>
      </c>
      <c r="AD94" s="40">
        <v>0</v>
      </c>
      <c r="AE94" s="40">
        <v>0</v>
      </c>
      <c r="AF94" s="40">
        <v>0</v>
      </c>
      <c r="AG94" s="40">
        <v>0</v>
      </c>
      <c r="AH94" s="40">
        <v>0</v>
      </c>
      <c r="AI94" s="40">
        <v>0</v>
      </c>
      <c r="AJ94" s="40">
        <v>0</v>
      </c>
      <c r="AK94" s="40">
        <v>0</v>
      </c>
      <c r="AL94" s="40">
        <v>0</v>
      </c>
      <c r="AM94" s="40">
        <v>0</v>
      </c>
      <c r="AN94" s="40">
        <v>0</v>
      </c>
      <c r="AO94" s="40">
        <v>0</v>
      </c>
      <c r="AP94" s="40">
        <v>0</v>
      </c>
      <c r="AQ94" s="40">
        <v>0</v>
      </c>
      <c r="AR94" s="40">
        <v>0</v>
      </c>
      <c r="AS94" s="40">
        <v>0</v>
      </c>
      <c r="AT94" s="40">
        <v>0</v>
      </c>
      <c r="AU94" s="40">
        <v>0</v>
      </c>
      <c r="AV94" s="40">
        <v>1292363.21</v>
      </c>
      <c r="AW94" s="40">
        <v>903989.09</v>
      </c>
      <c r="AX94" s="40">
        <v>1608199.1100000003</v>
      </c>
      <c r="AY94" s="40">
        <v>3804551.41</v>
      </c>
      <c r="AZ94" s="40">
        <v>3804551.41</v>
      </c>
      <c r="BA94" s="40">
        <v>426066.61</v>
      </c>
      <c r="BB94" s="40">
        <v>1503877.75</v>
      </c>
      <c r="BC94" s="40">
        <v>1058067.5899999999</v>
      </c>
      <c r="BD94" s="40">
        <v>833333.54</v>
      </c>
      <c r="BE94" s="40">
        <v>1469587.21</v>
      </c>
      <c r="BF94" s="40">
        <v>935826.02</v>
      </c>
      <c r="BG94" s="40">
        <v>1128029.78</v>
      </c>
      <c r="BH94" s="40">
        <v>1018410.96</v>
      </c>
      <c r="BI94" s="40">
        <v>865232.7</v>
      </c>
      <c r="BJ94" s="40">
        <v>538573.14</v>
      </c>
      <c r="BK94" s="40">
        <v>1530632.0499999998</v>
      </c>
      <c r="BL94" s="40">
        <v>703455.24</v>
      </c>
      <c r="BM94" s="40">
        <v>12011092.589999998</v>
      </c>
      <c r="BN94" s="40">
        <v>620213.9</v>
      </c>
      <c r="BO94" s="40">
        <v>1735914.3299999998</v>
      </c>
      <c r="BP94" s="40">
        <v>650403.39999999991</v>
      </c>
      <c r="BQ94" s="40">
        <v>683438.64999999991</v>
      </c>
      <c r="BR94" s="40">
        <v>1621181.79</v>
      </c>
      <c r="BS94" s="40">
        <v>1041992.69</v>
      </c>
      <c r="BT94" s="40">
        <v>743877.09</v>
      </c>
      <c r="BU94" s="40">
        <v>2080310.4100000001</v>
      </c>
      <c r="BV94" s="40">
        <v>619521.05999999994</v>
      </c>
      <c r="BW94" s="40">
        <v>672768.83000000007</v>
      </c>
      <c r="BX94" s="40">
        <v>1269231.3799999999</v>
      </c>
      <c r="BY94" s="40">
        <v>1059489.5499999998</v>
      </c>
      <c r="BZ94" s="40">
        <v>12798343.080000002</v>
      </c>
      <c r="CA94" s="40">
        <v>262827.25</v>
      </c>
      <c r="CB94" s="40">
        <v>1079799.73</v>
      </c>
      <c r="CC94" s="40">
        <v>102386.61</v>
      </c>
      <c r="CD94" s="40">
        <v>0</v>
      </c>
      <c r="CE94" s="40">
        <v>0</v>
      </c>
      <c r="CF94" s="40">
        <v>0</v>
      </c>
      <c r="CG94" s="40">
        <v>1254228.8600000001</v>
      </c>
      <c r="CH94" s="40">
        <v>1157625.3799999999</v>
      </c>
      <c r="CI94" s="40">
        <v>367993.79</v>
      </c>
      <c r="CJ94" s="40">
        <v>399347.38</v>
      </c>
      <c r="CK94" s="40">
        <v>1368007.1</v>
      </c>
      <c r="CL94" s="40">
        <v>1400427.6199999999</v>
      </c>
      <c r="CM94" s="40">
        <v>7392643.7199999997</v>
      </c>
      <c r="CN94" s="40">
        <v>36386145.409999996</v>
      </c>
      <c r="CO94" s="40">
        <v>0</v>
      </c>
      <c r="CP94" s="40">
        <v>0</v>
      </c>
      <c r="CQ94" s="40">
        <v>131239.96</v>
      </c>
      <c r="CR94" s="40">
        <v>0</v>
      </c>
      <c r="CS94" s="40">
        <v>0</v>
      </c>
      <c r="CT94" s="40">
        <v>131239.96</v>
      </c>
      <c r="CU94" s="173" t="s">
        <v>1327</v>
      </c>
      <c r="CV94" s="40">
        <v>131239.96</v>
      </c>
      <c r="CW94" s="40">
        <v>0</v>
      </c>
      <c r="CX94" s="40">
        <v>0</v>
      </c>
      <c r="CY94" s="40">
        <v>0</v>
      </c>
      <c r="CZ94" s="40">
        <v>0</v>
      </c>
      <c r="DA94" s="40">
        <v>131239.96</v>
      </c>
      <c r="DB94" s="215" t="s">
        <v>1327</v>
      </c>
      <c r="DC94" s="40">
        <v>131239.96</v>
      </c>
      <c r="DD94" s="40">
        <v>0</v>
      </c>
      <c r="DE94" s="40">
        <v>248274.65</v>
      </c>
      <c r="DF94" s="40">
        <v>0</v>
      </c>
      <c r="DG94" s="40">
        <v>0</v>
      </c>
      <c r="DH94" s="40">
        <v>379514.61</v>
      </c>
      <c r="DI94" s="215" t="s">
        <v>1327</v>
      </c>
      <c r="DJ94" s="40">
        <v>379514.61</v>
      </c>
      <c r="DK94" s="40">
        <v>248274.62</v>
      </c>
      <c r="DL94" s="40">
        <v>0</v>
      </c>
      <c r="DM94" s="40">
        <v>248274.62</v>
      </c>
      <c r="DN94" s="40">
        <v>0</v>
      </c>
      <c r="DO94" s="40">
        <v>379514.61</v>
      </c>
      <c r="DP94" s="215">
        <v>1.5286081597869328</v>
      </c>
      <c r="DQ94" s="40">
        <v>131239.99</v>
      </c>
      <c r="DR94" s="40">
        <v>0</v>
      </c>
      <c r="DS94" s="40">
        <v>0</v>
      </c>
      <c r="DT94" s="40">
        <v>248274.62</v>
      </c>
      <c r="DU94" s="40">
        <v>0</v>
      </c>
      <c r="DV94" s="40">
        <v>379514.61</v>
      </c>
      <c r="DW94" s="215">
        <v>1.5286081597869328</v>
      </c>
      <c r="DX94" s="40">
        <v>131239.99</v>
      </c>
      <c r="DY94" s="40">
        <v>0</v>
      </c>
      <c r="DZ94" s="40">
        <v>0</v>
      </c>
      <c r="EA94" s="40">
        <v>248274.62</v>
      </c>
      <c r="EB94" s="40">
        <v>0</v>
      </c>
      <c r="EC94" s="40">
        <v>379514.61</v>
      </c>
      <c r="ED94" s="215">
        <v>1.5286081597869328</v>
      </c>
      <c r="EE94" s="40">
        <v>131239.99</v>
      </c>
      <c r="EF94" s="40">
        <v>0</v>
      </c>
      <c r="EG94" s="40">
        <v>0</v>
      </c>
      <c r="EH94" s="40">
        <v>248274.62</v>
      </c>
      <c r="EI94" s="40">
        <v>0</v>
      </c>
      <c r="EJ94" s="40">
        <v>379514.61</v>
      </c>
      <c r="EK94" s="215">
        <v>1.5286081597869328</v>
      </c>
      <c r="EL94" s="40">
        <v>131239.99</v>
      </c>
      <c r="EM94" s="40">
        <v>0</v>
      </c>
      <c r="EN94" s="40">
        <v>0</v>
      </c>
      <c r="EO94" s="40">
        <v>248274.62</v>
      </c>
      <c r="EP94" s="40">
        <v>0</v>
      </c>
      <c r="EQ94" s="40">
        <v>379514.61</v>
      </c>
      <c r="ER94" s="215">
        <v>1.5286081597869328</v>
      </c>
      <c r="ES94" s="40">
        <v>131239.99</v>
      </c>
      <c r="ET94" s="40">
        <v>0</v>
      </c>
      <c r="EU94" s="40">
        <v>0</v>
      </c>
      <c r="EV94" s="40">
        <v>248274.62</v>
      </c>
      <c r="EW94" s="40">
        <v>0</v>
      </c>
      <c r="EX94" s="40">
        <v>379514.61</v>
      </c>
      <c r="EY94" s="215">
        <v>1.5286081597869328</v>
      </c>
      <c r="EZ94" s="40">
        <v>131239.99</v>
      </c>
      <c r="FA94" s="40">
        <v>0</v>
      </c>
      <c r="FB94" s="40">
        <v>0</v>
      </c>
      <c r="FC94" s="40">
        <v>248274.62</v>
      </c>
      <c r="FD94" s="40">
        <v>0</v>
      </c>
      <c r="FE94" s="40">
        <v>379514.61</v>
      </c>
      <c r="FF94" s="215">
        <v>1.5286081597869328</v>
      </c>
      <c r="FG94" s="40">
        <v>131239.99</v>
      </c>
      <c r="FH94" s="40">
        <v>0</v>
      </c>
      <c r="FI94" s="40">
        <v>0</v>
      </c>
      <c r="FJ94" s="40">
        <v>0</v>
      </c>
      <c r="FK94" s="40">
        <v>0</v>
      </c>
      <c r="FL94" s="40">
        <v>0</v>
      </c>
      <c r="FM94" s="215" t="s">
        <v>1327</v>
      </c>
      <c r="FN94" s="40">
        <v>0</v>
      </c>
      <c r="FO94" s="40">
        <v>0</v>
      </c>
      <c r="FP94" s="40">
        <v>0</v>
      </c>
      <c r="FQ94" s="215" t="s">
        <v>1327</v>
      </c>
      <c r="FR94" s="40">
        <v>0</v>
      </c>
      <c r="FS94" s="40">
        <v>0</v>
      </c>
      <c r="FT94" s="40">
        <v>0</v>
      </c>
      <c r="FU94" s="215" t="s">
        <v>1327</v>
      </c>
      <c r="FV94" s="40">
        <v>0</v>
      </c>
      <c r="FW94" s="40">
        <v>0</v>
      </c>
      <c r="FX94" s="40">
        <v>0</v>
      </c>
      <c r="FY94" s="215" t="s">
        <v>1327</v>
      </c>
      <c r="FZ94" s="40">
        <v>0</v>
      </c>
      <c r="GA94" s="40">
        <v>0</v>
      </c>
      <c r="GB94" s="40">
        <v>0</v>
      </c>
      <c r="GC94" s="215" t="s">
        <v>1327</v>
      </c>
      <c r="GD94" s="40">
        <v>0</v>
      </c>
      <c r="GE94" s="283">
        <v>248274.62</v>
      </c>
      <c r="GF94" s="283">
        <v>0</v>
      </c>
      <c r="GG94" s="284">
        <v>36254905.420000002</v>
      </c>
      <c r="GH94" s="285"/>
    </row>
    <row r="95" spans="1:190" ht="75" customHeight="1" x14ac:dyDescent="0.3">
      <c r="A95" s="254" t="s">
        <v>1255</v>
      </c>
      <c r="B95" s="35">
        <v>83</v>
      </c>
      <c r="C95" s="35">
        <v>10</v>
      </c>
      <c r="D95" s="36" t="s">
        <v>172</v>
      </c>
      <c r="E95" s="37" t="s">
        <v>327</v>
      </c>
      <c r="F95" s="37" t="s">
        <v>578</v>
      </c>
      <c r="G95" s="38">
        <v>1</v>
      </c>
      <c r="H95" s="38" t="s">
        <v>1255</v>
      </c>
      <c r="I95" s="38" t="s">
        <v>118</v>
      </c>
      <c r="J95" s="38" t="s">
        <v>119</v>
      </c>
      <c r="K95" s="38" t="s">
        <v>222</v>
      </c>
      <c r="L95" s="38" t="s">
        <v>225</v>
      </c>
      <c r="M95" s="40">
        <v>961112</v>
      </c>
      <c r="N95" s="40">
        <v>961112</v>
      </c>
      <c r="O95" s="40">
        <v>0</v>
      </c>
      <c r="P95" s="40">
        <v>0</v>
      </c>
      <c r="Q95" s="98">
        <v>961112</v>
      </c>
      <c r="R95" s="40">
        <v>0</v>
      </c>
      <c r="S95" s="40">
        <v>0</v>
      </c>
      <c r="T95" s="40" t="s">
        <v>119</v>
      </c>
      <c r="U95" s="40">
        <v>0</v>
      </c>
      <c r="V95" s="40">
        <v>5037.17</v>
      </c>
      <c r="W95" s="40">
        <v>0</v>
      </c>
      <c r="X95" s="40">
        <v>16094.52</v>
      </c>
      <c r="Y95" s="40">
        <v>0</v>
      </c>
      <c r="Z95" s="40">
        <v>0</v>
      </c>
      <c r="AA95" s="40">
        <v>4470.1400000000003</v>
      </c>
      <c r="AB95" s="40">
        <v>0</v>
      </c>
      <c r="AC95" s="40">
        <v>7808.1</v>
      </c>
      <c r="AD95" s="40">
        <v>0</v>
      </c>
      <c r="AE95" s="40">
        <v>0</v>
      </c>
      <c r="AF95" s="40">
        <v>0</v>
      </c>
      <c r="AG95" s="40">
        <v>64429.96</v>
      </c>
      <c r="AH95" s="40">
        <v>0</v>
      </c>
      <c r="AI95" s="40">
        <v>92802.72</v>
      </c>
      <c r="AJ95" s="40">
        <v>97839.89</v>
      </c>
      <c r="AK95" s="40">
        <v>361869.83999999997</v>
      </c>
      <c r="AL95" s="40">
        <v>459709.73</v>
      </c>
      <c r="AM95" s="40">
        <v>0</v>
      </c>
      <c r="AN95" s="40">
        <v>114642.14</v>
      </c>
      <c r="AO95" s="40">
        <v>0</v>
      </c>
      <c r="AP95" s="40">
        <v>0</v>
      </c>
      <c r="AQ95" s="40">
        <v>112542.43</v>
      </c>
      <c r="AR95" s="40">
        <v>0</v>
      </c>
      <c r="AS95" s="40">
        <v>0</v>
      </c>
      <c r="AT95" s="40">
        <v>0</v>
      </c>
      <c r="AU95" s="40">
        <v>0</v>
      </c>
      <c r="AV95" s="40">
        <v>0</v>
      </c>
      <c r="AW95" s="40">
        <v>135622.81</v>
      </c>
      <c r="AX95" s="40">
        <v>0</v>
      </c>
      <c r="AY95" s="40">
        <v>362807.38</v>
      </c>
      <c r="AZ95" s="40">
        <v>822517.11</v>
      </c>
      <c r="BA95" s="40">
        <v>0</v>
      </c>
      <c r="BB95" s="40">
        <v>138594.75</v>
      </c>
      <c r="BC95" s="40">
        <v>0</v>
      </c>
      <c r="BD95" s="40">
        <v>0</v>
      </c>
      <c r="BE95" s="40">
        <v>0</v>
      </c>
      <c r="BF95" s="40">
        <v>0</v>
      </c>
      <c r="BG95" s="40">
        <v>0</v>
      </c>
      <c r="BH95" s="40">
        <v>0</v>
      </c>
      <c r="BI95" s="40">
        <v>0</v>
      </c>
      <c r="BJ95" s="40">
        <v>0</v>
      </c>
      <c r="BK95" s="40">
        <v>0</v>
      </c>
      <c r="BL95" s="40">
        <v>0</v>
      </c>
      <c r="BM95" s="40">
        <v>138594.75</v>
      </c>
      <c r="BN95" s="40">
        <v>0</v>
      </c>
      <c r="BO95" s="40">
        <v>0</v>
      </c>
      <c r="BP95" s="40">
        <v>0</v>
      </c>
      <c r="BQ95" s="40">
        <v>0</v>
      </c>
      <c r="BR95" s="40">
        <v>0</v>
      </c>
      <c r="BS95" s="40">
        <v>0</v>
      </c>
      <c r="BT95" s="40">
        <v>0</v>
      </c>
      <c r="BU95" s="40">
        <v>0</v>
      </c>
      <c r="BV95" s="40">
        <v>0</v>
      </c>
      <c r="BW95" s="40">
        <v>0</v>
      </c>
      <c r="BX95" s="40">
        <v>0</v>
      </c>
      <c r="BY95" s="40">
        <v>0</v>
      </c>
      <c r="BZ95" s="40">
        <v>0</v>
      </c>
      <c r="CA95" s="40">
        <v>0</v>
      </c>
      <c r="CB95" s="40">
        <v>0</v>
      </c>
      <c r="CC95" s="40">
        <v>0</v>
      </c>
      <c r="CD95" s="40">
        <v>0</v>
      </c>
      <c r="CE95" s="40">
        <v>0</v>
      </c>
      <c r="CF95" s="40">
        <v>0</v>
      </c>
      <c r="CG95" s="40">
        <v>0</v>
      </c>
      <c r="CH95" s="40">
        <v>0</v>
      </c>
      <c r="CI95" s="40">
        <v>0</v>
      </c>
      <c r="CJ95" s="40">
        <v>0</v>
      </c>
      <c r="CK95" s="40">
        <v>0</v>
      </c>
      <c r="CL95" s="40">
        <v>0</v>
      </c>
      <c r="CM95" s="40">
        <v>0</v>
      </c>
      <c r="CN95" s="40">
        <v>961111.86</v>
      </c>
      <c r="CO95" s="40">
        <v>0</v>
      </c>
      <c r="CP95" s="40">
        <v>0</v>
      </c>
      <c r="CQ95" s="40">
        <v>0</v>
      </c>
      <c r="CR95" s="40">
        <v>0</v>
      </c>
      <c r="CS95" s="40">
        <v>0</v>
      </c>
      <c r="CT95" s="40">
        <v>0</v>
      </c>
      <c r="CU95" s="173" t="s">
        <v>1327</v>
      </c>
      <c r="CV95" s="40">
        <v>0</v>
      </c>
      <c r="CW95" s="40">
        <v>0</v>
      </c>
      <c r="CX95" s="40">
        <v>0</v>
      </c>
      <c r="CY95" s="40">
        <v>0</v>
      </c>
      <c r="CZ95" s="40">
        <v>0</v>
      </c>
      <c r="DA95" s="40">
        <v>0</v>
      </c>
      <c r="DB95" s="215" t="s">
        <v>1327</v>
      </c>
      <c r="DC95" s="40">
        <v>0</v>
      </c>
      <c r="DD95" s="40">
        <v>0</v>
      </c>
      <c r="DE95" s="40">
        <v>0</v>
      </c>
      <c r="DF95" s="40">
        <v>0</v>
      </c>
      <c r="DG95" s="40">
        <v>0</v>
      </c>
      <c r="DH95" s="40">
        <v>0</v>
      </c>
      <c r="DI95" s="215" t="s">
        <v>1327</v>
      </c>
      <c r="DJ95" s="40">
        <v>0</v>
      </c>
      <c r="DK95" s="40">
        <v>0</v>
      </c>
      <c r="DL95" s="40">
        <v>0</v>
      </c>
      <c r="DM95" s="40">
        <v>0</v>
      </c>
      <c r="DN95" s="40">
        <v>0</v>
      </c>
      <c r="DO95" s="40">
        <v>0</v>
      </c>
      <c r="DP95" s="215" t="s">
        <v>1327</v>
      </c>
      <c r="DQ95" s="40">
        <v>0</v>
      </c>
      <c r="DR95" s="40">
        <v>0</v>
      </c>
      <c r="DS95" s="40">
        <v>0</v>
      </c>
      <c r="DT95" s="40">
        <v>0</v>
      </c>
      <c r="DU95" s="40">
        <v>0</v>
      </c>
      <c r="DV95" s="40">
        <v>0</v>
      </c>
      <c r="DW95" s="215" t="s">
        <v>1327</v>
      </c>
      <c r="DX95" s="40">
        <v>0</v>
      </c>
      <c r="DY95" s="40">
        <v>0</v>
      </c>
      <c r="DZ95" s="40">
        <v>0</v>
      </c>
      <c r="EA95" s="40">
        <v>0</v>
      </c>
      <c r="EB95" s="40">
        <v>0</v>
      </c>
      <c r="EC95" s="40">
        <v>0</v>
      </c>
      <c r="ED95" s="215" t="s">
        <v>1327</v>
      </c>
      <c r="EE95" s="40">
        <v>0</v>
      </c>
      <c r="EF95" s="40">
        <v>0</v>
      </c>
      <c r="EG95" s="40">
        <v>0</v>
      </c>
      <c r="EH95" s="40">
        <v>0</v>
      </c>
      <c r="EI95" s="40">
        <v>0</v>
      </c>
      <c r="EJ95" s="40">
        <v>0</v>
      </c>
      <c r="EK95" s="215" t="s">
        <v>1327</v>
      </c>
      <c r="EL95" s="40">
        <v>0</v>
      </c>
      <c r="EM95" s="40">
        <v>0</v>
      </c>
      <c r="EN95" s="40">
        <v>0</v>
      </c>
      <c r="EO95" s="40">
        <v>0</v>
      </c>
      <c r="EP95" s="40">
        <v>0</v>
      </c>
      <c r="EQ95" s="40">
        <v>0</v>
      </c>
      <c r="ER95" s="215" t="s">
        <v>1327</v>
      </c>
      <c r="ES95" s="40">
        <v>0</v>
      </c>
      <c r="ET95" s="40">
        <v>0</v>
      </c>
      <c r="EU95" s="40">
        <v>0</v>
      </c>
      <c r="EV95" s="40">
        <v>0</v>
      </c>
      <c r="EW95" s="40">
        <v>0</v>
      </c>
      <c r="EX95" s="40">
        <v>0</v>
      </c>
      <c r="EY95" s="215" t="s">
        <v>1327</v>
      </c>
      <c r="EZ95" s="40">
        <v>0</v>
      </c>
      <c r="FA95" s="40">
        <v>0</v>
      </c>
      <c r="FB95" s="40">
        <v>0</v>
      </c>
      <c r="FC95" s="40">
        <v>0</v>
      </c>
      <c r="FD95" s="40">
        <v>0</v>
      </c>
      <c r="FE95" s="40">
        <v>0</v>
      </c>
      <c r="FF95" s="215" t="s">
        <v>1327</v>
      </c>
      <c r="FG95" s="40">
        <v>0</v>
      </c>
      <c r="FH95" s="40">
        <v>0</v>
      </c>
      <c r="FI95" s="40">
        <v>0</v>
      </c>
      <c r="FJ95" s="40">
        <v>0</v>
      </c>
      <c r="FK95" s="40">
        <v>0</v>
      </c>
      <c r="FL95" s="40">
        <v>0</v>
      </c>
      <c r="FM95" s="215" t="s">
        <v>1327</v>
      </c>
      <c r="FN95" s="40">
        <v>0</v>
      </c>
      <c r="FO95" s="40">
        <v>0</v>
      </c>
      <c r="FP95" s="40">
        <v>0</v>
      </c>
      <c r="FQ95" s="215" t="s">
        <v>1327</v>
      </c>
      <c r="FR95" s="40">
        <v>0</v>
      </c>
      <c r="FS95" s="40">
        <v>0</v>
      </c>
      <c r="FT95" s="40">
        <v>0</v>
      </c>
      <c r="FU95" s="215" t="s">
        <v>1327</v>
      </c>
      <c r="FV95" s="40">
        <v>0</v>
      </c>
      <c r="FW95" s="40">
        <v>0</v>
      </c>
      <c r="FX95" s="40">
        <v>0</v>
      </c>
      <c r="FY95" s="215" t="s">
        <v>1327</v>
      </c>
      <c r="FZ95" s="40">
        <v>0</v>
      </c>
      <c r="GA95" s="40">
        <v>0</v>
      </c>
      <c r="GB95" s="40">
        <v>0</v>
      </c>
      <c r="GC95" s="215" t="s">
        <v>1327</v>
      </c>
      <c r="GD95" s="40">
        <v>0</v>
      </c>
      <c r="GE95" s="283">
        <v>0</v>
      </c>
      <c r="GF95" s="283">
        <v>0</v>
      </c>
      <c r="GG95" s="284">
        <v>961111.86</v>
      </c>
      <c r="GH95" s="285"/>
    </row>
    <row r="96" spans="1:190" ht="75" customHeight="1" x14ac:dyDescent="0.3">
      <c r="A96" s="254" t="s">
        <v>1257</v>
      </c>
      <c r="B96" s="35">
        <v>84</v>
      </c>
      <c r="C96" s="35">
        <v>10</v>
      </c>
      <c r="D96" s="38" t="s">
        <v>173</v>
      </c>
      <c r="E96" s="37" t="s">
        <v>328</v>
      </c>
      <c r="F96" s="37" t="s">
        <v>579</v>
      </c>
      <c r="G96" s="41">
        <v>1</v>
      </c>
      <c r="H96" s="38" t="s">
        <v>1257</v>
      </c>
      <c r="I96" s="41" t="s">
        <v>118</v>
      </c>
      <c r="J96" s="41" t="s">
        <v>119</v>
      </c>
      <c r="K96" s="38" t="s">
        <v>222</v>
      </c>
      <c r="L96" s="38" t="s">
        <v>225</v>
      </c>
      <c r="M96" s="40">
        <v>2276753</v>
      </c>
      <c r="N96" s="40">
        <v>2276753</v>
      </c>
      <c r="O96" s="40">
        <v>0</v>
      </c>
      <c r="P96" s="40">
        <v>0</v>
      </c>
      <c r="Q96" s="98">
        <v>2276753</v>
      </c>
      <c r="R96" s="40">
        <v>0</v>
      </c>
      <c r="S96" s="40">
        <v>0</v>
      </c>
      <c r="T96" s="40" t="s">
        <v>119</v>
      </c>
      <c r="U96" s="40">
        <v>0</v>
      </c>
      <c r="V96" s="40">
        <v>231509.08</v>
      </c>
      <c r="W96" s="40">
        <v>0</v>
      </c>
      <c r="X96" s="40">
        <v>92147.16</v>
      </c>
      <c r="Y96" s="40">
        <v>72565.84</v>
      </c>
      <c r="Z96" s="40">
        <v>0</v>
      </c>
      <c r="AA96" s="40">
        <v>60232.68</v>
      </c>
      <c r="AB96" s="40">
        <v>21768.33</v>
      </c>
      <c r="AC96" s="40">
        <v>79.14</v>
      </c>
      <c r="AD96" s="40">
        <v>80980.489999999991</v>
      </c>
      <c r="AE96" s="40">
        <v>28806.91</v>
      </c>
      <c r="AF96" s="40">
        <v>0</v>
      </c>
      <c r="AG96" s="40">
        <v>76865.72</v>
      </c>
      <c r="AH96" s="40">
        <v>26391.79</v>
      </c>
      <c r="AI96" s="40">
        <v>459838.06</v>
      </c>
      <c r="AJ96" s="40">
        <v>691347.14</v>
      </c>
      <c r="AK96" s="40">
        <v>876243.82999999984</v>
      </c>
      <c r="AL96" s="40">
        <v>1567590.9699999997</v>
      </c>
      <c r="AM96" s="40">
        <v>17342.53</v>
      </c>
      <c r="AN96" s="40">
        <v>74148.289999999994</v>
      </c>
      <c r="AO96" s="40">
        <v>305370.75</v>
      </c>
      <c r="AP96" s="40">
        <v>190753.68</v>
      </c>
      <c r="AQ96" s="40">
        <v>121545.98</v>
      </c>
      <c r="AR96" s="40">
        <v>0</v>
      </c>
      <c r="AS96" s="40">
        <v>0</v>
      </c>
      <c r="AT96" s="40">
        <v>0</v>
      </c>
      <c r="AU96" s="40">
        <v>0</v>
      </c>
      <c r="AV96" s="40">
        <v>0</v>
      </c>
      <c r="AW96" s="40">
        <v>0</v>
      </c>
      <c r="AX96" s="40">
        <v>-56.07</v>
      </c>
      <c r="AY96" s="40">
        <v>709105.16</v>
      </c>
      <c r="AZ96" s="40">
        <v>2276696.13</v>
      </c>
      <c r="BA96" s="40">
        <v>0</v>
      </c>
      <c r="BB96" s="40">
        <v>0</v>
      </c>
      <c r="BC96" s="40">
        <v>0</v>
      </c>
      <c r="BD96" s="40">
        <v>0</v>
      </c>
      <c r="BE96" s="40">
        <v>0</v>
      </c>
      <c r="BF96" s="40">
        <v>0</v>
      </c>
      <c r="BG96" s="40">
        <v>0</v>
      </c>
      <c r="BH96" s="40">
        <v>0</v>
      </c>
      <c r="BI96" s="40">
        <v>0</v>
      </c>
      <c r="BJ96" s="40">
        <v>0</v>
      </c>
      <c r="BK96" s="40">
        <v>0</v>
      </c>
      <c r="BL96" s="40">
        <v>0</v>
      </c>
      <c r="BM96" s="40">
        <v>0</v>
      </c>
      <c r="BN96" s="40">
        <v>0</v>
      </c>
      <c r="BO96" s="40">
        <v>0</v>
      </c>
      <c r="BP96" s="40">
        <v>0</v>
      </c>
      <c r="BQ96" s="40">
        <v>0</v>
      </c>
      <c r="BR96" s="40">
        <v>0</v>
      </c>
      <c r="BS96" s="40">
        <v>0</v>
      </c>
      <c r="BT96" s="40">
        <v>0</v>
      </c>
      <c r="BU96" s="40">
        <v>0</v>
      </c>
      <c r="BV96" s="40">
        <v>0</v>
      </c>
      <c r="BW96" s="40">
        <v>0</v>
      </c>
      <c r="BX96" s="40">
        <v>0</v>
      </c>
      <c r="BY96" s="40">
        <v>0</v>
      </c>
      <c r="BZ96" s="40">
        <v>0</v>
      </c>
      <c r="CA96" s="40">
        <v>0</v>
      </c>
      <c r="CB96" s="40">
        <v>0</v>
      </c>
      <c r="CC96" s="40">
        <v>0</v>
      </c>
      <c r="CD96" s="40">
        <v>0</v>
      </c>
      <c r="CE96" s="40">
        <v>0</v>
      </c>
      <c r="CF96" s="40">
        <v>0</v>
      </c>
      <c r="CG96" s="40">
        <v>0</v>
      </c>
      <c r="CH96" s="40">
        <v>0</v>
      </c>
      <c r="CI96" s="40">
        <v>0</v>
      </c>
      <c r="CJ96" s="40">
        <v>0</v>
      </c>
      <c r="CK96" s="40">
        <v>0</v>
      </c>
      <c r="CL96" s="40">
        <v>0</v>
      </c>
      <c r="CM96" s="40">
        <v>0</v>
      </c>
      <c r="CN96" s="40">
        <v>2276696.13</v>
      </c>
      <c r="CO96" s="40">
        <v>0</v>
      </c>
      <c r="CP96" s="40">
        <v>0</v>
      </c>
      <c r="CQ96" s="40">
        <v>0</v>
      </c>
      <c r="CR96" s="40">
        <v>0</v>
      </c>
      <c r="CS96" s="40">
        <v>0</v>
      </c>
      <c r="CT96" s="40">
        <v>0</v>
      </c>
      <c r="CU96" s="173" t="s">
        <v>1327</v>
      </c>
      <c r="CV96" s="40">
        <v>0</v>
      </c>
      <c r="CW96" s="40">
        <v>0</v>
      </c>
      <c r="CX96" s="40">
        <v>0</v>
      </c>
      <c r="CY96" s="40">
        <v>0</v>
      </c>
      <c r="CZ96" s="40">
        <v>0</v>
      </c>
      <c r="DA96" s="40">
        <v>0</v>
      </c>
      <c r="DB96" s="215" t="s">
        <v>1327</v>
      </c>
      <c r="DC96" s="40">
        <v>0</v>
      </c>
      <c r="DD96" s="40">
        <v>0</v>
      </c>
      <c r="DE96" s="40">
        <v>0</v>
      </c>
      <c r="DF96" s="40">
        <v>0</v>
      </c>
      <c r="DG96" s="40">
        <v>0</v>
      </c>
      <c r="DH96" s="40">
        <v>0</v>
      </c>
      <c r="DI96" s="215" t="s">
        <v>1327</v>
      </c>
      <c r="DJ96" s="40">
        <v>0</v>
      </c>
      <c r="DK96" s="40">
        <v>0</v>
      </c>
      <c r="DL96" s="40">
        <v>0</v>
      </c>
      <c r="DM96" s="40">
        <v>0</v>
      </c>
      <c r="DN96" s="40">
        <v>0</v>
      </c>
      <c r="DO96" s="40">
        <v>0</v>
      </c>
      <c r="DP96" s="215" t="s">
        <v>1327</v>
      </c>
      <c r="DQ96" s="40">
        <v>0</v>
      </c>
      <c r="DR96" s="40">
        <v>0</v>
      </c>
      <c r="DS96" s="40">
        <v>0</v>
      </c>
      <c r="DT96" s="40">
        <v>0</v>
      </c>
      <c r="DU96" s="40">
        <v>0</v>
      </c>
      <c r="DV96" s="40">
        <v>0</v>
      </c>
      <c r="DW96" s="215" t="s">
        <v>1327</v>
      </c>
      <c r="DX96" s="40">
        <v>0</v>
      </c>
      <c r="DY96" s="40">
        <v>0</v>
      </c>
      <c r="DZ96" s="40">
        <v>0</v>
      </c>
      <c r="EA96" s="40">
        <v>0</v>
      </c>
      <c r="EB96" s="40">
        <v>0</v>
      </c>
      <c r="EC96" s="40">
        <v>0</v>
      </c>
      <c r="ED96" s="215" t="s">
        <v>1327</v>
      </c>
      <c r="EE96" s="40">
        <v>0</v>
      </c>
      <c r="EF96" s="40">
        <v>0</v>
      </c>
      <c r="EG96" s="40">
        <v>0</v>
      </c>
      <c r="EH96" s="40">
        <v>0</v>
      </c>
      <c r="EI96" s="40">
        <v>0</v>
      </c>
      <c r="EJ96" s="40">
        <v>0</v>
      </c>
      <c r="EK96" s="215" t="s">
        <v>1327</v>
      </c>
      <c r="EL96" s="40">
        <v>0</v>
      </c>
      <c r="EM96" s="40">
        <v>0</v>
      </c>
      <c r="EN96" s="40">
        <v>0</v>
      </c>
      <c r="EO96" s="40">
        <v>0</v>
      </c>
      <c r="EP96" s="40">
        <v>0</v>
      </c>
      <c r="EQ96" s="40">
        <v>0</v>
      </c>
      <c r="ER96" s="215" t="s">
        <v>1327</v>
      </c>
      <c r="ES96" s="40">
        <v>0</v>
      </c>
      <c r="ET96" s="40">
        <v>0</v>
      </c>
      <c r="EU96" s="40">
        <v>0</v>
      </c>
      <c r="EV96" s="40">
        <v>0</v>
      </c>
      <c r="EW96" s="40">
        <v>0</v>
      </c>
      <c r="EX96" s="40">
        <v>0</v>
      </c>
      <c r="EY96" s="215" t="s">
        <v>1327</v>
      </c>
      <c r="EZ96" s="40">
        <v>0</v>
      </c>
      <c r="FA96" s="40">
        <v>0</v>
      </c>
      <c r="FB96" s="40">
        <v>0</v>
      </c>
      <c r="FC96" s="40">
        <v>0</v>
      </c>
      <c r="FD96" s="40">
        <v>0</v>
      </c>
      <c r="FE96" s="40">
        <v>0</v>
      </c>
      <c r="FF96" s="215" t="s">
        <v>1327</v>
      </c>
      <c r="FG96" s="40">
        <v>0</v>
      </c>
      <c r="FH96" s="40">
        <v>0</v>
      </c>
      <c r="FI96" s="40">
        <v>0</v>
      </c>
      <c r="FJ96" s="40">
        <v>0</v>
      </c>
      <c r="FK96" s="40">
        <v>0</v>
      </c>
      <c r="FL96" s="40">
        <v>0</v>
      </c>
      <c r="FM96" s="215" t="s">
        <v>1327</v>
      </c>
      <c r="FN96" s="40">
        <v>0</v>
      </c>
      <c r="FO96" s="40">
        <v>0</v>
      </c>
      <c r="FP96" s="40">
        <v>0</v>
      </c>
      <c r="FQ96" s="215" t="s">
        <v>1327</v>
      </c>
      <c r="FR96" s="40">
        <v>0</v>
      </c>
      <c r="FS96" s="40">
        <v>0</v>
      </c>
      <c r="FT96" s="40">
        <v>0</v>
      </c>
      <c r="FU96" s="215" t="s">
        <v>1327</v>
      </c>
      <c r="FV96" s="40">
        <v>0</v>
      </c>
      <c r="FW96" s="40">
        <v>0</v>
      </c>
      <c r="FX96" s="40">
        <v>0</v>
      </c>
      <c r="FY96" s="215" t="s">
        <v>1327</v>
      </c>
      <c r="FZ96" s="40">
        <v>0</v>
      </c>
      <c r="GA96" s="40">
        <v>0</v>
      </c>
      <c r="GB96" s="40">
        <v>0</v>
      </c>
      <c r="GC96" s="215" t="s">
        <v>1327</v>
      </c>
      <c r="GD96" s="40">
        <v>0</v>
      </c>
      <c r="GE96" s="283">
        <v>0</v>
      </c>
      <c r="GF96" s="283">
        <v>0</v>
      </c>
      <c r="GG96" s="284">
        <v>2276696.13</v>
      </c>
      <c r="GH96" s="285"/>
    </row>
    <row r="97" spans="1:190" ht="75" customHeight="1" x14ac:dyDescent="0.3">
      <c r="A97" s="254" t="s">
        <v>1260</v>
      </c>
      <c r="B97" s="35">
        <v>85</v>
      </c>
      <c r="C97" s="35">
        <v>11</v>
      </c>
      <c r="D97" s="36" t="s">
        <v>174</v>
      </c>
      <c r="E97" s="37" t="s">
        <v>329</v>
      </c>
      <c r="F97" s="37" t="s">
        <v>581</v>
      </c>
      <c r="G97" s="38">
        <v>1</v>
      </c>
      <c r="H97" s="38" t="s">
        <v>1260</v>
      </c>
      <c r="I97" s="38" t="s">
        <v>118</v>
      </c>
      <c r="J97" s="38" t="s">
        <v>120</v>
      </c>
      <c r="K97" s="38" t="s">
        <v>222</v>
      </c>
      <c r="L97" s="38" t="s">
        <v>225</v>
      </c>
      <c r="M97" s="40">
        <v>18389833</v>
      </c>
      <c r="N97" s="40">
        <v>18389833</v>
      </c>
      <c r="O97" s="40">
        <v>0</v>
      </c>
      <c r="P97" s="98">
        <v>18389833</v>
      </c>
      <c r="Q97" s="40">
        <v>0</v>
      </c>
      <c r="R97" s="40">
        <v>0</v>
      </c>
      <c r="S97" s="40">
        <v>0</v>
      </c>
      <c r="T97" s="40" t="s">
        <v>120</v>
      </c>
      <c r="U97" s="40">
        <v>0</v>
      </c>
      <c r="V97" s="40">
        <v>4797394.08</v>
      </c>
      <c r="W97" s="40">
        <v>383.56</v>
      </c>
      <c r="X97" s="40">
        <v>261563.75</v>
      </c>
      <c r="Y97" s="40">
        <v>1454633.19</v>
      </c>
      <c r="Z97" s="40">
        <v>3648.27</v>
      </c>
      <c r="AA97" s="40">
        <v>172069.24</v>
      </c>
      <c r="AB97" s="40">
        <v>930847.77999999991</v>
      </c>
      <c r="AC97" s="40">
        <v>42759.240000000005</v>
      </c>
      <c r="AD97" s="40">
        <v>634043.62</v>
      </c>
      <c r="AE97" s="40">
        <v>681838.04</v>
      </c>
      <c r="AF97" s="40">
        <v>10763.38</v>
      </c>
      <c r="AG97" s="40">
        <v>543955.38</v>
      </c>
      <c r="AH97" s="40">
        <v>818424.69</v>
      </c>
      <c r="AI97" s="40">
        <v>5554930.1400000006</v>
      </c>
      <c r="AJ97" s="40">
        <v>10352324.220000001</v>
      </c>
      <c r="AK97" s="40">
        <v>5207027.22</v>
      </c>
      <c r="AL97" s="40">
        <v>15559351.440000001</v>
      </c>
      <c r="AM97" s="40">
        <v>678448.13</v>
      </c>
      <c r="AN97" s="40">
        <v>102354.89</v>
      </c>
      <c r="AO97" s="40">
        <v>602083.67999999993</v>
      </c>
      <c r="AP97" s="40">
        <v>1447594.19</v>
      </c>
      <c r="AQ97" s="40">
        <v>0</v>
      </c>
      <c r="AR97" s="40">
        <v>0</v>
      </c>
      <c r="AS97" s="40">
        <v>0</v>
      </c>
      <c r="AT97" s="40">
        <v>0</v>
      </c>
      <c r="AU97" s="40">
        <v>0</v>
      </c>
      <c r="AV97" s="40">
        <v>0</v>
      </c>
      <c r="AW97" s="40">
        <v>0</v>
      </c>
      <c r="AX97" s="40">
        <v>-109.22</v>
      </c>
      <c r="AY97" s="40">
        <v>2830371.6699999995</v>
      </c>
      <c r="AZ97" s="40">
        <v>18389723.109999999</v>
      </c>
      <c r="BA97" s="40">
        <v>0</v>
      </c>
      <c r="BB97" s="40">
        <v>0</v>
      </c>
      <c r="BC97" s="40">
        <v>0</v>
      </c>
      <c r="BD97" s="40">
        <v>0</v>
      </c>
      <c r="BE97" s="40">
        <v>0</v>
      </c>
      <c r="BF97" s="40">
        <v>0</v>
      </c>
      <c r="BG97" s="40">
        <v>0</v>
      </c>
      <c r="BH97" s="40">
        <v>0</v>
      </c>
      <c r="BI97" s="40">
        <v>0</v>
      </c>
      <c r="BJ97" s="40">
        <v>0</v>
      </c>
      <c r="BK97" s="40">
        <v>0</v>
      </c>
      <c r="BL97" s="40">
        <v>0</v>
      </c>
      <c r="BM97" s="40">
        <v>0</v>
      </c>
      <c r="BN97" s="40">
        <v>0</v>
      </c>
      <c r="BO97" s="40">
        <v>0</v>
      </c>
      <c r="BP97" s="40"/>
      <c r="BQ97" s="40">
        <v>0</v>
      </c>
      <c r="BR97" s="40">
        <v>0</v>
      </c>
      <c r="BS97" s="40">
        <v>0</v>
      </c>
      <c r="BT97" s="40">
        <v>0</v>
      </c>
      <c r="BU97" s="40">
        <v>0</v>
      </c>
      <c r="BV97" s="40">
        <v>0</v>
      </c>
      <c r="BW97" s="40">
        <v>0</v>
      </c>
      <c r="BX97" s="40">
        <v>0</v>
      </c>
      <c r="BY97" s="40">
        <v>0</v>
      </c>
      <c r="BZ97" s="40">
        <v>0</v>
      </c>
      <c r="CA97" s="40">
        <v>0</v>
      </c>
      <c r="CB97" s="40">
        <v>0</v>
      </c>
      <c r="CC97" s="40">
        <v>0</v>
      </c>
      <c r="CD97" s="40">
        <v>0</v>
      </c>
      <c r="CE97" s="40">
        <v>0</v>
      </c>
      <c r="CF97" s="40">
        <v>0</v>
      </c>
      <c r="CG97" s="40">
        <v>0</v>
      </c>
      <c r="CH97" s="40">
        <v>0</v>
      </c>
      <c r="CI97" s="40">
        <v>0</v>
      </c>
      <c r="CJ97" s="40">
        <v>0</v>
      </c>
      <c r="CK97" s="40">
        <v>0</v>
      </c>
      <c r="CL97" s="40">
        <v>0</v>
      </c>
      <c r="CM97" s="40">
        <v>0</v>
      </c>
      <c r="CN97" s="40">
        <v>18389723.109999999</v>
      </c>
      <c r="CO97" s="40">
        <v>0</v>
      </c>
      <c r="CP97" s="40">
        <v>0</v>
      </c>
      <c r="CQ97" s="40">
        <v>0</v>
      </c>
      <c r="CR97" s="40">
        <v>0</v>
      </c>
      <c r="CS97" s="40">
        <v>0</v>
      </c>
      <c r="CT97" s="40">
        <v>0</v>
      </c>
      <c r="CU97" s="173" t="s">
        <v>1327</v>
      </c>
      <c r="CV97" s="40">
        <v>0</v>
      </c>
      <c r="CW97" s="40">
        <v>0</v>
      </c>
      <c r="CX97" s="40">
        <v>0</v>
      </c>
      <c r="CY97" s="40">
        <v>0</v>
      </c>
      <c r="CZ97" s="40">
        <v>0</v>
      </c>
      <c r="DA97" s="40">
        <v>0</v>
      </c>
      <c r="DB97" s="215" t="s">
        <v>1327</v>
      </c>
      <c r="DC97" s="40">
        <v>0</v>
      </c>
      <c r="DD97" s="40">
        <v>0</v>
      </c>
      <c r="DE97" s="40">
        <v>0</v>
      </c>
      <c r="DF97" s="40">
        <v>0</v>
      </c>
      <c r="DG97" s="40">
        <v>0</v>
      </c>
      <c r="DH97" s="40">
        <v>0</v>
      </c>
      <c r="DI97" s="215" t="s">
        <v>1327</v>
      </c>
      <c r="DJ97" s="40">
        <v>0</v>
      </c>
      <c r="DK97" s="40">
        <v>0</v>
      </c>
      <c r="DL97" s="40">
        <v>0</v>
      </c>
      <c r="DM97" s="40">
        <v>0</v>
      </c>
      <c r="DN97" s="40">
        <v>0</v>
      </c>
      <c r="DO97" s="40">
        <v>0</v>
      </c>
      <c r="DP97" s="215" t="s">
        <v>1327</v>
      </c>
      <c r="DQ97" s="40">
        <v>0</v>
      </c>
      <c r="DR97" s="40">
        <v>0</v>
      </c>
      <c r="DS97" s="40">
        <v>0</v>
      </c>
      <c r="DT97" s="40">
        <v>0</v>
      </c>
      <c r="DU97" s="40">
        <v>0</v>
      </c>
      <c r="DV97" s="40">
        <v>0</v>
      </c>
      <c r="DW97" s="215" t="s">
        <v>1327</v>
      </c>
      <c r="DX97" s="40">
        <v>0</v>
      </c>
      <c r="DY97" s="40">
        <v>0</v>
      </c>
      <c r="DZ97" s="40">
        <v>0</v>
      </c>
      <c r="EA97" s="40">
        <v>0</v>
      </c>
      <c r="EB97" s="40">
        <v>0</v>
      </c>
      <c r="EC97" s="40">
        <v>0</v>
      </c>
      <c r="ED97" s="215" t="s">
        <v>1327</v>
      </c>
      <c r="EE97" s="40">
        <v>0</v>
      </c>
      <c r="EF97" s="40">
        <v>0</v>
      </c>
      <c r="EG97" s="40">
        <v>0</v>
      </c>
      <c r="EH97" s="40">
        <v>0</v>
      </c>
      <c r="EI97" s="40">
        <v>0</v>
      </c>
      <c r="EJ97" s="40">
        <v>0</v>
      </c>
      <c r="EK97" s="215" t="s">
        <v>1327</v>
      </c>
      <c r="EL97" s="40">
        <v>0</v>
      </c>
      <c r="EM97" s="40">
        <v>0</v>
      </c>
      <c r="EN97" s="40">
        <v>0</v>
      </c>
      <c r="EO97" s="40">
        <v>0</v>
      </c>
      <c r="EP97" s="40">
        <v>0</v>
      </c>
      <c r="EQ97" s="40">
        <v>0</v>
      </c>
      <c r="ER97" s="215" t="s">
        <v>1327</v>
      </c>
      <c r="ES97" s="40">
        <v>0</v>
      </c>
      <c r="ET97" s="40">
        <v>0</v>
      </c>
      <c r="EU97" s="40">
        <v>0</v>
      </c>
      <c r="EV97" s="40">
        <v>0</v>
      </c>
      <c r="EW97" s="40">
        <v>0</v>
      </c>
      <c r="EX97" s="40">
        <v>0</v>
      </c>
      <c r="EY97" s="215" t="s">
        <v>1327</v>
      </c>
      <c r="EZ97" s="40">
        <v>0</v>
      </c>
      <c r="FA97" s="40">
        <v>0</v>
      </c>
      <c r="FB97" s="40">
        <v>0</v>
      </c>
      <c r="FC97" s="40">
        <v>0</v>
      </c>
      <c r="FD97" s="40">
        <v>0</v>
      </c>
      <c r="FE97" s="40">
        <v>0</v>
      </c>
      <c r="FF97" s="215" t="s">
        <v>1327</v>
      </c>
      <c r="FG97" s="40">
        <v>0</v>
      </c>
      <c r="FH97" s="40">
        <v>0</v>
      </c>
      <c r="FI97" s="40">
        <v>0</v>
      </c>
      <c r="FJ97" s="40">
        <v>0</v>
      </c>
      <c r="FK97" s="40">
        <v>0</v>
      </c>
      <c r="FL97" s="40">
        <v>0</v>
      </c>
      <c r="FM97" s="215" t="s">
        <v>1327</v>
      </c>
      <c r="FN97" s="40">
        <v>0</v>
      </c>
      <c r="FO97" s="40">
        <v>0</v>
      </c>
      <c r="FP97" s="40">
        <v>0</v>
      </c>
      <c r="FQ97" s="215" t="s">
        <v>1327</v>
      </c>
      <c r="FR97" s="40">
        <v>0</v>
      </c>
      <c r="FS97" s="40">
        <v>0</v>
      </c>
      <c r="FT97" s="40">
        <v>0</v>
      </c>
      <c r="FU97" s="215" t="s">
        <v>1327</v>
      </c>
      <c r="FV97" s="40">
        <v>0</v>
      </c>
      <c r="FW97" s="40">
        <v>0</v>
      </c>
      <c r="FX97" s="40">
        <v>0</v>
      </c>
      <c r="FY97" s="215" t="s">
        <v>1327</v>
      </c>
      <c r="FZ97" s="40">
        <v>0</v>
      </c>
      <c r="GA97" s="40">
        <v>0</v>
      </c>
      <c r="GB97" s="40">
        <v>0</v>
      </c>
      <c r="GC97" s="215" t="s">
        <v>1327</v>
      </c>
      <c r="GD97" s="40">
        <v>0</v>
      </c>
      <c r="GE97" s="283">
        <v>0</v>
      </c>
      <c r="GF97" s="283">
        <v>0</v>
      </c>
      <c r="GG97" s="284">
        <v>18389723.109999999</v>
      </c>
      <c r="GH97" s="285"/>
    </row>
    <row r="98" spans="1:190" ht="75" customHeight="1" x14ac:dyDescent="0.3">
      <c r="A98" s="254" t="s">
        <v>1262</v>
      </c>
      <c r="B98" s="35">
        <v>86</v>
      </c>
      <c r="C98" s="35">
        <v>12</v>
      </c>
      <c r="D98" s="38" t="s">
        <v>175</v>
      </c>
      <c r="E98" s="37" t="s">
        <v>330</v>
      </c>
      <c r="F98" s="37" t="s">
        <v>582</v>
      </c>
      <c r="G98" s="41">
        <v>1</v>
      </c>
      <c r="H98" s="38" t="s">
        <v>1262</v>
      </c>
      <c r="I98" s="41" t="s">
        <v>118</v>
      </c>
      <c r="J98" s="41" t="s">
        <v>121</v>
      </c>
      <c r="K98" s="38" t="s">
        <v>222</v>
      </c>
      <c r="L98" s="38" t="s">
        <v>225</v>
      </c>
      <c r="M98" s="40">
        <v>20288977</v>
      </c>
      <c r="N98" s="40">
        <v>20288977</v>
      </c>
      <c r="O98" s="98">
        <v>20288977</v>
      </c>
      <c r="P98" s="40">
        <v>0</v>
      </c>
      <c r="Q98" s="40">
        <v>0</v>
      </c>
      <c r="R98" s="40">
        <v>0</v>
      </c>
      <c r="S98" s="40">
        <v>0</v>
      </c>
      <c r="T98" s="40" t="s">
        <v>121</v>
      </c>
      <c r="U98" s="40">
        <v>0</v>
      </c>
      <c r="V98" s="40">
        <v>3497231.12</v>
      </c>
      <c r="W98" s="40">
        <v>0</v>
      </c>
      <c r="X98" s="40">
        <v>8790.3700000000008</v>
      </c>
      <c r="Y98" s="40">
        <v>1729219.01</v>
      </c>
      <c r="Z98" s="40">
        <v>0</v>
      </c>
      <c r="AA98" s="40">
        <v>403336.37</v>
      </c>
      <c r="AB98" s="40">
        <v>726838.16</v>
      </c>
      <c r="AC98" s="40">
        <v>6965.12</v>
      </c>
      <c r="AD98" s="40">
        <v>132060.18</v>
      </c>
      <c r="AE98" s="40">
        <v>1447983.56</v>
      </c>
      <c r="AF98" s="40">
        <v>0</v>
      </c>
      <c r="AG98" s="40">
        <v>14556.06</v>
      </c>
      <c r="AH98" s="40">
        <v>1652233.16</v>
      </c>
      <c r="AI98" s="40">
        <v>6121981.9900000002</v>
      </c>
      <c r="AJ98" s="40">
        <v>9619213.1099999994</v>
      </c>
      <c r="AK98" s="40">
        <v>6455492.3999999994</v>
      </c>
      <c r="AL98" s="40">
        <v>16074705.509999998</v>
      </c>
      <c r="AM98" s="40">
        <v>1384699.82</v>
      </c>
      <c r="AN98" s="40">
        <v>48768.82</v>
      </c>
      <c r="AO98" s="40">
        <v>876265.38</v>
      </c>
      <c r="AP98" s="40">
        <v>1904536.27</v>
      </c>
      <c r="AQ98" s="40">
        <v>0</v>
      </c>
      <c r="AR98" s="40">
        <v>0</v>
      </c>
      <c r="AS98" s="40">
        <v>0</v>
      </c>
      <c r="AT98" s="40">
        <v>0</v>
      </c>
      <c r="AU98" s="40">
        <v>0</v>
      </c>
      <c r="AV98" s="40">
        <v>0</v>
      </c>
      <c r="AW98" s="40">
        <v>0</v>
      </c>
      <c r="AX98" s="40">
        <v>0</v>
      </c>
      <c r="AY98" s="40">
        <v>4214270.29</v>
      </c>
      <c r="AZ98" s="40">
        <v>20288975.799999997</v>
      </c>
      <c r="BA98" s="40">
        <v>0</v>
      </c>
      <c r="BB98" s="40">
        <v>0</v>
      </c>
      <c r="BC98" s="40">
        <v>0</v>
      </c>
      <c r="BD98" s="40">
        <v>0</v>
      </c>
      <c r="BE98" s="40">
        <v>0</v>
      </c>
      <c r="BF98" s="40">
        <v>0</v>
      </c>
      <c r="BG98" s="40">
        <v>0</v>
      </c>
      <c r="BH98" s="40">
        <v>0</v>
      </c>
      <c r="BI98" s="40">
        <v>0</v>
      </c>
      <c r="BJ98" s="40">
        <v>0</v>
      </c>
      <c r="BK98" s="40">
        <v>0</v>
      </c>
      <c r="BL98" s="40">
        <v>0</v>
      </c>
      <c r="BM98" s="40">
        <v>0</v>
      </c>
      <c r="BN98" s="40">
        <v>0</v>
      </c>
      <c r="BO98" s="40">
        <v>0</v>
      </c>
      <c r="BP98" s="40">
        <v>0</v>
      </c>
      <c r="BQ98" s="40">
        <v>0</v>
      </c>
      <c r="BR98" s="40">
        <v>0</v>
      </c>
      <c r="BS98" s="40">
        <v>0</v>
      </c>
      <c r="BT98" s="40">
        <v>0</v>
      </c>
      <c r="BU98" s="40">
        <v>0</v>
      </c>
      <c r="BV98" s="40">
        <v>0</v>
      </c>
      <c r="BW98" s="40">
        <v>0</v>
      </c>
      <c r="BX98" s="40">
        <v>0</v>
      </c>
      <c r="BY98" s="40">
        <v>0</v>
      </c>
      <c r="BZ98" s="40">
        <v>0</v>
      </c>
      <c r="CA98" s="40">
        <v>0</v>
      </c>
      <c r="CB98" s="40">
        <v>0</v>
      </c>
      <c r="CC98" s="40">
        <v>0</v>
      </c>
      <c r="CD98" s="40">
        <v>0</v>
      </c>
      <c r="CE98" s="40">
        <v>0</v>
      </c>
      <c r="CF98" s="40">
        <v>0</v>
      </c>
      <c r="CG98" s="40">
        <v>0</v>
      </c>
      <c r="CH98" s="40">
        <v>0</v>
      </c>
      <c r="CI98" s="40">
        <v>0</v>
      </c>
      <c r="CJ98" s="40">
        <v>0</v>
      </c>
      <c r="CK98" s="40">
        <v>0</v>
      </c>
      <c r="CL98" s="40">
        <v>0</v>
      </c>
      <c r="CM98" s="40">
        <v>0</v>
      </c>
      <c r="CN98" s="40">
        <v>20288975.799999997</v>
      </c>
      <c r="CO98" s="40">
        <v>0</v>
      </c>
      <c r="CP98" s="40">
        <v>0</v>
      </c>
      <c r="CQ98" s="40">
        <v>0</v>
      </c>
      <c r="CR98" s="40">
        <v>0</v>
      </c>
      <c r="CS98" s="40">
        <v>0</v>
      </c>
      <c r="CT98" s="40">
        <v>0</v>
      </c>
      <c r="CU98" s="173" t="s">
        <v>1327</v>
      </c>
      <c r="CV98" s="40">
        <v>0</v>
      </c>
      <c r="CW98" s="40">
        <v>0</v>
      </c>
      <c r="CX98" s="40">
        <v>0</v>
      </c>
      <c r="CY98" s="40">
        <v>0</v>
      </c>
      <c r="CZ98" s="40">
        <v>0</v>
      </c>
      <c r="DA98" s="40">
        <v>0</v>
      </c>
      <c r="DB98" s="215" t="s">
        <v>1327</v>
      </c>
      <c r="DC98" s="40">
        <v>0</v>
      </c>
      <c r="DD98" s="40">
        <v>0</v>
      </c>
      <c r="DE98" s="40">
        <v>0</v>
      </c>
      <c r="DF98" s="40">
        <v>0</v>
      </c>
      <c r="DG98" s="40">
        <v>0</v>
      </c>
      <c r="DH98" s="40">
        <v>0</v>
      </c>
      <c r="DI98" s="215" t="s">
        <v>1327</v>
      </c>
      <c r="DJ98" s="40">
        <v>0</v>
      </c>
      <c r="DK98" s="40">
        <v>0</v>
      </c>
      <c r="DL98" s="40">
        <v>0</v>
      </c>
      <c r="DM98" s="40">
        <v>0</v>
      </c>
      <c r="DN98" s="40">
        <v>0</v>
      </c>
      <c r="DO98" s="40">
        <v>0</v>
      </c>
      <c r="DP98" s="215" t="s">
        <v>1327</v>
      </c>
      <c r="DQ98" s="40">
        <v>0</v>
      </c>
      <c r="DR98" s="40">
        <v>0</v>
      </c>
      <c r="DS98" s="40">
        <v>0</v>
      </c>
      <c r="DT98" s="40">
        <v>0</v>
      </c>
      <c r="DU98" s="40">
        <v>0</v>
      </c>
      <c r="DV98" s="40">
        <v>0</v>
      </c>
      <c r="DW98" s="215" t="s">
        <v>1327</v>
      </c>
      <c r="DX98" s="40">
        <v>0</v>
      </c>
      <c r="DY98" s="40">
        <v>0</v>
      </c>
      <c r="DZ98" s="40">
        <v>0</v>
      </c>
      <c r="EA98" s="40">
        <v>0</v>
      </c>
      <c r="EB98" s="40">
        <v>0</v>
      </c>
      <c r="EC98" s="40">
        <v>0</v>
      </c>
      <c r="ED98" s="215" t="s">
        <v>1327</v>
      </c>
      <c r="EE98" s="40">
        <v>0</v>
      </c>
      <c r="EF98" s="40">
        <v>0</v>
      </c>
      <c r="EG98" s="40">
        <v>0</v>
      </c>
      <c r="EH98" s="40">
        <v>0</v>
      </c>
      <c r="EI98" s="40">
        <v>0</v>
      </c>
      <c r="EJ98" s="40">
        <v>0</v>
      </c>
      <c r="EK98" s="215" t="s">
        <v>1327</v>
      </c>
      <c r="EL98" s="40">
        <v>0</v>
      </c>
      <c r="EM98" s="40">
        <v>0</v>
      </c>
      <c r="EN98" s="40">
        <v>0</v>
      </c>
      <c r="EO98" s="40">
        <v>0</v>
      </c>
      <c r="EP98" s="40">
        <v>0</v>
      </c>
      <c r="EQ98" s="40">
        <v>0</v>
      </c>
      <c r="ER98" s="215" t="s">
        <v>1327</v>
      </c>
      <c r="ES98" s="40">
        <v>0</v>
      </c>
      <c r="ET98" s="40">
        <v>0</v>
      </c>
      <c r="EU98" s="40">
        <v>0</v>
      </c>
      <c r="EV98" s="40">
        <v>0</v>
      </c>
      <c r="EW98" s="40">
        <v>0</v>
      </c>
      <c r="EX98" s="40">
        <v>0</v>
      </c>
      <c r="EY98" s="215" t="s">
        <v>1327</v>
      </c>
      <c r="EZ98" s="40">
        <v>0</v>
      </c>
      <c r="FA98" s="40">
        <v>0</v>
      </c>
      <c r="FB98" s="40">
        <v>0</v>
      </c>
      <c r="FC98" s="40">
        <v>0</v>
      </c>
      <c r="FD98" s="40">
        <v>0</v>
      </c>
      <c r="FE98" s="40">
        <v>0</v>
      </c>
      <c r="FF98" s="215" t="s">
        <v>1327</v>
      </c>
      <c r="FG98" s="40">
        <v>0</v>
      </c>
      <c r="FH98" s="40">
        <v>0</v>
      </c>
      <c r="FI98" s="40">
        <v>0</v>
      </c>
      <c r="FJ98" s="40">
        <v>0</v>
      </c>
      <c r="FK98" s="40">
        <v>0</v>
      </c>
      <c r="FL98" s="40">
        <v>0</v>
      </c>
      <c r="FM98" s="215" t="s">
        <v>1327</v>
      </c>
      <c r="FN98" s="40">
        <v>0</v>
      </c>
      <c r="FO98" s="40">
        <v>0</v>
      </c>
      <c r="FP98" s="40">
        <v>0</v>
      </c>
      <c r="FQ98" s="215" t="s">
        <v>1327</v>
      </c>
      <c r="FR98" s="40">
        <v>0</v>
      </c>
      <c r="FS98" s="40">
        <v>0</v>
      </c>
      <c r="FT98" s="40">
        <v>0</v>
      </c>
      <c r="FU98" s="215" t="s">
        <v>1327</v>
      </c>
      <c r="FV98" s="40">
        <v>0</v>
      </c>
      <c r="FW98" s="40">
        <v>0</v>
      </c>
      <c r="FX98" s="40">
        <v>0</v>
      </c>
      <c r="FY98" s="215" t="s">
        <v>1327</v>
      </c>
      <c r="FZ98" s="40">
        <v>0</v>
      </c>
      <c r="GA98" s="40">
        <v>0</v>
      </c>
      <c r="GB98" s="40">
        <v>0</v>
      </c>
      <c r="GC98" s="215" t="s">
        <v>1327</v>
      </c>
      <c r="GD98" s="40">
        <v>0</v>
      </c>
      <c r="GE98" s="283">
        <v>0</v>
      </c>
      <c r="GF98" s="283">
        <v>0</v>
      </c>
      <c r="GG98" s="284">
        <v>20288975.799999997</v>
      </c>
      <c r="GH98" s="285"/>
    </row>
    <row r="99" spans="1:190" ht="75" customHeight="1" x14ac:dyDescent="0.3">
      <c r="A99" s="254" t="s">
        <v>1263</v>
      </c>
      <c r="B99" s="35">
        <v>87</v>
      </c>
      <c r="C99" s="35">
        <v>12</v>
      </c>
      <c r="D99" s="38" t="s">
        <v>175</v>
      </c>
      <c r="E99" s="37" t="s">
        <v>330</v>
      </c>
      <c r="F99" s="37" t="s">
        <v>582</v>
      </c>
      <c r="G99" s="41">
        <v>2</v>
      </c>
      <c r="H99" s="38" t="s">
        <v>1263</v>
      </c>
      <c r="I99" s="41" t="s">
        <v>118</v>
      </c>
      <c r="J99" s="41" t="s">
        <v>121</v>
      </c>
      <c r="K99" s="38" t="s">
        <v>222</v>
      </c>
      <c r="L99" s="38" t="s">
        <v>225</v>
      </c>
      <c r="M99" s="40">
        <v>20426733</v>
      </c>
      <c r="N99" s="40">
        <v>20426733</v>
      </c>
      <c r="O99" s="98">
        <v>20426733</v>
      </c>
      <c r="P99" s="40">
        <v>0</v>
      </c>
      <c r="Q99" s="40">
        <v>0</v>
      </c>
      <c r="R99" s="40">
        <v>0</v>
      </c>
      <c r="S99" s="40">
        <v>0</v>
      </c>
      <c r="T99" s="40" t="s">
        <v>121</v>
      </c>
      <c r="U99" s="40">
        <v>0</v>
      </c>
      <c r="V99" s="40">
        <v>0</v>
      </c>
      <c r="W99" s="40">
        <v>0</v>
      </c>
      <c r="X99" s="40">
        <v>0</v>
      </c>
      <c r="Y99" s="40">
        <v>0</v>
      </c>
      <c r="Z99" s="40">
        <v>0</v>
      </c>
      <c r="AA99" s="40">
        <v>0</v>
      </c>
      <c r="AB99" s="40">
        <v>0</v>
      </c>
      <c r="AC99" s="40">
        <v>0</v>
      </c>
      <c r="AD99" s="40">
        <v>0</v>
      </c>
      <c r="AE99" s="40">
        <v>0</v>
      </c>
      <c r="AF99" s="40">
        <v>0</v>
      </c>
      <c r="AG99" s="40">
        <v>0</v>
      </c>
      <c r="AH99" s="40">
        <v>0</v>
      </c>
      <c r="AI99" s="40">
        <v>0</v>
      </c>
      <c r="AJ99" s="40">
        <v>0</v>
      </c>
      <c r="AK99" s="40">
        <v>0</v>
      </c>
      <c r="AL99" s="40">
        <v>0</v>
      </c>
      <c r="AM99" s="40">
        <v>0</v>
      </c>
      <c r="AN99" s="40">
        <v>0</v>
      </c>
      <c r="AO99" s="40">
        <v>0</v>
      </c>
      <c r="AP99" s="40">
        <v>0</v>
      </c>
      <c r="AQ99" s="40">
        <v>0</v>
      </c>
      <c r="AR99" s="40">
        <v>415817.34</v>
      </c>
      <c r="AS99" s="40">
        <v>847928.46</v>
      </c>
      <c r="AT99" s="40">
        <v>0</v>
      </c>
      <c r="AU99" s="40">
        <v>0</v>
      </c>
      <c r="AV99" s="40">
        <v>0</v>
      </c>
      <c r="AW99" s="40">
        <v>0</v>
      </c>
      <c r="AX99" s="40">
        <v>3621663.88</v>
      </c>
      <c r="AY99" s="40">
        <v>4885409.68</v>
      </c>
      <c r="AZ99" s="40">
        <v>4885409.68</v>
      </c>
      <c r="BA99" s="40">
        <v>0</v>
      </c>
      <c r="BB99" s="40">
        <v>0</v>
      </c>
      <c r="BC99" s="40">
        <v>0</v>
      </c>
      <c r="BD99" s="40">
        <v>0</v>
      </c>
      <c r="BE99" s="40">
        <v>0</v>
      </c>
      <c r="BF99" s="40">
        <v>3590667.97</v>
      </c>
      <c r="BG99" s="40">
        <v>0</v>
      </c>
      <c r="BH99" s="40">
        <v>0</v>
      </c>
      <c r="BI99" s="40">
        <v>0</v>
      </c>
      <c r="BJ99" s="40">
        <v>0</v>
      </c>
      <c r="BK99" s="40">
        <v>0</v>
      </c>
      <c r="BL99" s="40">
        <v>3654147.19</v>
      </c>
      <c r="BM99" s="40">
        <v>7244815.1600000001</v>
      </c>
      <c r="BN99" s="40">
        <v>0</v>
      </c>
      <c r="BO99" s="40">
        <v>0</v>
      </c>
      <c r="BP99" s="40">
        <v>0</v>
      </c>
      <c r="BQ99" s="40">
        <v>0</v>
      </c>
      <c r="BR99" s="40">
        <v>0</v>
      </c>
      <c r="BS99" s="40">
        <v>3446668.7800000003</v>
      </c>
      <c r="BT99" s="40">
        <v>0</v>
      </c>
      <c r="BU99" s="40">
        <v>0</v>
      </c>
      <c r="BV99" s="40">
        <v>0</v>
      </c>
      <c r="BW99" s="40">
        <v>0</v>
      </c>
      <c r="BX99" s="40">
        <v>2588057.5499999998</v>
      </c>
      <c r="BY99" s="40">
        <v>0</v>
      </c>
      <c r="BZ99" s="40">
        <v>6034726.3300000001</v>
      </c>
      <c r="CA99" s="40">
        <v>0</v>
      </c>
      <c r="CB99" s="40">
        <v>0</v>
      </c>
      <c r="CC99" s="40">
        <v>621963.5</v>
      </c>
      <c r="CD99" s="40">
        <v>0</v>
      </c>
      <c r="CE99" s="40">
        <v>0</v>
      </c>
      <c r="CF99" s="40">
        <v>1182571.47</v>
      </c>
      <c r="CG99" s="40">
        <v>0</v>
      </c>
      <c r="CH99" s="40">
        <v>0</v>
      </c>
      <c r="CI99" s="40">
        <v>0</v>
      </c>
      <c r="CJ99" s="40">
        <v>438701.28</v>
      </c>
      <c r="CK99" s="40">
        <v>0</v>
      </c>
      <c r="CL99" s="40">
        <v>0</v>
      </c>
      <c r="CM99" s="40">
        <v>2243236.25</v>
      </c>
      <c r="CN99" s="40">
        <v>20408187.420000002</v>
      </c>
      <c r="CO99" s="40">
        <v>0</v>
      </c>
      <c r="CP99" s="40">
        <v>0</v>
      </c>
      <c r="CQ99" s="40">
        <v>0</v>
      </c>
      <c r="CR99" s="40">
        <v>0</v>
      </c>
      <c r="CS99" s="40">
        <v>0</v>
      </c>
      <c r="CT99" s="40">
        <v>0</v>
      </c>
      <c r="CU99" s="173" t="s">
        <v>1327</v>
      </c>
      <c r="CV99" s="40">
        <v>0</v>
      </c>
      <c r="CW99" s="40">
        <v>0</v>
      </c>
      <c r="CX99" s="40">
        <v>0</v>
      </c>
      <c r="CY99" s="40">
        <v>0</v>
      </c>
      <c r="CZ99" s="40">
        <v>0</v>
      </c>
      <c r="DA99" s="40">
        <v>0</v>
      </c>
      <c r="DB99" s="215" t="s">
        <v>1327</v>
      </c>
      <c r="DC99" s="40">
        <v>0</v>
      </c>
      <c r="DD99" s="40">
        <v>0</v>
      </c>
      <c r="DE99" s="40">
        <v>0</v>
      </c>
      <c r="DF99" s="40">
        <v>0</v>
      </c>
      <c r="DG99" s="40">
        <v>0</v>
      </c>
      <c r="DH99" s="40">
        <v>0</v>
      </c>
      <c r="DI99" s="215" t="s">
        <v>1327</v>
      </c>
      <c r="DJ99" s="40">
        <v>0</v>
      </c>
      <c r="DK99" s="40">
        <v>0</v>
      </c>
      <c r="DL99" s="40">
        <v>0</v>
      </c>
      <c r="DM99" s="40">
        <v>0</v>
      </c>
      <c r="DN99" s="40">
        <v>0</v>
      </c>
      <c r="DO99" s="40">
        <v>0</v>
      </c>
      <c r="DP99" s="215" t="s">
        <v>1327</v>
      </c>
      <c r="DQ99" s="40">
        <v>0</v>
      </c>
      <c r="DR99" s="40">
        <v>0</v>
      </c>
      <c r="DS99" s="40">
        <v>0</v>
      </c>
      <c r="DT99" s="40">
        <v>0</v>
      </c>
      <c r="DU99" s="40">
        <v>0</v>
      </c>
      <c r="DV99" s="40">
        <v>0</v>
      </c>
      <c r="DW99" s="215" t="s">
        <v>1327</v>
      </c>
      <c r="DX99" s="40">
        <v>0</v>
      </c>
      <c r="DY99" s="40">
        <v>0</v>
      </c>
      <c r="DZ99" s="40">
        <v>0</v>
      </c>
      <c r="EA99" s="40">
        <v>0</v>
      </c>
      <c r="EB99" s="40">
        <v>0</v>
      </c>
      <c r="EC99" s="40">
        <v>0</v>
      </c>
      <c r="ED99" s="215" t="s">
        <v>1327</v>
      </c>
      <c r="EE99" s="40">
        <v>0</v>
      </c>
      <c r="EF99" s="40">
        <v>0</v>
      </c>
      <c r="EG99" s="40">
        <v>0</v>
      </c>
      <c r="EH99" s="40">
        <v>0</v>
      </c>
      <c r="EI99" s="40">
        <v>0</v>
      </c>
      <c r="EJ99" s="40">
        <v>0</v>
      </c>
      <c r="EK99" s="215" t="s">
        <v>1327</v>
      </c>
      <c r="EL99" s="40">
        <v>0</v>
      </c>
      <c r="EM99" s="40">
        <v>0</v>
      </c>
      <c r="EN99" s="40">
        <v>0</v>
      </c>
      <c r="EO99" s="40">
        <v>0</v>
      </c>
      <c r="EP99" s="40">
        <v>0</v>
      </c>
      <c r="EQ99" s="40">
        <v>0</v>
      </c>
      <c r="ER99" s="215" t="s">
        <v>1327</v>
      </c>
      <c r="ES99" s="40">
        <v>0</v>
      </c>
      <c r="ET99" s="40">
        <v>0</v>
      </c>
      <c r="EU99" s="40">
        <v>0</v>
      </c>
      <c r="EV99" s="40">
        <v>0</v>
      </c>
      <c r="EW99" s="40">
        <v>0</v>
      </c>
      <c r="EX99" s="40">
        <v>0</v>
      </c>
      <c r="EY99" s="215" t="s">
        <v>1327</v>
      </c>
      <c r="EZ99" s="40">
        <v>0</v>
      </c>
      <c r="FA99" s="40">
        <v>0</v>
      </c>
      <c r="FB99" s="40">
        <v>0</v>
      </c>
      <c r="FC99" s="40">
        <v>0</v>
      </c>
      <c r="FD99" s="40">
        <v>0</v>
      </c>
      <c r="FE99" s="40">
        <v>0</v>
      </c>
      <c r="FF99" s="215" t="s">
        <v>1327</v>
      </c>
      <c r="FG99" s="40">
        <v>0</v>
      </c>
      <c r="FH99" s="40">
        <v>0</v>
      </c>
      <c r="FI99" s="40">
        <v>0</v>
      </c>
      <c r="FJ99" s="40">
        <v>0</v>
      </c>
      <c r="FK99" s="40">
        <v>0</v>
      </c>
      <c r="FL99" s="40">
        <v>0</v>
      </c>
      <c r="FM99" s="215" t="s">
        <v>1327</v>
      </c>
      <c r="FN99" s="40">
        <v>0</v>
      </c>
      <c r="FO99" s="40">
        <v>0</v>
      </c>
      <c r="FP99" s="40">
        <v>0</v>
      </c>
      <c r="FQ99" s="215" t="s">
        <v>1327</v>
      </c>
      <c r="FR99" s="40">
        <v>0</v>
      </c>
      <c r="FS99" s="40">
        <v>0</v>
      </c>
      <c r="FT99" s="40">
        <v>0</v>
      </c>
      <c r="FU99" s="215" t="s">
        <v>1327</v>
      </c>
      <c r="FV99" s="40">
        <v>0</v>
      </c>
      <c r="FW99" s="40">
        <v>0</v>
      </c>
      <c r="FX99" s="40">
        <v>0</v>
      </c>
      <c r="FY99" s="215" t="s">
        <v>1327</v>
      </c>
      <c r="FZ99" s="40">
        <v>0</v>
      </c>
      <c r="GA99" s="40">
        <v>0</v>
      </c>
      <c r="GB99" s="40">
        <v>0</v>
      </c>
      <c r="GC99" s="215" t="s">
        <v>1327</v>
      </c>
      <c r="GD99" s="40">
        <v>0</v>
      </c>
      <c r="GE99" s="283">
        <v>0</v>
      </c>
      <c r="GF99" s="283">
        <v>0</v>
      </c>
      <c r="GG99" s="284">
        <v>20408187.420000002</v>
      </c>
      <c r="GH99" s="285"/>
    </row>
    <row r="100" spans="1:190" ht="75" customHeight="1" x14ac:dyDescent="0.3">
      <c r="A100" s="254" t="s">
        <v>1264</v>
      </c>
      <c r="B100" s="35">
        <v>88</v>
      </c>
      <c r="C100" s="35">
        <v>13</v>
      </c>
      <c r="D100" s="40" t="s">
        <v>621</v>
      </c>
      <c r="E100" s="37" t="s">
        <v>437</v>
      </c>
      <c r="F100" s="37" t="s">
        <v>1265</v>
      </c>
      <c r="G100" s="41">
        <v>1</v>
      </c>
      <c r="H100" s="38"/>
      <c r="I100" s="40" t="s">
        <v>41</v>
      </c>
      <c r="J100" s="40" t="s">
        <v>423</v>
      </c>
      <c r="K100" s="38" t="s">
        <v>222</v>
      </c>
      <c r="L100" s="38" t="s">
        <v>225</v>
      </c>
      <c r="M100" s="40">
        <v>21059282</v>
      </c>
      <c r="N100" s="40">
        <v>21059282</v>
      </c>
      <c r="O100" s="40">
        <v>0</v>
      </c>
      <c r="P100" s="98">
        <v>21059282</v>
      </c>
      <c r="Q100" s="40">
        <v>0</v>
      </c>
      <c r="R100" s="40">
        <v>0</v>
      </c>
      <c r="S100" s="40">
        <v>0</v>
      </c>
      <c r="T100" s="40" t="s">
        <v>423</v>
      </c>
      <c r="U100" s="40">
        <v>0</v>
      </c>
      <c r="V100" s="40">
        <v>0</v>
      </c>
      <c r="W100" s="40">
        <v>0</v>
      </c>
      <c r="X100" s="40">
        <v>0</v>
      </c>
      <c r="Y100" s="40">
        <v>0</v>
      </c>
      <c r="Z100" s="40">
        <v>0</v>
      </c>
      <c r="AA100" s="40">
        <v>0</v>
      </c>
      <c r="AB100" s="40">
        <v>0</v>
      </c>
      <c r="AC100" s="40">
        <v>0</v>
      </c>
      <c r="AD100" s="40">
        <v>0</v>
      </c>
      <c r="AE100" s="40">
        <v>0</v>
      </c>
      <c r="AF100" s="40">
        <v>0</v>
      </c>
      <c r="AG100" s="40">
        <v>0</v>
      </c>
      <c r="AH100" s="40">
        <v>0</v>
      </c>
      <c r="AI100" s="40">
        <v>0</v>
      </c>
      <c r="AJ100" s="40">
        <v>0</v>
      </c>
      <c r="AK100" s="40">
        <v>0</v>
      </c>
      <c r="AL100" s="40">
        <v>0</v>
      </c>
      <c r="AM100" s="40">
        <v>0</v>
      </c>
      <c r="AN100" s="40">
        <v>0</v>
      </c>
      <c r="AO100" s="40">
        <v>0</v>
      </c>
      <c r="AP100" s="40">
        <v>0</v>
      </c>
      <c r="AQ100" s="40">
        <v>0</v>
      </c>
      <c r="AR100" s="40">
        <v>0</v>
      </c>
      <c r="AS100" s="40">
        <v>0</v>
      </c>
      <c r="AT100" s="40">
        <v>0</v>
      </c>
      <c r="AU100" s="40">
        <v>0</v>
      </c>
      <c r="AV100" s="40">
        <v>0</v>
      </c>
      <c r="AW100" s="40">
        <v>0</v>
      </c>
      <c r="AX100" s="40">
        <v>0</v>
      </c>
      <c r="AY100" s="40">
        <v>0</v>
      </c>
      <c r="AZ100" s="40">
        <v>0</v>
      </c>
      <c r="BA100" s="40">
        <v>0</v>
      </c>
      <c r="BB100" s="40">
        <v>0</v>
      </c>
      <c r="BC100" s="40">
        <v>0</v>
      </c>
      <c r="BD100" s="40">
        <v>0</v>
      </c>
      <c r="BE100" s="40">
        <v>0</v>
      </c>
      <c r="BF100" s="40">
        <v>0</v>
      </c>
      <c r="BG100" s="40">
        <v>0</v>
      </c>
      <c r="BH100" s="40">
        <v>0</v>
      </c>
      <c r="BI100" s="40">
        <v>0</v>
      </c>
      <c r="BJ100" s="40">
        <v>0</v>
      </c>
      <c r="BK100" s="40">
        <v>0</v>
      </c>
      <c r="BL100" s="40">
        <v>0</v>
      </c>
      <c r="BM100" s="40">
        <v>0</v>
      </c>
      <c r="BN100" s="40">
        <v>0</v>
      </c>
      <c r="BO100" s="40">
        <v>0</v>
      </c>
      <c r="BP100" s="40">
        <v>0</v>
      </c>
      <c r="BQ100" s="40">
        <v>0</v>
      </c>
      <c r="BR100" s="40">
        <v>0</v>
      </c>
      <c r="BS100" s="40">
        <v>0</v>
      </c>
      <c r="BT100" s="40">
        <v>0</v>
      </c>
      <c r="BU100" s="40">
        <v>0</v>
      </c>
      <c r="BV100" s="40">
        <v>0</v>
      </c>
      <c r="BW100" s="40">
        <v>0</v>
      </c>
      <c r="BX100" s="40">
        <v>0</v>
      </c>
      <c r="BY100" s="40">
        <v>0</v>
      </c>
      <c r="BZ100" s="40">
        <v>0</v>
      </c>
      <c r="CA100" s="40">
        <v>0</v>
      </c>
      <c r="CB100" s="40">
        <v>0</v>
      </c>
      <c r="CC100" s="40">
        <v>0</v>
      </c>
      <c r="CD100" s="40">
        <v>0</v>
      </c>
      <c r="CE100" s="40">
        <v>0</v>
      </c>
      <c r="CF100" s="40">
        <v>0</v>
      </c>
      <c r="CG100" s="40">
        <v>0</v>
      </c>
      <c r="CH100" s="40">
        <v>0</v>
      </c>
      <c r="CI100" s="40">
        <v>21250000</v>
      </c>
      <c r="CJ100" s="40">
        <v>0</v>
      </c>
      <c r="CK100" s="40">
        <v>0</v>
      </c>
      <c r="CL100" s="40">
        <v>0</v>
      </c>
      <c r="CM100" s="40">
        <v>21250000</v>
      </c>
      <c r="CN100" s="40">
        <v>21059281.16</v>
      </c>
      <c r="CO100" s="40">
        <v>0</v>
      </c>
      <c r="CP100" s="40">
        <v>0</v>
      </c>
      <c r="CQ100" s="40">
        <v>0</v>
      </c>
      <c r="CR100" s="40">
        <v>0</v>
      </c>
      <c r="CS100" s="40">
        <v>0</v>
      </c>
      <c r="CT100" s="40">
        <v>0</v>
      </c>
      <c r="CU100" s="173" t="s">
        <v>1327</v>
      </c>
      <c r="CV100" s="40">
        <v>0</v>
      </c>
      <c r="CW100" s="40">
        <v>0</v>
      </c>
      <c r="CX100" s="40">
        <v>0</v>
      </c>
      <c r="CY100" s="40">
        <v>0</v>
      </c>
      <c r="CZ100" s="40">
        <v>0</v>
      </c>
      <c r="DA100" s="40">
        <v>0</v>
      </c>
      <c r="DB100" s="215" t="s">
        <v>1327</v>
      </c>
      <c r="DC100" s="40">
        <v>0</v>
      </c>
      <c r="DD100" s="40">
        <v>0</v>
      </c>
      <c r="DE100" s="40">
        <v>0</v>
      </c>
      <c r="DF100" s="40">
        <v>0</v>
      </c>
      <c r="DG100" s="40">
        <v>0</v>
      </c>
      <c r="DH100" s="40">
        <v>0</v>
      </c>
      <c r="DI100" s="215" t="s">
        <v>1327</v>
      </c>
      <c r="DJ100" s="40">
        <v>0</v>
      </c>
      <c r="DK100" s="40">
        <v>0</v>
      </c>
      <c r="DL100" s="40">
        <v>0</v>
      </c>
      <c r="DM100" s="40">
        <v>0</v>
      </c>
      <c r="DN100" s="40">
        <v>0</v>
      </c>
      <c r="DO100" s="40">
        <v>0</v>
      </c>
      <c r="DP100" s="215" t="s">
        <v>1327</v>
      </c>
      <c r="DQ100" s="40">
        <v>0</v>
      </c>
      <c r="DR100" s="40">
        <v>0</v>
      </c>
      <c r="DS100" s="40">
        <v>-190718.84</v>
      </c>
      <c r="DT100" s="40">
        <v>0</v>
      </c>
      <c r="DU100" s="40">
        <v>0</v>
      </c>
      <c r="DV100" s="40">
        <v>-190718.84</v>
      </c>
      <c r="DW100" s="215" t="s">
        <v>1327</v>
      </c>
      <c r="DX100" s="40">
        <v>-190718.84</v>
      </c>
      <c r="DY100" s="40">
        <v>0</v>
      </c>
      <c r="DZ100" s="40">
        <v>0</v>
      </c>
      <c r="EA100" s="40">
        <v>0</v>
      </c>
      <c r="EB100" s="40">
        <v>0</v>
      </c>
      <c r="EC100" s="40">
        <v>-190718.84</v>
      </c>
      <c r="ED100" s="215" t="s">
        <v>1327</v>
      </c>
      <c r="EE100" s="40">
        <v>-190718.84</v>
      </c>
      <c r="EF100" s="40">
        <v>0</v>
      </c>
      <c r="EG100" s="40">
        <v>0</v>
      </c>
      <c r="EH100" s="40">
        <v>0</v>
      </c>
      <c r="EI100" s="40">
        <v>0</v>
      </c>
      <c r="EJ100" s="40">
        <v>-190718.84</v>
      </c>
      <c r="EK100" s="215" t="s">
        <v>1327</v>
      </c>
      <c r="EL100" s="40">
        <v>-190718.84</v>
      </c>
      <c r="EM100" s="40">
        <v>0</v>
      </c>
      <c r="EN100" s="40">
        <v>0</v>
      </c>
      <c r="EO100" s="40">
        <v>0</v>
      </c>
      <c r="EP100" s="40">
        <v>0</v>
      </c>
      <c r="EQ100" s="40">
        <v>-190718.84</v>
      </c>
      <c r="ER100" s="215" t="s">
        <v>1327</v>
      </c>
      <c r="ES100" s="40">
        <v>-190718.84</v>
      </c>
      <c r="ET100" s="40">
        <v>0</v>
      </c>
      <c r="EU100" s="40">
        <v>0</v>
      </c>
      <c r="EV100" s="40">
        <v>0</v>
      </c>
      <c r="EW100" s="40">
        <v>0</v>
      </c>
      <c r="EX100" s="40">
        <v>-190718.84</v>
      </c>
      <c r="EY100" s="215" t="s">
        <v>1327</v>
      </c>
      <c r="EZ100" s="40">
        <v>-190718.84</v>
      </c>
      <c r="FA100" s="40">
        <v>0</v>
      </c>
      <c r="FB100" s="40">
        <v>0</v>
      </c>
      <c r="FC100" s="40">
        <v>0</v>
      </c>
      <c r="FD100" s="40">
        <v>0</v>
      </c>
      <c r="FE100" s="40">
        <v>-190718.84</v>
      </c>
      <c r="FF100" s="215" t="s">
        <v>1327</v>
      </c>
      <c r="FG100" s="40">
        <v>-190718.84</v>
      </c>
      <c r="FH100" s="40">
        <v>0</v>
      </c>
      <c r="FI100" s="40">
        <v>0</v>
      </c>
      <c r="FJ100" s="40">
        <v>0</v>
      </c>
      <c r="FK100" s="40">
        <v>0</v>
      </c>
      <c r="FL100" s="40">
        <v>0</v>
      </c>
      <c r="FM100" s="215" t="s">
        <v>1327</v>
      </c>
      <c r="FN100" s="40">
        <v>0</v>
      </c>
      <c r="FO100" s="40">
        <v>0</v>
      </c>
      <c r="FP100" s="40">
        <v>0</v>
      </c>
      <c r="FQ100" s="215" t="s">
        <v>1327</v>
      </c>
      <c r="FR100" s="40">
        <v>0</v>
      </c>
      <c r="FS100" s="40">
        <v>0</v>
      </c>
      <c r="FT100" s="40">
        <v>0</v>
      </c>
      <c r="FU100" s="215" t="s">
        <v>1327</v>
      </c>
      <c r="FV100" s="40">
        <v>0</v>
      </c>
      <c r="FW100" s="40">
        <v>0</v>
      </c>
      <c r="FX100" s="40">
        <v>0</v>
      </c>
      <c r="FY100" s="215" t="s">
        <v>1327</v>
      </c>
      <c r="FZ100" s="40">
        <v>0</v>
      </c>
      <c r="GA100" s="40">
        <v>0</v>
      </c>
      <c r="GB100" s="40">
        <v>0</v>
      </c>
      <c r="GC100" s="215" t="s">
        <v>1327</v>
      </c>
      <c r="GD100" s="40">
        <v>0</v>
      </c>
      <c r="GE100" s="283">
        <v>0</v>
      </c>
      <c r="GF100" s="283">
        <v>0</v>
      </c>
      <c r="GG100" s="284">
        <v>21250000</v>
      </c>
      <c r="GH100" s="285"/>
    </row>
    <row r="101" spans="1:190" ht="75" customHeight="1" x14ac:dyDescent="0.3">
      <c r="A101" s="257" t="s">
        <v>613</v>
      </c>
      <c r="B101" s="35">
        <v>89</v>
      </c>
      <c r="C101" s="40">
        <v>13</v>
      </c>
      <c r="D101" s="40" t="s">
        <v>600</v>
      </c>
      <c r="E101" s="40" t="s">
        <v>419</v>
      </c>
      <c r="F101" s="37" t="s">
        <v>1273</v>
      </c>
      <c r="G101" s="38">
        <v>3</v>
      </c>
      <c r="H101" s="38"/>
      <c r="I101" s="40" t="s">
        <v>50</v>
      </c>
      <c r="J101" s="40" t="s">
        <v>423</v>
      </c>
      <c r="K101" s="38" t="s">
        <v>222</v>
      </c>
      <c r="L101" s="38" t="s">
        <v>225</v>
      </c>
      <c r="M101" s="40">
        <v>3108913</v>
      </c>
      <c r="N101" s="40">
        <v>3108913</v>
      </c>
      <c r="O101" s="40">
        <v>0</v>
      </c>
      <c r="P101" s="40">
        <v>3108913</v>
      </c>
      <c r="Q101" s="40">
        <v>0</v>
      </c>
      <c r="R101" s="40">
        <v>0</v>
      </c>
      <c r="S101" s="40">
        <v>0</v>
      </c>
      <c r="T101" s="40" t="s">
        <v>423</v>
      </c>
      <c r="U101" s="40">
        <v>0</v>
      </c>
      <c r="V101" s="40">
        <v>0</v>
      </c>
      <c r="W101" s="40">
        <v>0</v>
      </c>
      <c r="X101" s="40">
        <v>0</v>
      </c>
      <c r="Y101" s="40">
        <v>0</v>
      </c>
      <c r="Z101" s="40">
        <v>0</v>
      </c>
      <c r="AA101" s="40">
        <v>0</v>
      </c>
      <c r="AB101" s="40">
        <v>0</v>
      </c>
      <c r="AC101" s="40">
        <v>0</v>
      </c>
      <c r="AD101" s="40">
        <v>0</v>
      </c>
      <c r="AE101" s="40">
        <v>0</v>
      </c>
      <c r="AF101" s="40">
        <v>0</v>
      </c>
      <c r="AG101" s="40">
        <v>0</v>
      </c>
      <c r="AH101" s="40">
        <v>0</v>
      </c>
      <c r="AI101" s="40">
        <v>0</v>
      </c>
      <c r="AJ101" s="40">
        <v>0</v>
      </c>
      <c r="AK101" s="40">
        <v>0</v>
      </c>
      <c r="AL101" s="40">
        <v>0</v>
      </c>
      <c r="AM101" s="40">
        <v>0</v>
      </c>
      <c r="AN101" s="40">
        <v>0</v>
      </c>
      <c r="AO101" s="40">
        <v>0</v>
      </c>
      <c r="AP101" s="40">
        <v>0</v>
      </c>
      <c r="AQ101" s="40">
        <v>0</v>
      </c>
      <c r="AR101" s="40">
        <v>0</v>
      </c>
      <c r="AS101" s="40">
        <v>0</v>
      </c>
      <c r="AT101" s="40">
        <v>0</v>
      </c>
      <c r="AU101" s="40">
        <v>0</v>
      </c>
      <c r="AV101" s="40">
        <v>0</v>
      </c>
      <c r="AW101" s="40">
        <v>0</v>
      </c>
      <c r="AX101" s="40">
        <v>0</v>
      </c>
      <c r="AY101" s="40">
        <v>0</v>
      </c>
      <c r="AZ101" s="40">
        <v>0</v>
      </c>
      <c r="BA101" s="40">
        <v>0</v>
      </c>
      <c r="BB101" s="40">
        <v>0</v>
      </c>
      <c r="BC101" s="40">
        <v>0</v>
      </c>
      <c r="BD101" s="40">
        <v>0</v>
      </c>
      <c r="BE101" s="40">
        <v>0</v>
      </c>
      <c r="BF101" s="40">
        <v>0</v>
      </c>
      <c r="BG101" s="40">
        <v>0</v>
      </c>
      <c r="BH101" s="40">
        <v>0</v>
      </c>
      <c r="BI101" s="40">
        <v>0</v>
      </c>
      <c r="BJ101" s="40">
        <v>0</v>
      </c>
      <c r="BK101" s="40">
        <v>0</v>
      </c>
      <c r="BL101" s="40">
        <v>0</v>
      </c>
      <c r="BM101" s="40">
        <v>0</v>
      </c>
      <c r="BN101" s="40">
        <v>0</v>
      </c>
      <c r="BO101" s="40">
        <v>0</v>
      </c>
      <c r="BP101" s="40">
        <v>0</v>
      </c>
      <c r="BQ101" s="40">
        <v>250000</v>
      </c>
      <c r="BR101" s="40">
        <v>100000</v>
      </c>
      <c r="BS101" s="40">
        <v>177577.2</v>
      </c>
      <c r="BT101" s="40">
        <v>119000</v>
      </c>
      <c r="BU101" s="40">
        <v>400330.28</v>
      </c>
      <c r="BV101" s="40">
        <v>87326.420000000013</v>
      </c>
      <c r="BW101" s="40">
        <v>451775.38</v>
      </c>
      <c r="BX101" s="40">
        <v>0</v>
      </c>
      <c r="BY101" s="40">
        <v>512398.35</v>
      </c>
      <c r="BZ101" s="40">
        <v>2098407.63</v>
      </c>
      <c r="CA101" s="40">
        <v>0</v>
      </c>
      <c r="CB101" s="40">
        <v>109419.77</v>
      </c>
      <c r="CC101" s="40">
        <v>9959.44</v>
      </c>
      <c r="CD101" s="40">
        <v>118809.75</v>
      </c>
      <c r="CE101" s="40">
        <v>27499.43</v>
      </c>
      <c r="CF101" s="40">
        <v>310262.46999999997</v>
      </c>
      <c r="CG101" s="40">
        <v>0</v>
      </c>
      <c r="CH101" s="40">
        <v>0</v>
      </c>
      <c r="CI101" s="40">
        <v>0</v>
      </c>
      <c r="CJ101" s="40">
        <v>0</v>
      </c>
      <c r="CK101" s="40">
        <v>107292.59</v>
      </c>
      <c r="CL101" s="40">
        <v>23510</v>
      </c>
      <c r="CM101" s="40">
        <v>706753.45</v>
      </c>
      <c r="CN101" s="40">
        <v>2908827.69</v>
      </c>
      <c r="CO101" s="40">
        <v>312.26</v>
      </c>
      <c r="CP101" s="40">
        <v>0</v>
      </c>
      <c r="CQ101" s="40">
        <v>0</v>
      </c>
      <c r="CR101" s="40">
        <v>312.26</v>
      </c>
      <c r="CS101" s="40">
        <v>0</v>
      </c>
      <c r="CT101" s="40">
        <v>312.26</v>
      </c>
      <c r="CU101" s="173">
        <v>1</v>
      </c>
      <c r="CV101" s="40">
        <v>0</v>
      </c>
      <c r="CW101" s="40">
        <v>23499.99</v>
      </c>
      <c r="CX101" s="40">
        <v>23500</v>
      </c>
      <c r="CY101" s="40">
        <v>23812.25</v>
      </c>
      <c r="CZ101" s="40">
        <v>0</v>
      </c>
      <c r="DA101" s="40">
        <v>23812.26</v>
      </c>
      <c r="DB101" s="215">
        <v>1.0000004199519155</v>
      </c>
      <c r="DC101" s="40">
        <v>9.9999999983992893E-3</v>
      </c>
      <c r="DD101" s="40">
        <v>0</v>
      </c>
      <c r="DE101" s="40">
        <v>0</v>
      </c>
      <c r="DF101" s="40">
        <v>23812.25</v>
      </c>
      <c r="DG101" s="40">
        <v>0</v>
      </c>
      <c r="DH101" s="40">
        <v>23812.26</v>
      </c>
      <c r="DI101" s="215">
        <v>1.0000004199519155</v>
      </c>
      <c r="DJ101" s="40">
        <v>9.9999999983992893E-3</v>
      </c>
      <c r="DK101" s="40">
        <v>23011.279999999999</v>
      </c>
      <c r="DL101" s="40">
        <v>0</v>
      </c>
      <c r="DM101" s="40">
        <v>46823.53</v>
      </c>
      <c r="DN101" s="40">
        <v>0</v>
      </c>
      <c r="DO101" s="40">
        <v>23812.26</v>
      </c>
      <c r="DP101" s="215">
        <v>0.50855328506842601</v>
      </c>
      <c r="DQ101" s="40">
        <v>-23011.27</v>
      </c>
      <c r="DR101" s="40">
        <v>0</v>
      </c>
      <c r="DS101" s="40">
        <v>28608.959999999999</v>
      </c>
      <c r="DT101" s="40">
        <v>46823.53</v>
      </c>
      <c r="DU101" s="40">
        <v>0</v>
      </c>
      <c r="DV101" s="40">
        <v>52421.22</v>
      </c>
      <c r="DW101" s="215">
        <v>1.119548654277027</v>
      </c>
      <c r="DX101" s="40">
        <v>5597.6900000000023</v>
      </c>
      <c r="DY101" s="40">
        <v>0</v>
      </c>
      <c r="DZ101" s="40">
        <v>0</v>
      </c>
      <c r="EA101" s="40">
        <v>46823.53</v>
      </c>
      <c r="EB101" s="40">
        <v>0</v>
      </c>
      <c r="EC101" s="40">
        <v>52421.22</v>
      </c>
      <c r="ED101" s="215">
        <v>1.119548654277027</v>
      </c>
      <c r="EE101" s="40">
        <v>5597.6900000000023</v>
      </c>
      <c r="EF101" s="40">
        <v>0</v>
      </c>
      <c r="EG101" s="40">
        <v>0</v>
      </c>
      <c r="EH101" s="40">
        <v>46823.53</v>
      </c>
      <c r="EI101" s="40">
        <v>0</v>
      </c>
      <c r="EJ101" s="40">
        <v>52421.22</v>
      </c>
      <c r="EK101" s="215">
        <v>1.119548654277027</v>
      </c>
      <c r="EL101" s="40">
        <v>5597.6900000000023</v>
      </c>
      <c r="EM101" s="40">
        <v>57362.59</v>
      </c>
      <c r="EN101" s="40">
        <v>0</v>
      </c>
      <c r="EO101" s="40">
        <v>104186.12</v>
      </c>
      <c r="EP101" s="40">
        <v>0</v>
      </c>
      <c r="EQ101" s="40">
        <v>52421.22</v>
      </c>
      <c r="ER101" s="215">
        <v>0.5031497477783029</v>
      </c>
      <c r="ES101" s="40">
        <v>-51764.899999999994</v>
      </c>
      <c r="ET101" s="40">
        <v>0</v>
      </c>
      <c r="EU101" s="40">
        <v>0</v>
      </c>
      <c r="EV101" s="40">
        <v>104186.12</v>
      </c>
      <c r="EW101" s="40">
        <v>0</v>
      </c>
      <c r="EX101" s="40">
        <v>52421.22</v>
      </c>
      <c r="EY101" s="215">
        <v>0.5031497477783029</v>
      </c>
      <c r="EZ101" s="40">
        <v>-51764.899999999994</v>
      </c>
      <c r="FA101" s="40">
        <v>0</v>
      </c>
      <c r="FB101" s="40">
        <v>51245.39</v>
      </c>
      <c r="FC101" s="40">
        <v>104186.12</v>
      </c>
      <c r="FD101" s="40">
        <v>0</v>
      </c>
      <c r="FE101" s="40">
        <v>103666.61</v>
      </c>
      <c r="FF101" s="215">
        <v>0.99501363521359665</v>
      </c>
      <c r="FG101" s="40">
        <v>-519.50999999999476</v>
      </c>
      <c r="FH101" s="40">
        <v>0</v>
      </c>
      <c r="FI101" s="40">
        <v>0</v>
      </c>
      <c r="FJ101" s="40">
        <v>0</v>
      </c>
      <c r="FK101" s="40">
        <v>0</v>
      </c>
      <c r="FL101" s="40">
        <v>0</v>
      </c>
      <c r="FM101" s="215" t="s">
        <v>1327</v>
      </c>
      <c r="FN101" s="40">
        <v>0</v>
      </c>
      <c r="FO101" s="40">
        <v>0</v>
      </c>
      <c r="FP101" s="40">
        <v>0</v>
      </c>
      <c r="FQ101" s="215" t="s">
        <v>1327</v>
      </c>
      <c r="FR101" s="40">
        <v>0</v>
      </c>
      <c r="FS101" s="40">
        <v>0</v>
      </c>
      <c r="FT101" s="40">
        <v>0</v>
      </c>
      <c r="FU101" s="215" t="s">
        <v>1327</v>
      </c>
      <c r="FV101" s="40">
        <v>0</v>
      </c>
      <c r="FW101" s="40">
        <v>0</v>
      </c>
      <c r="FX101" s="40">
        <v>0</v>
      </c>
      <c r="FY101" s="215" t="s">
        <v>1327</v>
      </c>
      <c r="FZ101" s="40">
        <v>0</v>
      </c>
      <c r="GA101" s="40">
        <v>0</v>
      </c>
      <c r="GB101" s="40">
        <v>0</v>
      </c>
      <c r="GC101" s="215" t="s">
        <v>1327</v>
      </c>
      <c r="GD101" s="40">
        <v>0</v>
      </c>
      <c r="GE101" s="283">
        <v>104186.12</v>
      </c>
      <c r="GF101" s="283">
        <v>0</v>
      </c>
      <c r="GG101" s="284">
        <v>2909347.1999999997</v>
      </c>
      <c r="GH101" s="285"/>
    </row>
    <row r="102" spans="1:190" ht="75" customHeight="1" x14ac:dyDescent="0.3">
      <c r="A102" s="257" t="s">
        <v>614</v>
      </c>
      <c r="B102" s="35">
        <v>90</v>
      </c>
      <c r="C102" s="40">
        <v>13</v>
      </c>
      <c r="D102" s="40" t="s">
        <v>600</v>
      </c>
      <c r="E102" s="40" t="s">
        <v>419</v>
      </c>
      <c r="F102" s="37" t="s">
        <v>1273</v>
      </c>
      <c r="G102" s="38">
        <v>4</v>
      </c>
      <c r="H102" s="38"/>
      <c r="I102" s="40" t="s">
        <v>50</v>
      </c>
      <c r="J102" s="40" t="s">
        <v>423</v>
      </c>
      <c r="K102" s="38" t="s">
        <v>222</v>
      </c>
      <c r="L102" s="38" t="s">
        <v>225</v>
      </c>
      <c r="M102" s="40">
        <v>3640644</v>
      </c>
      <c r="N102" s="40">
        <v>3640644</v>
      </c>
      <c r="O102" s="40">
        <v>0</v>
      </c>
      <c r="P102" s="40">
        <v>3640644</v>
      </c>
      <c r="Q102" s="40">
        <v>0</v>
      </c>
      <c r="R102" s="40">
        <v>0</v>
      </c>
      <c r="S102" s="40">
        <v>0</v>
      </c>
      <c r="T102" s="40" t="s">
        <v>423</v>
      </c>
      <c r="U102" s="40"/>
      <c r="V102" s="40"/>
      <c r="W102" s="40"/>
      <c r="X102" s="40"/>
      <c r="Y102" s="40"/>
      <c r="Z102" s="40"/>
      <c r="AA102" s="40"/>
      <c r="AB102" s="40"/>
      <c r="AC102" s="40"/>
      <c r="AD102" s="40"/>
      <c r="AE102" s="40"/>
      <c r="AF102" s="40"/>
      <c r="AG102" s="40"/>
      <c r="AH102" s="40"/>
      <c r="AI102" s="40"/>
      <c r="AJ102" s="40"/>
      <c r="AK102" s="40"/>
      <c r="AL102" s="40">
        <v>0</v>
      </c>
      <c r="AM102" s="40">
        <v>0</v>
      </c>
      <c r="AN102" s="40">
        <v>0</v>
      </c>
      <c r="AO102" s="40">
        <v>0</v>
      </c>
      <c r="AP102" s="40">
        <v>0</v>
      </c>
      <c r="AQ102" s="40">
        <v>0</v>
      </c>
      <c r="AR102" s="40">
        <v>0</v>
      </c>
      <c r="AS102" s="40">
        <v>0</v>
      </c>
      <c r="AT102" s="40">
        <v>0</v>
      </c>
      <c r="AU102" s="40">
        <v>0</v>
      </c>
      <c r="AV102" s="40">
        <v>0</v>
      </c>
      <c r="AW102" s="40">
        <v>0</v>
      </c>
      <c r="AX102" s="40">
        <v>0</v>
      </c>
      <c r="AY102" s="40">
        <v>0</v>
      </c>
      <c r="AZ102" s="40">
        <v>0</v>
      </c>
      <c r="BA102" s="40">
        <v>0</v>
      </c>
      <c r="BB102" s="40">
        <v>0</v>
      </c>
      <c r="BC102" s="40">
        <v>0</v>
      </c>
      <c r="BD102" s="40">
        <v>0</v>
      </c>
      <c r="BE102" s="40">
        <v>0</v>
      </c>
      <c r="BF102" s="40">
        <v>0</v>
      </c>
      <c r="BG102" s="40">
        <v>0</v>
      </c>
      <c r="BH102" s="40">
        <v>0</v>
      </c>
      <c r="BI102" s="40">
        <v>0</v>
      </c>
      <c r="BJ102" s="40">
        <v>0</v>
      </c>
      <c r="BK102" s="40">
        <v>0</v>
      </c>
      <c r="BL102" s="40">
        <v>0</v>
      </c>
      <c r="BM102" s="40">
        <v>0</v>
      </c>
      <c r="BN102" s="40">
        <v>0</v>
      </c>
      <c r="BO102" s="40">
        <v>0</v>
      </c>
      <c r="BP102" s="40">
        <v>0</v>
      </c>
      <c r="BQ102" s="40">
        <v>0</v>
      </c>
      <c r="BR102" s="40">
        <v>250000</v>
      </c>
      <c r="BS102" s="40">
        <v>241795.13</v>
      </c>
      <c r="BT102" s="40">
        <v>200000</v>
      </c>
      <c r="BU102" s="40">
        <v>450000</v>
      </c>
      <c r="BV102" s="40">
        <v>80000</v>
      </c>
      <c r="BW102" s="40">
        <v>196549.48</v>
      </c>
      <c r="BX102" s="40">
        <v>250000</v>
      </c>
      <c r="BY102" s="40">
        <v>428771.76</v>
      </c>
      <c r="BZ102" s="40">
        <v>2097116.3699999999</v>
      </c>
      <c r="CA102" s="40">
        <v>0</v>
      </c>
      <c r="CB102" s="40">
        <v>128612.3</v>
      </c>
      <c r="CC102" s="40">
        <v>0</v>
      </c>
      <c r="CD102" s="40">
        <v>3950.96</v>
      </c>
      <c r="CE102" s="40">
        <v>0</v>
      </c>
      <c r="CF102" s="40">
        <v>481437.6</v>
      </c>
      <c r="CG102" s="40">
        <v>0</v>
      </c>
      <c r="CH102" s="40">
        <v>50000</v>
      </c>
      <c r="CI102" s="40">
        <v>0</v>
      </c>
      <c r="CJ102" s="40">
        <v>12165.47</v>
      </c>
      <c r="CK102" s="40">
        <v>0</v>
      </c>
      <c r="CL102" s="40">
        <v>0</v>
      </c>
      <c r="CM102" s="40">
        <v>676166.33</v>
      </c>
      <c r="CN102" s="40">
        <v>2923262.1799999997</v>
      </c>
      <c r="CO102" s="40">
        <v>34672.080000000002</v>
      </c>
      <c r="CP102" s="40">
        <v>0</v>
      </c>
      <c r="CQ102" s="40">
        <v>33210.550000000003</v>
      </c>
      <c r="CR102" s="40">
        <v>34672.080000000002</v>
      </c>
      <c r="CS102" s="40">
        <v>0</v>
      </c>
      <c r="CT102" s="40">
        <v>67882.63</v>
      </c>
      <c r="CU102" s="173">
        <v>1.9578470631124525</v>
      </c>
      <c r="CV102" s="40">
        <v>33210.550000000003</v>
      </c>
      <c r="CW102" s="40">
        <v>3444.14</v>
      </c>
      <c r="CX102" s="40">
        <v>818.3</v>
      </c>
      <c r="CY102" s="40">
        <v>38116.22</v>
      </c>
      <c r="CZ102" s="40">
        <v>0</v>
      </c>
      <c r="DA102" s="40">
        <v>68700.930000000008</v>
      </c>
      <c r="DB102" s="215">
        <v>1.802406691954239</v>
      </c>
      <c r="DC102" s="40">
        <v>30584.710000000006</v>
      </c>
      <c r="DD102" s="40">
        <v>125732.68</v>
      </c>
      <c r="DE102" s="40">
        <v>0</v>
      </c>
      <c r="DF102" s="40">
        <v>163848.9</v>
      </c>
      <c r="DG102" s="40">
        <v>0</v>
      </c>
      <c r="DH102" s="40">
        <v>68700.930000000008</v>
      </c>
      <c r="DI102" s="215">
        <v>0.41929442309347215</v>
      </c>
      <c r="DJ102" s="40">
        <v>-95147.969999999987</v>
      </c>
      <c r="DK102" s="40">
        <v>239665.52</v>
      </c>
      <c r="DL102" s="40">
        <v>0</v>
      </c>
      <c r="DM102" s="40">
        <v>403514.42</v>
      </c>
      <c r="DN102" s="40">
        <v>0</v>
      </c>
      <c r="DO102" s="40">
        <v>68700.930000000008</v>
      </c>
      <c r="DP102" s="215">
        <v>0.17025644337567913</v>
      </c>
      <c r="DQ102" s="212">
        <v>-334813.49</v>
      </c>
      <c r="DR102" s="40">
        <v>0</v>
      </c>
      <c r="DS102" s="40">
        <v>28336.93</v>
      </c>
      <c r="DT102" s="40">
        <v>403514.42</v>
      </c>
      <c r="DU102" s="40">
        <v>0</v>
      </c>
      <c r="DV102" s="40">
        <v>97037.860000000015</v>
      </c>
      <c r="DW102" s="215">
        <v>0.240481765186979</v>
      </c>
      <c r="DX102" s="212">
        <v>-306476.55999999994</v>
      </c>
      <c r="DY102" s="40">
        <v>0</v>
      </c>
      <c r="DZ102" s="40">
        <v>0</v>
      </c>
      <c r="EA102" s="40">
        <v>403514.42</v>
      </c>
      <c r="EB102" s="40">
        <v>0</v>
      </c>
      <c r="EC102" s="40">
        <v>97037.860000000015</v>
      </c>
      <c r="ED102" s="215">
        <v>0.240481765186979</v>
      </c>
      <c r="EE102" s="212">
        <v>-306476.55999999994</v>
      </c>
      <c r="EF102" s="40">
        <v>0</v>
      </c>
      <c r="EG102" s="40">
        <v>45605.14</v>
      </c>
      <c r="EH102" s="40">
        <v>403514.42</v>
      </c>
      <c r="EI102" s="40">
        <v>0</v>
      </c>
      <c r="EJ102" s="40">
        <v>142643</v>
      </c>
      <c r="EK102" s="215">
        <v>0.35350161711692979</v>
      </c>
      <c r="EL102" s="212">
        <v>-260871.41999999998</v>
      </c>
      <c r="EM102" s="40">
        <v>43543.73</v>
      </c>
      <c r="EN102" s="40">
        <v>0</v>
      </c>
      <c r="EO102" s="40">
        <v>447058.14999999997</v>
      </c>
      <c r="EP102" s="40">
        <v>0</v>
      </c>
      <c r="EQ102" s="40">
        <v>142643</v>
      </c>
      <c r="ER102" s="215">
        <v>0.31907034912572335</v>
      </c>
      <c r="ES102" s="212">
        <v>-304415.14999999997</v>
      </c>
      <c r="ET102" s="40">
        <v>0</v>
      </c>
      <c r="EU102" s="40">
        <v>2271.0500000000002</v>
      </c>
      <c r="EV102" s="40">
        <v>447058.14999999997</v>
      </c>
      <c r="EW102" s="40">
        <v>0</v>
      </c>
      <c r="EX102" s="40">
        <v>144914.04999999999</v>
      </c>
      <c r="EY102" s="215">
        <v>0.32415033704228408</v>
      </c>
      <c r="EZ102" s="212">
        <v>-302144.09999999998</v>
      </c>
      <c r="FA102" s="40">
        <v>0</v>
      </c>
      <c r="FB102" s="40">
        <v>0</v>
      </c>
      <c r="FC102" s="40">
        <v>447058.14999999997</v>
      </c>
      <c r="FD102" s="40">
        <v>0</v>
      </c>
      <c r="FE102" s="40">
        <v>144914.04999999999</v>
      </c>
      <c r="FF102" s="215">
        <v>0.32415033704228408</v>
      </c>
      <c r="FG102" s="212">
        <v>-302144.09999999998</v>
      </c>
      <c r="FH102" s="40">
        <v>92136.31</v>
      </c>
      <c r="FI102" s="40">
        <v>5065.43</v>
      </c>
      <c r="FJ102" s="40">
        <v>0</v>
      </c>
      <c r="FK102" s="40">
        <v>0</v>
      </c>
      <c r="FL102" s="40">
        <v>0</v>
      </c>
      <c r="FM102" s="215" t="s">
        <v>1327</v>
      </c>
      <c r="FN102" s="40">
        <v>0</v>
      </c>
      <c r="FO102" s="40">
        <v>0</v>
      </c>
      <c r="FP102" s="40">
        <v>0</v>
      </c>
      <c r="FQ102" s="215" t="s">
        <v>1327</v>
      </c>
      <c r="FR102" s="40">
        <v>0</v>
      </c>
      <c r="FS102" s="40">
        <v>0</v>
      </c>
      <c r="FT102" s="40">
        <v>0</v>
      </c>
      <c r="FU102" s="215" t="s">
        <v>1327</v>
      </c>
      <c r="FV102" s="40">
        <v>0</v>
      </c>
      <c r="FW102" s="40">
        <v>0</v>
      </c>
      <c r="FX102" s="40">
        <v>0</v>
      </c>
      <c r="FY102" s="215" t="s">
        <v>1327</v>
      </c>
      <c r="FZ102" s="40">
        <v>0</v>
      </c>
      <c r="GA102" s="40">
        <v>0</v>
      </c>
      <c r="GB102" s="40">
        <v>0</v>
      </c>
      <c r="GC102" s="215" t="s">
        <v>1327</v>
      </c>
      <c r="GD102" s="40">
        <v>0</v>
      </c>
      <c r="GE102" s="283">
        <v>539194.46</v>
      </c>
      <c r="GF102" s="283">
        <v>0</v>
      </c>
      <c r="GG102" s="284">
        <v>3312477.16</v>
      </c>
      <c r="GH102" s="285"/>
    </row>
    <row r="103" spans="1:190" ht="75" customHeight="1" x14ac:dyDescent="0.3">
      <c r="A103" s="254" t="s">
        <v>1274</v>
      </c>
      <c r="B103" s="35">
        <v>91</v>
      </c>
      <c r="C103" s="40">
        <v>13</v>
      </c>
      <c r="D103" s="40" t="s">
        <v>601</v>
      </c>
      <c r="E103" s="40" t="s">
        <v>420</v>
      </c>
      <c r="F103" s="37" t="s">
        <v>1275</v>
      </c>
      <c r="G103" s="38" t="s">
        <v>33</v>
      </c>
      <c r="H103" s="38"/>
      <c r="I103" s="40" t="s">
        <v>50</v>
      </c>
      <c r="J103" s="40" t="s">
        <v>423</v>
      </c>
      <c r="K103" s="38" t="s">
        <v>222</v>
      </c>
      <c r="L103" s="38" t="s">
        <v>225</v>
      </c>
      <c r="M103" s="40">
        <v>0</v>
      </c>
      <c r="N103" s="40">
        <v>0</v>
      </c>
      <c r="O103" s="40">
        <v>0</v>
      </c>
      <c r="P103" s="129">
        <v>0</v>
      </c>
      <c r="Q103" s="40">
        <v>0</v>
      </c>
      <c r="R103" s="40">
        <v>0</v>
      </c>
      <c r="S103" s="40">
        <v>0</v>
      </c>
      <c r="T103" s="40" t="s">
        <v>423</v>
      </c>
      <c r="U103" s="40">
        <v>0</v>
      </c>
      <c r="V103" s="40">
        <v>0</v>
      </c>
      <c r="W103" s="40">
        <v>0</v>
      </c>
      <c r="X103" s="40">
        <v>0</v>
      </c>
      <c r="Y103" s="40">
        <v>0</v>
      </c>
      <c r="Z103" s="40">
        <v>0</v>
      </c>
      <c r="AA103" s="40">
        <v>0</v>
      </c>
      <c r="AB103" s="40">
        <v>0</v>
      </c>
      <c r="AC103" s="40">
        <v>0</v>
      </c>
      <c r="AD103" s="40">
        <v>0</v>
      </c>
      <c r="AE103" s="40">
        <v>0</v>
      </c>
      <c r="AF103" s="40">
        <v>0</v>
      </c>
      <c r="AG103" s="40">
        <v>0</v>
      </c>
      <c r="AH103" s="40">
        <v>0</v>
      </c>
      <c r="AI103" s="40">
        <v>0</v>
      </c>
      <c r="AJ103" s="40">
        <v>0</v>
      </c>
      <c r="AK103" s="40">
        <v>0</v>
      </c>
      <c r="AL103" s="40">
        <v>0</v>
      </c>
      <c r="AM103" s="40">
        <v>0</v>
      </c>
      <c r="AN103" s="40">
        <v>0</v>
      </c>
      <c r="AO103" s="40">
        <v>0</v>
      </c>
      <c r="AP103" s="40">
        <v>0</v>
      </c>
      <c r="AQ103" s="40">
        <v>0</v>
      </c>
      <c r="AR103" s="40">
        <v>0</v>
      </c>
      <c r="AS103" s="40">
        <v>0</v>
      </c>
      <c r="AT103" s="40">
        <v>0</v>
      </c>
      <c r="AU103" s="40">
        <v>0</v>
      </c>
      <c r="AV103" s="40">
        <v>0</v>
      </c>
      <c r="AW103" s="40">
        <v>0</v>
      </c>
      <c r="AX103" s="40">
        <v>0</v>
      </c>
      <c r="AY103" s="40">
        <v>0</v>
      </c>
      <c r="AZ103" s="40">
        <v>0</v>
      </c>
      <c r="BA103" s="40">
        <v>0</v>
      </c>
      <c r="BB103" s="40">
        <v>0</v>
      </c>
      <c r="BC103" s="40">
        <v>0</v>
      </c>
      <c r="BD103" s="40">
        <v>0</v>
      </c>
      <c r="BE103" s="40">
        <v>0</v>
      </c>
      <c r="BF103" s="40">
        <v>0</v>
      </c>
      <c r="BG103" s="40">
        <v>0</v>
      </c>
      <c r="BH103" s="40">
        <v>0</v>
      </c>
      <c r="BI103" s="40">
        <v>0</v>
      </c>
      <c r="BJ103" s="40">
        <v>0</v>
      </c>
      <c r="BK103" s="40">
        <v>0</v>
      </c>
      <c r="BL103" s="40">
        <v>0</v>
      </c>
      <c r="BM103" s="40">
        <v>0</v>
      </c>
      <c r="BN103" s="40">
        <v>0</v>
      </c>
      <c r="BO103" s="40">
        <v>0</v>
      </c>
      <c r="BP103" s="40">
        <v>0</v>
      </c>
      <c r="BQ103" s="40">
        <v>0</v>
      </c>
      <c r="BR103" s="40">
        <v>0</v>
      </c>
      <c r="BS103" s="40">
        <v>0</v>
      </c>
      <c r="BT103" s="40">
        <v>0</v>
      </c>
      <c r="BU103" s="40">
        <v>0</v>
      </c>
      <c r="BV103" s="40">
        <v>0</v>
      </c>
      <c r="BW103" s="40">
        <v>0</v>
      </c>
      <c r="BX103" s="40">
        <v>0</v>
      </c>
      <c r="BY103" s="40">
        <v>0</v>
      </c>
      <c r="BZ103" s="40">
        <v>0</v>
      </c>
      <c r="CA103" s="40">
        <v>0</v>
      </c>
      <c r="CB103" s="40">
        <v>0</v>
      </c>
      <c r="CC103" s="40">
        <v>0</v>
      </c>
      <c r="CD103" s="40">
        <v>0</v>
      </c>
      <c r="CE103" s="40">
        <v>0</v>
      </c>
      <c r="CF103" s="40">
        <v>1499951.73</v>
      </c>
      <c r="CG103" s="40">
        <v>0</v>
      </c>
      <c r="CH103" s="40">
        <v>0</v>
      </c>
      <c r="CI103" s="40">
        <v>0</v>
      </c>
      <c r="CJ103" s="40">
        <v>0</v>
      </c>
      <c r="CK103" s="40">
        <v>-1499951.73</v>
      </c>
      <c r="CL103" s="40">
        <v>0</v>
      </c>
      <c r="CM103" s="40">
        <v>0</v>
      </c>
      <c r="CN103" s="40">
        <v>0</v>
      </c>
      <c r="CO103" s="40">
        <v>0</v>
      </c>
      <c r="CP103" s="40">
        <v>0</v>
      </c>
      <c r="CQ103" s="40">
        <v>0</v>
      </c>
      <c r="CR103" s="40">
        <v>0</v>
      </c>
      <c r="CS103" s="40">
        <v>0</v>
      </c>
      <c r="CT103" s="40">
        <v>0</v>
      </c>
      <c r="CU103" s="173" t="s">
        <v>1327</v>
      </c>
      <c r="CV103" s="40">
        <v>0</v>
      </c>
      <c r="CW103" s="40">
        <v>0</v>
      </c>
      <c r="CX103" s="40">
        <v>0</v>
      </c>
      <c r="CY103" s="40">
        <v>0</v>
      </c>
      <c r="CZ103" s="40">
        <v>0</v>
      </c>
      <c r="DA103" s="40">
        <v>0</v>
      </c>
      <c r="DB103" s="215" t="s">
        <v>1327</v>
      </c>
      <c r="DC103" s="40">
        <v>0</v>
      </c>
      <c r="DD103" s="40">
        <v>0</v>
      </c>
      <c r="DE103" s="40">
        <v>0</v>
      </c>
      <c r="DF103" s="40">
        <v>0</v>
      </c>
      <c r="DG103" s="40">
        <v>0</v>
      </c>
      <c r="DH103" s="40">
        <v>0</v>
      </c>
      <c r="DI103" s="215" t="s">
        <v>1327</v>
      </c>
      <c r="DJ103" s="40">
        <v>0</v>
      </c>
      <c r="DK103" s="40">
        <v>0</v>
      </c>
      <c r="DL103" s="40">
        <v>0</v>
      </c>
      <c r="DM103" s="40">
        <v>0</v>
      </c>
      <c r="DN103" s="40">
        <v>0</v>
      </c>
      <c r="DO103" s="40">
        <v>0</v>
      </c>
      <c r="DP103" s="215" t="s">
        <v>1327</v>
      </c>
      <c r="DQ103" s="40">
        <v>0</v>
      </c>
      <c r="DR103" s="40">
        <v>0</v>
      </c>
      <c r="DS103" s="40">
        <v>0</v>
      </c>
      <c r="DT103" s="40">
        <v>0</v>
      </c>
      <c r="DU103" s="40">
        <v>0</v>
      </c>
      <c r="DV103" s="40">
        <v>0</v>
      </c>
      <c r="DW103" s="215" t="s">
        <v>1327</v>
      </c>
      <c r="DX103" s="40">
        <v>0</v>
      </c>
      <c r="DY103" s="40">
        <v>0</v>
      </c>
      <c r="DZ103" s="40">
        <v>0</v>
      </c>
      <c r="EA103" s="40">
        <v>0</v>
      </c>
      <c r="EB103" s="40">
        <v>0</v>
      </c>
      <c r="EC103" s="40">
        <v>0</v>
      </c>
      <c r="ED103" s="215" t="s">
        <v>1327</v>
      </c>
      <c r="EE103" s="40">
        <v>0</v>
      </c>
      <c r="EF103" s="40">
        <v>0</v>
      </c>
      <c r="EG103" s="40">
        <v>0</v>
      </c>
      <c r="EH103" s="40">
        <v>0</v>
      </c>
      <c r="EI103" s="40">
        <v>0</v>
      </c>
      <c r="EJ103" s="40">
        <v>0</v>
      </c>
      <c r="EK103" s="215" t="s">
        <v>1327</v>
      </c>
      <c r="EL103" s="40">
        <v>0</v>
      </c>
      <c r="EM103" s="40">
        <v>0</v>
      </c>
      <c r="EN103" s="40">
        <v>0</v>
      </c>
      <c r="EO103" s="40">
        <v>0</v>
      </c>
      <c r="EP103" s="40">
        <v>0</v>
      </c>
      <c r="EQ103" s="40">
        <v>0</v>
      </c>
      <c r="ER103" s="215" t="s">
        <v>1327</v>
      </c>
      <c r="ES103" s="40">
        <v>0</v>
      </c>
      <c r="ET103" s="40">
        <v>0</v>
      </c>
      <c r="EU103" s="40">
        <v>0</v>
      </c>
      <c r="EV103" s="40">
        <v>0</v>
      </c>
      <c r="EW103" s="40">
        <v>0</v>
      </c>
      <c r="EX103" s="40">
        <v>0</v>
      </c>
      <c r="EY103" s="215" t="s">
        <v>1327</v>
      </c>
      <c r="EZ103" s="40">
        <v>0</v>
      </c>
      <c r="FA103" s="40">
        <v>0</v>
      </c>
      <c r="FB103" s="40">
        <v>0</v>
      </c>
      <c r="FC103" s="40">
        <v>0</v>
      </c>
      <c r="FD103" s="40">
        <v>0</v>
      </c>
      <c r="FE103" s="40">
        <v>0</v>
      </c>
      <c r="FF103" s="215" t="s">
        <v>1327</v>
      </c>
      <c r="FG103" s="40">
        <v>0</v>
      </c>
      <c r="FH103" s="40">
        <v>0</v>
      </c>
      <c r="FI103" s="40">
        <v>0</v>
      </c>
      <c r="FJ103" s="40">
        <v>0</v>
      </c>
      <c r="FK103" s="40">
        <v>0</v>
      </c>
      <c r="FL103" s="40">
        <v>0</v>
      </c>
      <c r="FM103" s="215" t="s">
        <v>1327</v>
      </c>
      <c r="FN103" s="40">
        <v>0</v>
      </c>
      <c r="FO103" s="40">
        <v>0</v>
      </c>
      <c r="FP103" s="40">
        <v>0</v>
      </c>
      <c r="FQ103" s="215" t="s">
        <v>1327</v>
      </c>
      <c r="FR103" s="40">
        <v>0</v>
      </c>
      <c r="FS103" s="40">
        <v>0</v>
      </c>
      <c r="FT103" s="40">
        <v>0</v>
      </c>
      <c r="FU103" s="215" t="s">
        <v>1327</v>
      </c>
      <c r="FV103" s="40">
        <v>0</v>
      </c>
      <c r="FW103" s="40">
        <v>0</v>
      </c>
      <c r="FX103" s="40">
        <v>0</v>
      </c>
      <c r="FY103" s="215" t="s">
        <v>1327</v>
      </c>
      <c r="FZ103" s="40">
        <v>0</v>
      </c>
      <c r="GA103" s="40">
        <v>0</v>
      </c>
      <c r="GB103" s="40">
        <v>0</v>
      </c>
      <c r="GC103" s="215" t="s">
        <v>1327</v>
      </c>
      <c r="GD103" s="40">
        <v>0</v>
      </c>
      <c r="GE103" s="283">
        <v>0</v>
      </c>
      <c r="GF103" s="283">
        <v>0</v>
      </c>
      <c r="GG103" s="284">
        <v>0</v>
      </c>
      <c r="GH103" s="285"/>
    </row>
    <row r="104" spans="1:190" ht="75" customHeight="1" x14ac:dyDescent="0.3">
      <c r="A104" s="254" t="s">
        <v>1291</v>
      </c>
      <c r="B104" s="35">
        <v>92</v>
      </c>
      <c r="C104" s="40">
        <v>14</v>
      </c>
      <c r="D104" s="40" t="s">
        <v>607</v>
      </c>
      <c r="E104" s="40" t="s">
        <v>422</v>
      </c>
      <c r="F104" s="37" t="s">
        <v>1292</v>
      </c>
      <c r="G104" s="38" t="s">
        <v>33</v>
      </c>
      <c r="H104" s="38"/>
      <c r="I104" s="40" t="s">
        <v>113</v>
      </c>
      <c r="J104" s="40" t="s">
        <v>424</v>
      </c>
      <c r="K104" s="38" t="s">
        <v>222</v>
      </c>
      <c r="L104" s="38" t="s">
        <v>225</v>
      </c>
      <c r="M104" s="40">
        <v>4259331</v>
      </c>
      <c r="N104" s="40">
        <v>4259331</v>
      </c>
      <c r="O104" s="40">
        <v>0</v>
      </c>
      <c r="P104" s="40">
        <v>0</v>
      </c>
      <c r="Q104" s="40">
        <v>4259331</v>
      </c>
      <c r="R104" s="40">
        <v>0</v>
      </c>
      <c r="S104" s="40">
        <v>0</v>
      </c>
      <c r="T104" s="40" t="s">
        <v>424</v>
      </c>
      <c r="U104" s="40">
        <v>0</v>
      </c>
      <c r="V104" s="40">
        <v>0</v>
      </c>
      <c r="W104" s="40">
        <v>0</v>
      </c>
      <c r="X104" s="40">
        <v>0</v>
      </c>
      <c r="Y104" s="40">
        <v>0</v>
      </c>
      <c r="Z104" s="40">
        <v>0</v>
      </c>
      <c r="AA104" s="40">
        <v>0</v>
      </c>
      <c r="AB104" s="40">
        <v>0</v>
      </c>
      <c r="AC104" s="40">
        <v>0</v>
      </c>
      <c r="AD104" s="40">
        <v>0</v>
      </c>
      <c r="AE104" s="40">
        <v>0</v>
      </c>
      <c r="AF104" s="40">
        <v>0</v>
      </c>
      <c r="AG104" s="40">
        <v>0</v>
      </c>
      <c r="AH104" s="40">
        <v>0</v>
      </c>
      <c r="AI104" s="40">
        <v>0</v>
      </c>
      <c r="AJ104" s="40">
        <v>0</v>
      </c>
      <c r="AK104" s="40">
        <v>0</v>
      </c>
      <c r="AL104" s="40">
        <v>0</v>
      </c>
      <c r="AM104" s="40">
        <v>0</v>
      </c>
      <c r="AN104" s="40">
        <v>0</v>
      </c>
      <c r="AO104" s="40">
        <v>0</v>
      </c>
      <c r="AP104" s="40">
        <v>0</v>
      </c>
      <c r="AQ104" s="40">
        <v>0</v>
      </c>
      <c r="AR104" s="40">
        <v>0</v>
      </c>
      <c r="AS104" s="40">
        <v>0</v>
      </c>
      <c r="AT104" s="40">
        <v>0</v>
      </c>
      <c r="AU104" s="40">
        <v>0</v>
      </c>
      <c r="AV104" s="40">
        <v>0</v>
      </c>
      <c r="AW104" s="40">
        <v>0</v>
      </c>
      <c r="AX104" s="40">
        <v>0</v>
      </c>
      <c r="AY104" s="40">
        <v>0</v>
      </c>
      <c r="AZ104" s="40">
        <v>0</v>
      </c>
      <c r="BA104" s="40">
        <v>0</v>
      </c>
      <c r="BB104" s="40">
        <v>0</v>
      </c>
      <c r="BC104" s="40">
        <v>0</v>
      </c>
      <c r="BD104" s="40">
        <v>0</v>
      </c>
      <c r="BE104" s="40">
        <v>0</v>
      </c>
      <c r="BF104" s="40">
        <v>0</v>
      </c>
      <c r="BG104" s="40">
        <v>0</v>
      </c>
      <c r="BH104" s="40">
        <v>0</v>
      </c>
      <c r="BI104" s="40">
        <v>0</v>
      </c>
      <c r="BJ104" s="40">
        <v>0</v>
      </c>
      <c r="BK104" s="40">
        <v>0</v>
      </c>
      <c r="BL104" s="40">
        <v>0</v>
      </c>
      <c r="BM104" s="40">
        <v>0</v>
      </c>
      <c r="BN104" s="40">
        <v>0</v>
      </c>
      <c r="BO104" s="40">
        <v>0</v>
      </c>
      <c r="BP104" s="40">
        <v>0</v>
      </c>
      <c r="BQ104" s="40">
        <v>0</v>
      </c>
      <c r="BR104" s="40">
        <v>0</v>
      </c>
      <c r="BS104" s="40">
        <v>0</v>
      </c>
      <c r="BT104" s="40">
        <v>0</v>
      </c>
      <c r="BU104" s="40">
        <v>0</v>
      </c>
      <c r="BV104" s="40">
        <v>0</v>
      </c>
      <c r="BW104" s="40">
        <v>0</v>
      </c>
      <c r="BX104" s="40">
        <v>0</v>
      </c>
      <c r="BY104" s="40">
        <v>0</v>
      </c>
      <c r="BZ104" s="40">
        <v>0</v>
      </c>
      <c r="CA104" s="40">
        <v>0</v>
      </c>
      <c r="CB104" s="40">
        <v>0</v>
      </c>
      <c r="CC104" s="40">
        <v>0</v>
      </c>
      <c r="CD104" s="40">
        <v>0</v>
      </c>
      <c r="CE104" s="40">
        <v>0</v>
      </c>
      <c r="CF104" s="40">
        <v>0</v>
      </c>
      <c r="CG104" s="40">
        <v>0</v>
      </c>
      <c r="CH104" s="40">
        <v>0</v>
      </c>
      <c r="CI104" s="40">
        <v>0</v>
      </c>
      <c r="CJ104" s="40">
        <v>0</v>
      </c>
      <c r="CK104" s="40">
        <v>0</v>
      </c>
      <c r="CL104" s="40">
        <v>0</v>
      </c>
      <c r="CM104" s="40">
        <v>0</v>
      </c>
      <c r="CN104" s="40">
        <v>4259331</v>
      </c>
      <c r="CO104" s="40">
        <v>0</v>
      </c>
      <c r="CP104" s="40">
        <v>4259331</v>
      </c>
      <c r="CQ104" s="40">
        <v>4259331</v>
      </c>
      <c r="CR104" s="40">
        <v>4259331</v>
      </c>
      <c r="CS104" s="40">
        <v>0</v>
      </c>
      <c r="CT104" s="40">
        <v>4259331</v>
      </c>
      <c r="CU104" s="173">
        <v>1</v>
      </c>
      <c r="CV104" s="40">
        <v>0</v>
      </c>
      <c r="CW104" s="40">
        <v>0</v>
      </c>
      <c r="CX104" s="40">
        <v>0</v>
      </c>
      <c r="CY104" s="40">
        <v>4259331</v>
      </c>
      <c r="CZ104" s="40">
        <v>0</v>
      </c>
      <c r="DA104" s="40">
        <v>4259331</v>
      </c>
      <c r="DB104" s="215">
        <v>1</v>
      </c>
      <c r="DC104" s="40">
        <v>0</v>
      </c>
      <c r="DD104" s="40">
        <v>0</v>
      </c>
      <c r="DE104" s="40">
        <v>0</v>
      </c>
      <c r="DF104" s="40">
        <v>4259331</v>
      </c>
      <c r="DG104" s="40">
        <v>0</v>
      </c>
      <c r="DH104" s="40">
        <v>4259331</v>
      </c>
      <c r="DI104" s="215">
        <v>1</v>
      </c>
      <c r="DJ104" s="40">
        <v>0</v>
      </c>
      <c r="DK104" s="40">
        <v>0</v>
      </c>
      <c r="DL104" s="40">
        <v>0</v>
      </c>
      <c r="DM104" s="40">
        <v>4259331</v>
      </c>
      <c r="DN104" s="40">
        <v>0</v>
      </c>
      <c r="DO104" s="40">
        <v>4259331</v>
      </c>
      <c r="DP104" s="215">
        <v>1</v>
      </c>
      <c r="DQ104" s="40">
        <v>0</v>
      </c>
      <c r="DR104" s="40">
        <v>0</v>
      </c>
      <c r="DS104" s="40">
        <v>0</v>
      </c>
      <c r="DT104" s="40">
        <v>4259331</v>
      </c>
      <c r="DU104" s="40">
        <v>0</v>
      </c>
      <c r="DV104" s="40">
        <v>4259331</v>
      </c>
      <c r="DW104" s="215">
        <v>1</v>
      </c>
      <c r="DX104" s="40">
        <v>0</v>
      </c>
      <c r="DY104" s="40">
        <v>0</v>
      </c>
      <c r="DZ104" s="40">
        <v>0</v>
      </c>
      <c r="EA104" s="40">
        <v>4259331</v>
      </c>
      <c r="EB104" s="40">
        <v>0</v>
      </c>
      <c r="EC104" s="40">
        <v>4259331</v>
      </c>
      <c r="ED104" s="215">
        <v>1</v>
      </c>
      <c r="EE104" s="40">
        <v>0</v>
      </c>
      <c r="EF104" s="40">
        <v>0</v>
      </c>
      <c r="EG104" s="40">
        <v>0</v>
      </c>
      <c r="EH104" s="40">
        <v>4259331</v>
      </c>
      <c r="EI104" s="40">
        <v>0</v>
      </c>
      <c r="EJ104" s="40">
        <v>4259331</v>
      </c>
      <c r="EK104" s="215">
        <v>1</v>
      </c>
      <c r="EL104" s="40">
        <v>0</v>
      </c>
      <c r="EM104" s="40">
        <v>0</v>
      </c>
      <c r="EN104" s="40">
        <v>0</v>
      </c>
      <c r="EO104" s="40">
        <v>4259331</v>
      </c>
      <c r="EP104" s="40">
        <v>0</v>
      </c>
      <c r="EQ104" s="40">
        <v>4259331</v>
      </c>
      <c r="ER104" s="215">
        <v>1</v>
      </c>
      <c r="ES104" s="40">
        <v>0</v>
      </c>
      <c r="ET104" s="40">
        <v>0</v>
      </c>
      <c r="EU104" s="40">
        <v>0</v>
      </c>
      <c r="EV104" s="40">
        <v>4259331</v>
      </c>
      <c r="EW104" s="40">
        <v>0</v>
      </c>
      <c r="EX104" s="40">
        <v>4259331</v>
      </c>
      <c r="EY104" s="215">
        <v>1</v>
      </c>
      <c r="EZ104" s="40">
        <v>0</v>
      </c>
      <c r="FA104" s="40">
        <v>0</v>
      </c>
      <c r="FB104" s="40">
        <v>0</v>
      </c>
      <c r="FC104" s="40">
        <v>4259331</v>
      </c>
      <c r="FD104" s="40">
        <v>0</v>
      </c>
      <c r="FE104" s="40">
        <v>4259331</v>
      </c>
      <c r="FF104" s="215">
        <v>1</v>
      </c>
      <c r="FG104" s="40">
        <v>0</v>
      </c>
      <c r="FH104" s="40">
        <v>0</v>
      </c>
      <c r="FI104" s="40">
        <v>0</v>
      </c>
      <c r="FJ104" s="40">
        <v>0</v>
      </c>
      <c r="FK104" s="40">
        <v>0</v>
      </c>
      <c r="FL104" s="40">
        <v>0</v>
      </c>
      <c r="FM104" s="215" t="s">
        <v>1327</v>
      </c>
      <c r="FN104" s="40">
        <v>0</v>
      </c>
      <c r="FO104" s="40">
        <v>0</v>
      </c>
      <c r="FP104" s="40">
        <v>0</v>
      </c>
      <c r="FQ104" s="215" t="s">
        <v>1327</v>
      </c>
      <c r="FR104" s="40">
        <v>0</v>
      </c>
      <c r="FS104" s="40">
        <v>0</v>
      </c>
      <c r="FT104" s="40">
        <v>0</v>
      </c>
      <c r="FU104" s="215" t="s">
        <v>1327</v>
      </c>
      <c r="FV104" s="40">
        <v>0</v>
      </c>
      <c r="FW104" s="40">
        <v>0</v>
      </c>
      <c r="FX104" s="40">
        <v>0</v>
      </c>
      <c r="FY104" s="215" t="s">
        <v>1327</v>
      </c>
      <c r="FZ104" s="40">
        <v>0</v>
      </c>
      <c r="GA104" s="40">
        <v>0</v>
      </c>
      <c r="GB104" s="40">
        <v>0</v>
      </c>
      <c r="GC104" s="215" t="s">
        <v>1327</v>
      </c>
      <c r="GD104" s="40">
        <v>0</v>
      </c>
      <c r="GE104" s="283">
        <v>4259331</v>
      </c>
      <c r="GF104" s="283">
        <v>0</v>
      </c>
      <c r="GG104" s="284">
        <v>4259331</v>
      </c>
      <c r="GH104" s="285"/>
    </row>
    <row r="105" spans="1:190" ht="75" customHeight="1" x14ac:dyDescent="0.3">
      <c r="A105" s="254" t="s">
        <v>1083</v>
      </c>
      <c r="B105" s="35">
        <v>93</v>
      </c>
      <c r="C105" s="35">
        <v>2</v>
      </c>
      <c r="D105" s="41" t="s">
        <v>131</v>
      </c>
      <c r="E105" s="37" t="s">
        <v>238</v>
      </c>
      <c r="F105" s="37" t="s">
        <v>468</v>
      </c>
      <c r="G105" s="41">
        <v>2</v>
      </c>
      <c r="H105" s="38" t="s">
        <v>1083</v>
      </c>
      <c r="I105" s="41" t="s">
        <v>48</v>
      </c>
      <c r="J105" s="41" t="s">
        <v>5</v>
      </c>
      <c r="K105" s="38" t="s">
        <v>222</v>
      </c>
      <c r="L105" s="38" t="s">
        <v>225</v>
      </c>
      <c r="M105" s="40">
        <v>0</v>
      </c>
      <c r="N105" s="40">
        <v>0</v>
      </c>
      <c r="O105" s="40">
        <v>0</v>
      </c>
      <c r="P105" s="98">
        <v>0</v>
      </c>
      <c r="Q105" s="40">
        <v>0</v>
      </c>
      <c r="R105" s="40">
        <v>0</v>
      </c>
      <c r="S105" s="40">
        <v>0</v>
      </c>
      <c r="T105" s="40" t="s">
        <v>5</v>
      </c>
      <c r="U105" s="40">
        <v>0</v>
      </c>
      <c r="V105" s="40">
        <v>0</v>
      </c>
      <c r="W105" s="40">
        <v>0</v>
      </c>
      <c r="X105" s="40">
        <v>0</v>
      </c>
      <c r="Y105" s="40">
        <v>0</v>
      </c>
      <c r="Z105" s="40">
        <v>0</v>
      </c>
      <c r="AA105" s="40">
        <v>0</v>
      </c>
      <c r="AB105" s="40">
        <v>0</v>
      </c>
      <c r="AC105" s="40">
        <v>0</v>
      </c>
      <c r="AD105" s="40">
        <v>0</v>
      </c>
      <c r="AE105" s="40">
        <v>0</v>
      </c>
      <c r="AF105" s="40">
        <v>0</v>
      </c>
      <c r="AG105" s="40">
        <v>0</v>
      </c>
      <c r="AH105" s="40">
        <v>0</v>
      </c>
      <c r="AI105" s="40">
        <v>0</v>
      </c>
      <c r="AJ105" s="40">
        <v>0</v>
      </c>
      <c r="AK105" s="40">
        <v>0</v>
      </c>
      <c r="AL105" s="40">
        <v>0</v>
      </c>
      <c r="AM105" s="40">
        <v>0</v>
      </c>
      <c r="AN105" s="40">
        <v>0</v>
      </c>
      <c r="AO105" s="40">
        <v>0</v>
      </c>
      <c r="AP105" s="40">
        <v>0</v>
      </c>
      <c r="AQ105" s="40">
        <v>0</v>
      </c>
      <c r="AR105" s="40">
        <v>0</v>
      </c>
      <c r="AS105" s="40">
        <v>0</v>
      </c>
      <c r="AT105" s="40">
        <v>0</v>
      </c>
      <c r="AU105" s="40">
        <v>0</v>
      </c>
      <c r="AV105" s="40">
        <v>0</v>
      </c>
      <c r="AW105" s="40">
        <v>0</v>
      </c>
      <c r="AX105" s="40">
        <v>0</v>
      </c>
      <c r="AY105" s="40">
        <v>0</v>
      </c>
      <c r="AZ105" s="40">
        <v>0</v>
      </c>
      <c r="BA105" s="40">
        <v>0</v>
      </c>
      <c r="BB105" s="40">
        <v>0</v>
      </c>
      <c r="BC105" s="40">
        <v>0</v>
      </c>
      <c r="BD105" s="40">
        <v>0</v>
      </c>
      <c r="BE105" s="40">
        <v>0</v>
      </c>
      <c r="BF105" s="40">
        <v>0</v>
      </c>
      <c r="BG105" s="40">
        <v>0</v>
      </c>
      <c r="BH105" s="40">
        <v>0</v>
      </c>
      <c r="BI105" s="40">
        <v>0</v>
      </c>
      <c r="BJ105" s="40">
        <v>0</v>
      </c>
      <c r="BK105" s="40">
        <v>0</v>
      </c>
      <c r="BL105" s="40">
        <v>0</v>
      </c>
      <c r="BM105" s="40">
        <v>0</v>
      </c>
      <c r="BN105" s="40">
        <v>0</v>
      </c>
      <c r="BO105" s="40">
        <v>0</v>
      </c>
      <c r="BP105" s="40">
        <v>0</v>
      </c>
      <c r="BQ105" s="40">
        <v>0</v>
      </c>
      <c r="BR105" s="40">
        <v>0</v>
      </c>
      <c r="BS105" s="40">
        <v>0</v>
      </c>
      <c r="BT105" s="40">
        <v>0</v>
      </c>
      <c r="BU105" s="40">
        <v>0</v>
      </c>
      <c r="BV105" s="40">
        <v>0</v>
      </c>
      <c r="BW105" s="40">
        <v>0</v>
      </c>
      <c r="BX105" s="40">
        <v>0</v>
      </c>
      <c r="BY105" s="40">
        <v>0</v>
      </c>
      <c r="BZ105" s="40">
        <v>0</v>
      </c>
      <c r="CA105" s="40">
        <v>0</v>
      </c>
      <c r="CB105" s="40">
        <v>0</v>
      </c>
      <c r="CC105" s="40">
        <v>0</v>
      </c>
      <c r="CD105" s="40">
        <v>0</v>
      </c>
      <c r="CE105" s="40">
        <v>0</v>
      </c>
      <c r="CF105" s="40">
        <v>0</v>
      </c>
      <c r="CG105" s="40">
        <v>0</v>
      </c>
      <c r="CH105" s="40">
        <v>0</v>
      </c>
      <c r="CI105" s="40">
        <v>0</v>
      </c>
      <c r="CJ105" s="40">
        <v>0</v>
      </c>
      <c r="CK105" s="40">
        <v>0</v>
      </c>
      <c r="CL105" s="40">
        <v>0</v>
      </c>
      <c r="CM105" s="40">
        <v>0</v>
      </c>
      <c r="CN105" s="40">
        <v>0</v>
      </c>
      <c r="CO105" s="40">
        <v>0</v>
      </c>
      <c r="CP105" s="40">
        <v>0</v>
      </c>
      <c r="CQ105" s="40">
        <v>0</v>
      </c>
      <c r="CR105" s="40">
        <v>0</v>
      </c>
      <c r="CS105" s="40">
        <v>0</v>
      </c>
      <c r="CT105" s="40">
        <v>0</v>
      </c>
      <c r="CU105" s="173" t="s">
        <v>1327</v>
      </c>
      <c r="CV105" s="40">
        <v>0</v>
      </c>
      <c r="CW105" s="40">
        <v>0</v>
      </c>
      <c r="CX105" s="40">
        <v>0</v>
      </c>
      <c r="CY105" s="40">
        <v>0</v>
      </c>
      <c r="CZ105" s="40">
        <v>0</v>
      </c>
      <c r="DA105" s="40">
        <v>0</v>
      </c>
      <c r="DB105" s="215" t="s">
        <v>1327</v>
      </c>
      <c r="DC105" s="40">
        <v>0</v>
      </c>
      <c r="DD105" s="40">
        <v>0</v>
      </c>
      <c r="DE105" s="40">
        <v>0</v>
      </c>
      <c r="DF105" s="40">
        <v>0</v>
      </c>
      <c r="DG105" s="40">
        <v>0</v>
      </c>
      <c r="DH105" s="40">
        <v>0</v>
      </c>
      <c r="DI105" s="215" t="s">
        <v>1327</v>
      </c>
      <c r="DJ105" s="40">
        <v>0</v>
      </c>
      <c r="DK105" s="40">
        <v>0</v>
      </c>
      <c r="DL105" s="40">
        <v>0</v>
      </c>
      <c r="DM105" s="40">
        <v>0</v>
      </c>
      <c r="DN105" s="40">
        <v>0</v>
      </c>
      <c r="DO105" s="40">
        <v>0</v>
      </c>
      <c r="DP105" s="215" t="s">
        <v>1327</v>
      </c>
      <c r="DQ105" s="40">
        <v>0</v>
      </c>
      <c r="DR105" s="40">
        <v>0</v>
      </c>
      <c r="DS105" s="40">
        <v>0</v>
      </c>
      <c r="DT105" s="40">
        <v>0</v>
      </c>
      <c r="DU105" s="40">
        <v>0</v>
      </c>
      <c r="DV105" s="40">
        <v>0</v>
      </c>
      <c r="DW105" s="215" t="s">
        <v>1327</v>
      </c>
      <c r="DX105" s="40">
        <v>0</v>
      </c>
      <c r="DY105" s="40">
        <v>0</v>
      </c>
      <c r="DZ105" s="40">
        <v>0</v>
      </c>
      <c r="EA105" s="40">
        <v>0</v>
      </c>
      <c r="EB105" s="40">
        <v>0</v>
      </c>
      <c r="EC105" s="40">
        <v>0</v>
      </c>
      <c r="ED105" s="215" t="s">
        <v>1327</v>
      </c>
      <c r="EE105" s="40">
        <v>0</v>
      </c>
      <c r="EF105" s="40">
        <v>0</v>
      </c>
      <c r="EG105" s="40">
        <v>0</v>
      </c>
      <c r="EH105" s="40">
        <v>0</v>
      </c>
      <c r="EI105" s="40">
        <v>0</v>
      </c>
      <c r="EJ105" s="40">
        <v>0</v>
      </c>
      <c r="EK105" s="215" t="s">
        <v>1327</v>
      </c>
      <c r="EL105" s="40">
        <v>0</v>
      </c>
      <c r="EM105" s="40">
        <v>0</v>
      </c>
      <c r="EN105" s="40">
        <v>0</v>
      </c>
      <c r="EO105" s="40">
        <v>0</v>
      </c>
      <c r="EP105" s="40">
        <v>0</v>
      </c>
      <c r="EQ105" s="40">
        <v>0</v>
      </c>
      <c r="ER105" s="215" t="s">
        <v>1327</v>
      </c>
      <c r="ES105" s="40">
        <v>0</v>
      </c>
      <c r="ET105" s="40">
        <v>0</v>
      </c>
      <c r="EU105" s="40">
        <v>0</v>
      </c>
      <c r="EV105" s="40">
        <v>0</v>
      </c>
      <c r="EW105" s="40">
        <v>0</v>
      </c>
      <c r="EX105" s="40">
        <v>0</v>
      </c>
      <c r="EY105" s="215" t="s">
        <v>1327</v>
      </c>
      <c r="EZ105" s="40">
        <v>0</v>
      </c>
      <c r="FA105" s="40">
        <v>0</v>
      </c>
      <c r="FB105" s="40">
        <v>0</v>
      </c>
      <c r="FC105" s="40">
        <v>0</v>
      </c>
      <c r="FD105" s="40">
        <v>0</v>
      </c>
      <c r="FE105" s="40">
        <v>0</v>
      </c>
      <c r="FF105" s="215" t="s">
        <v>1327</v>
      </c>
      <c r="FG105" s="40">
        <v>0</v>
      </c>
      <c r="FH105" s="40">
        <v>0</v>
      </c>
      <c r="FI105" s="40">
        <v>0</v>
      </c>
      <c r="FJ105" s="40">
        <v>0</v>
      </c>
      <c r="FK105" s="40">
        <v>0</v>
      </c>
      <c r="FL105" s="40">
        <v>0</v>
      </c>
      <c r="FM105" s="215" t="s">
        <v>1327</v>
      </c>
      <c r="FN105" s="40">
        <v>0</v>
      </c>
      <c r="FO105" s="40">
        <v>0</v>
      </c>
      <c r="FP105" s="40">
        <v>0</v>
      </c>
      <c r="FQ105" s="215" t="s">
        <v>1327</v>
      </c>
      <c r="FR105" s="40">
        <v>0</v>
      </c>
      <c r="FS105" s="40">
        <v>0</v>
      </c>
      <c r="FT105" s="40">
        <v>0</v>
      </c>
      <c r="FU105" s="215" t="s">
        <v>1327</v>
      </c>
      <c r="FV105" s="40">
        <v>0</v>
      </c>
      <c r="FW105" s="40">
        <v>0</v>
      </c>
      <c r="FX105" s="40">
        <v>0</v>
      </c>
      <c r="FY105" s="215" t="s">
        <v>1327</v>
      </c>
      <c r="FZ105" s="40">
        <v>0</v>
      </c>
      <c r="GA105" s="40">
        <v>0</v>
      </c>
      <c r="GB105" s="40">
        <v>0</v>
      </c>
      <c r="GC105" s="215" t="s">
        <v>1327</v>
      </c>
      <c r="GD105" s="40">
        <v>0</v>
      </c>
      <c r="GE105" s="283">
        <v>0</v>
      </c>
      <c r="GF105" s="283">
        <v>0</v>
      </c>
      <c r="GG105" s="284">
        <v>0</v>
      </c>
      <c r="GH105" s="285"/>
    </row>
    <row r="106" spans="1:190" ht="75" customHeight="1" x14ac:dyDescent="0.3">
      <c r="A106" s="254" t="s">
        <v>1084</v>
      </c>
      <c r="B106" s="35">
        <v>94</v>
      </c>
      <c r="C106" s="35">
        <v>2</v>
      </c>
      <c r="D106" s="41" t="s">
        <v>425</v>
      </c>
      <c r="E106" s="37" t="s">
        <v>426</v>
      </c>
      <c r="F106" s="37" t="s">
        <v>469</v>
      </c>
      <c r="G106" s="38" t="s">
        <v>33</v>
      </c>
      <c r="H106" s="38"/>
      <c r="I106" s="41" t="s">
        <v>48</v>
      </c>
      <c r="J106" s="41" t="s">
        <v>5</v>
      </c>
      <c r="K106" s="38" t="s">
        <v>222</v>
      </c>
      <c r="L106" s="38" t="s">
        <v>225</v>
      </c>
      <c r="M106" s="129">
        <v>0</v>
      </c>
      <c r="N106" s="40">
        <v>0</v>
      </c>
      <c r="O106" s="40">
        <v>0</v>
      </c>
      <c r="P106" s="211">
        <v>0</v>
      </c>
      <c r="Q106" s="40">
        <v>0</v>
      </c>
      <c r="R106" s="40">
        <v>0</v>
      </c>
      <c r="S106" s="40">
        <v>0</v>
      </c>
      <c r="T106" s="40" t="s">
        <v>5</v>
      </c>
      <c r="U106" s="40">
        <v>0</v>
      </c>
      <c r="V106" s="40">
        <v>0</v>
      </c>
      <c r="W106" s="40">
        <v>0</v>
      </c>
      <c r="X106" s="40">
        <v>0</v>
      </c>
      <c r="Y106" s="40">
        <v>0</v>
      </c>
      <c r="Z106" s="40">
        <v>0</v>
      </c>
      <c r="AA106" s="40">
        <v>0</v>
      </c>
      <c r="AB106" s="40">
        <v>0</v>
      </c>
      <c r="AC106" s="40">
        <v>0</v>
      </c>
      <c r="AD106" s="40">
        <v>0</v>
      </c>
      <c r="AE106" s="40">
        <v>0</v>
      </c>
      <c r="AF106" s="40">
        <v>0</v>
      </c>
      <c r="AG106" s="40">
        <v>0</v>
      </c>
      <c r="AH106" s="40">
        <v>0</v>
      </c>
      <c r="AI106" s="40">
        <v>0</v>
      </c>
      <c r="AJ106" s="40">
        <v>0</v>
      </c>
      <c r="AK106" s="40">
        <v>0</v>
      </c>
      <c r="AL106" s="40">
        <v>0</v>
      </c>
      <c r="AM106" s="40">
        <v>0</v>
      </c>
      <c r="AN106" s="40">
        <v>0</v>
      </c>
      <c r="AO106" s="40">
        <v>0</v>
      </c>
      <c r="AP106" s="40">
        <v>0</v>
      </c>
      <c r="AQ106" s="40">
        <v>0</v>
      </c>
      <c r="AR106" s="40">
        <v>0</v>
      </c>
      <c r="AS106" s="40">
        <v>0</v>
      </c>
      <c r="AT106" s="40">
        <v>0</v>
      </c>
      <c r="AU106" s="40">
        <v>0</v>
      </c>
      <c r="AV106" s="40">
        <v>0</v>
      </c>
      <c r="AW106" s="40">
        <v>0</v>
      </c>
      <c r="AX106" s="40">
        <v>0</v>
      </c>
      <c r="AY106" s="40">
        <v>0</v>
      </c>
      <c r="AZ106" s="40">
        <v>0</v>
      </c>
      <c r="BA106" s="40">
        <v>0</v>
      </c>
      <c r="BB106" s="40">
        <v>0</v>
      </c>
      <c r="BC106" s="40">
        <v>0</v>
      </c>
      <c r="BD106" s="40">
        <v>0</v>
      </c>
      <c r="BE106" s="40">
        <v>0</v>
      </c>
      <c r="BF106" s="40">
        <v>0</v>
      </c>
      <c r="BG106" s="40">
        <v>0</v>
      </c>
      <c r="BH106" s="40">
        <v>0</v>
      </c>
      <c r="BI106" s="40">
        <v>0</v>
      </c>
      <c r="BJ106" s="40">
        <v>0</v>
      </c>
      <c r="BK106" s="40">
        <v>0</v>
      </c>
      <c r="BL106" s="40">
        <v>0</v>
      </c>
      <c r="BM106" s="40">
        <v>0</v>
      </c>
      <c r="BN106" s="40">
        <v>0</v>
      </c>
      <c r="BO106" s="40">
        <v>0</v>
      </c>
      <c r="BP106" s="40">
        <v>0</v>
      </c>
      <c r="BQ106" s="40">
        <v>0</v>
      </c>
      <c r="BR106" s="40">
        <v>0</v>
      </c>
      <c r="BS106" s="40">
        <v>0</v>
      </c>
      <c r="BT106" s="40">
        <v>0</v>
      </c>
      <c r="BU106" s="40">
        <v>0</v>
      </c>
      <c r="BV106" s="40">
        <v>0</v>
      </c>
      <c r="BW106" s="40">
        <v>0</v>
      </c>
      <c r="BX106" s="40">
        <v>0</v>
      </c>
      <c r="BY106" s="40">
        <v>0</v>
      </c>
      <c r="BZ106" s="40">
        <v>0</v>
      </c>
      <c r="CA106" s="40">
        <v>0</v>
      </c>
      <c r="CB106" s="40">
        <v>0</v>
      </c>
      <c r="CC106" s="40">
        <v>0</v>
      </c>
      <c r="CD106" s="40">
        <v>0</v>
      </c>
      <c r="CE106" s="40">
        <v>0</v>
      </c>
      <c r="CF106" s="40">
        <v>0</v>
      </c>
      <c r="CG106" s="40">
        <v>0</v>
      </c>
      <c r="CH106" s="40">
        <v>0</v>
      </c>
      <c r="CI106" s="40">
        <v>0</v>
      </c>
      <c r="CJ106" s="40">
        <v>0</v>
      </c>
      <c r="CK106" s="40">
        <v>0</v>
      </c>
      <c r="CL106" s="40">
        <v>0</v>
      </c>
      <c r="CM106" s="40">
        <v>0</v>
      </c>
      <c r="CN106" s="40">
        <v>0</v>
      </c>
      <c r="CO106" s="40">
        <v>0</v>
      </c>
      <c r="CP106" s="40">
        <v>0</v>
      </c>
      <c r="CQ106" s="40">
        <v>0</v>
      </c>
      <c r="CR106" s="40">
        <v>0</v>
      </c>
      <c r="CS106" s="40">
        <v>0</v>
      </c>
      <c r="CT106" s="40">
        <v>0</v>
      </c>
      <c r="CU106" s="173" t="s">
        <v>1327</v>
      </c>
      <c r="CV106" s="40">
        <v>0</v>
      </c>
      <c r="CW106" s="40">
        <v>0</v>
      </c>
      <c r="CX106" s="40">
        <v>0</v>
      </c>
      <c r="CY106" s="40">
        <v>0</v>
      </c>
      <c r="CZ106" s="40">
        <v>0</v>
      </c>
      <c r="DA106" s="40">
        <v>0</v>
      </c>
      <c r="DB106" s="215" t="s">
        <v>1327</v>
      </c>
      <c r="DC106" s="40">
        <v>0</v>
      </c>
      <c r="DD106" s="40">
        <v>0</v>
      </c>
      <c r="DE106" s="40">
        <v>0</v>
      </c>
      <c r="DF106" s="40">
        <v>0</v>
      </c>
      <c r="DG106" s="40">
        <v>0</v>
      </c>
      <c r="DH106" s="40">
        <v>0</v>
      </c>
      <c r="DI106" s="215" t="s">
        <v>1327</v>
      </c>
      <c r="DJ106" s="40">
        <v>0</v>
      </c>
      <c r="DK106" s="40">
        <v>0</v>
      </c>
      <c r="DL106" s="40">
        <v>0</v>
      </c>
      <c r="DM106" s="40">
        <v>0</v>
      </c>
      <c r="DN106" s="40">
        <v>0</v>
      </c>
      <c r="DO106" s="40">
        <v>0</v>
      </c>
      <c r="DP106" s="215" t="s">
        <v>1327</v>
      </c>
      <c r="DQ106" s="40">
        <v>0</v>
      </c>
      <c r="DR106" s="40">
        <v>0</v>
      </c>
      <c r="DS106" s="40">
        <v>0</v>
      </c>
      <c r="DT106" s="40">
        <v>0</v>
      </c>
      <c r="DU106" s="40">
        <v>0</v>
      </c>
      <c r="DV106" s="40">
        <v>0</v>
      </c>
      <c r="DW106" s="215" t="s">
        <v>1327</v>
      </c>
      <c r="DX106" s="40">
        <v>0</v>
      </c>
      <c r="DY106" s="40">
        <v>0</v>
      </c>
      <c r="DZ106" s="40">
        <v>0</v>
      </c>
      <c r="EA106" s="40">
        <v>0</v>
      </c>
      <c r="EB106" s="40">
        <v>0</v>
      </c>
      <c r="EC106" s="40">
        <v>0</v>
      </c>
      <c r="ED106" s="215" t="s">
        <v>1327</v>
      </c>
      <c r="EE106" s="40">
        <v>0</v>
      </c>
      <c r="EF106" s="40">
        <v>0</v>
      </c>
      <c r="EG106" s="40">
        <v>0</v>
      </c>
      <c r="EH106" s="40">
        <v>0</v>
      </c>
      <c r="EI106" s="40">
        <v>0</v>
      </c>
      <c r="EJ106" s="40">
        <v>0</v>
      </c>
      <c r="EK106" s="215" t="s">
        <v>1327</v>
      </c>
      <c r="EL106" s="40">
        <v>0</v>
      </c>
      <c r="EM106" s="40">
        <v>0</v>
      </c>
      <c r="EN106" s="40">
        <v>0</v>
      </c>
      <c r="EO106" s="40">
        <v>0</v>
      </c>
      <c r="EP106" s="40">
        <v>0</v>
      </c>
      <c r="EQ106" s="40">
        <v>0</v>
      </c>
      <c r="ER106" s="215" t="s">
        <v>1327</v>
      </c>
      <c r="ES106" s="40">
        <v>0</v>
      </c>
      <c r="ET106" s="40">
        <v>0</v>
      </c>
      <c r="EU106" s="40">
        <v>0</v>
      </c>
      <c r="EV106" s="40">
        <v>0</v>
      </c>
      <c r="EW106" s="40">
        <v>0</v>
      </c>
      <c r="EX106" s="40">
        <v>0</v>
      </c>
      <c r="EY106" s="215" t="s">
        <v>1327</v>
      </c>
      <c r="EZ106" s="40">
        <v>0</v>
      </c>
      <c r="FA106" s="40">
        <v>0</v>
      </c>
      <c r="FB106" s="40">
        <v>0</v>
      </c>
      <c r="FC106" s="40">
        <v>0</v>
      </c>
      <c r="FD106" s="40">
        <v>0</v>
      </c>
      <c r="FE106" s="40">
        <v>0</v>
      </c>
      <c r="FF106" s="215" t="s">
        <v>1327</v>
      </c>
      <c r="FG106" s="40">
        <v>0</v>
      </c>
      <c r="FH106" s="40">
        <v>0</v>
      </c>
      <c r="FI106" s="40">
        <v>0</v>
      </c>
      <c r="FJ106" s="40">
        <v>0</v>
      </c>
      <c r="FK106" s="40">
        <v>0</v>
      </c>
      <c r="FL106" s="40">
        <v>0</v>
      </c>
      <c r="FM106" s="215" t="s">
        <v>1327</v>
      </c>
      <c r="FN106" s="40">
        <v>0</v>
      </c>
      <c r="FO106" s="40">
        <v>0</v>
      </c>
      <c r="FP106" s="40">
        <v>0</v>
      </c>
      <c r="FQ106" s="215" t="s">
        <v>1327</v>
      </c>
      <c r="FR106" s="40">
        <v>0</v>
      </c>
      <c r="FS106" s="40">
        <v>0</v>
      </c>
      <c r="FT106" s="40">
        <v>0</v>
      </c>
      <c r="FU106" s="215" t="s">
        <v>1327</v>
      </c>
      <c r="FV106" s="40">
        <v>0</v>
      </c>
      <c r="FW106" s="40">
        <v>0</v>
      </c>
      <c r="FX106" s="40">
        <v>0</v>
      </c>
      <c r="FY106" s="215" t="s">
        <v>1327</v>
      </c>
      <c r="FZ106" s="40">
        <v>0</v>
      </c>
      <c r="GA106" s="40">
        <v>0</v>
      </c>
      <c r="GB106" s="40">
        <v>0</v>
      </c>
      <c r="GC106" s="215" t="s">
        <v>1327</v>
      </c>
      <c r="GD106" s="40">
        <v>0</v>
      </c>
      <c r="GE106" s="283">
        <v>0</v>
      </c>
      <c r="GF106" s="283">
        <v>0</v>
      </c>
      <c r="GG106" s="284">
        <v>0</v>
      </c>
      <c r="GH106" s="285"/>
    </row>
    <row r="107" spans="1:190" s="257" customFormat="1" ht="75" customHeight="1" x14ac:dyDescent="0.3">
      <c r="A107" s="254" t="s">
        <v>1086</v>
      </c>
      <c r="B107" s="35">
        <v>95</v>
      </c>
      <c r="C107" s="35">
        <v>2</v>
      </c>
      <c r="D107" s="36" t="s">
        <v>51</v>
      </c>
      <c r="E107" s="37" t="s">
        <v>240</v>
      </c>
      <c r="F107" s="37" t="s">
        <v>471</v>
      </c>
      <c r="G107" s="38" t="s">
        <v>33</v>
      </c>
      <c r="H107" s="38" t="s">
        <v>1086</v>
      </c>
      <c r="I107" s="38" t="s">
        <v>50</v>
      </c>
      <c r="J107" s="38" t="s">
        <v>5</v>
      </c>
      <c r="K107" s="38" t="s">
        <v>222</v>
      </c>
      <c r="L107" s="38" t="s">
        <v>225</v>
      </c>
      <c r="M107" s="40">
        <v>10115000</v>
      </c>
      <c r="N107" s="40">
        <v>10115000</v>
      </c>
      <c r="O107" s="40">
        <v>0</v>
      </c>
      <c r="P107" s="98">
        <v>10115000</v>
      </c>
      <c r="Q107" s="40">
        <v>0</v>
      </c>
      <c r="R107" s="40">
        <v>0</v>
      </c>
      <c r="S107" s="40">
        <v>0</v>
      </c>
      <c r="T107" s="40" t="s">
        <v>5</v>
      </c>
      <c r="U107" s="40">
        <v>0</v>
      </c>
      <c r="V107" s="40">
        <v>0</v>
      </c>
      <c r="W107" s="40">
        <v>0</v>
      </c>
      <c r="X107" s="40">
        <v>0</v>
      </c>
      <c r="Y107" s="40">
        <v>0</v>
      </c>
      <c r="Z107" s="40">
        <v>0</v>
      </c>
      <c r="AA107" s="40">
        <v>0</v>
      </c>
      <c r="AB107" s="40">
        <v>0</v>
      </c>
      <c r="AC107" s="40">
        <v>0</v>
      </c>
      <c r="AD107" s="40">
        <v>0</v>
      </c>
      <c r="AE107" s="40">
        <v>0</v>
      </c>
      <c r="AF107" s="40">
        <v>0</v>
      </c>
      <c r="AG107" s="40">
        <v>0</v>
      </c>
      <c r="AH107" s="40">
        <v>0</v>
      </c>
      <c r="AI107" s="40">
        <v>0</v>
      </c>
      <c r="AJ107" s="40">
        <v>0</v>
      </c>
      <c r="AK107" s="40">
        <v>2114333.5300000003</v>
      </c>
      <c r="AL107" s="40">
        <v>2114333.5300000003</v>
      </c>
      <c r="AM107" s="40">
        <v>0</v>
      </c>
      <c r="AN107" s="40">
        <v>885158.53</v>
      </c>
      <c r="AO107" s="40">
        <v>43142.73</v>
      </c>
      <c r="AP107" s="40">
        <v>0</v>
      </c>
      <c r="AQ107" s="40">
        <v>752769.17</v>
      </c>
      <c r="AR107" s="40">
        <v>0</v>
      </c>
      <c r="AS107" s="40">
        <v>408781.68</v>
      </c>
      <c r="AT107" s="40">
        <v>69486.649999999994</v>
      </c>
      <c r="AU107" s="40">
        <v>0</v>
      </c>
      <c r="AV107" s="40">
        <v>0</v>
      </c>
      <c r="AW107" s="40">
        <v>242270.69</v>
      </c>
      <c r="AX107" s="40">
        <v>52470.5</v>
      </c>
      <c r="AY107" s="40">
        <v>2454079.9500000002</v>
      </c>
      <c r="AZ107" s="40">
        <v>4568413.4800000004</v>
      </c>
      <c r="BA107" s="40">
        <v>0</v>
      </c>
      <c r="BB107" s="40">
        <v>362577.19</v>
      </c>
      <c r="BC107" s="40">
        <v>0</v>
      </c>
      <c r="BD107" s="40">
        <v>286978.77</v>
      </c>
      <c r="BE107" s="40">
        <v>17337.79</v>
      </c>
      <c r="BF107" s="40">
        <v>0</v>
      </c>
      <c r="BG107" s="40">
        <v>140803.79</v>
      </c>
      <c r="BH107" s="40">
        <v>57783.11</v>
      </c>
      <c r="BI107" s="40">
        <v>0</v>
      </c>
      <c r="BJ107" s="40">
        <v>163340.51</v>
      </c>
      <c r="BK107" s="40">
        <v>0</v>
      </c>
      <c r="BL107" s="40">
        <v>116795.63</v>
      </c>
      <c r="BM107" s="40">
        <v>1145616.79</v>
      </c>
      <c r="BN107" s="40">
        <v>0</v>
      </c>
      <c r="BO107" s="40">
        <v>932226.37</v>
      </c>
      <c r="BP107" s="40">
        <v>0</v>
      </c>
      <c r="BQ107" s="40">
        <v>207822.37</v>
      </c>
      <c r="BR107" s="40">
        <v>131396.6</v>
      </c>
      <c r="BS107" s="40">
        <v>0</v>
      </c>
      <c r="BT107" s="40">
        <v>103351.21</v>
      </c>
      <c r="BU107" s="40">
        <v>0</v>
      </c>
      <c r="BV107" s="40">
        <v>261620.63</v>
      </c>
      <c r="BW107" s="40">
        <v>164895.95000000001</v>
      </c>
      <c r="BX107" s="40">
        <v>0</v>
      </c>
      <c r="BY107" s="40">
        <v>208021.38</v>
      </c>
      <c r="BZ107" s="40">
        <v>2009334.5100000002</v>
      </c>
      <c r="CA107" s="40">
        <v>0</v>
      </c>
      <c r="CB107" s="40">
        <v>0</v>
      </c>
      <c r="CC107" s="40">
        <v>0</v>
      </c>
      <c r="CD107" s="40">
        <v>0</v>
      </c>
      <c r="CE107" s="40">
        <v>0</v>
      </c>
      <c r="CF107" s="40">
        <v>306364.90000000002</v>
      </c>
      <c r="CG107" s="40">
        <v>0</v>
      </c>
      <c r="CH107" s="40">
        <v>233143.78</v>
      </c>
      <c r="CI107" s="40">
        <v>234958.79</v>
      </c>
      <c r="CJ107" s="40">
        <v>36334.42</v>
      </c>
      <c r="CK107" s="40">
        <v>0</v>
      </c>
      <c r="CL107" s="40">
        <v>271351.57</v>
      </c>
      <c r="CM107" s="40">
        <v>1082153.4600000002</v>
      </c>
      <c r="CN107" s="40">
        <v>9884370.2200000025</v>
      </c>
      <c r="CO107" s="40">
        <v>0</v>
      </c>
      <c r="CP107" s="40">
        <v>252608.54</v>
      </c>
      <c r="CQ107" s="40">
        <v>252608.54</v>
      </c>
      <c r="CR107" s="40">
        <v>252608.54</v>
      </c>
      <c r="CS107" s="40">
        <v>0</v>
      </c>
      <c r="CT107" s="40">
        <v>252608.54</v>
      </c>
      <c r="CU107" s="173">
        <v>1</v>
      </c>
      <c r="CV107" s="40">
        <v>0</v>
      </c>
      <c r="CW107" s="40">
        <v>504817.58</v>
      </c>
      <c r="CX107" s="40">
        <v>450043.5</v>
      </c>
      <c r="CY107" s="40">
        <v>757426.12</v>
      </c>
      <c r="CZ107" s="40">
        <v>0</v>
      </c>
      <c r="DA107" s="40">
        <v>702652.04</v>
      </c>
      <c r="DB107" s="215">
        <v>0.92768393041422981</v>
      </c>
      <c r="DC107" s="40">
        <v>-54774.079999999958</v>
      </c>
      <c r="DD107" s="40">
        <v>373680.15</v>
      </c>
      <c r="DE107" s="40">
        <v>90665.11</v>
      </c>
      <c r="DF107" s="40">
        <v>1131106.27</v>
      </c>
      <c r="DG107" s="40">
        <v>0</v>
      </c>
      <c r="DH107" s="40">
        <v>793317.15</v>
      </c>
      <c r="DI107" s="215">
        <v>0.70136393992405333</v>
      </c>
      <c r="DJ107" s="212">
        <v>-337789.12</v>
      </c>
      <c r="DK107" s="40">
        <v>0</v>
      </c>
      <c r="DL107" s="40">
        <v>285534.83</v>
      </c>
      <c r="DM107" s="40">
        <v>1131106.27</v>
      </c>
      <c r="DN107" s="40">
        <v>0</v>
      </c>
      <c r="DO107" s="40">
        <v>1078851.98</v>
      </c>
      <c r="DP107" s="215">
        <v>0.9538024928462292</v>
      </c>
      <c r="DQ107" s="40">
        <v>-52254.290000000037</v>
      </c>
      <c r="DR107" s="40">
        <v>0</v>
      </c>
      <c r="DS107" s="40">
        <v>0</v>
      </c>
      <c r="DT107" s="40">
        <v>1131106.27</v>
      </c>
      <c r="DU107" s="40">
        <v>0</v>
      </c>
      <c r="DV107" s="40">
        <v>1078851.98</v>
      </c>
      <c r="DW107" s="215">
        <v>0.9538024928462292</v>
      </c>
      <c r="DX107" s="40">
        <v>-52254.290000000037</v>
      </c>
      <c r="DY107" s="40">
        <v>0</v>
      </c>
      <c r="DZ107" s="40">
        <v>0</v>
      </c>
      <c r="EA107" s="40">
        <v>1131106.27</v>
      </c>
      <c r="EB107" s="40">
        <v>0</v>
      </c>
      <c r="EC107" s="40">
        <v>1078851.98</v>
      </c>
      <c r="ED107" s="215">
        <v>0.9538024928462292</v>
      </c>
      <c r="EE107" s="40">
        <v>-52254.290000000037</v>
      </c>
      <c r="EF107" s="40">
        <v>0</v>
      </c>
      <c r="EG107" s="40">
        <v>0</v>
      </c>
      <c r="EH107" s="40">
        <v>1131106.27</v>
      </c>
      <c r="EI107" s="40">
        <v>0</v>
      </c>
      <c r="EJ107" s="40">
        <v>1078851.98</v>
      </c>
      <c r="EK107" s="215">
        <v>0.9538024928462292</v>
      </c>
      <c r="EL107" s="40">
        <v>-52254.290000000037</v>
      </c>
      <c r="EM107" s="40">
        <v>0</v>
      </c>
      <c r="EN107" s="40">
        <v>0</v>
      </c>
      <c r="EO107" s="40">
        <v>1131106.27</v>
      </c>
      <c r="EP107" s="40">
        <v>0</v>
      </c>
      <c r="EQ107" s="40">
        <v>1078851.98</v>
      </c>
      <c r="ER107" s="215">
        <v>0.9538024928462292</v>
      </c>
      <c r="ES107" s="40">
        <v>-52254.290000000037</v>
      </c>
      <c r="ET107" s="40">
        <v>0</v>
      </c>
      <c r="EU107" s="40">
        <v>0</v>
      </c>
      <c r="EV107" s="40">
        <v>1131106.27</v>
      </c>
      <c r="EW107" s="40">
        <v>0</v>
      </c>
      <c r="EX107" s="40">
        <v>1078851.98</v>
      </c>
      <c r="EY107" s="215">
        <v>0.9538024928462292</v>
      </c>
      <c r="EZ107" s="40">
        <v>-52254.290000000037</v>
      </c>
      <c r="FA107" s="40">
        <v>0</v>
      </c>
      <c r="FB107" s="40">
        <v>0</v>
      </c>
      <c r="FC107" s="40">
        <v>1131106.27</v>
      </c>
      <c r="FD107" s="40">
        <v>0</v>
      </c>
      <c r="FE107" s="40">
        <v>1078851.98</v>
      </c>
      <c r="FF107" s="215">
        <v>0.9538024928462292</v>
      </c>
      <c r="FG107" s="40">
        <v>-52254.290000000037</v>
      </c>
      <c r="FH107" s="40">
        <v>0</v>
      </c>
      <c r="FI107" s="40">
        <v>0</v>
      </c>
      <c r="FJ107" s="40">
        <v>0</v>
      </c>
      <c r="FK107" s="40">
        <v>0</v>
      </c>
      <c r="FL107" s="40">
        <v>0</v>
      </c>
      <c r="FM107" s="215" t="s">
        <v>1327</v>
      </c>
      <c r="FN107" s="40">
        <v>0</v>
      </c>
      <c r="FO107" s="40">
        <v>0</v>
      </c>
      <c r="FP107" s="40">
        <v>0</v>
      </c>
      <c r="FQ107" s="215" t="s">
        <v>1327</v>
      </c>
      <c r="FR107" s="40">
        <v>0</v>
      </c>
      <c r="FS107" s="40">
        <v>0</v>
      </c>
      <c r="FT107" s="40">
        <v>0</v>
      </c>
      <c r="FU107" s="215" t="s">
        <v>1327</v>
      </c>
      <c r="FV107" s="40">
        <v>0</v>
      </c>
      <c r="FW107" s="40">
        <v>0</v>
      </c>
      <c r="FX107" s="40">
        <v>0</v>
      </c>
      <c r="FY107" s="215" t="s">
        <v>1327</v>
      </c>
      <c r="FZ107" s="40">
        <v>0</v>
      </c>
      <c r="GA107" s="40">
        <v>0</v>
      </c>
      <c r="GB107" s="40">
        <v>0</v>
      </c>
      <c r="GC107" s="215" t="s">
        <v>1327</v>
      </c>
      <c r="GD107" s="40">
        <v>0</v>
      </c>
      <c r="GE107" s="283">
        <v>1131106.27</v>
      </c>
      <c r="GF107" s="283">
        <v>0</v>
      </c>
      <c r="GG107" s="284">
        <v>9936624.5100000016</v>
      </c>
      <c r="GH107" s="285"/>
    </row>
    <row r="108" spans="1:190" ht="20.5" customHeight="1" x14ac:dyDescent="0.3">
      <c r="A108" s="311" t="s">
        <v>1400</v>
      </c>
      <c r="B108" s="35">
        <v>96</v>
      </c>
      <c r="C108" s="359">
        <v>3</v>
      </c>
      <c r="D108" s="37" t="s">
        <v>52</v>
      </c>
      <c r="E108" s="37" t="s">
        <v>53</v>
      </c>
      <c r="F108" s="37" t="s">
        <v>472</v>
      </c>
      <c r="G108" s="359" t="s">
        <v>33</v>
      </c>
      <c r="H108" s="359" t="s">
        <v>1087</v>
      </c>
      <c r="I108" s="359" t="s">
        <v>41</v>
      </c>
      <c r="J108" s="359" t="s">
        <v>5</v>
      </c>
      <c r="K108" s="359" t="s">
        <v>222</v>
      </c>
      <c r="L108" s="359" t="s">
        <v>225</v>
      </c>
      <c r="M108" s="359">
        <v>43800000</v>
      </c>
      <c r="N108" s="359">
        <v>43800000</v>
      </c>
      <c r="O108" s="359">
        <v>0</v>
      </c>
      <c r="P108" s="359">
        <v>43800000</v>
      </c>
      <c r="Q108" s="359">
        <v>0</v>
      </c>
      <c r="R108" s="359">
        <v>0</v>
      </c>
      <c r="S108" s="359">
        <v>0</v>
      </c>
      <c r="T108" s="359" t="s">
        <v>5</v>
      </c>
      <c r="U108" s="103">
        <v>0</v>
      </c>
      <c r="V108" s="40">
        <v>12043070.552530259</v>
      </c>
      <c r="W108" s="40">
        <v>0</v>
      </c>
      <c r="X108" s="40">
        <v>0</v>
      </c>
      <c r="Y108" s="40">
        <v>0</v>
      </c>
      <c r="Z108" s="40">
        <v>0</v>
      </c>
      <c r="AA108" s="40">
        <v>0</v>
      </c>
      <c r="AB108" s="40">
        <v>0</v>
      </c>
      <c r="AC108" s="40">
        <v>0</v>
      </c>
      <c r="AD108" s="40">
        <v>0</v>
      </c>
      <c r="AE108" s="40">
        <v>0</v>
      </c>
      <c r="AF108" s="40">
        <v>0</v>
      </c>
      <c r="AG108" s="40">
        <v>0</v>
      </c>
      <c r="AH108" s="40">
        <v>0</v>
      </c>
      <c r="AI108" s="40">
        <v>0</v>
      </c>
      <c r="AJ108" s="40">
        <v>12043070.552530259</v>
      </c>
      <c r="AK108" s="40">
        <v>9402998.1298217829</v>
      </c>
      <c r="AL108" s="40">
        <v>21446068.682352044</v>
      </c>
      <c r="AM108" s="40">
        <v>0</v>
      </c>
      <c r="AN108" s="40">
        <v>0</v>
      </c>
      <c r="AO108" s="40">
        <v>0</v>
      </c>
      <c r="AP108" s="40">
        <v>0</v>
      </c>
      <c r="AQ108" s="40">
        <v>0</v>
      </c>
      <c r="AR108" s="40">
        <v>0</v>
      </c>
      <c r="AS108" s="40">
        <v>0</v>
      </c>
      <c r="AT108" s="40">
        <v>0</v>
      </c>
      <c r="AU108" s="40">
        <v>0</v>
      </c>
      <c r="AV108" s="40">
        <v>0</v>
      </c>
      <c r="AW108" s="40">
        <v>0</v>
      </c>
      <c r="AX108" s="40">
        <v>0</v>
      </c>
      <c r="AY108" s="40">
        <v>0</v>
      </c>
      <c r="AZ108" s="40">
        <v>21446068.682352044</v>
      </c>
      <c r="BA108" s="103">
        <v>0</v>
      </c>
      <c r="BB108" s="103">
        <v>0</v>
      </c>
      <c r="BC108" s="103">
        <v>23310985.219999999</v>
      </c>
      <c r="BD108" s="103">
        <v>0</v>
      </c>
      <c r="BE108" s="103">
        <v>0</v>
      </c>
      <c r="BF108" s="103">
        <v>0</v>
      </c>
      <c r="BG108" s="103">
        <v>0</v>
      </c>
      <c r="BH108" s="103">
        <v>0</v>
      </c>
      <c r="BI108" s="103">
        <v>0</v>
      </c>
      <c r="BJ108" s="103">
        <v>0</v>
      </c>
      <c r="BK108" s="40">
        <v>0</v>
      </c>
      <c r="BL108" s="40">
        <v>0</v>
      </c>
      <c r="BM108" s="40">
        <v>23310985.219999999</v>
      </c>
      <c r="BN108" s="40">
        <v>0</v>
      </c>
      <c r="BO108" s="40">
        <v>0</v>
      </c>
      <c r="BP108" s="40">
        <v>0</v>
      </c>
      <c r="BQ108" s="40">
        <v>0</v>
      </c>
      <c r="BR108" s="40">
        <v>0</v>
      </c>
      <c r="BS108" s="40">
        <v>0</v>
      </c>
      <c r="BT108" s="40">
        <v>0</v>
      </c>
      <c r="BU108" s="40">
        <v>0</v>
      </c>
      <c r="BV108" s="40">
        <v>32059251.140000001</v>
      </c>
      <c r="BW108" s="40">
        <v>0</v>
      </c>
      <c r="BX108" s="40">
        <v>0</v>
      </c>
      <c r="BY108" s="40">
        <v>0</v>
      </c>
      <c r="BZ108" s="40">
        <v>32059251.140000001</v>
      </c>
      <c r="CA108" s="40">
        <v>0</v>
      </c>
      <c r="CB108" s="40">
        <v>0</v>
      </c>
      <c r="CC108" s="40">
        <v>0</v>
      </c>
      <c r="CD108" s="40">
        <v>0</v>
      </c>
      <c r="CE108" s="40">
        <v>0</v>
      </c>
      <c r="CF108" s="40">
        <v>0</v>
      </c>
      <c r="CG108" s="40">
        <v>0</v>
      </c>
      <c r="CH108" s="40">
        <v>0</v>
      </c>
      <c r="CI108" s="40">
        <v>15000000</v>
      </c>
      <c r="CJ108" s="40">
        <v>0</v>
      </c>
      <c r="CK108" s="40">
        <v>0</v>
      </c>
      <c r="CL108" s="40">
        <v>0</v>
      </c>
      <c r="CM108" s="40">
        <v>15000000</v>
      </c>
      <c r="CN108" s="40">
        <v>110778772.90235205</v>
      </c>
      <c r="CO108" s="40">
        <v>0</v>
      </c>
      <c r="CP108" s="40">
        <v>0</v>
      </c>
      <c r="CQ108" s="40">
        <v>0</v>
      </c>
      <c r="CR108" s="103">
        <v>0</v>
      </c>
      <c r="CS108" s="103">
        <v>0</v>
      </c>
      <c r="CT108" s="103">
        <v>0</v>
      </c>
      <c r="CU108" s="216" t="s">
        <v>1327</v>
      </c>
      <c r="CV108" s="103">
        <v>0</v>
      </c>
      <c r="CW108" s="40">
        <v>0</v>
      </c>
      <c r="CX108" s="40">
        <v>0</v>
      </c>
      <c r="CY108" s="40">
        <v>0</v>
      </c>
      <c r="CZ108" s="40">
        <v>0</v>
      </c>
      <c r="DA108" s="40">
        <v>0</v>
      </c>
      <c r="DB108" s="215" t="s">
        <v>1327</v>
      </c>
      <c r="DC108" s="103">
        <v>0</v>
      </c>
      <c r="DD108" s="40">
        <v>0</v>
      </c>
      <c r="DE108" s="40">
        <v>0</v>
      </c>
      <c r="DF108" s="103">
        <v>0</v>
      </c>
      <c r="DG108" s="103">
        <v>0</v>
      </c>
      <c r="DH108" s="103">
        <v>0</v>
      </c>
      <c r="DI108" s="215" t="s">
        <v>1327</v>
      </c>
      <c r="DJ108" s="103">
        <v>0</v>
      </c>
      <c r="DK108" s="40">
        <v>0</v>
      </c>
      <c r="DL108" s="40">
        <v>0</v>
      </c>
      <c r="DM108" s="40">
        <v>0</v>
      </c>
      <c r="DN108" s="40">
        <v>0</v>
      </c>
      <c r="DO108" s="40">
        <v>0</v>
      </c>
      <c r="DP108" s="215" t="s">
        <v>1327</v>
      </c>
      <c r="DQ108" s="40">
        <v>0</v>
      </c>
      <c r="DR108" s="40">
        <v>0</v>
      </c>
      <c r="DS108" s="40">
        <v>0</v>
      </c>
      <c r="DT108" s="103">
        <v>0</v>
      </c>
      <c r="DU108" s="103">
        <v>0</v>
      </c>
      <c r="DV108" s="103">
        <v>0</v>
      </c>
      <c r="DW108" s="40" t="s">
        <v>1327</v>
      </c>
      <c r="DX108" s="103">
        <v>0</v>
      </c>
      <c r="DY108" s="40">
        <v>0</v>
      </c>
      <c r="DZ108" s="40">
        <v>0</v>
      </c>
      <c r="EA108" s="103">
        <v>0</v>
      </c>
      <c r="EB108" s="103">
        <v>0</v>
      </c>
      <c r="EC108" s="103">
        <v>0</v>
      </c>
      <c r="ED108" s="242" t="s">
        <v>1327</v>
      </c>
      <c r="EE108" s="103">
        <v>0</v>
      </c>
      <c r="EF108" s="40">
        <v>0</v>
      </c>
      <c r="EG108" s="40">
        <v>18962467.859999999</v>
      </c>
      <c r="EH108" s="103">
        <v>0</v>
      </c>
      <c r="EI108" s="103">
        <v>0</v>
      </c>
      <c r="EJ108" s="103">
        <v>18962467.859999999</v>
      </c>
      <c r="EK108" s="103" t="s">
        <v>1327</v>
      </c>
      <c r="EL108" s="103">
        <v>18962467.859999999</v>
      </c>
      <c r="EM108" s="40">
        <v>0</v>
      </c>
      <c r="EN108" s="40">
        <v>0</v>
      </c>
      <c r="EO108" s="103">
        <v>0</v>
      </c>
      <c r="EP108" s="103">
        <v>0</v>
      </c>
      <c r="EQ108" s="103">
        <v>18962467.859999999</v>
      </c>
      <c r="ER108" s="242" t="s">
        <v>1327</v>
      </c>
      <c r="ES108" s="103">
        <v>18962467.859999999</v>
      </c>
      <c r="ET108" s="40">
        <v>18962467.859999999</v>
      </c>
      <c r="EU108" s="40">
        <v>0</v>
      </c>
      <c r="EV108" s="103">
        <v>18962467.859999999</v>
      </c>
      <c r="EW108" s="103">
        <v>0</v>
      </c>
      <c r="EX108" s="103">
        <v>18962467.859999999</v>
      </c>
      <c r="EY108" s="242">
        <v>1</v>
      </c>
      <c r="EZ108" s="103">
        <v>0</v>
      </c>
      <c r="FA108" s="40">
        <v>0</v>
      </c>
      <c r="FB108" s="40">
        <v>0</v>
      </c>
      <c r="FC108" s="103">
        <v>18962467.859999999</v>
      </c>
      <c r="FD108" s="103">
        <v>0</v>
      </c>
      <c r="FE108" s="103">
        <v>18962467.859999999</v>
      </c>
      <c r="FF108" s="242">
        <v>1</v>
      </c>
      <c r="FG108" s="103">
        <v>0</v>
      </c>
      <c r="FH108" s="40">
        <v>0</v>
      </c>
      <c r="FI108" s="40">
        <v>0</v>
      </c>
      <c r="FJ108" s="359">
        <v>0</v>
      </c>
      <c r="FK108" s="359">
        <v>0</v>
      </c>
      <c r="FL108" s="359">
        <v>0</v>
      </c>
      <c r="FM108" s="359" t="s">
        <v>1327</v>
      </c>
      <c r="FN108" s="359">
        <v>0</v>
      </c>
      <c r="FO108" s="359">
        <v>0</v>
      </c>
      <c r="FP108" s="359">
        <v>0</v>
      </c>
      <c r="FQ108" s="359" t="s">
        <v>1327</v>
      </c>
      <c r="FR108" s="359">
        <v>0</v>
      </c>
      <c r="FS108" s="359">
        <v>0</v>
      </c>
      <c r="FT108" s="359">
        <v>0</v>
      </c>
      <c r="FU108" s="359" t="s">
        <v>1327</v>
      </c>
      <c r="FV108" s="359">
        <v>0</v>
      </c>
      <c r="FW108" s="359">
        <v>0</v>
      </c>
      <c r="FX108" s="359">
        <v>0</v>
      </c>
      <c r="FY108" s="359" t="s">
        <v>1327</v>
      </c>
      <c r="FZ108" s="359">
        <v>0</v>
      </c>
      <c r="GA108" s="359">
        <v>0</v>
      </c>
      <c r="GB108" s="359">
        <v>0</v>
      </c>
      <c r="GC108" s="359" t="s">
        <v>1327</v>
      </c>
      <c r="GD108" s="359">
        <v>0</v>
      </c>
      <c r="GE108" s="290">
        <v>18962467.859999999</v>
      </c>
      <c r="GF108" s="283">
        <v>0</v>
      </c>
      <c r="GG108" s="284">
        <v>110778772.90235204</v>
      </c>
      <c r="GH108" s="285"/>
    </row>
    <row r="109" spans="1:190" s="257" customFormat="1" ht="20.5" customHeight="1" x14ac:dyDescent="0.3">
      <c r="A109" s="311" t="s">
        <v>1088</v>
      </c>
      <c r="B109" s="35">
        <v>97</v>
      </c>
      <c r="C109" s="359"/>
      <c r="D109" s="37" t="s">
        <v>54</v>
      </c>
      <c r="E109" s="37" t="s">
        <v>55</v>
      </c>
      <c r="F109" s="37" t="s">
        <v>473</v>
      </c>
      <c r="G109" s="359"/>
      <c r="H109" s="359" t="s">
        <v>1088</v>
      </c>
      <c r="I109" s="359"/>
      <c r="J109" s="359"/>
      <c r="K109" s="359" t="s">
        <v>222</v>
      </c>
      <c r="L109" s="359" t="s">
        <v>225</v>
      </c>
      <c r="M109" s="359">
        <v>7000000</v>
      </c>
      <c r="N109" s="359">
        <v>7000000</v>
      </c>
      <c r="O109" s="359">
        <v>0</v>
      </c>
      <c r="P109" s="359">
        <v>7000000</v>
      </c>
      <c r="Q109" s="359">
        <v>0</v>
      </c>
      <c r="R109" s="359">
        <v>0</v>
      </c>
      <c r="S109" s="359">
        <v>0</v>
      </c>
      <c r="T109" s="359"/>
      <c r="U109" s="103">
        <v>0</v>
      </c>
      <c r="V109" s="40">
        <v>0</v>
      </c>
      <c r="W109" s="40">
        <v>0</v>
      </c>
      <c r="X109" s="40">
        <v>0</v>
      </c>
      <c r="Y109" s="40">
        <v>0</v>
      </c>
      <c r="Z109" s="40">
        <v>0</v>
      </c>
      <c r="AA109" s="40">
        <v>0</v>
      </c>
      <c r="AB109" s="40">
        <v>0</v>
      </c>
      <c r="AC109" s="40">
        <v>0</v>
      </c>
      <c r="AD109" s="40">
        <v>0</v>
      </c>
      <c r="AE109" s="40">
        <v>0</v>
      </c>
      <c r="AF109" s="40">
        <v>0</v>
      </c>
      <c r="AG109" s="40">
        <v>0</v>
      </c>
      <c r="AH109" s="40">
        <v>0</v>
      </c>
      <c r="AI109" s="40">
        <v>0</v>
      </c>
      <c r="AJ109" s="40">
        <v>0</v>
      </c>
      <c r="AK109" s="40">
        <v>0</v>
      </c>
      <c r="AL109" s="40">
        <v>0</v>
      </c>
      <c r="AM109" s="40">
        <v>0</v>
      </c>
      <c r="AN109" s="40">
        <v>0</v>
      </c>
      <c r="AO109" s="40">
        <v>0</v>
      </c>
      <c r="AP109" s="40">
        <v>0</v>
      </c>
      <c r="AQ109" s="40">
        <v>0</v>
      </c>
      <c r="AR109" s="40">
        <v>0</v>
      </c>
      <c r="AS109" s="40">
        <v>0</v>
      </c>
      <c r="AT109" s="40">
        <v>0</v>
      </c>
      <c r="AU109" s="40">
        <v>0</v>
      </c>
      <c r="AV109" s="40">
        <v>0</v>
      </c>
      <c r="AW109" s="40">
        <v>0</v>
      </c>
      <c r="AX109" s="40">
        <v>0</v>
      </c>
      <c r="AY109" s="40">
        <v>0</v>
      </c>
      <c r="AZ109" s="40">
        <v>0</v>
      </c>
      <c r="BA109" s="103">
        <v>0</v>
      </c>
      <c r="BB109" s="103">
        <v>0</v>
      </c>
      <c r="BC109" s="103">
        <v>0</v>
      </c>
      <c r="BD109" s="103">
        <v>0</v>
      </c>
      <c r="BE109" s="103">
        <v>0</v>
      </c>
      <c r="BF109" s="103">
        <v>0</v>
      </c>
      <c r="BG109" s="103">
        <v>0</v>
      </c>
      <c r="BH109" s="103">
        <v>0</v>
      </c>
      <c r="BI109" s="103">
        <v>0</v>
      </c>
      <c r="BJ109" s="103">
        <v>0</v>
      </c>
      <c r="BK109" s="40">
        <v>0</v>
      </c>
      <c r="BL109" s="40">
        <v>0</v>
      </c>
      <c r="BM109" s="40">
        <v>0</v>
      </c>
      <c r="BN109" s="40">
        <v>0</v>
      </c>
      <c r="BO109" s="40">
        <v>0</v>
      </c>
      <c r="BP109" s="40">
        <v>0</v>
      </c>
      <c r="BQ109" s="40">
        <v>0</v>
      </c>
      <c r="BR109" s="40">
        <v>0</v>
      </c>
      <c r="BS109" s="40">
        <v>0</v>
      </c>
      <c r="BT109" s="40">
        <v>0</v>
      </c>
      <c r="BU109" s="40">
        <v>0</v>
      </c>
      <c r="BV109" s="40">
        <v>0</v>
      </c>
      <c r="BW109" s="40">
        <v>0</v>
      </c>
      <c r="BX109" s="40">
        <v>0</v>
      </c>
      <c r="BY109" s="40">
        <v>0</v>
      </c>
      <c r="BZ109" s="40">
        <v>0</v>
      </c>
      <c r="CA109" s="40">
        <v>0</v>
      </c>
      <c r="CB109" s="40">
        <v>0</v>
      </c>
      <c r="CC109" s="40">
        <v>0</v>
      </c>
      <c r="CD109" s="40">
        <v>0</v>
      </c>
      <c r="CE109" s="40">
        <v>0</v>
      </c>
      <c r="CF109" s="40">
        <v>0</v>
      </c>
      <c r="CG109" s="40">
        <v>0</v>
      </c>
      <c r="CH109" s="40">
        <v>0</v>
      </c>
      <c r="CI109" s="40">
        <v>0</v>
      </c>
      <c r="CJ109" s="40">
        <v>0</v>
      </c>
      <c r="CK109" s="40">
        <v>0</v>
      </c>
      <c r="CL109" s="40">
        <v>0</v>
      </c>
      <c r="CM109" s="40">
        <v>0</v>
      </c>
      <c r="CN109" s="40">
        <v>0</v>
      </c>
      <c r="CO109" s="40">
        <v>0</v>
      </c>
      <c r="CP109" s="40">
        <v>0</v>
      </c>
      <c r="CQ109" s="40">
        <v>0</v>
      </c>
      <c r="CR109" s="103">
        <v>0</v>
      </c>
      <c r="CS109" s="103">
        <v>0</v>
      </c>
      <c r="CT109" s="103"/>
      <c r="CU109" s="216"/>
      <c r="CV109" s="103"/>
      <c r="CW109" s="40">
        <v>0</v>
      </c>
      <c r="CX109" s="40">
        <v>0</v>
      </c>
      <c r="CY109" s="40">
        <v>0</v>
      </c>
      <c r="CZ109" s="40">
        <v>0</v>
      </c>
      <c r="DA109" s="40"/>
      <c r="DB109" s="215" t="s">
        <v>1327</v>
      </c>
      <c r="DC109" s="103">
        <v>0</v>
      </c>
      <c r="DD109" s="40">
        <v>0</v>
      </c>
      <c r="DE109" s="40">
        <v>0</v>
      </c>
      <c r="DF109" s="103"/>
      <c r="DG109" s="103"/>
      <c r="DH109" s="103"/>
      <c r="DI109" s="215" t="s">
        <v>1327</v>
      </c>
      <c r="DJ109" s="103"/>
      <c r="DK109" s="40">
        <v>0</v>
      </c>
      <c r="DL109" s="40">
        <v>0</v>
      </c>
      <c r="DM109" s="40"/>
      <c r="DN109" s="40"/>
      <c r="DO109" s="40"/>
      <c r="DP109" s="215" t="s">
        <v>1327</v>
      </c>
      <c r="DQ109" s="40"/>
      <c r="DR109" s="40">
        <v>0</v>
      </c>
      <c r="DS109" s="40">
        <v>0</v>
      </c>
      <c r="DT109" s="103">
        <v>0</v>
      </c>
      <c r="DU109" s="103"/>
      <c r="DV109" s="103"/>
      <c r="DW109" s="40" t="s">
        <v>1327</v>
      </c>
      <c r="DX109" s="103"/>
      <c r="DY109" s="40">
        <v>0</v>
      </c>
      <c r="DZ109" s="40">
        <v>0</v>
      </c>
      <c r="EA109" s="103"/>
      <c r="EB109" s="103"/>
      <c r="EC109" s="103"/>
      <c r="ED109" s="242"/>
      <c r="EE109" s="103"/>
      <c r="EF109" s="40">
        <v>0</v>
      </c>
      <c r="EG109" s="40">
        <v>0</v>
      </c>
      <c r="EH109" s="103">
        <v>0</v>
      </c>
      <c r="EI109" s="103">
        <v>0</v>
      </c>
      <c r="EJ109" s="103">
        <v>0</v>
      </c>
      <c r="EK109" s="103" t="s">
        <v>1327</v>
      </c>
      <c r="EL109" s="103"/>
      <c r="EM109" s="40">
        <v>0</v>
      </c>
      <c r="EN109" s="40">
        <v>0</v>
      </c>
      <c r="EO109" s="103"/>
      <c r="EP109" s="103"/>
      <c r="EQ109" s="103"/>
      <c r="ER109" s="242"/>
      <c r="ES109" s="103"/>
      <c r="ET109" s="40">
        <v>0</v>
      </c>
      <c r="EU109" s="40">
        <v>0</v>
      </c>
      <c r="EV109" s="103"/>
      <c r="EW109" s="103"/>
      <c r="EX109" s="103"/>
      <c r="EY109" s="242"/>
      <c r="EZ109" s="103"/>
      <c r="FA109" s="40">
        <v>0</v>
      </c>
      <c r="FB109" s="40">
        <v>0</v>
      </c>
      <c r="FC109" s="103">
        <v>0</v>
      </c>
      <c r="FD109" s="103">
        <v>0</v>
      </c>
      <c r="FE109" s="103">
        <v>0</v>
      </c>
      <c r="FF109" s="242" t="s">
        <v>1327</v>
      </c>
      <c r="FG109" s="103">
        <v>0</v>
      </c>
      <c r="FH109" s="40">
        <v>0</v>
      </c>
      <c r="FI109" s="40">
        <v>0</v>
      </c>
      <c r="FJ109" s="359">
        <v>0</v>
      </c>
      <c r="FK109" s="359">
        <v>0</v>
      </c>
      <c r="FL109" s="359"/>
      <c r="FM109" s="359"/>
      <c r="FN109" s="359"/>
      <c r="FO109" s="359">
        <v>0</v>
      </c>
      <c r="FP109" s="359">
        <v>0</v>
      </c>
      <c r="FQ109" s="359" t="s">
        <v>1327</v>
      </c>
      <c r="FR109" s="359">
        <v>0</v>
      </c>
      <c r="FS109" s="359">
        <v>0</v>
      </c>
      <c r="FT109" s="359">
        <v>0</v>
      </c>
      <c r="FU109" s="359" t="s">
        <v>1327</v>
      </c>
      <c r="FV109" s="359">
        <v>0</v>
      </c>
      <c r="FW109" s="359">
        <v>0</v>
      </c>
      <c r="FX109" s="359">
        <v>0</v>
      </c>
      <c r="FY109" s="359" t="s">
        <v>1327</v>
      </c>
      <c r="FZ109" s="359"/>
      <c r="GA109" s="359">
        <v>0</v>
      </c>
      <c r="GB109" s="359">
        <v>0</v>
      </c>
      <c r="GC109" s="359" t="s">
        <v>1327</v>
      </c>
      <c r="GD109" s="359"/>
      <c r="GE109" s="290"/>
      <c r="GF109" s="283">
        <v>0</v>
      </c>
      <c r="GG109" s="284">
        <v>0</v>
      </c>
      <c r="GH109" s="285"/>
    </row>
    <row r="110" spans="1:190" s="257" customFormat="1" ht="20.5" customHeight="1" x14ac:dyDescent="0.3">
      <c r="A110" s="311" t="s">
        <v>1089</v>
      </c>
      <c r="B110" s="35">
        <v>98</v>
      </c>
      <c r="C110" s="359"/>
      <c r="D110" s="37" t="s">
        <v>57</v>
      </c>
      <c r="E110" s="37" t="s">
        <v>241</v>
      </c>
      <c r="F110" s="37" t="s">
        <v>474</v>
      </c>
      <c r="G110" s="359"/>
      <c r="H110" s="359" t="s">
        <v>1089</v>
      </c>
      <c r="I110" s="359"/>
      <c r="J110" s="359"/>
      <c r="K110" s="359" t="s">
        <v>222</v>
      </c>
      <c r="L110" s="359" t="s">
        <v>225</v>
      </c>
      <c r="M110" s="359">
        <v>15000000</v>
      </c>
      <c r="N110" s="359">
        <v>15000000</v>
      </c>
      <c r="O110" s="359">
        <v>0</v>
      </c>
      <c r="P110" s="359">
        <v>15000000</v>
      </c>
      <c r="Q110" s="359">
        <v>0</v>
      </c>
      <c r="R110" s="359">
        <v>0</v>
      </c>
      <c r="S110" s="359">
        <v>0</v>
      </c>
      <c r="T110" s="359"/>
      <c r="U110" s="103">
        <v>0</v>
      </c>
      <c r="V110" s="40">
        <v>0</v>
      </c>
      <c r="W110" s="40">
        <v>0</v>
      </c>
      <c r="X110" s="40">
        <v>0</v>
      </c>
      <c r="Y110" s="40">
        <v>0</v>
      </c>
      <c r="Z110" s="40">
        <v>0</v>
      </c>
      <c r="AA110" s="40">
        <v>0</v>
      </c>
      <c r="AB110" s="40">
        <v>0</v>
      </c>
      <c r="AC110" s="40">
        <v>0</v>
      </c>
      <c r="AD110" s="40">
        <v>0</v>
      </c>
      <c r="AE110" s="40">
        <v>0</v>
      </c>
      <c r="AF110" s="40">
        <v>0</v>
      </c>
      <c r="AG110" s="40">
        <v>0</v>
      </c>
      <c r="AH110" s="40">
        <v>0</v>
      </c>
      <c r="AI110" s="40">
        <v>0</v>
      </c>
      <c r="AJ110" s="40">
        <v>0</v>
      </c>
      <c r="AK110" s="40">
        <v>0</v>
      </c>
      <c r="AL110" s="40">
        <v>0</v>
      </c>
      <c r="AM110" s="40">
        <v>0</v>
      </c>
      <c r="AN110" s="40">
        <v>0</v>
      </c>
      <c r="AO110" s="40">
        <v>0</v>
      </c>
      <c r="AP110" s="40">
        <v>0</v>
      </c>
      <c r="AQ110" s="40">
        <v>0</v>
      </c>
      <c r="AR110" s="40">
        <v>0</v>
      </c>
      <c r="AS110" s="40">
        <v>0</v>
      </c>
      <c r="AT110" s="40">
        <v>0</v>
      </c>
      <c r="AU110" s="40">
        <v>0</v>
      </c>
      <c r="AV110" s="40">
        <v>0</v>
      </c>
      <c r="AW110" s="40">
        <v>0</v>
      </c>
      <c r="AX110" s="40">
        <v>0</v>
      </c>
      <c r="AY110" s="40">
        <v>0</v>
      </c>
      <c r="AZ110" s="40">
        <v>0</v>
      </c>
      <c r="BA110" s="103">
        <v>0</v>
      </c>
      <c r="BB110" s="103">
        <v>0</v>
      </c>
      <c r="BC110" s="103">
        <v>0</v>
      </c>
      <c r="BD110" s="103">
        <v>0</v>
      </c>
      <c r="BE110" s="103">
        <v>0</v>
      </c>
      <c r="BF110" s="103">
        <v>0</v>
      </c>
      <c r="BG110" s="103">
        <v>0</v>
      </c>
      <c r="BH110" s="103">
        <v>0</v>
      </c>
      <c r="BI110" s="103">
        <v>0</v>
      </c>
      <c r="BJ110" s="103">
        <v>0</v>
      </c>
      <c r="BK110" s="40">
        <v>0</v>
      </c>
      <c r="BL110" s="40">
        <v>0</v>
      </c>
      <c r="BM110" s="40">
        <v>0</v>
      </c>
      <c r="BN110" s="40">
        <v>0</v>
      </c>
      <c r="BO110" s="40">
        <v>0</v>
      </c>
      <c r="BP110" s="40">
        <v>0</v>
      </c>
      <c r="BQ110" s="40">
        <v>0</v>
      </c>
      <c r="BR110" s="40">
        <v>0</v>
      </c>
      <c r="BS110" s="40">
        <v>0</v>
      </c>
      <c r="BT110" s="40">
        <v>0</v>
      </c>
      <c r="BU110" s="40">
        <v>0</v>
      </c>
      <c r="BV110" s="40">
        <v>0</v>
      </c>
      <c r="BW110" s="40">
        <v>0</v>
      </c>
      <c r="BX110" s="40">
        <v>0</v>
      </c>
      <c r="BY110" s="40">
        <v>0</v>
      </c>
      <c r="BZ110" s="40">
        <v>0</v>
      </c>
      <c r="CA110" s="40">
        <v>0</v>
      </c>
      <c r="CB110" s="40">
        <v>0</v>
      </c>
      <c r="CC110" s="40">
        <v>0</v>
      </c>
      <c r="CD110" s="40">
        <v>0</v>
      </c>
      <c r="CE110" s="40">
        <v>0</v>
      </c>
      <c r="CF110" s="40">
        <v>0</v>
      </c>
      <c r="CG110" s="40">
        <v>0</v>
      </c>
      <c r="CH110" s="40">
        <v>0</v>
      </c>
      <c r="CI110" s="40">
        <v>0</v>
      </c>
      <c r="CJ110" s="40">
        <v>0</v>
      </c>
      <c r="CK110" s="40">
        <v>0</v>
      </c>
      <c r="CL110" s="40">
        <v>0</v>
      </c>
      <c r="CM110" s="40">
        <v>0</v>
      </c>
      <c r="CN110" s="40">
        <v>0</v>
      </c>
      <c r="CO110" s="40">
        <v>0</v>
      </c>
      <c r="CP110" s="40">
        <v>0</v>
      </c>
      <c r="CQ110" s="40">
        <v>0</v>
      </c>
      <c r="CR110" s="103">
        <v>0</v>
      </c>
      <c r="CS110" s="103">
        <v>0</v>
      </c>
      <c r="CT110" s="103"/>
      <c r="CU110" s="216"/>
      <c r="CV110" s="103"/>
      <c r="CW110" s="40">
        <v>0</v>
      </c>
      <c r="CX110" s="40">
        <v>0</v>
      </c>
      <c r="CY110" s="40">
        <v>0</v>
      </c>
      <c r="CZ110" s="40">
        <v>0</v>
      </c>
      <c r="DA110" s="40"/>
      <c r="DB110" s="215" t="s">
        <v>1327</v>
      </c>
      <c r="DC110" s="103">
        <v>0</v>
      </c>
      <c r="DD110" s="40">
        <v>0</v>
      </c>
      <c r="DE110" s="40">
        <v>0</v>
      </c>
      <c r="DF110" s="103"/>
      <c r="DG110" s="103"/>
      <c r="DH110" s="103"/>
      <c r="DI110" s="215" t="s">
        <v>1327</v>
      </c>
      <c r="DJ110" s="103"/>
      <c r="DK110" s="40">
        <v>0</v>
      </c>
      <c r="DL110" s="40">
        <v>0</v>
      </c>
      <c r="DM110" s="40"/>
      <c r="DN110" s="40"/>
      <c r="DO110" s="40"/>
      <c r="DP110" s="215" t="s">
        <v>1327</v>
      </c>
      <c r="DQ110" s="40"/>
      <c r="DR110" s="40">
        <v>0</v>
      </c>
      <c r="DS110" s="40">
        <v>0</v>
      </c>
      <c r="DT110" s="103">
        <v>0</v>
      </c>
      <c r="DU110" s="103"/>
      <c r="DV110" s="103"/>
      <c r="DW110" s="40" t="s">
        <v>1327</v>
      </c>
      <c r="DX110" s="103"/>
      <c r="DY110" s="40">
        <v>0</v>
      </c>
      <c r="DZ110" s="40">
        <v>0</v>
      </c>
      <c r="EA110" s="103"/>
      <c r="EB110" s="103"/>
      <c r="EC110" s="103"/>
      <c r="ED110" s="242"/>
      <c r="EE110" s="103"/>
      <c r="EF110" s="40">
        <v>0</v>
      </c>
      <c r="EG110" s="40">
        <v>0</v>
      </c>
      <c r="EH110" s="103">
        <v>0</v>
      </c>
      <c r="EI110" s="103">
        <v>0</v>
      </c>
      <c r="EJ110" s="103">
        <v>0</v>
      </c>
      <c r="EK110" s="103" t="s">
        <v>1327</v>
      </c>
      <c r="EL110" s="103"/>
      <c r="EM110" s="40">
        <v>0</v>
      </c>
      <c r="EN110" s="40">
        <v>0</v>
      </c>
      <c r="EO110" s="103"/>
      <c r="EP110" s="103"/>
      <c r="EQ110" s="103"/>
      <c r="ER110" s="242"/>
      <c r="ES110" s="103"/>
      <c r="ET110" s="40">
        <v>0</v>
      </c>
      <c r="EU110" s="40">
        <v>0</v>
      </c>
      <c r="EV110" s="103"/>
      <c r="EW110" s="103"/>
      <c r="EX110" s="103"/>
      <c r="EY110" s="242"/>
      <c r="EZ110" s="103"/>
      <c r="FA110" s="40">
        <v>0</v>
      </c>
      <c r="FB110" s="40">
        <v>0</v>
      </c>
      <c r="FC110" s="103">
        <v>0</v>
      </c>
      <c r="FD110" s="103">
        <v>0</v>
      </c>
      <c r="FE110" s="103">
        <v>0</v>
      </c>
      <c r="FF110" s="242" t="s">
        <v>1327</v>
      </c>
      <c r="FG110" s="103">
        <v>0</v>
      </c>
      <c r="FH110" s="40">
        <v>0</v>
      </c>
      <c r="FI110" s="40">
        <v>0</v>
      </c>
      <c r="FJ110" s="359">
        <v>0</v>
      </c>
      <c r="FK110" s="359">
        <v>0</v>
      </c>
      <c r="FL110" s="359"/>
      <c r="FM110" s="359"/>
      <c r="FN110" s="359"/>
      <c r="FO110" s="359">
        <v>0</v>
      </c>
      <c r="FP110" s="359">
        <v>0</v>
      </c>
      <c r="FQ110" s="359" t="s">
        <v>1327</v>
      </c>
      <c r="FR110" s="359">
        <v>0</v>
      </c>
      <c r="FS110" s="359">
        <v>0</v>
      </c>
      <c r="FT110" s="359">
        <v>0</v>
      </c>
      <c r="FU110" s="359" t="s">
        <v>1327</v>
      </c>
      <c r="FV110" s="359">
        <v>0</v>
      </c>
      <c r="FW110" s="359">
        <v>0</v>
      </c>
      <c r="FX110" s="359">
        <v>0</v>
      </c>
      <c r="FY110" s="359" t="s">
        <v>1327</v>
      </c>
      <c r="FZ110" s="359"/>
      <c r="GA110" s="359">
        <v>0</v>
      </c>
      <c r="GB110" s="359">
        <v>0</v>
      </c>
      <c r="GC110" s="359" t="s">
        <v>1327</v>
      </c>
      <c r="GD110" s="359"/>
      <c r="GE110" s="290"/>
      <c r="GF110" s="283">
        <v>0</v>
      </c>
      <c r="GG110" s="284">
        <v>0</v>
      </c>
      <c r="GH110" s="285"/>
    </row>
    <row r="111" spans="1:190" ht="20.5" customHeight="1" x14ac:dyDescent="0.3">
      <c r="A111" s="311" t="s">
        <v>1099</v>
      </c>
      <c r="B111" s="35">
        <v>99</v>
      </c>
      <c r="C111" s="359"/>
      <c r="D111" s="37" t="s">
        <v>427</v>
      </c>
      <c r="E111" s="37" t="s">
        <v>428</v>
      </c>
      <c r="F111" s="37" t="s">
        <v>480</v>
      </c>
      <c r="G111" s="359"/>
      <c r="H111" s="359"/>
      <c r="I111" s="359"/>
      <c r="J111" s="359"/>
      <c r="K111" s="359" t="s">
        <v>221</v>
      </c>
      <c r="L111" s="359" t="s">
        <v>225</v>
      </c>
      <c r="M111" s="359">
        <v>25000000</v>
      </c>
      <c r="N111" s="359">
        <v>25000000</v>
      </c>
      <c r="O111" s="359">
        <v>0</v>
      </c>
      <c r="P111" s="359">
        <v>25000000</v>
      </c>
      <c r="Q111" s="359">
        <v>0</v>
      </c>
      <c r="R111" s="359">
        <v>0</v>
      </c>
      <c r="S111" s="359">
        <v>0</v>
      </c>
      <c r="T111" s="359"/>
      <c r="U111" s="103">
        <v>0</v>
      </c>
      <c r="V111" s="40">
        <v>0</v>
      </c>
      <c r="W111" s="40">
        <v>0</v>
      </c>
      <c r="X111" s="40">
        <v>0</v>
      </c>
      <c r="Y111" s="40">
        <v>0</v>
      </c>
      <c r="Z111" s="40">
        <v>0</v>
      </c>
      <c r="AA111" s="40">
        <v>0</v>
      </c>
      <c r="AB111" s="40">
        <v>0</v>
      </c>
      <c r="AC111" s="40">
        <v>0</v>
      </c>
      <c r="AD111" s="40">
        <v>0</v>
      </c>
      <c r="AE111" s="40">
        <v>0</v>
      </c>
      <c r="AF111" s="40">
        <v>0</v>
      </c>
      <c r="AG111" s="40">
        <v>0</v>
      </c>
      <c r="AH111" s="40">
        <v>0</v>
      </c>
      <c r="AI111" s="40">
        <v>0</v>
      </c>
      <c r="AJ111" s="40">
        <v>0</v>
      </c>
      <c r="AK111" s="40">
        <v>0</v>
      </c>
      <c r="AL111" s="40">
        <v>0</v>
      </c>
      <c r="AM111" s="40">
        <v>0</v>
      </c>
      <c r="AN111" s="40">
        <v>0</v>
      </c>
      <c r="AO111" s="40">
        <v>0</v>
      </c>
      <c r="AP111" s="40">
        <v>0</v>
      </c>
      <c r="AQ111" s="40">
        <v>0</v>
      </c>
      <c r="AR111" s="40">
        <v>0</v>
      </c>
      <c r="AS111" s="40">
        <v>0</v>
      </c>
      <c r="AT111" s="40">
        <v>0</v>
      </c>
      <c r="AU111" s="40">
        <v>0</v>
      </c>
      <c r="AV111" s="40">
        <v>0</v>
      </c>
      <c r="AW111" s="40">
        <v>0</v>
      </c>
      <c r="AX111" s="40">
        <v>0</v>
      </c>
      <c r="AY111" s="40">
        <v>0</v>
      </c>
      <c r="AZ111" s="40">
        <v>0</v>
      </c>
      <c r="BA111" s="40">
        <v>0</v>
      </c>
      <c r="BB111" s="40">
        <v>0</v>
      </c>
      <c r="BC111" s="40">
        <v>0</v>
      </c>
      <c r="BD111" s="40">
        <v>0</v>
      </c>
      <c r="BE111" s="40">
        <v>0</v>
      </c>
      <c r="BF111" s="40">
        <v>0</v>
      </c>
      <c r="BG111" s="40">
        <v>0</v>
      </c>
      <c r="BH111" s="40">
        <v>0</v>
      </c>
      <c r="BI111" s="40">
        <v>0</v>
      </c>
      <c r="BJ111" s="40">
        <v>0</v>
      </c>
      <c r="BK111" s="40">
        <v>0</v>
      </c>
      <c r="BL111" s="40">
        <v>0</v>
      </c>
      <c r="BM111" s="40">
        <v>0</v>
      </c>
      <c r="BN111" s="40">
        <v>0</v>
      </c>
      <c r="BO111" s="40">
        <v>0</v>
      </c>
      <c r="BP111" s="40">
        <v>0</v>
      </c>
      <c r="BQ111" s="40">
        <v>0</v>
      </c>
      <c r="BR111" s="40">
        <v>0</v>
      </c>
      <c r="BS111" s="40">
        <v>0</v>
      </c>
      <c r="BT111" s="40">
        <v>0</v>
      </c>
      <c r="BU111" s="40">
        <v>0</v>
      </c>
      <c r="BV111" s="40">
        <v>0</v>
      </c>
      <c r="BW111" s="40">
        <v>0</v>
      </c>
      <c r="BX111" s="40">
        <v>0</v>
      </c>
      <c r="BY111" s="40">
        <v>0</v>
      </c>
      <c r="BZ111" s="40">
        <v>0</v>
      </c>
      <c r="CA111" s="40">
        <v>0</v>
      </c>
      <c r="CB111" s="40">
        <v>0</v>
      </c>
      <c r="CC111" s="40">
        <v>0</v>
      </c>
      <c r="CD111" s="40">
        <v>0</v>
      </c>
      <c r="CE111" s="40">
        <v>0</v>
      </c>
      <c r="CF111" s="40">
        <v>0</v>
      </c>
      <c r="CG111" s="40">
        <v>0</v>
      </c>
      <c r="CH111" s="40">
        <v>0</v>
      </c>
      <c r="CI111" s="40">
        <v>0</v>
      </c>
      <c r="CJ111" s="40">
        <v>0</v>
      </c>
      <c r="CK111" s="40">
        <v>0</v>
      </c>
      <c r="CL111" s="40">
        <v>0</v>
      </c>
      <c r="CM111" s="40">
        <v>0</v>
      </c>
      <c r="CN111" s="40">
        <v>0</v>
      </c>
      <c r="CO111" s="40">
        <v>0</v>
      </c>
      <c r="CP111" s="40">
        <v>0</v>
      </c>
      <c r="CQ111" s="40">
        <v>0</v>
      </c>
      <c r="CR111" s="103">
        <v>0</v>
      </c>
      <c r="CS111" s="103">
        <v>0</v>
      </c>
      <c r="CT111" s="103"/>
      <c r="CU111" s="216"/>
      <c r="CV111" s="103"/>
      <c r="CW111" s="40">
        <v>0</v>
      </c>
      <c r="CX111" s="40">
        <v>0</v>
      </c>
      <c r="CY111" s="40">
        <v>0</v>
      </c>
      <c r="CZ111" s="40">
        <v>0</v>
      </c>
      <c r="DA111" s="40"/>
      <c r="DB111" s="215" t="s">
        <v>1327</v>
      </c>
      <c r="DC111" s="103">
        <v>0</v>
      </c>
      <c r="DD111" s="40">
        <v>0</v>
      </c>
      <c r="DE111" s="40">
        <v>0</v>
      </c>
      <c r="DF111" s="103"/>
      <c r="DG111" s="103"/>
      <c r="DH111" s="103"/>
      <c r="DI111" s="215" t="s">
        <v>1327</v>
      </c>
      <c r="DJ111" s="103"/>
      <c r="DK111" s="40">
        <v>0</v>
      </c>
      <c r="DL111" s="40">
        <v>0</v>
      </c>
      <c r="DM111" s="40"/>
      <c r="DN111" s="40"/>
      <c r="DO111" s="40"/>
      <c r="DP111" s="215" t="s">
        <v>1327</v>
      </c>
      <c r="DQ111" s="40"/>
      <c r="DR111" s="40">
        <v>0</v>
      </c>
      <c r="DS111" s="40">
        <v>0</v>
      </c>
      <c r="DT111" s="103">
        <v>0</v>
      </c>
      <c r="DU111" s="103"/>
      <c r="DV111" s="103"/>
      <c r="DW111" s="40" t="s">
        <v>1327</v>
      </c>
      <c r="DX111" s="103"/>
      <c r="DY111" s="40">
        <v>0</v>
      </c>
      <c r="DZ111" s="40">
        <v>0</v>
      </c>
      <c r="EA111" s="103"/>
      <c r="EB111" s="103"/>
      <c r="EC111" s="103"/>
      <c r="ED111" s="242"/>
      <c r="EE111" s="103"/>
      <c r="EF111" s="40">
        <v>0</v>
      </c>
      <c r="EG111" s="40">
        <v>0</v>
      </c>
      <c r="EH111" s="103">
        <v>0</v>
      </c>
      <c r="EI111" s="103">
        <v>0</v>
      </c>
      <c r="EJ111" s="103">
        <v>0</v>
      </c>
      <c r="EK111" s="103" t="s">
        <v>1327</v>
      </c>
      <c r="EL111" s="103"/>
      <c r="EM111" s="40">
        <v>0</v>
      </c>
      <c r="EN111" s="40">
        <v>0</v>
      </c>
      <c r="EO111" s="103"/>
      <c r="EP111" s="103"/>
      <c r="EQ111" s="103"/>
      <c r="ER111" s="242"/>
      <c r="ES111" s="103"/>
      <c r="ET111" s="40">
        <v>0</v>
      </c>
      <c r="EU111" s="40">
        <v>0</v>
      </c>
      <c r="EV111" s="103"/>
      <c r="EW111" s="103"/>
      <c r="EX111" s="103"/>
      <c r="EY111" s="242"/>
      <c r="EZ111" s="103"/>
      <c r="FA111" s="40">
        <v>0</v>
      </c>
      <c r="FB111" s="40">
        <v>0</v>
      </c>
      <c r="FC111" s="103">
        <v>0</v>
      </c>
      <c r="FD111" s="103">
        <v>0</v>
      </c>
      <c r="FE111" s="103">
        <v>0</v>
      </c>
      <c r="FF111" s="242" t="s">
        <v>1327</v>
      </c>
      <c r="FG111" s="103">
        <v>0</v>
      </c>
      <c r="FH111" s="40">
        <v>0</v>
      </c>
      <c r="FI111" s="40">
        <v>0</v>
      </c>
      <c r="FJ111" s="359">
        <v>0</v>
      </c>
      <c r="FK111" s="359">
        <v>0</v>
      </c>
      <c r="FL111" s="359"/>
      <c r="FM111" s="359"/>
      <c r="FN111" s="359"/>
      <c r="FO111" s="359">
        <v>0</v>
      </c>
      <c r="FP111" s="359">
        <v>0</v>
      </c>
      <c r="FQ111" s="359" t="s">
        <v>1327</v>
      </c>
      <c r="FR111" s="359">
        <v>0</v>
      </c>
      <c r="FS111" s="359">
        <v>0</v>
      </c>
      <c r="FT111" s="359">
        <v>0</v>
      </c>
      <c r="FU111" s="359" t="s">
        <v>1327</v>
      </c>
      <c r="FV111" s="359">
        <v>0</v>
      </c>
      <c r="FW111" s="359">
        <v>0</v>
      </c>
      <c r="FX111" s="359">
        <v>0</v>
      </c>
      <c r="FY111" s="359" t="s">
        <v>1327</v>
      </c>
      <c r="FZ111" s="359"/>
      <c r="GA111" s="359">
        <v>0</v>
      </c>
      <c r="GB111" s="359">
        <v>0</v>
      </c>
      <c r="GC111" s="359" t="s">
        <v>1327</v>
      </c>
      <c r="GD111" s="359"/>
      <c r="GE111" s="290"/>
      <c r="GF111" s="283">
        <v>0</v>
      </c>
      <c r="GG111" s="284">
        <v>0</v>
      </c>
      <c r="GH111" s="285"/>
    </row>
    <row r="112" spans="1:190" ht="20.5" customHeight="1" x14ac:dyDescent="0.3">
      <c r="A112" s="311" t="s">
        <v>1090</v>
      </c>
      <c r="B112" s="35">
        <v>100</v>
      </c>
      <c r="C112" s="359"/>
      <c r="D112" s="37" t="s">
        <v>60</v>
      </c>
      <c r="E112" s="37" t="s">
        <v>61</v>
      </c>
      <c r="F112" s="37" t="s">
        <v>475</v>
      </c>
      <c r="G112" s="359"/>
      <c r="H112" s="359" t="s">
        <v>1090</v>
      </c>
      <c r="I112" s="359"/>
      <c r="J112" s="359"/>
      <c r="K112" s="359" t="s">
        <v>222</v>
      </c>
      <c r="L112" s="359" t="s">
        <v>225</v>
      </c>
      <c r="M112" s="359">
        <v>29200000</v>
      </c>
      <c r="N112" s="359">
        <v>29200000</v>
      </c>
      <c r="O112" s="359">
        <v>0</v>
      </c>
      <c r="P112" s="359">
        <v>29200000</v>
      </c>
      <c r="Q112" s="359">
        <v>0</v>
      </c>
      <c r="R112" s="359">
        <v>0</v>
      </c>
      <c r="S112" s="359">
        <v>0</v>
      </c>
      <c r="T112" s="359"/>
      <c r="U112" s="103">
        <v>0</v>
      </c>
      <c r="V112" s="103">
        <v>17566929.447469752</v>
      </c>
      <c r="W112" s="103">
        <v>0</v>
      </c>
      <c r="X112" s="103">
        <v>0</v>
      </c>
      <c r="Y112" s="103">
        <v>0</v>
      </c>
      <c r="Z112" s="103">
        <v>0</v>
      </c>
      <c r="AA112" s="103">
        <v>0</v>
      </c>
      <c r="AB112" s="103">
        <v>0</v>
      </c>
      <c r="AC112" s="103">
        <v>0</v>
      </c>
      <c r="AD112" s="103">
        <v>0</v>
      </c>
      <c r="AE112" s="103">
        <v>0</v>
      </c>
      <c r="AF112" s="103">
        <v>0</v>
      </c>
      <c r="AG112" s="103">
        <v>0</v>
      </c>
      <c r="AH112" s="103">
        <v>0</v>
      </c>
      <c r="AI112" s="103">
        <v>0</v>
      </c>
      <c r="AJ112" s="103">
        <v>17566929.447469752</v>
      </c>
      <c r="AK112" s="103">
        <v>7616765.5101782186</v>
      </c>
      <c r="AL112" s="40">
        <v>25183694.957647972</v>
      </c>
      <c r="AM112" s="103">
        <v>0</v>
      </c>
      <c r="AN112" s="103">
        <v>0</v>
      </c>
      <c r="AO112" s="103">
        <v>0</v>
      </c>
      <c r="AP112" s="103">
        <v>0</v>
      </c>
      <c r="AQ112" s="103">
        <v>0</v>
      </c>
      <c r="AR112" s="103">
        <v>0</v>
      </c>
      <c r="AS112" s="103">
        <v>0</v>
      </c>
      <c r="AT112" s="103">
        <v>0</v>
      </c>
      <c r="AU112" s="103">
        <v>0</v>
      </c>
      <c r="AV112" s="103">
        <v>0</v>
      </c>
      <c r="AW112" s="103">
        <v>0</v>
      </c>
      <c r="AX112" s="103">
        <v>0</v>
      </c>
      <c r="AY112" s="40">
        <v>0</v>
      </c>
      <c r="AZ112" s="40">
        <v>25183694.957647972</v>
      </c>
      <c r="BA112" s="103">
        <v>0</v>
      </c>
      <c r="BB112" s="103">
        <v>0</v>
      </c>
      <c r="BC112" s="103">
        <v>0</v>
      </c>
      <c r="BD112" s="103">
        <v>0</v>
      </c>
      <c r="BE112" s="103">
        <v>0</v>
      </c>
      <c r="BF112" s="103">
        <v>0</v>
      </c>
      <c r="BG112" s="103">
        <v>0</v>
      </c>
      <c r="BH112" s="103">
        <v>0</v>
      </c>
      <c r="BI112" s="103">
        <v>0</v>
      </c>
      <c r="BJ112" s="103">
        <v>0</v>
      </c>
      <c r="BK112" s="40">
        <v>0</v>
      </c>
      <c r="BL112" s="40">
        <v>0</v>
      </c>
      <c r="BM112" s="40">
        <v>0</v>
      </c>
      <c r="BN112" s="40">
        <v>0</v>
      </c>
      <c r="BO112" s="40">
        <v>0</v>
      </c>
      <c r="BP112" s="40">
        <v>0</v>
      </c>
      <c r="BQ112" s="40">
        <v>0</v>
      </c>
      <c r="BR112" s="40">
        <v>0</v>
      </c>
      <c r="BS112" s="40">
        <v>0</v>
      </c>
      <c r="BT112" s="40">
        <v>0</v>
      </c>
      <c r="BU112" s="40">
        <v>0</v>
      </c>
      <c r="BV112" s="40">
        <v>0</v>
      </c>
      <c r="BW112" s="40">
        <v>0</v>
      </c>
      <c r="BX112" s="40">
        <v>0</v>
      </c>
      <c r="BY112" s="40">
        <v>0</v>
      </c>
      <c r="BZ112" s="40">
        <v>0</v>
      </c>
      <c r="CA112" s="40">
        <v>0</v>
      </c>
      <c r="CB112" s="40">
        <v>0</v>
      </c>
      <c r="CC112" s="40">
        <v>0</v>
      </c>
      <c r="CD112" s="40">
        <v>0</v>
      </c>
      <c r="CE112" s="40">
        <v>0</v>
      </c>
      <c r="CF112" s="40">
        <v>0</v>
      </c>
      <c r="CG112" s="40">
        <v>0</v>
      </c>
      <c r="CH112" s="40">
        <v>0</v>
      </c>
      <c r="CI112" s="40">
        <v>0</v>
      </c>
      <c r="CJ112" s="40">
        <v>0</v>
      </c>
      <c r="CK112" s="40">
        <v>0</v>
      </c>
      <c r="CL112" s="40">
        <v>0</v>
      </c>
      <c r="CM112" s="40">
        <v>0</v>
      </c>
      <c r="CN112" s="40">
        <v>25183694.957647972</v>
      </c>
      <c r="CO112" s="40">
        <v>0</v>
      </c>
      <c r="CP112" s="40">
        <v>0</v>
      </c>
      <c r="CQ112" s="40">
        <v>0</v>
      </c>
      <c r="CR112" s="103">
        <v>0</v>
      </c>
      <c r="CS112" s="103">
        <v>0</v>
      </c>
      <c r="CT112" s="103"/>
      <c r="CU112" s="216"/>
      <c r="CV112" s="103"/>
      <c r="CW112" s="40">
        <v>0</v>
      </c>
      <c r="CX112" s="40">
        <v>0</v>
      </c>
      <c r="CY112" s="40">
        <v>0</v>
      </c>
      <c r="CZ112" s="40">
        <v>0</v>
      </c>
      <c r="DA112" s="40"/>
      <c r="DB112" s="215" t="s">
        <v>1327</v>
      </c>
      <c r="DC112" s="103">
        <v>0</v>
      </c>
      <c r="DD112" s="40">
        <v>0</v>
      </c>
      <c r="DE112" s="40">
        <v>0</v>
      </c>
      <c r="DF112" s="103"/>
      <c r="DG112" s="103"/>
      <c r="DH112" s="103"/>
      <c r="DI112" s="215" t="s">
        <v>1327</v>
      </c>
      <c r="DJ112" s="103"/>
      <c r="DK112" s="40">
        <v>0</v>
      </c>
      <c r="DL112" s="40">
        <v>0</v>
      </c>
      <c r="DM112" s="40"/>
      <c r="DN112" s="40"/>
      <c r="DO112" s="40"/>
      <c r="DP112" s="215" t="s">
        <v>1327</v>
      </c>
      <c r="DQ112" s="40"/>
      <c r="DR112" s="40">
        <v>0</v>
      </c>
      <c r="DS112" s="40">
        <v>0</v>
      </c>
      <c r="DT112" s="103">
        <v>0</v>
      </c>
      <c r="DU112" s="103"/>
      <c r="DV112" s="103"/>
      <c r="DW112" s="40" t="s">
        <v>1327</v>
      </c>
      <c r="DX112" s="103"/>
      <c r="DY112" s="40">
        <v>0</v>
      </c>
      <c r="DZ112" s="40">
        <v>0</v>
      </c>
      <c r="EA112" s="103"/>
      <c r="EB112" s="103"/>
      <c r="EC112" s="103"/>
      <c r="ED112" s="242"/>
      <c r="EE112" s="103"/>
      <c r="EF112" s="40">
        <v>0</v>
      </c>
      <c r="EG112" s="40">
        <v>0</v>
      </c>
      <c r="EH112" s="103">
        <v>0</v>
      </c>
      <c r="EI112" s="103">
        <v>0</v>
      </c>
      <c r="EJ112" s="103">
        <v>0</v>
      </c>
      <c r="EK112" s="103" t="s">
        <v>1327</v>
      </c>
      <c r="EL112" s="103"/>
      <c r="EM112" s="40">
        <v>0</v>
      </c>
      <c r="EN112" s="40">
        <v>0</v>
      </c>
      <c r="EO112" s="103"/>
      <c r="EP112" s="103"/>
      <c r="EQ112" s="103"/>
      <c r="ER112" s="242"/>
      <c r="ES112" s="103"/>
      <c r="ET112" s="40">
        <v>0</v>
      </c>
      <c r="EU112" s="40">
        <v>0</v>
      </c>
      <c r="EV112" s="103"/>
      <c r="EW112" s="103"/>
      <c r="EX112" s="103"/>
      <c r="EY112" s="242"/>
      <c r="EZ112" s="103"/>
      <c r="FA112" s="40">
        <v>0</v>
      </c>
      <c r="FB112" s="40">
        <v>0</v>
      </c>
      <c r="FC112" s="103">
        <v>0</v>
      </c>
      <c r="FD112" s="103">
        <v>0</v>
      </c>
      <c r="FE112" s="103">
        <v>0</v>
      </c>
      <c r="FF112" s="242" t="s">
        <v>1327</v>
      </c>
      <c r="FG112" s="103">
        <v>0</v>
      </c>
      <c r="FH112" s="40">
        <v>0</v>
      </c>
      <c r="FI112" s="40">
        <v>0</v>
      </c>
      <c r="FJ112" s="359">
        <v>0</v>
      </c>
      <c r="FK112" s="359">
        <v>0</v>
      </c>
      <c r="FL112" s="359"/>
      <c r="FM112" s="359"/>
      <c r="FN112" s="359"/>
      <c r="FO112" s="359">
        <v>0</v>
      </c>
      <c r="FP112" s="359">
        <v>0</v>
      </c>
      <c r="FQ112" s="359" t="s">
        <v>1327</v>
      </c>
      <c r="FR112" s="359">
        <v>0</v>
      </c>
      <c r="FS112" s="359">
        <v>0</v>
      </c>
      <c r="FT112" s="359">
        <v>0</v>
      </c>
      <c r="FU112" s="359" t="s">
        <v>1327</v>
      </c>
      <c r="FV112" s="359">
        <v>0</v>
      </c>
      <c r="FW112" s="359">
        <v>0</v>
      </c>
      <c r="FX112" s="359">
        <v>0</v>
      </c>
      <c r="FY112" s="359" t="s">
        <v>1327</v>
      </c>
      <c r="FZ112" s="359"/>
      <c r="GA112" s="359">
        <v>0</v>
      </c>
      <c r="GB112" s="359">
        <v>0</v>
      </c>
      <c r="GC112" s="359" t="s">
        <v>1327</v>
      </c>
      <c r="GD112" s="359"/>
      <c r="GE112" s="290"/>
      <c r="GF112" s="283">
        <v>0</v>
      </c>
      <c r="GG112" s="284">
        <v>25183694.957647972</v>
      </c>
      <c r="GH112" s="285"/>
    </row>
    <row r="113" spans="1:190" ht="20.5" customHeight="1" x14ac:dyDescent="0.3">
      <c r="A113" s="311" t="s">
        <v>1091</v>
      </c>
      <c r="B113" s="35">
        <v>101</v>
      </c>
      <c r="C113" s="359"/>
      <c r="D113" s="37" t="s">
        <v>62</v>
      </c>
      <c r="E113" s="37" t="s">
        <v>63</v>
      </c>
      <c r="F113" s="37" t="s">
        <v>476</v>
      </c>
      <c r="G113" s="359"/>
      <c r="H113" s="359" t="s">
        <v>1091</v>
      </c>
      <c r="I113" s="359"/>
      <c r="J113" s="359"/>
      <c r="K113" s="359" t="s">
        <v>222</v>
      </c>
      <c r="L113" s="359" t="s">
        <v>225</v>
      </c>
      <c r="M113" s="359">
        <v>16000000</v>
      </c>
      <c r="N113" s="359">
        <v>16000000</v>
      </c>
      <c r="O113" s="359">
        <v>0</v>
      </c>
      <c r="P113" s="359">
        <v>16000000</v>
      </c>
      <c r="Q113" s="359">
        <v>0</v>
      </c>
      <c r="R113" s="359">
        <v>0</v>
      </c>
      <c r="S113" s="359">
        <v>0</v>
      </c>
      <c r="T113" s="359"/>
      <c r="U113" s="103">
        <v>0</v>
      </c>
      <c r="V113" s="103">
        <v>0</v>
      </c>
      <c r="W113" s="103">
        <v>0</v>
      </c>
      <c r="X113" s="103">
        <v>0</v>
      </c>
      <c r="Y113" s="103">
        <v>0</v>
      </c>
      <c r="Z113" s="103">
        <v>0</v>
      </c>
      <c r="AA113" s="103">
        <v>0</v>
      </c>
      <c r="AB113" s="103">
        <v>0</v>
      </c>
      <c r="AC113" s="103">
        <v>0</v>
      </c>
      <c r="AD113" s="103">
        <v>0</v>
      </c>
      <c r="AE113" s="103">
        <v>0</v>
      </c>
      <c r="AF113" s="103">
        <v>0</v>
      </c>
      <c r="AG113" s="103">
        <v>0</v>
      </c>
      <c r="AH113" s="103">
        <v>0</v>
      </c>
      <c r="AI113" s="103">
        <v>0</v>
      </c>
      <c r="AJ113" s="103">
        <v>0</v>
      </c>
      <c r="AK113" s="103">
        <v>0</v>
      </c>
      <c r="AL113" s="40">
        <v>0</v>
      </c>
      <c r="AM113" s="103">
        <v>0</v>
      </c>
      <c r="AN113" s="103">
        <v>0</v>
      </c>
      <c r="AO113" s="103">
        <v>0</v>
      </c>
      <c r="AP113" s="103">
        <v>0</v>
      </c>
      <c r="AQ113" s="103">
        <v>0</v>
      </c>
      <c r="AR113" s="103">
        <v>0</v>
      </c>
      <c r="AS113" s="103">
        <v>0</v>
      </c>
      <c r="AT113" s="103">
        <v>0</v>
      </c>
      <c r="AU113" s="103">
        <v>0</v>
      </c>
      <c r="AV113" s="103">
        <v>0</v>
      </c>
      <c r="AW113" s="103">
        <v>0</v>
      </c>
      <c r="AX113" s="103">
        <v>0</v>
      </c>
      <c r="AY113" s="40">
        <v>0</v>
      </c>
      <c r="AZ113" s="40">
        <v>0</v>
      </c>
      <c r="BA113" s="103">
        <v>0</v>
      </c>
      <c r="BB113" s="103">
        <v>0</v>
      </c>
      <c r="BC113" s="103">
        <v>0</v>
      </c>
      <c r="BD113" s="103">
        <v>0</v>
      </c>
      <c r="BE113" s="103">
        <v>0</v>
      </c>
      <c r="BF113" s="103">
        <v>0</v>
      </c>
      <c r="BG113" s="103">
        <v>0</v>
      </c>
      <c r="BH113" s="103">
        <v>0</v>
      </c>
      <c r="BI113" s="103">
        <v>0</v>
      </c>
      <c r="BJ113" s="103">
        <v>0</v>
      </c>
      <c r="BK113" s="40">
        <v>0</v>
      </c>
      <c r="BL113" s="40">
        <v>0</v>
      </c>
      <c r="BM113" s="40">
        <v>0</v>
      </c>
      <c r="BN113" s="40">
        <v>0</v>
      </c>
      <c r="BO113" s="40">
        <v>0</v>
      </c>
      <c r="BP113" s="40">
        <v>0</v>
      </c>
      <c r="BQ113" s="40">
        <v>0</v>
      </c>
      <c r="BR113" s="40">
        <v>0</v>
      </c>
      <c r="BS113" s="40">
        <v>0</v>
      </c>
      <c r="BT113" s="40">
        <v>0</v>
      </c>
      <c r="BU113" s="40">
        <v>0</v>
      </c>
      <c r="BV113" s="40">
        <v>0</v>
      </c>
      <c r="BW113" s="40">
        <v>0</v>
      </c>
      <c r="BX113" s="40">
        <v>0</v>
      </c>
      <c r="BY113" s="40">
        <v>0</v>
      </c>
      <c r="BZ113" s="40">
        <v>0</v>
      </c>
      <c r="CA113" s="40">
        <v>0</v>
      </c>
      <c r="CB113" s="40">
        <v>0</v>
      </c>
      <c r="CC113" s="40">
        <v>0</v>
      </c>
      <c r="CD113" s="40">
        <v>0</v>
      </c>
      <c r="CE113" s="40">
        <v>0</v>
      </c>
      <c r="CF113" s="40">
        <v>0</v>
      </c>
      <c r="CG113" s="40">
        <v>0</v>
      </c>
      <c r="CH113" s="40">
        <v>0</v>
      </c>
      <c r="CI113" s="40">
        <v>0</v>
      </c>
      <c r="CJ113" s="40">
        <v>0</v>
      </c>
      <c r="CK113" s="40">
        <v>0</v>
      </c>
      <c r="CL113" s="40">
        <v>0</v>
      </c>
      <c r="CM113" s="40">
        <v>0</v>
      </c>
      <c r="CN113" s="40">
        <v>0</v>
      </c>
      <c r="CO113" s="40">
        <v>0</v>
      </c>
      <c r="CP113" s="40">
        <v>0</v>
      </c>
      <c r="CQ113" s="40">
        <v>0</v>
      </c>
      <c r="CR113" s="103">
        <v>0</v>
      </c>
      <c r="CS113" s="103">
        <v>0</v>
      </c>
      <c r="CT113" s="103"/>
      <c r="CU113" s="216"/>
      <c r="CV113" s="103"/>
      <c r="CW113" s="40">
        <v>0</v>
      </c>
      <c r="CX113" s="40">
        <v>0</v>
      </c>
      <c r="CY113" s="40">
        <v>0</v>
      </c>
      <c r="CZ113" s="40">
        <v>0</v>
      </c>
      <c r="DA113" s="40"/>
      <c r="DB113" s="215" t="s">
        <v>1327</v>
      </c>
      <c r="DC113" s="103">
        <v>0</v>
      </c>
      <c r="DD113" s="40">
        <v>0</v>
      </c>
      <c r="DE113" s="40">
        <v>0</v>
      </c>
      <c r="DF113" s="103"/>
      <c r="DG113" s="103"/>
      <c r="DH113" s="103"/>
      <c r="DI113" s="215" t="s">
        <v>1327</v>
      </c>
      <c r="DJ113" s="103"/>
      <c r="DK113" s="40">
        <v>0</v>
      </c>
      <c r="DL113" s="40">
        <v>0</v>
      </c>
      <c r="DM113" s="40"/>
      <c r="DN113" s="40"/>
      <c r="DO113" s="40"/>
      <c r="DP113" s="215" t="s">
        <v>1327</v>
      </c>
      <c r="DQ113" s="40"/>
      <c r="DR113" s="40">
        <v>0</v>
      </c>
      <c r="DS113" s="40">
        <v>0</v>
      </c>
      <c r="DT113" s="103">
        <v>0</v>
      </c>
      <c r="DU113" s="103"/>
      <c r="DV113" s="103"/>
      <c r="DW113" s="40" t="s">
        <v>1327</v>
      </c>
      <c r="DX113" s="103"/>
      <c r="DY113" s="40">
        <v>0</v>
      </c>
      <c r="DZ113" s="40">
        <v>0</v>
      </c>
      <c r="EA113" s="103"/>
      <c r="EB113" s="103"/>
      <c r="EC113" s="103"/>
      <c r="ED113" s="242"/>
      <c r="EE113" s="103"/>
      <c r="EF113" s="40">
        <v>0</v>
      </c>
      <c r="EG113" s="40">
        <v>0</v>
      </c>
      <c r="EH113" s="103">
        <v>0</v>
      </c>
      <c r="EI113" s="103">
        <v>0</v>
      </c>
      <c r="EJ113" s="103">
        <v>0</v>
      </c>
      <c r="EK113" s="103" t="s">
        <v>1327</v>
      </c>
      <c r="EL113" s="103"/>
      <c r="EM113" s="40">
        <v>0</v>
      </c>
      <c r="EN113" s="40">
        <v>0</v>
      </c>
      <c r="EO113" s="103"/>
      <c r="EP113" s="103"/>
      <c r="EQ113" s="103"/>
      <c r="ER113" s="242"/>
      <c r="ES113" s="103"/>
      <c r="ET113" s="40">
        <v>0</v>
      </c>
      <c r="EU113" s="40">
        <v>0</v>
      </c>
      <c r="EV113" s="103"/>
      <c r="EW113" s="103"/>
      <c r="EX113" s="103"/>
      <c r="EY113" s="242"/>
      <c r="EZ113" s="103"/>
      <c r="FA113" s="40">
        <v>0</v>
      </c>
      <c r="FB113" s="40">
        <v>0</v>
      </c>
      <c r="FC113" s="103">
        <v>0</v>
      </c>
      <c r="FD113" s="103">
        <v>0</v>
      </c>
      <c r="FE113" s="103">
        <v>0</v>
      </c>
      <c r="FF113" s="242" t="s">
        <v>1327</v>
      </c>
      <c r="FG113" s="103">
        <v>0</v>
      </c>
      <c r="FH113" s="40">
        <v>0</v>
      </c>
      <c r="FI113" s="40">
        <v>0</v>
      </c>
      <c r="FJ113" s="359">
        <v>0</v>
      </c>
      <c r="FK113" s="359">
        <v>0</v>
      </c>
      <c r="FL113" s="359"/>
      <c r="FM113" s="359"/>
      <c r="FN113" s="359"/>
      <c r="FO113" s="359">
        <v>0</v>
      </c>
      <c r="FP113" s="359">
        <v>0</v>
      </c>
      <c r="FQ113" s="359" t="s">
        <v>1327</v>
      </c>
      <c r="FR113" s="359">
        <v>0</v>
      </c>
      <c r="FS113" s="359">
        <v>0</v>
      </c>
      <c r="FT113" s="359">
        <v>0</v>
      </c>
      <c r="FU113" s="359" t="s">
        <v>1327</v>
      </c>
      <c r="FV113" s="359">
        <v>0</v>
      </c>
      <c r="FW113" s="359">
        <v>0</v>
      </c>
      <c r="FX113" s="359">
        <v>0</v>
      </c>
      <c r="FY113" s="359" t="s">
        <v>1327</v>
      </c>
      <c r="FZ113" s="359"/>
      <c r="GA113" s="359">
        <v>0</v>
      </c>
      <c r="GB113" s="359">
        <v>0</v>
      </c>
      <c r="GC113" s="359" t="s">
        <v>1327</v>
      </c>
      <c r="GD113" s="359"/>
      <c r="GE113" s="290"/>
      <c r="GF113" s="283">
        <v>0</v>
      </c>
      <c r="GG113" s="284">
        <v>0</v>
      </c>
      <c r="GH113" s="285"/>
    </row>
    <row r="114" spans="1:190" ht="75" customHeight="1" x14ac:dyDescent="0.3">
      <c r="A114" s="254" t="s">
        <v>1092</v>
      </c>
      <c r="B114" s="35">
        <v>102</v>
      </c>
      <c r="C114" s="38">
        <v>3</v>
      </c>
      <c r="D114" s="37" t="s">
        <v>56</v>
      </c>
      <c r="E114" s="37" t="s">
        <v>394</v>
      </c>
      <c r="F114" s="37" t="s">
        <v>477</v>
      </c>
      <c r="G114" s="38">
        <v>1</v>
      </c>
      <c r="H114" s="38" t="s">
        <v>1092</v>
      </c>
      <c r="I114" s="38" t="s">
        <v>41</v>
      </c>
      <c r="J114" s="38" t="s">
        <v>5</v>
      </c>
      <c r="K114" s="38" t="s">
        <v>222</v>
      </c>
      <c r="L114" s="38" t="s">
        <v>225</v>
      </c>
      <c r="M114" s="40">
        <v>263050</v>
      </c>
      <c r="N114" s="40">
        <v>263050</v>
      </c>
      <c r="O114" s="40">
        <v>0</v>
      </c>
      <c r="P114" s="40">
        <v>263050</v>
      </c>
      <c r="Q114" s="40">
        <v>0</v>
      </c>
      <c r="R114" s="40">
        <v>0</v>
      </c>
      <c r="S114" s="40">
        <v>0</v>
      </c>
      <c r="T114" s="40" t="s">
        <v>5</v>
      </c>
      <c r="U114" s="103">
        <v>0</v>
      </c>
      <c r="V114" s="103">
        <v>0</v>
      </c>
      <c r="W114" s="103">
        <v>0</v>
      </c>
      <c r="X114" s="103">
        <v>0</v>
      </c>
      <c r="Y114" s="103">
        <v>0</v>
      </c>
      <c r="Z114" s="103">
        <v>0</v>
      </c>
      <c r="AA114" s="103">
        <v>0</v>
      </c>
      <c r="AB114" s="103">
        <v>0</v>
      </c>
      <c r="AC114" s="103">
        <v>0</v>
      </c>
      <c r="AD114" s="103">
        <v>0</v>
      </c>
      <c r="AE114" s="103">
        <v>0</v>
      </c>
      <c r="AF114" s="103">
        <v>0</v>
      </c>
      <c r="AG114" s="103">
        <v>0</v>
      </c>
      <c r="AH114" s="103">
        <v>0</v>
      </c>
      <c r="AI114" s="103">
        <v>0</v>
      </c>
      <c r="AJ114" s="103">
        <v>0</v>
      </c>
      <c r="AK114" s="103">
        <v>0</v>
      </c>
      <c r="AL114" s="40">
        <v>0</v>
      </c>
      <c r="AM114" s="103">
        <v>0</v>
      </c>
      <c r="AN114" s="103">
        <v>0</v>
      </c>
      <c r="AO114" s="103">
        <v>0</v>
      </c>
      <c r="AP114" s="103">
        <v>0</v>
      </c>
      <c r="AQ114" s="103">
        <v>0</v>
      </c>
      <c r="AR114" s="103">
        <v>0</v>
      </c>
      <c r="AS114" s="103">
        <v>0</v>
      </c>
      <c r="AT114" s="103">
        <v>0</v>
      </c>
      <c r="AU114" s="103">
        <v>0</v>
      </c>
      <c r="AV114" s="103">
        <v>0</v>
      </c>
      <c r="AW114" s="103">
        <v>0</v>
      </c>
      <c r="AX114" s="103">
        <v>0</v>
      </c>
      <c r="AY114" s="40">
        <v>0</v>
      </c>
      <c r="AZ114" s="40">
        <v>0</v>
      </c>
      <c r="BA114" s="40">
        <v>0</v>
      </c>
      <c r="BB114" s="40">
        <v>0</v>
      </c>
      <c r="BC114" s="40">
        <v>0</v>
      </c>
      <c r="BD114" s="40">
        <v>0</v>
      </c>
      <c r="BE114" s="40">
        <v>0</v>
      </c>
      <c r="BF114" s="40">
        <v>0</v>
      </c>
      <c r="BG114" s="40">
        <v>0</v>
      </c>
      <c r="BH114" s="40">
        <v>0</v>
      </c>
      <c r="BI114" s="40">
        <v>0</v>
      </c>
      <c r="BJ114" s="40">
        <v>0</v>
      </c>
      <c r="BK114" s="40">
        <v>0</v>
      </c>
      <c r="BL114" s="40">
        <v>0</v>
      </c>
      <c r="BM114" s="40">
        <v>0</v>
      </c>
      <c r="BN114" s="40">
        <v>0</v>
      </c>
      <c r="BO114" s="40">
        <v>0</v>
      </c>
      <c r="BP114" s="40">
        <v>0</v>
      </c>
      <c r="BQ114" s="40">
        <v>0</v>
      </c>
      <c r="BR114" s="40">
        <v>0</v>
      </c>
      <c r="BS114" s="40">
        <v>0</v>
      </c>
      <c r="BT114" s="40">
        <v>0</v>
      </c>
      <c r="BU114" s="40">
        <v>0</v>
      </c>
      <c r="BV114" s="40">
        <v>0</v>
      </c>
      <c r="BW114" s="40">
        <v>0</v>
      </c>
      <c r="BX114" s="40">
        <v>0</v>
      </c>
      <c r="BY114" s="40">
        <v>0</v>
      </c>
      <c r="BZ114" s="40">
        <v>0</v>
      </c>
      <c r="CA114" s="40">
        <v>0</v>
      </c>
      <c r="CB114" s="40">
        <v>0</v>
      </c>
      <c r="CC114" s="40">
        <v>0</v>
      </c>
      <c r="CD114" s="40">
        <v>0</v>
      </c>
      <c r="CE114" s="40">
        <v>0</v>
      </c>
      <c r="CF114" s="40">
        <v>0</v>
      </c>
      <c r="CG114" s="40">
        <v>0</v>
      </c>
      <c r="CH114" s="40">
        <v>0</v>
      </c>
      <c r="CI114" s="40">
        <v>0</v>
      </c>
      <c r="CJ114" s="40">
        <v>0</v>
      </c>
      <c r="CK114" s="40">
        <v>0</v>
      </c>
      <c r="CL114" s="40">
        <v>0</v>
      </c>
      <c r="CM114" s="40">
        <v>0</v>
      </c>
      <c r="CN114" s="40">
        <v>0</v>
      </c>
      <c r="CO114" s="40">
        <v>0</v>
      </c>
      <c r="CP114" s="40">
        <v>0</v>
      </c>
      <c r="CQ114" s="40">
        <v>0</v>
      </c>
      <c r="CR114" s="40">
        <v>0</v>
      </c>
      <c r="CS114" s="40">
        <v>0</v>
      </c>
      <c r="CT114" s="40">
        <v>0</v>
      </c>
      <c r="CU114" s="173" t="s">
        <v>1327</v>
      </c>
      <c r="CV114" s="40">
        <v>0</v>
      </c>
      <c r="CW114" s="40">
        <v>0</v>
      </c>
      <c r="CX114" s="40">
        <v>0</v>
      </c>
      <c r="CY114" s="40">
        <v>0</v>
      </c>
      <c r="CZ114" s="40">
        <v>0</v>
      </c>
      <c r="DA114" s="40">
        <v>0</v>
      </c>
      <c r="DB114" s="215" t="s">
        <v>1327</v>
      </c>
      <c r="DC114" s="40">
        <v>0</v>
      </c>
      <c r="DD114" s="40">
        <v>0</v>
      </c>
      <c r="DE114" s="40">
        <v>0</v>
      </c>
      <c r="DF114" s="40">
        <v>0</v>
      </c>
      <c r="DG114" s="40">
        <v>0</v>
      </c>
      <c r="DH114" s="40">
        <v>0</v>
      </c>
      <c r="DI114" s="215" t="s">
        <v>1327</v>
      </c>
      <c r="DJ114" s="40">
        <v>0</v>
      </c>
      <c r="DK114" s="40">
        <v>0</v>
      </c>
      <c r="DL114" s="40">
        <v>0</v>
      </c>
      <c r="DM114" s="40">
        <v>0</v>
      </c>
      <c r="DN114" s="40">
        <v>0</v>
      </c>
      <c r="DO114" s="40">
        <v>0</v>
      </c>
      <c r="DP114" s="215" t="s">
        <v>1327</v>
      </c>
      <c r="DQ114" s="40">
        <v>0</v>
      </c>
      <c r="DR114" s="40">
        <v>0</v>
      </c>
      <c r="DS114" s="40">
        <v>0</v>
      </c>
      <c r="DT114" s="40">
        <v>0</v>
      </c>
      <c r="DU114" s="40">
        <v>0</v>
      </c>
      <c r="DV114" s="40">
        <v>0</v>
      </c>
      <c r="DW114" s="215" t="s">
        <v>1327</v>
      </c>
      <c r="DX114" s="40">
        <v>0</v>
      </c>
      <c r="DY114" s="40">
        <v>0</v>
      </c>
      <c r="DZ114" s="40">
        <v>0</v>
      </c>
      <c r="EA114" s="40">
        <v>0</v>
      </c>
      <c r="EB114" s="40">
        <v>0</v>
      </c>
      <c r="EC114" s="40">
        <v>0</v>
      </c>
      <c r="ED114" s="215" t="s">
        <v>1327</v>
      </c>
      <c r="EE114" s="40">
        <v>0</v>
      </c>
      <c r="EF114" s="40">
        <v>0</v>
      </c>
      <c r="EG114" s="40">
        <v>0</v>
      </c>
      <c r="EH114" s="40">
        <v>0</v>
      </c>
      <c r="EI114" s="40">
        <v>0</v>
      </c>
      <c r="EJ114" s="40">
        <v>0</v>
      </c>
      <c r="EK114" s="215" t="s">
        <v>1327</v>
      </c>
      <c r="EL114" s="40">
        <v>0</v>
      </c>
      <c r="EM114" s="40">
        <v>0</v>
      </c>
      <c r="EN114" s="40">
        <v>0</v>
      </c>
      <c r="EO114" s="40">
        <v>0</v>
      </c>
      <c r="EP114" s="40">
        <v>0</v>
      </c>
      <c r="EQ114" s="40">
        <v>0</v>
      </c>
      <c r="ER114" s="215" t="s">
        <v>1327</v>
      </c>
      <c r="ES114" s="40">
        <v>0</v>
      </c>
      <c r="ET114" s="40">
        <v>0</v>
      </c>
      <c r="EU114" s="40">
        <v>0</v>
      </c>
      <c r="EV114" s="40">
        <v>0</v>
      </c>
      <c r="EW114" s="40">
        <v>0</v>
      </c>
      <c r="EX114" s="40">
        <v>0</v>
      </c>
      <c r="EY114" s="215" t="s">
        <v>1327</v>
      </c>
      <c r="EZ114" s="40">
        <v>0</v>
      </c>
      <c r="FA114" s="40">
        <v>0</v>
      </c>
      <c r="FB114" s="40">
        <v>0</v>
      </c>
      <c r="FC114" s="40">
        <v>0</v>
      </c>
      <c r="FD114" s="40">
        <v>0</v>
      </c>
      <c r="FE114" s="40">
        <v>0</v>
      </c>
      <c r="FF114" s="215" t="s">
        <v>1327</v>
      </c>
      <c r="FG114" s="40">
        <v>0</v>
      </c>
      <c r="FH114" s="40">
        <v>0</v>
      </c>
      <c r="FI114" s="40">
        <v>0</v>
      </c>
      <c r="FJ114" s="40">
        <v>0</v>
      </c>
      <c r="FK114" s="40">
        <v>0</v>
      </c>
      <c r="FL114" s="40">
        <v>0</v>
      </c>
      <c r="FM114" s="215" t="s">
        <v>1327</v>
      </c>
      <c r="FN114" s="40">
        <v>0</v>
      </c>
      <c r="FO114" s="40">
        <v>0</v>
      </c>
      <c r="FP114" s="40">
        <v>0</v>
      </c>
      <c r="FQ114" s="215" t="s">
        <v>1327</v>
      </c>
      <c r="FR114" s="40">
        <v>0</v>
      </c>
      <c r="FS114" s="40">
        <v>0</v>
      </c>
      <c r="FT114" s="40">
        <v>0</v>
      </c>
      <c r="FU114" s="215" t="s">
        <v>1327</v>
      </c>
      <c r="FV114" s="40">
        <v>0</v>
      </c>
      <c r="FW114" s="40">
        <v>0</v>
      </c>
      <c r="FX114" s="40">
        <v>0</v>
      </c>
      <c r="FY114" s="215" t="s">
        <v>1327</v>
      </c>
      <c r="FZ114" s="40">
        <v>0</v>
      </c>
      <c r="GA114" s="40">
        <v>0</v>
      </c>
      <c r="GB114" s="40">
        <v>0</v>
      </c>
      <c r="GC114" s="215" t="s">
        <v>1327</v>
      </c>
      <c r="GD114" s="40">
        <v>0</v>
      </c>
      <c r="GE114" s="283">
        <v>0</v>
      </c>
      <c r="GF114" s="283">
        <v>100000</v>
      </c>
      <c r="GG114" s="284">
        <v>100000</v>
      </c>
      <c r="GH114" s="285"/>
    </row>
    <row r="115" spans="1:190" ht="75" customHeight="1" x14ac:dyDescent="0.3">
      <c r="A115" s="254" t="s">
        <v>1093</v>
      </c>
      <c r="B115" s="35">
        <v>103</v>
      </c>
      <c r="C115" s="38">
        <v>3</v>
      </c>
      <c r="D115" s="37" t="s">
        <v>56</v>
      </c>
      <c r="E115" s="37" t="s">
        <v>394</v>
      </c>
      <c r="F115" s="37" t="s">
        <v>477</v>
      </c>
      <c r="G115" s="38">
        <v>2</v>
      </c>
      <c r="H115" s="38" t="s">
        <v>1093</v>
      </c>
      <c r="I115" s="38" t="s">
        <v>41</v>
      </c>
      <c r="J115" s="38" t="s">
        <v>5</v>
      </c>
      <c r="K115" s="38" t="s">
        <v>222</v>
      </c>
      <c r="L115" s="38" t="s">
        <v>225</v>
      </c>
      <c r="M115" s="40">
        <v>76800</v>
      </c>
      <c r="N115" s="40">
        <v>76800</v>
      </c>
      <c r="O115" s="40">
        <v>0</v>
      </c>
      <c r="P115" s="40">
        <v>76800</v>
      </c>
      <c r="Q115" s="40">
        <v>0</v>
      </c>
      <c r="R115" s="40">
        <v>0</v>
      </c>
      <c r="S115" s="40">
        <v>0</v>
      </c>
      <c r="T115" s="40" t="s">
        <v>5</v>
      </c>
      <c r="U115" s="103">
        <v>0</v>
      </c>
      <c r="V115" s="103">
        <v>0</v>
      </c>
      <c r="W115" s="103">
        <v>0</v>
      </c>
      <c r="X115" s="103">
        <v>0</v>
      </c>
      <c r="Y115" s="103">
        <v>0</v>
      </c>
      <c r="Z115" s="103">
        <v>0</v>
      </c>
      <c r="AA115" s="103">
        <v>0</v>
      </c>
      <c r="AB115" s="103">
        <v>0</v>
      </c>
      <c r="AC115" s="103">
        <v>0</v>
      </c>
      <c r="AD115" s="103">
        <v>0</v>
      </c>
      <c r="AE115" s="103">
        <v>0</v>
      </c>
      <c r="AF115" s="103">
        <v>0</v>
      </c>
      <c r="AG115" s="103">
        <v>0</v>
      </c>
      <c r="AH115" s="103">
        <v>0</v>
      </c>
      <c r="AI115" s="103">
        <v>0</v>
      </c>
      <c r="AJ115" s="103">
        <v>0</v>
      </c>
      <c r="AK115" s="103">
        <v>0</v>
      </c>
      <c r="AL115" s="40">
        <v>0</v>
      </c>
      <c r="AM115" s="103">
        <v>0</v>
      </c>
      <c r="AN115" s="103">
        <v>0</v>
      </c>
      <c r="AO115" s="103">
        <v>0</v>
      </c>
      <c r="AP115" s="103">
        <v>0</v>
      </c>
      <c r="AQ115" s="103">
        <v>0</v>
      </c>
      <c r="AR115" s="103">
        <v>0</v>
      </c>
      <c r="AS115" s="103">
        <v>0</v>
      </c>
      <c r="AT115" s="103">
        <v>0</v>
      </c>
      <c r="AU115" s="103">
        <v>0</v>
      </c>
      <c r="AV115" s="103">
        <v>0</v>
      </c>
      <c r="AW115" s="103">
        <v>0</v>
      </c>
      <c r="AX115" s="103">
        <v>0</v>
      </c>
      <c r="AY115" s="40">
        <v>0</v>
      </c>
      <c r="AZ115" s="40">
        <v>0</v>
      </c>
      <c r="BA115" s="40">
        <v>0</v>
      </c>
      <c r="BB115" s="40">
        <v>0</v>
      </c>
      <c r="BC115" s="40">
        <v>0</v>
      </c>
      <c r="BD115" s="40">
        <v>0</v>
      </c>
      <c r="BE115" s="40">
        <v>0</v>
      </c>
      <c r="BF115" s="40">
        <v>0</v>
      </c>
      <c r="BG115" s="40">
        <v>0</v>
      </c>
      <c r="BH115" s="40">
        <v>0</v>
      </c>
      <c r="BI115" s="40">
        <v>0</v>
      </c>
      <c r="BJ115" s="40">
        <v>0</v>
      </c>
      <c r="BK115" s="40">
        <v>0</v>
      </c>
      <c r="BL115" s="40">
        <v>0</v>
      </c>
      <c r="BM115" s="40">
        <v>0</v>
      </c>
      <c r="BN115" s="40">
        <v>0</v>
      </c>
      <c r="BO115" s="40">
        <v>0</v>
      </c>
      <c r="BP115" s="40">
        <v>0</v>
      </c>
      <c r="BQ115" s="40">
        <v>0</v>
      </c>
      <c r="BR115" s="40">
        <v>0</v>
      </c>
      <c r="BS115" s="40">
        <v>0</v>
      </c>
      <c r="BT115" s="40">
        <v>0</v>
      </c>
      <c r="BU115" s="40">
        <v>0</v>
      </c>
      <c r="BV115" s="40">
        <v>0</v>
      </c>
      <c r="BW115" s="40">
        <v>0</v>
      </c>
      <c r="BX115" s="40">
        <v>0</v>
      </c>
      <c r="BY115" s="40">
        <v>0</v>
      </c>
      <c r="BZ115" s="40">
        <v>0</v>
      </c>
      <c r="CA115" s="40">
        <v>0</v>
      </c>
      <c r="CB115" s="40">
        <v>0</v>
      </c>
      <c r="CC115" s="40">
        <v>0</v>
      </c>
      <c r="CD115" s="40">
        <v>0</v>
      </c>
      <c r="CE115" s="40">
        <v>0</v>
      </c>
      <c r="CF115" s="40">
        <v>0</v>
      </c>
      <c r="CG115" s="40">
        <v>0</v>
      </c>
      <c r="CH115" s="40">
        <v>0</v>
      </c>
      <c r="CI115" s="40">
        <v>0</v>
      </c>
      <c r="CJ115" s="40">
        <v>0</v>
      </c>
      <c r="CK115" s="40">
        <v>0</v>
      </c>
      <c r="CL115" s="40">
        <v>0</v>
      </c>
      <c r="CM115" s="40">
        <v>0</v>
      </c>
      <c r="CN115" s="40">
        <v>56200</v>
      </c>
      <c r="CO115" s="40">
        <v>0</v>
      </c>
      <c r="CP115" s="40">
        <v>0</v>
      </c>
      <c r="CQ115" s="40">
        <v>0</v>
      </c>
      <c r="CR115" s="40">
        <v>0</v>
      </c>
      <c r="CS115" s="40">
        <v>0</v>
      </c>
      <c r="CT115" s="40">
        <v>0</v>
      </c>
      <c r="CU115" s="173" t="s">
        <v>1327</v>
      </c>
      <c r="CV115" s="40">
        <v>0</v>
      </c>
      <c r="CW115" s="40">
        <v>0</v>
      </c>
      <c r="CX115" s="40">
        <v>0</v>
      </c>
      <c r="CY115" s="40">
        <v>0</v>
      </c>
      <c r="CZ115" s="40">
        <v>0</v>
      </c>
      <c r="DA115" s="40">
        <v>0</v>
      </c>
      <c r="DB115" s="215" t="s">
        <v>1327</v>
      </c>
      <c r="DC115" s="40">
        <v>0</v>
      </c>
      <c r="DD115" s="40">
        <v>0</v>
      </c>
      <c r="DE115" s="40">
        <v>0</v>
      </c>
      <c r="DF115" s="40">
        <v>0</v>
      </c>
      <c r="DG115" s="40">
        <v>0</v>
      </c>
      <c r="DH115" s="40">
        <v>0</v>
      </c>
      <c r="DI115" s="215" t="s">
        <v>1327</v>
      </c>
      <c r="DJ115" s="40">
        <v>0</v>
      </c>
      <c r="DK115" s="40">
        <v>0</v>
      </c>
      <c r="DL115" s="40">
        <v>0</v>
      </c>
      <c r="DM115" s="40">
        <v>0</v>
      </c>
      <c r="DN115" s="40">
        <v>0</v>
      </c>
      <c r="DO115" s="40">
        <v>0</v>
      </c>
      <c r="DP115" s="215" t="s">
        <v>1327</v>
      </c>
      <c r="DQ115" s="40">
        <v>0</v>
      </c>
      <c r="DR115" s="40">
        <v>0</v>
      </c>
      <c r="DS115" s="40">
        <v>0</v>
      </c>
      <c r="DT115" s="40">
        <v>0</v>
      </c>
      <c r="DU115" s="40">
        <v>0</v>
      </c>
      <c r="DV115" s="40">
        <v>0</v>
      </c>
      <c r="DW115" s="215" t="s">
        <v>1327</v>
      </c>
      <c r="DX115" s="40">
        <v>0</v>
      </c>
      <c r="DY115" s="40">
        <v>0</v>
      </c>
      <c r="DZ115" s="40">
        <v>0</v>
      </c>
      <c r="EA115" s="40">
        <v>0</v>
      </c>
      <c r="EB115" s="40">
        <v>0</v>
      </c>
      <c r="EC115" s="40">
        <v>0</v>
      </c>
      <c r="ED115" s="215" t="s">
        <v>1327</v>
      </c>
      <c r="EE115" s="40">
        <v>0</v>
      </c>
      <c r="EF115" s="40">
        <v>76800</v>
      </c>
      <c r="EG115" s="40">
        <v>0</v>
      </c>
      <c r="EH115" s="40">
        <v>76800</v>
      </c>
      <c r="EI115" s="40">
        <v>0</v>
      </c>
      <c r="EJ115" s="40">
        <v>0</v>
      </c>
      <c r="EK115" s="215">
        <v>0</v>
      </c>
      <c r="EL115" s="40">
        <v>-76800</v>
      </c>
      <c r="EM115" s="40">
        <v>0</v>
      </c>
      <c r="EN115" s="40">
        <v>0</v>
      </c>
      <c r="EO115" s="40">
        <v>76800</v>
      </c>
      <c r="EP115" s="40">
        <v>0</v>
      </c>
      <c r="EQ115" s="40">
        <v>0</v>
      </c>
      <c r="ER115" s="215">
        <v>0</v>
      </c>
      <c r="ES115" s="40">
        <v>-76800</v>
      </c>
      <c r="ET115" s="40">
        <v>0</v>
      </c>
      <c r="EU115" s="40">
        <v>0</v>
      </c>
      <c r="EV115" s="40">
        <v>76800</v>
      </c>
      <c r="EW115" s="40">
        <v>0</v>
      </c>
      <c r="EX115" s="40">
        <v>0</v>
      </c>
      <c r="EY115" s="215">
        <v>0</v>
      </c>
      <c r="EZ115" s="40">
        <v>-76800</v>
      </c>
      <c r="FA115" s="40">
        <v>0</v>
      </c>
      <c r="FB115" s="40">
        <v>0</v>
      </c>
      <c r="FC115" s="40">
        <v>76800</v>
      </c>
      <c r="FD115" s="40">
        <v>0</v>
      </c>
      <c r="FE115" s="40">
        <v>0</v>
      </c>
      <c r="FF115" s="215">
        <v>0</v>
      </c>
      <c r="FG115" s="40">
        <v>-76800</v>
      </c>
      <c r="FH115" s="40">
        <v>0</v>
      </c>
      <c r="FI115" s="40">
        <v>56200</v>
      </c>
      <c r="FJ115" s="40">
        <v>0</v>
      </c>
      <c r="FK115" s="40">
        <v>0</v>
      </c>
      <c r="FL115" s="40">
        <v>0</v>
      </c>
      <c r="FM115" s="215" t="s">
        <v>1327</v>
      </c>
      <c r="FN115" s="40">
        <v>0</v>
      </c>
      <c r="FO115" s="40">
        <v>0</v>
      </c>
      <c r="FP115" s="40">
        <v>0</v>
      </c>
      <c r="FQ115" s="215" t="s">
        <v>1327</v>
      </c>
      <c r="FR115" s="40">
        <v>0</v>
      </c>
      <c r="FS115" s="40">
        <v>0</v>
      </c>
      <c r="FT115" s="40">
        <v>0</v>
      </c>
      <c r="FU115" s="215" t="s">
        <v>1327</v>
      </c>
      <c r="FV115" s="40">
        <v>0</v>
      </c>
      <c r="FW115" s="40">
        <v>0</v>
      </c>
      <c r="FX115" s="40">
        <v>0</v>
      </c>
      <c r="FY115" s="215" t="s">
        <v>1327</v>
      </c>
      <c r="FZ115" s="40">
        <v>0</v>
      </c>
      <c r="GA115" s="40">
        <v>0</v>
      </c>
      <c r="GB115" s="40">
        <v>0</v>
      </c>
      <c r="GC115" s="215" t="s">
        <v>1327</v>
      </c>
      <c r="GD115" s="40">
        <v>0</v>
      </c>
      <c r="GE115" s="283">
        <v>76800</v>
      </c>
      <c r="GF115" s="283">
        <v>0</v>
      </c>
      <c r="GG115" s="284">
        <v>76800</v>
      </c>
      <c r="GH115" s="285"/>
    </row>
    <row r="116" spans="1:190" ht="75" customHeight="1" x14ac:dyDescent="0.3">
      <c r="A116" s="254" t="s">
        <v>1094</v>
      </c>
      <c r="B116" s="35">
        <v>104</v>
      </c>
      <c r="C116" s="38">
        <v>3</v>
      </c>
      <c r="D116" s="37" t="s">
        <v>56</v>
      </c>
      <c r="E116" s="37" t="s">
        <v>394</v>
      </c>
      <c r="F116" s="37" t="s">
        <v>477</v>
      </c>
      <c r="G116" s="38">
        <v>3</v>
      </c>
      <c r="H116" s="38" t="s">
        <v>1094</v>
      </c>
      <c r="I116" s="38" t="s">
        <v>41</v>
      </c>
      <c r="J116" s="38" t="s">
        <v>5</v>
      </c>
      <c r="K116" s="38" t="s">
        <v>222</v>
      </c>
      <c r="L116" s="38" t="s">
        <v>225</v>
      </c>
      <c r="M116" s="40">
        <v>284775</v>
      </c>
      <c r="N116" s="40">
        <v>284775</v>
      </c>
      <c r="O116" s="40">
        <v>0</v>
      </c>
      <c r="P116" s="40">
        <v>284775</v>
      </c>
      <c r="Q116" s="40">
        <v>0</v>
      </c>
      <c r="R116" s="40">
        <v>0</v>
      </c>
      <c r="S116" s="40">
        <v>0</v>
      </c>
      <c r="T116" s="40" t="s">
        <v>5</v>
      </c>
      <c r="U116" s="103">
        <v>0</v>
      </c>
      <c r="V116" s="103">
        <v>0</v>
      </c>
      <c r="W116" s="103">
        <v>0</v>
      </c>
      <c r="X116" s="103">
        <v>0</v>
      </c>
      <c r="Y116" s="103">
        <v>0</v>
      </c>
      <c r="Z116" s="103">
        <v>0</v>
      </c>
      <c r="AA116" s="103">
        <v>0</v>
      </c>
      <c r="AB116" s="103">
        <v>0</v>
      </c>
      <c r="AC116" s="103">
        <v>0</v>
      </c>
      <c r="AD116" s="103">
        <v>0</v>
      </c>
      <c r="AE116" s="103">
        <v>0</v>
      </c>
      <c r="AF116" s="103">
        <v>0</v>
      </c>
      <c r="AG116" s="103">
        <v>0</v>
      </c>
      <c r="AH116" s="103">
        <v>0</v>
      </c>
      <c r="AI116" s="103">
        <v>0</v>
      </c>
      <c r="AJ116" s="103">
        <v>0</v>
      </c>
      <c r="AK116" s="103">
        <v>0</v>
      </c>
      <c r="AL116" s="40">
        <v>0</v>
      </c>
      <c r="AM116" s="103">
        <v>0</v>
      </c>
      <c r="AN116" s="103">
        <v>0</v>
      </c>
      <c r="AO116" s="103">
        <v>0</v>
      </c>
      <c r="AP116" s="103">
        <v>0</v>
      </c>
      <c r="AQ116" s="103">
        <v>0</v>
      </c>
      <c r="AR116" s="103">
        <v>0</v>
      </c>
      <c r="AS116" s="103">
        <v>0</v>
      </c>
      <c r="AT116" s="103">
        <v>0</v>
      </c>
      <c r="AU116" s="103">
        <v>0</v>
      </c>
      <c r="AV116" s="103">
        <v>0</v>
      </c>
      <c r="AW116" s="103">
        <v>0</v>
      </c>
      <c r="AX116" s="103">
        <v>0</v>
      </c>
      <c r="AY116" s="40">
        <v>0</v>
      </c>
      <c r="AZ116" s="40">
        <v>0</v>
      </c>
      <c r="BA116" s="40">
        <v>0</v>
      </c>
      <c r="BB116" s="40">
        <v>0</v>
      </c>
      <c r="BC116" s="40">
        <v>0</v>
      </c>
      <c r="BD116" s="40">
        <v>0</v>
      </c>
      <c r="BE116" s="40">
        <v>0</v>
      </c>
      <c r="BF116" s="40">
        <v>0</v>
      </c>
      <c r="BG116" s="40">
        <v>0</v>
      </c>
      <c r="BH116" s="40">
        <v>0</v>
      </c>
      <c r="BI116" s="40">
        <v>0</v>
      </c>
      <c r="BJ116" s="40">
        <v>0</v>
      </c>
      <c r="BK116" s="40">
        <v>0</v>
      </c>
      <c r="BL116" s="40">
        <v>0</v>
      </c>
      <c r="BM116" s="40">
        <v>0</v>
      </c>
      <c r="BN116" s="40">
        <v>0</v>
      </c>
      <c r="BO116" s="40">
        <v>0</v>
      </c>
      <c r="BP116" s="40">
        <v>0</v>
      </c>
      <c r="BQ116" s="40">
        <v>0</v>
      </c>
      <c r="BR116" s="40">
        <v>0</v>
      </c>
      <c r="BS116" s="40">
        <v>0</v>
      </c>
      <c r="BT116" s="40">
        <v>0</v>
      </c>
      <c r="BU116" s="40">
        <v>0</v>
      </c>
      <c r="BV116" s="40">
        <v>0</v>
      </c>
      <c r="BW116" s="40">
        <v>0</v>
      </c>
      <c r="BX116" s="40">
        <v>0</v>
      </c>
      <c r="BY116" s="40">
        <v>0</v>
      </c>
      <c r="BZ116" s="40">
        <v>0</v>
      </c>
      <c r="CA116" s="40">
        <v>0</v>
      </c>
      <c r="CB116" s="40">
        <v>0</v>
      </c>
      <c r="CC116" s="40">
        <v>0</v>
      </c>
      <c r="CD116" s="40">
        <v>0</v>
      </c>
      <c r="CE116" s="40">
        <v>0</v>
      </c>
      <c r="CF116" s="40">
        <v>0</v>
      </c>
      <c r="CG116" s="40">
        <v>0</v>
      </c>
      <c r="CH116" s="40">
        <v>0</v>
      </c>
      <c r="CI116" s="40">
        <v>0</v>
      </c>
      <c r="CJ116" s="40">
        <v>0</v>
      </c>
      <c r="CK116" s="40">
        <v>0</v>
      </c>
      <c r="CL116" s="40">
        <v>0</v>
      </c>
      <c r="CM116" s="40">
        <v>0</v>
      </c>
      <c r="CN116" s="40">
        <v>0</v>
      </c>
      <c r="CO116" s="40">
        <v>0</v>
      </c>
      <c r="CP116" s="40">
        <v>0</v>
      </c>
      <c r="CQ116" s="40">
        <v>0</v>
      </c>
      <c r="CR116" s="40">
        <v>0</v>
      </c>
      <c r="CS116" s="40">
        <v>0</v>
      </c>
      <c r="CT116" s="40">
        <v>0</v>
      </c>
      <c r="CU116" s="173" t="s">
        <v>1327</v>
      </c>
      <c r="CV116" s="40">
        <v>0</v>
      </c>
      <c r="CW116" s="40">
        <v>0</v>
      </c>
      <c r="CX116" s="40">
        <v>0</v>
      </c>
      <c r="CY116" s="40">
        <v>0</v>
      </c>
      <c r="CZ116" s="40">
        <v>0</v>
      </c>
      <c r="DA116" s="40">
        <v>0</v>
      </c>
      <c r="DB116" s="215" t="s">
        <v>1327</v>
      </c>
      <c r="DC116" s="40">
        <v>0</v>
      </c>
      <c r="DD116" s="40">
        <v>0</v>
      </c>
      <c r="DE116" s="40">
        <v>0</v>
      </c>
      <c r="DF116" s="40">
        <v>0</v>
      </c>
      <c r="DG116" s="40">
        <v>0</v>
      </c>
      <c r="DH116" s="40">
        <v>0</v>
      </c>
      <c r="DI116" s="215" t="s">
        <v>1327</v>
      </c>
      <c r="DJ116" s="40">
        <v>0</v>
      </c>
      <c r="DK116" s="40">
        <v>0</v>
      </c>
      <c r="DL116" s="40">
        <v>0</v>
      </c>
      <c r="DM116" s="40">
        <v>0</v>
      </c>
      <c r="DN116" s="40">
        <v>0</v>
      </c>
      <c r="DO116" s="40">
        <v>0</v>
      </c>
      <c r="DP116" s="215" t="s">
        <v>1327</v>
      </c>
      <c r="DQ116" s="40">
        <v>0</v>
      </c>
      <c r="DR116" s="40">
        <v>0</v>
      </c>
      <c r="DS116" s="40">
        <v>0</v>
      </c>
      <c r="DT116" s="40">
        <v>0</v>
      </c>
      <c r="DU116" s="40">
        <v>0</v>
      </c>
      <c r="DV116" s="40">
        <v>0</v>
      </c>
      <c r="DW116" s="215" t="s">
        <v>1327</v>
      </c>
      <c r="DX116" s="40">
        <v>0</v>
      </c>
      <c r="DY116" s="40">
        <v>0</v>
      </c>
      <c r="DZ116" s="40">
        <v>0</v>
      </c>
      <c r="EA116" s="40">
        <v>0</v>
      </c>
      <c r="EB116" s="40">
        <v>0</v>
      </c>
      <c r="EC116" s="40">
        <v>0</v>
      </c>
      <c r="ED116" s="215" t="s">
        <v>1327</v>
      </c>
      <c r="EE116" s="40">
        <v>0</v>
      </c>
      <c r="EF116" s="40">
        <v>0</v>
      </c>
      <c r="EG116" s="40">
        <v>0</v>
      </c>
      <c r="EH116" s="40">
        <v>0</v>
      </c>
      <c r="EI116" s="40">
        <v>0</v>
      </c>
      <c r="EJ116" s="40">
        <v>0</v>
      </c>
      <c r="EK116" s="215" t="s">
        <v>1327</v>
      </c>
      <c r="EL116" s="40">
        <v>0</v>
      </c>
      <c r="EM116" s="40">
        <v>0</v>
      </c>
      <c r="EN116" s="40">
        <v>0</v>
      </c>
      <c r="EO116" s="40">
        <v>0</v>
      </c>
      <c r="EP116" s="40">
        <v>0</v>
      </c>
      <c r="EQ116" s="40">
        <v>0</v>
      </c>
      <c r="ER116" s="215" t="s">
        <v>1327</v>
      </c>
      <c r="ES116" s="40">
        <v>0</v>
      </c>
      <c r="ET116" s="40">
        <v>0</v>
      </c>
      <c r="EU116" s="40">
        <v>0</v>
      </c>
      <c r="EV116" s="40">
        <v>0</v>
      </c>
      <c r="EW116" s="40">
        <v>0</v>
      </c>
      <c r="EX116" s="40">
        <v>0</v>
      </c>
      <c r="EY116" s="215" t="s">
        <v>1327</v>
      </c>
      <c r="EZ116" s="40">
        <v>0</v>
      </c>
      <c r="FA116" s="40">
        <v>0</v>
      </c>
      <c r="FB116" s="40">
        <v>0</v>
      </c>
      <c r="FC116" s="40">
        <v>0</v>
      </c>
      <c r="FD116" s="40">
        <v>0</v>
      </c>
      <c r="FE116" s="40">
        <v>0</v>
      </c>
      <c r="FF116" s="215" t="s">
        <v>1327</v>
      </c>
      <c r="FG116" s="40">
        <v>0</v>
      </c>
      <c r="FH116" s="40">
        <v>0</v>
      </c>
      <c r="FI116" s="40">
        <v>0</v>
      </c>
      <c r="FJ116" s="40">
        <v>0</v>
      </c>
      <c r="FK116" s="40">
        <v>0</v>
      </c>
      <c r="FL116" s="40">
        <v>0</v>
      </c>
      <c r="FM116" s="215" t="s">
        <v>1327</v>
      </c>
      <c r="FN116" s="40">
        <v>0</v>
      </c>
      <c r="FO116" s="40">
        <v>0</v>
      </c>
      <c r="FP116" s="40">
        <v>0</v>
      </c>
      <c r="FQ116" s="215" t="s">
        <v>1327</v>
      </c>
      <c r="FR116" s="40">
        <v>0</v>
      </c>
      <c r="FS116" s="40">
        <v>0</v>
      </c>
      <c r="FT116" s="40">
        <v>0</v>
      </c>
      <c r="FU116" s="215" t="s">
        <v>1327</v>
      </c>
      <c r="FV116" s="40">
        <v>0</v>
      </c>
      <c r="FW116" s="40">
        <v>0</v>
      </c>
      <c r="FX116" s="40">
        <v>0</v>
      </c>
      <c r="FY116" s="215" t="s">
        <v>1327</v>
      </c>
      <c r="FZ116" s="40">
        <v>0</v>
      </c>
      <c r="GA116" s="40">
        <v>0</v>
      </c>
      <c r="GB116" s="40">
        <v>0</v>
      </c>
      <c r="GC116" s="215" t="s">
        <v>1327</v>
      </c>
      <c r="GD116" s="40">
        <v>0</v>
      </c>
      <c r="GE116" s="283">
        <v>0</v>
      </c>
      <c r="GF116" s="283">
        <v>87500</v>
      </c>
      <c r="GG116" s="284">
        <v>87500</v>
      </c>
      <c r="GH116" s="285"/>
    </row>
    <row r="117" spans="1:190" ht="75" customHeight="1" x14ac:dyDescent="0.3">
      <c r="A117" s="254" t="s">
        <v>1095</v>
      </c>
      <c r="B117" s="35">
        <v>105</v>
      </c>
      <c r="C117" s="38">
        <v>3</v>
      </c>
      <c r="D117" s="37" t="s">
        <v>56</v>
      </c>
      <c r="E117" s="37" t="s">
        <v>394</v>
      </c>
      <c r="F117" s="37" t="s">
        <v>477</v>
      </c>
      <c r="G117" s="38">
        <v>4</v>
      </c>
      <c r="H117" s="38" t="s">
        <v>1095</v>
      </c>
      <c r="I117" s="38" t="s">
        <v>41</v>
      </c>
      <c r="J117" s="38" t="s">
        <v>5</v>
      </c>
      <c r="K117" s="38" t="s">
        <v>222</v>
      </c>
      <c r="L117" s="38" t="s">
        <v>225</v>
      </c>
      <c r="M117" s="40">
        <v>375375</v>
      </c>
      <c r="N117" s="40">
        <v>375375</v>
      </c>
      <c r="O117" s="40">
        <v>0</v>
      </c>
      <c r="P117" s="40">
        <v>375375</v>
      </c>
      <c r="Q117" s="40">
        <v>0</v>
      </c>
      <c r="R117" s="40">
        <v>0</v>
      </c>
      <c r="S117" s="40">
        <v>0</v>
      </c>
      <c r="T117" s="40" t="s">
        <v>5</v>
      </c>
      <c r="U117" s="103">
        <v>0</v>
      </c>
      <c r="V117" s="103">
        <v>0</v>
      </c>
      <c r="W117" s="103">
        <v>0</v>
      </c>
      <c r="X117" s="103">
        <v>0</v>
      </c>
      <c r="Y117" s="103">
        <v>0</v>
      </c>
      <c r="Z117" s="103">
        <v>0</v>
      </c>
      <c r="AA117" s="103">
        <v>0</v>
      </c>
      <c r="AB117" s="103">
        <v>0</v>
      </c>
      <c r="AC117" s="103">
        <v>0</v>
      </c>
      <c r="AD117" s="103">
        <v>0</v>
      </c>
      <c r="AE117" s="103">
        <v>0</v>
      </c>
      <c r="AF117" s="103">
        <v>0</v>
      </c>
      <c r="AG117" s="103">
        <v>0</v>
      </c>
      <c r="AH117" s="103">
        <v>0</v>
      </c>
      <c r="AI117" s="103">
        <v>0</v>
      </c>
      <c r="AJ117" s="103">
        <v>0</v>
      </c>
      <c r="AK117" s="103">
        <v>0</v>
      </c>
      <c r="AL117" s="40">
        <v>0</v>
      </c>
      <c r="AM117" s="103">
        <v>0</v>
      </c>
      <c r="AN117" s="103">
        <v>0</v>
      </c>
      <c r="AO117" s="103">
        <v>0</v>
      </c>
      <c r="AP117" s="103">
        <v>0</v>
      </c>
      <c r="AQ117" s="103">
        <v>0</v>
      </c>
      <c r="AR117" s="103">
        <v>0</v>
      </c>
      <c r="AS117" s="103">
        <v>0</v>
      </c>
      <c r="AT117" s="103">
        <v>0</v>
      </c>
      <c r="AU117" s="103">
        <v>0</v>
      </c>
      <c r="AV117" s="103">
        <v>0</v>
      </c>
      <c r="AW117" s="103">
        <v>0</v>
      </c>
      <c r="AX117" s="103">
        <v>0</v>
      </c>
      <c r="AY117" s="40">
        <v>0</v>
      </c>
      <c r="AZ117" s="40">
        <v>0</v>
      </c>
      <c r="BA117" s="40">
        <v>0</v>
      </c>
      <c r="BB117" s="40">
        <v>0</v>
      </c>
      <c r="BC117" s="40">
        <v>0</v>
      </c>
      <c r="BD117" s="40">
        <v>0</v>
      </c>
      <c r="BE117" s="40">
        <v>0</v>
      </c>
      <c r="BF117" s="40">
        <v>0</v>
      </c>
      <c r="BG117" s="40">
        <v>0</v>
      </c>
      <c r="BH117" s="40">
        <v>0</v>
      </c>
      <c r="BI117" s="40">
        <v>0</v>
      </c>
      <c r="BJ117" s="40">
        <v>0</v>
      </c>
      <c r="BK117" s="40">
        <v>0</v>
      </c>
      <c r="BL117" s="40">
        <v>0</v>
      </c>
      <c r="BM117" s="40">
        <v>0</v>
      </c>
      <c r="BN117" s="40">
        <v>0</v>
      </c>
      <c r="BO117" s="40">
        <v>0</v>
      </c>
      <c r="BP117" s="40">
        <v>0</v>
      </c>
      <c r="BQ117" s="40">
        <v>0</v>
      </c>
      <c r="BR117" s="40">
        <v>0</v>
      </c>
      <c r="BS117" s="40">
        <v>0</v>
      </c>
      <c r="BT117" s="40">
        <v>0</v>
      </c>
      <c r="BU117" s="40">
        <v>0</v>
      </c>
      <c r="BV117" s="40">
        <v>0</v>
      </c>
      <c r="BW117" s="40">
        <v>0</v>
      </c>
      <c r="BX117" s="40">
        <v>0</v>
      </c>
      <c r="BY117" s="40">
        <v>0</v>
      </c>
      <c r="BZ117" s="40">
        <v>0</v>
      </c>
      <c r="CA117" s="40">
        <v>0</v>
      </c>
      <c r="CB117" s="40">
        <v>0</v>
      </c>
      <c r="CC117" s="40">
        <v>0</v>
      </c>
      <c r="CD117" s="40">
        <v>0</v>
      </c>
      <c r="CE117" s="40">
        <v>0</v>
      </c>
      <c r="CF117" s="40">
        <v>0</v>
      </c>
      <c r="CG117" s="40">
        <v>0</v>
      </c>
      <c r="CH117" s="40">
        <v>0</v>
      </c>
      <c r="CI117" s="40">
        <v>0</v>
      </c>
      <c r="CJ117" s="40">
        <v>0</v>
      </c>
      <c r="CK117" s="40">
        <v>0</v>
      </c>
      <c r="CL117" s="40">
        <v>0</v>
      </c>
      <c r="CM117" s="40">
        <v>0</v>
      </c>
      <c r="CN117" s="40">
        <v>0</v>
      </c>
      <c r="CO117" s="40">
        <v>0</v>
      </c>
      <c r="CP117" s="40">
        <v>0</v>
      </c>
      <c r="CQ117" s="40">
        <v>0</v>
      </c>
      <c r="CR117" s="40">
        <v>0</v>
      </c>
      <c r="CS117" s="40">
        <v>0</v>
      </c>
      <c r="CT117" s="40">
        <v>0</v>
      </c>
      <c r="CU117" s="173" t="s">
        <v>1327</v>
      </c>
      <c r="CV117" s="40">
        <v>0</v>
      </c>
      <c r="CW117" s="40">
        <v>0</v>
      </c>
      <c r="CX117" s="40">
        <v>0</v>
      </c>
      <c r="CY117" s="40">
        <v>0</v>
      </c>
      <c r="CZ117" s="40">
        <v>0</v>
      </c>
      <c r="DA117" s="40">
        <v>0</v>
      </c>
      <c r="DB117" s="215" t="s">
        <v>1327</v>
      </c>
      <c r="DC117" s="40">
        <v>0</v>
      </c>
      <c r="DD117" s="40">
        <v>0</v>
      </c>
      <c r="DE117" s="40">
        <v>0</v>
      </c>
      <c r="DF117" s="40">
        <v>0</v>
      </c>
      <c r="DG117" s="40">
        <v>0</v>
      </c>
      <c r="DH117" s="40">
        <v>0</v>
      </c>
      <c r="DI117" s="215" t="s">
        <v>1327</v>
      </c>
      <c r="DJ117" s="40">
        <v>0</v>
      </c>
      <c r="DK117" s="40">
        <v>0</v>
      </c>
      <c r="DL117" s="40">
        <v>0</v>
      </c>
      <c r="DM117" s="40">
        <v>0</v>
      </c>
      <c r="DN117" s="40">
        <v>0</v>
      </c>
      <c r="DO117" s="40">
        <v>0</v>
      </c>
      <c r="DP117" s="215" t="s">
        <v>1327</v>
      </c>
      <c r="DQ117" s="40">
        <v>0</v>
      </c>
      <c r="DR117" s="40">
        <v>0</v>
      </c>
      <c r="DS117" s="40">
        <v>0</v>
      </c>
      <c r="DT117" s="40">
        <v>0</v>
      </c>
      <c r="DU117" s="40">
        <v>0</v>
      </c>
      <c r="DV117" s="40">
        <v>0</v>
      </c>
      <c r="DW117" s="215" t="s">
        <v>1327</v>
      </c>
      <c r="DX117" s="40">
        <v>0</v>
      </c>
      <c r="DY117" s="40">
        <v>0</v>
      </c>
      <c r="DZ117" s="40">
        <v>0</v>
      </c>
      <c r="EA117" s="40">
        <v>0</v>
      </c>
      <c r="EB117" s="40">
        <v>0</v>
      </c>
      <c r="EC117" s="40">
        <v>0</v>
      </c>
      <c r="ED117" s="215" t="s">
        <v>1327</v>
      </c>
      <c r="EE117" s="40">
        <v>0</v>
      </c>
      <c r="EF117" s="40">
        <v>0</v>
      </c>
      <c r="EG117" s="40">
        <v>0</v>
      </c>
      <c r="EH117" s="40">
        <v>0</v>
      </c>
      <c r="EI117" s="40">
        <v>0</v>
      </c>
      <c r="EJ117" s="40">
        <v>0</v>
      </c>
      <c r="EK117" s="215" t="s">
        <v>1327</v>
      </c>
      <c r="EL117" s="40">
        <v>0</v>
      </c>
      <c r="EM117" s="40">
        <v>0</v>
      </c>
      <c r="EN117" s="40">
        <v>0</v>
      </c>
      <c r="EO117" s="40">
        <v>0</v>
      </c>
      <c r="EP117" s="40">
        <v>0</v>
      </c>
      <c r="EQ117" s="40">
        <v>0</v>
      </c>
      <c r="ER117" s="215" t="s">
        <v>1327</v>
      </c>
      <c r="ES117" s="40">
        <v>0</v>
      </c>
      <c r="ET117" s="40">
        <v>0</v>
      </c>
      <c r="EU117" s="40">
        <v>0</v>
      </c>
      <c r="EV117" s="40">
        <v>0</v>
      </c>
      <c r="EW117" s="40">
        <v>0</v>
      </c>
      <c r="EX117" s="40">
        <v>0</v>
      </c>
      <c r="EY117" s="215" t="s">
        <v>1327</v>
      </c>
      <c r="EZ117" s="40">
        <v>0</v>
      </c>
      <c r="FA117" s="40">
        <v>0</v>
      </c>
      <c r="FB117" s="40">
        <v>0</v>
      </c>
      <c r="FC117" s="40">
        <v>0</v>
      </c>
      <c r="FD117" s="40">
        <v>0</v>
      </c>
      <c r="FE117" s="40">
        <v>0</v>
      </c>
      <c r="FF117" s="215" t="s">
        <v>1327</v>
      </c>
      <c r="FG117" s="40">
        <v>0</v>
      </c>
      <c r="FH117" s="40">
        <v>0</v>
      </c>
      <c r="FI117" s="40">
        <v>0</v>
      </c>
      <c r="FJ117" s="40">
        <v>0</v>
      </c>
      <c r="FK117" s="40">
        <v>0</v>
      </c>
      <c r="FL117" s="40">
        <v>0</v>
      </c>
      <c r="FM117" s="215" t="s">
        <v>1327</v>
      </c>
      <c r="FN117" s="40">
        <v>0</v>
      </c>
      <c r="FO117" s="40">
        <v>0</v>
      </c>
      <c r="FP117" s="40">
        <v>0</v>
      </c>
      <c r="FQ117" s="215" t="s">
        <v>1327</v>
      </c>
      <c r="FR117" s="40">
        <v>0</v>
      </c>
      <c r="FS117" s="40">
        <v>0</v>
      </c>
      <c r="FT117" s="40">
        <v>0</v>
      </c>
      <c r="FU117" s="215" t="s">
        <v>1327</v>
      </c>
      <c r="FV117" s="40">
        <v>0</v>
      </c>
      <c r="FW117" s="40">
        <v>0</v>
      </c>
      <c r="FX117" s="40">
        <v>0</v>
      </c>
      <c r="FY117" s="215" t="s">
        <v>1327</v>
      </c>
      <c r="FZ117" s="40">
        <v>0</v>
      </c>
      <c r="GA117" s="40">
        <v>0</v>
      </c>
      <c r="GB117" s="40">
        <v>0</v>
      </c>
      <c r="GC117" s="215" t="s">
        <v>1327</v>
      </c>
      <c r="GD117" s="40">
        <v>0</v>
      </c>
      <c r="GE117" s="283">
        <v>0</v>
      </c>
      <c r="GF117" s="283">
        <v>98750</v>
      </c>
      <c r="GG117" s="284">
        <v>98750</v>
      </c>
      <c r="GH117" s="285"/>
    </row>
    <row r="118" spans="1:190" ht="75" customHeight="1" x14ac:dyDescent="0.3">
      <c r="A118" s="254" t="s">
        <v>1100</v>
      </c>
      <c r="B118" s="35">
        <v>106</v>
      </c>
      <c r="C118" s="38">
        <v>3</v>
      </c>
      <c r="D118" s="37" t="s">
        <v>64</v>
      </c>
      <c r="E118" s="37" t="s">
        <v>65</v>
      </c>
      <c r="F118" s="37" t="s">
        <v>481</v>
      </c>
      <c r="G118" s="38">
        <v>1</v>
      </c>
      <c r="H118" s="38" t="s">
        <v>1100</v>
      </c>
      <c r="I118" s="38" t="s">
        <v>41</v>
      </c>
      <c r="J118" s="38" t="s">
        <v>5</v>
      </c>
      <c r="K118" s="38" t="s">
        <v>221</v>
      </c>
      <c r="L118" s="38" t="s">
        <v>225</v>
      </c>
      <c r="M118" s="40">
        <v>6732853</v>
      </c>
      <c r="N118" s="40">
        <v>6732853</v>
      </c>
      <c r="O118" s="40">
        <v>0</v>
      </c>
      <c r="P118" s="40">
        <v>6732853</v>
      </c>
      <c r="Q118" s="40">
        <v>0</v>
      </c>
      <c r="R118" s="40">
        <v>0</v>
      </c>
      <c r="S118" s="40">
        <v>0</v>
      </c>
      <c r="T118" s="40" t="s">
        <v>5</v>
      </c>
      <c r="U118" s="40">
        <v>0</v>
      </c>
      <c r="V118" s="40">
        <v>0</v>
      </c>
      <c r="W118" s="40">
        <v>0</v>
      </c>
      <c r="X118" s="40">
        <v>138304.35999999999</v>
      </c>
      <c r="Y118" s="40">
        <v>72624.800000000003</v>
      </c>
      <c r="Z118" s="40">
        <v>137518.39000000001</v>
      </c>
      <c r="AA118" s="40">
        <v>82406.789999999994</v>
      </c>
      <c r="AB118" s="40">
        <v>129528.44</v>
      </c>
      <c r="AC118" s="40">
        <v>0</v>
      </c>
      <c r="AD118" s="40">
        <v>68016.960000000006</v>
      </c>
      <c r="AE118" s="40">
        <v>92139.72</v>
      </c>
      <c r="AF118" s="40">
        <v>186969.46999999977</v>
      </c>
      <c r="AG118" s="40">
        <v>95033.67</v>
      </c>
      <c r="AH118" s="40">
        <v>225914.82</v>
      </c>
      <c r="AI118" s="40">
        <v>1228457.4199999997</v>
      </c>
      <c r="AJ118" s="40">
        <v>1228457.4199999997</v>
      </c>
      <c r="AK118" s="40">
        <v>1320182.71</v>
      </c>
      <c r="AL118" s="40">
        <v>2548640.13</v>
      </c>
      <c r="AM118" s="40">
        <v>71004.399999999994</v>
      </c>
      <c r="AN118" s="40">
        <v>77833.61</v>
      </c>
      <c r="AO118" s="40">
        <v>164856.94999999998</v>
      </c>
      <c r="AP118" s="40">
        <v>181852.29</v>
      </c>
      <c r="AQ118" s="40">
        <v>64237.569999999992</v>
      </c>
      <c r="AR118" s="40">
        <v>123164.2</v>
      </c>
      <c r="AS118" s="40">
        <v>167295.79999999999</v>
      </c>
      <c r="AT118" s="40">
        <v>209104.87</v>
      </c>
      <c r="AU118" s="40">
        <v>95762.530000000013</v>
      </c>
      <c r="AV118" s="40">
        <v>175902.87999999998</v>
      </c>
      <c r="AW118" s="40">
        <v>23437.81</v>
      </c>
      <c r="AX118" s="40">
        <v>169633.63</v>
      </c>
      <c r="AY118" s="40">
        <v>1524086.54</v>
      </c>
      <c r="AZ118" s="40">
        <v>4072726.67</v>
      </c>
      <c r="BA118" s="40">
        <v>70025.2</v>
      </c>
      <c r="BB118" s="40">
        <v>126786.87000000001</v>
      </c>
      <c r="BC118" s="40">
        <v>75983.44</v>
      </c>
      <c r="BD118" s="40">
        <v>94982.47</v>
      </c>
      <c r="BE118" s="40">
        <v>72909.149999999994</v>
      </c>
      <c r="BF118" s="40">
        <v>38788.67</v>
      </c>
      <c r="BG118" s="40">
        <v>73767.09</v>
      </c>
      <c r="BH118" s="40">
        <v>7340.12</v>
      </c>
      <c r="BI118" s="40">
        <v>106888.17000000001</v>
      </c>
      <c r="BJ118" s="40">
        <v>5050.3599999999997</v>
      </c>
      <c r="BK118" s="40">
        <v>3915.55</v>
      </c>
      <c r="BL118" s="40">
        <v>53466.15</v>
      </c>
      <c r="BM118" s="40">
        <v>729903.24000000011</v>
      </c>
      <c r="BN118" s="40">
        <v>15660.71</v>
      </c>
      <c r="BO118" s="40">
        <v>49279.83</v>
      </c>
      <c r="BP118" s="40">
        <v>152709.66</v>
      </c>
      <c r="BQ118" s="40">
        <v>13236.93</v>
      </c>
      <c r="BR118" s="40">
        <v>91456.07</v>
      </c>
      <c r="BS118" s="40">
        <v>76102.399999999994</v>
      </c>
      <c r="BT118" s="40">
        <v>26005.620000000003</v>
      </c>
      <c r="BU118" s="40">
        <v>20961.400000000001</v>
      </c>
      <c r="BV118" s="40">
        <v>139205.68</v>
      </c>
      <c r="BW118" s="40">
        <v>32156.170000000002</v>
      </c>
      <c r="BX118" s="40">
        <v>53575.91</v>
      </c>
      <c r="BY118" s="40">
        <v>76294.509999999995</v>
      </c>
      <c r="BZ118" s="40">
        <v>746644.89000000013</v>
      </c>
      <c r="CA118" s="40">
        <v>60985.170000000006</v>
      </c>
      <c r="CB118" s="40">
        <v>77002.76999999999</v>
      </c>
      <c r="CC118" s="40">
        <v>76856.320000000007</v>
      </c>
      <c r="CD118" s="40">
        <v>38029.599999999999</v>
      </c>
      <c r="CE118" s="40">
        <v>143380.78</v>
      </c>
      <c r="CF118" s="40">
        <v>9593.539999999979</v>
      </c>
      <c r="CG118" s="40">
        <v>42978.559999999998</v>
      </c>
      <c r="CH118" s="40">
        <v>7938.96</v>
      </c>
      <c r="CI118" s="40">
        <v>75224.73</v>
      </c>
      <c r="CJ118" s="40">
        <v>0</v>
      </c>
      <c r="CK118" s="40">
        <v>50794.01</v>
      </c>
      <c r="CL118" s="40">
        <v>92015.700000000012</v>
      </c>
      <c r="CM118" s="40">
        <v>674800.14000000013</v>
      </c>
      <c r="CN118" s="40">
        <v>6552472.9600000009</v>
      </c>
      <c r="CO118" s="40">
        <v>49907.630000000005</v>
      </c>
      <c r="CP118" s="40">
        <v>74726.27</v>
      </c>
      <c r="CQ118" s="40">
        <v>74726.26999999999</v>
      </c>
      <c r="CR118" s="40">
        <v>124633.90000000001</v>
      </c>
      <c r="CS118" s="40">
        <v>0</v>
      </c>
      <c r="CT118" s="40">
        <v>124633.9</v>
      </c>
      <c r="CU118" s="173">
        <v>0.99999999999999989</v>
      </c>
      <c r="CV118" s="40">
        <v>0</v>
      </c>
      <c r="CW118" s="40">
        <v>77458.69</v>
      </c>
      <c r="CX118" s="40">
        <v>132424.73000000001</v>
      </c>
      <c r="CY118" s="40">
        <v>202092.59000000003</v>
      </c>
      <c r="CZ118" s="40">
        <v>0</v>
      </c>
      <c r="DA118" s="40">
        <v>257058.63</v>
      </c>
      <c r="DB118" s="215">
        <v>1.2719844403993237</v>
      </c>
      <c r="DC118" s="40">
        <v>54966.039999999979</v>
      </c>
      <c r="DD118" s="40">
        <v>100107.85</v>
      </c>
      <c r="DE118" s="40">
        <v>24775.07</v>
      </c>
      <c r="DF118" s="40">
        <v>302200.44000000006</v>
      </c>
      <c r="DG118" s="40">
        <v>0</v>
      </c>
      <c r="DH118" s="40">
        <v>281833.7</v>
      </c>
      <c r="DI118" s="215">
        <v>0.93260519408906206</v>
      </c>
      <c r="DJ118" s="40">
        <v>-20366.740000000049</v>
      </c>
      <c r="DK118" s="40">
        <v>0</v>
      </c>
      <c r="DL118" s="40">
        <v>6635.78</v>
      </c>
      <c r="DM118" s="40">
        <v>302200.44000000006</v>
      </c>
      <c r="DN118" s="40">
        <v>0</v>
      </c>
      <c r="DO118" s="40">
        <v>288469.48000000004</v>
      </c>
      <c r="DP118" s="215">
        <v>0.95456340169458387</v>
      </c>
      <c r="DQ118" s="40">
        <v>-13730.960000000021</v>
      </c>
      <c r="DR118" s="40">
        <v>0</v>
      </c>
      <c r="DS118" s="40">
        <v>18568.57</v>
      </c>
      <c r="DT118" s="40">
        <v>302200.44000000006</v>
      </c>
      <c r="DU118" s="40">
        <v>0</v>
      </c>
      <c r="DV118" s="40">
        <v>307038.05000000005</v>
      </c>
      <c r="DW118" s="215">
        <v>1.016007951543684</v>
      </c>
      <c r="DX118" s="40">
        <v>4837.609999999986</v>
      </c>
      <c r="DY118" s="40">
        <v>0</v>
      </c>
      <c r="DZ118" s="40">
        <v>0</v>
      </c>
      <c r="EA118" s="40">
        <v>302200.44000000006</v>
      </c>
      <c r="EB118" s="40">
        <v>0</v>
      </c>
      <c r="EC118" s="40">
        <v>307038.05000000005</v>
      </c>
      <c r="ED118" s="215">
        <v>1.016007951543684</v>
      </c>
      <c r="EE118" s="40">
        <v>4837.609999999986</v>
      </c>
      <c r="EF118" s="40">
        <v>0</v>
      </c>
      <c r="EG118" s="40">
        <v>21359.97</v>
      </c>
      <c r="EH118" s="40">
        <v>302200.44000000006</v>
      </c>
      <c r="EI118" s="40">
        <v>0</v>
      </c>
      <c r="EJ118" s="40">
        <v>328398.02</v>
      </c>
      <c r="EK118" s="215">
        <v>1.0866894171299022</v>
      </c>
      <c r="EL118" s="40">
        <v>26197.579999999958</v>
      </c>
      <c r="EM118" s="40">
        <v>0</v>
      </c>
      <c r="EN118" s="40">
        <v>0</v>
      </c>
      <c r="EO118" s="40">
        <v>302200.44000000006</v>
      </c>
      <c r="EP118" s="40">
        <v>0</v>
      </c>
      <c r="EQ118" s="40">
        <v>328398.02</v>
      </c>
      <c r="ER118" s="215">
        <v>1.0866894171299022</v>
      </c>
      <c r="ES118" s="40">
        <v>26197.579999999958</v>
      </c>
      <c r="ET118" s="40">
        <v>0</v>
      </c>
      <c r="EU118" s="40">
        <v>0</v>
      </c>
      <c r="EV118" s="40">
        <v>302200.44000000006</v>
      </c>
      <c r="EW118" s="40">
        <v>0</v>
      </c>
      <c r="EX118" s="40">
        <v>328398.02</v>
      </c>
      <c r="EY118" s="215">
        <v>1.0866894171299022</v>
      </c>
      <c r="EZ118" s="40">
        <v>26197.579999999958</v>
      </c>
      <c r="FA118" s="40">
        <v>0</v>
      </c>
      <c r="FB118" s="40">
        <v>0</v>
      </c>
      <c r="FC118" s="40">
        <v>302200.44000000006</v>
      </c>
      <c r="FD118" s="40">
        <v>0</v>
      </c>
      <c r="FE118" s="40">
        <v>328398.02</v>
      </c>
      <c r="FF118" s="215">
        <v>1.0866894171299022</v>
      </c>
      <c r="FG118" s="40">
        <v>26197.579999999958</v>
      </c>
      <c r="FH118" s="40">
        <v>0</v>
      </c>
      <c r="FI118" s="40">
        <v>0</v>
      </c>
      <c r="FJ118" s="40">
        <v>0</v>
      </c>
      <c r="FK118" s="40">
        <v>0</v>
      </c>
      <c r="FL118" s="40">
        <v>0</v>
      </c>
      <c r="FM118" s="215" t="s">
        <v>1327</v>
      </c>
      <c r="FN118" s="40">
        <v>0</v>
      </c>
      <c r="FO118" s="40">
        <v>0</v>
      </c>
      <c r="FP118" s="40">
        <v>0</v>
      </c>
      <c r="FQ118" s="215" t="s">
        <v>1327</v>
      </c>
      <c r="FR118" s="40">
        <v>0</v>
      </c>
      <c r="FS118" s="40">
        <v>0</v>
      </c>
      <c r="FT118" s="40">
        <v>0</v>
      </c>
      <c r="FU118" s="215" t="s">
        <v>1327</v>
      </c>
      <c r="FV118" s="40">
        <v>0</v>
      </c>
      <c r="FW118" s="40">
        <v>0</v>
      </c>
      <c r="FX118" s="40">
        <v>0</v>
      </c>
      <c r="FY118" s="215" t="s">
        <v>1327</v>
      </c>
      <c r="FZ118" s="40">
        <v>0</v>
      </c>
      <c r="GA118" s="40">
        <v>0</v>
      </c>
      <c r="GB118" s="40">
        <v>0</v>
      </c>
      <c r="GC118" s="215" t="s">
        <v>1327</v>
      </c>
      <c r="GD118" s="40">
        <v>0</v>
      </c>
      <c r="GE118" s="283">
        <v>302200.44000000006</v>
      </c>
      <c r="GF118" s="283">
        <v>0</v>
      </c>
      <c r="GG118" s="284">
        <v>6526275.3800000008</v>
      </c>
      <c r="GH118" s="285"/>
    </row>
    <row r="119" spans="1:190" ht="75" customHeight="1" x14ac:dyDescent="0.3">
      <c r="A119" s="254" t="s">
        <v>1101</v>
      </c>
      <c r="B119" s="35">
        <v>107</v>
      </c>
      <c r="C119" s="38">
        <v>3</v>
      </c>
      <c r="D119" s="37" t="s">
        <v>64</v>
      </c>
      <c r="E119" s="37" t="s">
        <v>65</v>
      </c>
      <c r="F119" s="37" t="s">
        <v>481</v>
      </c>
      <c r="G119" s="38">
        <v>2</v>
      </c>
      <c r="H119" s="38" t="s">
        <v>1101</v>
      </c>
      <c r="I119" s="38" t="s">
        <v>41</v>
      </c>
      <c r="J119" s="38" t="s">
        <v>5</v>
      </c>
      <c r="K119" s="38"/>
      <c r="L119" s="38" t="s">
        <v>225</v>
      </c>
      <c r="M119" s="40">
        <v>0</v>
      </c>
      <c r="N119" s="40">
        <v>0</v>
      </c>
      <c r="O119" s="40">
        <v>0</v>
      </c>
      <c r="P119" s="40">
        <v>0</v>
      </c>
      <c r="Q119" s="40">
        <v>0</v>
      </c>
      <c r="R119" s="40">
        <v>0</v>
      </c>
      <c r="S119" s="40">
        <v>0</v>
      </c>
      <c r="T119" s="40" t="s">
        <v>5</v>
      </c>
      <c r="U119" s="40">
        <v>0</v>
      </c>
      <c r="V119" s="40">
        <v>0</v>
      </c>
      <c r="W119" s="40">
        <v>0</v>
      </c>
      <c r="X119" s="40">
        <v>0</v>
      </c>
      <c r="Y119" s="40">
        <v>0</v>
      </c>
      <c r="Z119" s="40">
        <v>0</v>
      </c>
      <c r="AA119" s="40">
        <v>0</v>
      </c>
      <c r="AB119" s="40">
        <v>0</v>
      </c>
      <c r="AC119" s="40">
        <v>0</v>
      </c>
      <c r="AD119" s="40">
        <v>0</v>
      </c>
      <c r="AE119" s="40">
        <v>0</v>
      </c>
      <c r="AF119" s="40">
        <v>0</v>
      </c>
      <c r="AG119" s="40">
        <v>0</v>
      </c>
      <c r="AH119" s="40">
        <v>0</v>
      </c>
      <c r="AI119" s="40">
        <v>0</v>
      </c>
      <c r="AJ119" s="40">
        <v>0</v>
      </c>
      <c r="AK119" s="40">
        <v>0</v>
      </c>
      <c r="AL119" s="40">
        <v>0</v>
      </c>
      <c r="AM119" s="40">
        <v>0</v>
      </c>
      <c r="AN119" s="40">
        <v>0</v>
      </c>
      <c r="AO119" s="40">
        <v>0</v>
      </c>
      <c r="AP119" s="40">
        <v>0</v>
      </c>
      <c r="AQ119" s="40">
        <v>0</v>
      </c>
      <c r="AR119" s="40">
        <v>0</v>
      </c>
      <c r="AS119" s="40">
        <v>0</v>
      </c>
      <c r="AT119" s="40">
        <v>0</v>
      </c>
      <c r="AU119" s="40">
        <v>0</v>
      </c>
      <c r="AV119" s="40">
        <v>0</v>
      </c>
      <c r="AW119" s="40">
        <v>0</v>
      </c>
      <c r="AX119" s="40">
        <v>0</v>
      </c>
      <c r="AY119" s="40">
        <v>0</v>
      </c>
      <c r="AZ119" s="40">
        <v>0</v>
      </c>
      <c r="BA119" s="40">
        <v>0</v>
      </c>
      <c r="BB119" s="40">
        <v>0</v>
      </c>
      <c r="BC119" s="40">
        <v>0</v>
      </c>
      <c r="BD119" s="40">
        <v>0</v>
      </c>
      <c r="BE119" s="40">
        <v>0</v>
      </c>
      <c r="BF119" s="40">
        <v>0</v>
      </c>
      <c r="BG119" s="40">
        <v>0</v>
      </c>
      <c r="BH119" s="40">
        <v>0</v>
      </c>
      <c r="BI119" s="40">
        <v>0</v>
      </c>
      <c r="BJ119" s="40">
        <v>0</v>
      </c>
      <c r="BK119" s="40">
        <v>0</v>
      </c>
      <c r="BL119" s="40">
        <v>0</v>
      </c>
      <c r="BM119" s="40">
        <v>0</v>
      </c>
      <c r="BN119" s="40">
        <v>0</v>
      </c>
      <c r="BO119" s="40">
        <v>0</v>
      </c>
      <c r="BP119" s="40">
        <v>0</v>
      </c>
      <c r="BQ119" s="40">
        <v>0</v>
      </c>
      <c r="BR119" s="40">
        <v>0</v>
      </c>
      <c r="BS119" s="40">
        <v>0</v>
      </c>
      <c r="BT119" s="40">
        <v>0</v>
      </c>
      <c r="BU119" s="40">
        <v>0</v>
      </c>
      <c r="BV119" s="40">
        <v>0</v>
      </c>
      <c r="BW119" s="40">
        <v>0</v>
      </c>
      <c r="BX119" s="40">
        <v>0</v>
      </c>
      <c r="BY119" s="40">
        <v>0</v>
      </c>
      <c r="BZ119" s="40">
        <v>0</v>
      </c>
      <c r="CA119" s="40">
        <v>0</v>
      </c>
      <c r="CB119" s="40">
        <v>0</v>
      </c>
      <c r="CC119" s="40">
        <v>0</v>
      </c>
      <c r="CD119" s="40">
        <v>0</v>
      </c>
      <c r="CE119" s="40">
        <v>0</v>
      </c>
      <c r="CF119" s="40">
        <v>0</v>
      </c>
      <c r="CG119" s="40">
        <v>0</v>
      </c>
      <c r="CH119" s="40">
        <v>0</v>
      </c>
      <c r="CI119" s="40">
        <v>0</v>
      </c>
      <c r="CJ119" s="40">
        <v>0</v>
      </c>
      <c r="CK119" s="40">
        <v>0</v>
      </c>
      <c r="CL119" s="40">
        <v>0</v>
      </c>
      <c r="CM119" s="40">
        <v>0</v>
      </c>
      <c r="CN119" s="40">
        <v>0</v>
      </c>
      <c r="CO119" s="40">
        <v>0</v>
      </c>
      <c r="CP119" s="40">
        <v>0</v>
      </c>
      <c r="CQ119" s="40">
        <v>0</v>
      </c>
      <c r="CR119" s="40">
        <v>0</v>
      </c>
      <c r="CS119" s="40">
        <v>0</v>
      </c>
      <c r="CT119" s="40">
        <v>0</v>
      </c>
      <c r="CU119" s="173" t="s">
        <v>1327</v>
      </c>
      <c r="CV119" s="40">
        <v>0</v>
      </c>
      <c r="CW119" s="40">
        <v>0</v>
      </c>
      <c r="CX119" s="40">
        <v>0</v>
      </c>
      <c r="CY119" s="40">
        <v>0</v>
      </c>
      <c r="CZ119" s="40">
        <v>0</v>
      </c>
      <c r="DA119" s="40">
        <v>0</v>
      </c>
      <c r="DB119" s="215" t="s">
        <v>1327</v>
      </c>
      <c r="DC119" s="40">
        <v>0</v>
      </c>
      <c r="DD119" s="40">
        <v>0</v>
      </c>
      <c r="DE119" s="40">
        <v>0</v>
      </c>
      <c r="DF119" s="40">
        <v>0</v>
      </c>
      <c r="DG119" s="40">
        <v>0</v>
      </c>
      <c r="DH119" s="40">
        <v>0</v>
      </c>
      <c r="DI119" s="215" t="s">
        <v>1327</v>
      </c>
      <c r="DJ119" s="40">
        <v>0</v>
      </c>
      <c r="DK119" s="40">
        <v>0</v>
      </c>
      <c r="DL119" s="40">
        <v>0</v>
      </c>
      <c r="DM119" s="40">
        <v>0</v>
      </c>
      <c r="DN119" s="40">
        <v>0</v>
      </c>
      <c r="DO119" s="40">
        <v>0</v>
      </c>
      <c r="DP119" s="215" t="s">
        <v>1327</v>
      </c>
      <c r="DQ119" s="40">
        <v>0</v>
      </c>
      <c r="DR119" s="40">
        <v>0</v>
      </c>
      <c r="DS119" s="40">
        <v>0</v>
      </c>
      <c r="DT119" s="40">
        <v>0</v>
      </c>
      <c r="DU119" s="40">
        <v>0</v>
      </c>
      <c r="DV119" s="40">
        <v>0</v>
      </c>
      <c r="DW119" s="215" t="s">
        <v>1327</v>
      </c>
      <c r="DX119" s="40">
        <v>0</v>
      </c>
      <c r="DY119" s="40">
        <v>0</v>
      </c>
      <c r="DZ119" s="40">
        <v>0</v>
      </c>
      <c r="EA119" s="40">
        <v>0</v>
      </c>
      <c r="EB119" s="40">
        <v>0</v>
      </c>
      <c r="EC119" s="40">
        <v>0</v>
      </c>
      <c r="ED119" s="215" t="s">
        <v>1327</v>
      </c>
      <c r="EE119" s="40">
        <v>0</v>
      </c>
      <c r="EF119" s="40">
        <v>0</v>
      </c>
      <c r="EG119" s="40">
        <v>0</v>
      </c>
      <c r="EH119" s="40">
        <v>0</v>
      </c>
      <c r="EI119" s="40">
        <v>0</v>
      </c>
      <c r="EJ119" s="40">
        <v>0</v>
      </c>
      <c r="EK119" s="215" t="s">
        <v>1327</v>
      </c>
      <c r="EL119" s="40">
        <v>0</v>
      </c>
      <c r="EM119" s="40">
        <v>0</v>
      </c>
      <c r="EN119" s="40">
        <v>0</v>
      </c>
      <c r="EO119" s="40">
        <v>0</v>
      </c>
      <c r="EP119" s="40">
        <v>0</v>
      </c>
      <c r="EQ119" s="40">
        <v>0</v>
      </c>
      <c r="ER119" s="215" t="s">
        <v>1327</v>
      </c>
      <c r="ES119" s="40">
        <v>0</v>
      </c>
      <c r="ET119" s="40">
        <v>0</v>
      </c>
      <c r="EU119" s="40">
        <v>0</v>
      </c>
      <c r="EV119" s="40">
        <v>0</v>
      </c>
      <c r="EW119" s="40">
        <v>0</v>
      </c>
      <c r="EX119" s="40">
        <v>0</v>
      </c>
      <c r="EY119" s="215" t="s">
        <v>1327</v>
      </c>
      <c r="EZ119" s="40">
        <v>0</v>
      </c>
      <c r="FA119" s="40">
        <v>0</v>
      </c>
      <c r="FB119" s="40">
        <v>0</v>
      </c>
      <c r="FC119" s="40">
        <v>0</v>
      </c>
      <c r="FD119" s="40">
        <v>0</v>
      </c>
      <c r="FE119" s="40">
        <v>0</v>
      </c>
      <c r="FF119" s="215" t="s">
        <v>1327</v>
      </c>
      <c r="FG119" s="40">
        <v>0</v>
      </c>
      <c r="FH119" s="40">
        <v>0</v>
      </c>
      <c r="FI119" s="40">
        <v>0</v>
      </c>
      <c r="FJ119" s="40">
        <v>0</v>
      </c>
      <c r="FK119" s="40">
        <v>0</v>
      </c>
      <c r="FL119" s="40">
        <v>0</v>
      </c>
      <c r="FM119" s="215" t="s">
        <v>1327</v>
      </c>
      <c r="FN119" s="40">
        <v>0</v>
      </c>
      <c r="FO119" s="40">
        <v>0</v>
      </c>
      <c r="FP119" s="40">
        <v>0</v>
      </c>
      <c r="FQ119" s="215" t="s">
        <v>1327</v>
      </c>
      <c r="FR119" s="40">
        <v>0</v>
      </c>
      <c r="FS119" s="40">
        <v>0</v>
      </c>
      <c r="FT119" s="40">
        <v>0</v>
      </c>
      <c r="FU119" s="215" t="s">
        <v>1327</v>
      </c>
      <c r="FV119" s="40">
        <v>0</v>
      </c>
      <c r="FW119" s="40">
        <v>0</v>
      </c>
      <c r="FX119" s="40">
        <v>0</v>
      </c>
      <c r="FY119" s="215" t="s">
        <v>1327</v>
      </c>
      <c r="FZ119" s="40">
        <v>0</v>
      </c>
      <c r="GA119" s="40">
        <v>0</v>
      </c>
      <c r="GB119" s="40">
        <v>0</v>
      </c>
      <c r="GC119" s="215" t="s">
        <v>1327</v>
      </c>
      <c r="GD119" s="40">
        <v>0</v>
      </c>
      <c r="GE119" s="283">
        <v>0</v>
      </c>
      <c r="GF119" s="283">
        <v>0</v>
      </c>
      <c r="GG119" s="284">
        <v>0</v>
      </c>
      <c r="GH119" s="285"/>
    </row>
    <row r="120" spans="1:190" ht="75" customHeight="1" x14ac:dyDescent="0.3">
      <c r="A120" s="254" t="s">
        <v>1106</v>
      </c>
      <c r="B120" s="35">
        <v>108</v>
      </c>
      <c r="C120" s="38">
        <v>3</v>
      </c>
      <c r="D120" s="37" t="s">
        <v>133</v>
      </c>
      <c r="E120" s="37" t="s">
        <v>246</v>
      </c>
      <c r="F120" s="37" t="s">
        <v>484</v>
      </c>
      <c r="G120" s="41" t="s">
        <v>33</v>
      </c>
      <c r="H120" s="38" t="s">
        <v>1106</v>
      </c>
      <c r="I120" s="41" t="s">
        <v>67</v>
      </c>
      <c r="J120" s="41" t="s">
        <v>4</v>
      </c>
      <c r="K120" s="38" t="s">
        <v>222</v>
      </c>
      <c r="L120" s="38" t="s">
        <v>225</v>
      </c>
      <c r="M120" s="40">
        <v>9230484</v>
      </c>
      <c r="N120" s="40">
        <v>9230484</v>
      </c>
      <c r="O120" s="40">
        <v>0</v>
      </c>
      <c r="P120" s="40">
        <v>0</v>
      </c>
      <c r="Q120" s="40">
        <v>9230484</v>
      </c>
      <c r="R120" s="40">
        <v>0</v>
      </c>
      <c r="S120" s="40">
        <v>0</v>
      </c>
      <c r="T120" s="40" t="s">
        <v>4</v>
      </c>
      <c r="U120" s="40">
        <v>0</v>
      </c>
      <c r="V120" s="40">
        <v>62093.95</v>
      </c>
      <c r="W120" s="40">
        <v>0</v>
      </c>
      <c r="X120" s="40">
        <v>28590.18</v>
      </c>
      <c r="Y120" s="40">
        <v>0</v>
      </c>
      <c r="Z120" s="40">
        <v>97731.3</v>
      </c>
      <c r="AA120" s="40">
        <v>0</v>
      </c>
      <c r="AB120" s="40">
        <v>0</v>
      </c>
      <c r="AC120" s="40">
        <v>0</v>
      </c>
      <c r="AD120" s="40">
        <v>64301.78</v>
      </c>
      <c r="AE120" s="40">
        <v>29792.21</v>
      </c>
      <c r="AF120" s="40">
        <v>113546.23</v>
      </c>
      <c r="AG120" s="40">
        <v>0</v>
      </c>
      <c r="AH120" s="40">
        <v>335366</v>
      </c>
      <c r="AI120" s="40">
        <v>669327.69999999995</v>
      </c>
      <c r="AJ120" s="40">
        <v>731421.64999999991</v>
      </c>
      <c r="AK120" s="40">
        <v>2879457.84</v>
      </c>
      <c r="AL120" s="40">
        <v>3610879.4899999998</v>
      </c>
      <c r="AM120" s="40">
        <v>0</v>
      </c>
      <c r="AN120" s="40">
        <v>0</v>
      </c>
      <c r="AO120" s="40">
        <v>0</v>
      </c>
      <c r="AP120" s="40">
        <v>488985.18</v>
      </c>
      <c r="AQ120" s="40">
        <v>0</v>
      </c>
      <c r="AR120" s="40">
        <v>0</v>
      </c>
      <c r="AS120" s="40">
        <v>278547.87</v>
      </c>
      <c r="AT120" s="40">
        <v>0</v>
      </c>
      <c r="AU120" s="40">
        <v>0</v>
      </c>
      <c r="AV120" s="40">
        <v>0</v>
      </c>
      <c r="AW120" s="40">
        <v>311571.31</v>
      </c>
      <c r="AX120" s="40">
        <v>3450.97</v>
      </c>
      <c r="AY120" s="40">
        <v>1082555.33</v>
      </c>
      <c r="AZ120" s="40">
        <v>4693434.82</v>
      </c>
      <c r="BA120" s="40">
        <v>517937.17</v>
      </c>
      <c r="BB120" s="40">
        <v>0</v>
      </c>
      <c r="BC120" s="40">
        <v>0</v>
      </c>
      <c r="BD120" s="40">
        <v>408718.67</v>
      </c>
      <c r="BE120" s="40">
        <v>0</v>
      </c>
      <c r="BF120" s="40">
        <v>319862.24</v>
      </c>
      <c r="BG120" s="40">
        <v>0</v>
      </c>
      <c r="BH120" s="40">
        <v>0</v>
      </c>
      <c r="BI120" s="40">
        <v>166051.53</v>
      </c>
      <c r="BJ120" s="40">
        <v>0</v>
      </c>
      <c r="BK120" s="40">
        <v>0</v>
      </c>
      <c r="BL120" s="40">
        <v>186911.52</v>
      </c>
      <c r="BM120" s="40">
        <v>1599481.1300000001</v>
      </c>
      <c r="BN120" s="40">
        <v>0</v>
      </c>
      <c r="BO120" s="40">
        <v>0</v>
      </c>
      <c r="BP120" s="40">
        <v>0</v>
      </c>
      <c r="BQ120" s="40">
        <v>347537.77</v>
      </c>
      <c r="BR120" s="40">
        <v>0</v>
      </c>
      <c r="BS120" s="40">
        <v>282838.36</v>
      </c>
      <c r="BT120" s="40">
        <v>0</v>
      </c>
      <c r="BU120" s="40">
        <v>0</v>
      </c>
      <c r="BV120" s="40">
        <v>0</v>
      </c>
      <c r="BW120" s="40">
        <v>0</v>
      </c>
      <c r="BX120" s="40">
        <v>0</v>
      </c>
      <c r="BY120" s="40">
        <v>480395.15</v>
      </c>
      <c r="BZ120" s="40">
        <v>1110771.28</v>
      </c>
      <c r="CA120" s="40">
        <v>0</v>
      </c>
      <c r="CB120" s="40">
        <v>0</v>
      </c>
      <c r="CC120" s="40">
        <v>326399.71999999997</v>
      </c>
      <c r="CD120" s="40">
        <v>0</v>
      </c>
      <c r="CE120" s="40">
        <v>0</v>
      </c>
      <c r="CF120" s="40">
        <v>0</v>
      </c>
      <c r="CG120" s="40">
        <v>0</v>
      </c>
      <c r="CH120" s="40">
        <v>0</v>
      </c>
      <c r="CI120" s="40">
        <v>0</v>
      </c>
      <c r="CJ120" s="40">
        <v>580439.09</v>
      </c>
      <c r="CK120" s="40">
        <v>0</v>
      </c>
      <c r="CL120" s="40">
        <v>145.72</v>
      </c>
      <c r="CM120" s="40">
        <v>906984.52999999991</v>
      </c>
      <c r="CN120" s="40">
        <v>9219650.8000000007</v>
      </c>
      <c r="CO120" s="40">
        <v>0</v>
      </c>
      <c r="CP120" s="40">
        <v>0</v>
      </c>
      <c r="CQ120" s="40">
        <v>0</v>
      </c>
      <c r="CR120" s="40">
        <v>0</v>
      </c>
      <c r="CS120" s="40">
        <v>0</v>
      </c>
      <c r="CT120" s="40">
        <v>0</v>
      </c>
      <c r="CU120" s="173" t="s">
        <v>1327</v>
      </c>
      <c r="CV120" s="40">
        <v>0</v>
      </c>
      <c r="CW120" s="40">
        <v>0</v>
      </c>
      <c r="CX120" s="40">
        <v>908979.04</v>
      </c>
      <c r="CY120" s="40">
        <v>0</v>
      </c>
      <c r="CZ120" s="40">
        <v>0</v>
      </c>
      <c r="DA120" s="40">
        <v>908979.04</v>
      </c>
      <c r="DB120" s="215" t="s">
        <v>1327</v>
      </c>
      <c r="DC120" s="40">
        <v>908979.04</v>
      </c>
      <c r="DD120" s="40">
        <v>908979.12</v>
      </c>
      <c r="DE120" s="40">
        <v>0</v>
      </c>
      <c r="DF120" s="40">
        <v>908979.12</v>
      </c>
      <c r="DG120" s="40">
        <v>0</v>
      </c>
      <c r="DH120" s="40">
        <v>908979.04</v>
      </c>
      <c r="DI120" s="215">
        <v>0.99999991198917748</v>
      </c>
      <c r="DJ120" s="40">
        <v>-7.9999999958090484E-2</v>
      </c>
      <c r="DK120" s="40">
        <v>0</v>
      </c>
      <c r="DL120" s="40">
        <v>0</v>
      </c>
      <c r="DM120" s="40">
        <v>908979.12</v>
      </c>
      <c r="DN120" s="40">
        <v>0</v>
      </c>
      <c r="DO120" s="40">
        <v>908979.04</v>
      </c>
      <c r="DP120" s="215">
        <v>0.99999991198917748</v>
      </c>
      <c r="DQ120" s="40">
        <v>-7.9999999958090484E-2</v>
      </c>
      <c r="DR120" s="40">
        <v>0</v>
      </c>
      <c r="DS120" s="40">
        <v>0</v>
      </c>
      <c r="DT120" s="40">
        <v>908979.12</v>
      </c>
      <c r="DU120" s="40">
        <v>0</v>
      </c>
      <c r="DV120" s="40">
        <v>908979.04</v>
      </c>
      <c r="DW120" s="215">
        <v>0.99999991198917748</v>
      </c>
      <c r="DX120" s="40">
        <v>-7.9999999958090484E-2</v>
      </c>
      <c r="DY120" s="40">
        <v>0</v>
      </c>
      <c r="DZ120" s="40">
        <v>0</v>
      </c>
      <c r="EA120" s="40">
        <v>908979.12</v>
      </c>
      <c r="EB120" s="40">
        <v>0</v>
      </c>
      <c r="EC120" s="40">
        <v>908979.04</v>
      </c>
      <c r="ED120" s="215">
        <v>0.99999991198917748</v>
      </c>
      <c r="EE120" s="40">
        <v>-7.9999999958090484E-2</v>
      </c>
      <c r="EF120" s="40">
        <v>0</v>
      </c>
      <c r="EG120" s="40">
        <v>0</v>
      </c>
      <c r="EH120" s="40">
        <v>908979.12</v>
      </c>
      <c r="EI120" s="40">
        <v>0</v>
      </c>
      <c r="EJ120" s="40">
        <v>908979.04</v>
      </c>
      <c r="EK120" s="215">
        <v>0.99999991198917748</v>
      </c>
      <c r="EL120" s="40">
        <v>-7.9999999958090484E-2</v>
      </c>
      <c r="EM120" s="40">
        <v>0</v>
      </c>
      <c r="EN120" s="40">
        <v>0</v>
      </c>
      <c r="EO120" s="40">
        <v>908979.12</v>
      </c>
      <c r="EP120" s="40">
        <v>0</v>
      </c>
      <c r="EQ120" s="40">
        <v>908979.04</v>
      </c>
      <c r="ER120" s="215">
        <v>0.99999991198917748</v>
      </c>
      <c r="ES120" s="40">
        <v>-7.9999999958090484E-2</v>
      </c>
      <c r="ET120" s="40">
        <v>0</v>
      </c>
      <c r="EU120" s="40">
        <v>0</v>
      </c>
      <c r="EV120" s="40">
        <v>908979.12</v>
      </c>
      <c r="EW120" s="40">
        <v>0</v>
      </c>
      <c r="EX120" s="40">
        <v>908979.04</v>
      </c>
      <c r="EY120" s="215">
        <v>0.99999991198917748</v>
      </c>
      <c r="EZ120" s="40">
        <v>-7.9999999958090484E-2</v>
      </c>
      <c r="FA120" s="40">
        <v>0</v>
      </c>
      <c r="FB120" s="40">
        <v>0</v>
      </c>
      <c r="FC120" s="40">
        <v>908979.12</v>
      </c>
      <c r="FD120" s="40">
        <v>0</v>
      </c>
      <c r="FE120" s="40">
        <v>908979.04</v>
      </c>
      <c r="FF120" s="215">
        <v>0.99999991198917748</v>
      </c>
      <c r="FG120" s="40">
        <v>-7.9999999958090484E-2</v>
      </c>
      <c r="FH120" s="40">
        <v>0</v>
      </c>
      <c r="FI120" s="40">
        <v>0</v>
      </c>
      <c r="FJ120" s="40">
        <v>0</v>
      </c>
      <c r="FK120" s="40">
        <v>0</v>
      </c>
      <c r="FL120" s="40">
        <v>0</v>
      </c>
      <c r="FM120" s="215" t="s">
        <v>1327</v>
      </c>
      <c r="FN120" s="40">
        <v>0</v>
      </c>
      <c r="FO120" s="40">
        <v>0</v>
      </c>
      <c r="FP120" s="40">
        <v>0</v>
      </c>
      <c r="FQ120" s="215" t="s">
        <v>1327</v>
      </c>
      <c r="FR120" s="40">
        <v>0</v>
      </c>
      <c r="FS120" s="40">
        <v>0</v>
      </c>
      <c r="FT120" s="40">
        <v>0</v>
      </c>
      <c r="FU120" s="215" t="s">
        <v>1327</v>
      </c>
      <c r="FV120" s="40">
        <v>0</v>
      </c>
      <c r="FW120" s="40">
        <v>0</v>
      </c>
      <c r="FX120" s="40">
        <v>0</v>
      </c>
      <c r="FY120" s="215" t="s">
        <v>1327</v>
      </c>
      <c r="FZ120" s="40">
        <v>0</v>
      </c>
      <c r="GA120" s="40">
        <v>0</v>
      </c>
      <c r="GB120" s="40">
        <v>0</v>
      </c>
      <c r="GC120" s="215" t="s">
        <v>1327</v>
      </c>
      <c r="GD120" s="40">
        <v>0</v>
      </c>
      <c r="GE120" s="283">
        <v>908979.12</v>
      </c>
      <c r="GF120" s="283">
        <v>0</v>
      </c>
      <c r="GG120" s="284">
        <v>9219650.879999999</v>
      </c>
      <c r="GH120" s="285"/>
    </row>
    <row r="121" spans="1:190" ht="75" customHeight="1" x14ac:dyDescent="0.3">
      <c r="A121" s="254" t="s">
        <v>1107</v>
      </c>
      <c r="B121" s="35">
        <v>109</v>
      </c>
      <c r="C121" s="38">
        <v>3</v>
      </c>
      <c r="D121" s="37" t="s">
        <v>68</v>
      </c>
      <c r="E121" s="37" t="s">
        <v>247</v>
      </c>
      <c r="F121" s="37" t="s">
        <v>485</v>
      </c>
      <c r="G121" s="38">
        <v>1</v>
      </c>
      <c r="H121" s="38" t="s">
        <v>1107</v>
      </c>
      <c r="I121" s="38" t="s">
        <v>69</v>
      </c>
      <c r="J121" s="38" t="s">
        <v>4</v>
      </c>
      <c r="K121" s="38" t="s">
        <v>222</v>
      </c>
      <c r="L121" s="38" t="s">
        <v>225</v>
      </c>
      <c r="M121" s="40">
        <v>6699588</v>
      </c>
      <c r="N121" s="40">
        <v>6699588</v>
      </c>
      <c r="O121" s="40">
        <v>0</v>
      </c>
      <c r="P121" s="40">
        <v>0</v>
      </c>
      <c r="Q121" s="40">
        <v>6699588</v>
      </c>
      <c r="R121" s="40">
        <v>0</v>
      </c>
      <c r="S121" s="40">
        <v>0</v>
      </c>
      <c r="T121" s="40" t="s">
        <v>4</v>
      </c>
      <c r="U121" s="40">
        <v>0</v>
      </c>
      <c r="V121" s="40">
        <v>152014.24</v>
      </c>
      <c r="W121" s="40">
        <v>58471.97</v>
      </c>
      <c r="X121" s="40">
        <v>0</v>
      </c>
      <c r="Y121" s="40">
        <v>1026.03</v>
      </c>
      <c r="Z121" s="40">
        <v>259061.71</v>
      </c>
      <c r="AA121" s="40">
        <v>31224.21</v>
      </c>
      <c r="AB121" s="40">
        <v>112062.23</v>
      </c>
      <c r="AC121" s="40">
        <v>0</v>
      </c>
      <c r="AD121" s="40">
        <v>31140.49</v>
      </c>
      <c r="AE121" s="40">
        <v>138300.93</v>
      </c>
      <c r="AF121" s="40">
        <v>0</v>
      </c>
      <c r="AG121" s="40">
        <v>114529.34999999999</v>
      </c>
      <c r="AH121" s="40">
        <v>212401.40999999997</v>
      </c>
      <c r="AI121" s="40">
        <v>958218.32999999984</v>
      </c>
      <c r="AJ121" s="40">
        <v>1110232.5699999998</v>
      </c>
      <c r="AK121" s="40">
        <v>1591988.4300000002</v>
      </c>
      <c r="AL121" s="40">
        <v>2702221</v>
      </c>
      <c r="AM121" s="40">
        <v>83297.48</v>
      </c>
      <c r="AN121" s="40">
        <v>150978.54</v>
      </c>
      <c r="AO121" s="40">
        <v>134887.35</v>
      </c>
      <c r="AP121" s="40">
        <v>209852.33</v>
      </c>
      <c r="AQ121" s="40">
        <v>0</v>
      </c>
      <c r="AR121" s="40">
        <v>0</v>
      </c>
      <c r="AS121" s="40">
        <v>130247.33</v>
      </c>
      <c r="AT121" s="40">
        <v>0</v>
      </c>
      <c r="AU121" s="40">
        <v>93185.43</v>
      </c>
      <c r="AV121" s="40">
        <v>182641.34</v>
      </c>
      <c r="AW121" s="40">
        <v>0</v>
      </c>
      <c r="AX121" s="40">
        <v>280397.31</v>
      </c>
      <c r="AY121" s="40">
        <v>1265487.1099999999</v>
      </c>
      <c r="AZ121" s="40">
        <v>3967708.11</v>
      </c>
      <c r="BA121" s="40">
        <v>0</v>
      </c>
      <c r="BB121" s="40">
        <v>0</v>
      </c>
      <c r="BC121" s="40">
        <v>255580.64</v>
      </c>
      <c r="BD121" s="40">
        <v>0</v>
      </c>
      <c r="BE121" s="40">
        <v>0</v>
      </c>
      <c r="BF121" s="40">
        <v>217940.11</v>
      </c>
      <c r="BG121" s="40">
        <v>0</v>
      </c>
      <c r="BH121" s="40">
        <v>47262.02</v>
      </c>
      <c r="BI121" s="40">
        <v>119038.03</v>
      </c>
      <c r="BJ121" s="40">
        <v>0</v>
      </c>
      <c r="BK121" s="40">
        <v>0</v>
      </c>
      <c r="BL121" s="40">
        <v>113784.51</v>
      </c>
      <c r="BM121" s="40">
        <v>753605.31</v>
      </c>
      <c r="BN121" s="40">
        <v>0</v>
      </c>
      <c r="BO121" s="40">
        <v>0</v>
      </c>
      <c r="BP121" s="40">
        <v>54941.99</v>
      </c>
      <c r="BQ121" s="40">
        <v>135894.5</v>
      </c>
      <c r="BR121" s="40">
        <v>0</v>
      </c>
      <c r="BS121" s="40">
        <v>181376.87</v>
      </c>
      <c r="BT121" s="40">
        <v>42001.55</v>
      </c>
      <c r="BU121" s="40">
        <v>0</v>
      </c>
      <c r="BV121" s="40">
        <v>0</v>
      </c>
      <c r="BW121" s="40">
        <v>114746.86</v>
      </c>
      <c r="BX121" s="40">
        <v>0</v>
      </c>
      <c r="BY121" s="40">
        <v>129319.47</v>
      </c>
      <c r="BZ121" s="40">
        <v>658281.24</v>
      </c>
      <c r="CA121" s="40">
        <v>0</v>
      </c>
      <c r="CB121" s="40">
        <v>49943.33</v>
      </c>
      <c r="CC121" s="40">
        <v>0</v>
      </c>
      <c r="CD121" s="40">
        <v>0</v>
      </c>
      <c r="CE121" s="40">
        <v>164464.07999999999</v>
      </c>
      <c r="CF121" s="40">
        <v>147288.43</v>
      </c>
      <c r="CG121" s="40">
        <v>54983.58</v>
      </c>
      <c r="CH121" s="40">
        <v>35664</v>
      </c>
      <c r="CI121" s="40">
        <v>0</v>
      </c>
      <c r="CJ121" s="40">
        <v>171473.62</v>
      </c>
      <c r="CK121" s="40">
        <v>28404.590000000004</v>
      </c>
      <c r="CL121" s="40">
        <v>214493.68</v>
      </c>
      <c r="CM121" s="40">
        <v>866715.31</v>
      </c>
      <c r="CN121" s="40">
        <v>6634859.2700000005</v>
      </c>
      <c r="CO121" s="40">
        <v>0</v>
      </c>
      <c r="CP121" s="40">
        <v>19282.25</v>
      </c>
      <c r="CQ121" s="40">
        <v>25709.67</v>
      </c>
      <c r="CR121" s="40">
        <v>19282.25</v>
      </c>
      <c r="CS121" s="40">
        <v>0</v>
      </c>
      <c r="CT121" s="40">
        <v>25709.67</v>
      </c>
      <c r="CU121" s="173">
        <v>1.333333506203892</v>
      </c>
      <c r="CV121" s="40">
        <v>6427.4199999999983</v>
      </c>
      <c r="CW121" s="40">
        <v>0</v>
      </c>
      <c r="CX121" s="40">
        <v>97249.98</v>
      </c>
      <c r="CY121" s="40">
        <v>19282.25</v>
      </c>
      <c r="CZ121" s="40">
        <v>0</v>
      </c>
      <c r="DA121" s="40">
        <v>122959.65</v>
      </c>
      <c r="DB121" s="215">
        <v>6.3768310233504906</v>
      </c>
      <c r="DC121" s="40">
        <v>103677.4</v>
      </c>
      <c r="DD121" s="40">
        <v>372815.08</v>
      </c>
      <c r="DE121" s="40">
        <v>265589.65000000002</v>
      </c>
      <c r="DF121" s="40">
        <v>392097.33</v>
      </c>
      <c r="DG121" s="40">
        <v>0</v>
      </c>
      <c r="DH121" s="40">
        <v>388549.30000000005</v>
      </c>
      <c r="DI121" s="215">
        <v>0.99095114980762566</v>
      </c>
      <c r="DJ121" s="40">
        <v>-3548.0299999999697</v>
      </c>
      <c r="DK121" s="40">
        <v>0</v>
      </c>
      <c r="DL121" s="40">
        <v>0</v>
      </c>
      <c r="DM121" s="40">
        <v>392097.33</v>
      </c>
      <c r="DN121" s="40">
        <v>0</v>
      </c>
      <c r="DO121" s="40">
        <v>388549.30000000005</v>
      </c>
      <c r="DP121" s="215">
        <v>0.99095114980762566</v>
      </c>
      <c r="DQ121" s="40">
        <v>-3548.0299999999697</v>
      </c>
      <c r="DR121" s="40">
        <v>0</v>
      </c>
      <c r="DS121" s="40">
        <v>0</v>
      </c>
      <c r="DT121" s="40">
        <v>392097.33</v>
      </c>
      <c r="DU121" s="40">
        <v>0</v>
      </c>
      <c r="DV121" s="40">
        <v>388549.30000000005</v>
      </c>
      <c r="DW121" s="215">
        <v>0.99095114980762566</v>
      </c>
      <c r="DX121" s="40">
        <v>-3548.0299999999697</v>
      </c>
      <c r="DY121" s="40">
        <v>0</v>
      </c>
      <c r="DZ121" s="40">
        <v>0</v>
      </c>
      <c r="EA121" s="40">
        <v>392097.33</v>
      </c>
      <c r="EB121" s="40">
        <v>0</v>
      </c>
      <c r="EC121" s="40">
        <v>388549.30000000005</v>
      </c>
      <c r="ED121" s="215">
        <v>0.99095114980762566</v>
      </c>
      <c r="EE121" s="40">
        <v>-3548.0299999999697</v>
      </c>
      <c r="EF121" s="40">
        <v>0</v>
      </c>
      <c r="EG121" s="40">
        <v>0</v>
      </c>
      <c r="EH121" s="40">
        <v>392097.33</v>
      </c>
      <c r="EI121" s="40">
        <v>0</v>
      </c>
      <c r="EJ121" s="40">
        <v>388549.30000000005</v>
      </c>
      <c r="EK121" s="215">
        <v>0.99095114980762566</v>
      </c>
      <c r="EL121" s="40">
        <v>-3548.0299999999697</v>
      </c>
      <c r="EM121" s="40">
        <v>0</v>
      </c>
      <c r="EN121" s="40">
        <v>0</v>
      </c>
      <c r="EO121" s="40">
        <v>392097.33</v>
      </c>
      <c r="EP121" s="40">
        <v>0</v>
      </c>
      <c r="EQ121" s="40">
        <v>388549.30000000005</v>
      </c>
      <c r="ER121" s="215">
        <v>0.99095114980762566</v>
      </c>
      <c r="ES121" s="40">
        <v>-3548.0299999999697</v>
      </c>
      <c r="ET121" s="40">
        <v>0</v>
      </c>
      <c r="EU121" s="40">
        <v>0</v>
      </c>
      <c r="EV121" s="40">
        <v>392097.33</v>
      </c>
      <c r="EW121" s="40">
        <v>0</v>
      </c>
      <c r="EX121" s="40">
        <v>388549.30000000005</v>
      </c>
      <c r="EY121" s="215">
        <v>0.99095114980762566</v>
      </c>
      <c r="EZ121" s="40">
        <v>-3548.0299999999697</v>
      </c>
      <c r="FA121" s="40">
        <v>0</v>
      </c>
      <c r="FB121" s="40">
        <v>0</v>
      </c>
      <c r="FC121" s="40">
        <v>392097.33</v>
      </c>
      <c r="FD121" s="40">
        <v>0</v>
      </c>
      <c r="FE121" s="40">
        <v>388549.30000000005</v>
      </c>
      <c r="FF121" s="215">
        <v>0.99095114980762566</v>
      </c>
      <c r="FG121" s="40">
        <v>-3548.0299999999697</v>
      </c>
      <c r="FH121" s="40">
        <v>0</v>
      </c>
      <c r="FI121" s="40">
        <v>0</v>
      </c>
      <c r="FJ121" s="40">
        <v>0</v>
      </c>
      <c r="FK121" s="40">
        <v>0</v>
      </c>
      <c r="FL121" s="40">
        <v>0</v>
      </c>
      <c r="FM121" s="215" t="s">
        <v>1327</v>
      </c>
      <c r="FN121" s="40">
        <v>0</v>
      </c>
      <c r="FO121" s="40">
        <v>0</v>
      </c>
      <c r="FP121" s="40">
        <v>0</v>
      </c>
      <c r="FQ121" s="215" t="s">
        <v>1327</v>
      </c>
      <c r="FR121" s="40">
        <v>0</v>
      </c>
      <c r="FS121" s="40">
        <v>0</v>
      </c>
      <c r="FT121" s="40">
        <v>0</v>
      </c>
      <c r="FU121" s="215" t="s">
        <v>1327</v>
      </c>
      <c r="FV121" s="40">
        <v>0</v>
      </c>
      <c r="FW121" s="40">
        <v>0</v>
      </c>
      <c r="FX121" s="40">
        <v>0</v>
      </c>
      <c r="FY121" s="215" t="s">
        <v>1327</v>
      </c>
      <c r="FZ121" s="40">
        <v>0</v>
      </c>
      <c r="GA121" s="40">
        <v>0</v>
      </c>
      <c r="GB121" s="40">
        <v>0</v>
      </c>
      <c r="GC121" s="215" t="s">
        <v>1327</v>
      </c>
      <c r="GD121" s="40">
        <v>0</v>
      </c>
      <c r="GE121" s="283">
        <v>392097.33</v>
      </c>
      <c r="GF121" s="283">
        <v>0</v>
      </c>
      <c r="GG121" s="284">
        <v>6638407.3000000007</v>
      </c>
      <c r="GH121" s="289"/>
    </row>
    <row r="122" spans="1:190" ht="75" customHeight="1" x14ac:dyDescent="0.3">
      <c r="A122" s="254" t="s">
        <v>1108</v>
      </c>
      <c r="B122" s="35">
        <v>110</v>
      </c>
      <c r="C122" s="38">
        <v>3</v>
      </c>
      <c r="D122" s="37" t="s">
        <v>68</v>
      </c>
      <c r="E122" s="37" t="s">
        <v>247</v>
      </c>
      <c r="F122" s="37" t="s">
        <v>485</v>
      </c>
      <c r="G122" s="38">
        <v>2</v>
      </c>
      <c r="H122" s="38" t="s">
        <v>1108</v>
      </c>
      <c r="I122" s="38" t="s">
        <v>69</v>
      </c>
      <c r="J122" s="38" t="s">
        <v>4</v>
      </c>
      <c r="K122" s="38" t="s">
        <v>222</v>
      </c>
      <c r="L122" s="38" t="s">
        <v>225</v>
      </c>
      <c r="M122" s="40">
        <v>254785</v>
      </c>
      <c r="N122" s="40">
        <v>254785</v>
      </c>
      <c r="O122" s="40">
        <v>0</v>
      </c>
      <c r="P122" s="40">
        <v>0</v>
      </c>
      <c r="Q122" s="40">
        <v>254785</v>
      </c>
      <c r="R122" s="40">
        <v>0</v>
      </c>
      <c r="S122" s="40">
        <v>0</v>
      </c>
      <c r="T122" s="40" t="s">
        <v>4</v>
      </c>
      <c r="U122" s="40">
        <v>0</v>
      </c>
      <c r="V122" s="40">
        <v>0</v>
      </c>
      <c r="W122" s="40">
        <v>0</v>
      </c>
      <c r="X122" s="40">
        <v>0</v>
      </c>
      <c r="Y122" s="40">
        <v>0</v>
      </c>
      <c r="Z122" s="40">
        <v>13.6</v>
      </c>
      <c r="AA122" s="40">
        <v>0</v>
      </c>
      <c r="AB122" s="40">
        <v>0</v>
      </c>
      <c r="AC122" s="40">
        <v>9835.2800000000007</v>
      </c>
      <c r="AD122" s="40">
        <v>0</v>
      </c>
      <c r="AE122" s="40">
        <v>0</v>
      </c>
      <c r="AF122" s="40">
        <v>0</v>
      </c>
      <c r="AG122" s="40">
        <v>5937.79</v>
      </c>
      <c r="AH122" s="40">
        <v>21189.42</v>
      </c>
      <c r="AI122" s="40">
        <v>36976.089999999997</v>
      </c>
      <c r="AJ122" s="40">
        <v>36976.089999999997</v>
      </c>
      <c r="AK122" s="40">
        <v>100302.31</v>
      </c>
      <c r="AL122" s="40">
        <v>137278.39999999999</v>
      </c>
      <c r="AM122" s="40">
        <v>0</v>
      </c>
      <c r="AN122" s="40">
        <v>25174.82</v>
      </c>
      <c r="AO122" s="40">
        <v>0</v>
      </c>
      <c r="AP122" s="40">
        <v>0</v>
      </c>
      <c r="AQ122" s="40">
        <v>15063.2</v>
      </c>
      <c r="AR122" s="40">
        <v>0</v>
      </c>
      <c r="AS122" s="40">
        <v>0</v>
      </c>
      <c r="AT122" s="40">
        <v>17556.41</v>
      </c>
      <c r="AU122" s="40">
        <v>0</v>
      </c>
      <c r="AV122" s="40">
        <v>34597.11</v>
      </c>
      <c r="AW122" s="40">
        <v>0</v>
      </c>
      <c r="AX122" s="40">
        <v>0</v>
      </c>
      <c r="AY122" s="40">
        <v>92391.540000000008</v>
      </c>
      <c r="AZ122" s="40">
        <v>229669.94</v>
      </c>
      <c r="BA122" s="40">
        <v>0</v>
      </c>
      <c r="BB122" s="40">
        <v>0</v>
      </c>
      <c r="BC122" s="40">
        <v>0</v>
      </c>
      <c r="BD122" s="40">
        <v>0</v>
      </c>
      <c r="BE122" s="40">
        <v>0</v>
      </c>
      <c r="BF122" s="40">
        <v>0</v>
      </c>
      <c r="BG122" s="40">
        <v>2026.15</v>
      </c>
      <c r="BH122" s="40">
        <v>0</v>
      </c>
      <c r="BI122" s="40">
        <v>0</v>
      </c>
      <c r="BJ122" s="40">
        <v>0</v>
      </c>
      <c r="BK122" s="40">
        <v>21876.98</v>
      </c>
      <c r="BL122" s="40">
        <v>0</v>
      </c>
      <c r="BM122" s="40">
        <v>23903.13</v>
      </c>
      <c r="BN122" s="40">
        <v>0</v>
      </c>
      <c r="BO122" s="40">
        <v>0</v>
      </c>
      <c r="BP122" s="40">
        <v>0</v>
      </c>
      <c r="BQ122" s="40">
        <v>0</v>
      </c>
      <c r="BR122" s="40">
        <v>0</v>
      </c>
      <c r="BS122" s="40">
        <v>0</v>
      </c>
      <c r="BT122" s="40">
        <v>0</v>
      </c>
      <c r="BU122" s="40">
        <v>0</v>
      </c>
      <c r="BV122" s="40">
        <v>0</v>
      </c>
      <c r="BW122" s="40">
        <v>0</v>
      </c>
      <c r="BX122" s="40">
        <v>0</v>
      </c>
      <c r="BY122" s="40">
        <v>0</v>
      </c>
      <c r="BZ122" s="40">
        <v>0</v>
      </c>
      <c r="CA122" s="40">
        <v>0</v>
      </c>
      <c r="CB122" s="40">
        <v>0</v>
      </c>
      <c r="CC122" s="40">
        <v>0</v>
      </c>
      <c r="CD122" s="40">
        <v>0</v>
      </c>
      <c r="CE122" s="40">
        <v>0</v>
      </c>
      <c r="CF122" s="40">
        <v>0</v>
      </c>
      <c r="CG122" s="40">
        <v>0</v>
      </c>
      <c r="CH122" s="40">
        <v>0</v>
      </c>
      <c r="CI122" s="40">
        <v>0</v>
      </c>
      <c r="CJ122" s="40">
        <v>0</v>
      </c>
      <c r="CK122" s="40">
        <v>0</v>
      </c>
      <c r="CL122" s="40">
        <v>0</v>
      </c>
      <c r="CM122" s="40">
        <v>0</v>
      </c>
      <c r="CN122" s="40">
        <v>253573.07</v>
      </c>
      <c r="CO122" s="40">
        <v>0</v>
      </c>
      <c r="CP122" s="40">
        <v>0</v>
      </c>
      <c r="CQ122" s="40">
        <v>0</v>
      </c>
      <c r="CR122" s="40">
        <v>0</v>
      </c>
      <c r="CS122" s="40">
        <v>0</v>
      </c>
      <c r="CT122" s="40">
        <v>0</v>
      </c>
      <c r="CU122" s="173" t="s">
        <v>1327</v>
      </c>
      <c r="CV122" s="40">
        <v>0</v>
      </c>
      <c r="CW122" s="40">
        <v>0</v>
      </c>
      <c r="CX122" s="40">
        <v>0</v>
      </c>
      <c r="CY122" s="40">
        <v>0</v>
      </c>
      <c r="CZ122" s="40">
        <v>0</v>
      </c>
      <c r="DA122" s="40">
        <v>0</v>
      </c>
      <c r="DB122" s="215" t="s">
        <v>1327</v>
      </c>
      <c r="DC122" s="40">
        <v>0</v>
      </c>
      <c r="DD122" s="40">
        <v>0</v>
      </c>
      <c r="DE122" s="40">
        <v>0</v>
      </c>
      <c r="DF122" s="40">
        <v>0</v>
      </c>
      <c r="DG122" s="40">
        <v>0</v>
      </c>
      <c r="DH122" s="40">
        <v>0</v>
      </c>
      <c r="DI122" s="215" t="s">
        <v>1327</v>
      </c>
      <c r="DJ122" s="40">
        <v>0</v>
      </c>
      <c r="DK122" s="40">
        <v>0</v>
      </c>
      <c r="DL122" s="40">
        <v>0</v>
      </c>
      <c r="DM122" s="40">
        <v>0</v>
      </c>
      <c r="DN122" s="40">
        <v>0</v>
      </c>
      <c r="DO122" s="40">
        <v>0</v>
      </c>
      <c r="DP122" s="215" t="s">
        <v>1327</v>
      </c>
      <c r="DQ122" s="40">
        <v>0</v>
      </c>
      <c r="DR122" s="40">
        <v>0</v>
      </c>
      <c r="DS122" s="40">
        <v>0</v>
      </c>
      <c r="DT122" s="40">
        <v>0</v>
      </c>
      <c r="DU122" s="40">
        <v>0</v>
      </c>
      <c r="DV122" s="40">
        <v>0</v>
      </c>
      <c r="DW122" s="215" t="s">
        <v>1327</v>
      </c>
      <c r="DX122" s="40">
        <v>0</v>
      </c>
      <c r="DY122" s="40">
        <v>0</v>
      </c>
      <c r="DZ122" s="40">
        <v>0</v>
      </c>
      <c r="EA122" s="40">
        <v>0</v>
      </c>
      <c r="EB122" s="40">
        <v>0</v>
      </c>
      <c r="EC122" s="40">
        <v>0</v>
      </c>
      <c r="ED122" s="215" t="s">
        <v>1327</v>
      </c>
      <c r="EE122" s="40">
        <v>0</v>
      </c>
      <c r="EF122" s="40">
        <v>0</v>
      </c>
      <c r="EG122" s="40">
        <v>0</v>
      </c>
      <c r="EH122" s="40">
        <v>0</v>
      </c>
      <c r="EI122" s="40">
        <v>0</v>
      </c>
      <c r="EJ122" s="40">
        <v>0</v>
      </c>
      <c r="EK122" s="215" t="s">
        <v>1327</v>
      </c>
      <c r="EL122" s="40">
        <v>0</v>
      </c>
      <c r="EM122" s="40">
        <v>0</v>
      </c>
      <c r="EN122" s="40">
        <v>0</v>
      </c>
      <c r="EO122" s="40">
        <v>0</v>
      </c>
      <c r="EP122" s="40">
        <v>0</v>
      </c>
      <c r="EQ122" s="40">
        <v>0</v>
      </c>
      <c r="ER122" s="215" t="s">
        <v>1327</v>
      </c>
      <c r="ES122" s="40">
        <v>0</v>
      </c>
      <c r="ET122" s="40">
        <v>0</v>
      </c>
      <c r="EU122" s="40">
        <v>0</v>
      </c>
      <c r="EV122" s="40">
        <v>0</v>
      </c>
      <c r="EW122" s="40">
        <v>0</v>
      </c>
      <c r="EX122" s="40">
        <v>0</v>
      </c>
      <c r="EY122" s="215" t="s">
        <v>1327</v>
      </c>
      <c r="EZ122" s="40">
        <v>0</v>
      </c>
      <c r="FA122" s="40">
        <v>0</v>
      </c>
      <c r="FB122" s="40">
        <v>0</v>
      </c>
      <c r="FC122" s="40">
        <v>0</v>
      </c>
      <c r="FD122" s="40">
        <v>0</v>
      </c>
      <c r="FE122" s="40">
        <v>0</v>
      </c>
      <c r="FF122" s="215" t="s">
        <v>1327</v>
      </c>
      <c r="FG122" s="40">
        <v>0</v>
      </c>
      <c r="FH122" s="40">
        <v>0</v>
      </c>
      <c r="FI122" s="40">
        <v>0</v>
      </c>
      <c r="FJ122" s="40">
        <v>0</v>
      </c>
      <c r="FK122" s="40">
        <v>0</v>
      </c>
      <c r="FL122" s="40">
        <v>0</v>
      </c>
      <c r="FM122" s="215" t="s">
        <v>1327</v>
      </c>
      <c r="FN122" s="40">
        <v>0</v>
      </c>
      <c r="FO122" s="40">
        <v>0</v>
      </c>
      <c r="FP122" s="40">
        <v>0</v>
      </c>
      <c r="FQ122" s="215" t="s">
        <v>1327</v>
      </c>
      <c r="FR122" s="40">
        <v>0</v>
      </c>
      <c r="FS122" s="40">
        <v>0</v>
      </c>
      <c r="FT122" s="40">
        <v>0</v>
      </c>
      <c r="FU122" s="215" t="s">
        <v>1327</v>
      </c>
      <c r="FV122" s="40">
        <v>0</v>
      </c>
      <c r="FW122" s="40">
        <v>0</v>
      </c>
      <c r="FX122" s="40">
        <v>0</v>
      </c>
      <c r="FY122" s="215" t="s">
        <v>1327</v>
      </c>
      <c r="FZ122" s="40">
        <v>0</v>
      </c>
      <c r="GA122" s="40">
        <v>0</v>
      </c>
      <c r="GB122" s="40">
        <v>0</v>
      </c>
      <c r="GC122" s="215" t="s">
        <v>1327</v>
      </c>
      <c r="GD122" s="40">
        <v>0</v>
      </c>
      <c r="GE122" s="283">
        <v>0</v>
      </c>
      <c r="GF122" s="283">
        <v>0</v>
      </c>
      <c r="GG122" s="284">
        <v>253573.07</v>
      </c>
      <c r="GH122" s="285"/>
    </row>
    <row r="123" spans="1:190" ht="75" customHeight="1" x14ac:dyDescent="0.3">
      <c r="A123" s="254" t="s">
        <v>1109</v>
      </c>
      <c r="B123" s="35">
        <v>111</v>
      </c>
      <c r="C123" s="38">
        <v>3</v>
      </c>
      <c r="D123" s="37" t="s">
        <v>70</v>
      </c>
      <c r="E123" s="37" t="s">
        <v>248</v>
      </c>
      <c r="F123" s="37" t="s">
        <v>486</v>
      </c>
      <c r="G123" s="41" t="s">
        <v>33</v>
      </c>
      <c r="H123" s="38" t="s">
        <v>1109</v>
      </c>
      <c r="I123" s="38" t="s">
        <v>69</v>
      </c>
      <c r="J123" s="38" t="s">
        <v>4</v>
      </c>
      <c r="K123" s="38" t="s">
        <v>222</v>
      </c>
      <c r="L123" s="38" t="s">
        <v>225</v>
      </c>
      <c r="M123" s="40">
        <v>1275000</v>
      </c>
      <c r="N123" s="40">
        <v>1275000</v>
      </c>
      <c r="O123" s="40">
        <v>0</v>
      </c>
      <c r="P123" s="40">
        <v>0</v>
      </c>
      <c r="Q123" s="40">
        <v>1275000</v>
      </c>
      <c r="R123" s="40">
        <v>0</v>
      </c>
      <c r="S123" s="40">
        <v>0</v>
      </c>
      <c r="T123" s="40" t="s">
        <v>4</v>
      </c>
      <c r="U123" s="40">
        <v>0</v>
      </c>
      <c r="V123" s="40">
        <v>0</v>
      </c>
      <c r="W123" s="40">
        <v>0</v>
      </c>
      <c r="X123" s="40">
        <v>0</v>
      </c>
      <c r="Y123" s="40">
        <v>0</v>
      </c>
      <c r="Z123" s="40">
        <v>0</v>
      </c>
      <c r="AA123" s="40">
        <v>0</v>
      </c>
      <c r="AB123" s="40">
        <v>0</v>
      </c>
      <c r="AC123" s="40">
        <v>51565.33</v>
      </c>
      <c r="AD123" s="40">
        <v>0</v>
      </c>
      <c r="AE123" s="40">
        <v>51258.479999999996</v>
      </c>
      <c r="AF123" s="40">
        <v>41070.300000000003</v>
      </c>
      <c r="AG123" s="40">
        <v>0</v>
      </c>
      <c r="AH123" s="40">
        <v>62049.599999999999</v>
      </c>
      <c r="AI123" s="40">
        <v>205943.71</v>
      </c>
      <c r="AJ123" s="40">
        <v>205943.71</v>
      </c>
      <c r="AK123" s="40">
        <v>296459.95</v>
      </c>
      <c r="AL123" s="40">
        <v>502403.66000000003</v>
      </c>
      <c r="AM123" s="40">
        <v>0</v>
      </c>
      <c r="AN123" s="40">
        <v>32878.1</v>
      </c>
      <c r="AO123" s="40">
        <v>9749.5400000000009</v>
      </c>
      <c r="AP123" s="40">
        <v>35321.11</v>
      </c>
      <c r="AQ123" s="40">
        <v>0</v>
      </c>
      <c r="AR123" s="40">
        <v>32432.28</v>
      </c>
      <c r="AS123" s="40">
        <v>34353.199999999997</v>
      </c>
      <c r="AT123" s="40">
        <v>0</v>
      </c>
      <c r="AU123" s="40">
        <v>36185.040000000001</v>
      </c>
      <c r="AV123" s="40">
        <v>45968.93</v>
      </c>
      <c r="AW123" s="40">
        <v>0</v>
      </c>
      <c r="AX123" s="40">
        <v>62983.360000000001</v>
      </c>
      <c r="AY123" s="40">
        <v>289871.56</v>
      </c>
      <c r="AZ123" s="40">
        <v>792275.22</v>
      </c>
      <c r="BA123" s="40">
        <v>0</v>
      </c>
      <c r="BB123" s="40">
        <v>64894.95</v>
      </c>
      <c r="BC123" s="40">
        <v>0</v>
      </c>
      <c r="BD123" s="40">
        <v>0</v>
      </c>
      <c r="BE123" s="40">
        <v>0</v>
      </c>
      <c r="BF123" s="40">
        <v>68619.02</v>
      </c>
      <c r="BG123" s="40">
        <v>0</v>
      </c>
      <c r="BH123" s="40">
        <v>47364.86</v>
      </c>
      <c r="BI123" s="40">
        <v>32223.3</v>
      </c>
      <c r="BJ123" s="40">
        <v>0</v>
      </c>
      <c r="BK123" s="40">
        <v>49648.38</v>
      </c>
      <c r="BL123" s="40">
        <v>22645.09</v>
      </c>
      <c r="BM123" s="40">
        <v>285395.60000000003</v>
      </c>
      <c r="BN123" s="40">
        <v>0</v>
      </c>
      <c r="BO123" s="40">
        <v>48470.75</v>
      </c>
      <c r="BP123" s="40">
        <v>0</v>
      </c>
      <c r="BQ123" s="40">
        <v>0</v>
      </c>
      <c r="BR123" s="40">
        <v>21358.44</v>
      </c>
      <c r="BS123" s="40">
        <v>0</v>
      </c>
      <c r="BT123" s="40">
        <v>0</v>
      </c>
      <c r="BU123" s="40">
        <v>0</v>
      </c>
      <c r="BV123" s="40">
        <v>0</v>
      </c>
      <c r="BW123" s="40">
        <v>0</v>
      </c>
      <c r="BX123" s="40">
        <v>0</v>
      </c>
      <c r="BY123" s="40">
        <v>0</v>
      </c>
      <c r="BZ123" s="40">
        <v>69829.19</v>
      </c>
      <c r="CA123" s="40">
        <v>0</v>
      </c>
      <c r="CB123" s="40">
        <v>126147.75</v>
      </c>
      <c r="CC123" s="40">
        <v>0</v>
      </c>
      <c r="CD123" s="40">
        <v>0</v>
      </c>
      <c r="CE123" s="40">
        <v>0</v>
      </c>
      <c r="CF123" s="40">
        <v>0</v>
      </c>
      <c r="CG123" s="40">
        <v>0</v>
      </c>
      <c r="CH123" s="40">
        <v>0</v>
      </c>
      <c r="CI123" s="40">
        <v>0</v>
      </c>
      <c r="CJ123" s="40">
        <v>0</v>
      </c>
      <c r="CK123" s="40">
        <v>0</v>
      </c>
      <c r="CL123" s="40">
        <v>0</v>
      </c>
      <c r="CM123" s="40">
        <v>126147.75</v>
      </c>
      <c r="CN123" s="40">
        <v>1273647.76</v>
      </c>
      <c r="CO123" s="40">
        <v>0</v>
      </c>
      <c r="CP123" s="40">
        <v>0</v>
      </c>
      <c r="CQ123" s="40">
        <v>0</v>
      </c>
      <c r="CR123" s="40">
        <v>0</v>
      </c>
      <c r="CS123" s="40">
        <v>0</v>
      </c>
      <c r="CT123" s="40">
        <v>0</v>
      </c>
      <c r="CU123" s="173" t="s">
        <v>1327</v>
      </c>
      <c r="CV123" s="40">
        <v>0</v>
      </c>
      <c r="CW123" s="40">
        <v>0</v>
      </c>
      <c r="CX123" s="40">
        <v>0</v>
      </c>
      <c r="CY123" s="40">
        <v>0</v>
      </c>
      <c r="CZ123" s="40">
        <v>0</v>
      </c>
      <c r="DA123" s="40">
        <v>0</v>
      </c>
      <c r="DB123" s="215" t="s">
        <v>1327</v>
      </c>
      <c r="DC123" s="40">
        <v>0</v>
      </c>
      <c r="DD123" s="40">
        <v>0</v>
      </c>
      <c r="DE123" s="40">
        <v>0</v>
      </c>
      <c r="DF123" s="40">
        <v>0</v>
      </c>
      <c r="DG123" s="40">
        <v>0</v>
      </c>
      <c r="DH123" s="40">
        <v>0</v>
      </c>
      <c r="DI123" s="215" t="s">
        <v>1327</v>
      </c>
      <c r="DJ123" s="40">
        <v>0</v>
      </c>
      <c r="DK123" s="40">
        <v>0</v>
      </c>
      <c r="DL123" s="40">
        <v>0</v>
      </c>
      <c r="DM123" s="40">
        <v>0</v>
      </c>
      <c r="DN123" s="40">
        <v>0</v>
      </c>
      <c r="DO123" s="40">
        <v>0</v>
      </c>
      <c r="DP123" s="215" t="s">
        <v>1327</v>
      </c>
      <c r="DQ123" s="40">
        <v>0</v>
      </c>
      <c r="DR123" s="40">
        <v>0</v>
      </c>
      <c r="DS123" s="40">
        <v>0</v>
      </c>
      <c r="DT123" s="40">
        <v>0</v>
      </c>
      <c r="DU123" s="40">
        <v>0</v>
      </c>
      <c r="DV123" s="40">
        <v>0</v>
      </c>
      <c r="DW123" s="215" t="s">
        <v>1327</v>
      </c>
      <c r="DX123" s="40">
        <v>0</v>
      </c>
      <c r="DY123" s="40">
        <v>0</v>
      </c>
      <c r="DZ123" s="40">
        <v>0</v>
      </c>
      <c r="EA123" s="40">
        <v>0</v>
      </c>
      <c r="EB123" s="40">
        <v>0</v>
      </c>
      <c r="EC123" s="40">
        <v>0</v>
      </c>
      <c r="ED123" s="215" t="s">
        <v>1327</v>
      </c>
      <c r="EE123" s="40">
        <v>0</v>
      </c>
      <c r="EF123" s="40">
        <v>0</v>
      </c>
      <c r="EG123" s="40">
        <v>0</v>
      </c>
      <c r="EH123" s="40">
        <v>0</v>
      </c>
      <c r="EI123" s="40">
        <v>0</v>
      </c>
      <c r="EJ123" s="40">
        <v>0</v>
      </c>
      <c r="EK123" s="215" t="s">
        <v>1327</v>
      </c>
      <c r="EL123" s="40">
        <v>0</v>
      </c>
      <c r="EM123" s="40">
        <v>0</v>
      </c>
      <c r="EN123" s="40">
        <v>0</v>
      </c>
      <c r="EO123" s="40">
        <v>0</v>
      </c>
      <c r="EP123" s="40">
        <v>0</v>
      </c>
      <c r="EQ123" s="40">
        <v>0</v>
      </c>
      <c r="ER123" s="215" t="s">
        <v>1327</v>
      </c>
      <c r="ES123" s="40">
        <v>0</v>
      </c>
      <c r="ET123" s="40">
        <v>0</v>
      </c>
      <c r="EU123" s="40">
        <v>0</v>
      </c>
      <c r="EV123" s="40">
        <v>0</v>
      </c>
      <c r="EW123" s="40">
        <v>0</v>
      </c>
      <c r="EX123" s="40">
        <v>0</v>
      </c>
      <c r="EY123" s="215" t="s">
        <v>1327</v>
      </c>
      <c r="EZ123" s="40">
        <v>0</v>
      </c>
      <c r="FA123" s="40">
        <v>0</v>
      </c>
      <c r="FB123" s="40">
        <v>0</v>
      </c>
      <c r="FC123" s="40">
        <v>0</v>
      </c>
      <c r="FD123" s="40">
        <v>0</v>
      </c>
      <c r="FE123" s="40">
        <v>0</v>
      </c>
      <c r="FF123" s="215" t="s">
        <v>1327</v>
      </c>
      <c r="FG123" s="40">
        <v>0</v>
      </c>
      <c r="FH123" s="40">
        <v>0</v>
      </c>
      <c r="FI123" s="40">
        <v>0</v>
      </c>
      <c r="FJ123" s="40">
        <v>0</v>
      </c>
      <c r="FK123" s="40">
        <v>0</v>
      </c>
      <c r="FL123" s="40">
        <v>0</v>
      </c>
      <c r="FM123" s="215" t="s">
        <v>1327</v>
      </c>
      <c r="FN123" s="40">
        <v>0</v>
      </c>
      <c r="FO123" s="40">
        <v>0</v>
      </c>
      <c r="FP123" s="40">
        <v>0</v>
      </c>
      <c r="FQ123" s="215" t="s">
        <v>1327</v>
      </c>
      <c r="FR123" s="40">
        <v>0</v>
      </c>
      <c r="FS123" s="40">
        <v>0</v>
      </c>
      <c r="FT123" s="40">
        <v>0</v>
      </c>
      <c r="FU123" s="215" t="s">
        <v>1327</v>
      </c>
      <c r="FV123" s="40">
        <v>0</v>
      </c>
      <c r="FW123" s="40">
        <v>0</v>
      </c>
      <c r="FX123" s="40">
        <v>0</v>
      </c>
      <c r="FY123" s="215" t="s">
        <v>1327</v>
      </c>
      <c r="FZ123" s="40">
        <v>0</v>
      </c>
      <c r="GA123" s="40">
        <v>0</v>
      </c>
      <c r="GB123" s="40">
        <v>0</v>
      </c>
      <c r="GC123" s="215" t="s">
        <v>1327</v>
      </c>
      <c r="GD123" s="40">
        <v>0</v>
      </c>
      <c r="GE123" s="283">
        <v>0</v>
      </c>
      <c r="GF123" s="283">
        <v>0</v>
      </c>
      <c r="GG123" s="284">
        <v>1273647.7600000002</v>
      </c>
      <c r="GH123" s="289"/>
    </row>
    <row r="124" spans="1:190" ht="75" customHeight="1" x14ac:dyDescent="0.3">
      <c r="A124" s="254" t="s">
        <v>1110</v>
      </c>
      <c r="B124" s="35">
        <v>112</v>
      </c>
      <c r="C124" s="38">
        <v>3</v>
      </c>
      <c r="D124" s="37" t="s">
        <v>226</v>
      </c>
      <c r="E124" s="37" t="s">
        <v>227</v>
      </c>
      <c r="F124" s="37" t="s">
        <v>487</v>
      </c>
      <c r="G124" s="41" t="s">
        <v>33</v>
      </c>
      <c r="H124" s="38" t="s">
        <v>1110</v>
      </c>
      <c r="I124" s="38" t="s">
        <v>69</v>
      </c>
      <c r="J124" s="38" t="s">
        <v>4</v>
      </c>
      <c r="K124" s="38" t="s">
        <v>222</v>
      </c>
      <c r="L124" s="38" t="s">
        <v>225</v>
      </c>
      <c r="M124" s="40">
        <v>340000</v>
      </c>
      <c r="N124" s="40">
        <v>340000</v>
      </c>
      <c r="O124" s="40">
        <v>0</v>
      </c>
      <c r="P124" s="40">
        <v>0</v>
      </c>
      <c r="Q124" s="40">
        <v>340000</v>
      </c>
      <c r="R124" s="40">
        <v>0</v>
      </c>
      <c r="S124" s="40">
        <v>0</v>
      </c>
      <c r="T124" s="40" t="s">
        <v>4</v>
      </c>
      <c r="U124" s="40">
        <v>0</v>
      </c>
      <c r="V124" s="40">
        <v>0</v>
      </c>
      <c r="W124" s="40">
        <v>0</v>
      </c>
      <c r="X124" s="40">
        <v>0</v>
      </c>
      <c r="Y124" s="40">
        <v>0</v>
      </c>
      <c r="Z124" s="40">
        <v>0</v>
      </c>
      <c r="AA124" s="40">
        <v>0</v>
      </c>
      <c r="AB124" s="40">
        <v>0</v>
      </c>
      <c r="AC124" s="40">
        <v>0</v>
      </c>
      <c r="AD124" s="40">
        <v>0</v>
      </c>
      <c r="AE124" s="40">
        <v>0</v>
      </c>
      <c r="AF124" s="40">
        <v>0</v>
      </c>
      <c r="AG124" s="40">
        <v>0</v>
      </c>
      <c r="AH124" s="40">
        <v>0</v>
      </c>
      <c r="AI124" s="40">
        <v>0</v>
      </c>
      <c r="AJ124" s="40">
        <v>0</v>
      </c>
      <c r="AK124" s="40">
        <v>0</v>
      </c>
      <c r="AL124" s="40">
        <v>0</v>
      </c>
      <c r="AM124" s="40">
        <v>6758.66</v>
      </c>
      <c r="AN124" s="40">
        <v>0</v>
      </c>
      <c r="AO124" s="40">
        <v>10576.9</v>
      </c>
      <c r="AP124" s="40">
        <v>0</v>
      </c>
      <c r="AQ124" s="40">
        <v>0</v>
      </c>
      <c r="AR124" s="40">
        <v>0</v>
      </c>
      <c r="AS124" s="40">
        <v>0</v>
      </c>
      <c r="AT124" s="40">
        <v>17316.37</v>
      </c>
      <c r="AU124" s="40">
        <v>0</v>
      </c>
      <c r="AV124" s="40">
        <v>0</v>
      </c>
      <c r="AW124" s="40">
        <v>0</v>
      </c>
      <c r="AX124" s="40">
        <v>0</v>
      </c>
      <c r="AY124" s="40">
        <v>34651.929999999993</v>
      </c>
      <c r="AZ124" s="40">
        <v>34651.929999999993</v>
      </c>
      <c r="BA124" s="40">
        <v>0</v>
      </c>
      <c r="BB124" s="40">
        <v>86358.76</v>
      </c>
      <c r="BC124" s="40">
        <v>0</v>
      </c>
      <c r="BD124" s="40">
        <v>0</v>
      </c>
      <c r="BE124" s="40">
        <v>0</v>
      </c>
      <c r="BF124" s="40">
        <v>0</v>
      </c>
      <c r="BG124" s="40">
        <v>0</v>
      </c>
      <c r="BH124" s="40">
        <v>19675.57</v>
      </c>
      <c r="BI124" s="40">
        <v>0</v>
      </c>
      <c r="BJ124" s="40">
        <v>0</v>
      </c>
      <c r="BK124" s="40">
        <v>0</v>
      </c>
      <c r="BL124" s="40">
        <v>88400.97</v>
      </c>
      <c r="BM124" s="40">
        <v>194435.3</v>
      </c>
      <c r="BN124" s="40">
        <v>0</v>
      </c>
      <c r="BO124" s="40">
        <v>0</v>
      </c>
      <c r="BP124" s="40">
        <v>45725.82</v>
      </c>
      <c r="BQ124" s="40">
        <v>0</v>
      </c>
      <c r="BR124" s="40">
        <v>0</v>
      </c>
      <c r="BS124" s="40">
        <v>0</v>
      </c>
      <c r="BT124" s="40">
        <v>0</v>
      </c>
      <c r="BU124" s="40">
        <v>64119</v>
      </c>
      <c r="BV124" s="40">
        <v>0</v>
      </c>
      <c r="BW124" s="40">
        <v>0</v>
      </c>
      <c r="BX124" s="40">
        <v>0</v>
      </c>
      <c r="BY124" s="40">
        <v>0</v>
      </c>
      <c r="BZ124" s="40">
        <v>109844.82</v>
      </c>
      <c r="CA124" s="40">
        <v>0</v>
      </c>
      <c r="CB124" s="40">
        <v>0</v>
      </c>
      <c r="CC124" s="40">
        <v>0</v>
      </c>
      <c r="CD124" s="40">
        <v>0</v>
      </c>
      <c r="CE124" s="40">
        <v>0</v>
      </c>
      <c r="CF124" s="40">
        <v>0</v>
      </c>
      <c r="CG124" s="40">
        <v>0</v>
      </c>
      <c r="CH124" s="40">
        <v>0</v>
      </c>
      <c r="CI124" s="40">
        <v>0</v>
      </c>
      <c r="CJ124" s="40">
        <v>0</v>
      </c>
      <c r="CK124" s="40">
        <v>0</v>
      </c>
      <c r="CL124" s="40">
        <v>0</v>
      </c>
      <c r="CM124" s="40">
        <v>0</v>
      </c>
      <c r="CN124" s="40">
        <v>338932.05</v>
      </c>
      <c r="CO124" s="40">
        <v>0</v>
      </c>
      <c r="CP124" s="40">
        <v>0</v>
      </c>
      <c r="CQ124" s="40">
        <v>0</v>
      </c>
      <c r="CR124" s="40">
        <v>0</v>
      </c>
      <c r="CS124" s="40">
        <v>0</v>
      </c>
      <c r="CT124" s="40">
        <v>0</v>
      </c>
      <c r="CU124" s="173" t="s">
        <v>1327</v>
      </c>
      <c r="CV124" s="40">
        <v>0</v>
      </c>
      <c r="CW124" s="40">
        <v>0</v>
      </c>
      <c r="CX124" s="40">
        <v>0</v>
      </c>
      <c r="CY124" s="40">
        <v>0</v>
      </c>
      <c r="CZ124" s="40">
        <v>0</v>
      </c>
      <c r="DA124" s="40">
        <v>0</v>
      </c>
      <c r="DB124" s="215" t="s">
        <v>1327</v>
      </c>
      <c r="DC124" s="40">
        <v>0</v>
      </c>
      <c r="DD124" s="40">
        <v>0</v>
      </c>
      <c r="DE124" s="40">
        <v>0</v>
      </c>
      <c r="DF124" s="40">
        <v>0</v>
      </c>
      <c r="DG124" s="40">
        <v>0</v>
      </c>
      <c r="DH124" s="40">
        <v>0</v>
      </c>
      <c r="DI124" s="215" t="s">
        <v>1327</v>
      </c>
      <c r="DJ124" s="40">
        <v>0</v>
      </c>
      <c r="DK124" s="40">
        <v>0</v>
      </c>
      <c r="DL124" s="40">
        <v>0</v>
      </c>
      <c r="DM124" s="40">
        <v>0</v>
      </c>
      <c r="DN124" s="40">
        <v>0</v>
      </c>
      <c r="DO124" s="40">
        <v>0</v>
      </c>
      <c r="DP124" s="215" t="s">
        <v>1327</v>
      </c>
      <c r="DQ124" s="40">
        <v>0</v>
      </c>
      <c r="DR124" s="40">
        <v>0</v>
      </c>
      <c r="DS124" s="40">
        <v>0</v>
      </c>
      <c r="DT124" s="40">
        <v>0</v>
      </c>
      <c r="DU124" s="40">
        <v>0</v>
      </c>
      <c r="DV124" s="40">
        <v>0</v>
      </c>
      <c r="DW124" s="215" t="s">
        <v>1327</v>
      </c>
      <c r="DX124" s="40">
        <v>0</v>
      </c>
      <c r="DY124" s="40">
        <v>0</v>
      </c>
      <c r="DZ124" s="40">
        <v>0</v>
      </c>
      <c r="EA124" s="40">
        <v>0</v>
      </c>
      <c r="EB124" s="40">
        <v>0</v>
      </c>
      <c r="EC124" s="40">
        <v>0</v>
      </c>
      <c r="ED124" s="215" t="s">
        <v>1327</v>
      </c>
      <c r="EE124" s="40">
        <v>0</v>
      </c>
      <c r="EF124" s="40">
        <v>0</v>
      </c>
      <c r="EG124" s="40">
        <v>0</v>
      </c>
      <c r="EH124" s="40">
        <v>0</v>
      </c>
      <c r="EI124" s="40">
        <v>0</v>
      </c>
      <c r="EJ124" s="40">
        <v>0</v>
      </c>
      <c r="EK124" s="215" t="s">
        <v>1327</v>
      </c>
      <c r="EL124" s="40">
        <v>0</v>
      </c>
      <c r="EM124" s="40">
        <v>0</v>
      </c>
      <c r="EN124" s="40">
        <v>0</v>
      </c>
      <c r="EO124" s="40">
        <v>0</v>
      </c>
      <c r="EP124" s="40">
        <v>0</v>
      </c>
      <c r="EQ124" s="40">
        <v>0</v>
      </c>
      <c r="ER124" s="215" t="s">
        <v>1327</v>
      </c>
      <c r="ES124" s="40">
        <v>0</v>
      </c>
      <c r="ET124" s="40">
        <v>0</v>
      </c>
      <c r="EU124" s="40">
        <v>0</v>
      </c>
      <c r="EV124" s="40">
        <v>0</v>
      </c>
      <c r="EW124" s="40">
        <v>0</v>
      </c>
      <c r="EX124" s="40">
        <v>0</v>
      </c>
      <c r="EY124" s="215" t="s">
        <v>1327</v>
      </c>
      <c r="EZ124" s="40">
        <v>0</v>
      </c>
      <c r="FA124" s="40">
        <v>0</v>
      </c>
      <c r="FB124" s="40">
        <v>0</v>
      </c>
      <c r="FC124" s="40">
        <v>0</v>
      </c>
      <c r="FD124" s="40">
        <v>0</v>
      </c>
      <c r="FE124" s="40">
        <v>0</v>
      </c>
      <c r="FF124" s="215" t="s">
        <v>1327</v>
      </c>
      <c r="FG124" s="40">
        <v>0</v>
      </c>
      <c r="FH124" s="40">
        <v>0</v>
      </c>
      <c r="FI124" s="40">
        <v>0</v>
      </c>
      <c r="FJ124" s="40">
        <v>0</v>
      </c>
      <c r="FK124" s="40">
        <v>0</v>
      </c>
      <c r="FL124" s="40">
        <v>0</v>
      </c>
      <c r="FM124" s="215" t="s">
        <v>1327</v>
      </c>
      <c r="FN124" s="40">
        <v>0</v>
      </c>
      <c r="FO124" s="40">
        <v>0</v>
      </c>
      <c r="FP124" s="40">
        <v>0</v>
      </c>
      <c r="FQ124" s="215" t="s">
        <v>1327</v>
      </c>
      <c r="FR124" s="40">
        <v>0</v>
      </c>
      <c r="FS124" s="40">
        <v>0</v>
      </c>
      <c r="FT124" s="40">
        <v>0</v>
      </c>
      <c r="FU124" s="215" t="s">
        <v>1327</v>
      </c>
      <c r="FV124" s="40">
        <v>0</v>
      </c>
      <c r="FW124" s="40">
        <v>0</v>
      </c>
      <c r="FX124" s="40">
        <v>0</v>
      </c>
      <c r="FY124" s="215" t="s">
        <v>1327</v>
      </c>
      <c r="FZ124" s="40">
        <v>0</v>
      </c>
      <c r="GA124" s="40">
        <v>0</v>
      </c>
      <c r="GB124" s="40">
        <v>0</v>
      </c>
      <c r="GC124" s="215" t="s">
        <v>1327</v>
      </c>
      <c r="GD124" s="40">
        <v>0</v>
      </c>
      <c r="GE124" s="283">
        <v>0</v>
      </c>
      <c r="GF124" s="283">
        <v>0</v>
      </c>
      <c r="GG124" s="284">
        <v>338932.05</v>
      </c>
      <c r="GH124" s="285"/>
    </row>
    <row r="125" spans="1:190" ht="75" customHeight="1" x14ac:dyDescent="0.3">
      <c r="A125" s="254" t="s">
        <v>1111</v>
      </c>
      <c r="B125" s="35">
        <v>113</v>
      </c>
      <c r="C125" s="38">
        <v>4</v>
      </c>
      <c r="D125" s="37" t="s">
        <v>134</v>
      </c>
      <c r="E125" s="37" t="s">
        <v>249</v>
      </c>
      <c r="F125" s="37" t="s">
        <v>488</v>
      </c>
      <c r="G125" s="41">
        <v>1</v>
      </c>
      <c r="H125" s="38" t="s">
        <v>1111</v>
      </c>
      <c r="I125" s="41" t="s">
        <v>41</v>
      </c>
      <c r="J125" s="41" t="s">
        <v>6</v>
      </c>
      <c r="K125" s="38" t="s">
        <v>221</v>
      </c>
      <c r="L125" s="38" t="s">
        <v>225</v>
      </c>
      <c r="M125" s="40">
        <v>5844894.9800000004</v>
      </c>
      <c r="N125" s="40">
        <v>5844894.9800000004</v>
      </c>
      <c r="O125" s="40">
        <v>5844894.9800000004</v>
      </c>
      <c r="P125" s="40">
        <v>0</v>
      </c>
      <c r="Q125" s="40">
        <v>0</v>
      </c>
      <c r="R125" s="40">
        <v>0</v>
      </c>
      <c r="S125" s="40">
        <v>0</v>
      </c>
      <c r="T125" s="40" t="s">
        <v>6</v>
      </c>
      <c r="U125" s="40">
        <v>0</v>
      </c>
      <c r="V125" s="40">
        <v>0</v>
      </c>
      <c r="W125" s="40">
        <v>0</v>
      </c>
      <c r="X125" s="40">
        <v>0</v>
      </c>
      <c r="Y125" s="40">
        <v>0</v>
      </c>
      <c r="Z125" s="40">
        <v>0</v>
      </c>
      <c r="AA125" s="40">
        <v>0</v>
      </c>
      <c r="AB125" s="40">
        <v>0</v>
      </c>
      <c r="AC125" s="40">
        <v>0</v>
      </c>
      <c r="AD125" s="40">
        <v>0</v>
      </c>
      <c r="AE125" s="40">
        <v>0</v>
      </c>
      <c r="AF125" s="40">
        <v>0</v>
      </c>
      <c r="AG125" s="40">
        <v>0</v>
      </c>
      <c r="AH125" s="40">
        <v>0</v>
      </c>
      <c r="AI125" s="40">
        <v>0</v>
      </c>
      <c r="AJ125" s="40">
        <v>0</v>
      </c>
      <c r="AK125" s="40">
        <v>4730549.17</v>
      </c>
      <c r="AL125" s="40">
        <v>4730549.17</v>
      </c>
      <c r="AM125" s="40">
        <v>15713.54</v>
      </c>
      <c r="AN125" s="40">
        <v>92920.06</v>
      </c>
      <c r="AO125" s="40">
        <v>87477.64</v>
      </c>
      <c r="AP125" s="40">
        <v>0</v>
      </c>
      <c r="AQ125" s="40">
        <v>17392.2</v>
      </c>
      <c r="AR125" s="40">
        <v>439958.08999999997</v>
      </c>
      <c r="AS125" s="40">
        <v>117125.14</v>
      </c>
      <c r="AT125" s="40">
        <v>12540</v>
      </c>
      <c r="AU125" s="40">
        <v>41729.599999999999</v>
      </c>
      <c r="AV125" s="40">
        <v>0</v>
      </c>
      <c r="AW125" s="40">
        <v>6068.8</v>
      </c>
      <c r="AX125" s="40">
        <v>80305.81</v>
      </c>
      <c r="AY125" s="40">
        <v>911230.88000000012</v>
      </c>
      <c r="AZ125" s="40">
        <v>5641780.0499999998</v>
      </c>
      <c r="BA125" s="40">
        <v>0</v>
      </c>
      <c r="BB125" s="40">
        <v>0</v>
      </c>
      <c r="BC125" s="40">
        <v>115099.38</v>
      </c>
      <c r="BD125" s="40">
        <v>0</v>
      </c>
      <c r="BE125" s="40">
        <v>0</v>
      </c>
      <c r="BF125" s="40">
        <v>0</v>
      </c>
      <c r="BG125" s="40">
        <v>0</v>
      </c>
      <c r="BH125" s="40">
        <v>0</v>
      </c>
      <c r="BI125" s="40">
        <v>0</v>
      </c>
      <c r="BJ125" s="40">
        <v>0</v>
      </c>
      <c r="BK125" s="40">
        <v>0</v>
      </c>
      <c r="BL125" s="40">
        <v>0</v>
      </c>
      <c r="BM125" s="40">
        <v>115099.38</v>
      </c>
      <c r="BN125" s="40">
        <v>0</v>
      </c>
      <c r="BO125" s="40">
        <v>0</v>
      </c>
      <c r="BP125" s="40">
        <v>0</v>
      </c>
      <c r="BQ125" s="40">
        <v>0</v>
      </c>
      <c r="BR125" s="40">
        <v>0</v>
      </c>
      <c r="BS125" s="40">
        <v>0</v>
      </c>
      <c r="BT125" s="40">
        <v>0</v>
      </c>
      <c r="BU125" s="40">
        <v>52390.44</v>
      </c>
      <c r="BV125" s="40">
        <v>0</v>
      </c>
      <c r="BW125" s="40">
        <v>0</v>
      </c>
      <c r="BX125" s="40">
        <v>35624.769999999997</v>
      </c>
      <c r="BY125" s="40">
        <v>0</v>
      </c>
      <c r="BZ125" s="40">
        <v>88015.209999999992</v>
      </c>
      <c r="CA125" s="40">
        <v>0</v>
      </c>
      <c r="CB125" s="40">
        <v>0</v>
      </c>
      <c r="CC125" s="40">
        <v>0</v>
      </c>
      <c r="CD125" s="40">
        <v>-55050.26</v>
      </c>
      <c r="CE125" s="40">
        <v>0</v>
      </c>
      <c r="CF125" s="40">
        <v>0</v>
      </c>
      <c r="CG125" s="40">
        <v>0</v>
      </c>
      <c r="CH125" s="40">
        <v>0</v>
      </c>
      <c r="CI125" s="40">
        <v>0</v>
      </c>
      <c r="CJ125" s="40">
        <v>0</v>
      </c>
      <c r="CK125" s="40">
        <v>0</v>
      </c>
      <c r="CL125" s="40">
        <v>0</v>
      </c>
      <c r="CM125" s="40">
        <v>-55050.26</v>
      </c>
      <c r="CN125" s="40">
        <v>5189844.38</v>
      </c>
      <c r="CO125" s="40">
        <v>0</v>
      </c>
      <c r="CP125" s="40">
        <v>0</v>
      </c>
      <c r="CQ125" s="40">
        <v>0</v>
      </c>
      <c r="CR125" s="40">
        <v>0</v>
      </c>
      <c r="CS125" s="40">
        <v>0</v>
      </c>
      <c r="CT125" s="40">
        <v>0</v>
      </c>
      <c r="CU125" s="173" t="s">
        <v>1327</v>
      </c>
      <c r="CV125" s="40">
        <v>0</v>
      </c>
      <c r="CW125" s="40">
        <v>0</v>
      </c>
      <c r="CX125" s="40">
        <v>0</v>
      </c>
      <c r="CY125" s="40">
        <v>0</v>
      </c>
      <c r="CZ125" s="40">
        <v>0</v>
      </c>
      <c r="DA125" s="40">
        <v>0</v>
      </c>
      <c r="DB125" s="215" t="s">
        <v>1327</v>
      </c>
      <c r="DC125" s="40">
        <v>0</v>
      </c>
      <c r="DD125" s="40">
        <v>0</v>
      </c>
      <c r="DE125" s="40">
        <v>0</v>
      </c>
      <c r="DF125" s="40">
        <v>0</v>
      </c>
      <c r="DG125" s="40">
        <v>0</v>
      </c>
      <c r="DH125" s="40">
        <v>0</v>
      </c>
      <c r="DI125" s="215" t="s">
        <v>1327</v>
      </c>
      <c r="DJ125" s="40">
        <v>0</v>
      </c>
      <c r="DK125" s="40">
        <v>0</v>
      </c>
      <c r="DL125" s="40">
        <v>0</v>
      </c>
      <c r="DM125" s="40">
        <v>0</v>
      </c>
      <c r="DN125" s="40">
        <v>0</v>
      </c>
      <c r="DO125" s="40">
        <v>0</v>
      </c>
      <c r="DP125" s="215" t="s">
        <v>1327</v>
      </c>
      <c r="DQ125" s="40">
        <v>0</v>
      </c>
      <c r="DR125" s="40">
        <v>0</v>
      </c>
      <c r="DS125" s="40">
        <v>-600000</v>
      </c>
      <c r="DT125" s="40">
        <v>0</v>
      </c>
      <c r="DU125" s="40">
        <v>600000</v>
      </c>
      <c r="DV125" s="40">
        <v>-600000</v>
      </c>
      <c r="DW125" s="215" t="s">
        <v>1327</v>
      </c>
      <c r="DX125" s="212">
        <v>-600000</v>
      </c>
      <c r="DY125" s="40">
        <v>0</v>
      </c>
      <c r="DZ125" s="40">
        <v>0</v>
      </c>
      <c r="EA125" s="40">
        <v>0</v>
      </c>
      <c r="EB125" s="40">
        <v>600000</v>
      </c>
      <c r="EC125" s="40">
        <v>-600000</v>
      </c>
      <c r="ED125" s="215" t="s">
        <v>1327</v>
      </c>
      <c r="EE125" s="212">
        <v>-600000</v>
      </c>
      <c r="EF125" s="40">
        <v>0</v>
      </c>
      <c r="EG125" s="40">
        <v>0</v>
      </c>
      <c r="EH125" s="40">
        <v>0</v>
      </c>
      <c r="EI125" s="40">
        <v>600000</v>
      </c>
      <c r="EJ125" s="40">
        <v>-600000</v>
      </c>
      <c r="EK125" s="215" t="s">
        <v>1327</v>
      </c>
      <c r="EL125" s="212">
        <v>-600000</v>
      </c>
      <c r="EM125" s="40">
        <v>0</v>
      </c>
      <c r="EN125" s="40">
        <v>0</v>
      </c>
      <c r="EO125" s="40">
        <v>0</v>
      </c>
      <c r="EP125" s="40">
        <v>600000</v>
      </c>
      <c r="EQ125" s="40">
        <v>-600000</v>
      </c>
      <c r="ER125" s="215" t="s">
        <v>1327</v>
      </c>
      <c r="ES125" s="212">
        <v>-600000</v>
      </c>
      <c r="ET125" s="40">
        <v>0</v>
      </c>
      <c r="EU125" s="40">
        <v>0</v>
      </c>
      <c r="EV125" s="40">
        <v>0</v>
      </c>
      <c r="EW125" s="40">
        <v>600000</v>
      </c>
      <c r="EX125" s="40">
        <v>-600000</v>
      </c>
      <c r="EY125" s="215" t="s">
        <v>1327</v>
      </c>
      <c r="EZ125" s="212">
        <v>-600000</v>
      </c>
      <c r="FA125" s="40">
        <v>0</v>
      </c>
      <c r="FB125" s="40">
        <v>0</v>
      </c>
      <c r="FC125" s="40">
        <v>0</v>
      </c>
      <c r="FD125" s="40">
        <v>600000</v>
      </c>
      <c r="FE125" s="40">
        <v>-600000</v>
      </c>
      <c r="FF125" s="215" t="s">
        <v>1327</v>
      </c>
      <c r="FG125" s="212">
        <v>-600000</v>
      </c>
      <c r="FH125" s="40">
        <v>0</v>
      </c>
      <c r="FI125" s="40">
        <v>0</v>
      </c>
      <c r="FJ125" s="40">
        <v>0</v>
      </c>
      <c r="FK125" s="40">
        <v>0</v>
      </c>
      <c r="FL125" s="40">
        <v>0</v>
      </c>
      <c r="FM125" s="215" t="s">
        <v>1327</v>
      </c>
      <c r="FN125" s="40">
        <v>0</v>
      </c>
      <c r="FO125" s="40">
        <v>0</v>
      </c>
      <c r="FP125" s="40">
        <v>0</v>
      </c>
      <c r="FQ125" s="215" t="s">
        <v>1327</v>
      </c>
      <c r="FR125" s="40">
        <v>0</v>
      </c>
      <c r="FS125" s="40">
        <v>0</v>
      </c>
      <c r="FT125" s="40">
        <v>0</v>
      </c>
      <c r="FU125" s="215" t="s">
        <v>1327</v>
      </c>
      <c r="FV125" s="40">
        <v>0</v>
      </c>
      <c r="FW125" s="40">
        <v>0</v>
      </c>
      <c r="FX125" s="40">
        <v>0</v>
      </c>
      <c r="FY125" s="215" t="s">
        <v>1327</v>
      </c>
      <c r="FZ125" s="40">
        <v>0</v>
      </c>
      <c r="GA125" s="40">
        <v>0</v>
      </c>
      <c r="GB125" s="40">
        <v>0</v>
      </c>
      <c r="GC125" s="215" t="s">
        <v>1327</v>
      </c>
      <c r="GD125" s="40">
        <v>0</v>
      </c>
      <c r="GE125" s="283">
        <v>0</v>
      </c>
      <c r="GF125" s="283">
        <v>0</v>
      </c>
      <c r="GG125" s="284">
        <v>5789844.3799999999</v>
      </c>
      <c r="GH125" s="285"/>
    </row>
    <row r="126" spans="1:190" ht="75" customHeight="1" x14ac:dyDescent="0.3">
      <c r="A126" s="254" t="s">
        <v>1112</v>
      </c>
      <c r="B126" s="35">
        <v>114</v>
      </c>
      <c r="C126" s="38">
        <v>4</v>
      </c>
      <c r="D126" s="37" t="s">
        <v>134</v>
      </c>
      <c r="E126" s="37" t="s">
        <v>249</v>
      </c>
      <c r="F126" s="37" t="s">
        <v>488</v>
      </c>
      <c r="G126" s="41">
        <v>2</v>
      </c>
      <c r="H126" s="38" t="s">
        <v>1112</v>
      </c>
      <c r="I126" s="41" t="s">
        <v>41</v>
      </c>
      <c r="J126" s="41" t="s">
        <v>6</v>
      </c>
      <c r="K126" s="38" t="s">
        <v>221</v>
      </c>
      <c r="L126" s="38" t="s">
        <v>225</v>
      </c>
      <c r="M126" s="40">
        <v>6012122</v>
      </c>
      <c r="N126" s="40">
        <v>6012122</v>
      </c>
      <c r="O126" s="40">
        <v>6012122</v>
      </c>
      <c r="P126" s="40">
        <v>0</v>
      </c>
      <c r="Q126" s="40">
        <v>0</v>
      </c>
      <c r="R126" s="40">
        <v>0</v>
      </c>
      <c r="S126" s="40">
        <v>0</v>
      </c>
      <c r="T126" s="40" t="s">
        <v>6</v>
      </c>
      <c r="U126" s="40">
        <v>0</v>
      </c>
      <c r="V126" s="40">
        <v>0</v>
      </c>
      <c r="W126" s="40">
        <v>0</v>
      </c>
      <c r="X126" s="40">
        <v>0</v>
      </c>
      <c r="Y126" s="40">
        <v>0</v>
      </c>
      <c r="Z126" s="40">
        <v>0</v>
      </c>
      <c r="AA126" s="40">
        <v>0</v>
      </c>
      <c r="AB126" s="40">
        <v>0</v>
      </c>
      <c r="AC126" s="40">
        <v>0</v>
      </c>
      <c r="AD126" s="40">
        <v>0</v>
      </c>
      <c r="AE126" s="40">
        <v>0</v>
      </c>
      <c r="AF126" s="40">
        <v>0</v>
      </c>
      <c r="AG126" s="40">
        <v>0</v>
      </c>
      <c r="AH126" s="40">
        <v>0</v>
      </c>
      <c r="AI126" s="40">
        <v>0</v>
      </c>
      <c r="AJ126" s="40">
        <v>0</v>
      </c>
      <c r="AK126" s="40">
        <v>0</v>
      </c>
      <c r="AL126" s="40">
        <v>0</v>
      </c>
      <c r="AM126" s="40">
        <v>0</v>
      </c>
      <c r="AN126" s="40">
        <v>0</v>
      </c>
      <c r="AO126" s="40">
        <v>238300</v>
      </c>
      <c r="AP126" s="40">
        <v>582517.6</v>
      </c>
      <c r="AQ126" s="40">
        <v>82474.94</v>
      </c>
      <c r="AR126" s="40">
        <v>414592.51</v>
      </c>
      <c r="AS126" s="40">
        <v>297773.91000000003</v>
      </c>
      <c r="AT126" s="40">
        <v>901620.88</v>
      </c>
      <c r="AU126" s="40">
        <v>0</v>
      </c>
      <c r="AV126" s="40">
        <v>699216.55</v>
      </c>
      <c r="AW126" s="40">
        <v>73320</v>
      </c>
      <c r="AX126" s="40">
        <v>594863.93000000005</v>
      </c>
      <c r="AY126" s="40">
        <v>3884680.32</v>
      </c>
      <c r="AZ126" s="40">
        <v>3884680.32</v>
      </c>
      <c r="BA126" s="40">
        <v>65710.19</v>
      </c>
      <c r="BB126" s="40">
        <v>213253.18</v>
      </c>
      <c r="BC126" s="40">
        <v>117413.59</v>
      </c>
      <c r="BD126" s="40">
        <v>0</v>
      </c>
      <c r="BE126" s="40">
        <v>0</v>
      </c>
      <c r="BF126" s="40">
        <v>47834.68</v>
      </c>
      <c r="BG126" s="40">
        <v>78507.820000000007</v>
      </c>
      <c r="BH126" s="40">
        <v>0</v>
      </c>
      <c r="BI126" s="40">
        <v>0</v>
      </c>
      <c r="BJ126" s="40">
        <v>0</v>
      </c>
      <c r="BK126" s="40">
        <v>0</v>
      </c>
      <c r="BL126" s="40">
        <v>499583.59</v>
      </c>
      <c r="BM126" s="40">
        <v>1022303.05</v>
      </c>
      <c r="BN126" s="40">
        <v>158933.51</v>
      </c>
      <c r="BO126" s="40">
        <v>0</v>
      </c>
      <c r="BP126" s="40">
        <v>56859.69</v>
      </c>
      <c r="BQ126" s="40">
        <v>0</v>
      </c>
      <c r="BR126" s="40">
        <v>198935.07</v>
      </c>
      <c r="BS126" s="40">
        <v>0</v>
      </c>
      <c r="BT126" s="40">
        <v>98664.53</v>
      </c>
      <c r="BU126" s="40">
        <v>66223.8</v>
      </c>
      <c r="BV126" s="40">
        <v>55347.03</v>
      </c>
      <c r="BW126" s="40">
        <v>100000</v>
      </c>
      <c r="BX126" s="40">
        <v>0</v>
      </c>
      <c r="BY126" s="40">
        <v>0</v>
      </c>
      <c r="BZ126" s="40">
        <v>734963.63000000012</v>
      </c>
      <c r="CA126" s="40">
        <v>0</v>
      </c>
      <c r="CB126" s="40">
        <v>0</v>
      </c>
      <c r="CC126" s="40">
        <v>0</v>
      </c>
      <c r="CD126" s="40">
        <v>0</v>
      </c>
      <c r="CE126" s="40">
        <v>0</v>
      </c>
      <c r="CF126" s="40">
        <v>0</v>
      </c>
      <c r="CG126" s="40">
        <v>0</v>
      </c>
      <c r="CH126" s="40">
        <v>59427.87</v>
      </c>
      <c r="CI126" s="40">
        <v>94921.43</v>
      </c>
      <c r="CJ126" s="40">
        <v>62869.509999999995</v>
      </c>
      <c r="CK126" s="40">
        <v>0</v>
      </c>
      <c r="CL126" s="40">
        <v>0</v>
      </c>
      <c r="CM126" s="40">
        <v>217218.81</v>
      </c>
      <c r="CN126" s="40">
        <v>5782772.9499999993</v>
      </c>
      <c r="CO126" s="40">
        <v>0</v>
      </c>
      <c r="CP126" s="40">
        <v>0</v>
      </c>
      <c r="CQ126" s="40">
        <v>0</v>
      </c>
      <c r="CR126" s="40">
        <v>0</v>
      </c>
      <c r="CS126" s="40">
        <v>0</v>
      </c>
      <c r="CT126" s="40">
        <v>0</v>
      </c>
      <c r="CU126" s="173" t="s">
        <v>1327</v>
      </c>
      <c r="CV126" s="40">
        <v>0</v>
      </c>
      <c r="CW126" s="40">
        <v>13358.21</v>
      </c>
      <c r="CX126" s="40">
        <v>0</v>
      </c>
      <c r="CY126" s="40">
        <v>13358.21</v>
      </c>
      <c r="CZ126" s="40">
        <v>0</v>
      </c>
      <c r="DA126" s="40">
        <v>0</v>
      </c>
      <c r="DB126" s="215">
        <v>0</v>
      </c>
      <c r="DC126" s="40">
        <v>-13358.21</v>
      </c>
      <c r="DD126" s="40">
        <v>0</v>
      </c>
      <c r="DE126" s="40">
        <v>-89751.07</v>
      </c>
      <c r="DF126" s="40">
        <v>13358.21</v>
      </c>
      <c r="DG126" s="40">
        <v>89751.07</v>
      </c>
      <c r="DH126" s="40">
        <v>-89751.07</v>
      </c>
      <c r="DI126" s="215">
        <v>-6.7187946588652228</v>
      </c>
      <c r="DJ126" s="40">
        <v>-103109.28</v>
      </c>
      <c r="DK126" s="40">
        <v>0</v>
      </c>
      <c r="DL126" s="40">
        <v>0</v>
      </c>
      <c r="DM126" s="40">
        <v>13358.21</v>
      </c>
      <c r="DN126" s="40">
        <v>89751.07</v>
      </c>
      <c r="DO126" s="40">
        <v>-89751.07</v>
      </c>
      <c r="DP126" s="215">
        <v>-6.7187946588652228</v>
      </c>
      <c r="DQ126" s="40">
        <v>-103109.28</v>
      </c>
      <c r="DR126" s="40">
        <v>0</v>
      </c>
      <c r="DS126" s="40">
        <v>13358.21</v>
      </c>
      <c r="DT126" s="40">
        <v>13358.21</v>
      </c>
      <c r="DU126" s="40">
        <v>89751.07</v>
      </c>
      <c r="DV126" s="40">
        <v>-76392.860000000015</v>
      </c>
      <c r="DW126" s="215">
        <v>-5.7187946588652236</v>
      </c>
      <c r="DX126" s="40">
        <v>-89751.07</v>
      </c>
      <c r="DY126" s="40">
        <v>0</v>
      </c>
      <c r="DZ126" s="40">
        <v>0</v>
      </c>
      <c r="EA126" s="40">
        <v>13358.21</v>
      </c>
      <c r="EB126" s="40">
        <v>89751.07</v>
      </c>
      <c r="EC126" s="40">
        <v>-76392.860000000015</v>
      </c>
      <c r="ED126" s="215">
        <v>-5.7187946588652236</v>
      </c>
      <c r="EE126" s="40">
        <v>-89751.07</v>
      </c>
      <c r="EF126" s="40">
        <v>0</v>
      </c>
      <c r="EG126" s="40">
        <v>0</v>
      </c>
      <c r="EH126" s="40">
        <v>13358.21</v>
      </c>
      <c r="EI126" s="40">
        <v>89751.07</v>
      </c>
      <c r="EJ126" s="40">
        <v>-76392.860000000015</v>
      </c>
      <c r="EK126" s="215">
        <v>-5.7187946588652236</v>
      </c>
      <c r="EL126" s="40">
        <v>-89751.07</v>
      </c>
      <c r="EM126" s="40">
        <v>0</v>
      </c>
      <c r="EN126" s="40">
        <v>0</v>
      </c>
      <c r="EO126" s="40">
        <v>13358.21</v>
      </c>
      <c r="EP126" s="40">
        <v>89751.07</v>
      </c>
      <c r="EQ126" s="40">
        <v>-76392.860000000015</v>
      </c>
      <c r="ER126" s="215">
        <v>-5.7187946588652236</v>
      </c>
      <c r="ES126" s="40">
        <v>-89751.07</v>
      </c>
      <c r="ET126" s="40">
        <v>0</v>
      </c>
      <c r="EU126" s="40">
        <v>0</v>
      </c>
      <c r="EV126" s="40">
        <v>13358.21</v>
      </c>
      <c r="EW126" s="40">
        <v>89751.07</v>
      </c>
      <c r="EX126" s="40">
        <v>-76392.860000000015</v>
      </c>
      <c r="EY126" s="215">
        <v>-5.7187946588652236</v>
      </c>
      <c r="EZ126" s="40">
        <v>-89751.07</v>
      </c>
      <c r="FA126" s="40">
        <v>0</v>
      </c>
      <c r="FB126" s="40">
        <v>0</v>
      </c>
      <c r="FC126" s="40">
        <v>13358.21</v>
      </c>
      <c r="FD126" s="40">
        <v>89751.07</v>
      </c>
      <c r="FE126" s="40">
        <v>-76392.860000000015</v>
      </c>
      <c r="FF126" s="215">
        <v>-5.7187946588652236</v>
      </c>
      <c r="FG126" s="40">
        <v>-89751.07</v>
      </c>
      <c r="FH126" s="40">
        <v>0</v>
      </c>
      <c r="FI126" s="40">
        <v>0</v>
      </c>
      <c r="FJ126" s="40">
        <v>0</v>
      </c>
      <c r="FK126" s="40">
        <v>0</v>
      </c>
      <c r="FL126" s="40">
        <v>0</v>
      </c>
      <c r="FM126" s="215" t="s">
        <v>1327</v>
      </c>
      <c r="FN126" s="40">
        <v>0</v>
      </c>
      <c r="FO126" s="40">
        <v>0</v>
      </c>
      <c r="FP126" s="40">
        <v>0</v>
      </c>
      <c r="FQ126" s="215" t="s">
        <v>1327</v>
      </c>
      <c r="FR126" s="40">
        <v>0</v>
      </c>
      <c r="FS126" s="40">
        <v>0</v>
      </c>
      <c r="FT126" s="40">
        <v>0</v>
      </c>
      <c r="FU126" s="215" t="s">
        <v>1327</v>
      </c>
      <c r="FV126" s="40">
        <v>0</v>
      </c>
      <c r="FW126" s="40">
        <v>0</v>
      </c>
      <c r="FX126" s="40">
        <v>0</v>
      </c>
      <c r="FY126" s="215" t="s">
        <v>1327</v>
      </c>
      <c r="FZ126" s="40">
        <v>0</v>
      </c>
      <c r="GA126" s="40">
        <v>0</v>
      </c>
      <c r="GB126" s="40">
        <v>0</v>
      </c>
      <c r="GC126" s="215" t="s">
        <v>1327</v>
      </c>
      <c r="GD126" s="40">
        <v>0</v>
      </c>
      <c r="GE126" s="283">
        <v>13358.21</v>
      </c>
      <c r="GF126" s="283">
        <v>0</v>
      </c>
      <c r="GG126" s="284">
        <v>5872524.0199999996</v>
      </c>
      <c r="GH126" s="285"/>
    </row>
    <row r="127" spans="1:190" ht="75" customHeight="1" x14ac:dyDescent="0.3">
      <c r="A127" s="254" t="s">
        <v>1119</v>
      </c>
      <c r="B127" s="35">
        <v>115</v>
      </c>
      <c r="C127" s="38">
        <v>4</v>
      </c>
      <c r="D127" s="37" t="s">
        <v>135</v>
      </c>
      <c r="E127" s="37" t="s">
        <v>251</v>
      </c>
      <c r="F127" s="37" t="s">
        <v>491</v>
      </c>
      <c r="G127" s="41">
        <v>3</v>
      </c>
      <c r="H127" s="38" t="s">
        <v>1119</v>
      </c>
      <c r="I127" s="41" t="s">
        <v>50</v>
      </c>
      <c r="J127" s="41" t="s">
        <v>5</v>
      </c>
      <c r="K127" s="38" t="s">
        <v>222</v>
      </c>
      <c r="L127" s="38" t="s">
        <v>225</v>
      </c>
      <c r="M127" s="40">
        <v>0</v>
      </c>
      <c r="N127" s="40">
        <v>0</v>
      </c>
      <c r="O127" s="40">
        <v>0</v>
      </c>
      <c r="P127" s="40">
        <v>0</v>
      </c>
      <c r="Q127" s="40">
        <v>0</v>
      </c>
      <c r="R127" s="40">
        <v>0</v>
      </c>
      <c r="S127" s="40">
        <v>0</v>
      </c>
      <c r="T127" s="40" t="s">
        <v>5</v>
      </c>
      <c r="U127" s="40">
        <v>0</v>
      </c>
      <c r="V127" s="40">
        <v>0</v>
      </c>
      <c r="W127" s="40">
        <v>0</v>
      </c>
      <c r="X127" s="40">
        <v>0</v>
      </c>
      <c r="Y127" s="40">
        <v>0</v>
      </c>
      <c r="Z127" s="40">
        <v>0</v>
      </c>
      <c r="AA127" s="40">
        <v>0</v>
      </c>
      <c r="AB127" s="40">
        <v>0</v>
      </c>
      <c r="AC127" s="40">
        <v>0</v>
      </c>
      <c r="AD127" s="40">
        <v>0</v>
      </c>
      <c r="AE127" s="40">
        <v>0</v>
      </c>
      <c r="AF127" s="40">
        <v>0</v>
      </c>
      <c r="AG127" s="40">
        <v>0</v>
      </c>
      <c r="AH127" s="40">
        <v>0</v>
      </c>
      <c r="AI127" s="40">
        <v>0</v>
      </c>
      <c r="AJ127" s="40">
        <v>0</v>
      </c>
      <c r="AK127" s="40">
        <v>0</v>
      </c>
      <c r="AL127" s="40">
        <v>0</v>
      </c>
      <c r="AM127" s="40">
        <v>0</v>
      </c>
      <c r="AN127" s="40">
        <v>0</v>
      </c>
      <c r="AO127" s="40">
        <v>0</v>
      </c>
      <c r="AP127" s="40">
        <v>0</v>
      </c>
      <c r="AQ127" s="40">
        <v>0</v>
      </c>
      <c r="AR127" s="40">
        <v>0</v>
      </c>
      <c r="AS127" s="40">
        <v>0</v>
      </c>
      <c r="AT127" s="40">
        <v>0</v>
      </c>
      <c r="AU127" s="40">
        <v>0</v>
      </c>
      <c r="AV127" s="40">
        <v>0</v>
      </c>
      <c r="AW127" s="40">
        <v>0</v>
      </c>
      <c r="AX127" s="40">
        <v>0</v>
      </c>
      <c r="AY127" s="40">
        <v>0</v>
      </c>
      <c r="AZ127" s="40">
        <v>0</v>
      </c>
      <c r="BA127" s="40">
        <v>0</v>
      </c>
      <c r="BB127" s="40">
        <v>0</v>
      </c>
      <c r="BC127" s="40">
        <v>0</v>
      </c>
      <c r="BD127" s="40">
        <v>0</v>
      </c>
      <c r="BE127" s="40">
        <v>0</v>
      </c>
      <c r="BF127" s="40">
        <v>0</v>
      </c>
      <c r="BG127" s="40">
        <v>0</v>
      </c>
      <c r="BH127" s="40">
        <v>0</v>
      </c>
      <c r="BI127" s="40">
        <v>0</v>
      </c>
      <c r="BJ127" s="40">
        <v>0</v>
      </c>
      <c r="BK127" s="40">
        <v>0</v>
      </c>
      <c r="BL127" s="40">
        <v>0</v>
      </c>
      <c r="BM127" s="40">
        <v>0</v>
      </c>
      <c r="BN127" s="40">
        <v>0</v>
      </c>
      <c r="BO127" s="40">
        <v>0</v>
      </c>
      <c r="BP127" s="40">
        <v>0</v>
      </c>
      <c r="BQ127" s="40">
        <v>0</v>
      </c>
      <c r="BR127" s="40">
        <v>0</v>
      </c>
      <c r="BS127" s="40">
        <v>0</v>
      </c>
      <c r="BT127" s="40">
        <v>0</v>
      </c>
      <c r="BU127" s="40">
        <v>0</v>
      </c>
      <c r="BV127" s="40">
        <v>0</v>
      </c>
      <c r="BW127" s="40">
        <v>0</v>
      </c>
      <c r="BX127" s="40">
        <v>0</v>
      </c>
      <c r="BY127" s="40">
        <v>0</v>
      </c>
      <c r="BZ127" s="40">
        <v>0</v>
      </c>
      <c r="CA127" s="40">
        <v>145269.01</v>
      </c>
      <c r="CB127" s="40">
        <v>62130.459999999977</v>
      </c>
      <c r="CC127" s="40">
        <v>102863</v>
      </c>
      <c r="CD127" s="40">
        <v>0</v>
      </c>
      <c r="CE127" s="40">
        <v>0</v>
      </c>
      <c r="CF127" s="40">
        <v>-310262.46999999997</v>
      </c>
      <c r="CG127" s="40">
        <v>0</v>
      </c>
      <c r="CH127" s="40">
        <v>0</v>
      </c>
      <c r="CI127" s="40">
        <v>0</v>
      </c>
      <c r="CJ127" s="40">
        <v>0</v>
      </c>
      <c r="CK127" s="40">
        <v>0</v>
      </c>
      <c r="CL127" s="40">
        <v>0</v>
      </c>
      <c r="CM127" s="40">
        <v>0</v>
      </c>
      <c r="CN127" s="40">
        <v>-42651.63</v>
      </c>
      <c r="CO127" s="40">
        <v>0</v>
      </c>
      <c r="CP127" s="40">
        <v>0</v>
      </c>
      <c r="CQ127" s="40">
        <v>0</v>
      </c>
      <c r="CR127" s="40">
        <v>0</v>
      </c>
      <c r="CS127" s="40">
        <v>0</v>
      </c>
      <c r="CT127" s="40">
        <v>0</v>
      </c>
      <c r="CU127" s="173" t="s">
        <v>1327</v>
      </c>
      <c r="CV127" s="40">
        <v>0</v>
      </c>
      <c r="CW127" s="40">
        <v>0</v>
      </c>
      <c r="CX127" s="40">
        <v>0</v>
      </c>
      <c r="CY127" s="40">
        <v>0</v>
      </c>
      <c r="CZ127" s="40">
        <v>0</v>
      </c>
      <c r="DA127" s="40">
        <v>0</v>
      </c>
      <c r="DB127" s="215" t="s">
        <v>1327</v>
      </c>
      <c r="DC127" s="40">
        <v>0</v>
      </c>
      <c r="DD127" s="40">
        <v>0</v>
      </c>
      <c r="DE127" s="40">
        <v>0</v>
      </c>
      <c r="DF127" s="40">
        <v>0</v>
      </c>
      <c r="DG127" s="40">
        <v>0</v>
      </c>
      <c r="DH127" s="40">
        <v>0</v>
      </c>
      <c r="DI127" s="215" t="s">
        <v>1327</v>
      </c>
      <c r="DJ127" s="40">
        <v>0</v>
      </c>
      <c r="DK127" s="40">
        <v>0</v>
      </c>
      <c r="DL127" s="40">
        <v>0</v>
      </c>
      <c r="DM127" s="40">
        <v>0</v>
      </c>
      <c r="DN127" s="40">
        <v>0</v>
      </c>
      <c r="DO127" s="40">
        <v>0</v>
      </c>
      <c r="DP127" s="215" t="s">
        <v>1327</v>
      </c>
      <c r="DQ127" s="40">
        <v>0</v>
      </c>
      <c r="DR127" s="40">
        <v>0</v>
      </c>
      <c r="DS127" s="40">
        <v>-35000</v>
      </c>
      <c r="DT127" s="40">
        <v>0</v>
      </c>
      <c r="DU127" s="40">
        <v>35000</v>
      </c>
      <c r="DV127" s="40">
        <v>-35000</v>
      </c>
      <c r="DW127" s="215" t="s">
        <v>1327</v>
      </c>
      <c r="DX127" s="40">
        <v>-35000</v>
      </c>
      <c r="DY127" s="40">
        <v>0</v>
      </c>
      <c r="DZ127" s="40">
        <v>-7651.63</v>
      </c>
      <c r="EA127" s="40">
        <v>0</v>
      </c>
      <c r="EB127" s="40">
        <v>42651.63</v>
      </c>
      <c r="EC127" s="40">
        <v>-42651.63</v>
      </c>
      <c r="ED127" s="215" t="s">
        <v>1327</v>
      </c>
      <c r="EE127" s="40">
        <v>-42651.63</v>
      </c>
      <c r="EF127" s="40">
        <v>0</v>
      </c>
      <c r="EG127" s="40">
        <v>0</v>
      </c>
      <c r="EH127" s="40">
        <v>0</v>
      </c>
      <c r="EI127" s="40">
        <v>42651.63</v>
      </c>
      <c r="EJ127" s="40">
        <v>-42651.63</v>
      </c>
      <c r="EK127" s="215" t="s">
        <v>1327</v>
      </c>
      <c r="EL127" s="40">
        <v>-42651.63</v>
      </c>
      <c r="EM127" s="40">
        <v>0</v>
      </c>
      <c r="EN127" s="40">
        <v>0</v>
      </c>
      <c r="EO127" s="40">
        <v>0</v>
      </c>
      <c r="EP127" s="40">
        <v>42651.63</v>
      </c>
      <c r="EQ127" s="40">
        <v>-42651.63</v>
      </c>
      <c r="ER127" s="215" t="s">
        <v>1327</v>
      </c>
      <c r="ES127" s="40">
        <v>-42651.63</v>
      </c>
      <c r="ET127" s="40">
        <v>0</v>
      </c>
      <c r="EU127" s="40">
        <v>0</v>
      </c>
      <c r="EV127" s="40">
        <v>0</v>
      </c>
      <c r="EW127" s="40">
        <v>42651.63</v>
      </c>
      <c r="EX127" s="40">
        <v>-42651.63</v>
      </c>
      <c r="EY127" s="215" t="s">
        <v>1327</v>
      </c>
      <c r="EZ127" s="40">
        <v>-42651.63</v>
      </c>
      <c r="FA127" s="40">
        <v>0</v>
      </c>
      <c r="FB127" s="40">
        <v>0</v>
      </c>
      <c r="FC127" s="40">
        <v>0</v>
      </c>
      <c r="FD127" s="40">
        <v>42651.63</v>
      </c>
      <c r="FE127" s="40">
        <v>-42651.63</v>
      </c>
      <c r="FF127" s="215" t="s">
        <v>1327</v>
      </c>
      <c r="FG127" s="40">
        <v>-42651.63</v>
      </c>
      <c r="FH127" s="40">
        <v>0</v>
      </c>
      <c r="FI127" s="40">
        <v>0</v>
      </c>
      <c r="FJ127" s="40">
        <v>0</v>
      </c>
      <c r="FK127" s="40">
        <v>0</v>
      </c>
      <c r="FL127" s="40">
        <v>0</v>
      </c>
      <c r="FM127" s="215" t="s">
        <v>1327</v>
      </c>
      <c r="FN127" s="40">
        <v>0</v>
      </c>
      <c r="FO127" s="40">
        <v>0</v>
      </c>
      <c r="FP127" s="40">
        <v>0</v>
      </c>
      <c r="FQ127" s="215" t="s">
        <v>1327</v>
      </c>
      <c r="FR127" s="40">
        <v>0</v>
      </c>
      <c r="FS127" s="40">
        <v>0</v>
      </c>
      <c r="FT127" s="40">
        <v>0</v>
      </c>
      <c r="FU127" s="215" t="s">
        <v>1327</v>
      </c>
      <c r="FV127" s="40">
        <v>0</v>
      </c>
      <c r="FW127" s="40">
        <v>0</v>
      </c>
      <c r="FX127" s="40">
        <v>0</v>
      </c>
      <c r="FY127" s="215" t="s">
        <v>1327</v>
      </c>
      <c r="FZ127" s="40">
        <v>0</v>
      </c>
      <c r="GA127" s="40">
        <v>0</v>
      </c>
      <c r="GB127" s="40">
        <v>0</v>
      </c>
      <c r="GC127" s="215" t="s">
        <v>1327</v>
      </c>
      <c r="GD127" s="40">
        <v>0</v>
      </c>
      <c r="GE127" s="283">
        <v>0</v>
      </c>
      <c r="GF127" s="283">
        <v>0</v>
      </c>
      <c r="GG127" s="284">
        <v>0</v>
      </c>
      <c r="GH127" s="291"/>
    </row>
    <row r="128" spans="1:190" ht="75" customHeight="1" x14ac:dyDescent="0.3">
      <c r="A128" s="254" t="s">
        <v>1120</v>
      </c>
      <c r="B128" s="35">
        <v>116</v>
      </c>
      <c r="C128" s="38">
        <v>4</v>
      </c>
      <c r="D128" s="37" t="s">
        <v>135</v>
      </c>
      <c r="E128" s="37" t="s">
        <v>251</v>
      </c>
      <c r="F128" s="37" t="s">
        <v>491</v>
      </c>
      <c r="G128" s="41">
        <v>4</v>
      </c>
      <c r="H128" s="38" t="s">
        <v>1120</v>
      </c>
      <c r="I128" s="41" t="s">
        <v>50</v>
      </c>
      <c r="J128" s="41" t="s">
        <v>5</v>
      </c>
      <c r="K128" s="38" t="s">
        <v>222</v>
      </c>
      <c r="L128" s="38" t="s">
        <v>225</v>
      </c>
      <c r="M128" s="40">
        <v>0</v>
      </c>
      <c r="N128" s="40">
        <v>0</v>
      </c>
      <c r="O128" s="40">
        <v>0</v>
      </c>
      <c r="P128" s="40">
        <v>0</v>
      </c>
      <c r="Q128" s="40">
        <v>0</v>
      </c>
      <c r="R128" s="40">
        <v>0</v>
      </c>
      <c r="S128" s="40">
        <v>0</v>
      </c>
      <c r="T128" s="40" t="s">
        <v>5</v>
      </c>
      <c r="U128" s="40">
        <v>0</v>
      </c>
      <c r="V128" s="40">
        <v>0</v>
      </c>
      <c r="W128" s="40">
        <v>0</v>
      </c>
      <c r="X128" s="40">
        <v>0</v>
      </c>
      <c r="Y128" s="40">
        <v>0</v>
      </c>
      <c r="Z128" s="40">
        <v>0</v>
      </c>
      <c r="AA128" s="40">
        <v>0</v>
      </c>
      <c r="AB128" s="40">
        <v>0</v>
      </c>
      <c r="AC128" s="40">
        <v>0</v>
      </c>
      <c r="AD128" s="40">
        <v>0</v>
      </c>
      <c r="AE128" s="40">
        <v>0</v>
      </c>
      <c r="AF128" s="40">
        <v>0</v>
      </c>
      <c r="AG128" s="40">
        <v>0</v>
      </c>
      <c r="AH128" s="40">
        <v>0</v>
      </c>
      <c r="AI128" s="40">
        <v>0</v>
      </c>
      <c r="AJ128" s="40">
        <v>0</v>
      </c>
      <c r="AK128" s="40">
        <v>0</v>
      </c>
      <c r="AL128" s="40">
        <v>0</v>
      </c>
      <c r="AM128" s="40">
        <v>0</v>
      </c>
      <c r="AN128" s="40">
        <v>0</v>
      </c>
      <c r="AO128" s="40">
        <v>0</v>
      </c>
      <c r="AP128" s="40">
        <v>0</v>
      </c>
      <c r="AQ128" s="40">
        <v>0</v>
      </c>
      <c r="AR128" s="40">
        <v>0</v>
      </c>
      <c r="AS128" s="40">
        <v>0</v>
      </c>
      <c r="AT128" s="40">
        <v>0</v>
      </c>
      <c r="AU128" s="40">
        <v>0</v>
      </c>
      <c r="AV128" s="40">
        <v>0</v>
      </c>
      <c r="AW128" s="40">
        <v>0</v>
      </c>
      <c r="AX128" s="40">
        <v>0</v>
      </c>
      <c r="AY128" s="40">
        <v>0</v>
      </c>
      <c r="AZ128" s="40">
        <v>0</v>
      </c>
      <c r="BA128" s="40">
        <v>0</v>
      </c>
      <c r="BB128" s="40">
        <v>0</v>
      </c>
      <c r="BC128" s="40">
        <v>0</v>
      </c>
      <c r="BD128" s="40">
        <v>0</v>
      </c>
      <c r="BE128" s="40">
        <v>0</v>
      </c>
      <c r="BF128" s="40">
        <v>0</v>
      </c>
      <c r="BG128" s="40">
        <v>0</v>
      </c>
      <c r="BH128" s="40">
        <v>0</v>
      </c>
      <c r="BI128" s="40">
        <v>0</v>
      </c>
      <c r="BJ128" s="40">
        <v>0</v>
      </c>
      <c r="BK128" s="40">
        <v>0</v>
      </c>
      <c r="BL128" s="40">
        <v>0</v>
      </c>
      <c r="BM128" s="40">
        <v>0</v>
      </c>
      <c r="BN128" s="40">
        <v>0</v>
      </c>
      <c r="BO128" s="40">
        <v>0</v>
      </c>
      <c r="BP128" s="40">
        <v>0</v>
      </c>
      <c r="BQ128" s="40">
        <v>0</v>
      </c>
      <c r="BR128" s="40">
        <v>0</v>
      </c>
      <c r="BS128" s="40">
        <v>0</v>
      </c>
      <c r="BT128" s="40">
        <v>0</v>
      </c>
      <c r="BU128" s="40">
        <v>0</v>
      </c>
      <c r="BV128" s="40">
        <v>0</v>
      </c>
      <c r="BW128" s="40">
        <v>0</v>
      </c>
      <c r="BX128" s="40">
        <v>0</v>
      </c>
      <c r="BY128" s="40">
        <v>0</v>
      </c>
      <c r="BZ128" s="40">
        <v>0</v>
      </c>
      <c r="CA128" s="40">
        <v>22657.599999999999</v>
      </c>
      <c r="CB128" s="40">
        <v>0</v>
      </c>
      <c r="CC128" s="40">
        <v>0</v>
      </c>
      <c r="CD128" s="40">
        <v>408780</v>
      </c>
      <c r="CE128" s="40">
        <v>0</v>
      </c>
      <c r="CF128" s="40">
        <v>-431437.6</v>
      </c>
      <c r="CG128" s="40">
        <v>0</v>
      </c>
      <c r="CH128" s="40">
        <v>0</v>
      </c>
      <c r="CI128" s="40">
        <v>0</v>
      </c>
      <c r="CJ128" s="40">
        <v>0</v>
      </c>
      <c r="CK128" s="40">
        <v>0</v>
      </c>
      <c r="CL128" s="40">
        <v>0</v>
      </c>
      <c r="CM128" s="40">
        <v>0</v>
      </c>
      <c r="CN128" s="40">
        <v>-5273.1</v>
      </c>
      <c r="CO128" s="40">
        <v>0</v>
      </c>
      <c r="CP128" s="40">
        <v>0</v>
      </c>
      <c r="CQ128" s="40">
        <v>0</v>
      </c>
      <c r="CR128" s="40">
        <v>0</v>
      </c>
      <c r="CS128" s="40">
        <v>0</v>
      </c>
      <c r="CT128" s="40">
        <v>0</v>
      </c>
      <c r="CU128" s="173" t="s">
        <v>1327</v>
      </c>
      <c r="CV128" s="40">
        <v>0</v>
      </c>
      <c r="CW128" s="40">
        <v>0</v>
      </c>
      <c r="CX128" s="40">
        <v>0</v>
      </c>
      <c r="CY128" s="40">
        <v>0</v>
      </c>
      <c r="CZ128" s="40">
        <v>0</v>
      </c>
      <c r="DA128" s="40">
        <v>0</v>
      </c>
      <c r="DB128" s="215" t="s">
        <v>1327</v>
      </c>
      <c r="DC128" s="40">
        <v>0</v>
      </c>
      <c r="DD128" s="40">
        <v>0</v>
      </c>
      <c r="DE128" s="40">
        <v>0</v>
      </c>
      <c r="DF128" s="40">
        <v>0</v>
      </c>
      <c r="DG128" s="40">
        <v>0</v>
      </c>
      <c r="DH128" s="40">
        <v>0</v>
      </c>
      <c r="DI128" s="215" t="s">
        <v>1327</v>
      </c>
      <c r="DJ128" s="40">
        <v>0</v>
      </c>
      <c r="DK128" s="40">
        <v>0</v>
      </c>
      <c r="DL128" s="40">
        <v>0</v>
      </c>
      <c r="DM128" s="40">
        <v>0</v>
      </c>
      <c r="DN128" s="40">
        <v>0</v>
      </c>
      <c r="DO128" s="40">
        <v>0</v>
      </c>
      <c r="DP128" s="215" t="s">
        <v>1327</v>
      </c>
      <c r="DQ128" s="40">
        <v>0</v>
      </c>
      <c r="DR128" s="40">
        <v>0</v>
      </c>
      <c r="DS128" s="40">
        <v>0</v>
      </c>
      <c r="DT128" s="40">
        <v>0</v>
      </c>
      <c r="DU128" s="40">
        <v>0</v>
      </c>
      <c r="DV128" s="40">
        <v>0</v>
      </c>
      <c r="DW128" s="215" t="s">
        <v>1327</v>
      </c>
      <c r="DX128" s="40">
        <v>0</v>
      </c>
      <c r="DY128" s="40">
        <v>0</v>
      </c>
      <c r="DZ128" s="40">
        <v>0</v>
      </c>
      <c r="EA128" s="40">
        <v>0</v>
      </c>
      <c r="EB128" s="40">
        <v>0</v>
      </c>
      <c r="EC128" s="40">
        <v>0</v>
      </c>
      <c r="ED128" s="215" t="s">
        <v>1327</v>
      </c>
      <c r="EE128" s="40">
        <v>0</v>
      </c>
      <c r="EF128" s="40">
        <v>0</v>
      </c>
      <c r="EG128" s="40">
        <v>0</v>
      </c>
      <c r="EH128" s="40">
        <v>0</v>
      </c>
      <c r="EI128" s="40">
        <v>0</v>
      </c>
      <c r="EJ128" s="40">
        <v>0</v>
      </c>
      <c r="EK128" s="215" t="s">
        <v>1327</v>
      </c>
      <c r="EL128" s="40">
        <v>0</v>
      </c>
      <c r="EM128" s="40">
        <v>0</v>
      </c>
      <c r="EN128" s="40">
        <v>0</v>
      </c>
      <c r="EO128" s="40">
        <v>0</v>
      </c>
      <c r="EP128" s="40">
        <v>0</v>
      </c>
      <c r="EQ128" s="40">
        <v>0</v>
      </c>
      <c r="ER128" s="215" t="s">
        <v>1327</v>
      </c>
      <c r="ES128" s="40">
        <v>0</v>
      </c>
      <c r="ET128" s="40">
        <v>0</v>
      </c>
      <c r="EU128" s="40">
        <v>0</v>
      </c>
      <c r="EV128" s="40">
        <v>0</v>
      </c>
      <c r="EW128" s="40">
        <v>0</v>
      </c>
      <c r="EX128" s="40">
        <v>0</v>
      </c>
      <c r="EY128" s="215" t="s">
        <v>1327</v>
      </c>
      <c r="EZ128" s="40">
        <v>0</v>
      </c>
      <c r="FA128" s="40">
        <v>0</v>
      </c>
      <c r="FB128" s="40">
        <v>-5273.1</v>
      </c>
      <c r="FC128" s="40">
        <v>0</v>
      </c>
      <c r="FD128" s="40">
        <v>5273.1</v>
      </c>
      <c r="FE128" s="40">
        <v>-5273.1</v>
      </c>
      <c r="FF128" s="215" t="s">
        <v>1327</v>
      </c>
      <c r="FG128" s="40">
        <v>-5273.1</v>
      </c>
      <c r="FH128" s="40">
        <v>0</v>
      </c>
      <c r="FI128" s="40">
        <v>0</v>
      </c>
      <c r="FJ128" s="40">
        <v>0</v>
      </c>
      <c r="FK128" s="40">
        <v>0</v>
      </c>
      <c r="FL128" s="40">
        <v>0</v>
      </c>
      <c r="FM128" s="215" t="s">
        <v>1327</v>
      </c>
      <c r="FN128" s="40">
        <v>0</v>
      </c>
      <c r="FO128" s="40">
        <v>0</v>
      </c>
      <c r="FP128" s="40">
        <v>0</v>
      </c>
      <c r="FQ128" s="215" t="s">
        <v>1327</v>
      </c>
      <c r="FR128" s="40">
        <v>0</v>
      </c>
      <c r="FS128" s="40">
        <v>0</v>
      </c>
      <c r="FT128" s="40">
        <v>0</v>
      </c>
      <c r="FU128" s="215" t="s">
        <v>1327</v>
      </c>
      <c r="FV128" s="40">
        <v>0</v>
      </c>
      <c r="FW128" s="40">
        <v>0</v>
      </c>
      <c r="FX128" s="40">
        <v>0</v>
      </c>
      <c r="FY128" s="215" t="s">
        <v>1327</v>
      </c>
      <c r="FZ128" s="40">
        <v>0</v>
      </c>
      <c r="GA128" s="40">
        <v>0</v>
      </c>
      <c r="GB128" s="40">
        <v>0</v>
      </c>
      <c r="GC128" s="215" t="s">
        <v>1327</v>
      </c>
      <c r="GD128" s="40">
        <v>0</v>
      </c>
      <c r="GE128" s="283">
        <v>0</v>
      </c>
      <c r="GF128" s="283">
        <v>0</v>
      </c>
      <c r="GG128" s="284">
        <v>0</v>
      </c>
      <c r="GH128" s="289"/>
    </row>
    <row r="129" spans="1:190" ht="75" customHeight="1" x14ac:dyDescent="0.3">
      <c r="A129" s="254" t="s">
        <v>1125</v>
      </c>
      <c r="B129" s="35">
        <v>117</v>
      </c>
      <c r="C129" s="38">
        <v>4</v>
      </c>
      <c r="D129" s="37" t="s">
        <v>137</v>
      </c>
      <c r="E129" s="37" t="s">
        <v>253</v>
      </c>
      <c r="F129" s="37" t="s">
        <v>493</v>
      </c>
      <c r="G129" s="41" t="s">
        <v>33</v>
      </c>
      <c r="H129" s="38" t="s">
        <v>1125</v>
      </c>
      <c r="I129" s="41" t="s">
        <v>48</v>
      </c>
      <c r="J129" s="41" t="s">
        <v>5</v>
      </c>
      <c r="K129" s="38" t="s">
        <v>222</v>
      </c>
      <c r="L129" s="38" t="s">
        <v>225</v>
      </c>
      <c r="M129" s="40">
        <v>6631445</v>
      </c>
      <c r="N129" s="40">
        <v>6631445</v>
      </c>
      <c r="O129" s="40">
        <v>0</v>
      </c>
      <c r="P129" s="40">
        <v>6631445</v>
      </c>
      <c r="Q129" s="40">
        <v>0</v>
      </c>
      <c r="R129" s="40">
        <v>0</v>
      </c>
      <c r="S129" s="40">
        <v>0</v>
      </c>
      <c r="T129" s="40" t="s">
        <v>5</v>
      </c>
      <c r="U129" s="40">
        <v>0</v>
      </c>
      <c r="V129" s="40">
        <v>17789.87</v>
      </c>
      <c r="W129" s="40">
        <v>0</v>
      </c>
      <c r="X129" s="40">
        <v>0</v>
      </c>
      <c r="Y129" s="40">
        <v>0</v>
      </c>
      <c r="Z129" s="40">
        <v>0</v>
      </c>
      <c r="AA129" s="40">
        <v>11046.09</v>
      </c>
      <c r="AB129" s="40">
        <v>0</v>
      </c>
      <c r="AC129" s="40">
        <v>0</v>
      </c>
      <c r="AD129" s="40">
        <v>0</v>
      </c>
      <c r="AE129" s="40">
        <v>0</v>
      </c>
      <c r="AF129" s="40">
        <v>0</v>
      </c>
      <c r="AG129" s="40">
        <v>186740.01</v>
      </c>
      <c r="AH129" s="40">
        <v>0</v>
      </c>
      <c r="AI129" s="40">
        <v>197786.1</v>
      </c>
      <c r="AJ129" s="40">
        <v>215575.97</v>
      </c>
      <c r="AK129" s="40">
        <v>2219316.02</v>
      </c>
      <c r="AL129" s="40">
        <v>2434891.9900000002</v>
      </c>
      <c r="AM129" s="40">
        <v>2005.58</v>
      </c>
      <c r="AN129" s="40">
        <v>0</v>
      </c>
      <c r="AO129" s="40">
        <v>741050.42</v>
      </c>
      <c r="AP129" s="40">
        <v>0</v>
      </c>
      <c r="AQ129" s="40">
        <v>0</v>
      </c>
      <c r="AR129" s="40">
        <v>0</v>
      </c>
      <c r="AS129" s="40">
        <v>0</v>
      </c>
      <c r="AT129" s="40">
        <v>0</v>
      </c>
      <c r="AU129" s="40">
        <v>0</v>
      </c>
      <c r="AV129" s="40">
        <v>0</v>
      </c>
      <c r="AW129" s="40">
        <v>0</v>
      </c>
      <c r="AX129" s="40">
        <v>0</v>
      </c>
      <c r="AY129" s="40">
        <v>743056</v>
      </c>
      <c r="AZ129" s="40">
        <v>3177947.99</v>
      </c>
      <c r="BA129" s="40">
        <v>0</v>
      </c>
      <c r="BB129" s="40">
        <v>186421.22999999998</v>
      </c>
      <c r="BC129" s="40">
        <v>0</v>
      </c>
      <c r="BD129" s="40">
        <v>0</v>
      </c>
      <c r="BE129" s="40">
        <v>70278.2</v>
      </c>
      <c r="BF129" s="40">
        <v>0</v>
      </c>
      <c r="BG129" s="40">
        <v>5186.67</v>
      </c>
      <c r="BH129" s="40">
        <v>0</v>
      </c>
      <c r="BI129" s="40">
        <v>0</v>
      </c>
      <c r="BJ129" s="40">
        <v>0</v>
      </c>
      <c r="BK129" s="40">
        <v>231424.32</v>
      </c>
      <c r="BL129" s="40">
        <v>0</v>
      </c>
      <c r="BM129" s="40">
        <v>493310.42000000004</v>
      </c>
      <c r="BN129" s="40">
        <v>0</v>
      </c>
      <c r="BO129" s="40">
        <v>0</v>
      </c>
      <c r="BP129" s="40">
        <v>1325765.19</v>
      </c>
      <c r="BQ129" s="40">
        <v>0</v>
      </c>
      <c r="BR129" s="40">
        <v>60764.160000000003</v>
      </c>
      <c r="BS129" s="40">
        <v>0</v>
      </c>
      <c r="BT129" s="40">
        <v>0</v>
      </c>
      <c r="BU129" s="40">
        <v>0</v>
      </c>
      <c r="BV129" s="40">
        <v>119793.12</v>
      </c>
      <c r="BW129" s="40">
        <v>0</v>
      </c>
      <c r="BX129" s="40">
        <v>647988.07999999996</v>
      </c>
      <c r="BY129" s="40">
        <v>0</v>
      </c>
      <c r="BZ129" s="40">
        <v>2154310.5499999998</v>
      </c>
      <c r="CA129" s="40">
        <v>0</v>
      </c>
      <c r="CB129" s="40">
        <v>0</v>
      </c>
      <c r="CC129" s="40">
        <v>0</v>
      </c>
      <c r="CD129" s="40">
        <v>0</v>
      </c>
      <c r="CE129" s="40">
        <v>581276.47</v>
      </c>
      <c r="CF129" s="40">
        <v>0</v>
      </c>
      <c r="CG129" s="40">
        <v>0</v>
      </c>
      <c r="CH129" s="40">
        <v>0</v>
      </c>
      <c r="CI129" s="40">
        <v>0</v>
      </c>
      <c r="CJ129" s="40">
        <v>0</v>
      </c>
      <c r="CK129" s="40">
        <v>0</v>
      </c>
      <c r="CL129" s="40">
        <v>0</v>
      </c>
      <c r="CM129" s="40">
        <v>581276.47</v>
      </c>
      <c r="CN129" s="40">
        <v>6406845.4299999997</v>
      </c>
      <c r="CO129" s="40">
        <v>0</v>
      </c>
      <c r="CP129" s="40">
        <v>0</v>
      </c>
      <c r="CQ129" s="40">
        <v>0</v>
      </c>
      <c r="CR129" s="40">
        <v>0</v>
      </c>
      <c r="CS129" s="40">
        <v>0</v>
      </c>
      <c r="CT129" s="40">
        <v>0</v>
      </c>
      <c r="CU129" s="173" t="s">
        <v>1327</v>
      </c>
      <c r="CV129" s="40">
        <v>0</v>
      </c>
      <c r="CW129" s="40">
        <v>0</v>
      </c>
      <c r="CX129" s="40">
        <v>0</v>
      </c>
      <c r="CY129" s="40">
        <v>0</v>
      </c>
      <c r="CZ129" s="40">
        <v>0</v>
      </c>
      <c r="DA129" s="40">
        <v>0</v>
      </c>
      <c r="DB129" s="215" t="s">
        <v>1327</v>
      </c>
      <c r="DC129" s="40">
        <v>0</v>
      </c>
      <c r="DD129" s="40">
        <v>0</v>
      </c>
      <c r="DE129" s="40">
        <v>0</v>
      </c>
      <c r="DF129" s="40">
        <v>0</v>
      </c>
      <c r="DG129" s="40">
        <v>0</v>
      </c>
      <c r="DH129" s="40">
        <v>0</v>
      </c>
      <c r="DI129" s="215" t="s">
        <v>1327</v>
      </c>
      <c r="DJ129" s="40">
        <v>0</v>
      </c>
      <c r="DK129" s="40">
        <v>0</v>
      </c>
      <c r="DL129" s="40">
        <v>0</v>
      </c>
      <c r="DM129" s="40">
        <v>0</v>
      </c>
      <c r="DN129" s="40">
        <v>0</v>
      </c>
      <c r="DO129" s="40">
        <v>0</v>
      </c>
      <c r="DP129" s="215" t="s">
        <v>1327</v>
      </c>
      <c r="DQ129" s="40">
        <v>0</v>
      </c>
      <c r="DR129" s="40">
        <v>0</v>
      </c>
      <c r="DS129" s="40">
        <v>0</v>
      </c>
      <c r="DT129" s="40">
        <v>0</v>
      </c>
      <c r="DU129" s="40">
        <v>0</v>
      </c>
      <c r="DV129" s="40">
        <v>0</v>
      </c>
      <c r="DW129" s="215" t="s">
        <v>1327</v>
      </c>
      <c r="DX129" s="40">
        <v>0</v>
      </c>
      <c r="DY129" s="40">
        <v>0</v>
      </c>
      <c r="DZ129" s="40">
        <v>0</v>
      </c>
      <c r="EA129" s="40">
        <v>0</v>
      </c>
      <c r="EB129" s="40">
        <v>0</v>
      </c>
      <c r="EC129" s="40">
        <v>0</v>
      </c>
      <c r="ED129" s="215" t="s">
        <v>1327</v>
      </c>
      <c r="EE129" s="40">
        <v>0</v>
      </c>
      <c r="EF129" s="40">
        <v>0</v>
      </c>
      <c r="EG129" s="40">
        <v>0</v>
      </c>
      <c r="EH129" s="40">
        <v>0</v>
      </c>
      <c r="EI129" s="40">
        <v>0</v>
      </c>
      <c r="EJ129" s="40">
        <v>0</v>
      </c>
      <c r="EK129" s="215" t="s">
        <v>1327</v>
      </c>
      <c r="EL129" s="40">
        <v>0</v>
      </c>
      <c r="EM129" s="40">
        <v>0</v>
      </c>
      <c r="EN129" s="40">
        <v>0</v>
      </c>
      <c r="EO129" s="40">
        <v>0</v>
      </c>
      <c r="EP129" s="40">
        <v>0</v>
      </c>
      <c r="EQ129" s="40">
        <v>0</v>
      </c>
      <c r="ER129" s="215" t="s">
        <v>1327</v>
      </c>
      <c r="ES129" s="40">
        <v>0</v>
      </c>
      <c r="ET129" s="40">
        <v>0</v>
      </c>
      <c r="EU129" s="40">
        <v>0</v>
      </c>
      <c r="EV129" s="40">
        <v>0</v>
      </c>
      <c r="EW129" s="40">
        <v>0</v>
      </c>
      <c r="EX129" s="40">
        <v>0</v>
      </c>
      <c r="EY129" s="215" t="s">
        <v>1327</v>
      </c>
      <c r="EZ129" s="40">
        <v>0</v>
      </c>
      <c r="FA129" s="40">
        <v>0</v>
      </c>
      <c r="FB129" s="40">
        <v>0</v>
      </c>
      <c r="FC129" s="40">
        <v>0</v>
      </c>
      <c r="FD129" s="40">
        <v>0</v>
      </c>
      <c r="FE129" s="40">
        <v>0</v>
      </c>
      <c r="FF129" s="215" t="s">
        <v>1327</v>
      </c>
      <c r="FG129" s="40">
        <v>0</v>
      </c>
      <c r="FH129" s="40">
        <v>0</v>
      </c>
      <c r="FI129" s="40">
        <v>0</v>
      </c>
      <c r="FJ129" s="40">
        <v>0</v>
      </c>
      <c r="FK129" s="40">
        <v>0</v>
      </c>
      <c r="FL129" s="40">
        <v>0</v>
      </c>
      <c r="FM129" s="215" t="s">
        <v>1327</v>
      </c>
      <c r="FN129" s="40">
        <v>0</v>
      </c>
      <c r="FO129" s="40">
        <v>0</v>
      </c>
      <c r="FP129" s="40">
        <v>0</v>
      </c>
      <c r="FQ129" s="215" t="s">
        <v>1327</v>
      </c>
      <c r="FR129" s="40">
        <v>0</v>
      </c>
      <c r="FS129" s="40">
        <v>0</v>
      </c>
      <c r="FT129" s="40">
        <v>0</v>
      </c>
      <c r="FU129" s="215" t="s">
        <v>1327</v>
      </c>
      <c r="FV129" s="40">
        <v>0</v>
      </c>
      <c r="FW129" s="40">
        <v>0</v>
      </c>
      <c r="FX129" s="40">
        <v>0</v>
      </c>
      <c r="FY129" s="215" t="s">
        <v>1327</v>
      </c>
      <c r="FZ129" s="40">
        <v>0</v>
      </c>
      <c r="GA129" s="40">
        <v>0</v>
      </c>
      <c r="GB129" s="40">
        <v>0</v>
      </c>
      <c r="GC129" s="215" t="s">
        <v>1327</v>
      </c>
      <c r="GD129" s="40">
        <v>0</v>
      </c>
      <c r="GE129" s="283">
        <v>0</v>
      </c>
      <c r="GF129" s="283">
        <v>0</v>
      </c>
      <c r="GG129" s="284">
        <v>6406845.4299999997</v>
      </c>
      <c r="GH129" s="285"/>
    </row>
    <row r="130" spans="1:190" ht="75" customHeight="1" x14ac:dyDescent="0.3">
      <c r="A130" s="254" t="s">
        <v>1126</v>
      </c>
      <c r="B130" s="35">
        <v>118</v>
      </c>
      <c r="C130" s="38">
        <v>4</v>
      </c>
      <c r="D130" s="37" t="s">
        <v>73</v>
      </c>
      <c r="E130" s="37" t="s">
        <v>254</v>
      </c>
      <c r="F130" s="37" t="s">
        <v>494</v>
      </c>
      <c r="G130" s="41">
        <v>1</v>
      </c>
      <c r="H130" s="38" t="s">
        <v>1126</v>
      </c>
      <c r="I130" s="41" t="s">
        <v>48</v>
      </c>
      <c r="J130" s="38" t="s">
        <v>6</v>
      </c>
      <c r="K130" s="38" t="s">
        <v>222</v>
      </c>
      <c r="L130" s="38" t="s">
        <v>225</v>
      </c>
      <c r="M130" s="40">
        <v>25995606</v>
      </c>
      <c r="N130" s="40">
        <v>25995606</v>
      </c>
      <c r="O130" s="40">
        <v>25995606</v>
      </c>
      <c r="P130" s="40">
        <v>0</v>
      </c>
      <c r="Q130" s="40">
        <v>0</v>
      </c>
      <c r="R130" s="40">
        <v>0</v>
      </c>
      <c r="S130" s="40">
        <v>0</v>
      </c>
      <c r="T130" s="40" t="s">
        <v>6</v>
      </c>
      <c r="U130" s="40">
        <v>0</v>
      </c>
      <c r="V130" s="40">
        <v>0</v>
      </c>
      <c r="W130" s="40">
        <v>0</v>
      </c>
      <c r="X130" s="40">
        <v>0</v>
      </c>
      <c r="Y130" s="40">
        <v>0</v>
      </c>
      <c r="Z130" s="40">
        <v>0</v>
      </c>
      <c r="AA130" s="40">
        <v>0</v>
      </c>
      <c r="AB130" s="40">
        <v>0</v>
      </c>
      <c r="AC130" s="40">
        <v>0</v>
      </c>
      <c r="AD130" s="40">
        <v>0</v>
      </c>
      <c r="AE130" s="40">
        <v>0</v>
      </c>
      <c r="AF130" s="40">
        <v>0</v>
      </c>
      <c r="AG130" s="40">
        <v>0</v>
      </c>
      <c r="AH130" s="40">
        <v>0</v>
      </c>
      <c r="AI130" s="40">
        <v>0</v>
      </c>
      <c r="AJ130" s="40">
        <v>0</v>
      </c>
      <c r="AK130" s="40">
        <v>0</v>
      </c>
      <c r="AL130" s="40">
        <v>12836534.75</v>
      </c>
      <c r="AM130" s="40">
        <v>1035645.06</v>
      </c>
      <c r="AN130" s="40">
        <v>98238.03</v>
      </c>
      <c r="AO130" s="40">
        <v>151733.24</v>
      </c>
      <c r="AP130" s="40">
        <v>0</v>
      </c>
      <c r="AQ130" s="40">
        <v>1149366.94</v>
      </c>
      <c r="AR130" s="40">
        <v>1569441.66</v>
      </c>
      <c r="AS130" s="40">
        <v>4794.9799999999996</v>
      </c>
      <c r="AT130" s="40">
        <v>398691.2</v>
      </c>
      <c r="AU130" s="40">
        <v>1028464.23</v>
      </c>
      <c r="AV130" s="40">
        <v>0</v>
      </c>
      <c r="AW130" s="40">
        <v>0</v>
      </c>
      <c r="AX130" s="40">
        <v>0</v>
      </c>
      <c r="AY130" s="40">
        <v>5436375.3399999999</v>
      </c>
      <c r="AZ130" s="40">
        <v>18272910.09</v>
      </c>
      <c r="BA130" s="40">
        <v>0</v>
      </c>
      <c r="BB130" s="40">
        <v>3997.14</v>
      </c>
      <c r="BC130" s="40">
        <v>-37609</v>
      </c>
      <c r="BD130" s="40">
        <v>0</v>
      </c>
      <c r="BE130" s="40">
        <v>0</v>
      </c>
      <c r="BF130" s="40">
        <v>686414.53</v>
      </c>
      <c r="BG130" s="40">
        <v>0</v>
      </c>
      <c r="BH130" s="40">
        <v>323610.31</v>
      </c>
      <c r="BI130" s="40">
        <v>-37609</v>
      </c>
      <c r="BJ130" s="40">
        <v>0</v>
      </c>
      <c r="BK130" s="40">
        <v>0</v>
      </c>
      <c r="BL130" s="40">
        <v>-37609</v>
      </c>
      <c r="BM130" s="40">
        <v>901194.98</v>
      </c>
      <c r="BN130" s="40">
        <v>1410569.01</v>
      </c>
      <c r="BO130" s="40">
        <v>0</v>
      </c>
      <c r="BP130" s="40">
        <v>1372960.01</v>
      </c>
      <c r="BQ130" s="40">
        <v>0</v>
      </c>
      <c r="BR130" s="40">
        <v>0</v>
      </c>
      <c r="BS130" s="40">
        <v>1434897.06</v>
      </c>
      <c r="BT130" s="40">
        <v>0</v>
      </c>
      <c r="BU130" s="40">
        <v>0</v>
      </c>
      <c r="BV130" s="40">
        <v>-37609</v>
      </c>
      <c r="BW130" s="40">
        <v>0</v>
      </c>
      <c r="BX130" s="40">
        <v>1273842.8999999999</v>
      </c>
      <c r="BY130" s="40">
        <v>1262159.08</v>
      </c>
      <c r="BZ130" s="40">
        <v>6716819.0600000005</v>
      </c>
      <c r="CA130" s="40">
        <v>0</v>
      </c>
      <c r="CB130" s="40">
        <v>0</v>
      </c>
      <c r="CC130" s="40">
        <v>-37609</v>
      </c>
      <c r="CD130" s="40">
        <v>0</v>
      </c>
      <c r="CE130" s="40">
        <v>0</v>
      </c>
      <c r="CF130" s="40">
        <v>-37609</v>
      </c>
      <c r="CG130" s="40">
        <v>0</v>
      </c>
      <c r="CH130" s="40">
        <v>0</v>
      </c>
      <c r="CI130" s="40">
        <v>-37609</v>
      </c>
      <c r="CJ130" s="40">
        <v>0</v>
      </c>
      <c r="CK130" s="40">
        <v>0</v>
      </c>
      <c r="CL130" s="40">
        <v>-37605</v>
      </c>
      <c r="CM130" s="40">
        <v>-150432</v>
      </c>
      <c r="CN130" s="40">
        <v>25740492.130000003</v>
      </c>
      <c r="CO130" s="40">
        <v>0</v>
      </c>
      <c r="CP130" s="40">
        <v>0</v>
      </c>
      <c r="CQ130" s="40">
        <v>0</v>
      </c>
      <c r="CR130" s="40">
        <v>0</v>
      </c>
      <c r="CS130" s="40">
        <v>0</v>
      </c>
      <c r="CT130" s="40">
        <v>0</v>
      </c>
      <c r="CU130" s="173" t="s">
        <v>1327</v>
      </c>
      <c r="CV130" s="40">
        <v>0</v>
      </c>
      <c r="CW130" s="40">
        <v>0</v>
      </c>
      <c r="CX130" s="40">
        <v>0</v>
      </c>
      <c r="CY130" s="40">
        <v>0</v>
      </c>
      <c r="CZ130" s="40">
        <v>0</v>
      </c>
      <c r="DA130" s="40">
        <v>0</v>
      </c>
      <c r="DB130" s="215" t="s">
        <v>1327</v>
      </c>
      <c r="DC130" s="40">
        <v>0</v>
      </c>
      <c r="DD130" s="40">
        <v>0</v>
      </c>
      <c r="DE130" s="40">
        <v>0</v>
      </c>
      <c r="DF130" s="40">
        <v>0</v>
      </c>
      <c r="DG130" s="40">
        <v>0</v>
      </c>
      <c r="DH130" s="40">
        <v>0</v>
      </c>
      <c r="DI130" s="215" t="s">
        <v>1327</v>
      </c>
      <c r="DJ130" s="40">
        <v>0</v>
      </c>
      <c r="DK130" s="40">
        <v>0</v>
      </c>
      <c r="DL130" s="40">
        <v>0</v>
      </c>
      <c r="DM130" s="40">
        <v>0</v>
      </c>
      <c r="DN130" s="40">
        <v>0</v>
      </c>
      <c r="DO130" s="40">
        <v>0</v>
      </c>
      <c r="DP130" s="215" t="s">
        <v>1327</v>
      </c>
      <c r="DQ130" s="40">
        <v>0</v>
      </c>
      <c r="DR130" s="40">
        <v>0</v>
      </c>
      <c r="DS130" s="40">
        <v>0</v>
      </c>
      <c r="DT130" s="40">
        <v>0</v>
      </c>
      <c r="DU130" s="40">
        <v>0</v>
      </c>
      <c r="DV130" s="40">
        <v>0</v>
      </c>
      <c r="DW130" s="215" t="s">
        <v>1327</v>
      </c>
      <c r="DX130" s="40">
        <v>0</v>
      </c>
      <c r="DY130" s="40">
        <v>0</v>
      </c>
      <c r="DZ130" s="40">
        <v>0</v>
      </c>
      <c r="EA130" s="40">
        <v>0</v>
      </c>
      <c r="EB130" s="40">
        <v>0</v>
      </c>
      <c r="EC130" s="40">
        <v>0</v>
      </c>
      <c r="ED130" s="215" t="s">
        <v>1327</v>
      </c>
      <c r="EE130" s="40">
        <v>0</v>
      </c>
      <c r="EF130" s="40">
        <v>0</v>
      </c>
      <c r="EG130" s="40">
        <v>0</v>
      </c>
      <c r="EH130" s="40">
        <v>0</v>
      </c>
      <c r="EI130" s="40">
        <v>0</v>
      </c>
      <c r="EJ130" s="40">
        <v>0</v>
      </c>
      <c r="EK130" s="215" t="s">
        <v>1327</v>
      </c>
      <c r="EL130" s="40">
        <v>0</v>
      </c>
      <c r="EM130" s="40">
        <v>0</v>
      </c>
      <c r="EN130" s="40">
        <v>0</v>
      </c>
      <c r="EO130" s="40">
        <v>0</v>
      </c>
      <c r="EP130" s="40">
        <v>0</v>
      </c>
      <c r="EQ130" s="40">
        <v>0</v>
      </c>
      <c r="ER130" s="215" t="s">
        <v>1327</v>
      </c>
      <c r="ES130" s="40">
        <v>0</v>
      </c>
      <c r="ET130" s="40">
        <v>0</v>
      </c>
      <c r="EU130" s="40">
        <v>0</v>
      </c>
      <c r="EV130" s="40">
        <v>0</v>
      </c>
      <c r="EW130" s="40">
        <v>0</v>
      </c>
      <c r="EX130" s="40">
        <v>0</v>
      </c>
      <c r="EY130" s="215" t="s">
        <v>1327</v>
      </c>
      <c r="EZ130" s="40">
        <v>0</v>
      </c>
      <c r="FA130" s="40">
        <v>0</v>
      </c>
      <c r="FB130" s="40">
        <v>0</v>
      </c>
      <c r="FC130" s="40">
        <v>0</v>
      </c>
      <c r="FD130" s="40">
        <v>0</v>
      </c>
      <c r="FE130" s="40">
        <v>0</v>
      </c>
      <c r="FF130" s="215" t="s">
        <v>1327</v>
      </c>
      <c r="FG130" s="40">
        <v>0</v>
      </c>
      <c r="FH130" s="40">
        <v>0</v>
      </c>
      <c r="FI130" s="40">
        <v>0</v>
      </c>
      <c r="FJ130" s="40">
        <v>0</v>
      </c>
      <c r="FK130" s="40">
        <v>0</v>
      </c>
      <c r="FL130" s="40">
        <v>0</v>
      </c>
      <c r="FM130" s="215" t="s">
        <v>1327</v>
      </c>
      <c r="FN130" s="40">
        <v>0</v>
      </c>
      <c r="FO130" s="40">
        <v>0</v>
      </c>
      <c r="FP130" s="40">
        <v>0</v>
      </c>
      <c r="FQ130" s="215" t="s">
        <v>1327</v>
      </c>
      <c r="FR130" s="40">
        <v>0</v>
      </c>
      <c r="FS130" s="40">
        <v>0</v>
      </c>
      <c r="FT130" s="40">
        <v>0</v>
      </c>
      <c r="FU130" s="215" t="s">
        <v>1327</v>
      </c>
      <c r="FV130" s="40">
        <v>0</v>
      </c>
      <c r="FW130" s="40">
        <v>0</v>
      </c>
      <c r="FX130" s="40">
        <v>0</v>
      </c>
      <c r="FY130" s="215" t="s">
        <v>1327</v>
      </c>
      <c r="FZ130" s="40">
        <v>0</v>
      </c>
      <c r="GA130" s="40">
        <v>0</v>
      </c>
      <c r="GB130" s="40">
        <v>0</v>
      </c>
      <c r="GC130" s="215" t="s">
        <v>1327</v>
      </c>
      <c r="GD130" s="40">
        <v>0</v>
      </c>
      <c r="GE130" s="283">
        <v>0</v>
      </c>
      <c r="GF130" s="283">
        <v>0</v>
      </c>
      <c r="GG130" s="284">
        <v>25740492.130000003</v>
      </c>
      <c r="GH130" s="289"/>
    </row>
    <row r="131" spans="1:190" ht="75" customHeight="1" x14ac:dyDescent="0.3">
      <c r="A131" s="254" t="s">
        <v>1130</v>
      </c>
      <c r="B131" s="35">
        <v>119</v>
      </c>
      <c r="C131" s="38">
        <v>4</v>
      </c>
      <c r="D131" s="37" t="s">
        <v>74</v>
      </c>
      <c r="E131" s="37" t="s">
        <v>255</v>
      </c>
      <c r="F131" s="37" t="s">
        <v>496</v>
      </c>
      <c r="G131" s="38">
        <v>1</v>
      </c>
      <c r="H131" s="38" t="s">
        <v>1130</v>
      </c>
      <c r="I131" s="38" t="s">
        <v>48</v>
      </c>
      <c r="J131" s="38" t="s">
        <v>6</v>
      </c>
      <c r="K131" s="38" t="s">
        <v>222</v>
      </c>
      <c r="L131" s="38" t="s">
        <v>225</v>
      </c>
      <c r="M131" s="40">
        <v>12516768</v>
      </c>
      <c r="N131" s="40">
        <v>12516768</v>
      </c>
      <c r="O131" s="40">
        <v>12516768</v>
      </c>
      <c r="P131" s="40">
        <v>0</v>
      </c>
      <c r="Q131" s="40">
        <v>0</v>
      </c>
      <c r="R131" s="40">
        <v>0</v>
      </c>
      <c r="S131" s="40">
        <v>0</v>
      </c>
      <c r="T131" s="40" t="s">
        <v>6</v>
      </c>
      <c r="U131" s="40">
        <v>0</v>
      </c>
      <c r="V131" s="40">
        <v>0</v>
      </c>
      <c r="W131" s="40">
        <v>0</v>
      </c>
      <c r="X131" s="40">
        <v>0</v>
      </c>
      <c r="Y131" s="40">
        <v>0</v>
      </c>
      <c r="Z131" s="40">
        <v>0</v>
      </c>
      <c r="AA131" s="40">
        <v>0</v>
      </c>
      <c r="AB131" s="40">
        <v>0</v>
      </c>
      <c r="AC131" s="40">
        <v>0</v>
      </c>
      <c r="AD131" s="40">
        <v>0</v>
      </c>
      <c r="AE131" s="40">
        <v>0</v>
      </c>
      <c r="AF131" s="40">
        <v>0</v>
      </c>
      <c r="AG131" s="40">
        <v>0</v>
      </c>
      <c r="AH131" s="40">
        <v>504000</v>
      </c>
      <c r="AI131" s="40">
        <v>504000</v>
      </c>
      <c r="AJ131" s="40">
        <v>504000</v>
      </c>
      <c r="AK131" s="40">
        <v>1918315.12</v>
      </c>
      <c r="AL131" s="40">
        <v>2422315.12</v>
      </c>
      <c r="AM131" s="40">
        <v>0</v>
      </c>
      <c r="AN131" s="40">
        <v>17661.309999999998</v>
      </c>
      <c r="AO131" s="40">
        <v>131977.19</v>
      </c>
      <c r="AP131" s="40">
        <v>0</v>
      </c>
      <c r="AQ131" s="40">
        <v>8735.869999999999</v>
      </c>
      <c r="AR131" s="40">
        <v>893721.96</v>
      </c>
      <c r="AS131" s="40">
        <v>0</v>
      </c>
      <c r="AT131" s="40">
        <v>177945.66999999998</v>
      </c>
      <c r="AU131" s="40">
        <v>0</v>
      </c>
      <c r="AV131" s="40">
        <v>0</v>
      </c>
      <c r="AW131" s="40">
        <v>0</v>
      </c>
      <c r="AX131" s="40">
        <v>0</v>
      </c>
      <c r="AY131" s="40">
        <v>1230042</v>
      </c>
      <c r="AZ131" s="40">
        <v>3652357.12</v>
      </c>
      <c r="BA131" s="40">
        <v>299970</v>
      </c>
      <c r="BB131" s="40">
        <v>34854.76</v>
      </c>
      <c r="BC131" s="40">
        <v>250000</v>
      </c>
      <c r="BD131" s="40">
        <v>0</v>
      </c>
      <c r="BE131" s="40">
        <v>789279.75</v>
      </c>
      <c r="BF131" s="40">
        <v>0</v>
      </c>
      <c r="BG131" s="40">
        <v>0</v>
      </c>
      <c r="BH131" s="40">
        <v>219924.02</v>
      </c>
      <c r="BI131" s="40">
        <v>0</v>
      </c>
      <c r="BJ131" s="40">
        <v>1415719.8</v>
      </c>
      <c r="BK131" s="40">
        <v>0</v>
      </c>
      <c r="BL131" s="40">
        <v>0</v>
      </c>
      <c r="BM131" s="40">
        <v>3009748.33</v>
      </c>
      <c r="BN131" s="40">
        <v>1034649.1000000001</v>
      </c>
      <c r="BO131" s="40">
        <v>0</v>
      </c>
      <c r="BP131" s="40">
        <v>34663.199999999997</v>
      </c>
      <c r="BQ131" s="40">
        <v>8156.06</v>
      </c>
      <c r="BR131" s="40">
        <v>0</v>
      </c>
      <c r="BS131" s="40">
        <v>0</v>
      </c>
      <c r="BT131" s="40">
        <v>290823.24</v>
      </c>
      <c r="BU131" s="40">
        <v>617483.1</v>
      </c>
      <c r="BV131" s="40">
        <v>57807.199999999997</v>
      </c>
      <c r="BW131" s="40">
        <v>78986.100000000006</v>
      </c>
      <c r="BX131" s="40">
        <v>289403.43</v>
      </c>
      <c r="BY131" s="40">
        <v>1039358.4700000001</v>
      </c>
      <c r="BZ131" s="40">
        <v>3451329.9000000004</v>
      </c>
      <c r="CA131" s="40">
        <v>0</v>
      </c>
      <c r="CB131" s="40">
        <v>920071.77</v>
      </c>
      <c r="CC131" s="40">
        <v>0</v>
      </c>
      <c r="CD131" s="40">
        <v>173599.6</v>
      </c>
      <c r="CE131" s="40">
        <v>546254.52</v>
      </c>
      <c r="CF131" s="40">
        <v>0</v>
      </c>
      <c r="CG131" s="40">
        <v>0</v>
      </c>
      <c r="CH131" s="40">
        <v>0</v>
      </c>
      <c r="CI131" s="40">
        <v>0</v>
      </c>
      <c r="CJ131" s="40">
        <v>0</v>
      </c>
      <c r="CK131" s="40">
        <v>0</v>
      </c>
      <c r="CL131" s="40">
        <v>0</v>
      </c>
      <c r="CM131" s="40">
        <v>1639925.8900000001</v>
      </c>
      <c r="CN131" s="40">
        <v>12216186.230000002</v>
      </c>
      <c r="CO131" s="40">
        <v>0</v>
      </c>
      <c r="CP131" s="40">
        <v>0</v>
      </c>
      <c r="CQ131" s="40">
        <v>0</v>
      </c>
      <c r="CR131" s="40">
        <v>0</v>
      </c>
      <c r="CS131" s="40">
        <v>0</v>
      </c>
      <c r="CT131" s="40">
        <v>0</v>
      </c>
      <c r="CU131" s="173" t="s">
        <v>1327</v>
      </c>
      <c r="CV131" s="40">
        <v>0</v>
      </c>
      <c r="CW131" s="40">
        <v>462824.99</v>
      </c>
      <c r="CX131" s="40">
        <v>462824.99</v>
      </c>
      <c r="CY131" s="40">
        <v>462824.99</v>
      </c>
      <c r="CZ131" s="40">
        <v>0</v>
      </c>
      <c r="DA131" s="40">
        <v>462824.99</v>
      </c>
      <c r="DB131" s="215">
        <v>1</v>
      </c>
      <c r="DC131" s="40">
        <v>0</v>
      </c>
      <c r="DD131" s="40">
        <v>0</v>
      </c>
      <c r="DE131" s="40">
        <v>0</v>
      </c>
      <c r="DF131" s="40">
        <v>462824.99</v>
      </c>
      <c r="DG131" s="40">
        <v>0</v>
      </c>
      <c r="DH131" s="40">
        <v>462824.99</v>
      </c>
      <c r="DI131" s="215">
        <v>1</v>
      </c>
      <c r="DJ131" s="40">
        <v>0</v>
      </c>
      <c r="DK131" s="40">
        <v>0</v>
      </c>
      <c r="DL131" s="40">
        <v>0</v>
      </c>
      <c r="DM131" s="40">
        <v>462824.99</v>
      </c>
      <c r="DN131" s="40">
        <v>0</v>
      </c>
      <c r="DO131" s="40">
        <v>462824.99</v>
      </c>
      <c r="DP131" s="215">
        <v>1</v>
      </c>
      <c r="DQ131" s="40">
        <v>0</v>
      </c>
      <c r="DR131" s="40">
        <v>0</v>
      </c>
      <c r="DS131" s="40">
        <v>0</v>
      </c>
      <c r="DT131" s="40">
        <v>462824.99</v>
      </c>
      <c r="DU131" s="40">
        <v>0</v>
      </c>
      <c r="DV131" s="40">
        <v>462824.99</v>
      </c>
      <c r="DW131" s="215">
        <v>1</v>
      </c>
      <c r="DX131" s="40">
        <v>0</v>
      </c>
      <c r="DY131" s="40">
        <v>0</v>
      </c>
      <c r="DZ131" s="40">
        <v>0</v>
      </c>
      <c r="EA131" s="40">
        <v>462824.99</v>
      </c>
      <c r="EB131" s="40">
        <v>0</v>
      </c>
      <c r="EC131" s="40">
        <v>462824.99</v>
      </c>
      <c r="ED131" s="215">
        <v>1</v>
      </c>
      <c r="EE131" s="40">
        <v>0</v>
      </c>
      <c r="EF131" s="40">
        <v>0</v>
      </c>
      <c r="EG131" s="40">
        <v>0</v>
      </c>
      <c r="EH131" s="40">
        <v>462824.99</v>
      </c>
      <c r="EI131" s="40">
        <v>0</v>
      </c>
      <c r="EJ131" s="40">
        <v>462824.99</v>
      </c>
      <c r="EK131" s="215">
        <v>1</v>
      </c>
      <c r="EL131" s="40">
        <v>0</v>
      </c>
      <c r="EM131" s="40">
        <v>0</v>
      </c>
      <c r="EN131" s="40">
        <v>0</v>
      </c>
      <c r="EO131" s="40">
        <v>462824.99</v>
      </c>
      <c r="EP131" s="40">
        <v>0</v>
      </c>
      <c r="EQ131" s="40">
        <v>462824.99</v>
      </c>
      <c r="ER131" s="215">
        <v>1</v>
      </c>
      <c r="ES131" s="40">
        <v>0</v>
      </c>
      <c r="ET131" s="40">
        <v>0</v>
      </c>
      <c r="EU131" s="40">
        <v>0</v>
      </c>
      <c r="EV131" s="40">
        <v>462824.99</v>
      </c>
      <c r="EW131" s="40">
        <v>0</v>
      </c>
      <c r="EX131" s="40">
        <v>462824.99</v>
      </c>
      <c r="EY131" s="215">
        <v>1</v>
      </c>
      <c r="EZ131" s="40">
        <v>0</v>
      </c>
      <c r="FA131" s="40">
        <v>0</v>
      </c>
      <c r="FB131" s="40">
        <v>0</v>
      </c>
      <c r="FC131" s="40">
        <v>462824.99</v>
      </c>
      <c r="FD131" s="40">
        <v>0</v>
      </c>
      <c r="FE131" s="40">
        <v>462824.99</v>
      </c>
      <c r="FF131" s="215">
        <v>1</v>
      </c>
      <c r="FG131" s="40">
        <v>0</v>
      </c>
      <c r="FH131" s="40">
        <v>0</v>
      </c>
      <c r="FI131" s="40">
        <v>0</v>
      </c>
      <c r="FJ131" s="40">
        <v>0</v>
      </c>
      <c r="FK131" s="40">
        <v>0</v>
      </c>
      <c r="FL131" s="40">
        <v>0</v>
      </c>
      <c r="FM131" s="215" t="s">
        <v>1327</v>
      </c>
      <c r="FN131" s="40">
        <v>0</v>
      </c>
      <c r="FO131" s="40">
        <v>0</v>
      </c>
      <c r="FP131" s="40">
        <v>0</v>
      </c>
      <c r="FQ131" s="215" t="s">
        <v>1327</v>
      </c>
      <c r="FR131" s="40">
        <v>0</v>
      </c>
      <c r="FS131" s="40">
        <v>0</v>
      </c>
      <c r="FT131" s="40">
        <v>0</v>
      </c>
      <c r="FU131" s="215" t="s">
        <v>1327</v>
      </c>
      <c r="FV131" s="40">
        <v>0</v>
      </c>
      <c r="FW131" s="40">
        <v>0</v>
      </c>
      <c r="FX131" s="40">
        <v>0</v>
      </c>
      <c r="FY131" s="215" t="s">
        <v>1327</v>
      </c>
      <c r="FZ131" s="40">
        <v>0</v>
      </c>
      <c r="GA131" s="40">
        <v>0</v>
      </c>
      <c r="GB131" s="40">
        <v>0</v>
      </c>
      <c r="GC131" s="215" t="s">
        <v>1327</v>
      </c>
      <c r="GD131" s="40">
        <v>0</v>
      </c>
      <c r="GE131" s="283">
        <v>462824.99</v>
      </c>
      <c r="GF131" s="283">
        <v>0</v>
      </c>
      <c r="GG131" s="284">
        <v>12216186.23</v>
      </c>
      <c r="GH131" s="285"/>
    </row>
    <row r="132" spans="1:190" ht="75" customHeight="1" x14ac:dyDescent="0.3">
      <c r="A132" s="254" t="s">
        <v>1133</v>
      </c>
      <c r="B132" s="35">
        <v>120</v>
      </c>
      <c r="C132" s="38">
        <v>5</v>
      </c>
      <c r="D132" s="37" t="s">
        <v>138</v>
      </c>
      <c r="E132" s="37" t="s">
        <v>256</v>
      </c>
      <c r="F132" s="37" t="s">
        <v>497</v>
      </c>
      <c r="G132" s="41">
        <v>1</v>
      </c>
      <c r="H132" s="38" t="s">
        <v>1133</v>
      </c>
      <c r="I132" s="41" t="s">
        <v>50</v>
      </c>
      <c r="J132" s="41" t="s">
        <v>5</v>
      </c>
      <c r="K132" s="38" t="s">
        <v>222</v>
      </c>
      <c r="L132" s="38" t="s">
        <v>225</v>
      </c>
      <c r="M132" s="40">
        <v>785971</v>
      </c>
      <c r="N132" s="40">
        <v>785971</v>
      </c>
      <c r="O132" s="40">
        <v>0</v>
      </c>
      <c r="P132" s="40">
        <v>785971</v>
      </c>
      <c r="Q132" s="40">
        <v>0</v>
      </c>
      <c r="R132" s="40">
        <v>0</v>
      </c>
      <c r="S132" s="40">
        <v>0</v>
      </c>
      <c r="T132" s="40" t="s">
        <v>5</v>
      </c>
      <c r="U132" s="40">
        <v>0</v>
      </c>
      <c r="V132" s="40">
        <v>785970.33</v>
      </c>
      <c r="W132" s="40">
        <v>0</v>
      </c>
      <c r="X132" s="40">
        <v>0</v>
      </c>
      <c r="Y132" s="40">
        <v>0</v>
      </c>
      <c r="Z132" s="40">
        <v>0</v>
      </c>
      <c r="AA132" s="40">
        <v>0</v>
      </c>
      <c r="AB132" s="40">
        <v>0</v>
      </c>
      <c r="AC132" s="40">
        <v>0</v>
      </c>
      <c r="AD132" s="40">
        <v>0</v>
      </c>
      <c r="AE132" s="40">
        <v>0</v>
      </c>
      <c r="AF132" s="40">
        <v>0</v>
      </c>
      <c r="AG132" s="40">
        <v>0</v>
      </c>
      <c r="AH132" s="40">
        <v>0</v>
      </c>
      <c r="AI132" s="40">
        <v>0</v>
      </c>
      <c r="AJ132" s="40">
        <v>785970.33</v>
      </c>
      <c r="AK132" s="40">
        <v>0</v>
      </c>
      <c r="AL132" s="40">
        <v>785970.33</v>
      </c>
      <c r="AM132" s="40">
        <v>0</v>
      </c>
      <c r="AN132" s="40">
        <v>0</v>
      </c>
      <c r="AO132" s="40">
        <v>0</v>
      </c>
      <c r="AP132" s="40">
        <v>0</v>
      </c>
      <c r="AQ132" s="40">
        <v>0</v>
      </c>
      <c r="AR132" s="40">
        <v>0</v>
      </c>
      <c r="AS132" s="40">
        <v>0</v>
      </c>
      <c r="AT132" s="40">
        <v>0</v>
      </c>
      <c r="AU132" s="40">
        <v>0</v>
      </c>
      <c r="AV132" s="40">
        <v>0</v>
      </c>
      <c r="AW132" s="40">
        <v>0</v>
      </c>
      <c r="AX132" s="40">
        <v>0</v>
      </c>
      <c r="AY132" s="40">
        <v>0</v>
      </c>
      <c r="AZ132" s="40">
        <v>785970.33</v>
      </c>
      <c r="BA132" s="40">
        <v>0</v>
      </c>
      <c r="BB132" s="40">
        <v>0</v>
      </c>
      <c r="BC132" s="40">
        <v>0</v>
      </c>
      <c r="BD132" s="40">
        <v>0</v>
      </c>
      <c r="BE132" s="40">
        <v>0</v>
      </c>
      <c r="BF132" s="40">
        <v>0</v>
      </c>
      <c r="BG132" s="40">
        <v>0</v>
      </c>
      <c r="BH132" s="40">
        <v>0</v>
      </c>
      <c r="BI132" s="40">
        <v>0</v>
      </c>
      <c r="BJ132" s="40">
        <v>0</v>
      </c>
      <c r="BK132" s="40">
        <v>0</v>
      </c>
      <c r="BL132" s="40">
        <v>0</v>
      </c>
      <c r="BM132" s="40">
        <v>0</v>
      </c>
      <c r="BN132" s="40">
        <v>0</v>
      </c>
      <c r="BO132" s="40">
        <v>0</v>
      </c>
      <c r="BP132" s="40">
        <v>0</v>
      </c>
      <c r="BQ132" s="40">
        <v>0</v>
      </c>
      <c r="BR132" s="40">
        <v>0</v>
      </c>
      <c r="BS132" s="40">
        <v>0</v>
      </c>
      <c r="BT132" s="40">
        <v>0</v>
      </c>
      <c r="BU132" s="40">
        <v>0</v>
      </c>
      <c r="BV132" s="40">
        <v>0</v>
      </c>
      <c r="BW132" s="40">
        <v>0</v>
      </c>
      <c r="BX132" s="40">
        <v>0</v>
      </c>
      <c r="BY132" s="40">
        <v>0</v>
      </c>
      <c r="BZ132" s="40">
        <v>0</v>
      </c>
      <c r="CA132" s="40">
        <v>0</v>
      </c>
      <c r="CB132" s="40">
        <v>0</v>
      </c>
      <c r="CC132" s="40">
        <v>0</v>
      </c>
      <c r="CD132" s="40">
        <v>0</v>
      </c>
      <c r="CE132" s="40">
        <v>0</v>
      </c>
      <c r="CF132" s="40">
        <v>0</v>
      </c>
      <c r="CG132" s="40">
        <v>0</v>
      </c>
      <c r="CH132" s="40">
        <v>0</v>
      </c>
      <c r="CI132" s="40">
        <v>0</v>
      </c>
      <c r="CJ132" s="40">
        <v>0</v>
      </c>
      <c r="CK132" s="40">
        <v>0</v>
      </c>
      <c r="CL132" s="40">
        <v>0</v>
      </c>
      <c r="CM132" s="40">
        <v>0</v>
      </c>
      <c r="CN132" s="40">
        <v>785970.33</v>
      </c>
      <c r="CO132" s="40">
        <v>0</v>
      </c>
      <c r="CP132" s="40">
        <v>0</v>
      </c>
      <c r="CQ132" s="40">
        <v>0</v>
      </c>
      <c r="CR132" s="40">
        <v>0</v>
      </c>
      <c r="CS132" s="40">
        <v>0</v>
      </c>
      <c r="CT132" s="40">
        <v>0</v>
      </c>
      <c r="CU132" s="173" t="s">
        <v>1327</v>
      </c>
      <c r="CV132" s="40">
        <v>0</v>
      </c>
      <c r="CW132" s="40">
        <v>0</v>
      </c>
      <c r="CX132" s="40">
        <v>0</v>
      </c>
      <c r="CY132" s="40">
        <v>0</v>
      </c>
      <c r="CZ132" s="40">
        <v>0</v>
      </c>
      <c r="DA132" s="40">
        <v>0</v>
      </c>
      <c r="DB132" s="215" t="s">
        <v>1327</v>
      </c>
      <c r="DC132" s="40">
        <v>0</v>
      </c>
      <c r="DD132" s="40">
        <v>0</v>
      </c>
      <c r="DE132" s="40">
        <v>0</v>
      </c>
      <c r="DF132" s="40">
        <v>0</v>
      </c>
      <c r="DG132" s="40">
        <v>0</v>
      </c>
      <c r="DH132" s="40">
        <v>0</v>
      </c>
      <c r="DI132" s="215" t="s">
        <v>1327</v>
      </c>
      <c r="DJ132" s="40">
        <v>0</v>
      </c>
      <c r="DK132" s="40">
        <v>0</v>
      </c>
      <c r="DL132" s="40">
        <v>0</v>
      </c>
      <c r="DM132" s="40">
        <v>0</v>
      </c>
      <c r="DN132" s="40">
        <v>0</v>
      </c>
      <c r="DO132" s="40">
        <v>0</v>
      </c>
      <c r="DP132" s="215" t="s">
        <v>1327</v>
      </c>
      <c r="DQ132" s="40">
        <v>0</v>
      </c>
      <c r="DR132" s="40">
        <v>0</v>
      </c>
      <c r="DS132" s="40">
        <v>0</v>
      </c>
      <c r="DT132" s="40">
        <v>0</v>
      </c>
      <c r="DU132" s="40">
        <v>0</v>
      </c>
      <c r="DV132" s="40">
        <v>0</v>
      </c>
      <c r="DW132" s="215" t="s">
        <v>1327</v>
      </c>
      <c r="DX132" s="40">
        <v>0</v>
      </c>
      <c r="DY132" s="40">
        <v>0</v>
      </c>
      <c r="DZ132" s="40">
        <v>0</v>
      </c>
      <c r="EA132" s="40">
        <v>0</v>
      </c>
      <c r="EB132" s="40">
        <v>0</v>
      </c>
      <c r="EC132" s="40">
        <v>0</v>
      </c>
      <c r="ED132" s="215" t="s">
        <v>1327</v>
      </c>
      <c r="EE132" s="40">
        <v>0</v>
      </c>
      <c r="EF132" s="40">
        <v>0</v>
      </c>
      <c r="EG132" s="40">
        <v>0</v>
      </c>
      <c r="EH132" s="40">
        <v>0</v>
      </c>
      <c r="EI132" s="40">
        <v>0</v>
      </c>
      <c r="EJ132" s="40">
        <v>0</v>
      </c>
      <c r="EK132" s="215" t="s">
        <v>1327</v>
      </c>
      <c r="EL132" s="40">
        <v>0</v>
      </c>
      <c r="EM132" s="40">
        <v>0</v>
      </c>
      <c r="EN132" s="40">
        <v>0</v>
      </c>
      <c r="EO132" s="40">
        <v>0</v>
      </c>
      <c r="EP132" s="40">
        <v>0</v>
      </c>
      <c r="EQ132" s="40">
        <v>0</v>
      </c>
      <c r="ER132" s="215" t="s">
        <v>1327</v>
      </c>
      <c r="ES132" s="40">
        <v>0</v>
      </c>
      <c r="ET132" s="40">
        <v>0</v>
      </c>
      <c r="EU132" s="40">
        <v>0</v>
      </c>
      <c r="EV132" s="40">
        <v>0</v>
      </c>
      <c r="EW132" s="40">
        <v>0</v>
      </c>
      <c r="EX132" s="40">
        <v>0</v>
      </c>
      <c r="EY132" s="215" t="s">
        <v>1327</v>
      </c>
      <c r="EZ132" s="40">
        <v>0</v>
      </c>
      <c r="FA132" s="40">
        <v>0</v>
      </c>
      <c r="FB132" s="40">
        <v>0</v>
      </c>
      <c r="FC132" s="40">
        <v>0</v>
      </c>
      <c r="FD132" s="40">
        <v>0</v>
      </c>
      <c r="FE132" s="40">
        <v>0</v>
      </c>
      <c r="FF132" s="215" t="s">
        <v>1327</v>
      </c>
      <c r="FG132" s="40">
        <v>0</v>
      </c>
      <c r="FH132" s="40">
        <v>0</v>
      </c>
      <c r="FI132" s="40">
        <v>0</v>
      </c>
      <c r="FJ132" s="40">
        <v>0</v>
      </c>
      <c r="FK132" s="40">
        <v>0</v>
      </c>
      <c r="FL132" s="40">
        <v>0</v>
      </c>
      <c r="FM132" s="215" t="s">
        <v>1327</v>
      </c>
      <c r="FN132" s="40">
        <v>0</v>
      </c>
      <c r="FO132" s="40">
        <v>0</v>
      </c>
      <c r="FP132" s="40">
        <v>0</v>
      </c>
      <c r="FQ132" s="215" t="s">
        <v>1327</v>
      </c>
      <c r="FR132" s="40">
        <v>0</v>
      </c>
      <c r="FS132" s="40">
        <v>0</v>
      </c>
      <c r="FT132" s="40">
        <v>0</v>
      </c>
      <c r="FU132" s="215" t="s">
        <v>1327</v>
      </c>
      <c r="FV132" s="40">
        <v>0</v>
      </c>
      <c r="FW132" s="40">
        <v>0</v>
      </c>
      <c r="FX132" s="40">
        <v>0</v>
      </c>
      <c r="FY132" s="215" t="s">
        <v>1327</v>
      </c>
      <c r="FZ132" s="40">
        <v>0</v>
      </c>
      <c r="GA132" s="40">
        <v>0</v>
      </c>
      <c r="GB132" s="40">
        <v>0</v>
      </c>
      <c r="GC132" s="215" t="s">
        <v>1327</v>
      </c>
      <c r="GD132" s="40">
        <v>0</v>
      </c>
      <c r="GE132" s="283">
        <v>0</v>
      </c>
      <c r="GF132" s="283">
        <v>0</v>
      </c>
      <c r="GG132" s="284">
        <v>785970.33</v>
      </c>
      <c r="GH132" s="285"/>
    </row>
    <row r="133" spans="1:190" ht="75" customHeight="1" x14ac:dyDescent="0.3">
      <c r="A133" s="254" t="s">
        <v>1137</v>
      </c>
      <c r="B133" s="35">
        <v>121</v>
      </c>
      <c r="C133" s="38">
        <v>5</v>
      </c>
      <c r="D133" s="37" t="s">
        <v>76</v>
      </c>
      <c r="E133" s="37" t="s">
        <v>258</v>
      </c>
      <c r="F133" s="37" t="s">
        <v>499</v>
      </c>
      <c r="G133" s="41" t="s">
        <v>33</v>
      </c>
      <c r="H133" s="38" t="s">
        <v>1137</v>
      </c>
      <c r="I133" s="41" t="s">
        <v>50</v>
      </c>
      <c r="J133" s="41" t="s">
        <v>6</v>
      </c>
      <c r="K133" s="38" t="s">
        <v>221</v>
      </c>
      <c r="L133" s="38" t="s">
        <v>225</v>
      </c>
      <c r="M133" s="40">
        <v>151400</v>
      </c>
      <c r="N133" s="40">
        <v>151400</v>
      </c>
      <c r="O133" s="40">
        <v>151400</v>
      </c>
      <c r="P133" s="40">
        <v>0</v>
      </c>
      <c r="Q133" s="40">
        <v>0</v>
      </c>
      <c r="R133" s="40">
        <v>0</v>
      </c>
      <c r="S133" s="40">
        <v>0</v>
      </c>
      <c r="T133" s="40" t="s">
        <v>6</v>
      </c>
      <c r="U133" s="40">
        <v>0</v>
      </c>
      <c r="V133" s="40">
        <v>0</v>
      </c>
      <c r="W133" s="40">
        <v>0</v>
      </c>
      <c r="X133" s="40">
        <v>0</v>
      </c>
      <c r="Y133" s="40">
        <v>0</v>
      </c>
      <c r="Z133" s="40">
        <v>0</v>
      </c>
      <c r="AA133" s="40">
        <v>0</v>
      </c>
      <c r="AB133" s="40">
        <v>0</v>
      </c>
      <c r="AC133" s="40">
        <v>0</v>
      </c>
      <c r="AD133" s="40">
        <v>0</v>
      </c>
      <c r="AE133" s="40">
        <v>0</v>
      </c>
      <c r="AF133" s="40">
        <v>0</v>
      </c>
      <c r="AG133" s="40">
        <v>1505</v>
      </c>
      <c r="AH133" s="40">
        <v>6127.77</v>
      </c>
      <c r="AI133" s="40">
        <v>7632.77</v>
      </c>
      <c r="AJ133" s="40">
        <v>7632.77</v>
      </c>
      <c r="AK133" s="40">
        <v>56905.240000000005</v>
      </c>
      <c r="AL133" s="40">
        <v>64538.010000000009</v>
      </c>
      <c r="AM133" s="40">
        <v>47930</v>
      </c>
      <c r="AN133" s="40">
        <v>0</v>
      </c>
      <c r="AO133" s="40">
        <v>38931.019999999997</v>
      </c>
      <c r="AP133" s="40">
        <v>0</v>
      </c>
      <c r="AQ133" s="40">
        <v>0</v>
      </c>
      <c r="AR133" s="40">
        <v>0</v>
      </c>
      <c r="AS133" s="40">
        <v>0</v>
      </c>
      <c r="AT133" s="40">
        <v>0</v>
      </c>
      <c r="AU133" s="40">
        <v>0</v>
      </c>
      <c r="AV133" s="40">
        <v>0</v>
      </c>
      <c r="AW133" s="40">
        <v>0</v>
      </c>
      <c r="AX133" s="40">
        <v>0</v>
      </c>
      <c r="AY133" s="40">
        <v>86861.01999999999</v>
      </c>
      <c r="AZ133" s="40">
        <v>151399.03</v>
      </c>
      <c r="BA133" s="40">
        <v>0</v>
      </c>
      <c r="BB133" s="40">
        <v>0</v>
      </c>
      <c r="BC133" s="40">
        <v>0</v>
      </c>
      <c r="BD133" s="40">
        <v>0</v>
      </c>
      <c r="BE133" s="40">
        <v>0</v>
      </c>
      <c r="BF133" s="40">
        <v>0</v>
      </c>
      <c r="BG133" s="40">
        <v>0</v>
      </c>
      <c r="BH133" s="40">
        <v>0</v>
      </c>
      <c r="BI133" s="40">
        <v>0</v>
      </c>
      <c r="BJ133" s="40">
        <v>0</v>
      </c>
      <c r="BK133" s="40">
        <v>0</v>
      </c>
      <c r="BL133" s="40">
        <v>0</v>
      </c>
      <c r="BM133" s="40">
        <v>0</v>
      </c>
      <c r="BN133" s="40">
        <v>0</v>
      </c>
      <c r="BO133" s="40">
        <v>0</v>
      </c>
      <c r="BP133" s="40">
        <v>0</v>
      </c>
      <c r="BQ133" s="40">
        <v>0</v>
      </c>
      <c r="BR133" s="40">
        <v>0</v>
      </c>
      <c r="BS133" s="40">
        <v>0</v>
      </c>
      <c r="BT133" s="40">
        <v>0</v>
      </c>
      <c r="BU133" s="40">
        <v>0</v>
      </c>
      <c r="BV133" s="40">
        <v>0</v>
      </c>
      <c r="BW133" s="40">
        <v>0</v>
      </c>
      <c r="BX133" s="40">
        <v>0</v>
      </c>
      <c r="BY133" s="40">
        <v>0</v>
      </c>
      <c r="BZ133" s="40">
        <v>0</v>
      </c>
      <c r="CA133" s="40">
        <v>0</v>
      </c>
      <c r="CB133" s="40">
        <v>0</v>
      </c>
      <c r="CC133" s="40">
        <v>0</v>
      </c>
      <c r="CD133" s="40">
        <v>0</v>
      </c>
      <c r="CE133" s="40">
        <v>0</v>
      </c>
      <c r="CF133" s="40">
        <v>0</v>
      </c>
      <c r="CG133" s="40">
        <v>0</v>
      </c>
      <c r="CH133" s="40">
        <v>0</v>
      </c>
      <c r="CI133" s="40">
        <v>0</v>
      </c>
      <c r="CJ133" s="40">
        <v>0</v>
      </c>
      <c r="CK133" s="40">
        <v>0</v>
      </c>
      <c r="CL133" s="40">
        <v>0</v>
      </c>
      <c r="CM133" s="40">
        <v>0</v>
      </c>
      <c r="CN133" s="40">
        <v>151399.03</v>
      </c>
      <c r="CO133" s="40">
        <v>0</v>
      </c>
      <c r="CP133" s="40">
        <v>0</v>
      </c>
      <c r="CQ133" s="40">
        <v>0</v>
      </c>
      <c r="CR133" s="40">
        <v>0</v>
      </c>
      <c r="CS133" s="40">
        <v>0</v>
      </c>
      <c r="CT133" s="40">
        <v>0</v>
      </c>
      <c r="CU133" s="173" t="s">
        <v>1327</v>
      </c>
      <c r="CV133" s="40">
        <v>0</v>
      </c>
      <c r="CW133" s="40">
        <v>0</v>
      </c>
      <c r="CX133" s="40">
        <v>0</v>
      </c>
      <c r="CY133" s="40">
        <v>0</v>
      </c>
      <c r="CZ133" s="40">
        <v>0</v>
      </c>
      <c r="DA133" s="40">
        <v>0</v>
      </c>
      <c r="DB133" s="215" t="s">
        <v>1327</v>
      </c>
      <c r="DC133" s="40">
        <v>0</v>
      </c>
      <c r="DD133" s="40">
        <v>0</v>
      </c>
      <c r="DE133" s="40">
        <v>0</v>
      </c>
      <c r="DF133" s="40">
        <v>0</v>
      </c>
      <c r="DG133" s="40">
        <v>0</v>
      </c>
      <c r="DH133" s="40">
        <v>0</v>
      </c>
      <c r="DI133" s="215" t="s">
        <v>1327</v>
      </c>
      <c r="DJ133" s="40">
        <v>0</v>
      </c>
      <c r="DK133" s="40">
        <v>0</v>
      </c>
      <c r="DL133" s="40">
        <v>0</v>
      </c>
      <c r="DM133" s="40">
        <v>0</v>
      </c>
      <c r="DN133" s="40">
        <v>0</v>
      </c>
      <c r="DO133" s="40">
        <v>0</v>
      </c>
      <c r="DP133" s="215" t="s">
        <v>1327</v>
      </c>
      <c r="DQ133" s="40">
        <v>0</v>
      </c>
      <c r="DR133" s="40">
        <v>0</v>
      </c>
      <c r="DS133" s="40">
        <v>0</v>
      </c>
      <c r="DT133" s="40">
        <v>0</v>
      </c>
      <c r="DU133" s="40">
        <v>0</v>
      </c>
      <c r="DV133" s="40">
        <v>0</v>
      </c>
      <c r="DW133" s="215" t="s">
        <v>1327</v>
      </c>
      <c r="DX133" s="40">
        <v>0</v>
      </c>
      <c r="DY133" s="40">
        <v>0</v>
      </c>
      <c r="DZ133" s="40">
        <v>0</v>
      </c>
      <c r="EA133" s="40">
        <v>0</v>
      </c>
      <c r="EB133" s="40">
        <v>0</v>
      </c>
      <c r="EC133" s="40">
        <v>0</v>
      </c>
      <c r="ED133" s="215" t="s">
        <v>1327</v>
      </c>
      <c r="EE133" s="40">
        <v>0</v>
      </c>
      <c r="EF133" s="40">
        <v>0</v>
      </c>
      <c r="EG133" s="40">
        <v>0</v>
      </c>
      <c r="EH133" s="40">
        <v>0</v>
      </c>
      <c r="EI133" s="40">
        <v>0</v>
      </c>
      <c r="EJ133" s="40">
        <v>0</v>
      </c>
      <c r="EK133" s="215" t="s">
        <v>1327</v>
      </c>
      <c r="EL133" s="40">
        <v>0</v>
      </c>
      <c r="EM133" s="40">
        <v>0</v>
      </c>
      <c r="EN133" s="40">
        <v>0</v>
      </c>
      <c r="EO133" s="40">
        <v>0</v>
      </c>
      <c r="EP133" s="40">
        <v>0</v>
      </c>
      <c r="EQ133" s="40">
        <v>0</v>
      </c>
      <c r="ER133" s="215" t="s">
        <v>1327</v>
      </c>
      <c r="ES133" s="40">
        <v>0</v>
      </c>
      <c r="ET133" s="40">
        <v>0</v>
      </c>
      <c r="EU133" s="40">
        <v>0</v>
      </c>
      <c r="EV133" s="40">
        <v>0</v>
      </c>
      <c r="EW133" s="40">
        <v>0</v>
      </c>
      <c r="EX133" s="40">
        <v>0</v>
      </c>
      <c r="EY133" s="215" t="s">
        <v>1327</v>
      </c>
      <c r="EZ133" s="40">
        <v>0</v>
      </c>
      <c r="FA133" s="40">
        <v>0</v>
      </c>
      <c r="FB133" s="40">
        <v>0</v>
      </c>
      <c r="FC133" s="40">
        <v>0</v>
      </c>
      <c r="FD133" s="40">
        <v>0</v>
      </c>
      <c r="FE133" s="40">
        <v>0</v>
      </c>
      <c r="FF133" s="215" t="s">
        <v>1327</v>
      </c>
      <c r="FG133" s="40">
        <v>0</v>
      </c>
      <c r="FH133" s="40">
        <v>0</v>
      </c>
      <c r="FI133" s="40">
        <v>0</v>
      </c>
      <c r="FJ133" s="40">
        <v>0</v>
      </c>
      <c r="FK133" s="40">
        <v>0</v>
      </c>
      <c r="FL133" s="40">
        <v>0</v>
      </c>
      <c r="FM133" s="215" t="s">
        <v>1327</v>
      </c>
      <c r="FN133" s="40">
        <v>0</v>
      </c>
      <c r="FO133" s="40">
        <v>0</v>
      </c>
      <c r="FP133" s="40">
        <v>0</v>
      </c>
      <c r="FQ133" s="215" t="s">
        <v>1327</v>
      </c>
      <c r="FR133" s="40">
        <v>0</v>
      </c>
      <c r="FS133" s="40">
        <v>0</v>
      </c>
      <c r="FT133" s="40">
        <v>0</v>
      </c>
      <c r="FU133" s="215" t="s">
        <v>1327</v>
      </c>
      <c r="FV133" s="40">
        <v>0</v>
      </c>
      <c r="FW133" s="40">
        <v>0</v>
      </c>
      <c r="FX133" s="40">
        <v>0</v>
      </c>
      <c r="FY133" s="215" t="s">
        <v>1327</v>
      </c>
      <c r="FZ133" s="40">
        <v>0</v>
      </c>
      <c r="GA133" s="40">
        <v>0</v>
      </c>
      <c r="GB133" s="40">
        <v>0</v>
      </c>
      <c r="GC133" s="215" t="s">
        <v>1327</v>
      </c>
      <c r="GD133" s="40">
        <v>0</v>
      </c>
      <c r="GE133" s="283">
        <v>0</v>
      </c>
      <c r="GF133" s="283">
        <v>0</v>
      </c>
      <c r="GG133" s="284">
        <v>151399.03</v>
      </c>
      <c r="GH133" s="289"/>
    </row>
    <row r="134" spans="1:190" ht="75" customHeight="1" x14ac:dyDescent="0.3">
      <c r="A134" s="254" t="s">
        <v>1147</v>
      </c>
      <c r="B134" s="35">
        <v>122</v>
      </c>
      <c r="C134" s="38">
        <v>5</v>
      </c>
      <c r="D134" s="37" t="s">
        <v>79</v>
      </c>
      <c r="E134" s="37" t="s">
        <v>262</v>
      </c>
      <c r="F134" s="37" t="s">
        <v>503</v>
      </c>
      <c r="G134" s="41" t="s">
        <v>33</v>
      </c>
      <c r="H134" s="38" t="s">
        <v>1147</v>
      </c>
      <c r="I134" s="41" t="s">
        <v>50</v>
      </c>
      <c r="J134" s="41" t="s">
        <v>5</v>
      </c>
      <c r="K134" s="38" t="s">
        <v>221</v>
      </c>
      <c r="L134" s="38" t="s">
        <v>225</v>
      </c>
      <c r="M134" s="40">
        <v>3072721</v>
      </c>
      <c r="N134" s="40">
        <v>3072721</v>
      </c>
      <c r="O134" s="40">
        <v>0</v>
      </c>
      <c r="P134" s="40">
        <v>3072721</v>
      </c>
      <c r="Q134" s="40">
        <v>0</v>
      </c>
      <c r="R134" s="40">
        <v>0</v>
      </c>
      <c r="S134" s="40">
        <v>0</v>
      </c>
      <c r="T134" s="40" t="s">
        <v>5</v>
      </c>
      <c r="U134" s="40">
        <v>0</v>
      </c>
      <c r="V134" s="40">
        <v>0</v>
      </c>
      <c r="W134" s="40">
        <v>0</v>
      </c>
      <c r="X134" s="40">
        <v>0</v>
      </c>
      <c r="Y134" s="40">
        <v>0</v>
      </c>
      <c r="Z134" s="40">
        <v>0</v>
      </c>
      <c r="AA134" s="40">
        <v>0</v>
      </c>
      <c r="AB134" s="40">
        <v>45000</v>
      </c>
      <c r="AC134" s="40">
        <v>5436.58</v>
      </c>
      <c r="AD134" s="40">
        <v>50318.83</v>
      </c>
      <c r="AE134" s="40">
        <v>236148</v>
      </c>
      <c r="AF134" s="40">
        <v>135575.28</v>
      </c>
      <c r="AG134" s="40">
        <v>128662.9</v>
      </c>
      <c r="AH134" s="40">
        <v>99718</v>
      </c>
      <c r="AI134" s="40">
        <v>700859.59000000008</v>
      </c>
      <c r="AJ134" s="40">
        <v>700859.59000000008</v>
      </c>
      <c r="AK134" s="40">
        <v>1480751.8699999999</v>
      </c>
      <c r="AL134" s="40">
        <v>2181611.46</v>
      </c>
      <c r="AM134" s="40">
        <v>82157.920000000013</v>
      </c>
      <c r="AN134" s="40">
        <v>0</v>
      </c>
      <c r="AO134" s="40">
        <v>586271.57999999996</v>
      </c>
      <c r="AP134" s="40">
        <v>172405.56</v>
      </c>
      <c r="AQ134" s="40">
        <v>50274.42</v>
      </c>
      <c r="AR134" s="40">
        <v>0</v>
      </c>
      <c r="AS134" s="40">
        <v>0</v>
      </c>
      <c r="AT134" s="40">
        <v>0</v>
      </c>
      <c r="AU134" s="40">
        <v>0</v>
      </c>
      <c r="AV134" s="40">
        <v>0</v>
      </c>
      <c r="AW134" s="40">
        <v>0</v>
      </c>
      <c r="AX134" s="40">
        <v>0</v>
      </c>
      <c r="AY134" s="40">
        <v>891109.4800000001</v>
      </c>
      <c r="AZ134" s="40">
        <v>3072720.94</v>
      </c>
      <c r="BA134" s="40">
        <v>0</v>
      </c>
      <c r="BB134" s="40">
        <v>0</v>
      </c>
      <c r="BC134" s="40">
        <v>0</v>
      </c>
      <c r="BD134" s="40">
        <v>0</v>
      </c>
      <c r="BE134" s="40">
        <v>0</v>
      </c>
      <c r="BF134" s="40">
        <v>0</v>
      </c>
      <c r="BG134" s="40">
        <v>0</v>
      </c>
      <c r="BH134" s="40">
        <v>0</v>
      </c>
      <c r="BI134" s="40">
        <v>0</v>
      </c>
      <c r="BJ134" s="40">
        <v>0</v>
      </c>
      <c r="BK134" s="40">
        <v>0</v>
      </c>
      <c r="BL134" s="40">
        <v>0</v>
      </c>
      <c r="BM134" s="40">
        <v>0</v>
      </c>
      <c r="BN134" s="40">
        <v>0</v>
      </c>
      <c r="BO134" s="40">
        <v>0</v>
      </c>
      <c r="BP134" s="40">
        <v>0</v>
      </c>
      <c r="BQ134" s="40">
        <v>0</v>
      </c>
      <c r="BR134" s="40">
        <v>0</v>
      </c>
      <c r="BS134" s="40">
        <v>0</v>
      </c>
      <c r="BT134" s="40">
        <v>0</v>
      </c>
      <c r="BU134" s="40">
        <v>0</v>
      </c>
      <c r="BV134" s="40">
        <v>0</v>
      </c>
      <c r="BW134" s="40">
        <v>0</v>
      </c>
      <c r="BX134" s="40">
        <v>0</v>
      </c>
      <c r="BY134" s="40">
        <v>0</v>
      </c>
      <c r="BZ134" s="40">
        <v>0</v>
      </c>
      <c r="CA134" s="40">
        <v>0</v>
      </c>
      <c r="CB134" s="40">
        <v>0</v>
      </c>
      <c r="CC134" s="40">
        <v>0</v>
      </c>
      <c r="CD134" s="40">
        <v>0</v>
      </c>
      <c r="CE134" s="40">
        <v>0</v>
      </c>
      <c r="CF134" s="40">
        <v>0</v>
      </c>
      <c r="CG134" s="40">
        <v>0</v>
      </c>
      <c r="CH134" s="40">
        <v>0</v>
      </c>
      <c r="CI134" s="40">
        <v>0</v>
      </c>
      <c r="CJ134" s="40">
        <v>0</v>
      </c>
      <c r="CK134" s="40">
        <v>0</v>
      </c>
      <c r="CL134" s="40">
        <v>0</v>
      </c>
      <c r="CM134" s="40">
        <v>0</v>
      </c>
      <c r="CN134" s="40">
        <v>3072720.94</v>
      </c>
      <c r="CO134" s="40">
        <v>0</v>
      </c>
      <c r="CP134" s="40">
        <v>0</v>
      </c>
      <c r="CQ134" s="40">
        <v>0</v>
      </c>
      <c r="CR134" s="40">
        <v>0</v>
      </c>
      <c r="CS134" s="40">
        <v>0</v>
      </c>
      <c r="CT134" s="40">
        <v>0</v>
      </c>
      <c r="CU134" s="173" t="s">
        <v>1327</v>
      </c>
      <c r="CV134" s="40">
        <v>0</v>
      </c>
      <c r="CW134" s="40">
        <v>0</v>
      </c>
      <c r="CX134" s="40">
        <v>0</v>
      </c>
      <c r="CY134" s="40">
        <v>0</v>
      </c>
      <c r="CZ134" s="40">
        <v>0</v>
      </c>
      <c r="DA134" s="40">
        <v>0</v>
      </c>
      <c r="DB134" s="215" t="s">
        <v>1327</v>
      </c>
      <c r="DC134" s="40">
        <v>0</v>
      </c>
      <c r="DD134" s="40">
        <v>0</v>
      </c>
      <c r="DE134" s="40">
        <v>0</v>
      </c>
      <c r="DF134" s="40">
        <v>0</v>
      </c>
      <c r="DG134" s="40">
        <v>0</v>
      </c>
      <c r="DH134" s="40">
        <v>0</v>
      </c>
      <c r="DI134" s="215" t="s">
        <v>1327</v>
      </c>
      <c r="DJ134" s="40">
        <v>0</v>
      </c>
      <c r="DK134" s="40">
        <v>0</v>
      </c>
      <c r="DL134" s="40">
        <v>0</v>
      </c>
      <c r="DM134" s="40">
        <v>0</v>
      </c>
      <c r="DN134" s="40">
        <v>0</v>
      </c>
      <c r="DO134" s="40">
        <v>0</v>
      </c>
      <c r="DP134" s="215" t="s">
        <v>1327</v>
      </c>
      <c r="DQ134" s="40">
        <v>0</v>
      </c>
      <c r="DR134" s="40">
        <v>0</v>
      </c>
      <c r="DS134" s="40">
        <v>0</v>
      </c>
      <c r="DT134" s="40">
        <v>0</v>
      </c>
      <c r="DU134" s="40">
        <v>0</v>
      </c>
      <c r="DV134" s="40">
        <v>0</v>
      </c>
      <c r="DW134" s="215" t="s">
        <v>1327</v>
      </c>
      <c r="DX134" s="40">
        <v>0</v>
      </c>
      <c r="DY134" s="40">
        <v>0</v>
      </c>
      <c r="DZ134" s="40">
        <v>0</v>
      </c>
      <c r="EA134" s="40">
        <v>0</v>
      </c>
      <c r="EB134" s="40">
        <v>0</v>
      </c>
      <c r="EC134" s="40">
        <v>0</v>
      </c>
      <c r="ED134" s="215" t="s">
        <v>1327</v>
      </c>
      <c r="EE134" s="40">
        <v>0</v>
      </c>
      <c r="EF134" s="40">
        <v>0</v>
      </c>
      <c r="EG134" s="40">
        <v>0</v>
      </c>
      <c r="EH134" s="40">
        <v>0</v>
      </c>
      <c r="EI134" s="40">
        <v>0</v>
      </c>
      <c r="EJ134" s="40">
        <v>0</v>
      </c>
      <c r="EK134" s="215" t="s">
        <v>1327</v>
      </c>
      <c r="EL134" s="40">
        <v>0</v>
      </c>
      <c r="EM134" s="40">
        <v>0</v>
      </c>
      <c r="EN134" s="40">
        <v>0</v>
      </c>
      <c r="EO134" s="40">
        <v>0</v>
      </c>
      <c r="EP134" s="40">
        <v>0</v>
      </c>
      <c r="EQ134" s="40">
        <v>0</v>
      </c>
      <c r="ER134" s="215" t="s">
        <v>1327</v>
      </c>
      <c r="ES134" s="40">
        <v>0</v>
      </c>
      <c r="ET134" s="40">
        <v>0</v>
      </c>
      <c r="EU134" s="40">
        <v>0</v>
      </c>
      <c r="EV134" s="40">
        <v>0</v>
      </c>
      <c r="EW134" s="40">
        <v>0</v>
      </c>
      <c r="EX134" s="40">
        <v>0</v>
      </c>
      <c r="EY134" s="215" t="s">
        <v>1327</v>
      </c>
      <c r="EZ134" s="40">
        <v>0</v>
      </c>
      <c r="FA134" s="40">
        <v>0</v>
      </c>
      <c r="FB134" s="40">
        <v>0</v>
      </c>
      <c r="FC134" s="40">
        <v>0</v>
      </c>
      <c r="FD134" s="40">
        <v>0</v>
      </c>
      <c r="FE134" s="40">
        <v>0</v>
      </c>
      <c r="FF134" s="215" t="s">
        <v>1327</v>
      </c>
      <c r="FG134" s="40">
        <v>0</v>
      </c>
      <c r="FH134" s="40">
        <v>0</v>
      </c>
      <c r="FI134" s="40">
        <v>0</v>
      </c>
      <c r="FJ134" s="40">
        <v>0</v>
      </c>
      <c r="FK134" s="40">
        <v>0</v>
      </c>
      <c r="FL134" s="40">
        <v>0</v>
      </c>
      <c r="FM134" s="215" t="s">
        <v>1327</v>
      </c>
      <c r="FN134" s="40">
        <v>0</v>
      </c>
      <c r="FO134" s="40">
        <v>0</v>
      </c>
      <c r="FP134" s="40">
        <v>0</v>
      </c>
      <c r="FQ134" s="215" t="s">
        <v>1327</v>
      </c>
      <c r="FR134" s="40">
        <v>0</v>
      </c>
      <c r="FS134" s="40">
        <v>0</v>
      </c>
      <c r="FT134" s="40">
        <v>0</v>
      </c>
      <c r="FU134" s="215" t="s">
        <v>1327</v>
      </c>
      <c r="FV134" s="40">
        <v>0</v>
      </c>
      <c r="FW134" s="40">
        <v>0</v>
      </c>
      <c r="FX134" s="40">
        <v>0</v>
      </c>
      <c r="FY134" s="215" t="s">
        <v>1327</v>
      </c>
      <c r="FZ134" s="40">
        <v>0</v>
      </c>
      <c r="GA134" s="40">
        <v>0</v>
      </c>
      <c r="GB134" s="40">
        <v>0</v>
      </c>
      <c r="GC134" s="215" t="s">
        <v>1327</v>
      </c>
      <c r="GD134" s="40">
        <v>0</v>
      </c>
      <c r="GE134" s="287">
        <v>0</v>
      </c>
      <c r="GF134" s="283">
        <v>0</v>
      </c>
      <c r="GG134" s="284">
        <v>3072720.94</v>
      </c>
      <c r="GH134" s="285"/>
    </row>
    <row r="135" spans="1:190" ht="75" customHeight="1" x14ac:dyDescent="0.3">
      <c r="A135" s="254" t="s">
        <v>1150</v>
      </c>
      <c r="B135" s="35">
        <v>123</v>
      </c>
      <c r="C135" s="38">
        <v>5</v>
      </c>
      <c r="D135" s="37" t="s">
        <v>81</v>
      </c>
      <c r="E135" s="37" t="s">
        <v>264</v>
      </c>
      <c r="F135" s="37" t="s">
        <v>505</v>
      </c>
      <c r="G135" s="38">
        <v>2</v>
      </c>
      <c r="H135" s="38" t="s">
        <v>1150</v>
      </c>
      <c r="I135" s="38" t="s">
        <v>50</v>
      </c>
      <c r="J135" s="38" t="s">
        <v>6</v>
      </c>
      <c r="K135" s="38" t="s">
        <v>222</v>
      </c>
      <c r="L135" s="38" t="s">
        <v>225</v>
      </c>
      <c r="M135" s="40">
        <v>2847500</v>
      </c>
      <c r="N135" s="40">
        <v>2847500</v>
      </c>
      <c r="O135" s="40">
        <v>2847500</v>
      </c>
      <c r="P135" s="40">
        <v>0</v>
      </c>
      <c r="Q135" s="40">
        <v>0</v>
      </c>
      <c r="R135" s="40">
        <v>0</v>
      </c>
      <c r="S135" s="40">
        <v>0</v>
      </c>
      <c r="T135" s="40" t="s">
        <v>6</v>
      </c>
      <c r="U135" s="40">
        <v>0</v>
      </c>
      <c r="V135" s="40">
        <v>0</v>
      </c>
      <c r="W135" s="40">
        <v>0</v>
      </c>
      <c r="X135" s="40">
        <v>0</v>
      </c>
      <c r="Y135" s="40">
        <v>0</v>
      </c>
      <c r="Z135" s="40">
        <v>0</v>
      </c>
      <c r="AA135" s="40">
        <v>0</v>
      </c>
      <c r="AB135" s="40">
        <v>0</v>
      </c>
      <c r="AC135" s="40">
        <v>0</v>
      </c>
      <c r="AD135" s="40">
        <v>0</v>
      </c>
      <c r="AE135" s="40">
        <v>0</v>
      </c>
      <c r="AF135" s="40">
        <v>0</v>
      </c>
      <c r="AG135" s="40">
        <v>0</v>
      </c>
      <c r="AH135" s="40">
        <v>0</v>
      </c>
      <c r="AI135" s="40">
        <v>0</v>
      </c>
      <c r="AJ135" s="40">
        <v>0</v>
      </c>
      <c r="AK135" s="40">
        <v>0</v>
      </c>
      <c r="AL135" s="40">
        <v>0</v>
      </c>
      <c r="AM135" s="40">
        <v>0</v>
      </c>
      <c r="AN135" s="40">
        <v>367765.78</v>
      </c>
      <c r="AO135" s="40">
        <v>381230.30000000005</v>
      </c>
      <c r="AP135" s="40">
        <v>0</v>
      </c>
      <c r="AQ135" s="40">
        <v>0</v>
      </c>
      <c r="AR135" s="40">
        <v>210574.13</v>
      </c>
      <c r="AS135" s="40">
        <v>0</v>
      </c>
      <c r="AT135" s="40">
        <v>0</v>
      </c>
      <c r="AU135" s="40">
        <v>0</v>
      </c>
      <c r="AV135" s="40">
        <v>0</v>
      </c>
      <c r="AW135" s="40">
        <v>0</v>
      </c>
      <c r="AX135" s="40">
        <v>0</v>
      </c>
      <c r="AY135" s="40">
        <v>959570.21000000008</v>
      </c>
      <c r="AZ135" s="40">
        <v>959570.21000000008</v>
      </c>
      <c r="BA135" s="40">
        <v>144442.92000000001</v>
      </c>
      <c r="BB135" s="40">
        <v>0</v>
      </c>
      <c r="BC135" s="40">
        <v>0</v>
      </c>
      <c r="BD135" s="40">
        <v>0</v>
      </c>
      <c r="BE135" s="40">
        <v>0</v>
      </c>
      <c r="BF135" s="40">
        <v>0</v>
      </c>
      <c r="BG135" s="40">
        <v>130567.73</v>
      </c>
      <c r="BH135" s="40">
        <v>0</v>
      </c>
      <c r="BI135" s="40">
        <v>0</v>
      </c>
      <c r="BJ135" s="40">
        <v>0</v>
      </c>
      <c r="BK135" s="40">
        <v>0</v>
      </c>
      <c r="BL135" s="40">
        <v>79719.649999999994</v>
      </c>
      <c r="BM135" s="40">
        <v>354730.30000000005</v>
      </c>
      <c r="BN135" s="40">
        <v>104136.75</v>
      </c>
      <c r="BO135" s="40">
        <v>0</v>
      </c>
      <c r="BP135" s="40">
        <v>0</v>
      </c>
      <c r="BQ135" s="40">
        <v>0</v>
      </c>
      <c r="BR135" s="40">
        <v>187258.73</v>
      </c>
      <c r="BS135" s="40">
        <v>0</v>
      </c>
      <c r="BT135" s="40">
        <v>0</v>
      </c>
      <c r="BU135" s="40">
        <v>0</v>
      </c>
      <c r="BV135" s="40">
        <v>0</v>
      </c>
      <c r="BW135" s="40">
        <v>169108.43</v>
      </c>
      <c r="BX135" s="40">
        <v>0</v>
      </c>
      <c r="BY135" s="40">
        <v>0</v>
      </c>
      <c r="BZ135" s="40">
        <v>460503.91</v>
      </c>
      <c r="CA135" s="40">
        <v>0</v>
      </c>
      <c r="CB135" s="40">
        <v>0</v>
      </c>
      <c r="CC135" s="40">
        <v>228732.54</v>
      </c>
      <c r="CD135" s="40">
        <v>0</v>
      </c>
      <c r="CE135" s="40">
        <v>0</v>
      </c>
      <c r="CF135" s="40">
        <v>0</v>
      </c>
      <c r="CG135" s="40">
        <v>159830.06</v>
      </c>
      <c r="CH135" s="40">
        <v>0</v>
      </c>
      <c r="CI135" s="40">
        <v>0</v>
      </c>
      <c r="CJ135" s="40">
        <v>0</v>
      </c>
      <c r="CK135" s="40">
        <v>0</v>
      </c>
      <c r="CL135" s="40">
        <v>365297.53</v>
      </c>
      <c r="CM135" s="40">
        <v>753860.13</v>
      </c>
      <c r="CN135" s="40">
        <v>2847366.6300000004</v>
      </c>
      <c r="CO135" s="40">
        <v>0</v>
      </c>
      <c r="CP135" s="40">
        <v>120600.09</v>
      </c>
      <c r="CQ135" s="40">
        <v>120600.09</v>
      </c>
      <c r="CR135" s="40">
        <v>120600.09</v>
      </c>
      <c r="CS135" s="40">
        <v>0</v>
      </c>
      <c r="CT135" s="40">
        <v>120600.09</v>
      </c>
      <c r="CU135" s="173">
        <v>1</v>
      </c>
      <c r="CV135" s="40">
        <v>0</v>
      </c>
      <c r="CW135" s="40">
        <v>0</v>
      </c>
      <c r="CX135" s="40">
        <v>0</v>
      </c>
      <c r="CY135" s="40">
        <v>120600.09</v>
      </c>
      <c r="CZ135" s="40">
        <v>0</v>
      </c>
      <c r="DA135" s="40">
        <v>120600.09</v>
      </c>
      <c r="DB135" s="215">
        <v>1</v>
      </c>
      <c r="DC135" s="40">
        <v>0</v>
      </c>
      <c r="DD135" s="40">
        <v>0</v>
      </c>
      <c r="DE135" s="40">
        <v>0</v>
      </c>
      <c r="DF135" s="40">
        <v>120600.09</v>
      </c>
      <c r="DG135" s="40">
        <v>0</v>
      </c>
      <c r="DH135" s="40">
        <v>120600.09</v>
      </c>
      <c r="DI135" s="215">
        <v>1</v>
      </c>
      <c r="DJ135" s="40">
        <v>0</v>
      </c>
      <c r="DK135" s="40">
        <v>150960</v>
      </c>
      <c r="DL135" s="40">
        <v>148872.32000000001</v>
      </c>
      <c r="DM135" s="40">
        <v>271560.08999999997</v>
      </c>
      <c r="DN135" s="40">
        <v>0</v>
      </c>
      <c r="DO135" s="40">
        <v>269472.41000000003</v>
      </c>
      <c r="DP135" s="215">
        <v>0.99231227239613917</v>
      </c>
      <c r="DQ135" s="40">
        <v>-2087.6799999999348</v>
      </c>
      <c r="DR135" s="40">
        <v>0</v>
      </c>
      <c r="DS135" s="40">
        <v>0</v>
      </c>
      <c r="DT135" s="40">
        <v>271560.08999999997</v>
      </c>
      <c r="DU135" s="40">
        <v>0</v>
      </c>
      <c r="DV135" s="40">
        <v>269472.41000000003</v>
      </c>
      <c r="DW135" s="215">
        <v>0.99231227239613917</v>
      </c>
      <c r="DX135" s="40">
        <v>-2087.6799999999348</v>
      </c>
      <c r="DY135" s="40">
        <v>0</v>
      </c>
      <c r="DZ135" s="40">
        <v>0</v>
      </c>
      <c r="EA135" s="40">
        <v>271560.08999999997</v>
      </c>
      <c r="EB135" s="40">
        <v>0</v>
      </c>
      <c r="EC135" s="40">
        <v>269472.41000000003</v>
      </c>
      <c r="ED135" s="215">
        <v>0.99231227239613917</v>
      </c>
      <c r="EE135" s="40">
        <v>-2087.6799999999348</v>
      </c>
      <c r="EF135" s="40">
        <v>0</v>
      </c>
      <c r="EG135" s="40">
        <v>0</v>
      </c>
      <c r="EH135" s="40">
        <v>271560.08999999997</v>
      </c>
      <c r="EI135" s="40">
        <v>0</v>
      </c>
      <c r="EJ135" s="40">
        <v>269472.41000000003</v>
      </c>
      <c r="EK135" s="215">
        <v>0.99231227239613917</v>
      </c>
      <c r="EL135" s="40">
        <v>-2087.6799999999348</v>
      </c>
      <c r="EM135" s="40">
        <v>47275.360000000001</v>
      </c>
      <c r="EN135" s="40">
        <v>0</v>
      </c>
      <c r="EO135" s="40">
        <v>318835.44999999995</v>
      </c>
      <c r="EP135" s="40">
        <v>0</v>
      </c>
      <c r="EQ135" s="40">
        <v>269472.41000000003</v>
      </c>
      <c r="ER135" s="215">
        <v>0.84517706547374227</v>
      </c>
      <c r="ES135" s="40">
        <v>-49363.039999999921</v>
      </c>
      <c r="ET135" s="40">
        <v>0</v>
      </c>
      <c r="EU135" s="40">
        <v>49229.67</v>
      </c>
      <c r="EV135" s="40">
        <v>318835.44999999995</v>
      </c>
      <c r="EW135" s="40">
        <v>0</v>
      </c>
      <c r="EX135" s="40">
        <v>318702.08000000002</v>
      </c>
      <c r="EY135" s="215">
        <v>0.99958169645188466</v>
      </c>
      <c r="EZ135" s="40">
        <v>-133.36999999993714</v>
      </c>
      <c r="FA135" s="40">
        <v>0</v>
      </c>
      <c r="FB135" s="40">
        <v>0</v>
      </c>
      <c r="FC135" s="40">
        <v>318835.44999999995</v>
      </c>
      <c r="FD135" s="40">
        <v>0</v>
      </c>
      <c r="FE135" s="40">
        <v>318702.08000000002</v>
      </c>
      <c r="FF135" s="215">
        <v>0.99958169645188466</v>
      </c>
      <c r="FG135" s="40">
        <v>-133.36999999993714</v>
      </c>
      <c r="FH135" s="40">
        <v>0</v>
      </c>
      <c r="FI135" s="40">
        <v>0</v>
      </c>
      <c r="FJ135" s="40">
        <v>0</v>
      </c>
      <c r="FK135" s="40">
        <v>0</v>
      </c>
      <c r="FL135" s="40">
        <v>0</v>
      </c>
      <c r="FM135" s="215" t="s">
        <v>1327</v>
      </c>
      <c r="FN135" s="40">
        <v>0</v>
      </c>
      <c r="FO135" s="40">
        <v>0</v>
      </c>
      <c r="FP135" s="40">
        <v>0</v>
      </c>
      <c r="FQ135" s="215" t="s">
        <v>1327</v>
      </c>
      <c r="FR135" s="40">
        <v>0</v>
      </c>
      <c r="FS135" s="40">
        <v>0</v>
      </c>
      <c r="FT135" s="40">
        <v>0</v>
      </c>
      <c r="FU135" s="215" t="s">
        <v>1327</v>
      </c>
      <c r="FV135" s="40">
        <v>0</v>
      </c>
      <c r="FW135" s="40">
        <v>0</v>
      </c>
      <c r="FX135" s="40">
        <v>0</v>
      </c>
      <c r="FY135" s="215" t="s">
        <v>1327</v>
      </c>
      <c r="FZ135" s="40">
        <v>0</v>
      </c>
      <c r="GA135" s="40">
        <v>0</v>
      </c>
      <c r="GB135" s="40">
        <v>0</v>
      </c>
      <c r="GC135" s="215" t="s">
        <v>1327</v>
      </c>
      <c r="GD135" s="40">
        <v>0</v>
      </c>
      <c r="GE135" s="288">
        <v>318835.44999999995</v>
      </c>
      <c r="GF135" s="283">
        <v>0</v>
      </c>
      <c r="GG135" s="284">
        <v>2847500</v>
      </c>
      <c r="GH135" s="285"/>
    </row>
    <row r="136" spans="1:190" ht="75" customHeight="1" x14ac:dyDescent="0.3">
      <c r="A136" s="254" t="s">
        <v>1373</v>
      </c>
      <c r="B136" s="35">
        <v>124</v>
      </c>
      <c r="C136" s="38">
        <v>5</v>
      </c>
      <c r="D136" s="37" t="s">
        <v>430</v>
      </c>
      <c r="E136" s="37" t="s">
        <v>1294</v>
      </c>
      <c r="F136" s="37" t="s">
        <v>1328</v>
      </c>
      <c r="G136" s="38" t="s">
        <v>33</v>
      </c>
      <c r="H136" s="38"/>
      <c r="I136" s="38" t="s">
        <v>50</v>
      </c>
      <c r="J136" s="38" t="s">
        <v>6</v>
      </c>
      <c r="K136" s="38" t="s">
        <v>222</v>
      </c>
      <c r="L136" s="38" t="s">
        <v>225</v>
      </c>
      <c r="M136" s="40">
        <v>1059959</v>
      </c>
      <c r="N136" s="40">
        <v>1059959</v>
      </c>
      <c r="O136" s="40">
        <v>1059959</v>
      </c>
      <c r="P136" s="40">
        <v>0</v>
      </c>
      <c r="Q136" s="40">
        <v>0</v>
      </c>
      <c r="R136" s="40">
        <v>0</v>
      </c>
      <c r="S136" s="40">
        <v>0</v>
      </c>
      <c r="T136" s="40" t="s">
        <v>6</v>
      </c>
      <c r="U136" s="40">
        <v>0</v>
      </c>
      <c r="V136" s="40">
        <v>0</v>
      </c>
      <c r="W136" s="40">
        <v>0</v>
      </c>
      <c r="X136" s="40">
        <v>0</v>
      </c>
      <c r="Y136" s="40">
        <v>0</v>
      </c>
      <c r="Z136" s="40">
        <v>0</v>
      </c>
      <c r="AA136" s="40">
        <v>0</v>
      </c>
      <c r="AB136" s="40">
        <v>0</v>
      </c>
      <c r="AC136" s="40">
        <v>0</v>
      </c>
      <c r="AD136" s="40">
        <v>0</v>
      </c>
      <c r="AE136" s="40">
        <v>0</v>
      </c>
      <c r="AF136" s="40">
        <v>0</v>
      </c>
      <c r="AG136" s="40">
        <v>0</v>
      </c>
      <c r="AH136" s="40">
        <v>0</v>
      </c>
      <c r="AI136" s="40">
        <v>0</v>
      </c>
      <c r="AJ136" s="40">
        <v>0</v>
      </c>
      <c r="AK136" s="40">
        <v>0</v>
      </c>
      <c r="AL136" s="40">
        <v>0</v>
      </c>
      <c r="AM136" s="40">
        <v>0</v>
      </c>
      <c r="AN136" s="40">
        <v>0</v>
      </c>
      <c r="AO136" s="40">
        <v>0</v>
      </c>
      <c r="AP136" s="40">
        <v>0</v>
      </c>
      <c r="AQ136" s="40">
        <v>0</v>
      </c>
      <c r="AR136" s="40">
        <v>0</v>
      </c>
      <c r="AS136" s="40">
        <v>0</v>
      </c>
      <c r="AT136" s="40">
        <v>0</v>
      </c>
      <c r="AU136" s="40">
        <v>0</v>
      </c>
      <c r="AV136" s="40">
        <v>0</v>
      </c>
      <c r="AW136" s="40">
        <v>0</v>
      </c>
      <c r="AX136" s="40">
        <v>0</v>
      </c>
      <c r="AY136" s="40">
        <v>0</v>
      </c>
      <c r="AZ136" s="40">
        <v>0</v>
      </c>
      <c r="BA136" s="40">
        <v>0</v>
      </c>
      <c r="BB136" s="40">
        <v>0</v>
      </c>
      <c r="BC136" s="40">
        <v>0</v>
      </c>
      <c r="BD136" s="40">
        <v>0</v>
      </c>
      <c r="BE136" s="40">
        <v>0</v>
      </c>
      <c r="BF136" s="40">
        <v>0</v>
      </c>
      <c r="BG136" s="40">
        <v>0</v>
      </c>
      <c r="BH136" s="40">
        <v>0</v>
      </c>
      <c r="BI136" s="40">
        <v>0</v>
      </c>
      <c r="BJ136" s="40">
        <v>0</v>
      </c>
      <c r="BK136" s="40">
        <v>0</v>
      </c>
      <c r="BL136" s="40">
        <v>0</v>
      </c>
      <c r="BM136" s="40">
        <v>0</v>
      </c>
      <c r="BN136" s="40">
        <v>0</v>
      </c>
      <c r="BO136" s="40">
        <v>0</v>
      </c>
      <c r="BP136" s="40">
        <v>0</v>
      </c>
      <c r="BQ136" s="40">
        <v>0</v>
      </c>
      <c r="BR136" s="40">
        <v>0</v>
      </c>
      <c r="BS136" s="40">
        <v>0</v>
      </c>
      <c r="BT136" s="40">
        <v>0</v>
      </c>
      <c r="BU136" s="40">
        <v>0</v>
      </c>
      <c r="BV136" s="40">
        <v>0</v>
      </c>
      <c r="BW136" s="40">
        <v>0</v>
      </c>
      <c r="BX136" s="40">
        <v>0</v>
      </c>
      <c r="BY136" s="40">
        <v>0</v>
      </c>
      <c r="BZ136" s="40">
        <v>0</v>
      </c>
      <c r="CA136" s="40">
        <v>0</v>
      </c>
      <c r="CB136" s="40">
        <v>0</v>
      </c>
      <c r="CC136" s="40">
        <v>0</v>
      </c>
      <c r="CD136" s="40">
        <v>0</v>
      </c>
      <c r="CE136" s="40">
        <v>0</v>
      </c>
      <c r="CF136" s="40">
        <v>0</v>
      </c>
      <c r="CG136" s="40">
        <v>0</v>
      </c>
      <c r="CH136" s="40">
        <v>0</v>
      </c>
      <c r="CI136" s="40">
        <v>0</v>
      </c>
      <c r="CJ136" s="40">
        <v>0</v>
      </c>
      <c r="CK136" s="40">
        <v>0</v>
      </c>
      <c r="CL136" s="40">
        <v>0</v>
      </c>
      <c r="CM136" s="40">
        <v>0</v>
      </c>
      <c r="CN136" s="40">
        <v>0</v>
      </c>
      <c r="CO136" s="40">
        <v>0</v>
      </c>
      <c r="CP136" s="40">
        <v>0</v>
      </c>
      <c r="CQ136" s="40">
        <v>0</v>
      </c>
      <c r="CR136" s="40">
        <v>0</v>
      </c>
      <c r="CS136" s="40">
        <v>0</v>
      </c>
      <c r="CT136" s="40">
        <v>0</v>
      </c>
      <c r="CU136" s="173" t="s">
        <v>1327</v>
      </c>
      <c r="CV136" s="40">
        <v>0</v>
      </c>
      <c r="CW136" s="40">
        <v>0</v>
      </c>
      <c r="CX136" s="40">
        <v>0</v>
      </c>
      <c r="CY136" s="40">
        <v>0</v>
      </c>
      <c r="CZ136" s="40">
        <v>0</v>
      </c>
      <c r="DA136" s="40">
        <v>0</v>
      </c>
      <c r="DB136" s="215">
        <v>0</v>
      </c>
      <c r="DC136" s="40">
        <v>0</v>
      </c>
      <c r="DD136" s="40">
        <v>0</v>
      </c>
      <c r="DE136" s="40">
        <v>0</v>
      </c>
      <c r="DF136" s="40">
        <v>0</v>
      </c>
      <c r="DG136" s="40">
        <v>0</v>
      </c>
      <c r="DH136" s="40">
        <v>0</v>
      </c>
      <c r="DI136" s="215">
        <v>0</v>
      </c>
      <c r="DJ136" s="40">
        <v>0</v>
      </c>
      <c r="DK136" s="40">
        <v>0</v>
      </c>
      <c r="DL136" s="40">
        <v>0</v>
      </c>
      <c r="DM136" s="40">
        <v>0</v>
      </c>
      <c r="DN136" s="40">
        <v>0</v>
      </c>
      <c r="DO136" s="40">
        <v>0</v>
      </c>
      <c r="DP136" s="215" t="s">
        <v>1327</v>
      </c>
      <c r="DQ136" s="40">
        <v>0</v>
      </c>
      <c r="DR136" s="40">
        <v>0</v>
      </c>
      <c r="DS136" s="40">
        <v>0</v>
      </c>
      <c r="DT136" s="40">
        <v>0</v>
      </c>
      <c r="DU136" s="40">
        <v>0</v>
      </c>
      <c r="DV136" s="40">
        <v>0</v>
      </c>
      <c r="DW136" s="215" t="s">
        <v>1327</v>
      </c>
      <c r="DX136" s="40">
        <v>0</v>
      </c>
      <c r="DY136" s="40">
        <v>0</v>
      </c>
      <c r="DZ136" s="40">
        <v>0</v>
      </c>
      <c r="EA136" s="40">
        <v>0</v>
      </c>
      <c r="EB136" s="40">
        <v>0</v>
      </c>
      <c r="EC136" s="40">
        <v>0</v>
      </c>
      <c r="ED136" s="215" t="s">
        <v>1327</v>
      </c>
      <c r="EE136" s="40">
        <v>0</v>
      </c>
      <c r="EF136" s="40">
        <v>0</v>
      </c>
      <c r="EG136" s="40">
        <v>0</v>
      </c>
      <c r="EH136" s="40">
        <v>0</v>
      </c>
      <c r="EI136" s="40">
        <v>0</v>
      </c>
      <c r="EJ136" s="40">
        <v>0</v>
      </c>
      <c r="EK136" s="215" t="s">
        <v>1327</v>
      </c>
      <c r="EL136" s="40">
        <v>0</v>
      </c>
      <c r="EM136" s="40">
        <v>0</v>
      </c>
      <c r="EN136" s="40">
        <v>0</v>
      </c>
      <c r="EO136" s="40">
        <v>0</v>
      </c>
      <c r="EP136" s="40">
        <v>0</v>
      </c>
      <c r="EQ136" s="40">
        <v>0</v>
      </c>
      <c r="ER136" s="215" t="s">
        <v>1327</v>
      </c>
      <c r="ES136" s="40">
        <v>0</v>
      </c>
      <c r="ET136" s="40">
        <v>0</v>
      </c>
      <c r="EU136" s="40">
        <v>0</v>
      </c>
      <c r="EV136" s="40">
        <v>0</v>
      </c>
      <c r="EW136" s="40">
        <v>0</v>
      </c>
      <c r="EX136" s="40">
        <v>0</v>
      </c>
      <c r="EY136" s="215" t="s">
        <v>1327</v>
      </c>
      <c r="EZ136" s="40">
        <v>0</v>
      </c>
      <c r="FA136" s="40">
        <v>0</v>
      </c>
      <c r="FB136" s="40">
        <v>0</v>
      </c>
      <c r="FC136" s="40">
        <v>0</v>
      </c>
      <c r="FD136" s="40">
        <v>0</v>
      </c>
      <c r="FE136" s="40">
        <v>0</v>
      </c>
      <c r="FF136" s="215" t="s">
        <v>1327</v>
      </c>
      <c r="FG136" s="40">
        <v>0</v>
      </c>
      <c r="FH136" s="40">
        <v>0</v>
      </c>
      <c r="FI136" s="40">
        <v>0</v>
      </c>
      <c r="FJ136" s="40">
        <v>0</v>
      </c>
      <c r="FK136" s="40">
        <v>0</v>
      </c>
      <c r="FL136" s="40">
        <v>0</v>
      </c>
      <c r="FM136" s="215" t="s">
        <v>1327</v>
      </c>
      <c r="FN136" s="40">
        <v>0</v>
      </c>
      <c r="FO136" s="40">
        <v>0</v>
      </c>
      <c r="FP136" s="40">
        <v>0</v>
      </c>
      <c r="FQ136" s="215" t="s">
        <v>1327</v>
      </c>
      <c r="FR136" s="40">
        <v>0</v>
      </c>
      <c r="FS136" s="40">
        <v>0</v>
      </c>
      <c r="FT136" s="40">
        <v>0</v>
      </c>
      <c r="FU136" s="215" t="s">
        <v>1327</v>
      </c>
      <c r="FV136" s="40">
        <v>0</v>
      </c>
      <c r="FW136" s="40">
        <v>0</v>
      </c>
      <c r="FX136" s="40">
        <v>0</v>
      </c>
      <c r="FY136" s="215" t="s">
        <v>1327</v>
      </c>
      <c r="FZ136" s="40">
        <v>0</v>
      </c>
      <c r="GA136" s="40">
        <v>0</v>
      </c>
      <c r="GB136" s="40">
        <v>0</v>
      </c>
      <c r="GC136" s="215" t="s">
        <v>1327</v>
      </c>
      <c r="GD136" s="40">
        <v>0</v>
      </c>
      <c r="GE136" s="288">
        <v>0</v>
      </c>
      <c r="GF136" s="283">
        <v>0</v>
      </c>
      <c r="GG136" s="284">
        <v>0</v>
      </c>
      <c r="GH136" s="285"/>
    </row>
    <row r="137" spans="1:190" ht="75" customHeight="1" x14ac:dyDescent="0.3">
      <c r="A137" s="254" t="s">
        <v>1168</v>
      </c>
      <c r="B137" s="35">
        <v>125</v>
      </c>
      <c r="C137" s="38">
        <v>6</v>
      </c>
      <c r="D137" s="37" t="s">
        <v>84</v>
      </c>
      <c r="E137" s="37" t="s">
        <v>272</v>
      </c>
      <c r="F137" s="37" t="s">
        <v>515</v>
      </c>
      <c r="G137" s="38" t="s">
        <v>33</v>
      </c>
      <c r="H137" s="38" t="s">
        <v>1168</v>
      </c>
      <c r="I137" s="38" t="s">
        <v>48</v>
      </c>
      <c r="J137" s="38" t="s">
        <v>6</v>
      </c>
      <c r="K137" s="38" t="s">
        <v>222</v>
      </c>
      <c r="L137" s="38" t="s">
        <v>225</v>
      </c>
      <c r="M137" s="40">
        <v>0</v>
      </c>
      <c r="N137" s="40">
        <v>0</v>
      </c>
      <c r="O137" s="40">
        <v>0</v>
      </c>
      <c r="P137" s="40">
        <v>0</v>
      </c>
      <c r="Q137" s="40">
        <v>0</v>
      </c>
      <c r="R137" s="40">
        <v>0</v>
      </c>
      <c r="S137" s="40">
        <v>0</v>
      </c>
      <c r="T137" s="40" t="s">
        <v>6</v>
      </c>
      <c r="U137" s="40">
        <v>0</v>
      </c>
      <c r="V137" s="40">
        <v>0</v>
      </c>
      <c r="W137" s="40">
        <v>0</v>
      </c>
      <c r="X137" s="40">
        <v>0</v>
      </c>
      <c r="Y137" s="40">
        <v>0</v>
      </c>
      <c r="Z137" s="40">
        <v>0</v>
      </c>
      <c r="AA137" s="40">
        <v>0</v>
      </c>
      <c r="AB137" s="40">
        <v>0</v>
      </c>
      <c r="AC137" s="40">
        <v>0</v>
      </c>
      <c r="AD137" s="40">
        <v>0</v>
      </c>
      <c r="AE137" s="40">
        <v>0</v>
      </c>
      <c r="AF137" s="40">
        <v>0</v>
      </c>
      <c r="AG137" s="40">
        <v>0</v>
      </c>
      <c r="AH137" s="40">
        <v>0</v>
      </c>
      <c r="AI137" s="40">
        <v>0</v>
      </c>
      <c r="AJ137" s="40">
        <v>0</v>
      </c>
      <c r="AK137" s="40">
        <v>0</v>
      </c>
      <c r="AL137" s="40">
        <v>0</v>
      </c>
      <c r="AM137" s="40">
        <v>0</v>
      </c>
      <c r="AN137" s="40">
        <v>0</v>
      </c>
      <c r="AO137" s="40">
        <v>0</v>
      </c>
      <c r="AP137" s="40">
        <v>0</v>
      </c>
      <c r="AQ137" s="40">
        <v>0</v>
      </c>
      <c r="AR137" s="40">
        <v>0</v>
      </c>
      <c r="AS137" s="40">
        <v>0</v>
      </c>
      <c r="AT137" s="40">
        <v>0</v>
      </c>
      <c r="AU137" s="40">
        <v>0</v>
      </c>
      <c r="AV137" s="40">
        <v>0</v>
      </c>
      <c r="AW137" s="40">
        <v>0</v>
      </c>
      <c r="AX137" s="40">
        <v>0</v>
      </c>
      <c r="AY137" s="40">
        <v>0</v>
      </c>
      <c r="AZ137" s="40">
        <v>0</v>
      </c>
      <c r="BA137" s="40">
        <v>0</v>
      </c>
      <c r="BB137" s="40">
        <v>0</v>
      </c>
      <c r="BC137" s="40">
        <v>0</v>
      </c>
      <c r="BD137" s="40">
        <v>0</v>
      </c>
      <c r="BE137" s="40">
        <v>0</v>
      </c>
      <c r="BF137" s="40">
        <v>0</v>
      </c>
      <c r="BG137" s="40">
        <v>0</v>
      </c>
      <c r="BH137" s="40">
        <v>0</v>
      </c>
      <c r="BI137" s="40">
        <v>0</v>
      </c>
      <c r="BJ137" s="40">
        <v>0</v>
      </c>
      <c r="BK137" s="40">
        <v>0</v>
      </c>
      <c r="BL137" s="40">
        <v>0</v>
      </c>
      <c r="BM137" s="40">
        <v>0</v>
      </c>
      <c r="BN137" s="40">
        <v>0</v>
      </c>
      <c r="BO137" s="40">
        <v>0</v>
      </c>
      <c r="BP137" s="40">
        <v>0</v>
      </c>
      <c r="BQ137" s="40">
        <v>0</v>
      </c>
      <c r="BR137" s="40">
        <v>0</v>
      </c>
      <c r="BS137" s="40">
        <v>0</v>
      </c>
      <c r="BT137" s="40">
        <v>0</v>
      </c>
      <c r="BU137" s="40">
        <v>0</v>
      </c>
      <c r="BV137" s="40">
        <v>0</v>
      </c>
      <c r="BW137" s="40">
        <v>0</v>
      </c>
      <c r="BX137" s="40">
        <v>0</v>
      </c>
      <c r="BY137" s="40">
        <v>0</v>
      </c>
      <c r="BZ137" s="40">
        <v>0</v>
      </c>
      <c r="CA137" s="40">
        <v>0</v>
      </c>
      <c r="CB137" s="40">
        <v>0</v>
      </c>
      <c r="CC137" s="40">
        <v>0</v>
      </c>
      <c r="CD137" s="40">
        <v>0</v>
      </c>
      <c r="CE137" s="40">
        <v>0</v>
      </c>
      <c r="CF137" s="40">
        <v>0</v>
      </c>
      <c r="CG137" s="40">
        <v>0</v>
      </c>
      <c r="CH137" s="40">
        <v>0</v>
      </c>
      <c r="CI137" s="40">
        <v>0</v>
      </c>
      <c r="CJ137" s="40">
        <v>0</v>
      </c>
      <c r="CK137" s="40">
        <v>0</v>
      </c>
      <c r="CL137" s="40">
        <v>0</v>
      </c>
      <c r="CM137" s="40">
        <v>0</v>
      </c>
      <c r="CN137" s="40">
        <v>0</v>
      </c>
      <c r="CO137" s="40">
        <v>0</v>
      </c>
      <c r="CP137" s="40">
        <v>0</v>
      </c>
      <c r="CQ137" s="40">
        <v>0</v>
      </c>
      <c r="CR137" s="40">
        <v>0</v>
      </c>
      <c r="CS137" s="40">
        <v>0</v>
      </c>
      <c r="CT137" s="40">
        <v>0</v>
      </c>
      <c r="CU137" s="173" t="s">
        <v>1327</v>
      </c>
      <c r="CV137" s="40">
        <v>0</v>
      </c>
      <c r="CW137" s="40">
        <v>0</v>
      </c>
      <c r="CX137" s="40">
        <v>0</v>
      </c>
      <c r="CY137" s="40">
        <v>0</v>
      </c>
      <c r="CZ137" s="40">
        <v>0</v>
      </c>
      <c r="DA137" s="40">
        <v>0</v>
      </c>
      <c r="DB137" s="215" t="s">
        <v>1327</v>
      </c>
      <c r="DC137" s="40">
        <v>0</v>
      </c>
      <c r="DD137" s="40">
        <v>0</v>
      </c>
      <c r="DE137" s="40">
        <v>0</v>
      </c>
      <c r="DF137" s="40">
        <v>0</v>
      </c>
      <c r="DG137" s="40">
        <v>0</v>
      </c>
      <c r="DH137" s="40">
        <v>0</v>
      </c>
      <c r="DI137" s="215" t="s">
        <v>1327</v>
      </c>
      <c r="DJ137" s="40">
        <v>0</v>
      </c>
      <c r="DK137" s="40">
        <v>0</v>
      </c>
      <c r="DL137" s="40">
        <v>0</v>
      </c>
      <c r="DM137" s="40">
        <v>0</v>
      </c>
      <c r="DN137" s="40">
        <v>0</v>
      </c>
      <c r="DO137" s="40">
        <v>0</v>
      </c>
      <c r="DP137" s="215" t="s">
        <v>1327</v>
      </c>
      <c r="DQ137" s="40">
        <v>0</v>
      </c>
      <c r="DR137" s="40">
        <v>0</v>
      </c>
      <c r="DS137" s="40">
        <v>0</v>
      </c>
      <c r="DT137" s="40">
        <v>0</v>
      </c>
      <c r="DU137" s="40">
        <v>0</v>
      </c>
      <c r="DV137" s="40">
        <v>0</v>
      </c>
      <c r="DW137" s="215" t="s">
        <v>1327</v>
      </c>
      <c r="DX137" s="40">
        <v>0</v>
      </c>
      <c r="DY137" s="40">
        <v>0</v>
      </c>
      <c r="DZ137" s="40">
        <v>0</v>
      </c>
      <c r="EA137" s="40">
        <v>0</v>
      </c>
      <c r="EB137" s="40">
        <v>0</v>
      </c>
      <c r="EC137" s="40">
        <v>0</v>
      </c>
      <c r="ED137" s="215" t="s">
        <v>1327</v>
      </c>
      <c r="EE137" s="40">
        <v>0</v>
      </c>
      <c r="EF137" s="40">
        <v>0</v>
      </c>
      <c r="EG137" s="40">
        <v>0</v>
      </c>
      <c r="EH137" s="40">
        <v>0</v>
      </c>
      <c r="EI137" s="40">
        <v>0</v>
      </c>
      <c r="EJ137" s="40">
        <v>0</v>
      </c>
      <c r="EK137" s="215" t="s">
        <v>1327</v>
      </c>
      <c r="EL137" s="40">
        <v>0</v>
      </c>
      <c r="EM137" s="40">
        <v>0</v>
      </c>
      <c r="EN137" s="40">
        <v>0</v>
      </c>
      <c r="EO137" s="40">
        <v>0</v>
      </c>
      <c r="EP137" s="40">
        <v>0</v>
      </c>
      <c r="EQ137" s="40">
        <v>0</v>
      </c>
      <c r="ER137" s="215" t="s">
        <v>1327</v>
      </c>
      <c r="ES137" s="40">
        <v>0</v>
      </c>
      <c r="ET137" s="40">
        <v>0</v>
      </c>
      <c r="EU137" s="40">
        <v>0</v>
      </c>
      <c r="EV137" s="40">
        <v>0</v>
      </c>
      <c r="EW137" s="40">
        <v>0</v>
      </c>
      <c r="EX137" s="40">
        <v>0</v>
      </c>
      <c r="EY137" s="215" t="s">
        <v>1327</v>
      </c>
      <c r="EZ137" s="40">
        <v>0</v>
      </c>
      <c r="FA137" s="40">
        <v>0</v>
      </c>
      <c r="FB137" s="40">
        <v>0</v>
      </c>
      <c r="FC137" s="40">
        <v>0</v>
      </c>
      <c r="FD137" s="40">
        <v>0</v>
      </c>
      <c r="FE137" s="40">
        <v>0</v>
      </c>
      <c r="FF137" s="215" t="s">
        <v>1327</v>
      </c>
      <c r="FG137" s="40">
        <v>0</v>
      </c>
      <c r="FH137" s="40">
        <v>0</v>
      </c>
      <c r="FI137" s="40">
        <v>0</v>
      </c>
      <c r="FJ137" s="40">
        <v>0</v>
      </c>
      <c r="FK137" s="40">
        <v>0</v>
      </c>
      <c r="FL137" s="40">
        <v>0</v>
      </c>
      <c r="FM137" s="215" t="s">
        <v>1327</v>
      </c>
      <c r="FN137" s="40">
        <v>0</v>
      </c>
      <c r="FO137" s="40">
        <v>0</v>
      </c>
      <c r="FP137" s="40">
        <v>0</v>
      </c>
      <c r="FQ137" s="215" t="s">
        <v>1327</v>
      </c>
      <c r="FR137" s="40">
        <v>0</v>
      </c>
      <c r="FS137" s="40">
        <v>0</v>
      </c>
      <c r="FT137" s="40">
        <v>0</v>
      </c>
      <c r="FU137" s="215" t="s">
        <v>1327</v>
      </c>
      <c r="FV137" s="40">
        <v>0</v>
      </c>
      <c r="FW137" s="40">
        <v>0</v>
      </c>
      <c r="FX137" s="40">
        <v>0</v>
      </c>
      <c r="FY137" s="215" t="s">
        <v>1327</v>
      </c>
      <c r="FZ137" s="40">
        <v>0</v>
      </c>
      <c r="GA137" s="40">
        <v>0</v>
      </c>
      <c r="GB137" s="40">
        <v>0</v>
      </c>
      <c r="GC137" s="215" t="s">
        <v>1327</v>
      </c>
      <c r="GD137" s="40">
        <v>0</v>
      </c>
      <c r="GE137" s="288">
        <v>0</v>
      </c>
      <c r="GF137" s="283">
        <v>0</v>
      </c>
      <c r="GG137" s="284">
        <v>0</v>
      </c>
      <c r="GH137" s="285"/>
    </row>
    <row r="138" spans="1:190" ht="75" customHeight="1" x14ac:dyDescent="0.3">
      <c r="A138" s="254" t="s">
        <v>1169</v>
      </c>
      <c r="B138" s="35">
        <v>126</v>
      </c>
      <c r="C138" s="38">
        <v>6</v>
      </c>
      <c r="D138" s="37" t="s">
        <v>85</v>
      </c>
      <c r="E138" s="37" t="s">
        <v>273</v>
      </c>
      <c r="F138" s="37" t="s">
        <v>516</v>
      </c>
      <c r="G138" s="41" t="s">
        <v>33</v>
      </c>
      <c r="H138" s="38" t="s">
        <v>1169</v>
      </c>
      <c r="I138" s="41" t="s">
        <v>48</v>
      </c>
      <c r="J138" s="41" t="s">
        <v>6</v>
      </c>
      <c r="K138" s="38" t="s">
        <v>222</v>
      </c>
      <c r="L138" s="38" t="s">
        <v>225</v>
      </c>
      <c r="M138" s="40">
        <v>0</v>
      </c>
      <c r="N138" s="40">
        <v>0</v>
      </c>
      <c r="O138" s="40">
        <v>0</v>
      </c>
      <c r="P138" s="40">
        <v>0</v>
      </c>
      <c r="Q138" s="40">
        <v>0</v>
      </c>
      <c r="R138" s="40">
        <v>0</v>
      </c>
      <c r="S138" s="40">
        <v>0</v>
      </c>
      <c r="T138" s="40" t="s">
        <v>6</v>
      </c>
      <c r="U138" s="40">
        <v>0</v>
      </c>
      <c r="V138" s="40">
        <v>0</v>
      </c>
      <c r="W138" s="40">
        <v>0</v>
      </c>
      <c r="X138" s="40">
        <v>0</v>
      </c>
      <c r="Y138" s="40">
        <v>0</v>
      </c>
      <c r="Z138" s="40">
        <v>0</v>
      </c>
      <c r="AA138" s="40">
        <v>0</v>
      </c>
      <c r="AB138" s="40">
        <v>0</v>
      </c>
      <c r="AC138" s="40">
        <v>0</v>
      </c>
      <c r="AD138" s="40">
        <v>0</v>
      </c>
      <c r="AE138" s="40">
        <v>0</v>
      </c>
      <c r="AF138" s="40">
        <v>0</v>
      </c>
      <c r="AG138" s="40">
        <v>0</v>
      </c>
      <c r="AH138" s="40">
        <v>0</v>
      </c>
      <c r="AI138" s="40">
        <v>0</v>
      </c>
      <c r="AJ138" s="40">
        <v>0</v>
      </c>
      <c r="AK138" s="40">
        <v>436524.56</v>
      </c>
      <c r="AL138" s="40">
        <v>436524.56</v>
      </c>
      <c r="AM138" s="40">
        <v>0</v>
      </c>
      <c r="AN138" s="40">
        <v>145508.18</v>
      </c>
      <c r="AO138" s="40">
        <v>0</v>
      </c>
      <c r="AP138" s="40">
        <v>0</v>
      </c>
      <c r="AQ138" s="40">
        <v>0</v>
      </c>
      <c r="AR138" s="40">
        <v>0</v>
      </c>
      <c r="AS138" s="40">
        <v>0</v>
      </c>
      <c r="AT138" s="40">
        <v>0</v>
      </c>
      <c r="AU138" s="40">
        <v>0</v>
      </c>
      <c r="AV138" s="40">
        <v>0</v>
      </c>
      <c r="AW138" s="40">
        <v>0</v>
      </c>
      <c r="AX138" s="40">
        <v>-582032.74</v>
      </c>
      <c r="AY138" s="40">
        <v>-436524.56</v>
      </c>
      <c r="AZ138" s="40">
        <v>0</v>
      </c>
      <c r="BA138" s="40">
        <v>0</v>
      </c>
      <c r="BB138" s="40">
        <v>0</v>
      </c>
      <c r="BC138" s="40">
        <v>0</v>
      </c>
      <c r="BD138" s="40">
        <v>0</v>
      </c>
      <c r="BE138" s="40">
        <v>0</v>
      </c>
      <c r="BF138" s="40">
        <v>0</v>
      </c>
      <c r="BG138" s="40">
        <v>0</v>
      </c>
      <c r="BH138" s="40">
        <v>0</v>
      </c>
      <c r="BI138" s="40">
        <v>0</v>
      </c>
      <c r="BJ138" s="40">
        <v>0</v>
      </c>
      <c r="BK138" s="40">
        <v>0</v>
      </c>
      <c r="BL138" s="40">
        <v>0</v>
      </c>
      <c r="BM138" s="40">
        <v>0</v>
      </c>
      <c r="BN138" s="40">
        <v>0</v>
      </c>
      <c r="BO138" s="40">
        <v>0</v>
      </c>
      <c r="BP138" s="40">
        <v>0</v>
      </c>
      <c r="BQ138" s="40">
        <v>0</v>
      </c>
      <c r="BR138" s="40">
        <v>0</v>
      </c>
      <c r="BS138" s="40">
        <v>0</v>
      </c>
      <c r="BT138" s="40">
        <v>0</v>
      </c>
      <c r="BU138" s="40">
        <v>0</v>
      </c>
      <c r="BV138" s="40">
        <v>0</v>
      </c>
      <c r="BW138" s="40">
        <v>0</v>
      </c>
      <c r="BX138" s="40">
        <v>0</v>
      </c>
      <c r="BY138" s="40">
        <v>0</v>
      </c>
      <c r="BZ138" s="40">
        <v>0</v>
      </c>
      <c r="CA138" s="40">
        <v>0</v>
      </c>
      <c r="CB138" s="40">
        <v>0</v>
      </c>
      <c r="CC138" s="40">
        <v>0</v>
      </c>
      <c r="CD138" s="40">
        <v>0</v>
      </c>
      <c r="CE138" s="40">
        <v>0</v>
      </c>
      <c r="CF138" s="40">
        <v>0</v>
      </c>
      <c r="CG138" s="40">
        <v>0</v>
      </c>
      <c r="CH138" s="40">
        <v>0</v>
      </c>
      <c r="CI138" s="40">
        <v>0</v>
      </c>
      <c r="CJ138" s="40">
        <v>0</v>
      </c>
      <c r="CK138" s="40">
        <v>0</v>
      </c>
      <c r="CL138" s="40">
        <v>0</v>
      </c>
      <c r="CM138" s="40">
        <v>0</v>
      </c>
      <c r="CN138" s="40">
        <v>0</v>
      </c>
      <c r="CO138" s="40">
        <v>0</v>
      </c>
      <c r="CP138" s="40">
        <v>0</v>
      </c>
      <c r="CQ138" s="40">
        <v>0</v>
      </c>
      <c r="CR138" s="40">
        <v>0</v>
      </c>
      <c r="CS138" s="40">
        <v>0</v>
      </c>
      <c r="CT138" s="40">
        <v>0</v>
      </c>
      <c r="CU138" s="173" t="s">
        <v>1327</v>
      </c>
      <c r="CV138" s="40">
        <v>0</v>
      </c>
      <c r="CW138" s="40">
        <v>0</v>
      </c>
      <c r="CX138" s="40">
        <v>0</v>
      </c>
      <c r="CY138" s="40">
        <v>0</v>
      </c>
      <c r="CZ138" s="40">
        <v>0</v>
      </c>
      <c r="DA138" s="40">
        <v>0</v>
      </c>
      <c r="DB138" s="215" t="s">
        <v>1327</v>
      </c>
      <c r="DC138" s="40">
        <v>0</v>
      </c>
      <c r="DD138" s="40">
        <v>0</v>
      </c>
      <c r="DE138" s="40">
        <v>0</v>
      </c>
      <c r="DF138" s="40">
        <v>0</v>
      </c>
      <c r="DG138" s="40">
        <v>0</v>
      </c>
      <c r="DH138" s="40">
        <v>0</v>
      </c>
      <c r="DI138" s="215" t="s">
        <v>1327</v>
      </c>
      <c r="DJ138" s="40">
        <v>0</v>
      </c>
      <c r="DK138" s="40">
        <v>0</v>
      </c>
      <c r="DL138" s="40">
        <v>0</v>
      </c>
      <c r="DM138" s="40">
        <v>0</v>
      </c>
      <c r="DN138" s="40">
        <v>0</v>
      </c>
      <c r="DO138" s="40">
        <v>0</v>
      </c>
      <c r="DP138" s="215" t="s">
        <v>1327</v>
      </c>
      <c r="DQ138" s="40">
        <v>0</v>
      </c>
      <c r="DR138" s="40">
        <v>0</v>
      </c>
      <c r="DS138" s="40">
        <v>0</v>
      </c>
      <c r="DT138" s="40">
        <v>0</v>
      </c>
      <c r="DU138" s="40">
        <v>0</v>
      </c>
      <c r="DV138" s="40">
        <v>0</v>
      </c>
      <c r="DW138" s="215" t="s">
        <v>1327</v>
      </c>
      <c r="DX138" s="40">
        <v>0</v>
      </c>
      <c r="DY138" s="40">
        <v>0</v>
      </c>
      <c r="DZ138" s="40">
        <v>0</v>
      </c>
      <c r="EA138" s="40">
        <v>0</v>
      </c>
      <c r="EB138" s="40">
        <v>0</v>
      </c>
      <c r="EC138" s="40">
        <v>0</v>
      </c>
      <c r="ED138" s="215" t="s">
        <v>1327</v>
      </c>
      <c r="EE138" s="40">
        <v>0</v>
      </c>
      <c r="EF138" s="40">
        <v>0</v>
      </c>
      <c r="EG138" s="40">
        <v>0</v>
      </c>
      <c r="EH138" s="40">
        <v>0</v>
      </c>
      <c r="EI138" s="40">
        <v>0</v>
      </c>
      <c r="EJ138" s="40">
        <v>0</v>
      </c>
      <c r="EK138" s="215" t="s">
        <v>1327</v>
      </c>
      <c r="EL138" s="40">
        <v>0</v>
      </c>
      <c r="EM138" s="40">
        <v>0</v>
      </c>
      <c r="EN138" s="40">
        <v>0</v>
      </c>
      <c r="EO138" s="40">
        <v>0</v>
      </c>
      <c r="EP138" s="40">
        <v>0</v>
      </c>
      <c r="EQ138" s="40">
        <v>0</v>
      </c>
      <c r="ER138" s="215" t="s">
        <v>1327</v>
      </c>
      <c r="ES138" s="40">
        <v>0</v>
      </c>
      <c r="ET138" s="40">
        <v>0</v>
      </c>
      <c r="EU138" s="40">
        <v>0</v>
      </c>
      <c r="EV138" s="40">
        <v>0</v>
      </c>
      <c r="EW138" s="40">
        <v>0</v>
      </c>
      <c r="EX138" s="40">
        <v>0</v>
      </c>
      <c r="EY138" s="215" t="s">
        <v>1327</v>
      </c>
      <c r="EZ138" s="40">
        <v>0</v>
      </c>
      <c r="FA138" s="40">
        <v>0</v>
      </c>
      <c r="FB138" s="40">
        <v>0</v>
      </c>
      <c r="FC138" s="40">
        <v>0</v>
      </c>
      <c r="FD138" s="40">
        <v>0</v>
      </c>
      <c r="FE138" s="40">
        <v>0</v>
      </c>
      <c r="FF138" s="215" t="s">
        <v>1327</v>
      </c>
      <c r="FG138" s="40">
        <v>0</v>
      </c>
      <c r="FH138" s="40">
        <v>0</v>
      </c>
      <c r="FI138" s="40">
        <v>0</v>
      </c>
      <c r="FJ138" s="40">
        <v>0</v>
      </c>
      <c r="FK138" s="40">
        <v>0</v>
      </c>
      <c r="FL138" s="40">
        <v>0</v>
      </c>
      <c r="FM138" s="215" t="s">
        <v>1327</v>
      </c>
      <c r="FN138" s="40">
        <v>0</v>
      </c>
      <c r="FO138" s="40">
        <v>0</v>
      </c>
      <c r="FP138" s="40">
        <v>0</v>
      </c>
      <c r="FQ138" s="215" t="s">
        <v>1327</v>
      </c>
      <c r="FR138" s="40">
        <v>0</v>
      </c>
      <c r="FS138" s="40">
        <v>0</v>
      </c>
      <c r="FT138" s="40">
        <v>0</v>
      </c>
      <c r="FU138" s="215" t="s">
        <v>1327</v>
      </c>
      <c r="FV138" s="40">
        <v>0</v>
      </c>
      <c r="FW138" s="40">
        <v>0</v>
      </c>
      <c r="FX138" s="40">
        <v>0</v>
      </c>
      <c r="FY138" s="215" t="s">
        <v>1327</v>
      </c>
      <c r="FZ138" s="40">
        <v>0</v>
      </c>
      <c r="GA138" s="40">
        <v>0</v>
      </c>
      <c r="GB138" s="40">
        <v>0</v>
      </c>
      <c r="GC138" s="215" t="s">
        <v>1327</v>
      </c>
      <c r="GD138" s="40">
        <v>0</v>
      </c>
      <c r="GE138" s="288">
        <v>0</v>
      </c>
      <c r="GF138" s="283">
        <v>0</v>
      </c>
      <c r="GG138" s="284">
        <v>0</v>
      </c>
      <c r="GH138" s="285"/>
    </row>
    <row r="139" spans="1:190" ht="75" customHeight="1" x14ac:dyDescent="0.3">
      <c r="A139" s="254" t="s">
        <v>1170</v>
      </c>
      <c r="B139" s="35">
        <v>127</v>
      </c>
      <c r="C139" s="38">
        <v>6</v>
      </c>
      <c r="D139" s="37" t="s">
        <v>86</v>
      </c>
      <c r="E139" s="37" t="s">
        <v>274</v>
      </c>
      <c r="F139" s="37" t="s">
        <v>517</v>
      </c>
      <c r="G139" s="41">
        <v>1</v>
      </c>
      <c r="H139" s="38" t="s">
        <v>1170</v>
      </c>
      <c r="I139" s="41" t="s">
        <v>48</v>
      </c>
      <c r="J139" s="41" t="s">
        <v>6</v>
      </c>
      <c r="K139" s="38" t="s">
        <v>222</v>
      </c>
      <c r="L139" s="38" t="s">
        <v>225</v>
      </c>
      <c r="M139" s="40">
        <v>44916932</v>
      </c>
      <c r="N139" s="40">
        <v>44916932</v>
      </c>
      <c r="O139" s="40">
        <v>44916932</v>
      </c>
      <c r="P139" s="40">
        <v>0</v>
      </c>
      <c r="Q139" s="40">
        <v>0</v>
      </c>
      <c r="R139" s="40">
        <v>0</v>
      </c>
      <c r="S139" s="40">
        <v>0</v>
      </c>
      <c r="T139" s="40" t="s">
        <v>6</v>
      </c>
      <c r="U139" s="40">
        <v>0</v>
      </c>
      <c r="V139" s="40">
        <v>0</v>
      </c>
      <c r="W139" s="40">
        <v>0</v>
      </c>
      <c r="X139" s="40">
        <v>0</v>
      </c>
      <c r="Y139" s="40">
        <v>0</v>
      </c>
      <c r="Z139" s="40">
        <v>0</v>
      </c>
      <c r="AA139" s="40">
        <v>0</v>
      </c>
      <c r="AB139" s="40">
        <v>0</v>
      </c>
      <c r="AC139" s="40">
        <v>0</v>
      </c>
      <c r="AD139" s="40">
        <v>1514287.08</v>
      </c>
      <c r="AE139" s="40">
        <v>0</v>
      </c>
      <c r="AF139" s="40">
        <v>1346954.09</v>
      </c>
      <c r="AG139" s="40">
        <v>615531.1</v>
      </c>
      <c r="AH139" s="40">
        <v>898377.07</v>
      </c>
      <c r="AI139" s="40">
        <v>4375149.34</v>
      </c>
      <c r="AJ139" s="40">
        <v>4375149.34</v>
      </c>
      <c r="AK139" s="40">
        <v>19858305.940000001</v>
      </c>
      <c r="AL139" s="40">
        <v>24233455.280000001</v>
      </c>
      <c r="AM139" s="40">
        <v>266358.26</v>
      </c>
      <c r="AN139" s="40">
        <v>684124.4</v>
      </c>
      <c r="AO139" s="40">
        <v>193863.02000000002</v>
      </c>
      <c r="AP139" s="40">
        <v>369612.01</v>
      </c>
      <c r="AQ139" s="40">
        <v>520693.92</v>
      </c>
      <c r="AR139" s="40">
        <v>0</v>
      </c>
      <c r="AS139" s="40">
        <v>2774275.8899999997</v>
      </c>
      <c r="AT139" s="40">
        <v>282090.11</v>
      </c>
      <c r="AU139" s="40">
        <v>1926.58</v>
      </c>
      <c r="AV139" s="40">
        <v>-28720.83</v>
      </c>
      <c r="AW139" s="40">
        <v>2551759.5499999998</v>
      </c>
      <c r="AX139" s="40">
        <v>0</v>
      </c>
      <c r="AY139" s="40">
        <v>7615982.9100000001</v>
      </c>
      <c r="AZ139" s="40">
        <v>31849438.190000001</v>
      </c>
      <c r="BA139" s="40">
        <v>0</v>
      </c>
      <c r="BB139" s="40">
        <v>414099.83999999997</v>
      </c>
      <c r="BC139" s="40">
        <v>1617722.36</v>
      </c>
      <c r="BD139" s="40">
        <v>0</v>
      </c>
      <c r="BE139" s="40">
        <v>0</v>
      </c>
      <c r="BF139" s="40">
        <v>100842.88</v>
      </c>
      <c r="BG139" s="40">
        <v>3528774.8200000003</v>
      </c>
      <c r="BH139" s="40">
        <v>1000000</v>
      </c>
      <c r="BI139" s="40">
        <v>0</v>
      </c>
      <c r="BJ139" s="40">
        <v>0</v>
      </c>
      <c r="BK139" s="40">
        <v>0</v>
      </c>
      <c r="BL139" s="40">
        <v>0</v>
      </c>
      <c r="BM139" s="40">
        <v>6661439.9000000004</v>
      </c>
      <c r="BN139" s="40">
        <v>685588.8</v>
      </c>
      <c r="BO139" s="40">
        <v>1084597.8600000001</v>
      </c>
      <c r="BP139" s="40">
        <v>466154.87</v>
      </c>
      <c r="BQ139" s="40">
        <v>0</v>
      </c>
      <c r="BR139" s="40">
        <v>0</v>
      </c>
      <c r="BS139" s="40">
        <v>0</v>
      </c>
      <c r="BT139" s="40">
        <v>0</v>
      </c>
      <c r="BU139" s="40">
        <v>0</v>
      </c>
      <c r="BV139" s="40">
        <v>0</v>
      </c>
      <c r="BW139" s="40">
        <v>0</v>
      </c>
      <c r="BX139" s="40">
        <v>0</v>
      </c>
      <c r="BY139" s="40">
        <v>0</v>
      </c>
      <c r="BZ139" s="40">
        <v>2236341.5300000003</v>
      </c>
      <c r="CA139" s="40">
        <v>0</v>
      </c>
      <c r="CB139" s="40">
        <v>0</v>
      </c>
      <c r="CC139" s="40">
        <v>0</v>
      </c>
      <c r="CD139" s="40">
        <v>368727.16</v>
      </c>
      <c r="CE139" s="40">
        <v>0</v>
      </c>
      <c r="CF139" s="40">
        <v>0</v>
      </c>
      <c r="CG139" s="40">
        <v>0</v>
      </c>
      <c r="CH139" s="40">
        <v>0</v>
      </c>
      <c r="CI139" s="40">
        <v>0</v>
      </c>
      <c r="CJ139" s="40">
        <v>-607385.1</v>
      </c>
      <c r="CK139" s="40">
        <v>0</v>
      </c>
      <c r="CL139" s="40">
        <v>0</v>
      </c>
      <c r="CM139" s="40">
        <v>-238657.94</v>
      </c>
      <c r="CN139" s="40">
        <v>41073095.980000004</v>
      </c>
      <c r="CO139" s="40">
        <v>0</v>
      </c>
      <c r="CP139" s="40">
        <v>0</v>
      </c>
      <c r="CQ139" s="40">
        <v>0</v>
      </c>
      <c r="CR139" s="40">
        <v>0</v>
      </c>
      <c r="CS139" s="40">
        <v>0</v>
      </c>
      <c r="CT139" s="40">
        <v>0</v>
      </c>
      <c r="CU139" s="173" t="s">
        <v>1327</v>
      </c>
      <c r="CV139" s="40">
        <v>0</v>
      </c>
      <c r="CW139" s="40">
        <v>0</v>
      </c>
      <c r="CX139" s="40">
        <v>0</v>
      </c>
      <c r="CY139" s="40">
        <v>0</v>
      </c>
      <c r="CZ139" s="40">
        <v>0</v>
      </c>
      <c r="DA139" s="40">
        <v>0</v>
      </c>
      <c r="DB139" s="215" t="s">
        <v>1327</v>
      </c>
      <c r="DC139" s="40">
        <v>0</v>
      </c>
      <c r="DD139" s="40">
        <v>564534.30000000005</v>
      </c>
      <c r="DE139" s="40">
        <v>0</v>
      </c>
      <c r="DF139" s="40">
        <v>564534.30000000005</v>
      </c>
      <c r="DG139" s="40">
        <v>0</v>
      </c>
      <c r="DH139" s="40">
        <v>0</v>
      </c>
      <c r="DI139" s="215">
        <v>0</v>
      </c>
      <c r="DJ139" s="212">
        <v>-564534.30000000005</v>
      </c>
      <c r="DK139" s="40">
        <v>0</v>
      </c>
      <c r="DL139" s="40">
        <v>0</v>
      </c>
      <c r="DM139" s="40">
        <v>564534.30000000005</v>
      </c>
      <c r="DN139" s="40">
        <v>0</v>
      </c>
      <c r="DO139" s="40">
        <v>0</v>
      </c>
      <c r="DP139" s="215">
        <v>0</v>
      </c>
      <c r="DQ139" s="212">
        <v>-564534.30000000005</v>
      </c>
      <c r="DR139" s="40">
        <v>0</v>
      </c>
      <c r="DS139" s="40">
        <v>0</v>
      </c>
      <c r="DT139" s="40">
        <v>564534.30000000005</v>
      </c>
      <c r="DU139" s="40">
        <v>0</v>
      </c>
      <c r="DV139" s="40">
        <v>0</v>
      </c>
      <c r="DW139" s="215">
        <v>0</v>
      </c>
      <c r="DX139" s="212">
        <v>-564534.30000000005</v>
      </c>
      <c r="DY139" s="40">
        <v>0</v>
      </c>
      <c r="DZ139" s="40">
        <v>0</v>
      </c>
      <c r="EA139" s="40">
        <v>564534.30000000005</v>
      </c>
      <c r="EB139" s="40">
        <v>0</v>
      </c>
      <c r="EC139" s="40">
        <v>0</v>
      </c>
      <c r="ED139" s="215">
        <v>0</v>
      </c>
      <c r="EE139" s="212">
        <v>-564534.30000000005</v>
      </c>
      <c r="EF139" s="40">
        <v>0</v>
      </c>
      <c r="EG139" s="40">
        <v>564534.29999999993</v>
      </c>
      <c r="EH139" s="40">
        <v>564534.30000000005</v>
      </c>
      <c r="EI139" s="40">
        <v>0</v>
      </c>
      <c r="EJ139" s="40">
        <v>564534.29999999993</v>
      </c>
      <c r="EK139" s="215">
        <v>0.99999999999999978</v>
      </c>
      <c r="EL139" s="40">
        <v>0</v>
      </c>
      <c r="EM139" s="40">
        <v>0</v>
      </c>
      <c r="EN139" s="40">
        <v>0</v>
      </c>
      <c r="EO139" s="40">
        <v>564534.30000000005</v>
      </c>
      <c r="EP139" s="40">
        <v>0</v>
      </c>
      <c r="EQ139" s="40">
        <v>564534.29999999993</v>
      </c>
      <c r="ER139" s="215">
        <v>0.99999999999999978</v>
      </c>
      <c r="ES139" s="40">
        <v>0</v>
      </c>
      <c r="ET139" s="40">
        <v>0</v>
      </c>
      <c r="EU139" s="40">
        <v>0</v>
      </c>
      <c r="EV139" s="40">
        <v>564534.30000000005</v>
      </c>
      <c r="EW139" s="40">
        <v>0</v>
      </c>
      <c r="EX139" s="40">
        <v>564534.29999999993</v>
      </c>
      <c r="EY139" s="215">
        <v>0.99999999999999978</v>
      </c>
      <c r="EZ139" s="40">
        <v>0</v>
      </c>
      <c r="FA139" s="40">
        <v>0</v>
      </c>
      <c r="FB139" s="40">
        <v>0</v>
      </c>
      <c r="FC139" s="40">
        <v>564534.30000000005</v>
      </c>
      <c r="FD139" s="40">
        <v>0</v>
      </c>
      <c r="FE139" s="40">
        <v>564534.29999999993</v>
      </c>
      <c r="FF139" s="215">
        <v>0.99999999999999978</v>
      </c>
      <c r="FG139" s="40">
        <v>0</v>
      </c>
      <c r="FH139" s="40">
        <v>0</v>
      </c>
      <c r="FI139" s="40">
        <v>0</v>
      </c>
      <c r="FJ139" s="40">
        <v>0</v>
      </c>
      <c r="FK139" s="40">
        <v>0</v>
      </c>
      <c r="FL139" s="40">
        <v>0</v>
      </c>
      <c r="FM139" s="215" t="s">
        <v>1327</v>
      </c>
      <c r="FN139" s="40">
        <v>0</v>
      </c>
      <c r="FO139" s="40">
        <v>0</v>
      </c>
      <c r="FP139" s="40">
        <v>0</v>
      </c>
      <c r="FQ139" s="215" t="s">
        <v>1327</v>
      </c>
      <c r="FR139" s="40">
        <v>0</v>
      </c>
      <c r="FS139" s="40">
        <v>0</v>
      </c>
      <c r="FT139" s="40">
        <v>0</v>
      </c>
      <c r="FU139" s="215" t="s">
        <v>1327</v>
      </c>
      <c r="FV139" s="40">
        <v>0</v>
      </c>
      <c r="FW139" s="40">
        <v>0</v>
      </c>
      <c r="FX139" s="40">
        <v>0</v>
      </c>
      <c r="FY139" s="215" t="s">
        <v>1327</v>
      </c>
      <c r="FZ139" s="40">
        <v>0</v>
      </c>
      <c r="GA139" s="40">
        <v>0</v>
      </c>
      <c r="GB139" s="40">
        <v>0</v>
      </c>
      <c r="GC139" s="215" t="s">
        <v>1327</v>
      </c>
      <c r="GD139" s="40">
        <v>0</v>
      </c>
      <c r="GE139" s="313">
        <v>564534.30000000005</v>
      </c>
      <c r="GF139" s="283">
        <v>0</v>
      </c>
      <c r="GG139" s="284">
        <v>41073095.980000004</v>
      </c>
      <c r="GH139" s="285"/>
    </row>
    <row r="140" spans="1:190" ht="75" customHeight="1" x14ac:dyDescent="0.3">
      <c r="A140" s="254" t="s">
        <v>1176</v>
      </c>
      <c r="B140" s="35">
        <v>128</v>
      </c>
      <c r="C140" s="38">
        <v>6</v>
      </c>
      <c r="D140" s="37" t="s">
        <v>87</v>
      </c>
      <c r="E140" s="37" t="s">
        <v>276</v>
      </c>
      <c r="F140" s="37" t="s">
        <v>522</v>
      </c>
      <c r="G140" s="41" t="s">
        <v>33</v>
      </c>
      <c r="H140" s="38" t="s">
        <v>1176</v>
      </c>
      <c r="I140" s="41" t="s">
        <v>48</v>
      </c>
      <c r="J140" s="41" t="s">
        <v>6</v>
      </c>
      <c r="K140" s="38" t="s">
        <v>222</v>
      </c>
      <c r="L140" s="38" t="s">
        <v>225</v>
      </c>
      <c r="M140" s="40">
        <v>0</v>
      </c>
      <c r="N140" s="40">
        <v>0</v>
      </c>
      <c r="O140" s="40">
        <v>0</v>
      </c>
      <c r="P140" s="40">
        <v>0</v>
      </c>
      <c r="Q140" s="40">
        <v>0</v>
      </c>
      <c r="R140" s="40">
        <v>0</v>
      </c>
      <c r="S140" s="40">
        <v>0</v>
      </c>
      <c r="T140" s="40" t="s">
        <v>6</v>
      </c>
      <c r="U140" s="40">
        <v>0</v>
      </c>
      <c r="V140" s="40">
        <v>0</v>
      </c>
      <c r="W140" s="40">
        <v>0</v>
      </c>
      <c r="X140" s="40">
        <v>0</v>
      </c>
      <c r="Y140" s="40">
        <v>0</v>
      </c>
      <c r="Z140" s="40">
        <v>0</v>
      </c>
      <c r="AA140" s="40">
        <v>0</v>
      </c>
      <c r="AB140" s="40">
        <v>0</v>
      </c>
      <c r="AC140" s="40">
        <v>0</v>
      </c>
      <c r="AD140" s="40">
        <v>0</v>
      </c>
      <c r="AE140" s="40">
        <v>0</v>
      </c>
      <c r="AF140" s="40">
        <v>0</v>
      </c>
      <c r="AG140" s="40">
        <v>0</v>
      </c>
      <c r="AH140" s="40">
        <v>0</v>
      </c>
      <c r="AI140" s="40">
        <v>0</v>
      </c>
      <c r="AJ140" s="40">
        <v>0</v>
      </c>
      <c r="AK140" s="40">
        <v>0</v>
      </c>
      <c r="AL140" s="40">
        <v>0</v>
      </c>
      <c r="AM140" s="40">
        <v>0</v>
      </c>
      <c r="AN140" s="40">
        <v>0</v>
      </c>
      <c r="AO140" s="40">
        <v>0</v>
      </c>
      <c r="AP140" s="40">
        <v>0</v>
      </c>
      <c r="AQ140" s="40">
        <v>0</v>
      </c>
      <c r="AR140" s="40">
        <v>0</v>
      </c>
      <c r="AS140" s="40">
        <v>0</v>
      </c>
      <c r="AT140" s="40">
        <v>0</v>
      </c>
      <c r="AU140" s="40">
        <v>0</v>
      </c>
      <c r="AV140" s="40">
        <v>0</v>
      </c>
      <c r="AW140" s="40">
        <v>0</v>
      </c>
      <c r="AX140" s="40">
        <v>0</v>
      </c>
      <c r="AY140" s="40">
        <v>0</v>
      </c>
      <c r="AZ140" s="40">
        <v>0</v>
      </c>
      <c r="BA140" s="40">
        <v>0</v>
      </c>
      <c r="BB140" s="40">
        <v>0</v>
      </c>
      <c r="BC140" s="40">
        <v>0</v>
      </c>
      <c r="BD140" s="40">
        <v>0</v>
      </c>
      <c r="BE140" s="40">
        <v>0</v>
      </c>
      <c r="BF140" s="40">
        <v>0</v>
      </c>
      <c r="BG140" s="40">
        <v>0</v>
      </c>
      <c r="BH140" s="40">
        <v>0</v>
      </c>
      <c r="BI140" s="40">
        <v>0</v>
      </c>
      <c r="BJ140" s="40">
        <v>0</v>
      </c>
      <c r="BK140" s="40">
        <v>0</v>
      </c>
      <c r="BL140" s="40">
        <v>0</v>
      </c>
      <c r="BM140" s="40">
        <v>0</v>
      </c>
      <c r="BN140" s="40">
        <v>0</v>
      </c>
      <c r="BO140" s="40">
        <v>0</v>
      </c>
      <c r="BP140" s="40">
        <v>0</v>
      </c>
      <c r="BQ140" s="40">
        <v>0</v>
      </c>
      <c r="BR140" s="40">
        <v>0</v>
      </c>
      <c r="BS140" s="40">
        <v>0</v>
      </c>
      <c r="BT140" s="40">
        <v>0</v>
      </c>
      <c r="BU140" s="40">
        <v>0</v>
      </c>
      <c r="BV140" s="40">
        <v>0</v>
      </c>
      <c r="BW140" s="40">
        <v>0</v>
      </c>
      <c r="BX140" s="40">
        <v>0</v>
      </c>
      <c r="BY140" s="40">
        <v>0</v>
      </c>
      <c r="BZ140" s="40">
        <v>0</v>
      </c>
      <c r="CA140" s="40">
        <v>0</v>
      </c>
      <c r="CB140" s="40">
        <v>0</v>
      </c>
      <c r="CC140" s="40">
        <v>0</v>
      </c>
      <c r="CD140" s="40">
        <v>0</v>
      </c>
      <c r="CE140" s="40">
        <v>0</v>
      </c>
      <c r="CF140" s="40">
        <v>0</v>
      </c>
      <c r="CG140" s="40">
        <v>0</v>
      </c>
      <c r="CH140" s="40">
        <v>0</v>
      </c>
      <c r="CI140" s="40">
        <v>0</v>
      </c>
      <c r="CJ140" s="40">
        <v>0</v>
      </c>
      <c r="CK140" s="40">
        <v>0</v>
      </c>
      <c r="CL140" s="40">
        <v>0</v>
      </c>
      <c r="CM140" s="40">
        <v>0</v>
      </c>
      <c r="CN140" s="40">
        <v>0</v>
      </c>
      <c r="CO140" s="40">
        <v>0</v>
      </c>
      <c r="CP140" s="40">
        <v>0</v>
      </c>
      <c r="CQ140" s="40">
        <v>0</v>
      </c>
      <c r="CR140" s="40">
        <v>0</v>
      </c>
      <c r="CS140" s="40">
        <v>0</v>
      </c>
      <c r="CT140" s="40">
        <v>0</v>
      </c>
      <c r="CU140" s="173" t="s">
        <v>1327</v>
      </c>
      <c r="CV140" s="40">
        <v>0</v>
      </c>
      <c r="CW140" s="40">
        <v>0</v>
      </c>
      <c r="CX140" s="40">
        <v>0</v>
      </c>
      <c r="CY140" s="40">
        <v>0</v>
      </c>
      <c r="CZ140" s="40">
        <v>0</v>
      </c>
      <c r="DA140" s="40">
        <v>0</v>
      </c>
      <c r="DB140" s="215" t="s">
        <v>1327</v>
      </c>
      <c r="DC140" s="40">
        <v>0</v>
      </c>
      <c r="DD140" s="40">
        <v>0</v>
      </c>
      <c r="DE140" s="40">
        <v>0</v>
      </c>
      <c r="DF140" s="40">
        <v>0</v>
      </c>
      <c r="DG140" s="40">
        <v>0</v>
      </c>
      <c r="DH140" s="40">
        <v>0</v>
      </c>
      <c r="DI140" s="215" t="s">
        <v>1327</v>
      </c>
      <c r="DJ140" s="40">
        <v>0</v>
      </c>
      <c r="DK140" s="40">
        <v>0</v>
      </c>
      <c r="DL140" s="40">
        <v>0</v>
      </c>
      <c r="DM140" s="40">
        <v>0</v>
      </c>
      <c r="DN140" s="40">
        <v>0</v>
      </c>
      <c r="DO140" s="40">
        <v>0</v>
      </c>
      <c r="DP140" s="215" t="s">
        <v>1327</v>
      </c>
      <c r="DQ140" s="40">
        <v>0</v>
      </c>
      <c r="DR140" s="40">
        <v>0</v>
      </c>
      <c r="DS140" s="40">
        <v>0</v>
      </c>
      <c r="DT140" s="40">
        <v>0</v>
      </c>
      <c r="DU140" s="40">
        <v>0</v>
      </c>
      <c r="DV140" s="40">
        <v>0</v>
      </c>
      <c r="DW140" s="215" t="s">
        <v>1327</v>
      </c>
      <c r="DX140" s="40">
        <v>0</v>
      </c>
      <c r="DY140" s="40">
        <v>0</v>
      </c>
      <c r="DZ140" s="40">
        <v>0</v>
      </c>
      <c r="EA140" s="40">
        <v>0</v>
      </c>
      <c r="EB140" s="40">
        <v>0</v>
      </c>
      <c r="EC140" s="40">
        <v>0</v>
      </c>
      <c r="ED140" s="215" t="s">
        <v>1327</v>
      </c>
      <c r="EE140" s="40">
        <v>0</v>
      </c>
      <c r="EF140" s="40">
        <v>0</v>
      </c>
      <c r="EG140" s="40">
        <v>0</v>
      </c>
      <c r="EH140" s="40">
        <v>0</v>
      </c>
      <c r="EI140" s="40">
        <v>0</v>
      </c>
      <c r="EJ140" s="40">
        <v>0</v>
      </c>
      <c r="EK140" s="215" t="s">
        <v>1327</v>
      </c>
      <c r="EL140" s="40">
        <v>0</v>
      </c>
      <c r="EM140" s="40">
        <v>0</v>
      </c>
      <c r="EN140" s="40">
        <v>0</v>
      </c>
      <c r="EO140" s="40">
        <v>0</v>
      </c>
      <c r="EP140" s="40">
        <v>0</v>
      </c>
      <c r="EQ140" s="40">
        <v>0</v>
      </c>
      <c r="ER140" s="215" t="s">
        <v>1327</v>
      </c>
      <c r="ES140" s="40">
        <v>0</v>
      </c>
      <c r="ET140" s="40">
        <v>0</v>
      </c>
      <c r="EU140" s="40">
        <v>0</v>
      </c>
      <c r="EV140" s="40">
        <v>0</v>
      </c>
      <c r="EW140" s="40">
        <v>0</v>
      </c>
      <c r="EX140" s="40">
        <v>0</v>
      </c>
      <c r="EY140" s="215" t="s">
        <v>1327</v>
      </c>
      <c r="EZ140" s="40">
        <v>0</v>
      </c>
      <c r="FA140" s="40">
        <v>0</v>
      </c>
      <c r="FB140" s="40">
        <v>0</v>
      </c>
      <c r="FC140" s="40">
        <v>0</v>
      </c>
      <c r="FD140" s="40">
        <v>0</v>
      </c>
      <c r="FE140" s="40">
        <v>0</v>
      </c>
      <c r="FF140" s="215" t="s">
        <v>1327</v>
      </c>
      <c r="FG140" s="40">
        <v>0</v>
      </c>
      <c r="FH140" s="40">
        <v>0</v>
      </c>
      <c r="FI140" s="40">
        <v>0</v>
      </c>
      <c r="FJ140" s="40">
        <v>0</v>
      </c>
      <c r="FK140" s="40">
        <v>0</v>
      </c>
      <c r="FL140" s="40">
        <v>0</v>
      </c>
      <c r="FM140" s="215" t="s">
        <v>1327</v>
      </c>
      <c r="FN140" s="40">
        <v>0</v>
      </c>
      <c r="FO140" s="40">
        <v>0</v>
      </c>
      <c r="FP140" s="40">
        <v>0</v>
      </c>
      <c r="FQ140" s="215" t="s">
        <v>1327</v>
      </c>
      <c r="FR140" s="40">
        <v>0</v>
      </c>
      <c r="FS140" s="40">
        <v>0</v>
      </c>
      <c r="FT140" s="40">
        <v>0</v>
      </c>
      <c r="FU140" s="215" t="s">
        <v>1327</v>
      </c>
      <c r="FV140" s="40">
        <v>0</v>
      </c>
      <c r="FW140" s="40">
        <v>0</v>
      </c>
      <c r="FX140" s="40">
        <v>0</v>
      </c>
      <c r="FY140" s="215" t="s">
        <v>1327</v>
      </c>
      <c r="FZ140" s="40">
        <v>0</v>
      </c>
      <c r="GA140" s="40">
        <v>0</v>
      </c>
      <c r="GB140" s="40">
        <v>0</v>
      </c>
      <c r="GC140" s="215" t="s">
        <v>1327</v>
      </c>
      <c r="GD140" s="40">
        <v>0</v>
      </c>
      <c r="GE140" s="283">
        <v>0</v>
      </c>
      <c r="GF140" s="283">
        <v>0</v>
      </c>
      <c r="GG140" s="284">
        <v>0</v>
      </c>
      <c r="GH140" s="285"/>
    </row>
    <row r="141" spans="1:190" ht="75" customHeight="1" x14ac:dyDescent="0.3">
      <c r="A141" s="254" t="s">
        <v>1178</v>
      </c>
      <c r="B141" s="35">
        <v>129</v>
      </c>
      <c r="C141" s="38">
        <v>6</v>
      </c>
      <c r="D141" s="38" t="s">
        <v>147</v>
      </c>
      <c r="E141" s="37" t="s">
        <v>278</v>
      </c>
      <c r="F141" s="37" t="s">
        <v>524</v>
      </c>
      <c r="G141" s="38" t="s">
        <v>33</v>
      </c>
      <c r="H141" s="38" t="s">
        <v>1178</v>
      </c>
      <c r="I141" s="38" t="s">
        <v>48</v>
      </c>
      <c r="J141" s="38" t="s">
        <v>5</v>
      </c>
      <c r="K141" s="38" t="s">
        <v>222</v>
      </c>
      <c r="L141" s="38" t="s">
        <v>225</v>
      </c>
      <c r="M141" s="40">
        <v>235477563</v>
      </c>
      <c r="N141" s="40">
        <v>235477563</v>
      </c>
      <c r="O141" s="40">
        <v>0</v>
      </c>
      <c r="P141" s="40">
        <v>235477563</v>
      </c>
      <c r="Q141" s="40">
        <v>0</v>
      </c>
      <c r="R141" s="40">
        <v>0</v>
      </c>
      <c r="S141" s="40">
        <v>0</v>
      </c>
      <c r="T141" s="40" t="s">
        <v>5</v>
      </c>
      <c r="U141" s="40">
        <v>0</v>
      </c>
      <c r="V141" s="40">
        <v>41847598.379999995</v>
      </c>
      <c r="W141" s="40">
        <v>17012969.16</v>
      </c>
      <c r="X141" s="40">
        <v>5029087.55</v>
      </c>
      <c r="Y141" s="40">
        <v>1171432.49</v>
      </c>
      <c r="Z141" s="40">
        <v>3678373.0300000003</v>
      </c>
      <c r="AA141" s="40">
        <v>2323263.4499999997</v>
      </c>
      <c r="AB141" s="40">
        <v>49926.490000000202</v>
      </c>
      <c r="AC141" s="40">
        <v>2974831.68</v>
      </c>
      <c r="AD141" s="40">
        <v>3039804.39</v>
      </c>
      <c r="AE141" s="40">
        <v>0</v>
      </c>
      <c r="AF141" s="40">
        <v>4836391.2299999995</v>
      </c>
      <c r="AG141" s="40">
        <v>16587291.279999999</v>
      </c>
      <c r="AH141" s="40">
        <v>3344005.96</v>
      </c>
      <c r="AI141" s="40">
        <v>60047376.709999993</v>
      </c>
      <c r="AJ141" s="40">
        <v>101894975.08999999</v>
      </c>
      <c r="AK141" s="40">
        <v>47497348.170000002</v>
      </c>
      <c r="AL141" s="40">
        <v>149392323.25999999</v>
      </c>
      <c r="AM141" s="40">
        <v>8233465.6699999999</v>
      </c>
      <c r="AN141" s="40">
        <v>5070963.71</v>
      </c>
      <c r="AO141" s="40">
        <v>9707926.4499999993</v>
      </c>
      <c r="AP141" s="40">
        <v>1712967.94</v>
      </c>
      <c r="AQ141" s="40">
        <v>726438.01</v>
      </c>
      <c r="AR141" s="40">
        <v>199612.65</v>
      </c>
      <c r="AS141" s="40">
        <v>1067120.8600000001</v>
      </c>
      <c r="AT141" s="40">
        <v>0</v>
      </c>
      <c r="AU141" s="40">
        <v>6813613.5000000009</v>
      </c>
      <c r="AV141" s="40">
        <v>0</v>
      </c>
      <c r="AW141" s="40">
        <v>7997379.21</v>
      </c>
      <c r="AX141" s="40">
        <v>169966.45</v>
      </c>
      <c r="AY141" s="40">
        <v>41699454.450000003</v>
      </c>
      <c r="AZ141" s="40">
        <v>191091777.70999998</v>
      </c>
      <c r="BA141" s="40">
        <v>8225489.6599999992</v>
      </c>
      <c r="BB141" s="40">
        <v>3823546.05</v>
      </c>
      <c r="BC141" s="40">
        <v>64642.44</v>
      </c>
      <c r="BD141" s="40">
        <v>1390203.92</v>
      </c>
      <c r="BE141" s="40">
        <v>0</v>
      </c>
      <c r="BF141" s="40">
        <v>0</v>
      </c>
      <c r="BG141" s="40">
        <v>3530801.67</v>
      </c>
      <c r="BH141" s="40">
        <v>0</v>
      </c>
      <c r="BI141" s="40">
        <v>0</v>
      </c>
      <c r="BJ141" s="40">
        <v>0</v>
      </c>
      <c r="BK141" s="40">
        <v>10531472.239999998</v>
      </c>
      <c r="BL141" s="40">
        <v>197283.61</v>
      </c>
      <c r="BM141" s="40">
        <v>27763439.589999996</v>
      </c>
      <c r="BN141" s="40">
        <v>1211115.57</v>
      </c>
      <c r="BO141" s="40">
        <v>0</v>
      </c>
      <c r="BP141" s="40">
        <v>232582.07</v>
      </c>
      <c r="BQ141" s="40">
        <v>1309076.7000000002</v>
      </c>
      <c r="BR141" s="40">
        <v>1207932.46</v>
      </c>
      <c r="BS141" s="40">
        <v>0</v>
      </c>
      <c r="BT141" s="40">
        <v>0</v>
      </c>
      <c r="BU141" s="40">
        <v>0</v>
      </c>
      <c r="BV141" s="40">
        <v>0</v>
      </c>
      <c r="BW141" s="40">
        <v>0</v>
      </c>
      <c r="BX141" s="40">
        <v>3055053.98</v>
      </c>
      <c r="BY141" s="40">
        <v>0</v>
      </c>
      <c r="BZ141" s="40">
        <v>7015760.7800000003</v>
      </c>
      <c r="CA141" s="40">
        <v>0</v>
      </c>
      <c r="CB141" s="40">
        <v>2214630.27</v>
      </c>
      <c r="CC141" s="40">
        <v>445057.32</v>
      </c>
      <c r="CD141" s="40">
        <v>0</v>
      </c>
      <c r="CE141" s="40">
        <v>0</v>
      </c>
      <c r="CF141" s="40">
        <v>0</v>
      </c>
      <c r="CG141" s="40">
        <v>0</v>
      </c>
      <c r="CH141" s="40">
        <v>0</v>
      </c>
      <c r="CI141" s="40">
        <v>0</v>
      </c>
      <c r="CJ141" s="40">
        <v>0</v>
      </c>
      <c r="CK141" s="40">
        <v>0</v>
      </c>
      <c r="CL141" s="40">
        <v>0</v>
      </c>
      <c r="CM141" s="40">
        <v>2659687.59</v>
      </c>
      <c r="CN141" s="40">
        <v>229360295.76999998</v>
      </c>
      <c r="CO141" s="40">
        <v>0</v>
      </c>
      <c r="CP141" s="40">
        <v>0</v>
      </c>
      <c r="CQ141" s="40">
        <v>0</v>
      </c>
      <c r="CR141" s="40">
        <v>0</v>
      </c>
      <c r="CS141" s="40">
        <v>0</v>
      </c>
      <c r="CT141" s="40">
        <v>0</v>
      </c>
      <c r="CU141" s="173" t="s">
        <v>1327</v>
      </c>
      <c r="CV141" s="40">
        <v>0</v>
      </c>
      <c r="CW141" s="40">
        <v>1168039.4099999999</v>
      </c>
      <c r="CX141" s="40">
        <v>1167746.5</v>
      </c>
      <c r="CY141" s="40">
        <v>1168039.4099999999</v>
      </c>
      <c r="CZ141" s="40">
        <v>0</v>
      </c>
      <c r="DA141" s="40">
        <v>1167746.5</v>
      </c>
      <c r="DB141" s="215">
        <v>0.99974922935177335</v>
      </c>
      <c r="DC141" s="40">
        <v>-292.90999999991618</v>
      </c>
      <c r="DD141" s="40">
        <v>0</v>
      </c>
      <c r="DE141" s="40">
        <v>0</v>
      </c>
      <c r="DF141" s="40">
        <v>1168039.4099999999</v>
      </c>
      <c r="DG141" s="40">
        <v>0</v>
      </c>
      <c r="DH141" s="40">
        <v>1167746.5</v>
      </c>
      <c r="DI141" s="215">
        <v>0.99974922935177335</v>
      </c>
      <c r="DJ141" s="40">
        <v>-292.90999999991618</v>
      </c>
      <c r="DK141" s="40">
        <v>0</v>
      </c>
      <c r="DL141" s="40">
        <v>0</v>
      </c>
      <c r="DM141" s="40">
        <v>1168039.4099999999</v>
      </c>
      <c r="DN141" s="40">
        <v>0</v>
      </c>
      <c r="DO141" s="40">
        <v>1167746.5</v>
      </c>
      <c r="DP141" s="215">
        <v>0.99974922935177335</v>
      </c>
      <c r="DQ141" s="40">
        <v>-292.90999999991618</v>
      </c>
      <c r="DR141" s="40">
        <v>0</v>
      </c>
      <c r="DS141" s="40">
        <v>0</v>
      </c>
      <c r="DT141" s="40">
        <v>1168039.4099999999</v>
      </c>
      <c r="DU141" s="40">
        <v>0</v>
      </c>
      <c r="DV141" s="40">
        <v>1167746.5</v>
      </c>
      <c r="DW141" s="215">
        <v>0.99974922935177335</v>
      </c>
      <c r="DX141" s="40">
        <v>-292.90999999991618</v>
      </c>
      <c r="DY141" s="40">
        <v>0</v>
      </c>
      <c r="DZ141" s="40">
        <v>-338116.4</v>
      </c>
      <c r="EA141" s="40">
        <v>1168039.4099999999</v>
      </c>
      <c r="EB141" s="40">
        <v>338116.4</v>
      </c>
      <c r="EC141" s="40">
        <v>829630.1</v>
      </c>
      <c r="ED141" s="215">
        <v>0.71027577742432513</v>
      </c>
      <c r="EE141" s="212">
        <v>-338409.30999999994</v>
      </c>
      <c r="EF141" s="40">
        <v>0</v>
      </c>
      <c r="EG141" s="40">
        <v>0</v>
      </c>
      <c r="EH141" s="40">
        <v>1168039.4099999999</v>
      </c>
      <c r="EI141" s="40">
        <v>338116.4</v>
      </c>
      <c r="EJ141" s="40">
        <v>829630.1</v>
      </c>
      <c r="EK141" s="215">
        <v>0.71027577742432513</v>
      </c>
      <c r="EL141" s="212">
        <v>-338409.30999999994</v>
      </c>
      <c r="EM141" s="40">
        <v>0</v>
      </c>
      <c r="EN141" s="40">
        <v>0</v>
      </c>
      <c r="EO141" s="40">
        <v>1168039.4099999999</v>
      </c>
      <c r="EP141" s="40">
        <v>338116.4</v>
      </c>
      <c r="EQ141" s="40">
        <v>829630.1</v>
      </c>
      <c r="ER141" s="215">
        <v>0.71027577742432513</v>
      </c>
      <c r="ES141" s="212">
        <v>-338409.30999999994</v>
      </c>
      <c r="ET141" s="40">
        <v>0</v>
      </c>
      <c r="EU141" s="40">
        <v>0</v>
      </c>
      <c r="EV141" s="40">
        <v>1168039.4099999999</v>
      </c>
      <c r="EW141" s="40">
        <v>338116.4</v>
      </c>
      <c r="EX141" s="40">
        <v>829630.1</v>
      </c>
      <c r="EY141" s="215">
        <v>0.71027577742432513</v>
      </c>
      <c r="EZ141" s="212">
        <v>-338409.30999999994</v>
      </c>
      <c r="FA141" s="40">
        <v>0</v>
      </c>
      <c r="FB141" s="40">
        <v>0</v>
      </c>
      <c r="FC141" s="40">
        <v>1168039.4099999999</v>
      </c>
      <c r="FD141" s="40">
        <v>338116.4</v>
      </c>
      <c r="FE141" s="40">
        <v>829630.1</v>
      </c>
      <c r="FF141" s="215">
        <v>0.71027577742432513</v>
      </c>
      <c r="FG141" s="212">
        <v>-338409.30999999994</v>
      </c>
      <c r="FH141" s="40">
        <v>0</v>
      </c>
      <c r="FI141" s="40">
        <v>0</v>
      </c>
      <c r="FJ141" s="40">
        <v>0</v>
      </c>
      <c r="FK141" s="40">
        <v>0</v>
      </c>
      <c r="FL141" s="40">
        <v>0</v>
      </c>
      <c r="FM141" s="215" t="s">
        <v>1327</v>
      </c>
      <c r="FN141" s="40">
        <v>0</v>
      </c>
      <c r="FO141" s="40">
        <v>0</v>
      </c>
      <c r="FP141" s="40">
        <v>0</v>
      </c>
      <c r="FQ141" s="215" t="s">
        <v>1327</v>
      </c>
      <c r="FR141" s="40">
        <v>0</v>
      </c>
      <c r="FS141" s="40">
        <v>0</v>
      </c>
      <c r="FT141" s="40">
        <v>0</v>
      </c>
      <c r="FU141" s="215" t="s">
        <v>1327</v>
      </c>
      <c r="FV141" s="40">
        <v>0</v>
      </c>
      <c r="FW141" s="40">
        <v>0</v>
      </c>
      <c r="FX141" s="40">
        <v>0</v>
      </c>
      <c r="FY141" s="215" t="s">
        <v>1327</v>
      </c>
      <c r="FZ141" s="40">
        <v>0</v>
      </c>
      <c r="GA141" s="40">
        <v>0</v>
      </c>
      <c r="GB141" s="40">
        <v>0</v>
      </c>
      <c r="GC141" s="215" t="s">
        <v>1327</v>
      </c>
      <c r="GD141" s="40">
        <v>0</v>
      </c>
      <c r="GE141" s="283">
        <v>1168039.4099999999</v>
      </c>
      <c r="GF141" s="283">
        <v>0</v>
      </c>
      <c r="GG141" s="284">
        <v>229698705.07999998</v>
      </c>
      <c r="GH141" s="285"/>
    </row>
    <row r="142" spans="1:190" ht="75" customHeight="1" x14ac:dyDescent="0.3">
      <c r="A142" s="254" t="s">
        <v>1181</v>
      </c>
      <c r="B142" s="35">
        <v>130</v>
      </c>
      <c r="C142" s="35">
        <v>7</v>
      </c>
      <c r="D142" s="36" t="s">
        <v>91</v>
      </c>
      <c r="E142" s="37" t="s">
        <v>281</v>
      </c>
      <c r="F142" s="37" t="s">
        <v>527</v>
      </c>
      <c r="G142" s="38" t="s">
        <v>33</v>
      </c>
      <c r="H142" s="38" t="s">
        <v>1181</v>
      </c>
      <c r="I142" s="38" t="s">
        <v>89</v>
      </c>
      <c r="J142" s="38" t="s">
        <v>4</v>
      </c>
      <c r="K142" s="38" t="s">
        <v>222</v>
      </c>
      <c r="L142" s="38" t="s">
        <v>225</v>
      </c>
      <c r="M142" s="40">
        <v>1190655</v>
      </c>
      <c r="N142" s="40">
        <v>1190655</v>
      </c>
      <c r="O142" s="40">
        <v>0</v>
      </c>
      <c r="P142" s="40">
        <v>0</v>
      </c>
      <c r="Q142" s="98">
        <v>1190655</v>
      </c>
      <c r="R142" s="40">
        <v>0</v>
      </c>
      <c r="S142" s="40">
        <v>0</v>
      </c>
      <c r="T142" s="40" t="s">
        <v>4</v>
      </c>
      <c r="U142" s="40">
        <v>0</v>
      </c>
      <c r="V142" s="40">
        <v>25282.02</v>
      </c>
      <c r="W142" s="40">
        <v>0</v>
      </c>
      <c r="X142" s="40">
        <v>0</v>
      </c>
      <c r="Y142" s="40">
        <v>20048.150000000001</v>
      </c>
      <c r="Z142" s="40">
        <v>0</v>
      </c>
      <c r="AA142" s="40">
        <v>0</v>
      </c>
      <c r="AB142" s="40">
        <v>136878.53</v>
      </c>
      <c r="AC142" s="40">
        <v>0</v>
      </c>
      <c r="AD142" s="40">
        <v>0</v>
      </c>
      <c r="AE142" s="40">
        <v>0</v>
      </c>
      <c r="AF142" s="40">
        <v>30469.55</v>
      </c>
      <c r="AG142" s="40">
        <v>0</v>
      </c>
      <c r="AH142" s="40">
        <v>45157.93</v>
      </c>
      <c r="AI142" s="40">
        <v>232554.15999999997</v>
      </c>
      <c r="AJ142" s="40">
        <v>257836.17999999996</v>
      </c>
      <c r="AK142" s="40">
        <v>547701.43000000005</v>
      </c>
      <c r="AL142" s="40">
        <v>805537.61</v>
      </c>
      <c r="AM142" s="40">
        <v>267.75</v>
      </c>
      <c r="AN142" s="40">
        <v>0</v>
      </c>
      <c r="AO142" s="40">
        <v>37422.97</v>
      </c>
      <c r="AP142" s="40">
        <v>0</v>
      </c>
      <c r="AQ142" s="40">
        <v>0</v>
      </c>
      <c r="AR142" s="40">
        <v>0</v>
      </c>
      <c r="AS142" s="40">
        <v>0</v>
      </c>
      <c r="AT142" s="40">
        <v>144610.12</v>
      </c>
      <c r="AU142" s="40">
        <v>0</v>
      </c>
      <c r="AV142" s="40">
        <v>0</v>
      </c>
      <c r="AW142" s="40">
        <v>0</v>
      </c>
      <c r="AX142" s="40">
        <v>0</v>
      </c>
      <c r="AY142" s="40">
        <v>182300.84</v>
      </c>
      <c r="AZ142" s="40">
        <v>987838.45</v>
      </c>
      <c r="BA142" s="40">
        <v>0</v>
      </c>
      <c r="BB142" s="40">
        <v>0</v>
      </c>
      <c r="BC142" s="40">
        <v>29938.09</v>
      </c>
      <c r="BD142" s="40">
        <v>2167.85</v>
      </c>
      <c r="BE142" s="40">
        <v>0</v>
      </c>
      <c r="BF142" s="40">
        <v>0</v>
      </c>
      <c r="BG142" s="40">
        <v>0</v>
      </c>
      <c r="BH142" s="40">
        <v>34377.599999999999</v>
      </c>
      <c r="BI142" s="40">
        <v>0</v>
      </c>
      <c r="BJ142" s="40">
        <v>0</v>
      </c>
      <c r="BK142" s="40">
        <v>0</v>
      </c>
      <c r="BL142" s="40">
        <v>0</v>
      </c>
      <c r="BM142" s="40">
        <v>66483.539999999994</v>
      </c>
      <c r="BN142" s="40">
        <v>0</v>
      </c>
      <c r="BO142" s="40">
        <v>0</v>
      </c>
      <c r="BP142" s="40">
        <v>12873.28</v>
      </c>
      <c r="BQ142" s="40">
        <v>0</v>
      </c>
      <c r="BR142" s="40">
        <v>0</v>
      </c>
      <c r="BS142" s="40">
        <v>0</v>
      </c>
      <c r="BT142" s="40">
        <v>0</v>
      </c>
      <c r="BU142" s="40">
        <v>31579.96</v>
      </c>
      <c r="BV142" s="40">
        <v>0</v>
      </c>
      <c r="BW142" s="40">
        <v>0</v>
      </c>
      <c r="BX142" s="40">
        <v>0</v>
      </c>
      <c r="BY142" s="40">
        <v>0</v>
      </c>
      <c r="BZ142" s="40">
        <v>44453.24</v>
      </c>
      <c r="CA142" s="40">
        <v>0</v>
      </c>
      <c r="CB142" s="40">
        <v>0</v>
      </c>
      <c r="CC142" s="40">
        <v>12137.08</v>
      </c>
      <c r="CD142" s="40">
        <v>0</v>
      </c>
      <c r="CE142" s="40">
        <v>0</v>
      </c>
      <c r="CF142" s="40">
        <v>0</v>
      </c>
      <c r="CG142" s="40">
        <v>0</v>
      </c>
      <c r="CH142" s="40">
        <v>0</v>
      </c>
      <c r="CI142" s="40">
        <v>8901.23</v>
      </c>
      <c r="CJ142" s="40">
        <v>0</v>
      </c>
      <c r="CK142" s="40">
        <v>0</v>
      </c>
      <c r="CL142" s="40">
        <v>0</v>
      </c>
      <c r="CM142" s="40">
        <v>21038.309999999998</v>
      </c>
      <c r="CN142" s="40">
        <v>1183849.1500000001</v>
      </c>
      <c r="CO142" s="40">
        <v>0</v>
      </c>
      <c r="CP142" s="40">
        <v>0</v>
      </c>
      <c r="CQ142" s="40">
        <v>64035.61</v>
      </c>
      <c r="CR142" s="40">
        <v>0</v>
      </c>
      <c r="CS142" s="40">
        <v>0</v>
      </c>
      <c r="CT142" s="40">
        <v>64035.61</v>
      </c>
      <c r="CU142" s="173" t="s">
        <v>1327</v>
      </c>
      <c r="CV142" s="40">
        <v>64035.61</v>
      </c>
      <c r="CW142" s="40">
        <v>64035.85</v>
      </c>
      <c r="CX142" s="40">
        <v>0</v>
      </c>
      <c r="CY142" s="40">
        <v>64035.85</v>
      </c>
      <c r="CZ142" s="40">
        <v>0</v>
      </c>
      <c r="DA142" s="40">
        <v>64035.61</v>
      </c>
      <c r="DB142" s="215">
        <v>0.99999625209941001</v>
      </c>
      <c r="DC142" s="40">
        <v>-0.23999999999796273</v>
      </c>
      <c r="DD142" s="40">
        <v>0</v>
      </c>
      <c r="DE142" s="40">
        <v>0</v>
      </c>
      <c r="DF142" s="40">
        <v>64035.85</v>
      </c>
      <c r="DG142" s="40">
        <v>0</v>
      </c>
      <c r="DH142" s="40">
        <v>64035.61</v>
      </c>
      <c r="DI142" s="215">
        <v>0.99999625209941001</v>
      </c>
      <c r="DJ142" s="40">
        <v>-0.23999999999796273</v>
      </c>
      <c r="DK142" s="40">
        <v>0</v>
      </c>
      <c r="DL142" s="40">
        <v>0</v>
      </c>
      <c r="DM142" s="40">
        <v>64035.85</v>
      </c>
      <c r="DN142" s="40">
        <v>0</v>
      </c>
      <c r="DO142" s="40">
        <v>64035.61</v>
      </c>
      <c r="DP142" s="215">
        <v>0.99999625209941001</v>
      </c>
      <c r="DQ142" s="40">
        <v>-0.23999999999796273</v>
      </c>
      <c r="DR142" s="40">
        <v>0</v>
      </c>
      <c r="DS142" s="40">
        <v>0</v>
      </c>
      <c r="DT142" s="40">
        <v>64035.85</v>
      </c>
      <c r="DU142" s="40">
        <v>0</v>
      </c>
      <c r="DV142" s="40">
        <v>64035.61</v>
      </c>
      <c r="DW142" s="215">
        <v>0.99999625209941001</v>
      </c>
      <c r="DX142" s="40">
        <v>-0.23999999999796273</v>
      </c>
      <c r="DY142" s="40">
        <v>0</v>
      </c>
      <c r="DZ142" s="40">
        <v>0</v>
      </c>
      <c r="EA142" s="40">
        <v>64035.85</v>
      </c>
      <c r="EB142" s="40">
        <v>0</v>
      </c>
      <c r="EC142" s="40">
        <v>64035.61</v>
      </c>
      <c r="ED142" s="215">
        <v>0.99999625209941001</v>
      </c>
      <c r="EE142" s="40">
        <v>-0.23999999999796273</v>
      </c>
      <c r="EF142" s="40">
        <v>0</v>
      </c>
      <c r="EG142" s="40">
        <v>0</v>
      </c>
      <c r="EH142" s="40">
        <v>64035.85</v>
      </c>
      <c r="EI142" s="40">
        <v>0</v>
      </c>
      <c r="EJ142" s="40">
        <v>64035.61</v>
      </c>
      <c r="EK142" s="215">
        <v>0.99999625209941001</v>
      </c>
      <c r="EL142" s="40">
        <v>-0.23999999999796273</v>
      </c>
      <c r="EM142" s="40">
        <v>0</v>
      </c>
      <c r="EN142" s="40">
        <v>0</v>
      </c>
      <c r="EO142" s="40">
        <v>64035.85</v>
      </c>
      <c r="EP142" s="40">
        <v>0</v>
      </c>
      <c r="EQ142" s="40">
        <v>64035.61</v>
      </c>
      <c r="ER142" s="215">
        <v>0.99999625209941001</v>
      </c>
      <c r="ES142" s="40">
        <v>-0.23999999999796273</v>
      </c>
      <c r="ET142" s="40">
        <v>0</v>
      </c>
      <c r="EU142" s="40">
        <v>0</v>
      </c>
      <c r="EV142" s="40">
        <v>64035.85</v>
      </c>
      <c r="EW142" s="40">
        <v>0</v>
      </c>
      <c r="EX142" s="40">
        <v>64035.61</v>
      </c>
      <c r="EY142" s="215">
        <v>0.99999625209941001</v>
      </c>
      <c r="EZ142" s="40">
        <v>-0.23999999999796273</v>
      </c>
      <c r="FA142" s="40">
        <v>0</v>
      </c>
      <c r="FB142" s="40">
        <v>0</v>
      </c>
      <c r="FC142" s="40">
        <v>64035.85</v>
      </c>
      <c r="FD142" s="40">
        <v>0</v>
      </c>
      <c r="FE142" s="40">
        <v>64035.61</v>
      </c>
      <c r="FF142" s="215">
        <v>0.99999625209941001</v>
      </c>
      <c r="FG142" s="40">
        <v>-0.23999999999796273</v>
      </c>
      <c r="FH142" s="40">
        <v>0</v>
      </c>
      <c r="FI142" s="40">
        <v>0</v>
      </c>
      <c r="FJ142" s="40">
        <v>0</v>
      </c>
      <c r="FK142" s="40">
        <v>0</v>
      </c>
      <c r="FL142" s="40">
        <v>0</v>
      </c>
      <c r="FM142" s="215" t="s">
        <v>1327</v>
      </c>
      <c r="FN142" s="40">
        <v>0</v>
      </c>
      <c r="FO142" s="40">
        <v>0</v>
      </c>
      <c r="FP142" s="40">
        <v>0</v>
      </c>
      <c r="FQ142" s="215" t="s">
        <v>1327</v>
      </c>
      <c r="FR142" s="40">
        <v>0</v>
      </c>
      <c r="FS142" s="40">
        <v>0</v>
      </c>
      <c r="FT142" s="40">
        <v>0</v>
      </c>
      <c r="FU142" s="215" t="s">
        <v>1327</v>
      </c>
      <c r="FV142" s="40">
        <v>0</v>
      </c>
      <c r="FW142" s="40">
        <v>0</v>
      </c>
      <c r="FX142" s="40">
        <v>0</v>
      </c>
      <c r="FY142" s="215" t="s">
        <v>1327</v>
      </c>
      <c r="FZ142" s="40">
        <v>0</v>
      </c>
      <c r="GA142" s="40">
        <v>0</v>
      </c>
      <c r="GB142" s="40">
        <v>0</v>
      </c>
      <c r="GC142" s="215" t="s">
        <v>1327</v>
      </c>
      <c r="GD142" s="40">
        <v>0</v>
      </c>
      <c r="GE142" s="283">
        <v>64035.85</v>
      </c>
      <c r="GF142" s="283">
        <v>0</v>
      </c>
      <c r="GG142" s="284">
        <v>1183849.3900000001</v>
      </c>
      <c r="GH142" s="285"/>
    </row>
    <row r="143" spans="1:190" ht="75" customHeight="1" x14ac:dyDescent="0.3">
      <c r="A143" s="254" t="s">
        <v>1182</v>
      </c>
      <c r="B143" s="35">
        <v>131</v>
      </c>
      <c r="C143" s="35">
        <v>7</v>
      </c>
      <c r="D143" s="38" t="s">
        <v>202</v>
      </c>
      <c r="E143" s="37" t="s">
        <v>282</v>
      </c>
      <c r="F143" s="37" t="s">
        <v>528</v>
      </c>
      <c r="G143" s="38" t="s">
        <v>33</v>
      </c>
      <c r="H143" s="38" t="s">
        <v>1182</v>
      </c>
      <c r="I143" s="41" t="s">
        <v>89</v>
      </c>
      <c r="J143" s="41" t="s">
        <v>4</v>
      </c>
      <c r="K143" s="41" t="s">
        <v>222</v>
      </c>
      <c r="L143" s="38" t="s">
        <v>225</v>
      </c>
      <c r="M143" s="40">
        <v>16606100</v>
      </c>
      <c r="N143" s="40">
        <v>16606100</v>
      </c>
      <c r="O143" s="40">
        <v>0</v>
      </c>
      <c r="P143" s="40">
        <v>0</v>
      </c>
      <c r="Q143" s="98">
        <v>16606100</v>
      </c>
      <c r="R143" s="40">
        <v>0</v>
      </c>
      <c r="S143" s="40">
        <v>0</v>
      </c>
      <c r="T143" s="40" t="s">
        <v>4</v>
      </c>
      <c r="U143" s="40">
        <v>0</v>
      </c>
      <c r="V143" s="40">
        <v>5916481.7300000004</v>
      </c>
      <c r="W143" s="40">
        <v>0</v>
      </c>
      <c r="X143" s="40">
        <v>951362.97</v>
      </c>
      <c r="Y143" s="40">
        <v>10152.25</v>
      </c>
      <c r="Z143" s="40">
        <v>0</v>
      </c>
      <c r="AA143" s="40">
        <v>1308622.3799999999</v>
      </c>
      <c r="AB143" s="40">
        <v>0</v>
      </c>
      <c r="AC143" s="40">
        <v>0</v>
      </c>
      <c r="AD143" s="40">
        <v>0</v>
      </c>
      <c r="AE143" s="40">
        <v>0</v>
      </c>
      <c r="AF143" s="40">
        <v>0</v>
      </c>
      <c r="AG143" s="40">
        <v>0</v>
      </c>
      <c r="AH143" s="40">
        <v>2991879.13</v>
      </c>
      <c r="AI143" s="40">
        <v>5262016.7299999995</v>
      </c>
      <c r="AJ143" s="40">
        <v>11178498.460000001</v>
      </c>
      <c r="AK143" s="40">
        <v>3726600.8999999994</v>
      </c>
      <c r="AL143" s="40">
        <v>14905099.359999999</v>
      </c>
      <c r="AM143" s="40">
        <v>8883.34</v>
      </c>
      <c r="AN143" s="40">
        <v>0</v>
      </c>
      <c r="AO143" s="40">
        <v>0</v>
      </c>
      <c r="AP143" s="40">
        <v>0</v>
      </c>
      <c r="AQ143" s="40">
        <v>442612.09</v>
      </c>
      <c r="AR143" s="40">
        <v>0</v>
      </c>
      <c r="AS143" s="40">
        <v>0</v>
      </c>
      <c r="AT143" s="40">
        <v>0</v>
      </c>
      <c r="AU143" s="40">
        <v>0</v>
      </c>
      <c r="AV143" s="40">
        <v>0</v>
      </c>
      <c r="AW143" s="40">
        <v>0</v>
      </c>
      <c r="AX143" s="40">
        <v>0</v>
      </c>
      <c r="AY143" s="40">
        <v>451495.43000000005</v>
      </c>
      <c r="AZ143" s="40">
        <v>15356594.789999999</v>
      </c>
      <c r="BA143" s="40">
        <v>0</v>
      </c>
      <c r="BB143" s="40">
        <v>0</v>
      </c>
      <c r="BC143" s="40">
        <v>0</v>
      </c>
      <c r="BD143" s="40">
        <v>0</v>
      </c>
      <c r="BE143" s="40">
        <v>0</v>
      </c>
      <c r="BF143" s="40">
        <v>0</v>
      </c>
      <c r="BG143" s="40">
        <v>0</v>
      </c>
      <c r="BH143" s="40">
        <v>0</v>
      </c>
      <c r="BI143" s="40">
        <v>0</v>
      </c>
      <c r="BJ143" s="40">
        <v>0</v>
      </c>
      <c r="BK143" s="40">
        <v>1249503.8700000001</v>
      </c>
      <c r="BL143" s="40">
        <v>0</v>
      </c>
      <c r="BM143" s="40">
        <v>1249503.8700000001</v>
      </c>
      <c r="BN143" s="40">
        <v>0</v>
      </c>
      <c r="BO143" s="40">
        <v>0</v>
      </c>
      <c r="BP143" s="40">
        <v>0</v>
      </c>
      <c r="BQ143" s="40">
        <v>0</v>
      </c>
      <c r="BR143" s="40">
        <v>0</v>
      </c>
      <c r="BS143" s="40">
        <v>0</v>
      </c>
      <c r="BT143" s="40">
        <v>0</v>
      </c>
      <c r="BU143" s="40">
        <v>0</v>
      </c>
      <c r="BV143" s="40">
        <v>0</v>
      </c>
      <c r="BW143" s="40">
        <v>0</v>
      </c>
      <c r="BX143" s="40">
        <v>0</v>
      </c>
      <c r="BY143" s="40">
        <v>0</v>
      </c>
      <c r="BZ143" s="40">
        <v>0</v>
      </c>
      <c r="CA143" s="40">
        <v>0</v>
      </c>
      <c r="CB143" s="40">
        <v>0</v>
      </c>
      <c r="CC143" s="40">
        <v>0</v>
      </c>
      <c r="CD143" s="40">
        <v>0</v>
      </c>
      <c r="CE143" s="40">
        <v>0</v>
      </c>
      <c r="CF143" s="40">
        <v>0</v>
      </c>
      <c r="CG143" s="40">
        <v>0</v>
      </c>
      <c r="CH143" s="40">
        <v>0</v>
      </c>
      <c r="CI143" s="40">
        <v>0</v>
      </c>
      <c r="CJ143" s="40">
        <v>0</v>
      </c>
      <c r="CK143" s="40">
        <v>0</v>
      </c>
      <c r="CL143" s="40">
        <v>0</v>
      </c>
      <c r="CM143" s="40">
        <v>0</v>
      </c>
      <c r="CN143" s="40">
        <v>16606098.66</v>
      </c>
      <c r="CO143" s="40">
        <v>0</v>
      </c>
      <c r="CP143" s="40">
        <v>0</v>
      </c>
      <c r="CQ143" s="40">
        <v>0</v>
      </c>
      <c r="CR143" s="40">
        <v>0</v>
      </c>
      <c r="CS143" s="40">
        <v>0</v>
      </c>
      <c r="CT143" s="40">
        <v>0</v>
      </c>
      <c r="CU143" s="173" t="s">
        <v>1327</v>
      </c>
      <c r="CV143" s="40">
        <v>0</v>
      </c>
      <c r="CW143" s="40">
        <v>0</v>
      </c>
      <c r="CX143" s="40">
        <v>0</v>
      </c>
      <c r="CY143" s="40">
        <v>0</v>
      </c>
      <c r="CZ143" s="40">
        <v>0</v>
      </c>
      <c r="DA143" s="40">
        <v>0</v>
      </c>
      <c r="DB143" s="215" t="s">
        <v>1327</v>
      </c>
      <c r="DC143" s="40">
        <v>0</v>
      </c>
      <c r="DD143" s="40">
        <v>0</v>
      </c>
      <c r="DE143" s="40">
        <v>0</v>
      </c>
      <c r="DF143" s="40">
        <v>0</v>
      </c>
      <c r="DG143" s="40">
        <v>0</v>
      </c>
      <c r="DH143" s="40">
        <v>0</v>
      </c>
      <c r="DI143" s="215" t="s">
        <v>1327</v>
      </c>
      <c r="DJ143" s="40">
        <v>0</v>
      </c>
      <c r="DK143" s="40">
        <v>0</v>
      </c>
      <c r="DL143" s="40">
        <v>0</v>
      </c>
      <c r="DM143" s="40">
        <v>0</v>
      </c>
      <c r="DN143" s="40">
        <v>0</v>
      </c>
      <c r="DO143" s="40">
        <v>0</v>
      </c>
      <c r="DP143" s="215" t="s">
        <v>1327</v>
      </c>
      <c r="DQ143" s="40">
        <v>0</v>
      </c>
      <c r="DR143" s="40">
        <v>0</v>
      </c>
      <c r="DS143" s="40">
        <v>0</v>
      </c>
      <c r="DT143" s="40">
        <v>0</v>
      </c>
      <c r="DU143" s="40">
        <v>0</v>
      </c>
      <c r="DV143" s="40">
        <v>0</v>
      </c>
      <c r="DW143" s="215" t="s">
        <v>1327</v>
      </c>
      <c r="DX143" s="40">
        <v>0</v>
      </c>
      <c r="DY143" s="40">
        <v>0</v>
      </c>
      <c r="DZ143" s="40">
        <v>0</v>
      </c>
      <c r="EA143" s="40">
        <v>0</v>
      </c>
      <c r="EB143" s="40">
        <v>0</v>
      </c>
      <c r="EC143" s="40">
        <v>0</v>
      </c>
      <c r="ED143" s="215" t="s">
        <v>1327</v>
      </c>
      <c r="EE143" s="40">
        <v>0</v>
      </c>
      <c r="EF143" s="40">
        <v>0</v>
      </c>
      <c r="EG143" s="40">
        <v>0</v>
      </c>
      <c r="EH143" s="40">
        <v>0</v>
      </c>
      <c r="EI143" s="40">
        <v>0</v>
      </c>
      <c r="EJ143" s="40">
        <v>0</v>
      </c>
      <c r="EK143" s="215" t="s">
        <v>1327</v>
      </c>
      <c r="EL143" s="40">
        <v>0</v>
      </c>
      <c r="EM143" s="40">
        <v>0</v>
      </c>
      <c r="EN143" s="40">
        <v>0</v>
      </c>
      <c r="EO143" s="40">
        <v>0</v>
      </c>
      <c r="EP143" s="40">
        <v>0</v>
      </c>
      <c r="EQ143" s="40">
        <v>0</v>
      </c>
      <c r="ER143" s="215" t="s">
        <v>1327</v>
      </c>
      <c r="ES143" s="40">
        <v>0</v>
      </c>
      <c r="ET143" s="40">
        <v>0</v>
      </c>
      <c r="EU143" s="40">
        <v>0</v>
      </c>
      <c r="EV143" s="40">
        <v>0</v>
      </c>
      <c r="EW143" s="40">
        <v>0</v>
      </c>
      <c r="EX143" s="40">
        <v>0</v>
      </c>
      <c r="EY143" s="215" t="s">
        <v>1327</v>
      </c>
      <c r="EZ143" s="40">
        <v>0</v>
      </c>
      <c r="FA143" s="40">
        <v>0</v>
      </c>
      <c r="FB143" s="40">
        <v>0</v>
      </c>
      <c r="FC143" s="40">
        <v>0</v>
      </c>
      <c r="FD143" s="40">
        <v>0</v>
      </c>
      <c r="FE143" s="40">
        <v>0</v>
      </c>
      <c r="FF143" s="215" t="s">
        <v>1327</v>
      </c>
      <c r="FG143" s="40">
        <v>0</v>
      </c>
      <c r="FH143" s="40">
        <v>0</v>
      </c>
      <c r="FI143" s="40">
        <v>0</v>
      </c>
      <c r="FJ143" s="40">
        <v>0</v>
      </c>
      <c r="FK143" s="40">
        <v>0</v>
      </c>
      <c r="FL143" s="40">
        <v>0</v>
      </c>
      <c r="FM143" s="215" t="s">
        <v>1327</v>
      </c>
      <c r="FN143" s="40">
        <v>0</v>
      </c>
      <c r="FO143" s="40">
        <v>0</v>
      </c>
      <c r="FP143" s="40">
        <v>0</v>
      </c>
      <c r="FQ143" s="215" t="s">
        <v>1327</v>
      </c>
      <c r="FR143" s="40">
        <v>0</v>
      </c>
      <c r="FS143" s="40">
        <v>0</v>
      </c>
      <c r="FT143" s="40">
        <v>3809.85</v>
      </c>
      <c r="FU143" s="215" t="s">
        <v>1327</v>
      </c>
      <c r="FV143" s="40">
        <v>0</v>
      </c>
      <c r="FW143" s="40">
        <v>0</v>
      </c>
      <c r="FX143" s="40">
        <v>0</v>
      </c>
      <c r="FY143" s="215" t="s">
        <v>1327</v>
      </c>
      <c r="FZ143" s="40">
        <v>0</v>
      </c>
      <c r="GA143" s="40">
        <v>0</v>
      </c>
      <c r="GB143" s="40">
        <v>0</v>
      </c>
      <c r="GC143" s="215" t="s">
        <v>1327</v>
      </c>
      <c r="GD143" s="40">
        <v>0</v>
      </c>
      <c r="GE143" s="283">
        <v>0</v>
      </c>
      <c r="GF143" s="283">
        <v>0</v>
      </c>
      <c r="GG143" s="284">
        <v>16606098.66</v>
      </c>
      <c r="GH143" s="285"/>
    </row>
    <row r="144" spans="1:190" ht="75" customHeight="1" x14ac:dyDescent="0.3">
      <c r="A144" s="254" t="s">
        <v>1182</v>
      </c>
      <c r="B144" s="35">
        <v>132</v>
      </c>
      <c r="C144" s="35">
        <v>7</v>
      </c>
      <c r="D144" s="38" t="s">
        <v>202</v>
      </c>
      <c r="E144" s="37" t="s">
        <v>282</v>
      </c>
      <c r="F144" s="37" t="s">
        <v>528</v>
      </c>
      <c r="G144" s="38" t="s">
        <v>33</v>
      </c>
      <c r="H144" s="38" t="s">
        <v>1182</v>
      </c>
      <c r="I144" s="41" t="s">
        <v>89</v>
      </c>
      <c r="J144" s="41" t="s">
        <v>7</v>
      </c>
      <c r="K144" s="41" t="s">
        <v>222</v>
      </c>
      <c r="L144" s="38" t="s">
        <v>225</v>
      </c>
      <c r="M144" s="40">
        <v>15186315</v>
      </c>
      <c r="N144" s="40">
        <v>15186315</v>
      </c>
      <c r="O144" s="40">
        <v>0</v>
      </c>
      <c r="P144" s="40">
        <v>0</v>
      </c>
      <c r="Q144" s="40">
        <v>0</v>
      </c>
      <c r="R144" s="98">
        <v>15186315</v>
      </c>
      <c r="S144" s="40">
        <v>0</v>
      </c>
      <c r="T144" s="40" t="s">
        <v>7</v>
      </c>
      <c r="U144" s="40">
        <v>0</v>
      </c>
      <c r="V144" s="40">
        <v>5795011.4300000006</v>
      </c>
      <c r="W144" s="40">
        <v>0</v>
      </c>
      <c r="X144" s="40">
        <v>951362.97</v>
      </c>
      <c r="Y144" s="40">
        <v>10152.25</v>
      </c>
      <c r="Z144" s="40">
        <v>0</v>
      </c>
      <c r="AA144" s="40">
        <v>1308622.3799999999</v>
      </c>
      <c r="AB144" s="40">
        <v>0</v>
      </c>
      <c r="AC144" s="40">
        <v>0</v>
      </c>
      <c r="AD144" s="40">
        <v>0</v>
      </c>
      <c r="AE144" s="40">
        <v>0</v>
      </c>
      <c r="AF144" s="40">
        <v>0</v>
      </c>
      <c r="AG144" s="40">
        <v>0</v>
      </c>
      <c r="AH144" s="40">
        <v>2958174.63</v>
      </c>
      <c r="AI144" s="40">
        <v>5228312.2299999995</v>
      </c>
      <c r="AJ144" s="40">
        <v>11023323.66</v>
      </c>
      <c r="AK144" s="40">
        <v>3718174.78</v>
      </c>
      <c r="AL144" s="40">
        <v>14741498.439999999</v>
      </c>
      <c r="AM144" s="40">
        <v>8883.34</v>
      </c>
      <c r="AN144" s="40">
        <v>0</v>
      </c>
      <c r="AO144" s="40">
        <v>0</v>
      </c>
      <c r="AP144" s="40">
        <v>0</v>
      </c>
      <c r="AQ144" s="40">
        <v>435933.15</v>
      </c>
      <c r="AR144" s="40">
        <v>0</v>
      </c>
      <c r="AS144" s="40">
        <v>0</v>
      </c>
      <c r="AT144" s="40">
        <v>0</v>
      </c>
      <c r="AU144" s="40">
        <v>0</v>
      </c>
      <c r="AV144" s="40">
        <v>0</v>
      </c>
      <c r="AW144" s="40">
        <v>0</v>
      </c>
      <c r="AX144" s="40">
        <v>0</v>
      </c>
      <c r="AY144" s="40">
        <v>444816.49000000005</v>
      </c>
      <c r="AZ144" s="40">
        <v>15186314.93</v>
      </c>
      <c r="BA144" s="40">
        <v>0</v>
      </c>
      <c r="BB144" s="40">
        <v>0</v>
      </c>
      <c r="BC144" s="40">
        <v>0</v>
      </c>
      <c r="BD144" s="40">
        <v>0</v>
      </c>
      <c r="BE144" s="40">
        <v>0</v>
      </c>
      <c r="BF144" s="40">
        <v>0</v>
      </c>
      <c r="BG144" s="40">
        <v>0</v>
      </c>
      <c r="BH144" s="40">
        <v>0</v>
      </c>
      <c r="BI144" s="40">
        <v>0</v>
      </c>
      <c r="BJ144" s="40">
        <v>0</v>
      </c>
      <c r="BK144" s="40">
        <v>0</v>
      </c>
      <c r="BL144" s="40">
        <v>0</v>
      </c>
      <c r="BM144" s="40">
        <v>0</v>
      </c>
      <c r="BN144" s="40">
        <v>0</v>
      </c>
      <c r="BO144" s="40">
        <v>0</v>
      </c>
      <c r="BP144" s="40">
        <v>0</v>
      </c>
      <c r="BQ144" s="40">
        <v>0</v>
      </c>
      <c r="BR144" s="40">
        <v>0</v>
      </c>
      <c r="BS144" s="40">
        <v>0</v>
      </c>
      <c r="BT144" s="40">
        <v>0</v>
      </c>
      <c r="BU144" s="40">
        <v>0</v>
      </c>
      <c r="BV144" s="40">
        <v>0</v>
      </c>
      <c r="BW144" s="40">
        <v>0</v>
      </c>
      <c r="BX144" s="40">
        <v>0</v>
      </c>
      <c r="BY144" s="40">
        <v>0</v>
      </c>
      <c r="BZ144" s="40">
        <v>0</v>
      </c>
      <c r="CA144" s="40">
        <v>0</v>
      </c>
      <c r="CB144" s="40">
        <v>0</v>
      </c>
      <c r="CC144" s="40">
        <v>0</v>
      </c>
      <c r="CD144" s="40">
        <v>0</v>
      </c>
      <c r="CE144" s="40">
        <v>0</v>
      </c>
      <c r="CF144" s="40">
        <v>0</v>
      </c>
      <c r="CG144" s="40">
        <v>0</v>
      </c>
      <c r="CH144" s="40">
        <v>0</v>
      </c>
      <c r="CI144" s="40">
        <v>0</v>
      </c>
      <c r="CJ144" s="40">
        <v>0</v>
      </c>
      <c r="CK144" s="40">
        <v>0</v>
      </c>
      <c r="CL144" s="40">
        <v>0</v>
      </c>
      <c r="CM144" s="40">
        <v>0</v>
      </c>
      <c r="CN144" s="40">
        <v>15186314.93</v>
      </c>
      <c r="CO144" s="40">
        <v>0</v>
      </c>
      <c r="CP144" s="40">
        <v>0</v>
      </c>
      <c r="CQ144" s="40">
        <v>0</v>
      </c>
      <c r="CR144" s="40">
        <v>0</v>
      </c>
      <c r="CS144" s="40">
        <v>0</v>
      </c>
      <c r="CT144" s="40">
        <v>0</v>
      </c>
      <c r="CU144" s="173" t="s">
        <v>1327</v>
      </c>
      <c r="CV144" s="40">
        <v>0</v>
      </c>
      <c r="CW144" s="40">
        <v>0</v>
      </c>
      <c r="CX144" s="40">
        <v>0</v>
      </c>
      <c r="CY144" s="40">
        <v>0</v>
      </c>
      <c r="CZ144" s="40">
        <v>0</v>
      </c>
      <c r="DA144" s="40">
        <v>0</v>
      </c>
      <c r="DB144" s="215" t="s">
        <v>1327</v>
      </c>
      <c r="DC144" s="40">
        <v>0</v>
      </c>
      <c r="DD144" s="40">
        <v>0</v>
      </c>
      <c r="DE144" s="40">
        <v>0</v>
      </c>
      <c r="DF144" s="40">
        <v>0</v>
      </c>
      <c r="DG144" s="40">
        <v>0</v>
      </c>
      <c r="DH144" s="40">
        <v>0</v>
      </c>
      <c r="DI144" s="215" t="s">
        <v>1327</v>
      </c>
      <c r="DJ144" s="40">
        <v>0</v>
      </c>
      <c r="DK144" s="40">
        <v>0</v>
      </c>
      <c r="DL144" s="40">
        <v>0</v>
      </c>
      <c r="DM144" s="40">
        <v>0</v>
      </c>
      <c r="DN144" s="40">
        <v>0</v>
      </c>
      <c r="DO144" s="40">
        <v>0</v>
      </c>
      <c r="DP144" s="215" t="s">
        <v>1327</v>
      </c>
      <c r="DQ144" s="40">
        <v>0</v>
      </c>
      <c r="DR144" s="40">
        <v>0</v>
      </c>
      <c r="DS144" s="40">
        <v>0</v>
      </c>
      <c r="DT144" s="40">
        <v>0</v>
      </c>
      <c r="DU144" s="40">
        <v>0</v>
      </c>
      <c r="DV144" s="40">
        <v>0</v>
      </c>
      <c r="DW144" s="215" t="s">
        <v>1327</v>
      </c>
      <c r="DX144" s="40">
        <v>0</v>
      </c>
      <c r="DY144" s="40">
        <v>0</v>
      </c>
      <c r="DZ144" s="40">
        <v>0</v>
      </c>
      <c r="EA144" s="40">
        <v>0</v>
      </c>
      <c r="EB144" s="40">
        <v>0</v>
      </c>
      <c r="EC144" s="40">
        <v>0</v>
      </c>
      <c r="ED144" s="215" t="s">
        <v>1327</v>
      </c>
      <c r="EE144" s="40">
        <v>0</v>
      </c>
      <c r="EF144" s="40">
        <v>0</v>
      </c>
      <c r="EG144" s="40">
        <v>0</v>
      </c>
      <c r="EH144" s="40">
        <v>0</v>
      </c>
      <c r="EI144" s="40">
        <v>0</v>
      </c>
      <c r="EJ144" s="40">
        <v>0</v>
      </c>
      <c r="EK144" s="215" t="s">
        <v>1327</v>
      </c>
      <c r="EL144" s="40">
        <v>0</v>
      </c>
      <c r="EM144" s="40">
        <v>0</v>
      </c>
      <c r="EN144" s="40">
        <v>0</v>
      </c>
      <c r="EO144" s="40">
        <v>0</v>
      </c>
      <c r="EP144" s="40">
        <v>0</v>
      </c>
      <c r="EQ144" s="40">
        <v>0</v>
      </c>
      <c r="ER144" s="215" t="s">
        <v>1327</v>
      </c>
      <c r="ES144" s="40">
        <v>0</v>
      </c>
      <c r="ET144" s="40">
        <v>0</v>
      </c>
      <c r="EU144" s="40">
        <v>0</v>
      </c>
      <c r="EV144" s="40">
        <v>0</v>
      </c>
      <c r="EW144" s="40">
        <v>0</v>
      </c>
      <c r="EX144" s="40">
        <v>0</v>
      </c>
      <c r="EY144" s="215" t="s">
        <v>1327</v>
      </c>
      <c r="EZ144" s="40">
        <v>0</v>
      </c>
      <c r="FA144" s="40">
        <v>0</v>
      </c>
      <c r="FB144" s="40">
        <v>0</v>
      </c>
      <c r="FC144" s="40">
        <v>0</v>
      </c>
      <c r="FD144" s="40">
        <v>0</v>
      </c>
      <c r="FE144" s="40">
        <v>0</v>
      </c>
      <c r="FF144" s="215" t="s">
        <v>1327</v>
      </c>
      <c r="FG144" s="40">
        <v>0</v>
      </c>
      <c r="FH144" s="40">
        <v>0</v>
      </c>
      <c r="FI144" s="40">
        <v>0</v>
      </c>
      <c r="FJ144" s="40">
        <v>0</v>
      </c>
      <c r="FK144" s="40">
        <v>0</v>
      </c>
      <c r="FL144" s="40">
        <v>0</v>
      </c>
      <c r="FM144" s="215" t="s">
        <v>1327</v>
      </c>
      <c r="FN144" s="40">
        <v>0</v>
      </c>
      <c r="FO144" s="40">
        <v>0</v>
      </c>
      <c r="FP144" s="40">
        <v>0</v>
      </c>
      <c r="FQ144" s="215" t="s">
        <v>1327</v>
      </c>
      <c r="FR144" s="40">
        <v>0</v>
      </c>
      <c r="FS144" s="40">
        <v>0</v>
      </c>
      <c r="FT144" s="40">
        <v>16364.73</v>
      </c>
      <c r="FU144" s="215" t="s">
        <v>1327</v>
      </c>
      <c r="FV144" s="40">
        <v>0</v>
      </c>
      <c r="FW144" s="40">
        <v>0</v>
      </c>
      <c r="FX144" s="40">
        <v>0</v>
      </c>
      <c r="FY144" s="215" t="s">
        <v>1327</v>
      </c>
      <c r="FZ144" s="40">
        <v>0</v>
      </c>
      <c r="GA144" s="40">
        <v>0</v>
      </c>
      <c r="GB144" s="40">
        <v>0</v>
      </c>
      <c r="GC144" s="215" t="s">
        <v>1327</v>
      </c>
      <c r="GD144" s="40">
        <v>0</v>
      </c>
      <c r="GE144" s="283">
        <v>0</v>
      </c>
      <c r="GF144" s="283">
        <v>0</v>
      </c>
      <c r="GG144" s="284">
        <v>15186314.93</v>
      </c>
      <c r="GH144" s="285"/>
    </row>
    <row r="145" spans="1:190" ht="75" customHeight="1" x14ac:dyDescent="0.3">
      <c r="A145" s="254" t="s">
        <v>1184</v>
      </c>
      <c r="B145" s="35">
        <v>133</v>
      </c>
      <c r="C145" s="35">
        <v>7</v>
      </c>
      <c r="D145" s="38" t="s">
        <v>92</v>
      </c>
      <c r="E145" s="37" t="s">
        <v>284</v>
      </c>
      <c r="F145" s="37" t="s">
        <v>530</v>
      </c>
      <c r="G145" s="38" t="s">
        <v>33</v>
      </c>
      <c r="H145" s="38" t="s">
        <v>1184</v>
      </c>
      <c r="I145" s="41" t="s">
        <v>89</v>
      </c>
      <c r="J145" s="41" t="s">
        <v>4</v>
      </c>
      <c r="K145" s="38" t="s">
        <v>222</v>
      </c>
      <c r="L145" s="38" t="s">
        <v>225</v>
      </c>
      <c r="M145" s="40">
        <v>0</v>
      </c>
      <c r="N145" s="40">
        <v>0</v>
      </c>
      <c r="O145" s="40">
        <v>0</v>
      </c>
      <c r="P145" s="40">
        <v>0</v>
      </c>
      <c r="Q145" s="40">
        <v>0</v>
      </c>
      <c r="R145" s="40">
        <v>0</v>
      </c>
      <c r="S145" s="40">
        <v>0</v>
      </c>
      <c r="T145" s="40" t="s">
        <v>4</v>
      </c>
      <c r="U145" s="40">
        <v>0</v>
      </c>
      <c r="V145" s="40">
        <v>0</v>
      </c>
      <c r="W145" s="40">
        <v>0</v>
      </c>
      <c r="X145" s="40">
        <v>0</v>
      </c>
      <c r="Y145" s="40">
        <v>0</v>
      </c>
      <c r="Z145" s="40">
        <v>0</v>
      </c>
      <c r="AA145" s="40">
        <v>0</v>
      </c>
      <c r="AB145" s="40">
        <v>0</v>
      </c>
      <c r="AC145" s="40">
        <v>0</v>
      </c>
      <c r="AD145" s="40">
        <v>0</v>
      </c>
      <c r="AE145" s="40">
        <v>0</v>
      </c>
      <c r="AF145" s="40">
        <v>0</v>
      </c>
      <c r="AG145" s="40">
        <v>0</v>
      </c>
      <c r="AH145" s="40">
        <v>0</v>
      </c>
      <c r="AI145" s="40">
        <v>0</v>
      </c>
      <c r="AJ145" s="40">
        <v>0</v>
      </c>
      <c r="AK145" s="40">
        <v>0</v>
      </c>
      <c r="AL145" s="40">
        <v>0</v>
      </c>
      <c r="AM145" s="40">
        <v>0</v>
      </c>
      <c r="AN145" s="40">
        <v>0</v>
      </c>
      <c r="AO145" s="40">
        <v>0</v>
      </c>
      <c r="AP145" s="40">
        <v>0</v>
      </c>
      <c r="AQ145" s="40">
        <v>0</v>
      </c>
      <c r="AR145" s="40">
        <v>0</v>
      </c>
      <c r="AS145" s="40">
        <v>0</v>
      </c>
      <c r="AT145" s="40">
        <v>0</v>
      </c>
      <c r="AU145" s="40">
        <v>0</v>
      </c>
      <c r="AV145" s="40">
        <v>0</v>
      </c>
      <c r="AW145" s="40">
        <v>0</v>
      </c>
      <c r="AX145" s="40">
        <v>0</v>
      </c>
      <c r="AY145" s="40">
        <v>0</v>
      </c>
      <c r="AZ145" s="40">
        <v>0</v>
      </c>
      <c r="BA145" s="40">
        <v>0</v>
      </c>
      <c r="BB145" s="40">
        <v>0</v>
      </c>
      <c r="BC145" s="40">
        <v>0</v>
      </c>
      <c r="BD145" s="40">
        <v>0</v>
      </c>
      <c r="BE145" s="40">
        <v>0</v>
      </c>
      <c r="BF145" s="40">
        <v>0</v>
      </c>
      <c r="BG145" s="40">
        <v>0</v>
      </c>
      <c r="BH145" s="40">
        <v>0</v>
      </c>
      <c r="BI145" s="40">
        <v>0</v>
      </c>
      <c r="BJ145" s="40">
        <v>0</v>
      </c>
      <c r="BK145" s="40">
        <v>0</v>
      </c>
      <c r="BL145" s="40">
        <v>0</v>
      </c>
      <c r="BM145" s="40">
        <v>0</v>
      </c>
      <c r="BN145" s="40">
        <v>0</v>
      </c>
      <c r="BO145" s="40">
        <v>0</v>
      </c>
      <c r="BP145" s="40">
        <v>0</v>
      </c>
      <c r="BQ145" s="40">
        <v>0</v>
      </c>
      <c r="BR145" s="40">
        <v>0</v>
      </c>
      <c r="BS145" s="40">
        <v>0</v>
      </c>
      <c r="BT145" s="40">
        <v>0</v>
      </c>
      <c r="BU145" s="40">
        <v>0</v>
      </c>
      <c r="BV145" s="40">
        <v>0</v>
      </c>
      <c r="BW145" s="40">
        <v>0</v>
      </c>
      <c r="BX145" s="40">
        <v>0</v>
      </c>
      <c r="BY145" s="40">
        <v>0</v>
      </c>
      <c r="BZ145" s="40">
        <v>0</v>
      </c>
      <c r="CA145" s="40">
        <v>0</v>
      </c>
      <c r="CB145" s="40">
        <v>0</v>
      </c>
      <c r="CC145" s="40">
        <v>0</v>
      </c>
      <c r="CD145" s="40">
        <v>0</v>
      </c>
      <c r="CE145" s="40">
        <v>0</v>
      </c>
      <c r="CF145" s="40">
        <v>0</v>
      </c>
      <c r="CG145" s="40">
        <v>0</v>
      </c>
      <c r="CH145" s="40">
        <v>0</v>
      </c>
      <c r="CI145" s="40">
        <v>0</v>
      </c>
      <c r="CJ145" s="40">
        <v>0</v>
      </c>
      <c r="CK145" s="40">
        <v>0</v>
      </c>
      <c r="CL145" s="40">
        <v>0</v>
      </c>
      <c r="CM145" s="40">
        <v>0</v>
      </c>
      <c r="CN145" s="40">
        <v>0</v>
      </c>
      <c r="CO145" s="40">
        <v>0</v>
      </c>
      <c r="CP145" s="40">
        <v>0</v>
      </c>
      <c r="CQ145" s="40">
        <v>0</v>
      </c>
      <c r="CR145" s="40">
        <v>0</v>
      </c>
      <c r="CS145" s="40">
        <v>0</v>
      </c>
      <c r="CT145" s="40">
        <v>0</v>
      </c>
      <c r="CU145" s="173" t="s">
        <v>1327</v>
      </c>
      <c r="CV145" s="40">
        <v>0</v>
      </c>
      <c r="CW145" s="40">
        <v>0</v>
      </c>
      <c r="CX145" s="40">
        <v>0</v>
      </c>
      <c r="CY145" s="40">
        <v>0</v>
      </c>
      <c r="CZ145" s="40">
        <v>0</v>
      </c>
      <c r="DA145" s="40">
        <v>0</v>
      </c>
      <c r="DB145" s="215" t="s">
        <v>1327</v>
      </c>
      <c r="DC145" s="40">
        <v>0</v>
      </c>
      <c r="DD145" s="40">
        <v>0</v>
      </c>
      <c r="DE145" s="40">
        <v>0</v>
      </c>
      <c r="DF145" s="40">
        <v>0</v>
      </c>
      <c r="DG145" s="40">
        <v>0</v>
      </c>
      <c r="DH145" s="40">
        <v>0</v>
      </c>
      <c r="DI145" s="215" t="s">
        <v>1327</v>
      </c>
      <c r="DJ145" s="40">
        <v>0</v>
      </c>
      <c r="DK145" s="40">
        <v>0</v>
      </c>
      <c r="DL145" s="40">
        <v>0</v>
      </c>
      <c r="DM145" s="40">
        <v>0</v>
      </c>
      <c r="DN145" s="40">
        <v>0</v>
      </c>
      <c r="DO145" s="40">
        <v>0</v>
      </c>
      <c r="DP145" s="215" t="s">
        <v>1327</v>
      </c>
      <c r="DQ145" s="40">
        <v>0</v>
      </c>
      <c r="DR145" s="40">
        <v>0</v>
      </c>
      <c r="DS145" s="40">
        <v>0</v>
      </c>
      <c r="DT145" s="40">
        <v>0</v>
      </c>
      <c r="DU145" s="40">
        <v>0</v>
      </c>
      <c r="DV145" s="40">
        <v>0</v>
      </c>
      <c r="DW145" s="215" t="s">
        <v>1327</v>
      </c>
      <c r="DX145" s="40">
        <v>0</v>
      </c>
      <c r="DY145" s="40">
        <v>0</v>
      </c>
      <c r="DZ145" s="40">
        <v>0</v>
      </c>
      <c r="EA145" s="40">
        <v>0</v>
      </c>
      <c r="EB145" s="40">
        <v>0</v>
      </c>
      <c r="EC145" s="40">
        <v>0</v>
      </c>
      <c r="ED145" s="215" t="s">
        <v>1327</v>
      </c>
      <c r="EE145" s="40">
        <v>0</v>
      </c>
      <c r="EF145" s="40">
        <v>0</v>
      </c>
      <c r="EG145" s="40">
        <v>0</v>
      </c>
      <c r="EH145" s="40">
        <v>0</v>
      </c>
      <c r="EI145" s="40">
        <v>0</v>
      </c>
      <c r="EJ145" s="40">
        <v>0</v>
      </c>
      <c r="EK145" s="215" t="s">
        <v>1327</v>
      </c>
      <c r="EL145" s="40">
        <v>0</v>
      </c>
      <c r="EM145" s="40">
        <v>0</v>
      </c>
      <c r="EN145" s="40">
        <v>0</v>
      </c>
      <c r="EO145" s="40">
        <v>0</v>
      </c>
      <c r="EP145" s="40">
        <v>0</v>
      </c>
      <c r="EQ145" s="40">
        <v>0</v>
      </c>
      <c r="ER145" s="215" t="s">
        <v>1327</v>
      </c>
      <c r="ES145" s="40">
        <v>0</v>
      </c>
      <c r="ET145" s="40">
        <v>0</v>
      </c>
      <c r="EU145" s="40">
        <v>0</v>
      </c>
      <c r="EV145" s="40">
        <v>0</v>
      </c>
      <c r="EW145" s="40">
        <v>0</v>
      </c>
      <c r="EX145" s="40">
        <v>0</v>
      </c>
      <c r="EY145" s="215" t="s">
        <v>1327</v>
      </c>
      <c r="EZ145" s="40">
        <v>0</v>
      </c>
      <c r="FA145" s="40">
        <v>0</v>
      </c>
      <c r="FB145" s="40">
        <v>0</v>
      </c>
      <c r="FC145" s="40">
        <v>0</v>
      </c>
      <c r="FD145" s="40">
        <v>0</v>
      </c>
      <c r="FE145" s="40">
        <v>0</v>
      </c>
      <c r="FF145" s="215" t="s">
        <v>1327</v>
      </c>
      <c r="FG145" s="40">
        <v>0</v>
      </c>
      <c r="FH145" s="40">
        <v>0</v>
      </c>
      <c r="FI145" s="40">
        <v>0</v>
      </c>
      <c r="FJ145" s="40">
        <v>0</v>
      </c>
      <c r="FK145" s="40">
        <v>0</v>
      </c>
      <c r="FL145" s="40">
        <v>0</v>
      </c>
      <c r="FM145" s="215" t="s">
        <v>1327</v>
      </c>
      <c r="FN145" s="40">
        <v>0</v>
      </c>
      <c r="FO145" s="40">
        <v>0</v>
      </c>
      <c r="FP145" s="40">
        <v>0</v>
      </c>
      <c r="FQ145" s="215" t="s">
        <v>1327</v>
      </c>
      <c r="FR145" s="40">
        <v>0</v>
      </c>
      <c r="FS145" s="40">
        <v>0</v>
      </c>
      <c r="FT145" s="40">
        <v>29702.61</v>
      </c>
      <c r="FU145" s="215" t="s">
        <v>1327</v>
      </c>
      <c r="FV145" s="40">
        <v>0</v>
      </c>
      <c r="FW145" s="40">
        <v>0</v>
      </c>
      <c r="FX145" s="40">
        <v>0</v>
      </c>
      <c r="FY145" s="215" t="s">
        <v>1327</v>
      </c>
      <c r="FZ145" s="40">
        <v>0</v>
      </c>
      <c r="GA145" s="40">
        <v>0</v>
      </c>
      <c r="GB145" s="40">
        <v>0</v>
      </c>
      <c r="GC145" s="215" t="s">
        <v>1327</v>
      </c>
      <c r="GD145" s="40">
        <v>0</v>
      </c>
      <c r="GE145" s="283">
        <v>0</v>
      </c>
      <c r="GF145" s="283">
        <v>0</v>
      </c>
      <c r="GG145" s="284">
        <v>0</v>
      </c>
      <c r="GH145" s="285"/>
    </row>
    <row r="146" spans="1:190" ht="75" customHeight="1" x14ac:dyDescent="0.3">
      <c r="A146" s="254" t="s">
        <v>1186</v>
      </c>
      <c r="B146" s="35">
        <v>134</v>
      </c>
      <c r="C146" s="35">
        <v>7</v>
      </c>
      <c r="D146" s="38" t="s">
        <v>150</v>
      </c>
      <c r="E146" s="37" t="s">
        <v>286</v>
      </c>
      <c r="F146" s="37" t="s">
        <v>532</v>
      </c>
      <c r="G146" s="38" t="s">
        <v>33</v>
      </c>
      <c r="H146" s="38" t="s">
        <v>1186</v>
      </c>
      <c r="I146" s="41" t="s">
        <v>89</v>
      </c>
      <c r="J146" s="41" t="s">
        <v>4</v>
      </c>
      <c r="K146" s="38" t="s">
        <v>222</v>
      </c>
      <c r="L146" s="38" t="s">
        <v>225</v>
      </c>
      <c r="M146" s="40">
        <v>1566716</v>
      </c>
      <c r="N146" s="40">
        <v>1566716</v>
      </c>
      <c r="O146" s="40">
        <v>0</v>
      </c>
      <c r="P146" s="40">
        <v>0</v>
      </c>
      <c r="Q146" s="98">
        <v>1566716</v>
      </c>
      <c r="R146" s="40">
        <v>0</v>
      </c>
      <c r="S146" s="40">
        <v>0</v>
      </c>
      <c r="T146" s="40" t="s">
        <v>4</v>
      </c>
      <c r="U146" s="40">
        <v>0</v>
      </c>
      <c r="V146" s="40">
        <v>0</v>
      </c>
      <c r="W146" s="40">
        <v>0</v>
      </c>
      <c r="X146" s="40">
        <v>4211.0200000000004</v>
      </c>
      <c r="Y146" s="40">
        <v>0</v>
      </c>
      <c r="Z146" s="40">
        <v>0</v>
      </c>
      <c r="AA146" s="40">
        <v>9382.24</v>
      </c>
      <c r="AB146" s="40">
        <v>0</v>
      </c>
      <c r="AC146" s="40">
        <v>0</v>
      </c>
      <c r="AD146" s="40">
        <v>20058.95</v>
      </c>
      <c r="AE146" s="40">
        <v>0</v>
      </c>
      <c r="AF146" s="40">
        <v>0</v>
      </c>
      <c r="AG146" s="40">
        <v>0</v>
      </c>
      <c r="AH146" s="40">
        <v>29900.81</v>
      </c>
      <c r="AI146" s="40">
        <v>63553.020000000004</v>
      </c>
      <c r="AJ146" s="40">
        <v>63553.020000000004</v>
      </c>
      <c r="AK146" s="40">
        <v>282645.02</v>
      </c>
      <c r="AL146" s="40">
        <v>346198.04000000004</v>
      </c>
      <c r="AM146" s="40">
        <v>1383.38</v>
      </c>
      <c r="AN146" s="40">
        <v>128798.3</v>
      </c>
      <c r="AO146" s="40">
        <v>0</v>
      </c>
      <c r="AP146" s="40">
        <v>0</v>
      </c>
      <c r="AQ146" s="40">
        <v>0</v>
      </c>
      <c r="AR146" s="40">
        <v>62362.75</v>
      </c>
      <c r="AS146" s="40">
        <v>0</v>
      </c>
      <c r="AT146" s="40">
        <v>0</v>
      </c>
      <c r="AU146" s="40">
        <v>346562.89</v>
      </c>
      <c r="AV146" s="40">
        <v>0</v>
      </c>
      <c r="AW146" s="40">
        <v>0</v>
      </c>
      <c r="AX146" s="40">
        <v>354677.45</v>
      </c>
      <c r="AY146" s="40">
        <v>893784.77</v>
      </c>
      <c r="AZ146" s="40">
        <v>1239982.81</v>
      </c>
      <c r="BA146" s="40">
        <v>0</v>
      </c>
      <c r="BB146" s="40">
        <v>130915.4</v>
      </c>
      <c r="BC146" s="40">
        <v>0</v>
      </c>
      <c r="BD146" s="40">
        <v>2584.1099999999997</v>
      </c>
      <c r="BE146" s="40">
        <v>77849.72</v>
      </c>
      <c r="BF146" s="40">
        <v>0</v>
      </c>
      <c r="BG146" s="40">
        <v>0</v>
      </c>
      <c r="BH146" s="40">
        <v>72257.17</v>
      </c>
      <c r="BI146" s="40">
        <v>0</v>
      </c>
      <c r="BJ146" s="40">
        <v>0</v>
      </c>
      <c r="BK146" s="40">
        <v>43126</v>
      </c>
      <c r="BL146" s="40">
        <v>0</v>
      </c>
      <c r="BM146" s="40">
        <v>326732.39999999997</v>
      </c>
      <c r="BN146" s="40">
        <v>0</v>
      </c>
      <c r="BO146" s="40">
        <v>0</v>
      </c>
      <c r="BP146" s="40">
        <v>0</v>
      </c>
      <c r="BQ146" s="40">
        <v>0</v>
      </c>
      <c r="BR146" s="40">
        <v>0</v>
      </c>
      <c r="BS146" s="40">
        <v>0</v>
      </c>
      <c r="BT146" s="40">
        <v>0</v>
      </c>
      <c r="BU146" s="40">
        <v>0</v>
      </c>
      <c r="BV146" s="40">
        <v>0</v>
      </c>
      <c r="BW146" s="40">
        <v>0</v>
      </c>
      <c r="BX146" s="40">
        <v>0</v>
      </c>
      <c r="BY146" s="40">
        <v>0</v>
      </c>
      <c r="BZ146" s="40">
        <v>0</v>
      </c>
      <c r="CA146" s="40">
        <v>0</v>
      </c>
      <c r="CB146" s="40">
        <v>0</v>
      </c>
      <c r="CC146" s="40">
        <v>0</v>
      </c>
      <c r="CD146" s="40">
        <v>0</v>
      </c>
      <c r="CE146" s="40">
        <v>0</v>
      </c>
      <c r="CF146" s="40">
        <v>0</v>
      </c>
      <c r="CG146" s="40">
        <v>0</v>
      </c>
      <c r="CH146" s="40">
        <v>0</v>
      </c>
      <c r="CI146" s="40">
        <v>0</v>
      </c>
      <c r="CJ146" s="40">
        <v>0</v>
      </c>
      <c r="CK146" s="40">
        <v>0</v>
      </c>
      <c r="CL146" s="40">
        <v>0</v>
      </c>
      <c r="CM146" s="40">
        <v>0</v>
      </c>
      <c r="CN146" s="40">
        <v>1566715.21</v>
      </c>
      <c r="CO146" s="40">
        <v>0</v>
      </c>
      <c r="CP146" s="40">
        <v>0</v>
      </c>
      <c r="CQ146" s="40">
        <v>0</v>
      </c>
      <c r="CR146" s="40">
        <v>0</v>
      </c>
      <c r="CS146" s="40">
        <v>0</v>
      </c>
      <c r="CT146" s="40">
        <v>0</v>
      </c>
      <c r="CU146" s="173" t="s">
        <v>1327</v>
      </c>
      <c r="CV146" s="40">
        <v>0</v>
      </c>
      <c r="CW146" s="40">
        <v>0</v>
      </c>
      <c r="CX146" s="40">
        <v>0</v>
      </c>
      <c r="CY146" s="40">
        <v>0</v>
      </c>
      <c r="CZ146" s="40">
        <v>0</v>
      </c>
      <c r="DA146" s="40">
        <v>0</v>
      </c>
      <c r="DB146" s="215" t="s">
        <v>1327</v>
      </c>
      <c r="DC146" s="40">
        <v>0</v>
      </c>
      <c r="DD146" s="40">
        <v>0</v>
      </c>
      <c r="DE146" s="40">
        <v>0</v>
      </c>
      <c r="DF146" s="40">
        <v>0</v>
      </c>
      <c r="DG146" s="40">
        <v>0</v>
      </c>
      <c r="DH146" s="40">
        <v>0</v>
      </c>
      <c r="DI146" s="215" t="s">
        <v>1327</v>
      </c>
      <c r="DJ146" s="40">
        <v>0</v>
      </c>
      <c r="DK146" s="40">
        <v>0</v>
      </c>
      <c r="DL146" s="40">
        <v>0</v>
      </c>
      <c r="DM146" s="40">
        <v>0</v>
      </c>
      <c r="DN146" s="40">
        <v>0</v>
      </c>
      <c r="DO146" s="40">
        <v>0</v>
      </c>
      <c r="DP146" s="215" t="s">
        <v>1327</v>
      </c>
      <c r="DQ146" s="40">
        <v>0</v>
      </c>
      <c r="DR146" s="40">
        <v>0</v>
      </c>
      <c r="DS146" s="40">
        <v>0</v>
      </c>
      <c r="DT146" s="40">
        <v>0</v>
      </c>
      <c r="DU146" s="40">
        <v>0</v>
      </c>
      <c r="DV146" s="40">
        <v>0</v>
      </c>
      <c r="DW146" s="215" t="s">
        <v>1327</v>
      </c>
      <c r="DX146" s="40">
        <v>0</v>
      </c>
      <c r="DY146" s="40">
        <v>0</v>
      </c>
      <c r="DZ146" s="40">
        <v>0</v>
      </c>
      <c r="EA146" s="40">
        <v>0</v>
      </c>
      <c r="EB146" s="40">
        <v>0</v>
      </c>
      <c r="EC146" s="40">
        <v>0</v>
      </c>
      <c r="ED146" s="215" t="s">
        <v>1327</v>
      </c>
      <c r="EE146" s="40">
        <v>0</v>
      </c>
      <c r="EF146" s="40">
        <v>0</v>
      </c>
      <c r="EG146" s="40">
        <v>0</v>
      </c>
      <c r="EH146" s="40">
        <v>0</v>
      </c>
      <c r="EI146" s="40">
        <v>0</v>
      </c>
      <c r="EJ146" s="40">
        <v>0</v>
      </c>
      <c r="EK146" s="215" t="s">
        <v>1327</v>
      </c>
      <c r="EL146" s="40">
        <v>0</v>
      </c>
      <c r="EM146" s="40">
        <v>0</v>
      </c>
      <c r="EN146" s="40">
        <v>0</v>
      </c>
      <c r="EO146" s="40">
        <v>0</v>
      </c>
      <c r="EP146" s="40">
        <v>0</v>
      </c>
      <c r="EQ146" s="40">
        <v>0</v>
      </c>
      <c r="ER146" s="215" t="s">
        <v>1327</v>
      </c>
      <c r="ES146" s="40">
        <v>0</v>
      </c>
      <c r="ET146" s="40">
        <v>0</v>
      </c>
      <c r="EU146" s="40">
        <v>0</v>
      </c>
      <c r="EV146" s="40">
        <v>0</v>
      </c>
      <c r="EW146" s="40">
        <v>0</v>
      </c>
      <c r="EX146" s="40">
        <v>0</v>
      </c>
      <c r="EY146" s="215" t="s">
        <v>1327</v>
      </c>
      <c r="EZ146" s="40">
        <v>0</v>
      </c>
      <c r="FA146" s="40">
        <v>0</v>
      </c>
      <c r="FB146" s="40">
        <v>0</v>
      </c>
      <c r="FC146" s="40">
        <v>0</v>
      </c>
      <c r="FD146" s="40">
        <v>0</v>
      </c>
      <c r="FE146" s="40">
        <v>0</v>
      </c>
      <c r="FF146" s="215" t="s">
        <v>1327</v>
      </c>
      <c r="FG146" s="40">
        <v>0</v>
      </c>
      <c r="FH146" s="40">
        <v>0</v>
      </c>
      <c r="FI146" s="40">
        <v>0</v>
      </c>
      <c r="FJ146" s="40">
        <v>0</v>
      </c>
      <c r="FK146" s="40">
        <v>0</v>
      </c>
      <c r="FL146" s="40">
        <v>0</v>
      </c>
      <c r="FM146" s="215" t="s">
        <v>1327</v>
      </c>
      <c r="FN146" s="40">
        <v>0</v>
      </c>
      <c r="FO146" s="40">
        <v>0</v>
      </c>
      <c r="FP146" s="40">
        <v>0</v>
      </c>
      <c r="FQ146" s="215" t="s">
        <v>1327</v>
      </c>
      <c r="FR146" s="40">
        <v>0</v>
      </c>
      <c r="FS146" s="40">
        <v>0</v>
      </c>
      <c r="FT146" s="40">
        <v>35226</v>
      </c>
      <c r="FU146" s="215" t="s">
        <v>1327</v>
      </c>
      <c r="FV146" s="40">
        <v>0</v>
      </c>
      <c r="FW146" s="40">
        <v>0</v>
      </c>
      <c r="FX146" s="40">
        <v>0</v>
      </c>
      <c r="FY146" s="215" t="s">
        <v>1327</v>
      </c>
      <c r="FZ146" s="40">
        <v>0</v>
      </c>
      <c r="GA146" s="40">
        <v>0</v>
      </c>
      <c r="GB146" s="40">
        <v>0</v>
      </c>
      <c r="GC146" s="215" t="s">
        <v>1327</v>
      </c>
      <c r="GD146" s="40">
        <v>0</v>
      </c>
      <c r="GE146" s="283">
        <v>0</v>
      </c>
      <c r="GF146" s="283">
        <v>0</v>
      </c>
      <c r="GG146" s="284">
        <v>1566715.21</v>
      </c>
      <c r="GH146" s="285"/>
    </row>
    <row r="147" spans="1:190" ht="75" customHeight="1" x14ac:dyDescent="0.3">
      <c r="A147" s="254" t="s">
        <v>1190</v>
      </c>
      <c r="B147" s="35">
        <v>135</v>
      </c>
      <c r="C147" s="35">
        <v>8</v>
      </c>
      <c r="D147" s="38" t="s">
        <v>152</v>
      </c>
      <c r="E147" s="37" t="s">
        <v>288</v>
      </c>
      <c r="F147" s="37" t="s">
        <v>534</v>
      </c>
      <c r="G147" s="41">
        <v>3</v>
      </c>
      <c r="H147" s="38" t="s">
        <v>1190</v>
      </c>
      <c r="I147" s="41" t="s">
        <v>34</v>
      </c>
      <c r="J147" s="41" t="s">
        <v>5</v>
      </c>
      <c r="K147" s="38" t="s">
        <v>222</v>
      </c>
      <c r="L147" s="38" t="s">
        <v>225</v>
      </c>
      <c r="M147" s="40">
        <v>12868495</v>
      </c>
      <c r="N147" s="40">
        <v>12868495</v>
      </c>
      <c r="O147" s="40">
        <v>0</v>
      </c>
      <c r="P147" s="98">
        <v>12868495</v>
      </c>
      <c r="Q147" s="40">
        <v>0</v>
      </c>
      <c r="R147" s="40">
        <v>0</v>
      </c>
      <c r="S147" s="40">
        <v>0</v>
      </c>
      <c r="T147" s="40" t="s">
        <v>5</v>
      </c>
      <c r="U147" s="40">
        <v>0</v>
      </c>
      <c r="V147" s="40">
        <v>0</v>
      </c>
      <c r="W147" s="40">
        <v>0</v>
      </c>
      <c r="X147" s="40">
        <v>0</v>
      </c>
      <c r="Y147" s="40">
        <v>0</v>
      </c>
      <c r="Z147" s="40">
        <v>0</v>
      </c>
      <c r="AA147" s="40">
        <v>0</v>
      </c>
      <c r="AB147" s="40">
        <v>0</v>
      </c>
      <c r="AC147" s="40">
        <v>0</v>
      </c>
      <c r="AD147" s="40">
        <v>0</v>
      </c>
      <c r="AE147" s="40">
        <v>0</v>
      </c>
      <c r="AF147" s="40">
        <v>0</v>
      </c>
      <c r="AG147" s="40">
        <v>0</v>
      </c>
      <c r="AH147" s="40">
        <v>873410.04</v>
      </c>
      <c r="AI147" s="40">
        <v>873410.04</v>
      </c>
      <c r="AJ147" s="40">
        <v>873410.04</v>
      </c>
      <c r="AK147" s="40">
        <v>6198026.8500000006</v>
      </c>
      <c r="AL147" s="40">
        <v>5238193.040000001</v>
      </c>
      <c r="AM147" s="40">
        <v>905483.45</v>
      </c>
      <c r="AN147" s="40">
        <v>1268970.6100000001</v>
      </c>
      <c r="AO147" s="40">
        <v>0</v>
      </c>
      <c r="AP147" s="40">
        <v>0</v>
      </c>
      <c r="AQ147" s="40">
        <v>75426.19</v>
      </c>
      <c r="AR147" s="40">
        <v>650201.47</v>
      </c>
      <c r="AS147" s="40">
        <v>0</v>
      </c>
      <c r="AT147" s="40">
        <v>2762.5</v>
      </c>
      <c r="AU147" s="40">
        <v>73205.64</v>
      </c>
      <c r="AV147" s="40">
        <v>0</v>
      </c>
      <c r="AW147" s="40">
        <v>158057.64000000001</v>
      </c>
      <c r="AX147" s="40">
        <v>0</v>
      </c>
      <c r="AY147" s="40">
        <v>2790869.55</v>
      </c>
      <c r="AZ147" s="40">
        <v>8029062.5900000017</v>
      </c>
      <c r="BA147" s="40">
        <v>0</v>
      </c>
      <c r="BB147" s="40">
        <v>0</v>
      </c>
      <c r="BC147" s="40">
        <v>0</v>
      </c>
      <c r="BD147" s="40">
        <v>0</v>
      </c>
      <c r="BE147" s="40">
        <v>0</v>
      </c>
      <c r="BF147" s="40">
        <v>103064.32000000001</v>
      </c>
      <c r="BG147" s="40">
        <v>29591.86</v>
      </c>
      <c r="BH147" s="40">
        <v>0</v>
      </c>
      <c r="BI147" s="40">
        <v>0</v>
      </c>
      <c r="BJ147" s="40">
        <v>0</v>
      </c>
      <c r="BK147" s="40">
        <v>0</v>
      </c>
      <c r="BL147" s="40">
        <v>43632.959999999999</v>
      </c>
      <c r="BM147" s="40">
        <v>146697.28</v>
      </c>
      <c r="BN147" s="40">
        <v>218164.79</v>
      </c>
      <c r="BO147" s="40">
        <v>277849.40000000002</v>
      </c>
      <c r="BP147" s="40">
        <v>332059.90999999997</v>
      </c>
      <c r="BQ147" s="40">
        <v>0</v>
      </c>
      <c r="BR147" s="40">
        <v>0</v>
      </c>
      <c r="BS147" s="40">
        <v>1155774.0900000001</v>
      </c>
      <c r="BT147" s="40">
        <v>0</v>
      </c>
      <c r="BU147" s="40">
        <v>79281.39</v>
      </c>
      <c r="BV147" s="40">
        <v>1940920.07</v>
      </c>
      <c r="BW147" s="40">
        <v>0</v>
      </c>
      <c r="BX147" s="40">
        <v>0</v>
      </c>
      <c r="BY147" s="40">
        <v>32096.53</v>
      </c>
      <c r="BZ147" s="40">
        <v>4036146.18</v>
      </c>
      <c r="CA147" s="40">
        <v>0</v>
      </c>
      <c r="CB147" s="40">
        <v>0</v>
      </c>
      <c r="CC147" s="40">
        <v>0</v>
      </c>
      <c r="CD147" s="40">
        <v>0</v>
      </c>
      <c r="CE147" s="40">
        <v>0</v>
      </c>
      <c r="CF147" s="40">
        <v>0</v>
      </c>
      <c r="CG147" s="40">
        <v>0</v>
      </c>
      <c r="CH147" s="40">
        <v>0</v>
      </c>
      <c r="CI147" s="40">
        <v>40820.06</v>
      </c>
      <c r="CJ147" s="40">
        <v>0</v>
      </c>
      <c r="CK147" s="40">
        <v>0</v>
      </c>
      <c r="CL147" s="40">
        <v>163543.35999999999</v>
      </c>
      <c r="CM147" s="40">
        <v>204363.41999999998</v>
      </c>
      <c r="CN147" s="40">
        <v>12416269.470000003</v>
      </c>
      <c r="CO147" s="40">
        <v>0</v>
      </c>
      <c r="CP147" s="40">
        <v>0</v>
      </c>
      <c r="CQ147" s="40">
        <v>0</v>
      </c>
      <c r="CR147" s="40">
        <v>0</v>
      </c>
      <c r="CS147" s="40">
        <v>0</v>
      </c>
      <c r="CT147" s="40">
        <v>0</v>
      </c>
      <c r="CU147" s="173" t="s">
        <v>1327</v>
      </c>
      <c r="CV147" s="40">
        <v>0</v>
      </c>
      <c r="CW147" s="40">
        <v>0</v>
      </c>
      <c r="CX147" s="40">
        <v>0</v>
      </c>
      <c r="CY147" s="40">
        <v>0</v>
      </c>
      <c r="CZ147" s="40">
        <v>0</v>
      </c>
      <c r="DA147" s="40">
        <v>0</v>
      </c>
      <c r="DB147" s="215" t="s">
        <v>1327</v>
      </c>
      <c r="DC147" s="40">
        <v>0</v>
      </c>
      <c r="DD147" s="40">
        <v>0</v>
      </c>
      <c r="DE147" s="40">
        <v>0</v>
      </c>
      <c r="DF147" s="40">
        <v>0</v>
      </c>
      <c r="DG147" s="40">
        <v>0</v>
      </c>
      <c r="DH147" s="40">
        <v>0</v>
      </c>
      <c r="DI147" s="215" t="s">
        <v>1327</v>
      </c>
      <c r="DJ147" s="40">
        <v>0</v>
      </c>
      <c r="DK147" s="40">
        <v>0</v>
      </c>
      <c r="DL147" s="40">
        <v>0</v>
      </c>
      <c r="DM147" s="40">
        <v>0</v>
      </c>
      <c r="DN147" s="40">
        <v>0</v>
      </c>
      <c r="DO147" s="40">
        <v>0</v>
      </c>
      <c r="DP147" s="215" t="s">
        <v>1327</v>
      </c>
      <c r="DQ147" s="40">
        <v>0</v>
      </c>
      <c r="DR147" s="40">
        <v>0</v>
      </c>
      <c r="DS147" s="40">
        <v>0</v>
      </c>
      <c r="DT147" s="40">
        <v>0</v>
      </c>
      <c r="DU147" s="40">
        <v>0</v>
      </c>
      <c r="DV147" s="40">
        <v>0</v>
      </c>
      <c r="DW147" s="215" t="s">
        <v>1327</v>
      </c>
      <c r="DX147" s="40">
        <v>0</v>
      </c>
      <c r="DY147" s="40">
        <v>0</v>
      </c>
      <c r="DZ147" s="40">
        <v>0</v>
      </c>
      <c r="EA147" s="40">
        <v>0</v>
      </c>
      <c r="EB147" s="40">
        <v>0</v>
      </c>
      <c r="EC147" s="40">
        <v>0</v>
      </c>
      <c r="ED147" s="215" t="s">
        <v>1327</v>
      </c>
      <c r="EE147" s="40">
        <v>0</v>
      </c>
      <c r="EF147" s="40">
        <v>0</v>
      </c>
      <c r="EG147" s="40">
        <v>0</v>
      </c>
      <c r="EH147" s="40">
        <v>0</v>
      </c>
      <c r="EI147" s="40">
        <v>0</v>
      </c>
      <c r="EJ147" s="40">
        <v>0</v>
      </c>
      <c r="EK147" s="215" t="s">
        <v>1327</v>
      </c>
      <c r="EL147" s="40">
        <v>0</v>
      </c>
      <c r="EM147" s="40">
        <v>0</v>
      </c>
      <c r="EN147" s="40">
        <v>0</v>
      </c>
      <c r="EO147" s="40">
        <v>0</v>
      </c>
      <c r="EP147" s="40">
        <v>0</v>
      </c>
      <c r="EQ147" s="40">
        <v>0</v>
      </c>
      <c r="ER147" s="215" t="s">
        <v>1327</v>
      </c>
      <c r="ES147" s="40">
        <v>0</v>
      </c>
      <c r="ET147" s="40">
        <v>0</v>
      </c>
      <c r="EU147" s="40">
        <v>0</v>
      </c>
      <c r="EV147" s="40">
        <v>0</v>
      </c>
      <c r="EW147" s="40">
        <v>0</v>
      </c>
      <c r="EX147" s="40">
        <v>0</v>
      </c>
      <c r="EY147" s="215" t="s">
        <v>1327</v>
      </c>
      <c r="EZ147" s="40">
        <v>0</v>
      </c>
      <c r="FA147" s="40">
        <v>0</v>
      </c>
      <c r="FB147" s="40">
        <v>0</v>
      </c>
      <c r="FC147" s="40">
        <v>0</v>
      </c>
      <c r="FD147" s="40">
        <v>0</v>
      </c>
      <c r="FE147" s="40">
        <v>0</v>
      </c>
      <c r="FF147" s="215" t="s">
        <v>1327</v>
      </c>
      <c r="FG147" s="40">
        <v>0</v>
      </c>
      <c r="FH147" s="40">
        <v>0</v>
      </c>
      <c r="FI147" s="40">
        <v>0</v>
      </c>
      <c r="FJ147" s="40">
        <v>0</v>
      </c>
      <c r="FK147" s="40">
        <v>0</v>
      </c>
      <c r="FL147" s="40">
        <v>0</v>
      </c>
      <c r="FM147" s="215" t="s">
        <v>1327</v>
      </c>
      <c r="FN147" s="40">
        <v>0</v>
      </c>
      <c r="FO147" s="40">
        <v>0</v>
      </c>
      <c r="FP147" s="40">
        <v>0</v>
      </c>
      <c r="FQ147" s="215" t="s">
        <v>1327</v>
      </c>
      <c r="FR147" s="40">
        <v>0</v>
      </c>
      <c r="FS147" s="40">
        <v>0</v>
      </c>
      <c r="FT147" s="40">
        <v>76001.03</v>
      </c>
      <c r="FU147" s="215" t="s">
        <v>1327</v>
      </c>
      <c r="FV147" s="40">
        <v>0</v>
      </c>
      <c r="FW147" s="40">
        <v>0</v>
      </c>
      <c r="FX147" s="40">
        <v>0</v>
      </c>
      <c r="FY147" s="215" t="s">
        <v>1327</v>
      </c>
      <c r="FZ147" s="40">
        <v>0</v>
      </c>
      <c r="GA147" s="40">
        <v>0</v>
      </c>
      <c r="GB147" s="40">
        <v>0</v>
      </c>
      <c r="GC147" s="215" t="s">
        <v>1327</v>
      </c>
      <c r="GD147" s="40">
        <v>0</v>
      </c>
      <c r="GE147" s="283">
        <v>0</v>
      </c>
      <c r="GF147" s="283">
        <v>0</v>
      </c>
      <c r="GG147" s="284">
        <v>12416269.470000003</v>
      </c>
      <c r="GH147" s="285"/>
    </row>
    <row r="148" spans="1:190" ht="75" customHeight="1" x14ac:dyDescent="0.3">
      <c r="A148" s="254" t="s">
        <v>1193</v>
      </c>
      <c r="B148" s="35">
        <v>136</v>
      </c>
      <c r="C148" s="35">
        <v>8</v>
      </c>
      <c r="D148" s="36" t="s">
        <v>153</v>
      </c>
      <c r="E148" s="37" t="s">
        <v>289</v>
      </c>
      <c r="F148" s="37" t="s">
        <v>535</v>
      </c>
      <c r="G148" s="38">
        <v>2</v>
      </c>
      <c r="H148" s="38" t="s">
        <v>1193</v>
      </c>
      <c r="I148" s="38" t="s">
        <v>34</v>
      </c>
      <c r="J148" s="38" t="s">
        <v>5</v>
      </c>
      <c r="K148" s="38" t="s">
        <v>222</v>
      </c>
      <c r="L148" s="38" t="s">
        <v>225</v>
      </c>
      <c r="M148" s="40">
        <v>20576062</v>
      </c>
      <c r="N148" s="40">
        <v>19063725</v>
      </c>
      <c r="O148" s="40">
        <v>0</v>
      </c>
      <c r="P148" s="98">
        <v>19063725</v>
      </c>
      <c r="Q148" s="40">
        <v>0</v>
      </c>
      <c r="R148" s="40">
        <v>0</v>
      </c>
      <c r="S148" s="40">
        <v>1512337</v>
      </c>
      <c r="T148" s="40" t="s">
        <v>5</v>
      </c>
      <c r="U148" s="40">
        <v>0</v>
      </c>
      <c r="V148" s="40">
        <v>0</v>
      </c>
      <c r="W148" s="40">
        <v>0</v>
      </c>
      <c r="X148" s="40">
        <v>0</v>
      </c>
      <c r="Y148" s="40">
        <v>0</v>
      </c>
      <c r="Z148" s="40">
        <v>0</v>
      </c>
      <c r="AA148" s="40">
        <v>2220264.84</v>
      </c>
      <c r="AB148" s="40">
        <v>0</v>
      </c>
      <c r="AC148" s="40">
        <v>0</v>
      </c>
      <c r="AD148" s="40">
        <v>175452.62</v>
      </c>
      <c r="AE148" s="40">
        <v>0</v>
      </c>
      <c r="AF148" s="40">
        <v>117940.93</v>
      </c>
      <c r="AG148" s="40">
        <v>0</v>
      </c>
      <c r="AH148" s="40">
        <v>163296.9</v>
      </c>
      <c r="AI148" s="40">
        <v>2676955.29</v>
      </c>
      <c r="AJ148" s="40">
        <v>2676955.29</v>
      </c>
      <c r="AK148" s="40">
        <v>4401666.34</v>
      </c>
      <c r="AL148" s="40">
        <v>7078621.6299999999</v>
      </c>
      <c r="AM148" s="40">
        <v>927978.82000000007</v>
      </c>
      <c r="AN148" s="40">
        <v>871047.86</v>
      </c>
      <c r="AO148" s="40">
        <v>804658.59</v>
      </c>
      <c r="AP148" s="40">
        <v>126270.66</v>
      </c>
      <c r="AQ148" s="40">
        <v>17412.830000000002</v>
      </c>
      <c r="AR148" s="40">
        <v>0</v>
      </c>
      <c r="AS148" s="40">
        <v>1491.61</v>
      </c>
      <c r="AT148" s="40">
        <v>81132.13</v>
      </c>
      <c r="AU148" s="40">
        <v>0</v>
      </c>
      <c r="AV148" s="40">
        <v>0</v>
      </c>
      <c r="AW148" s="40">
        <v>36014.11</v>
      </c>
      <c r="AX148" s="40">
        <v>0</v>
      </c>
      <c r="AY148" s="40">
        <v>2866006.61</v>
      </c>
      <c r="AZ148" s="40">
        <v>9944628.2400000002</v>
      </c>
      <c r="BA148" s="40">
        <v>153963.70000000001</v>
      </c>
      <c r="BB148" s="40">
        <v>33791.99</v>
      </c>
      <c r="BC148" s="40">
        <v>0</v>
      </c>
      <c r="BD148" s="40">
        <v>0</v>
      </c>
      <c r="BE148" s="40">
        <v>7575.63</v>
      </c>
      <c r="BF148" s="40">
        <v>844570.69</v>
      </c>
      <c r="BG148" s="40">
        <v>113671.6</v>
      </c>
      <c r="BH148" s="40">
        <v>0</v>
      </c>
      <c r="BI148" s="40">
        <v>0</v>
      </c>
      <c r="BJ148" s="40">
        <v>0</v>
      </c>
      <c r="BK148" s="40">
        <v>786742.12</v>
      </c>
      <c r="BL148" s="40">
        <v>0</v>
      </c>
      <c r="BM148" s="40">
        <v>1940315.73</v>
      </c>
      <c r="BN148" s="40">
        <v>1095302.8999999999</v>
      </c>
      <c r="BO148" s="40">
        <v>0</v>
      </c>
      <c r="BP148" s="40">
        <v>0</v>
      </c>
      <c r="BQ148" s="40">
        <v>213883.89</v>
      </c>
      <c r="BR148" s="40">
        <v>860363.49</v>
      </c>
      <c r="BS148" s="40">
        <v>0</v>
      </c>
      <c r="BT148" s="40">
        <v>-90.9</v>
      </c>
      <c r="BU148" s="40">
        <v>790277.44</v>
      </c>
      <c r="BV148" s="40">
        <v>355744.76</v>
      </c>
      <c r="BW148" s="40">
        <v>0</v>
      </c>
      <c r="BX148" s="40">
        <v>76871</v>
      </c>
      <c r="BY148" s="40">
        <v>0</v>
      </c>
      <c r="BZ148" s="40">
        <v>3392352.58</v>
      </c>
      <c r="CA148" s="40">
        <v>909993.38</v>
      </c>
      <c r="CB148" s="40">
        <v>137178.63</v>
      </c>
      <c r="CC148" s="40">
        <v>0</v>
      </c>
      <c r="CD148" s="40">
        <v>5817.23</v>
      </c>
      <c r="CE148" s="40">
        <v>0</v>
      </c>
      <c r="CF148" s="40">
        <v>0</v>
      </c>
      <c r="CG148" s="40">
        <v>0</v>
      </c>
      <c r="CH148" s="40">
        <v>0</v>
      </c>
      <c r="CI148" s="40">
        <v>0</v>
      </c>
      <c r="CJ148" s="40">
        <v>0</v>
      </c>
      <c r="CK148" s="40">
        <v>1003612.83</v>
      </c>
      <c r="CL148" s="40">
        <v>934975.87</v>
      </c>
      <c r="CM148" s="40">
        <v>2991577.94</v>
      </c>
      <c r="CN148" s="40">
        <v>19447581.040000003</v>
      </c>
      <c r="CO148" s="40">
        <v>0</v>
      </c>
      <c r="CP148" s="40">
        <v>1185152.77</v>
      </c>
      <c r="CQ148" s="40">
        <v>0</v>
      </c>
      <c r="CR148" s="40">
        <v>1185152.77</v>
      </c>
      <c r="CS148" s="40">
        <v>0</v>
      </c>
      <c r="CT148" s="40">
        <v>0</v>
      </c>
      <c r="CU148" s="173">
        <v>0</v>
      </c>
      <c r="CV148" s="212">
        <v>-1185152.77</v>
      </c>
      <c r="CW148" s="40">
        <v>0</v>
      </c>
      <c r="CX148" s="40">
        <v>0</v>
      </c>
      <c r="CY148" s="40">
        <v>1185152.77</v>
      </c>
      <c r="CZ148" s="40">
        <v>0</v>
      </c>
      <c r="DA148" s="40">
        <v>0</v>
      </c>
      <c r="DB148" s="215">
        <v>0</v>
      </c>
      <c r="DC148" s="212">
        <v>-1185152.77</v>
      </c>
      <c r="DD148" s="40">
        <v>0</v>
      </c>
      <c r="DE148" s="40">
        <v>0</v>
      </c>
      <c r="DF148" s="40">
        <v>1185152.77</v>
      </c>
      <c r="DG148" s="40">
        <v>0</v>
      </c>
      <c r="DH148" s="40">
        <v>0</v>
      </c>
      <c r="DI148" s="215">
        <v>0</v>
      </c>
      <c r="DJ148" s="212">
        <v>-1185152.77</v>
      </c>
      <c r="DK148" s="40">
        <v>0</v>
      </c>
      <c r="DL148" s="40">
        <v>0</v>
      </c>
      <c r="DM148" s="40">
        <v>1185152.77</v>
      </c>
      <c r="DN148" s="40">
        <v>0</v>
      </c>
      <c r="DO148" s="40">
        <v>0</v>
      </c>
      <c r="DP148" s="215">
        <v>0</v>
      </c>
      <c r="DQ148" s="212">
        <v>-1185152.77</v>
      </c>
      <c r="DR148" s="40">
        <v>0</v>
      </c>
      <c r="DS148" s="40">
        <v>1168105.81</v>
      </c>
      <c r="DT148" s="40">
        <v>1185152.77</v>
      </c>
      <c r="DU148" s="40">
        <v>0</v>
      </c>
      <c r="DV148" s="40">
        <v>1168105.81</v>
      </c>
      <c r="DW148" s="215">
        <v>0.98561623409950772</v>
      </c>
      <c r="DX148" s="40">
        <v>-17046.959999999963</v>
      </c>
      <c r="DY148" s="40">
        <v>0</v>
      </c>
      <c r="DZ148" s="40">
        <v>10600.74</v>
      </c>
      <c r="EA148" s="40">
        <v>1185152.77</v>
      </c>
      <c r="EB148" s="40">
        <v>0</v>
      </c>
      <c r="EC148" s="40">
        <v>1178706.55</v>
      </c>
      <c r="ED148" s="215">
        <v>0.99456085311263287</v>
      </c>
      <c r="EE148" s="40">
        <v>-6446.2199999999721</v>
      </c>
      <c r="EF148" s="40">
        <v>0</v>
      </c>
      <c r="EG148" s="40">
        <v>0</v>
      </c>
      <c r="EH148" s="40">
        <v>1185152.77</v>
      </c>
      <c r="EI148" s="40">
        <v>0</v>
      </c>
      <c r="EJ148" s="40">
        <v>1178706.55</v>
      </c>
      <c r="EK148" s="215">
        <v>0.99456085311263287</v>
      </c>
      <c r="EL148" s="40">
        <v>-6446.2199999999721</v>
      </c>
      <c r="EM148" s="40">
        <v>0</v>
      </c>
      <c r="EN148" s="40">
        <v>0</v>
      </c>
      <c r="EO148" s="40">
        <v>1185152.77</v>
      </c>
      <c r="EP148" s="40">
        <v>0</v>
      </c>
      <c r="EQ148" s="40">
        <v>1178706.55</v>
      </c>
      <c r="ER148" s="215">
        <v>0.99456085311263287</v>
      </c>
      <c r="ES148" s="40">
        <v>-6446.2199999999721</v>
      </c>
      <c r="ET148" s="40">
        <v>0</v>
      </c>
      <c r="EU148" s="40">
        <v>0</v>
      </c>
      <c r="EV148" s="40">
        <v>1185152.77</v>
      </c>
      <c r="EW148" s="40">
        <v>0</v>
      </c>
      <c r="EX148" s="40">
        <v>1178706.55</v>
      </c>
      <c r="EY148" s="215">
        <v>0.99456085311263287</v>
      </c>
      <c r="EZ148" s="40">
        <v>-6446.2199999999721</v>
      </c>
      <c r="FA148" s="40">
        <v>0</v>
      </c>
      <c r="FB148" s="40">
        <v>0</v>
      </c>
      <c r="FC148" s="40">
        <v>1185152.77</v>
      </c>
      <c r="FD148" s="40">
        <v>0</v>
      </c>
      <c r="FE148" s="40">
        <v>1178706.55</v>
      </c>
      <c r="FF148" s="215">
        <v>0.99456085311263287</v>
      </c>
      <c r="FG148" s="40">
        <v>-6446.2199999999721</v>
      </c>
      <c r="FH148" s="40">
        <v>0</v>
      </c>
      <c r="FI148" s="40">
        <v>0</v>
      </c>
      <c r="FJ148" s="40">
        <v>0</v>
      </c>
      <c r="FK148" s="40">
        <v>0</v>
      </c>
      <c r="FL148" s="40">
        <v>0</v>
      </c>
      <c r="FM148" s="215" t="s">
        <v>1327</v>
      </c>
      <c r="FN148" s="40">
        <v>0</v>
      </c>
      <c r="FO148" s="40">
        <v>0</v>
      </c>
      <c r="FP148" s="40">
        <v>0</v>
      </c>
      <c r="FQ148" s="215" t="s">
        <v>1327</v>
      </c>
      <c r="FR148" s="40">
        <v>0</v>
      </c>
      <c r="FS148" s="40">
        <v>0</v>
      </c>
      <c r="FT148" s="40">
        <v>89626.5</v>
      </c>
      <c r="FU148" s="215" t="s">
        <v>1327</v>
      </c>
      <c r="FV148" s="40">
        <v>0</v>
      </c>
      <c r="FW148" s="40">
        <v>0</v>
      </c>
      <c r="FX148" s="40">
        <v>0</v>
      </c>
      <c r="FY148" s="215" t="s">
        <v>1327</v>
      </c>
      <c r="FZ148" s="40">
        <v>0</v>
      </c>
      <c r="GA148" s="40">
        <v>0</v>
      </c>
      <c r="GB148" s="40">
        <v>0</v>
      </c>
      <c r="GC148" s="215" t="s">
        <v>1327</v>
      </c>
      <c r="GD148" s="40">
        <v>0</v>
      </c>
      <c r="GE148" s="283">
        <v>1185152.77</v>
      </c>
      <c r="GF148" s="283">
        <v>0</v>
      </c>
      <c r="GG148" s="284">
        <v>19454027.259999998</v>
      </c>
      <c r="GH148" s="285"/>
    </row>
    <row r="149" spans="1:190" ht="75" customHeight="1" x14ac:dyDescent="0.3">
      <c r="A149" s="254" t="s">
        <v>1197</v>
      </c>
      <c r="B149" s="35">
        <v>137</v>
      </c>
      <c r="C149" s="35">
        <v>8</v>
      </c>
      <c r="D149" s="38" t="s">
        <v>156</v>
      </c>
      <c r="E149" s="37" t="s">
        <v>292</v>
      </c>
      <c r="F149" s="37" t="s">
        <v>538</v>
      </c>
      <c r="G149" s="41">
        <v>1</v>
      </c>
      <c r="H149" s="38" t="s">
        <v>1197</v>
      </c>
      <c r="I149" s="41" t="s">
        <v>34</v>
      </c>
      <c r="J149" s="41" t="s">
        <v>4</v>
      </c>
      <c r="K149" s="41" t="s">
        <v>221</v>
      </c>
      <c r="L149" s="38" t="s">
        <v>225</v>
      </c>
      <c r="M149" s="40">
        <v>14989120</v>
      </c>
      <c r="N149" s="40">
        <v>14989120</v>
      </c>
      <c r="O149" s="40">
        <v>0</v>
      </c>
      <c r="P149" s="40">
        <v>0</v>
      </c>
      <c r="Q149" s="98">
        <v>14989120</v>
      </c>
      <c r="R149" s="40">
        <v>0</v>
      </c>
      <c r="S149" s="40">
        <v>0</v>
      </c>
      <c r="T149" s="40" t="s">
        <v>4</v>
      </c>
      <c r="U149" s="40">
        <v>0</v>
      </c>
      <c r="V149" s="40">
        <v>0</v>
      </c>
      <c r="W149" s="40">
        <v>0</v>
      </c>
      <c r="X149" s="40">
        <v>0</v>
      </c>
      <c r="Y149" s="40">
        <v>0</v>
      </c>
      <c r="Z149" s="40">
        <v>0</v>
      </c>
      <c r="AA149" s="40">
        <v>0</v>
      </c>
      <c r="AB149" s="40">
        <v>0</v>
      </c>
      <c r="AC149" s="40">
        <v>0</v>
      </c>
      <c r="AD149" s="40">
        <v>0</v>
      </c>
      <c r="AE149" s="40">
        <v>0</v>
      </c>
      <c r="AF149" s="40">
        <v>0</v>
      </c>
      <c r="AG149" s="40">
        <v>0</v>
      </c>
      <c r="AH149" s="40">
        <v>0</v>
      </c>
      <c r="AI149" s="40">
        <v>0</v>
      </c>
      <c r="AJ149" s="40">
        <v>0</v>
      </c>
      <c r="AK149" s="40">
        <v>647975.27</v>
      </c>
      <c r="AL149" s="40">
        <v>647975.27</v>
      </c>
      <c r="AM149" s="40">
        <v>249256.18</v>
      </c>
      <c r="AN149" s="40">
        <v>210274.01</v>
      </c>
      <c r="AO149" s="40">
        <v>168117.06</v>
      </c>
      <c r="AP149" s="40">
        <v>66376.210000000006</v>
      </c>
      <c r="AQ149" s="40">
        <v>524810.37000000011</v>
      </c>
      <c r="AR149" s="40">
        <v>221830.95</v>
      </c>
      <c r="AS149" s="40">
        <v>320741.25</v>
      </c>
      <c r="AT149" s="40">
        <v>218834.44999999998</v>
      </c>
      <c r="AU149" s="40">
        <v>510912.29999999993</v>
      </c>
      <c r="AV149" s="40">
        <v>482445.34000000008</v>
      </c>
      <c r="AW149" s="40">
        <v>267773.27</v>
      </c>
      <c r="AX149" s="40">
        <v>560151.69000000006</v>
      </c>
      <c r="AY149" s="40">
        <v>3801523.08</v>
      </c>
      <c r="AZ149" s="40">
        <v>4449498.3499999996</v>
      </c>
      <c r="BA149" s="40">
        <v>471400.1</v>
      </c>
      <c r="BB149" s="40">
        <v>229101.92</v>
      </c>
      <c r="BC149" s="40">
        <v>342248.49999999994</v>
      </c>
      <c r="BD149" s="40">
        <v>630179.59999999986</v>
      </c>
      <c r="BE149" s="40">
        <v>349248.18</v>
      </c>
      <c r="BF149" s="40">
        <v>256645.52999999997</v>
      </c>
      <c r="BG149" s="40">
        <v>405869.26</v>
      </c>
      <c r="BH149" s="40">
        <v>279042.14</v>
      </c>
      <c r="BI149" s="40">
        <v>216954.53000000003</v>
      </c>
      <c r="BJ149" s="40">
        <v>487517.15</v>
      </c>
      <c r="BK149" s="40">
        <v>164794.19999999998</v>
      </c>
      <c r="BL149" s="40">
        <v>690245.59</v>
      </c>
      <c r="BM149" s="40">
        <v>4523246.7</v>
      </c>
      <c r="BN149" s="40">
        <v>158346.50999999998</v>
      </c>
      <c r="BO149" s="40">
        <v>182487.52</v>
      </c>
      <c r="BP149" s="40">
        <v>184091.25999999998</v>
      </c>
      <c r="BQ149" s="40">
        <v>564908.32000000007</v>
      </c>
      <c r="BR149" s="40">
        <v>49002.43</v>
      </c>
      <c r="BS149" s="40">
        <v>430391.19</v>
      </c>
      <c r="BT149" s="40">
        <v>240720.85000000003</v>
      </c>
      <c r="BU149" s="40">
        <v>186948.37</v>
      </c>
      <c r="BV149" s="40">
        <v>69.16</v>
      </c>
      <c r="BW149" s="40">
        <v>410051.17</v>
      </c>
      <c r="BX149" s="40">
        <v>82697.83</v>
      </c>
      <c r="BY149" s="40">
        <v>505428.87</v>
      </c>
      <c r="BZ149" s="40">
        <v>2995143.48</v>
      </c>
      <c r="CA149" s="40">
        <v>28616.949999999997</v>
      </c>
      <c r="CB149" s="40">
        <v>14628.81</v>
      </c>
      <c r="CC149" s="40">
        <v>56291.62</v>
      </c>
      <c r="CD149" s="40">
        <v>75291.44</v>
      </c>
      <c r="CE149" s="40">
        <v>333703.59999999998</v>
      </c>
      <c r="CF149" s="40">
        <v>0</v>
      </c>
      <c r="CG149" s="40">
        <v>52126.93</v>
      </c>
      <c r="CH149" s="40">
        <v>149642.69</v>
      </c>
      <c r="CI149" s="40">
        <v>45427.98</v>
      </c>
      <c r="CJ149" s="40">
        <v>36491.42</v>
      </c>
      <c r="CK149" s="40">
        <v>178465.66999999998</v>
      </c>
      <c r="CL149" s="40">
        <v>-50561.34</v>
      </c>
      <c r="CM149" s="40">
        <v>920125.77000000014</v>
      </c>
      <c r="CN149" s="40">
        <v>12913919.59</v>
      </c>
      <c r="CO149" s="40">
        <v>-23906.329999999998</v>
      </c>
      <c r="CP149" s="40">
        <v>56780.95</v>
      </c>
      <c r="CQ149" s="40">
        <v>74836.929999999993</v>
      </c>
      <c r="CR149" s="40">
        <v>32874.619999999995</v>
      </c>
      <c r="CS149" s="40">
        <v>36494.300000000003</v>
      </c>
      <c r="CT149" s="40">
        <v>50930.599999999991</v>
      </c>
      <c r="CU149" s="173">
        <v>1.5492376794013132</v>
      </c>
      <c r="CV149" s="40">
        <v>18055.979999999996</v>
      </c>
      <c r="CW149" s="40">
        <v>32396.12</v>
      </c>
      <c r="CX149" s="40">
        <v>6123.11</v>
      </c>
      <c r="CY149" s="40">
        <v>65270.739999999991</v>
      </c>
      <c r="CZ149" s="40">
        <v>36494.300000000003</v>
      </c>
      <c r="DA149" s="40">
        <v>57053.709999999992</v>
      </c>
      <c r="DB149" s="215">
        <v>0.87410852090844993</v>
      </c>
      <c r="DC149" s="40">
        <v>-8217.0299999999988</v>
      </c>
      <c r="DD149" s="40">
        <v>0</v>
      </c>
      <c r="DE149" s="40">
        <v>4686.08</v>
      </c>
      <c r="DF149" s="40">
        <v>65270.739999999991</v>
      </c>
      <c r="DG149" s="40">
        <v>36494.300000000003</v>
      </c>
      <c r="DH149" s="40">
        <v>61739.789999999994</v>
      </c>
      <c r="DI149" s="215">
        <v>0.9459030187186479</v>
      </c>
      <c r="DJ149" s="40">
        <v>-3530.9499999999971</v>
      </c>
      <c r="DK149" s="40">
        <v>7738.44</v>
      </c>
      <c r="DL149" s="40">
        <v>65897.930000000008</v>
      </c>
      <c r="DM149" s="40">
        <v>73009.179999999993</v>
      </c>
      <c r="DN149" s="40">
        <v>36494.300000000003</v>
      </c>
      <c r="DO149" s="40">
        <v>127637.72</v>
      </c>
      <c r="DP149" s="215">
        <v>1.7482420703807386</v>
      </c>
      <c r="DQ149" s="40">
        <v>54628.540000000008</v>
      </c>
      <c r="DR149" s="40">
        <v>69823.899999999994</v>
      </c>
      <c r="DS149" s="40">
        <v>-0.06</v>
      </c>
      <c r="DT149" s="40">
        <v>142833.07999999999</v>
      </c>
      <c r="DU149" s="40">
        <v>36494.36</v>
      </c>
      <c r="DV149" s="40">
        <v>127637.66</v>
      </c>
      <c r="DW149" s="215">
        <v>0.89361414036580333</v>
      </c>
      <c r="DX149" s="40">
        <v>-15195.419999999984</v>
      </c>
      <c r="DY149" s="40">
        <v>0</v>
      </c>
      <c r="DZ149" s="40">
        <v>-94663.54</v>
      </c>
      <c r="EA149" s="40">
        <v>142833.07999999999</v>
      </c>
      <c r="EB149" s="40">
        <v>131157.9</v>
      </c>
      <c r="EC149" s="40">
        <v>32974.12000000001</v>
      </c>
      <c r="ED149" s="215">
        <v>0.23085772567531285</v>
      </c>
      <c r="EE149" s="40">
        <v>-109858.95999999998</v>
      </c>
      <c r="EF149" s="40">
        <v>0</v>
      </c>
      <c r="EG149" s="40">
        <v>-7068.83</v>
      </c>
      <c r="EH149" s="40">
        <v>142833.07999999999</v>
      </c>
      <c r="EI149" s="40">
        <v>138226.72999999998</v>
      </c>
      <c r="EJ149" s="40">
        <v>25905.290000000008</v>
      </c>
      <c r="EK149" s="215">
        <v>0.18136757955510033</v>
      </c>
      <c r="EL149" s="40">
        <v>-116927.78999999998</v>
      </c>
      <c r="EM149" s="40">
        <v>407318.9</v>
      </c>
      <c r="EN149" s="40">
        <v>0</v>
      </c>
      <c r="EO149" s="40">
        <v>550151.98</v>
      </c>
      <c r="EP149" s="40">
        <v>138226.72999999998</v>
      </c>
      <c r="EQ149" s="40">
        <v>25905.290000000008</v>
      </c>
      <c r="ER149" s="215">
        <v>4.7087515707932216E-2</v>
      </c>
      <c r="ES149" s="212">
        <v>-524246.68999999994</v>
      </c>
      <c r="ET149" s="40">
        <v>0</v>
      </c>
      <c r="EU149" s="40">
        <v>0</v>
      </c>
      <c r="EV149" s="40">
        <v>550151.98</v>
      </c>
      <c r="EW149" s="40">
        <v>138226.72999999998</v>
      </c>
      <c r="EX149" s="40">
        <v>25905.290000000008</v>
      </c>
      <c r="EY149" s="215">
        <v>4.7087515707932216E-2</v>
      </c>
      <c r="EZ149" s="212">
        <v>-524246.68999999994</v>
      </c>
      <c r="FA149" s="40">
        <v>0</v>
      </c>
      <c r="FB149" s="40">
        <v>0</v>
      </c>
      <c r="FC149" s="40">
        <v>550151.98</v>
      </c>
      <c r="FD149" s="40">
        <v>138226.72999999998</v>
      </c>
      <c r="FE149" s="40">
        <v>25905.290000000008</v>
      </c>
      <c r="FF149" s="215">
        <v>4.7087515707932216E-2</v>
      </c>
      <c r="FG149" s="212">
        <v>-524246.68999999994</v>
      </c>
      <c r="FH149" s="40">
        <v>153886.5</v>
      </c>
      <c r="FI149" s="40">
        <v>0</v>
      </c>
      <c r="FJ149" s="40">
        <v>0</v>
      </c>
      <c r="FK149" s="40">
        <v>0</v>
      </c>
      <c r="FL149" s="40">
        <v>0</v>
      </c>
      <c r="FM149" s="215" t="s">
        <v>1327</v>
      </c>
      <c r="FN149" s="40">
        <v>0</v>
      </c>
      <c r="FO149" s="40">
        <v>0</v>
      </c>
      <c r="FP149" s="40">
        <v>0</v>
      </c>
      <c r="FQ149" s="215" t="s">
        <v>1327</v>
      </c>
      <c r="FR149" s="40">
        <v>0</v>
      </c>
      <c r="FS149" s="40">
        <v>0</v>
      </c>
      <c r="FT149" s="40">
        <v>291450.70999999996</v>
      </c>
      <c r="FU149" s="215" t="s">
        <v>1327</v>
      </c>
      <c r="FV149" s="40">
        <v>0</v>
      </c>
      <c r="FW149" s="40">
        <v>0</v>
      </c>
      <c r="FX149" s="40">
        <v>0</v>
      </c>
      <c r="FY149" s="215" t="s">
        <v>1327</v>
      </c>
      <c r="FZ149" s="40">
        <v>0</v>
      </c>
      <c r="GA149" s="40">
        <v>0</v>
      </c>
      <c r="GB149" s="40">
        <v>0</v>
      </c>
      <c r="GC149" s="215" t="s">
        <v>1327</v>
      </c>
      <c r="GD149" s="40">
        <v>0</v>
      </c>
      <c r="GE149" s="287">
        <v>704038.48</v>
      </c>
      <c r="GF149" s="283">
        <v>0</v>
      </c>
      <c r="GG149" s="284">
        <v>13592052.779999999</v>
      </c>
      <c r="GH149" s="285"/>
    </row>
    <row r="150" spans="1:190" ht="75" customHeight="1" x14ac:dyDescent="0.3">
      <c r="A150" s="254" t="s">
        <v>1198</v>
      </c>
      <c r="B150" s="35">
        <v>138</v>
      </c>
      <c r="C150" s="35">
        <v>8</v>
      </c>
      <c r="D150" s="38" t="s">
        <v>156</v>
      </c>
      <c r="E150" s="37" t="s">
        <v>292</v>
      </c>
      <c r="F150" s="37" t="s">
        <v>538</v>
      </c>
      <c r="G150" s="41">
        <v>2</v>
      </c>
      <c r="H150" s="38" t="s">
        <v>1198</v>
      </c>
      <c r="I150" s="41" t="s">
        <v>34</v>
      </c>
      <c r="J150" s="41" t="s">
        <v>4</v>
      </c>
      <c r="K150" s="41" t="s">
        <v>222</v>
      </c>
      <c r="L150" s="38" t="s">
        <v>225</v>
      </c>
      <c r="M150" s="40">
        <v>2862236</v>
      </c>
      <c r="N150" s="40">
        <v>2862236</v>
      </c>
      <c r="O150" s="40">
        <v>0</v>
      </c>
      <c r="P150" s="40">
        <v>0</v>
      </c>
      <c r="Q150" s="98">
        <v>2862236</v>
      </c>
      <c r="R150" s="40">
        <v>0</v>
      </c>
      <c r="S150" s="40">
        <v>0</v>
      </c>
      <c r="T150" s="40" t="s">
        <v>4</v>
      </c>
      <c r="U150" s="40">
        <v>0</v>
      </c>
      <c r="V150" s="40">
        <v>0</v>
      </c>
      <c r="W150" s="40">
        <v>0</v>
      </c>
      <c r="X150" s="40">
        <v>0</v>
      </c>
      <c r="Y150" s="40">
        <v>0</v>
      </c>
      <c r="Z150" s="40">
        <v>0</v>
      </c>
      <c r="AA150" s="40">
        <v>0</v>
      </c>
      <c r="AB150" s="40">
        <v>0</v>
      </c>
      <c r="AC150" s="40">
        <v>0</v>
      </c>
      <c r="AD150" s="40">
        <v>0</v>
      </c>
      <c r="AE150" s="40">
        <v>0</v>
      </c>
      <c r="AF150" s="40">
        <v>0</v>
      </c>
      <c r="AG150" s="40">
        <v>0</v>
      </c>
      <c r="AH150" s="40">
        <v>0</v>
      </c>
      <c r="AI150" s="40">
        <v>0</v>
      </c>
      <c r="AJ150" s="40">
        <v>0</v>
      </c>
      <c r="AK150" s="40">
        <v>155854.71000000002</v>
      </c>
      <c r="AL150" s="40">
        <v>155854.71000000002</v>
      </c>
      <c r="AM150" s="40">
        <v>0</v>
      </c>
      <c r="AN150" s="40">
        <v>32515.850000000002</v>
      </c>
      <c r="AO150" s="40">
        <v>57183.270000000004</v>
      </c>
      <c r="AP150" s="40">
        <v>121477.20000000001</v>
      </c>
      <c r="AQ150" s="40">
        <v>37155.839999999997</v>
      </c>
      <c r="AR150" s="40">
        <v>23158.03</v>
      </c>
      <c r="AS150" s="40">
        <v>128954.49000000002</v>
      </c>
      <c r="AT150" s="40">
        <v>73219.66</v>
      </c>
      <c r="AU150" s="40">
        <v>0</v>
      </c>
      <c r="AV150" s="40">
        <v>72882.850000000006</v>
      </c>
      <c r="AW150" s="40">
        <v>40419.869999999995</v>
      </c>
      <c r="AX150" s="40">
        <v>82219.42</v>
      </c>
      <c r="AY150" s="40">
        <v>669186.4800000001</v>
      </c>
      <c r="AZ150" s="40">
        <v>825041.19000000018</v>
      </c>
      <c r="BA150" s="40">
        <v>93999.4</v>
      </c>
      <c r="BB150" s="40">
        <v>39849.67</v>
      </c>
      <c r="BC150" s="40">
        <v>0</v>
      </c>
      <c r="BD150" s="40">
        <v>127431.23</v>
      </c>
      <c r="BE150" s="40">
        <v>36138.74</v>
      </c>
      <c r="BF150" s="40">
        <v>108361.77</v>
      </c>
      <c r="BG150" s="40">
        <v>20645.27</v>
      </c>
      <c r="BH150" s="40">
        <v>68053.739999999991</v>
      </c>
      <c r="BI150" s="40">
        <v>28851.579999999998</v>
      </c>
      <c r="BJ150" s="40">
        <v>65424.24</v>
      </c>
      <c r="BK150" s="40">
        <v>31847.72</v>
      </c>
      <c r="BL150" s="40">
        <v>28586.04</v>
      </c>
      <c r="BM150" s="40">
        <v>649189.4</v>
      </c>
      <c r="BN150" s="40">
        <v>73333.5</v>
      </c>
      <c r="BO150" s="40">
        <v>145080.21000000002</v>
      </c>
      <c r="BP150" s="40">
        <v>36947.019999999997</v>
      </c>
      <c r="BQ150" s="40">
        <v>92811.18</v>
      </c>
      <c r="BR150" s="40">
        <v>93239.679999999993</v>
      </c>
      <c r="BS150" s="40">
        <v>39228.230000000003</v>
      </c>
      <c r="BT150" s="40">
        <v>77921.86</v>
      </c>
      <c r="BU150" s="40">
        <v>54123.13</v>
      </c>
      <c r="BV150" s="40">
        <v>42693.43</v>
      </c>
      <c r="BW150" s="40">
        <v>92701.11</v>
      </c>
      <c r="BX150" s="40">
        <v>20090.3</v>
      </c>
      <c r="BY150" s="40">
        <v>13689.71</v>
      </c>
      <c r="BZ150" s="40">
        <v>781859.3600000001</v>
      </c>
      <c r="CA150" s="40">
        <v>54232.82</v>
      </c>
      <c r="CB150" s="40">
        <v>37238.54</v>
      </c>
      <c r="CC150" s="40">
        <v>9072.2300000000014</v>
      </c>
      <c r="CD150" s="40">
        <v>0</v>
      </c>
      <c r="CE150" s="40">
        <v>24475.29</v>
      </c>
      <c r="CF150" s="40">
        <v>5587.839999999982</v>
      </c>
      <c r="CG150" s="40">
        <v>0</v>
      </c>
      <c r="CH150" s="40">
        <v>52859.72</v>
      </c>
      <c r="CI150" s="40">
        <v>0</v>
      </c>
      <c r="CJ150" s="40">
        <v>4203.5</v>
      </c>
      <c r="CK150" s="40">
        <v>0</v>
      </c>
      <c r="CL150" s="40">
        <v>13349.14</v>
      </c>
      <c r="CM150" s="40">
        <v>201019.08000000002</v>
      </c>
      <c r="CN150" s="40">
        <v>2496797.9200000004</v>
      </c>
      <c r="CO150" s="40">
        <v>18173.45</v>
      </c>
      <c r="CP150" s="40">
        <v>24870.720000000001</v>
      </c>
      <c r="CQ150" s="40">
        <v>0</v>
      </c>
      <c r="CR150" s="40">
        <v>43044.17</v>
      </c>
      <c r="CS150" s="40">
        <v>0</v>
      </c>
      <c r="CT150" s="40">
        <v>18173.45</v>
      </c>
      <c r="CU150" s="173">
        <v>0.42220467951873625</v>
      </c>
      <c r="CV150" s="40">
        <v>-24870.719999999998</v>
      </c>
      <c r="CW150" s="40">
        <v>0</v>
      </c>
      <c r="CX150" s="40">
        <v>16195.99</v>
      </c>
      <c r="CY150" s="40">
        <v>43044.17</v>
      </c>
      <c r="CZ150" s="40">
        <v>0</v>
      </c>
      <c r="DA150" s="40">
        <v>34369.440000000002</v>
      </c>
      <c r="DB150" s="215">
        <v>0.7984691074308089</v>
      </c>
      <c r="DC150" s="40">
        <v>-8674.7299999999959</v>
      </c>
      <c r="DD150" s="40">
        <v>0</v>
      </c>
      <c r="DE150" s="40">
        <v>0</v>
      </c>
      <c r="DF150" s="40">
        <v>43044.17</v>
      </c>
      <c r="DG150" s="40">
        <v>0</v>
      </c>
      <c r="DH150" s="40">
        <v>34369.440000000002</v>
      </c>
      <c r="DI150" s="215">
        <v>0.7984691074308089</v>
      </c>
      <c r="DJ150" s="40">
        <v>-8674.7299999999959</v>
      </c>
      <c r="DK150" s="40">
        <v>0</v>
      </c>
      <c r="DL150" s="40">
        <v>0</v>
      </c>
      <c r="DM150" s="40">
        <v>43044.17</v>
      </c>
      <c r="DN150" s="40">
        <v>0</v>
      </c>
      <c r="DO150" s="40">
        <v>34369.440000000002</v>
      </c>
      <c r="DP150" s="215">
        <v>0.7984691074308089</v>
      </c>
      <c r="DQ150" s="40">
        <v>-8674.7299999999959</v>
      </c>
      <c r="DR150" s="40">
        <v>0</v>
      </c>
      <c r="DS150" s="40">
        <v>5319.4500000000007</v>
      </c>
      <c r="DT150" s="40">
        <v>43044.17</v>
      </c>
      <c r="DU150" s="40">
        <v>7146.48</v>
      </c>
      <c r="DV150" s="40">
        <v>39688.89</v>
      </c>
      <c r="DW150" s="215">
        <v>0.92205030321179382</v>
      </c>
      <c r="DX150" s="40">
        <v>-3355.2799999999988</v>
      </c>
      <c r="DY150" s="40">
        <v>5495.32</v>
      </c>
      <c r="DZ150" s="40">
        <v>0</v>
      </c>
      <c r="EA150" s="40">
        <v>48539.49</v>
      </c>
      <c r="EB150" s="40">
        <v>7146.48</v>
      </c>
      <c r="EC150" s="40">
        <v>39688.89</v>
      </c>
      <c r="ED150" s="215">
        <v>0.81766186665743712</v>
      </c>
      <c r="EE150" s="40">
        <v>-8850.5999999999985</v>
      </c>
      <c r="EF150" s="40">
        <v>0</v>
      </c>
      <c r="EG150" s="40">
        <v>0</v>
      </c>
      <c r="EH150" s="40">
        <v>48539.49</v>
      </c>
      <c r="EI150" s="40">
        <v>7146.48</v>
      </c>
      <c r="EJ150" s="40">
        <v>39688.89</v>
      </c>
      <c r="EK150" s="215">
        <v>0.81766186665743712</v>
      </c>
      <c r="EL150" s="40">
        <v>-8850.5999999999985</v>
      </c>
      <c r="EM150" s="40">
        <v>0</v>
      </c>
      <c r="EN150" s="40">
        <v>0</v>
      </c>
      <c r="EO150" s="40">
        <v>48539.49</v>
      </c>
      <c r="EP150" s="40">
        <v>7146.48</v>
      </c>
      <c r="EQ150" s="40">
        <v>39688.89</v>
      </c>
      <c r="ER150" s="215">
        <v>0.81766186665743712</v>
      </c>
      <c r="ES150" s="40">
        <v>-8850.5999999999985</v>
      </c>
      <c r="ET150" s="40">
        <v>0</v>
      </c>
      <c r="EU150" s="40">
        <v>0</v>
      </c>
      <c r="EV150" s="40">
        <v>48539.49</v>
      </c>
      <c r="EW150" s="40">
        <v>7146.48</v>
      </c>
      <c r="EX150" s="40">
        <v>39688.89</v>
      </c>
      <c r="EY150" s="215">
        <v>0.81766186665743712</v>
      </c>
      <c r="EZ150" s="40">
        <v>-8850.5999999999985</v>
      </c>
      <c r="FA150" s="40">
        <v>0</v>
      </c>
      <c r="FB150" s="40">
        <v>0</v>
      </c>
      <c r="FC150" s="40">
        <v>48539.49</v>
      </c>
      <c r="FD150" s="40">
        <v>7146.48</v>
      </c>
      <c r="FE150" s="40">
        <v>39688.89</v>
      </c>
      <c r="FF150" s="215">
        <v>0.81766186665743712</v>
      </c>
      <c r="FG150" s="40">
        <v>-8850.5999999999985</v>
      </c>
      <c r="FH150" s="40">
        <v>0</v>
      </c>
      <c r="FI150" s="40">
        <v>0</v>
      </c>
      <c r="FJ150" s="40">
        <v>0</v>
      </c>
      <c r="FK150" s="40">
        <v>0</v>
      </c>
      <c r="FL150" s="40">
        <v>0</v>
      </c>
      <c r="FM150" s="215" t="s">
        <v>1327</v>
      </c>
      <c r="FN150" s="40">
        <v>0</v>
      </c>
      <c r="FO150" s="40">
        <v>0</v>
      </c>
      <c r="FP150" s="40">
        <v>0</v>
      </c>
      <c r="FQ150" s="215" t="s">
        <v>1327</v>
      </c>
      <c r="FR150" s="40">
        <v>0</v>
      </c>
      <c r="FS150" s="40">
        <v>0</v>
      </c>
      <c r="FT150" s="40">
        <v>446343.17000000004</v>
      </c>
      <c r="FU150" s="215" t="s">
        <v>1327</v>
      </c>
      <c r="FV150" s="40">
        <v>0</v>
      </c>
      <c r="FW150" s="40">
        <v>0</v>
      </c>
      <c r="FX150" s="40">
        <v>0</v>
      </c>
      <c r="FY150" s="215" t="s">
        <v>1327</v>
      </c>
      <c r="FZ150" s="40">
        <v>0</v>
      </c>
      <c r="GA150" s="40">
        <v>0</v>
      </c>
      <c r="GB150" s="40">
        <v>0</v>
      </c>
      <c r="GC150" s="215" t="s">
        <v>1327</v>
      </c>
      <c r="GD150" s="40">
        <v>0</v>
      </c>
      <c r="GE150" s="283">
        <v>48539.49</v>
      </c>
      <c r="GF150" s="283">
        <v>0</v>
      </c>
      <c r="GG150" s="284">
        <v>2505648.52</v>
      </c>
      <c r="GH150" s="285"/>
    </row>
    <row r="151" spans="1:190" ht="75" customHeight="1" x14ac:dyDescent="0.3">
      <c r="A151" s="254" t="s">
        <v>1330</v>
      </c>
      <c r="B151" s="35">
        <v>139</v>
      </c>
      <c r="C151" s="35">
        <v>8</v>
      </c>
      <c r="D151" s="38" t="s">
        <v>156</v>
      </c>
      <c r="E151" s="37" t="s">
        <v>1295</v>
      </c>
      <c r="F151" s="37" t="s">
        <v>1329</v>
      </c>
      <c r="G151" s="41" t="s">
        <v>33</v>
      </c>
      <c r="H151" s="38" t="s">
        <v>1330</v>
      </c>
      <c r="I151" s="41" t="s">
        <v>34</v>
      </c>
      <c r="J151" s="41" t="s">
        <v>4</v>
      </c>
      <c r="K151" s="41" t="s">
        <v>221</v>
      </c>
      <c r="L151" s="38" t="s">
        <v>225</v>
      </c>
      <c r="M151" s="40">
        <v>621764</v>
      </c>
      <c r="N151" s="40">
        <v>621764</v>
      </c>
      <c r="O151" s="40">
        <v>0</v>
      </c>
      <c r="P151" s="40">
        <v>0</v>
      </c>
      <c r="Q151" s="40">
        <v>621764</v>
      </c>
      <c r="R151" s="40">
        <v>0</v>
      </c>
      <c r="S151" s="40">
        <v>0</v>
      </c>
      <c r="T151" s="40" t="s">
        <v>4</v>
      </c>
      <c r="U151" s="40">
        <v>0</v>
      </c>
      <c r="V151" s="40">
        <v>0</v>
      </c>
      <c r="W151" s="40">
        <v>0</v>
      </c>
      <c r="X151" s="40">
        <v>0</v>
      </c>
      <c r="Y151" s="40">
        <v>0</v>
      </c>
      <c r="Z151" s="40">
        <v>0</v>
      </c>
      <c r="AA151" s="40">
        <v>0</v>
      </c>
      <c r="AB151" s="40">
        <v>0</v>
      </c>
      <c r="AC151" s="40">
        <v>0</v>
      </c>
      <c r="AD151" s="40">
        <v>0</v>
      </c>
      <c r="AE151" s="40">
        <v>0</v>
      </c>
      <c r="AF151" s="40">
        <v>0</v>
      </c>
      <c r="AG151" s="40">
        <v>0</v>
      </c>
      <c r="AH151" s="40">
        <v>0</v>
      </c>
      <c r="AI151" s="40">
        <v>0</v>
      </c>
      <c r="AJ151" s="40">
        <v>0</v>
      </c>
      <c r="AK151" s="40">
        <v>0</v>
      </c>
      <c r="AL151" s="40">
        <v>0</v>
      </c>
      <c r="AM151" s="40">
        <v>0</v>
      </c>
      <c r="AN151" s="40">
        <v>0</v>
      </c>
      <c r="AO151" s="40">
        <v>0</v>
      </c>
      <c r="AP151" s="40">
        <v>0</v>
      </c>
      <c r="AQ151" s="40">
        <v>0</v>
      </c>
      <c r="AR151" s="40">
        <v>0</v>
      </c>
      <c r="AS151" s="40">
        <v>0</v>
      </c>
      <c r="AT151" s="40">
        <v>0</v>
      </c>
      <c r="AU151" s="40">
        <v>0</v>
      </c>
      <c r="AV151" s="40">
        <v>0</v>
      </c>
      <c r="AW151" s="40">
        <v>0</v>
      </c>
      <c r="AX151" s="40">
        <v>0</v>
      </c>
      <c r="AY151" s="40">
        <v>0</v>
      </c>
      <c r="AZ151" s="40">
        <v>0</v>
      </c>
      <c r="BA151" s="40">
        <v>0</v>
      </c>
      <c r="BB151" s="40">
        <v>0</v>
      </c>
      <c r="BC151" s="40">
        <v>0</v>
      </c>
      <c r="BD151" s="40">
        <v>0</v>
      </c>
      <c r="BE151" s="40">
        <v>0</v>
      </c>
      <c r="BF151" s="40">
        <v>0</v>
      </c>
      <c r="BG151" s="40">
        <v>0</v>
      </c>
      <c r="BH151" s="40">
        <v>0</v>
      </c>
      <c r="BI151" s="40">
        <v>0</v>
      </c>
      <c r="BJ151" s="40">
        <v>0</v>
      </c>
      <c r="BK151" s="40">
        <v>0</v>
      </c>
      <c r="BL151" s="40">
        <v>0</v>
      </c>
      <c r="BM151" s="40">
        <v>0</v>
      </c>
      <c r="BN151" s="40">
        <v>0</v>
      </c>
      <c r="BO151" s="40">
        <v>0</v>
      </c>
      <c r="BP151" s="40">
        <v>0</v>
      </c>
      <c r="BQ151" s="40">
        <v>0</v>
      </c>
      <c r="BR151" s="40">
        <v>0</v>
      </c>
      <c r="BS151" s="40">
        <v>0</v>
      </c>
      <c r="BT151" s="40">
        <v>0</v>
      </c>
      <c r="BU151" s="40">
        <v>0</v>
      </c>
      <c r="BV151" s="40">
        <v>0</v>
      </c>
      <c r="BW151" s="40">
        <v>0</v>
      </c>
      <c r="BX151" s="40">
        <v>0</v>
      </c>
      <c r="BY151" s="40">
        <v>0</v>
      </c>
      <c r="BZ151" s="40">
        <v>0</v>
      </c>
      <c r="CA151" s="40">
        <v>0</v>
      </c>
      <c r="CB151" s="40">
        <v>0</v>
      </c>
      <c r="CC151" s="40">
        <v>0</v>
      </c>
      <c r="CD151" s="40">
        <v>0</v>
      </c>
      <c r="CE151" s="40">
        <v>0</v>
      </c>
      <c r="CF151" s="40">
        <v>0</v>
      </c>
      <c r="CG151" s="40">
        <v>0</v>
      </c>
      <c r="CH151" s="40">
        <v>0</v>
      </c>
      <c r="CI151" s="40">
        <v>0</v>
      </c>
      <c r="CJ151" s="40">
        <v>0</v>
      </c>
      <c r="CK151" s="40">
        <v>0</v>
      </c>
      <c r="CL151" s="40">
        <v>0</v>
      </c>
      <c r="CM151" s="40">
        <v>0</v>
      </c>
      <c r="CN151" s="40">
        <v>0</v>
      </c>
      <c r="CO151" s="40">
        <v>0</v>
      </c>
      <c r="CP151" s="40">
        <v>0</v>
      </c>
      <c r="CQ151" s="40">
        <v>0</v>
      </c>
      <c r="CR151" s="40">
        <v>0</v>
      </c>
      <c r="CS151" s="40">
        <v>0</v>
      </c>
      <c r="CT151" s="40">
        <v>0</v>
      </c>
      <c r="CU151" s="173" t="s">
        <v>1327</v>
      </c>
      <c r="CV151" s="40">
        <v>0</v>
      </c>
      <c r="CW151" s="40">
        <v>0</v>
      </c>
      <c r="CX151" s="40">
        <v>0</v>
      </c>
      <c r="CY151" s="40">
        <v>0</v>
      </c>
      <c r="CZ151" s="40">
        <v>0</v>
      </c>
      <c r="DA151" s="40">
        <v>0</v>
      </c>
      <c r="DB151" s="215">
        <v>0</v>
      </c>
      <c r="DC151" s="40">
        <v>0</v>
      </c>
      <c r="DD151" s="40">
        <v>0</v>
      </c>
      <c r="DE151" s="40">
        <v>0</v>
      </c>
      <c r="DF151" s="40">
        <v>0</v>
      </c>
      <c r="DG151" s="40">
        <v>0</v>
      </c>
      <c r="DH151" s="40">
        <v>0</v>
      </c>
      <c r="DI151" s="215">
        <v>0</v>
      </c>
      <c r="DJ151" s="40">
        <v>0</v>
      </c>
      <c r="DK151" s="40">
        <v>0</v>
      </c>
      <c r="DL151" s="40">
        <v>0</v>
      </c>
      <c r="DM151" s="40">
        <v>0</v>
      </c>
      <c r="DN151" s="40">
        <v>0</v>
      </c>
      <c r="DO151" s="40">
        <v>0</v>
      </c>
      <c r="DP151" s="215" t="s">
        <v>1327</v>
      </c>
      <c r="DQ151" s="40">
        <v>0</v>
      </c>
      <c r="DR151" s="40">
        <v>0</v>
      </c>
      <c r="DS151" s="40">
        <v>0</v>
      </c>
      <c r="DT151" s="40">
        <v>0</v>
      </c>
      <c r="DU151" s="40">
        <v>0</v>
      </c>
      <c r="DV151" s="40">
        <v>0</v>
      </c>
      <c r="DW151" s="215" t="s">
        <v>1327</v>
      </c>
      <c r="DX151" s="40">
        <v>0</v>
      </c>
      <c r="DY151" s="40">
        <v>0</v>
      </c>
      <c r="DZ151" s="40">
        <v>0</v>
      </c>
      <c r="EA151" s="40">
        <v>0</v>
      </c>
      <c r="EB151" s="40">
        <v>0</v>
      </c>
      <c r="EC151" s="40">
        <v>0</v>
      </c>
      <c r="ED151" s="215" t="s">
        <v>1327</v>
      </c>
      <c r="EE151" s="40">
        <v>0</v>
      </c>
      <c r="EF151" s="40">
        <v>0</v>
      </c>
      <c r="EG151" s="40">
        <v>0</v>
      </c>
      <c r="EH151" s="40">
        <v>0</v>
      </c>
      <c r="EI151" s="40">
        <v>0</v>
      </c>
      <c r="EJ151" s="40">
        <v>0</v>
      </c>
      <c r="EK151" s="215" t="s">
        <v>1327</v>
      </c>
      <c r="EL151" s="40">
        <v>0</v>
      </c>
      <c r="EM151" s="40">
        <v>0</v>
      </c>
      <c r="EN151" s="40">
        <v>0</v>
      </c>
      <c r="EO151" s="40">
        <v>0</v>
      </c>
      <c r="EP151" s="40">
        <v>0</v>
      </c>
      <c r="EQ151" s="40">
        <v>0</v>
      </c>
      <c r="ER151" s="215" t="s">
        <v>1327</v>
      </c>
      <c r="ES151" s="40">
        <v>0</v>
      </c>
      <c r="ET151" s="40">
        <v>0</v>
      </c>
      <c r="EU151" s="40">
        <v>0</v>
      </c>
      <c r="EV151" s="40">
        <v>0</v>
      </c>
      <c r="EW151" s="40">
        <v>0</v>
      </c>
      <c r="EX151" s="40">
        <v>0</v>
      </c>
      <c r="EY151" s="215" t="s">
        <v>1327</v>
      </c>
      <c r="EZ151" s="40">
        <v>0</v>
      </c>
      <c r="FA151" s="40">
        <v>0</v>
      </c>
      <c r="FB151" s="40">
        <v>0</v>
      </c>
      <c r="FC151" s="40">
        <v>0</v>
      </c>
      <c r="FD151" s="40">
        <v>0</v>
      </c>
      <c r="FE151" s="40">
        <v>0</v>
      </c>
      <c r="FF151" s="215" t="s">
        <v>1327</v>
      </c>
      <c r="FG151" s="40">
        <v>0</v>
      </c>
      <c r="FH151" s="40">
        <v>0</v>
      </c>
      <c r="FI151" s="40">
        <v>0</v>
      </c>
      <c r="FJ151" s="40">
        <v>0</v>
      </c>
      <c r="FK151" s="40">
        <v>0</v>
      </c>
      <c r="FL151" s="40">
        <v>0</v>
      </c>
      <c r="FM151" s="215" t="s">
        <v>1327</v>
      </c>
      <c r="FN151" s="40">
        <v>0</v>
      </c>
      <c r="FO151" s="40">
        <v>0</v>
      </c>
      <c r="FP151" s="40">
        <v>0</v>
      </c>
      <c r="FQ151" s="215" t="s">
        <v>1327</v>
      </c>
      <c r="FR151" s="40">
        <v>0</v>
      </c>
      <c r="FS151" s="40">
        <v>0</v>
      </c>
      <c r="FT151" s="40">
        <v>497970.1</v>
      </c>
      <c r="FU151" s="215" t="s">
        <v>1327</v>
      </c>
      <c r="FV151" s="40">
        <v>0</v>
      </c>
      <c r="FW151" s="40">
        <v>0</v>
      </c>
      <c r="FX151" s="40">
        <v>0</v>
      </c>
      <c r="FY151" s="215" t="s">
        <v>1327</v>
      </c>
      <c r="FZ151" s="40">
        <v>0</v>
      </c>
      <c r="GA151" s="40">
        <v>0</v>
      </c>
      <c r="GB151" s="40">
        <v>0</v>
      </c>
      <c r="GC151" s="215" t="s">
        <v>1327</v>
      </c>
      <c r="GD151" s="40">
        <v>0</v>
      </c>
      <c r="GE151" s="283">
        <v>0</v>
      </c>
      <c r="GF151" s="283">
        <v>0</v>
      </c>
      <c r="GG151" s="284">
        <v>0</v>
      </c>
      <c r="GH151" s="285"/>
    </row>
    <row r="152" spans="1:190" ht="75" customHeight="1" x14ac:dyDescent="0.3">
      <c r="A152" s="254" t="s">
        <v>1202</v>
      </c>
      <c r="B152" s="35">
        <v>140</v>
      </c>
      <c r="C152" s="35">
        <v>8</v>
      </c>
      <c r="D152" s="38" t="s">
        <v>158</v>
      </c>
      <c r="E152" s="37" t="s">
        <v>294</v>
      </c>
      <c r="F152" s="37" t="s">
        <v>540</v>
      </c>
      <c r="G152" s="41" t="s">
        <v>33</v>
      </c>
      <c r="H152" s="38" t="s">
        <v>1202</v>
      </c>
      <c r="I152" s="41" t="s">
        <v>34</v>
      </c>
      <c r="J152" s="41" t="s">
        <v>4</v>
      </c>
      <c r="K152" s="38" t="s">
        <v>222</v>
      </c>
      <c r="L152" s="38" t="s">
        <v>225</v>
      </c>
      <c r="M152" s="40">
        <v>1048927</v>
      </c>
      <c r="N152" s="40">
        <v>1048927</v>
      </c>
      <c r="O152" s="40">
        <v>0</v>
      </c>
      <c r="P152" s="40">
        <v>0</v>
      </c>
      <c r="Q152" s="98">
        <v>1048927</v>
      </c>
      <c r="R152" s="40">
        <v>0</v>
      </c>
      <c r="S152" s="40">
        <v>0</v>
      </c>
      <c r="T152" s="40" t="s">
        <v>4</v>
      </c>
      <c r="U152" s="40">
        <v>0</v>
      </c>
      <c r="V152" s="40">
        <v>170407.67999999999</v>
      </c>
      <c r="W152" s="40">
        <v>10055.07</v>
      </c>
      <c r="X152" s="40">
        <v>11538.7</v>
      </c>
      <c r="Y152" s="40">
        <v>0</v>
      </c>
      <c r="Z152" s="40">
        <v>0</v>
      </c>
      <c r="AA152" s="40">
        <v>122165.33000000002</v>
      </c>
      <c r="AB152" s="40">
        <v>0</v>
      </c>
      <c r="AC152" s="40">
        <v>176974.9</v>
      </c>
      <c r="AD152" s="40">
        <v>43419.91</v>
      </c>
      <c r="AE152" s="40">
        <v>0</v>
      </c>
      <c r="AF152" s="40">
        <v>0</v>
      </c>
      <c r="AG152" s="40">
        <v>42427.59</v>
      </c>
      <c r="AH152" s="40">
        <v>67231.350000000006</v>
      </c>
      <c r="AI152" s="40">
        <v>473812.85</v>
      </c>
      <c r="AJ152" s="40">
        <v>644220.53</v>
      </c>
      <c r="AK152" s="40">
        <v>160697.85</v>
      </c>
      <c r="AL152" s="40">
        <v>804918.38</v>
      </c>
      <c r="AM152" s="40">
        <v>0</v>
      </c>
      <c r="AN152" s="40">
        <v>0</v>
      </c>
      <c r="AO152" s="40">
        <v>0</v>
      </c>
      <c r="AP152" s="40">
        <v>0</v>
      </c>
      <c r="AQ152" s="40">
        <v>0</v>
      </c>
      <c r="AR152" s="40">
        <v>43158.78</v>
      </c>
      <c r="AS152" s="40">
        <v>0</v>
      </c>
      <c r="AT152" s="40">
        <v>82488.900000000009</v>
      </c>
      <c r="AU152" s="40">
        <v>0</v>
      </c>
      <c r="AV152" s="40">
        <v>0</v>
      </c>
      <c r="AW152" s="40">
        <v>82267.02</v>
      </c>
      <c r="AX152" s="40">
        <v>0</v>
      </c>
      <c r="AY152" s="40">
        <v>207914.7</v>
      </c>
      <c r="AZ152" s="40">
        <v>1012833.0800000001</v>
      </c>
      <c r="BA152" s="40">
        <v>0</v>
      </c>
      <c r="BB152" s="40">
        <v>0</v>
      </c>
      <c r="BC152" s="40">
        <v>36093.599999999999</v>
      </c>
      <c r="BD152" s="40">
        <v>0</v>
      </c>
      <c r="BE152" s="40">
        <v>0</v>
      </c>
      <c r="BF152" s="40">
        <v>0</v>
      </c>
      <c r="BG152" s="40">
        <v>0</v>
      </c>
      <c r="BH152" s="40">
        <v>0</v>
      </c>
      <c r="BI152" s="40">
        <v>0</v>
      </c>
      <c r="BJ152" s="40">
        <v>0</v>
      </c>
      <c r="BK152" s="40">
        <v>0</v>
      </c>
      <c r="BL152" s="40">
        <v>0</v>
      </c>
      <c r="BM152" s="40">
        <v>36093.599999999999</v>
      </c>
      <c r="BN152" s="40">
        <v>0</v>
      </c>
      <c r="BO152" s="40">
        <v>0</v>
      </c>
      <c r="BP152" s="40">
        <v>0</v>
      </c>
      <c r="BQ152" s="40">
        <v>0</v>
      </c>
      <c r="BR152" s="40">
        <v>0</v>
      </c>
      <c r="BS152" s="40">
        <v>0</v>
      </c>
      <c r="BT152" s="40">
        <v>0</v>
      </c>
      <c r="BU152" s="40">
        <v>0</v>
      </c>
      <c r="BV152" s="40">
        <v>0</v>
      </c>
      <c r="BW152" s="40">
        <v>0</v>
      </c>
      <c r="BX152" s="40">
        <v>0</v>
      </c>
      <c r="BY152" s="40">
        <v>0</v>
      </c>
      <c r="BZ152" s="40">
        <v>0</v>
      </c>
      <c r="CA152" s="40">
        <v>0</v>
      </c>
      <c r="CB152" s="40">
        <v>0</v>
      </c>
      <c r="CC152" s="40">
        <v>0</v>
      </c>
      <c r="CD152" s="40">
        <v>0</v>
      </c>
      <c r="CE152" s="40">
        <v>0</v>
      </c>
      <c r="CF152" s="40">
        <v>0</v>
      </c>
      <c r="CG152" s="40">
        <v>0</v>
      </c>
      <c r="CH152" s="40">
        <v>0</v>
      </c>
      <c r="CI152" s="40">
        <v>0</v>
      </c>
      <c r="CJ152" s="40">
        <v>0</v>
      </c>
      <c r="CK152" s="40">
        <v>0</v>
      </c>
      <c r="CL152" s="40">
        <v>0</v>
      </c>
      <c r="CM152" s="40">
        <v>0</v>
      </c>
      <c r="CN152" s="40">
        <v>1048926.6800000002</v>
      </c>
      <c r="CO152" s="40">
        <v>0</v>
      </c>
      <c r="CP152" s="40">
        <v>0</v>
      </c>
      <c r="CQ152" s="40">
        <v>0</v>
      </c>
      <c r="CR152" s="40">
        <v>0</v>
      </c>
      <c r="CS152" s="40">
        <v>0</v>
      </c>
      <c r="CT152" s="40">
        <v>0</v>
      </c>
      <c r="CU152" s="173" t="s">
        <v>1327</v>
      </c>
      <c r="CV152" s="40">
        <v>0</v>
      </c>
      <c r="CW152" s="40">
        <v>0</v>
      </c>
      <c r="CX152" s="40">
        <v>0</v>
      </c>
      <c r="CY152" s="40">
        <v>0</v>
      </c>
      <c r="CZ152" s="40">
        <v>0</v>
      </c>
      <c r="DA152" s="40">
        <v>0</v>
      </c>
      <c r="DB152" s="215" t="s">
        <v>1327</v>
      </c>
      <c r="DC152" s="40">
        <v>0</v>
      </c>
      <c r="DD152" s="40">
        <v>0</v>
      </c>
      <c r="DE152" s="40">
        <v>0</v>
      </c>
      <c r="DF152" s="40">
        <v>0</v>
      </c>
      <c r="DG152" s="40">
        <v>0</v>
      </c>
      <c r="DH152" s="40">
        <v>0</v>
      </c>
      <c r="DI152" s="215" t="s">
        <v>1327</v>
      </c>
      <c r="DJ152" s="40">
        <v>0</v>
      </c>
      <c r="DK152" s="40">
        <v>0</v>
      </c>
      <c r="DL152" s="40">
        <v>0</v>
      </c>
      <c r="DM152" s="40">
        <v>0</v>
      </c>
      <c r="DN152" s="40">
        <v>0</v>
      </c>
      <c r="DO152" s="40">
        <v>0</v>
      </c>
      <c r="DP152" s="215" t="s">
        <v>1327</v>
      </c>
      <c r="DQ152" s="40">
        <v>0</v>
      </c>
      <c r="DR152" s="40">
        <v>0</v>
      </c>
      <c r="DS152" s="40">
        <v>0</v>
      </c>
      <c r="DT152" s="40">
        <v>0</v>
      </c>
      <c r="DU152" s="40">
        <v>0</v>
      </c>
      <c r="DV152" s="40">
        <v>0</v>
      </c>
      <c r="DW152" s="215" t="s">
        <v>1327</v>
      </c>
      <c r="DX152" s="40">
        <v>0</v>
      </c>
      <c r="DY152" s="40">
        <v>0</v>
      </c>
      <c r="DZ152" s="40">
        <v>0</v>
      </c>
      <c r="EA152" s="40">
        <v>0</v>
      </c>
      <c r="EB152" s="40">
        <v>0</v>
      </c>
      <c r="EC152" s="40">
        <v>0</v>
      </c>
      <c r="ED152" s="215" t="s">
        <v>1327</v>
      </c>
      <c r="EE152" s="40">
        <v>0</v>
      </c>
      <c r="EF152" s="40">
        <v>0</v>
      </c>
      <c r="EG152" s="40">
        <v>0</v>
      </c>
      <c r="EH152" s="40">
        <v>0</v>
      </c>
      <c r="EI152" s="40">
        <v>0</v>
      </c>
      <c r="EJ152" s="40">
        <v>0</v>
      </c>
      <c r="EK152" s="215" t="s">
        <v>1327</v>
      </c>
      <c r="EL152" s="40">
        <v>0</v>
      </c>
      <c r="EM152" s="40">
        <v>0</v>
      </c>
      <c r="EN152" s="40">
        <v>0</v>
      </c>
      <c r="EO152" s="40">
        <v>0</v>
      </c>
      <c r="EP152" s="40">
        <v>0</v>
      </c>
      <c r="EQ152" s="40">
        <v>0</v>
      </c>
      <c r="ER152" s="215" t="s">
        <v>1327</v>
      </c>
      <c r="ES152" s="40">
        <v>0</v>
      </c>
      <c r="ET152" s="40">
        <v>0</v>
      </c>
      <c r="EU152" s="40">
        <v>0</v>
      </c>
      <c r="EV152" s="40">
        <v>0</v>
      </c>
      <c r="EW152" s="40">
        <v>0</v>
      </c>
      <c r="EX152" s="40">
        <v>0</v>
      </c>
      <c r="EY152" s="215" t="s">
        <v>1327</v>
      </c>
      <c r="EZ152" s="40">
        <v>0</v>
      </c>
      <c r="FA152" s="40">
        <v>0</v>
      </c>
      <c r="FB152" s="40">
        <v>0</v>
      </c>
      <c r="FC152" s="40">
        <v>0</v>
      </c>
      <c r="FD152" s="40">
        <v>0</v>
      </c>
      <c r="FE152" s="40">
        <v>0</v>
      </c>
      <c r="FF152" s="215" t="s">
        <v>1327</v>
      </c>
      <c r="FG152" s="40">
        <v>0</v>
      </c>
      <c r="FH152" s="40">
        <v>0</v>
      </c>
      <c r="FI152" s="40">
        <v>0</v>
      </c>
      <c r="FJ152" s="40">
        <v>0</v>
      </c>
      <c r="FK152" s="40">
        <v>0</v>
      </c>
      <c r="FL152" s="40">
        <v>0</v>
      </c>
      <c r="FM152" s="215" t="s">
        <v>1327</v>
      </c>
      <c r="FN152" s="40">
        <v>0</v>
      </c>
      <c r="FO152" s="40">
        <v>0</v>
      </c>
      <c r="FP152" s="40">
        <v>0</v>
      </c>
      <c r="FQ152" s="215" t="s">
        <v>1327</v>
      </c>
      <c r="FR152" s="40">
        <v>0</v>
      </c>
      <c r="FS152" s="40">
        <v>0</v>
      </c>
      <c r="FT152" s="40">
        <v>1502550</v>
      </c>
      <c r="FU152" s="215" t="s">
        <v>1327</v>
      </c>
      <c r="FV152" s="40">
        <v>0</v>
      </c>
      <c r="FW152" s="40">
        <v>0</v>
      </c>
      <c r="FX152" s="40">
        <v>0</v>
      </c>
      <c r="FY152" s="215" t="s">
        <v>1327</v>
      </c>
      <c r="FZ152" s="40">
        <v>0</v>
      </c>
      <c r="GA152" s="40">
        <v>0</v>
      </c>
      <c r="GB152" s="40">
        <v>0</v>
      </c>
      <c r="GC152" s="215" t="s">
        <v>1327</v>
      </c>
      <c r="GD152" s="40">
        <v>0</v>
      </c>
      <c r="GE152" s="283">
        <v>0</v>
      </c>
      <c r="GF152" s="283">
        <v>0</v>
      </c>
      <c r="GG152" s="284">
        <v>1048926.68</v>
      </c>
      <c r="GH152" s="285"/>
    </row>
    <row r="153" spans="1:190" ht="75" customHeight="1" x14ac:dyDescent="0.3">
      <c r="A153" s="254" t="s">
        <v>1204</v>
      </c>
      <c r="B153" s="35">
        <v>141</v>
      </c>
      <c r="C153" s="35">
        <v>8</v>
      </c>
      <c r="D153" s="36" t="s">
        <v>94</v>
      </c>
      <c r="E153" s="37" t="s">
        <v>296</v>
      </c>
      <c r="F153" s="37" t="s">
        <v>542</v>
      </c>
      <c r="G153" s="38">
        <v>1</v>
      </c>
      <c r="H153" s="38" t="s">
        <v>1204</v>
      </c>
      <c r="I153" s="38" t="s">
        <v>34</v>
      </c>
      <c r="J153" s="38" t="s">
        <v>4</v>
      </c>
      <c r="K153" s="38" t="s">
        <v>221</v>
      </c>
      <c r="L153" s="38" t="s">
        <v>225</v>
      </c>
      <c r="M153" s="40">
        <v>1105911</v>
      </c>
      <c r="N153" s="40">
        <v>1105911</v>
      </c>
      <c r="O153" s="40">
        <v>0</v>
      </c>
      <c r="P153" s="40">
        <v>0</v>
      </c>
      <c r="Q153" s="98">
        <v>1105911</v>
      </c>
      <c r="R153" s="40">
        <v>0</v>
      </c>
      <c r="S153" s="40">
        <v>0</v>
      </c>
      <c r="T153" s="40" t="s">
        <v>4</v>
      </c>
      <c r="U153" s="40">
        <v>0</v>
      </c>
      <c r="V153" s="40">
        <v>0</v>
      </c>
      <c r="W153" s="40">
        <v>0</v>
      </c>
      <c r="X153" s="40">
        <v>0</v>
      </c>
      <c r="Y153" s="40">
        <v>0</v>
      </c>
      <c r="Z153" s="40">
        <v>0</v>
      </c>
      <c r="AA153" s="40">
        <v>0</v>
      </c>
      <c r="AB153" s="40">
        <v>0</v>
      </c>
      <c r="AC153" s="40">
        <v>0</v>
      </c>
      <c r="AD153" s="40">
        <v>0</v>
      </c>
      <c r="AE153" s="40">
        <v>0</v>
      </c>
      <c r="AF153" s="40">
        <v>0</v>
      </c>
      <c r="AG153" s="40">
        <v>0</v>
      </c>
      <c r="AH153" s="40">
        <v>0</v>
      </c>
      <c r="AI153" s="40">
        <v>0</v>
      </c>
      <c r="AJ153" s="40">
        <v>0</v>
      </c>
      <c r="AK153" s="40">
        <v>0</v>
      </c>
      <c r="AL153" s="40">
        <v>0</v>
      </c>
      <c r="AM153" s="40">
        <v>0</v>
      </c>
      <c r="AN153" s="40">
        <v>0</v>
      </c>
      <c r="AO153" s="40">
        <v>0</v>
      </c>
      <c r="AP153" s="40">
        <v>0</v>
      </c>
      <c r="AQ153" s="40">
        <v>0</v>
      </c>
      <c r="AR153" s="40">
        <v>0</v>
      </c>
      <c r="AS153" s="40">
        <v>0</v>
      </c>
      <c r="AT153" s="40">
        <v>0</v>
      </c>
      <c r="AU153" s="40">
        <v>0</v>
      </c>
      <c r="AV153" s="40">
        <v>0</v>
      </c>
      <c r="AW153" s="40">
        <v>32487</v>
      </c>
      <c r="AX153" s="40">
        <v>129326.79000000001</v>
      </c>
      <c r="AY153" s="40">
        <v>161813.79</v>
      </c>
      <c r="AZ153" s="40">
        <v>161813.79</v>
      </c>
      <c r="BA153" s="40">
        <v>83741.45</v>
      </c>
      <c r="BB153" s="40">
        <v>13916.7</v>
      </c>
      <c r="BC153" s="40">
        <v>47557.56</v>
      </c>
      <c r="BD153" s="40">
        <v>-12539.54</v>
      </c>
      <c r="BE153" s="40">
        <v>95002.25</v>
      </c>
      <c r="BF153" s="40">
        <v>27820.6</v>
      </c>
      <c r="BG153" s="40">
        <v>33120.009999999995</v>
      </c>
      <c r="BH153" s="40">
        <v>72430.100000000006</v>
      </c>
      <c r="BI153" s="40">
        <v>62880.02</v>
      </c>
      <c r="BJ153" s="40">
        <v>78925.31</v>
      </c>
      <c r="BK153" s="40">
        <v>73735.789999999994</v>
      </c>
      <c r="BL153" s="40">
        <v>80122.679999999993</v>
      </c>
      <c r="BM153" s="40">
        <v>656712.92999999993</v>
      </c>
      <c r="BN153" s="40">
        <v>11054.64</v>
      </c>
      <c r="BO153" s="40">
        <v>8188.76</v>
      </c>
      <c r="BP153" s="40">
        <v>37252.76</v>
      </c>
      <c r="BQ153" s="40">
        <v>13045.080000000002</v>
      </c>
      <c r="BR153" s="40">
        <v>17362.189999999999</v>
      </c>
      <c r="BS153" s="40">
        <v>11220.9</v>
      </c>
      <c r="BT153" s="40">
        <v>13198.19</v>
      </c>
      <c r="BU153" s="40">
        <v>0</v>
      </c>
      <c r="BV153" s="40">
        <v>1203.45</v>
      </c>
      <c r="BW153" s="40">
        <v>0</v>
      </c>
      <c r="BX153" s="40">
        <v>47406.95</v>
      </c>
      <c r="BY153" s="40">
        <v>17035.879999999997</v>
      </c>
      <c r="BZ153" s="40">
        <v>176968.8</v>
      </c>
      <c r="CA153" s="40">
        <v>0</v>
      </c>
      <c r="CB153" s="40">
        <v>40758.65</v>
      </c>
      <c r="CC153" s="40">
        <v>10055.32</v>
      </c>
      <c r="CD153" s="40">
        <v>0</v>
      </c>
      <c r="CE153" s="40">
        <v>0</v>
      </c>
      <c r="CF153" s="40">
        <v>0</v>
      </c>
      <c r="CG153" s="40">
        <v>0</v>
      </c>
      <c r="CH153" s="40">
        <v>0</v>
      </c>
      <c r="CI153" s="40">
        <v>14086.3</v>
      </c>
      <c r="CJ153" s="40">
        <v>0</v>
      </c>
      <c r="CK153" s="40">
        <v>0</v>
      </c>
      <c r="CL153" s="40">
        <v>0</v>
      </c>
      <c r="CM153" s="40">
        <v>64900.270000000004</v>
      </c>
      <c r="CN153" s="40">
        <v>1060395.79</v>
      </c>
      <c r="CO153" s="40">
        <v>0</v>
      </c>
      <c r="CP153" s="40">
        <v>0</v>
      </c>
      <c r="CQ153" s="40">
        <v>0</v>
      </c>
      <c r="CR153" s="40">
        <v>0</v>
      </c>
      <c r="CS153" s="40">
        <v>0</v>
      </c>
      <c r="CT153" s="40">
        <v>0</v>
      </c>
      <c r="CU153" s="173" t="s">
        <v>1327</v>
      </c>
      <c r="CV153" s="40">
        <v>0</v>
      </c>
      <c r="CW153" s="40">
        <v>0</v>
      </c>
      <c r="CX153" s="40">
        <v>0</v>
      </c>
      <c r="CY153" s="40">
        <v>0</v>
      </c>
      <c r="CZ153" s="40">
        <v>0</v>
      </c>
      <c r="DA153" s="40">
        <v>0</v>
      </c>
      <c r="DB153" s="215" t="s">
        <v>1327</v>
      </c>
      <c r="DC153" s="40">
        <v>0</v>
      </c>
      <c r="DD153" s="40">
        <v>0</v>
      </c>
      <c r="DE153" s="40">
        <v>0</v>
      </c>
      <c r="DF153" s="40">
        <v>0</v>
      </c>
      <c r="DG153" s="40">
        <v>0</v>
      </c>
      <c r="DH153" s="40">
        <v>0</v>
      </c>
      <c r="DI153" s="215" t="s">
        <v>1327</v>
      </c>
      <c r="DJ153" s="40">
        <v>0</v>
      </c>
      <c r="DK153" s="40">
        <v>0</v>
      </c>
      <c r="DL153" s="40">
        <v>0</v>
      </c>
      <c r="DM153" s="40">
        <v>0</v>
      </c>
      <c r="DN153" s="40">
        <v>0</v>
      </c>
      <c r="DO153" s="40">
        <v>0</v>
      </c>
      <c r="DP153" s="215" t="s">
        <v>1327</v>
      </c>
      <c r="DQ153" s="40">
        <v>0</v>
      </c>
      <c r="DR153" s="40">
        <v>0</v>
      </c>
      <c r="DS153" s="40">
        <v>0</v>
      </c>
      <c r="DT153" s="40">
        <v>0</v>
      </c>
      <c r="DU153" s="40">
        <v>0</v>
      </c>
      <c r="DV153" s="40">
        <v>0</v>
      </c>
      <c r="DW153" s="215" t="s">
        <v>1327</v>
      </c>
      <c r="DX153" s="40">
        <v>0</v>
      </c>
      <c r="DY153" s="40">
        <v>0</v>
      </c>
      <c r="DZ153" s="40">
        <v>0</v>
      </c>
      <c r="EA153" s="40">
        <v>0</v>
      </c>
      <c r="EB153" s="40">
        <v>0</v>
      </c>
      <c r="EC153" s="40">
        <v>0</v>
      </c>
      <c r="ED153" s="215" t="s">
        <v>1327</v>
      </c>
      <c r="EE153" s="40">
        <v>0</v>
      </c>
      <c r="EF153" s="40">
        <v>0</v>
      </c>
      <c r="EG153" s="40">
        <v>0</v>
      </c>
      <c r="EH153" s="40">
        <v>0</v>
      </c>
      <c r="EI153" s="40">
        <v>0</v>
      </c>
      <c r="EJ153" s="40">
        <v>0</v>
      </c>
      <c r="EK153" s="215" t="s">
        <v>1327</v>
      </c>
      <c r="EL153" s="40">
        <v>0</v>
      </c>
      <c r="EM153" s="40">
        <v>0</v>
      </c>
      <c r="EN153" s="40">
        <v>0</v>
      </c>
      <c r="EO153" s="40">
        <v>0</v>
      </c>
      <c r="EP153" s="40">
        <v>0</v>
      </c>
      <c r="EQ153" s="40">
        <v>0</v>
      </c>
      <c r="ER153" s="215" t="s">
        <v>1327</v>
      </c>
      <c r="ES153" s="40">
        <v>0</v>
      </c>
      <c r="ET153" s="40">
        <v>0</v>
      </c>
      <c r="EU153" s="40">
        <v>0</v>
      </c>
      <c r="EV153" s="40">
        <v>0</v>
      </c>
      <c r="EW153" s="40">
        <v>0</v>
      </c>
      <c r="EX153" s="40">
        <v>0</v>
      </c>
      <c r="EY153" s="215" t="s">
        <v>1327</v>
      </c>
      <c r="EZ153" s="40">
        <v>0</v>
      </c>
      <c r="FA153" s="40">
        <v>0</v>
      </c>
      <c r="FB153" s="40">
        <v>0</v>
      </c>
      <c r="FC153" s="40">
        <v>0</v>
      </c>
      <c r="FD153" s="40">
        <v>0</v>
      </c>
      <c r="FE153" s="40">
        <v>0</v>
      </c>
      <c r="FF153" s="215" t="s">
        <v>1327</v>
      </c>
      <c r="FG153" s="40">
        <v>0</v>
      </c>
      <c r="FH153" s="40">
        <v>0</v>
      </c>
      <c r="FI153" s="40">
        <v>0</v>
      </c>
      <c r="FJ153" s="40">
        <v>0</v>
      </c>
      <c r="FK153" s="40">
        <v>0</v>
      </c>
      <c r="FL153" s="40">
        <v>0</v>
      </c>
      <c r="FM153" s="215" t="s">
        <v>1327</v>
      </c>
      <c r="FN153" s="40">
        <v>0</v>
      </c>
      <c r="FO153" s="40">
        <v>0</v>
      </c>
      <c r="FP153" s="40">
        <v>0</v>
      </c>
      <c r="FQ153" s="215" t="s">
        <v>1327</v>
      </c>
      <c r="FR153" s="40">
        <v>0</v>
      </c>
      <c r="FS153" s="40">
        <v>0</v>
      </c>
      <c r="FT153" s="40">
        <v>60000000</v>
      </c>
      <c r="FU153" s="215" t="s">
        <v>1327</v>
      </c>
      <c r="FV153" s="40">
        <v>0</v>
      </c>
      <c r="FW153" s="40">
        <v>0</v>
      </c>
      <c r="FX153" s="40">
        <v>0</v>
      </c>
      <c r="FY153" s="215" t="s">
        <v>1327</v>
      </c>
      <c r="FZ153" s="40">
        <v>0</v>
      </c>
      <c r="GA153" s="40">
        <v>0</v>
      </c>
      <c r="GB153" s="40">
        <v>0</v>
      </c>
      <c r="GC153" s="215" t="s">
        <v>1327</v>
      </c>
      <c r="GD153" s="40">
        <v>0</v>
      </c>
      <c r="GE153" s="283">
        <v>0</v>
      </c>
      <c r="GF153" s="283">
        <v>0</v>
      </c>
      <c r="GG153" s="284">
        <v>1060395.79</v>
      </c>
      <c r="GH153" s="285"/>
    </row>
    <row r="154" spans="1:190" ht="75" customHeight="1" x14ac:dyDescent="0.3">
      <c r="A154" s="254" t="s">
        <v>1205</v>
      </c>
      <c r="B154" s="35">
        <v>142</v>
      </c>
      <c r="C154" s="35">
        <v>8</v>
      </c>
      <c r="D154" s="36" t="s">
        <v>94</v>
      </c>
      <c r="E154" s="37" t="s">
        <v>296</v>
      </c>
      <c r="F154" s="37" t="s">
        <v>542</v>
      </c>
      <c r="G154" s="38">
        <v>2</v>
      </c>
      <c r="H154" s="38" t="s">
        <v>1205</v>
      </c>
      <c r="I154" s="38" t="s">
        <v>34</v>
      </c>
      <c r="J154" s="38" t="s">
        <v>4</v>
      </c>
      <c r="K154" s="38" t="s">
        <v>221</v>
      </c>
      <c r="L154" s="38" t="s">
        <v>225</v>
      </c>
      <c r="M154" s="40">
        <v>0</v>
      </c>
      <c r="N154" s="40">
        <v>0</v>
      </c>
      <c r="O154" s="40">
        <v>0</v>
      </c>
      <c r="P154" s="40">
        <v>0</v>
      </c>
      <c r="Q154" s="98">
        <v>0</v>
      </c>
      <c r="R154" s="40">
        <v>0</v>
      </c>
      <c r="S154" s="40">
        <v>0</v>
      </c>
      <c r="T154" s="40" t="s">
        <v>4</v>
      </c>
      <c r="U154" s="40">
        <v>0</v>
      </c>
      <c r="V154" s="40">
        <v>0</v>
      </c>
      <c r="W154" s="40">
        <v>0</v>
      </c>
      <c r="X154" s="40">
        <v>0</v>
      </c>
      <c r="Y154" s="40">
        <v>0</v>
      </c>
      <c r="Z154" s="40">
        <v>0</v>
      </c>
      <c r="AA154" s="40">
        <v>0</v>
      </c>
      <c r="AB154" s="40">
        <v>0</v>
      </c>
      <c r="AC154" s="40">
        <v>0</v>
      </c>
      <c r="AD154" s="40">
        <v>0</v>
      </c>
      <c r="AE154" s="40">
        <v>0</v>
      </c>
      <c r="AF154" s="40">
        <v>0</v>
      </c>
      <c r="AG154" s="40">
        <v>0</v>
      </c>
      <c r="AH154" s="40">
        <v>0</v>
      </c>
      <c r="AI154" s="40">
        <v>0</v>
      </c>
      <c r="AJ154" s="40">
        <v>0</v>
      </c>
      <c r="AK154" s="40">
        <v>0</v>
      </c>
      <c r="AL154" s="40">
        <v>0</v>
      </c>
      <c r="AM154" s="40">
        <v>0</v>
      </c>
      <c r="AN154" s="40">
        <v>0</v>
      </c>
      <c r="AO154" s="40">
        <v>0</v>
      </c>
      <c r="AP154" s="40">
        <v>0</v>
      </c>
      <c r="AQ154" s="40">
        <v>0</v>
      </c>
      <c r="AR154" s="40">
        <v>0</v>
      </c>
      <c r="AS154" s="40">
        <v>0</v>
      </c>
      <c r="AT154" s="40">
        <v>0</v>
      </c>
      <c r="AU154" s="40">
        <v>0</v>
      </c>
      <c r="AV154" s="40">
        <v>0</v>
      </c>
      <c r="AW154" s="40">
        <v>0</v>
      </c>
      <c r="AX154" s="40">
        <v>0</v>
      </c>
      <c r="AY154" s="40">
        <v>0</v>
      </c>
      <c r="AZ154" s="40">
        <v>0</v>
      </c>
      <c r="BA154" s="40">
        <v>0</v>
      </c>
      <c r="BB154" s="40">
        <v>0</v>
      </c>
      <c r="BC154" s="40">
        <v>0</v>
      </c>
      <c r="BD154" s="40">
        <v>0</v>
      </c>
      <c r="BE154" s="40">
        <v>0</v>
      </c>
      <c r="BF154" s="40">
        <v>0</v>
      </c>
      <c r="BG154" s="40">
        <v>0</v>
      </c>
      <c r="BH154" s="40">
        <v>0</v>
      </c>
      <c r="BI154" s="40">
        <v>0</v>
      </c>
      <c r="BJ154" s="40">
        <v>0</v>
      </c>
      <c r="BK154" s="40">
        <v>0</v>
      </c>
      <c r="BL154" s="40">
        <v>0</v>
      </c>
      <c r="BM154" s="40">
        <v>0</v>
      </c>
      <c r="BN154" s="40">
        <v>0</v>
      </c>
      <c r="BO154" s="40">
        <v>0</v>
      </c>
      <c r="BP154" s="40">
        <v>0</v>
      </c>
      <c r="BQ154" s="40">
        <v>0</v>
      </c>
      <c r="BR154" s="40">
        <v>0</v>
      </c>
      <c r="BS154" s="40">
        <v>0</v>
      </c>
      <c r="BT154" s="40">
        <v>0</v>
      </c>
      <c r="BU154" s="40">
        <v>0</v>
      </c>
      <c r="BV154" s="40">
        <v>0</v>
      </c>
      <c r="BW154" s="40">
        <v>0</v>
      </c>
      <c r="BX154" s="40">
        <v>0</v>
      </c>
      <c r="BY154" s="40">
        <v>0</v>
      </c>
      <c r="BZ154" s="40">
        <v>0</v>
      </c>
      <c r="CA154" s="40">
        <v>0</v>
      </c>
      <c r="CB154" s="40">
        <v>0</v>
      </c>
      <c r="CC154" s="40">
        <v>0</v>
      </c>
      <c r="CD154" s="40">
        <v>0</v>
      </c>
      <c r="CE154" s="40">
        <v>0</v>
      </c>
      <c r="CF154" s="40">
        <v>0</v>
      </c>
      <c r="CG154" s="40">
        <v>0</v>
      </c>
      <c r="CH154" s="40">
        <v>0</v>
      </c>
      <c r="CI154" s="40">
        <v>0</v>
      </c>
      <c r="CJ154" s="40">
        <v>0</v>
      </c>
      <c r="CK154" s="40">
        <v>0</v>
      </c>
      <c r="CL154" s="40">
        <v>0</v>
      </c>
      <c r="CM154" s="40">
        <v>0</v>
      </c>
      <c r="CN154" s="40">
        <v>0</v>
      </c>
      <c r="CO154" s="40">
        <v>0</v>
      </c>
      <c r="CP154" s="40">
        <v>0</v>
      </c>
      <c r="CQ154" s="40">
        <v>0</v>
      </c>
      <c r="CR154" s="40">
        <v>0</v>
      </c>
      <c r="CS154" s="40">
        <v>0</v>
      </c>
      <c r="CT154" s="40">
        <v>0</v>
      </c>
      <c r="CU154" s="173" t="s">
        <v>1327</v>
      </c>
      <c r="CV154" s="40">
        <v>0</v>
      </c>
      <c r="CW154" s="40">
        <v>0</v>
      </c>
      <c r="CX154" s="40">
        <v>0</v>
      </c>
      <c r="CY154" s="40">
        <v>0</v>
      </c>
      <c r="CZ154" s="40">
        <v>0</v>
      </c>
      <c r="DA154" s="40">
        <v>0</v>
      </c>
      <c r="DB154" s="215" t="s">
        <v>1327</v>
      </c>
      <c r="DC154" s="40">
        <v>0</v>
      </c>
      <c r="DD154" s="40">
        <v>0</v>
      </c>
      <c r="DE154" s="40">
        <v>0</v>
      </c>
      <c r="DF154" s="40">
        <v>0</v>
      </c>
      <c r="DG154" s="40">
        <v>0</v>
      </c>
      <c r="DH154" s="40">
        <v>0</v>
      </c>
      <c r="DI154" s="215" t="s">
        <v>1327</v>
      </c>
      <c r="DJ154" s="40">
        <v>0</v>
      </c>
      <c r="DK154" s="40">
        <v>0</v>
      </c>
      <c r="DL154" s="40">
        <v>0</v>
      </c>
      <c r="DM154" s="40">
        <v>0</v>
      </c>
      <c r="DN154" s="40">
        <v>0</v>
      </c>
      <c r="DO154" s="40">
        <v>0</v>
      </c>
      <c r="DP154" s="215" t="s">
        <v>1327</v>
      </c>
      <c r="DQ154" s="40">
        <v>0</v>
      </c>
      <c r="DR154" s="40">
        <v>0</v>
      </c>
      <c r="DS154" s="40">
        <v>0</v>
      </c>
      <c r="DT154" s="40">
        <v>0</v>
      </c>
      <c r="DU154" s="40">
        <v>0</v>
      </c>
      <c r="DV154" s="40">
        <v>0</v>
      </c>
      <c r="DW154" s="215" t="s">
        <v>1327</v>
      </c>
      <c r="DX154" s="40">
        <v>0</v>
      </c>
      <c r="DY154" s="40">
        <v>0</v>
      </c>
      <c r="DZ154" s="40">
        <v>0</v>
      </c>
      <c r="EA154" s="40">
        <v>0</v>
      </c>
      <c r="EB154" s="40">
        <v>0</v>
      </c>
      <c r="EC154" s="40">
        <v>0</v>
      </c>
      <c r="ED154" s="215" t="s">
        <v>1327</v>
      </c>
      <c r="EE154" s="40">
        <v>0</v>
      </c>
      <c r="EF154" s="40">
        <v>0</v>
      </c>
      <c r="EG154" s="40">
        <v>0</v>
      </c>
      <c r="EH154" s="40">
        <v>0</v>
      </c>
      <c r="EI154" s="40">
        <v>0</v>
      </c>
      <c r="EJ154" s="40">
        <v>0</v>
      </c>
      <c r="EK154" s="215" t="s">
        <v>1327</v>
      </c>
      <c r="EL154" s="40">
        <v>0</v>
      </c>
      <c r="EM154" s="40">
        <v>0</v>
      </c>
      <c r="EN154" s="40">
        <v>0</v>
      </c>
      <c r="EO154" s="40">
        <v>0</v>
      </c>
      <c r="EP154" s="40">
        <v>0</v>
      </c>
      <c r="EQ154" s="40">
        <v>0</v>
      </c>
      <c r="ER154" s="215" t="s">
        <v>1327</v>
      </c>
      <c r="ES154" s="40">
        <v>0</v>
      </c>
      <c r="ET154" s="40">
        <v>0</v>
      </c>
      <c r="EU154" s="40">
        <v>0</v>
      </c>
      <c r="EV154" s="40">
        <v>0</v>
      </c>
      <c r="EW154" s="40">
        <v>0</v>
      </c>
      <c r="EX154" s="40">
        <v>0</v>
      </c>
      <c r="EY154" s="215" t="s">
        <v>1327</v>
      </c>
      <c r="EZ154" s="40">
        <v>0</v>
      </c>
      <c r="FA154" s="40">
        <v>0</v>
      </c>
      <c r="FB154" s="40">
        <v>0</v>
      </c>
      <c r="FC154" s="40">
        <v>0</v>
      </c>
      <c r="FD154" s="40">
        <v>0</v>
      </c>
      <c r="FE154" s="40">
        <v>0</v>
      </c>
      <c r="FF154" s="215" t="s">
        <v>1327</v>
      </c>
      <c r="FG154" s="40">
        <v>0</v>
      </c>
      <c r="FH154" s="40">
        <v>0</v>
      </c>
      <c r="FI154" s="40">
        <v>0</v>
      </c>
      <c r="FJ154" s="40">
        <v>0</v>
      </c>
      <c r="FK154" s="40">
        <v>0</v>
      </c>
      <c r="FL154" s="40">
        <v>0</v>
      </c>
      <c r="FM154" s="215" t="s">
        <v>1327</v>
      </c>
      <c r="FN154" s="40">
        <v>0</v>
      </c>
      <c r="FO154" s="40">
        <v>0</v>
      </c>
      <c r="FP154" s="40">
        <v>0</v>
      </c>
      <c r="FQ154" s="215" t="s">
        <v>1327</v>
      </c>
      <c r="FR154" s="40">
        <v>0</v>
      </c>
      <c r="FS154" s="40">
        <v>0</v>
      </c>
      <c r="FT154" s="40">
        <v>205941.81999999998</v>
      </c>
      <c r="FU154" s="215" t="s">
        <v>1327</v>
      </c>
      <c r="FV154" s="40">
        <v>-9.9999999802093953E-3</v>
      </c>
      <c r="FW154" s="40">
        <v>0</v>
      </c>
      <c r="FX154" s="40">
        <v>0</v>
      </c>
      <c r="FY154" s="215" t="s">
        <v>1327</v>
      </c>
      <c r="FZ154" s="40">
        <v>0</v>
      </c>
      <c r="GA154" s="40">
        <v>0</v>
      </c>
      <c r="GB154" s="40">
        <v>0</v>
      </c>
      <c r="GC154" s="215" t="s">
        <v>1327</v>
      </c>
      <c r="GD154" s="40">
        <v>0</v>
      </c>
      <c r="GE154" s="283">
        <v>0</v>
      </c>
      <c r="GF154" s="283">
        <v>0</v>
      </c>
      <c r="GG154" s="284">
        <v>0</v>
      </c>
      <c r="GH154" s="285"/>
    </row>
    <row r="155" spans="1:190" ht="75" customHeight="1" x14ac:dyDescent="0.3">
      <c r="A155" s="254" t="s">
        <v>1210</v>
      </c>
      <c r="B155" s="35">
        <v>143</v>
      </c>
      <c r="C155" s="35">
        <v>8</v>
      </c>
      <c r="D155" s="36" t="s">
        <v>161</v>
      </c>
      <c r="E155" s="37" t="s">
        <v>301</v>
      </c>
      <c r="F155" s="37" t="s">
        <v>547</v>
      </c>
      <c r="G155" s="38" t="s">
        <v>33</v>
      </c>
      <c r="H155" s="38" t="s">
        <v>1210</v>
      </c>
      <c r="I155" s="38" t="s">
        <v>34</v>
      </c>
      <c r="J155" s="38" t="s">
        <v>4</v>
      </c>
      <c r="K155" s="38" t="s">
        <v>222</v>
      </c>
      <c r="L155" s="38" t="s">
        <v>225</v>
      </c>
      <c r="M155" s="40">
        <v>20075865</v>
      </c>
      <c r="N155" s="40">
        <v>20075865</v>
      </c>
      <c r="O155" s="40">
        <v>0</v>
      </c>
      <c r="P155" s="40">
        <v>0</v>
      </c>
      <c r="Q155" s="98">
        <v>20075865</v>
      </c>
      <c r="R155" s="40">
        <v>0</v>
      </c>
      <c r="S155" s="40">
        <v>0</v>
      </c>
      <c r="T155" s="40" t="s">
        <v>4</v>
      </c>
      <c r="U155" s="40">
        <v>0</v>
      </c>
      <c r="V155" s="40">
        <v>0</v>
      </c>
      <c r="W155" s="40">
        <v>0</v>
      </c>
      <c r="X155" s="40">
        <v>114482.35</v>
      </c>
      <c r="Y155" s="40">
        <v>0</v>
      </c>
      <c r="Z155" s="40">
        <v>0</v>
      </c>
      <c r="AA155" s="40">
        <v>94929.43</v>
      </c>
      <c r="AB155" s="40">
        <v>0</v>
      </c>
      <c r="AC155" s="40">
        <v>0</v>
      </c>
      <c r="AD155" s="40">
        <v>527548.48</v>
      </c>
      <c r="AE155" s="40">
        <v>0</v>
      </c>
      <c r="AF155" s="40">
        <v>0</v>
      </c>
      <c r="AG155" s="40">
        <v>660513.87</v>
      </c>
      <c r="AH155" s="40">
        <v>385749.19</v>
      </c>
      <c r="AI155" s="40">
        <v>1783223.3199999998</v>
      </c>
      <c r="AJ155" s="40">
        <v>1783223.3199999998</v>
      </c>
      <c r="AK155" s="40">
        <v>3824083.66</v>
      </c>
      <c r="AL155" s="40">
        <v>5607306.9800000004</v>
      </c>
      <c r="AM155" s="40">
        <v>0</v>
      </c>
      <c r="AN155" s="40">
        <v>658930.81000000006</v>
      </c>
      <c r="AO155" s="40">
        <v>790825.49</v>
      </c>
      <c r="AP155" s="40">
        <v>0</v>
      </c>
      <c r="AQ155" s="40">
        <v>0</v>
      </c>
      <c r="AR155" s="40">
        <v>0</v>
      </c>
      <c r="AS155" s="40">
        <v>1203875.43</v>
      </c>
      <c r="AT155" s="40">
        <v>0</v>
      </c>
      <c r="AU155" s="40">
        <v>0</v>
      </c>
      <c r="AV155" s="40">
        <v>0</v>
      </c>
      <c r="AW155" s="40">
        <v>2278463.17</v>
      </c>
      <c r="AX155" s="40">
        <v>0</v>
      </c>
      <c r="AY155" s="40">
        <v>4932094.9000000004</v>
      </c>
      <c r="AZ155" s="40">
        <v>10539401.880000001</v>
      </c>
      <c r="BA155" s="40">
        <v>0</v>
      </c>
      <c r="BB155" s="40">
        <v>0</v>
      </c>
      <c r="BC155" s="40">
        <v>0</v>
      </c>
      <c r="BD155" s="40">
        <v>933962.97</v>
      </c>
      <c r="BE155" s="40">
        <v>0</v>
      </c>
      <c r="BF155" s="40">
        <v>0</v>
      </c>
      <c r="BG155" s="40">
        <v>0</v>
      </c>
      <c r="BH155" s="40">
        <v>0</v>
      </c>
      <c r="BI155" s="40">
        <v>1474944.89</v>
      </c>
      <c r="BJ155" s="40">
        <v>0</v>
      </c>
      <c r="BK155" s="40">
        <v>0</v>
      </c>
      <c r="BL155" s="40">
        <v>1440551.6</v>
      </c>
      <c r="BM155" s="40">
        <v>3849459.46</v>
      </c>
      <c r="BN155" s="40">
        <v>0</v>
      </c>
      <c r="BO155" s="40">
        <v>0</v>
      </c>
      <c r="BP155" s="40">
        <v>0</v>
      </c>
      <c r="BQ155" s="40">
        <v>587712.24</v>
      </c>
      <c r="BR155" s="40">
        <v>0</v>
      </c>
      <c r="BS155" s="40">
        <v>0</v>
      </c>
      <c r="BT155" s="40">
        <v>0</v>
      </c>
      <c r="BU155" s="40">
        <v>687296.55</v>
      </c>
      <c r="BV155" s="40">
        <v>0</v>
      </c>
      <c r="BW155" s="40">
        <v>0</v>
      </c>
      <c r="BX155" s="40">
        <v>0</v>
      </c>
      <c r="BY155" s="40">
        <v>926255.73</v>
      </c>
      <c r="BZ155" s="40">
        <v>2201264.52</v>
      </c>
      <c r="CA155" s="40">
        <v>0</v>
      </c>
      <c r="CB155" s="40">
        <v>0</v>
      </c>
      <c r="CC155" s="40">
        <v>0</v>
      </c>
      <c r="CD155" s="40">
        <v>564136.05000000005</v>
      </c>
      <c r="CE155" s="40">
        <v>0</v>
      </c>
      <c r="CF155" s="40">
        <v>0</v>
      </c>
      <c r="CG155" s="40">
        <v>0</v>
      </c>
      <c r="CH155" s="40">
        <v>848421.03</v>
      </c>
      <c r="CI155" s="40">
        <v>0</v>
      </c>
      <c r="CJ155" s="40">
        <v>0</v>
      </c>
      <c r="CK155" s="40">
        <v>1018606.19</v>
      </c>
      <c r="CL155" s="40">
        <v>0</v>
      </c>
      <c r="CM155" s="40">
        <v>2431163.27</v>
      </c>
      <c r="CN155" s="40">
        <v>19942396.419999998</v>
      </c>
      <c r="CO155" s="40">
        <v>0</v>
      </c>
      <c r="CP155" s="40">
        <v>0</v>
      </c>
      <c r="CQ155" s="40">
        <v>355869.38</v>
      </c>
      <c r="CR155" s="40">
        <v>0</v>
      </c>
      <c r="CS155" s="40">
        <v>0</v>
      </c>
      <c r="CT155" s="40">
        <v>355869.38</v>
      </c>
      <c r="CU155" s="173" t="s">
        <v>1327</v>
      </c>
      <c r="CV155" s="40">
        <v>355869.38</v>
      </c>
      <c r="CW155" s="40">
        <v>355869.38</v>
      </c>
      <c r="CX155" s="40">
        <v>0</v>
      </c>
      <c r="CY155" s="40">
        <v>355869.38</v>
      </c>
      <c r="CZ155" s="40">
        <v>0</v>
      </c>
      <c r="DA155" s="40">
        <v>355869.38</v>
      </c>
      <c r="DB155" s="215">
        <v>1</v>
      </c>
      <c r="DC155" s="40">
        <v>0</v>
      </c>
      <c r="DD155" s="40">
        <v>0</v>
      </c>
      <c r="DE155" s="40">
        <v>0</v>
      </c>
      <c r="DF155" s="40">
        <v>355869.38</v>
      </c>
      <c r="DG155" s="40">
        <v>0</v>
      </c>
      <c r="DH155" s="40">
        <v>355869.38</v>
      </c>
      <c r="DI155" s="215">
        <v>1</v>
      </c>
      <c r="DJ155" s="40">
        <v>0</v>
      </c>
      <c r="DK155" s="40">
        <v>0</v>
      </c>
      <c r="DL155" s="40">
        <v>0</v>
      </c>
      <c r="DM155" s="40">
        <v>355869.38</v>
      </c>
      <c r="DN155" s="40">
        <v>0</v>
      </c>
      <c r="DO155" s="40">
        <v>355869.38</v>
      </c>
      <c r="DP155" s="215">
        <v>1</v>
      </c>
      <c r="DQ155" s="40">
        <v>0</v>
      </c>
      <c r="DR155" s="40">
        <v>0</v>
      </c>
      <c r="DS155" s="40">
        <v>0</v>
      </c>
      <c r="DT155" s="40">
        <v>355869.38</v>
      </c>
      <c r="DU155" s="40">
        <v>0</v>
      </c>
      <c r="DV155" s="40">
        <v>355869.38</v>
      </c>
      <c r="DW155" s="215">
        <v>1</v>
      </c>
      <c r="DX155" s="40">
        <v>0</v>
      </c>
      <c r="DY155" s="40">
        <v>0</v>
      </c>
      <c r="DZ155" s="40">
        <v>0</v>
      </c>
      <c r="EA155" s="40">
        <v>355869.38</v>
      </c>
      <c r="EB155" s="40">
        <v>0</v>
      </c>
      <c r="EC155" s="40">
        <v>355869.38</v>
      </c>
      <c r="ED155" s="215">
        <v>1</v>
      </c>
      <c r="EE155" s="40">
        <v>0</v>
      </c>
      <c r="EF155" s="40">
        <v>0</v>
      </c>
      <c r="EG155" s="40">
        <v>0</v>
      </c>
      <c r="EH155" s="40">
        <v>355869.38</v>
      </c>
      <c r="EI155" s="40">
        <v>0</v>
      </c>
      <c r="EJ155" s="40">
        <v>355869.38</v>
      </c>
      <c r="EK155" s="215">
        <v>1</v>
      </c>
      <c r="EL155" s="40">
        <v>0</v>
      </c>
      <c r="EM155" s="40">
        <v>628825.29</v>
      </c>
      <c r="EN155" s="40">
        <v>565237.91</v>
      </c>
      <c r="EO155" s="40">
        <v>984694.67</v>
      </c>
      <c r="EP155" s="40">
        <v>0</v>
      </c>
      <c r="EQ155" s="40">
        <v>921107.29</v>
      </c>
      <c r="ER155" s="215">
        <v>0.93542426709794213</v>
      </c>
      <c r="ES155" s="40">
        <v>-63587.380000000005</v>
      </c>
      <c r="ET155" s="40">
        <v>0</v>
      </c>
      <c r="EU155" s="40">
        <v>0</v>
      </c>
      <c r="EV155" s="40">
        <v>984694.67</v>
      </c>
      <c r="EW155" s="40">
        <v>0</v>
      </c>
      <c r="EX155" s="40">
        <v>921107.29</v>
      </c>
      <c r="EY155" s="215">
        <v>0.93542426709794213</v>
      </c>
      <c r="EZ155" s="40">
        <v>-63587.380000000005</v>
      </c>
      <c r="FA155" s="40">
        <v>0</v>
      </c>
      <c r="FB155" s="40">
        <v>0</v>
      </c>
      <c r="FC155" s="40">
        <v>984694.67</v>
      </c>
      <c r="FD155" s="40">
        <v>0</v>
      </c>
      <c r="FE155" s="40">
        <v>921107.29</v>
      </c>
      <c r="FF155" s="215">
        <v>0.93542426709794213</v>
      </c>
      <c r="FG155" s="40">
        <v>-63587.380000000005</v>
      </c>
      <c r="FH155" s="40">
        <v>69869.48</v>
      </c>
      <c r="FI155" s="40">
        <v>0</v>
      </c>
      <c r="FJ155" s="40">
        <v>0</v>
      </c>
      <c r="FK155" s="40">
        <v>0</v>
      </c>
      <c r="FL155" s="40">
        <v>0</v>
      </c>
      <c r="FM155" s="215" t="s">
        <v>1327</v>
      </c>
      <c r="FN155" s="40">
        <v>0</v>
      </c>
      <c r="FO155" s="40">
        <v>0</v>
      </c>
      <c r="FP155" s="40">
        <v>0</v>
      </c>
      <c r="FQ155" s="215" t="s">
        <v>1327</v>
      </c>
      <c r="FR155" s="40">
        <v>0</v>
      </c>
      <c r="FS155" s="40">
        <v>0</v>
      </c>
      <c r="FT155" s="40">
        <v>81368.759999999995</v>
      </c>
      <c r="FU155" s="215" t="s">
        <v>1327</v>
      </c>
      <c r="FV155" s="40">
        <v>-9.9999999947613105E-3</v>
      </c>
      <c r="FW155" s="40">
        <v>0</v>
      </c>
      <c r="FX155" s="40">
        <v>0</v>
      </c>
      <c r="FY155" s="215" t="s">
        <v>1327</v>
      </c>
      <c r="FZ155" s="40">
        <v>0</v>
      </c>
      <c r="GA155" s="40">
        <v>0</v>
      </c>
      <c r="GB155" s="40">
        <v>0</v>
      </c>
      <c r="GC155" s="215" t="s">
        <v>1327</v>
      </c>
      <c r="GD155" s="40">
        <v>0</v>
      </c>
      <c r="GE155" s="283">
        <v>1054564.1500000001</v>
      </c>
      <c r="GF155" s="283">
        <v>0</v>
      </c>
      <c r="GG155" s="284">
        <v>20075853.280000001</v>
      </c>
      <c r="GH155" s="285"/>
    </row>
    <row r="156" spans="1:190" ht="75" customHeight="1" x14ac:dyDescent="0.3">
      <c r="A156" s="254" t="s">
        <v>1215</v>
      </c>
      <c r="B156" s="35">
        <v>144</v>
      </c>
      <c r="C156" s="35">
        <v>8</v>
      </c>
      <c r="D156" s="36" t="s">
        <v>164</v>
      </c>
      <c r="E156" s="37" t="s">
        <v>306</v>
      </c>
      <c r="F156" s="37" t="s">
        <v>552</v>
      </c>
      <c r="G156" s="38" t="s">
        <v>33</v>
      </c>
      <c r="H156" s="38" t="s">
        <v>1215</v>
      </c>
      <c r="I156" s="38" t="s">
        <v>34</v>
      </c>
      <c r="J156" s="38" t="s">
        <v>4</v>
      </c>
      <c r="K156" s="38" t="s">
        <v>222</v>
      </c>
      <c r="L156" s="38" t="s">
        <v>225</v>
      </c>
      <c r="M156" s="40">
        <v>10686696</v>
      </c>
      <c r="N156" s="40">
        <v>10686696</v>
      </c>
      <c r="O156" s="40">
        <v>0</v>
      </c>
      <c r="P156" s="40">
        <v>0</v>
      </c>
      <c r="Q156" s="98">
        <v>10686696</v>
      </c>
      <c r="R156" s="40">
        <v>0</v>
      </c>
      <c r="S156" s="40">
        <v>0</v>
      </c>
      <c r="T156" s="40" t="s">
        <v>4</v>
      </c>
      <c r="U156" s="40">
        <v>0</v>
      </c>
      <c r="V156" s="40">
        <v>0</v>
      </c>
      <c r="W156" s="40">
        <v>0</v>
      </c>
      <c r="X156" s="40">
        <v>0</v>
      </c>
      <c r="Y156" s="40">
        <v>37292.230000000003</v>
      </c>
      <c r="Z156" s="40">
        <v>0</v>
      </c>
      <c r="AA156" s="40">
        <v>52037.61</v>
      </c>
      <c r="AB156" s="40">
        <v>0</v>
      </c>
      <c r="AC156" s="40">
        <v>0</v>
      </c>
      <c r="AD156" s="40">
        <v>87657.279999999999</v>
      </c>
      <c r="AE156" s="40">
        <v>0</v>
      </c>
      <c r="AF156" s="40">
        <v>0</v>
      </c>
      <c r="AG156" s="40">
        <v>0</v>
      </c>
      <c r="AH156" s="40">
        <v>471288.29</v>
      </c>
      <c r="AI156" s="40">
        <v>648275.40999999992</v>
      </c>
      <c r="AJ156" s="40">
        <v>648275.40999999992</v>
      </c>
      <c r="AK156" s="40">
        <v>1696867.92</v>
      </c>
      <c r="AL156" s="40">
        <v>2345143.33</v>
      </c>
      <c r="AM156" s="40">
        <v>0</v>
      </c>
      <c r="AN156" s="40">
        <v>998640.4</v>
      </c>
      <c r="AO156" s="40">
        <v>0</v>
      </c>
      <c r="AP156" s="40">
        <v>0</v>
      </c>
      <c r="AQ156" s="40">
        <v>0</v>
      </c>
      <c r="AR156" s="40">
        <v>0</v>
      </c>
      <c r="AS156" s="40">
        <v>0</v>
      </c>
      <c r="AT156" s="40">
        <v>967233.52</v>
      </c>
      <c r="AU156" s="40">
        <v>0</v>
      </c>
      <c r="AV156" s="40">
        <v>0</v>
      </c>
      <c r="AW156" s="40">
        <v>803004.57</v>
      </c>
      <c r="AX156" s="40">
        <v>0</v>
      </c>
      <c r="AY156" s="40">
        <v>2768878.4899999998</v>
      </c>
      <c r="AZ156" s="40">
        <v>5114021.82</v>
      </c>
      <c r="BA156" s="40">
        <v>0</v>
      </c>
      <c r="BB156" s="40">
        <v>674332.47</v>
      </c>
      <c r="BC156" s="40">
        <v>0</v>
      </c>
      <c r="BD156" s="40">
        <v>0</v>
      </c>
      <c r="BE156" s="40">
        <v>0</v>
      </c>
      <c r="BF156" s="40">
        <v>0</v>
      </c>
      <c r="BG156" s="40">
        <v>465076.62</v>
      </c>
      <c r="BH156" s="40">
        <v>0</v>
      </c>
      <c r="BI156" s="40">
        <v>0</v>
      </c>
      <c r="BJ156" s="40">
        <v>782943.59</v>
      </c>
      <c r="BK156" s="40">
        <v>0</v>
      </c>
      <c r="BL156" s="40">
        <v>0</v>
      </c>
      <c r="BM156" s="40">
        <v>1922352.6799999997</v>
      </c>
      <c r="BN156" s="40">
        <v>0</v>
      </c>
      <c r="BO156" s="40">
        <v>0</v>
      </c>
      <c r="BP156" s="40">
        <v>620567.18000000005</v>
      </c>
      <c r="BQ156" s="40">
        <v>0</v>
      </c>
      <c r="BR156" s="40">
        <v>0</v>
      </c>
      <c r="BS156" s="40">
        <v>624895.89</v>
      </c>
      <c r="BT156" s="40">
        <v>0</v>
      </c>
      <c r="BU156" s="40">
        <v>0</v>
      </c>
      <c r="BV156" s="40">
        <v>0</v>
      </c>
      <c r="BW156" s="40">
        <v>496924.78</v>
      </c>
      <c r="BX156" s="40">
        <v>0</v>
      </c>
      <c r="BY156" s="40">
        <v>0</v>
      </c>
      <c r="BZ156" s="40">
        <v>1742387.85</v>
      </c>
      <c r="CA156" s="40">
        <v>0</v>
      </c>
      <c r="CB156" s="40">
        <v>625074.46</v>
      </c>
      <c r="CC156" s="40">
        <v>0</v>
      </c>
      <c r="CD156" s="40">
        <v>0</v>
      </c>
      <c r="CE156" s="40">
        <v>0</v>
      </c>
      <c r="CF156" s="40">
        <v>370245.53</v>
      </c>
      <c r="CG156" s="40">
        <v>0</v>
      </c>
      <c r="CH156" s="40">
        <v>0</v>
      </c>
      <c r="CI156" s="40">
        <v>0</v>
      </c>
      <c r="CJ156" s="40">
        <v>486705.31</v>
      </c>
      <c r="CK156" s="40">
        <v>0</v>
      </c>
      <c r="CL156" s="40">
        <v>0</v>
      </c>
      <c r="CM156" s="40">
        <v>1482025.3</v>
      </c>
      <c r="CN156" s="40">
        <v>10615913.76</v>
      </c>
      <c r="CO156" s="40">
        <v>213202.71</v>
      </c>
      <c r="CP156" s="40">
        <v>0</v>
      </c>
      <c r="CQ156" s="40">
        <v>0</v>
      </c>
      <c r="CR156" s="40">
        <v>213202.71</v>
      </c>
      <c r="CS156" s="40">
        <v>0</v>
      </c>
      <c r="CT156" s="40">
        <v>213202.71</v>
      </c>
      <c r="CU156" s="173">
        <v>1</v>
      </c>
      <c r="CV156" s="40">
        <v>0</v>
      </c>
      <c r="CW156" s="40">
        <v>0</v>
      </c>
      <c r="CX156" s="40">
        <v>141923.4</v>
      </c>
      <c r="CY156" s="40">
        <v>213202.71</v>
      </c>
      <c r="CZ156" s="40">
        <v>0</v>
      </c>
      <c r="DA156" s="40">
        <v>355126.11</v>
      </c>
      <c r="DB156" s="215">
        <v>1.6656735273205485</v>
      </c>
      <c r="DC156" s="40">
        <v>141923.4</v>
      </c>
      <c r="DD156" s="40">
        <v>141878.64000000001</v>
      </c>
      <c r="DE156" s="40">
        <v>0</v>
      </c>
      <c r="DF156" s="40">
        <v>355081.35</v>
      </c>
      <c r="DG156" s="40">
        <v>0</v>
      </c>
      <c r="DH156" s="40">
        <v>355126.11</v>
      </c>
      <c r="DI156" s="215">
        <v>1.0001260556207754</v>
      </c>
      <c r="DJ156" s="40">
        <v>44.760000000009313</v>
      </c>
      <c r="DK156" s="40">
        <v>0</v>
      </c>
      <c r="DL156" s="40">
        <v>0</v>
      </c>
      <c r="DM156" s="40">
        <v>355081.35</v>
      </c>
      <c r="DN156" s="40">
        <v>0</v>
      </c>
      <c r="DO156" s="40">
        <v>355126.11</v>
      </c>
      <c r="DP156" s="215">
        <v>1.0001260556207754</v>
      </c>
      <c r="DQ156" s="40">
        <v>44.760000000009313</v>
      </c>
      <c r="DR156" s="40">
        <v>0</v>
      </c>
      <c r="DS156" s="40">
        <v>0</v>
      </c>
      <c r="DT156" s="40">
        <v>355081.35</v>
      </c>
      <c r="DU156" s="40">
        <v>0</v>
      </c>
      <c r="DV156" s="40">
        <v>355126.11</v>
      </c>
      <c r="DW156" s="215">
        <v>1.0001260556207754</v>
      </c>
      <c r="DX156" s="40">
        <v>44.760000000009313</v>
      </c>
      <c r="DY156" s="40">
        <v>0</v>
      </c>
      <c r="DZ156" s="40">
        <v>0</v>
      </c>
      <c r="EA156" s="40">
        <v>355081.35</v>
      </c>
      <c r="EB156" s="40">
        <v>0</v>
      </c>
      <c r="EC156" s="40">
        <v>355126.11</v>
      </c>
      <c r="ED156" s="215">
        <v>1.0001260556207754</v>
      </c>
      <c r="EE156" s="40">
        <v>44.760000000009313</v>
      </c>
      <c r="EF156" s="40">
        <v>0</v>
      </c>
      <c r="EG156" s="40">
        <v>0</v>
      </c>
      <c r="EH156" s="40">
        <v>355081.35</v>
      </c>
      <c r="EI156" s="40">
        <v>0</v>
      </c>
      <c r="EJ156" s="40">
        <v>355126.11</v>
      </c>
      <c r="EK156" s="215">
        <v>1.0001260556207754</v>
      </c>
      <c r="EL156" s="40">
        <v>44.760000000009313</v>
      </c>
      <c r="EM156" s="40">
        <v>0</v>
      </c>
      <c r="EN156" s="40">
        <v>0</v>
      </c>
      <c r="EO156" s="40">
        <v>355081.35</v>
      </c>
      <c r="EP156" s="40">
        <v>0</v>
      </c>
      <c r="EQ156" s="40">
        <v>355126.11</v>
      </c>
      <c r="ER156" s="215">
        <v>1.0001260556207754</v>
      </c>
      <c r="ES156" s="40">
        <v>44.760000000009313</v>
      </c>
      <c r="ET156" s="40">
        <v>0</v>
      </c>
      <c r="EU156" s="40">
        <v>0</v>
      </c>
      <c r="EV156" s="40">
        <v>355081.35</v>
      </c>
      <c r="EW156" s="40">
        <v>0</v>
      </c>
      <c r="EX156" s="40">
        <v>355126.11</v>
      </c>
      <c r="EY156" s="215">
        <v>1.0001260556207754</v>
      </c>
      <c r="EZ156" s="40">
        <v>44.760000000009313</v>
      </c>
      <c r="FA156" s="40">
        <v>0</v>
      </c>
      <c r="FB156" s="40">
        <v>0</v>
      </c>
      <c r="FC156" s="40">
        <v>355081.35</v>
      </c>
      <c r="FD156" s="40">
        <v>0</v>
      </c>
      <c r="FE156" s="40">
        <v>355126.11</v>
      </c>
      <c r="FF156" s="215">
        <v>1.0001260556207754</v>
      </c>
      <c r="FG156" s="40">
        <v>44.760000000009313</v>
      </c>
      <c r="FH156" s="40">
        <v>0</v>
      </c>
      <c r="FI156" s="40">
        <v>0</v>
      </c>
      <c r="FJ156" s="40">
        <v>0</v>
      </c>
      <c r="FK156" s="40">
        <v>0</v>
      </c>
      <c r="FL156" s="40">
        <v>0</v>
      </c>
      <c r="FM156" s="215" t="s">
        <v>1327</v>
      </c>
      <c r="FN156" s="40">
        <v>0</v>
      </c>
      <c r="FO156" s="40">
        <v>0</v>
      </c>
      <c r="FP156" s="40">
        <v>0</v>
      </c>
      <c r="FQ156" s="215" t="s">
        <v>1327</v>
      </c>
      <c r="FR156" s="40">
        <v>0</v>
      </c>
      <c r="FS156" s="40">
        <v>0</v>
      </c>
      <c r="FT156" s="40">
        <v>184677.63</v>
      </c>
      <c r="FU156" s="215" t="s">
        <v>1327</v>
      </c>
      <c r="FV156" s="40">
        <v>-1.0000000009313226E-2</v>
      </c>
      <c r="FW156" s="40">
        <v>0</v>
      </c>
      <c r="FX156" s="40">
        <v>0</v>
      </c>
      <c r="FY156" s="215" t="s">
        <v>1327</v>
      </c>
      <c r="FZ156" s="40">
        <v>0</v>
      </c>
      <c r="GA156" s="40">
        <v>0</v>
      </c>
      <c r="GB156" s="40">
        <v>0</v>
      </c>
      <c r="GC156" s="215" t="s">
        <v>1327</v>
      </c>
      <c r="GD156" s="40">
        <v>0</v>
      </c>
      <c r="GE156" s="283">
        <v>355081.35</v>
      </c>
      <c r="GF156" s="283">
        <v>0</v>
      </c>
      <c r="GG156" s="284">
        <v>10615869</v>
      </c>
      <c r="GH156" s="285"/>
    </row>
    <row r="157" spans="1:190" ht="75" customHeight="1" x14ac:dyDescent="0.3">
      <c r="A157" s="254" t="s">
        <v>1216</v>
      </c>
      <c r="B157" s="35">
        <v>145</v>
      </c>
      <c r="C157" s="35">
        <v>8</v>
      </c>
      <c r="D157" s="38" t="s">
        <v>165</v>
      </c>
      <c r="E157" s="37" t="s">
        <v>307</v>
      </c>
      <c r="F157" s="37" t="s">
        <v>553</v>
      </c>
      <c r="G157" s="38" t="s">
        <v>33</v>
      </c>
      <c r="H157" s="38" t="s">
        <v>1216</v>
      </c>
      <c r="I157" s="41" t="s">
        <v>34</v>
      </c>
      <c r="J157" s="41" t="s">
        <v>4</v>
      </c>
      <c r="K157" s="38" t="s">
        <v>222</v>
      </c>
      <c r="L157" s="38" t="s">
        <v>225</v>
      </c>
      <c r="M157" s="40">
        <v>5516580</v>
      </c>
      <c r="N157" s="40">
        <v>5516580</v>
      </c>
      <c r="O157" s="40">
        <v>0</v>
      </c>
      <c r="P157" s="40">
        <v>0</v>
      </c>
      <c r="Q157" s="98">
        <v>5516580</v>
      </c>
      <c r="R157" s="40">
        <v>0</v>
      </c>
      <c r="S157" s="40">
        <v>0</v>
      </c>
      <c r="T157" s="40" t="s">
        <v>4</v>
      </c>
      <c r="U157" s="40">
        <v>0</v>
      </c>
      <c r="V157" s="40">
        <v>0</v>
      </c>
      <c r="W157" s="40">
        <v>0</v>
      </c>
      <c r="X157" s="40">
        <v>32952.879999999997</v>
      </c>
      <c r="Y157" s="40">
        <v>0</v>
      </c>
      <c r="Z157" s="40">
        <v>0</v>
      </c>
      <c r="AA157" s="40">
        <v>0</v>
      </c>
      <c r="AB157" s="40">
        <v>115962.45</v>
      </c>
      <c r="AC157" s="40">
        <v>0</v>
      </c>
      <c r="AD157" s="40">
        <v>0</v>
      </c>
      <c r="AE157" s="40">
        <v>101518.07</v>
      </c>
      <c r="AF157" s="40">
        <v>0</v>
      </c>
      <c r="AG157" s="40">
        <v>0</v>
      </c>
      <c r="AH157" s="40">
        <v>120371.44</v>
      </c>
      <c r="AI157" s="40">
        <v>370804.83999999997</v>
      </c>
      <c r="AJ157" s="40">
        <v>370804.83999999997</v>
      </c>
      <c r="AK157" s="40">
        <v>1028619.11</v>
      </c>
      <c r="AL157" s="40">
        <v>1399423.95</v>
      </c>
      <c r="AM157" s="40">
        <v>0</v>
      </c>
      <c r="AN157" s="40">
        <v>0</v>
      </c>
      <c r="AO157" s="40">
        <v>503965.05</v>
      </c>
      <c r="AP157" s="40">
        <v>0</v>
      </c>
      <c r="AQ157" s="40">
        <v>0</v>
      </c>
      <c r="AR157" s="40">
        <v>265203.01</v>
      </c>
      <c r="AS157" s="40">
        <v>0</v>
      </c>
      <c r="AT157" s="40">
        <v>0</v>
      </c>
      <c r="AU157" s="40">
        <v>265558.93</v>
      </c>
      <c r="AV157" s="40">
        <v>0</v>
      </c>
      <c r="AW157" s="40">
        <v>0</v>
      </c>
      <c r="AX157" s="40">
        <v>170797.56</v>
      </c>
      <c r="AY157" s="40">
        <v>1205524.55</v>
      </c>
      <c r="AZ157" s="40">
        <v>2604948.5</v>
      </c>
      <c r="BA157" s="40">
        <v>0</v>
      </c>
      <c r="BB157" s="40">
        <v>0</v>
      </c>
      <c r="BC157" s="40">
        <v>360848.89</v>
      </c>
      <c r="BD157" s="40">
        <v>0</v>
      </c>
      <c r="BE157" s="40">
        <v>0</v>
      </c>
      <c r="BF157" s="40">
        <v>132491.32</v>
      </c>
      <c r="BG157" s="40">
        <v>0</v>
      </c>
      <c r="BH157" s="40">
        <v>134969</v>
      </c>
      <c r="BI157" s="40">
        <v>0</v>
      </c>
      <c r="BJ157" s="40">
        <v>0</v>
      </c>
      <c r="BK157" s="40">
        <v>145898.20000000001</v>
      </c>
      <c r="BL157" s="40">
        <v>0</v>
      </c>
      <c r="BM157" s="40">
        <v>774207.40999999992</v>
      </c>
      <c r="BN157" s="40">
        <v>0</v>
      </c>
      <c r="BO157" s="40">
        <v>0</v>
      </c>
      <c r="BP157" s="40">
        <v>267831.86</v>
      </c>
      <c r="BQ157" s="40">
        <v>0</v>
      </c>
      <c r="BR157" s="40">
        <v>0</v>
      </c>
      <c r="BS157" s="40">
        <v>163431.04999999999</v>
      </c>
      <c r="BT157" s="40">
        <v>0</v>
      </c>
      <c r="BU157" s="40">
        <v>213173.29</v>
      </c>
      <c r="BV157" s="40">
        <v>0</v>
      </c>
      <c r="BW157" s="40">
        <v>0</v>
      </c>
      <c r="BX157" s="40">
        <v>184802.66</v>
      </c>
      <c r="BY157" s="40">
        <v>0</v>
      </c>
      <c r="BZ157" s="40">
        <v>829238.86</v>
      </c>
      <c r="CA157" s="40">
        <v>0</v>
      </c>
      <c r="CB157" s="40">
        <v>0</v>
      </c>
      <c r="CC157" s="40">
        <v>197094.64</v>
      </c>
      <c r="CD157" s="40">
        <v>0</v>
      </c>
      <c r="CE157" s="40">
        <v>0</v>
      </c>
      <c r="CF157" s="40">
        <v>0</v>
      </c>
      <c r="CG157" s="40">
        <v>149977.15</v>
      </c>
      <c r="CH157" s="40">
        <v>0</v>
      </c>
      <c r="CI157" s="40">
        <v>298785.89</v>
      </c>
      <c r="CJ157" s="40">
        <v>0</v>
      </c>
      <c r="CK157" s="40">
        <v>0</v>
      </c>
      <c r="CL157" s="40">
        <v>188402.23</v>
      </c>
      <c r="CM157" s="40">
        <v>834259.91</v>
      </c>
      <c r="CN157" s="40">
        <v>5321879.8100000005</v>
      </c>
      <c r="CO157" s="40">
        <v>0</v>
      </c>
      <c r="CP157" s="40">
        <v>193491.14</v>
      </c>
      <c r="CQ157" s="40">
        <v>193491.14</v>
      </c>
      <c r="CR157" s="40">
        <v>193491.14</v>
      </c>
      <c r="CS157" s="40">
        <v>0</v>
      </c>
      <c r="CT157" s="40">
        <v>193491.14</v>
      </c>
      <c r="CU157" s="173">
        <v>1</v>
      </c>
      <c r="CV157" s="40">
        <v>0</v>
      </c>
      <c r="CW157" s="40">
        <v>0</v>
      </c>
      <c r="CX157" s="40">
        <v>0</v>
      </c>
      <c r="CY157" s="40">
        <v>193491.14</v>
      </c>
      <c r="CZ157" s="40">
        <v>0</v>
      </c>
      <c r="DA157" s="40">
        <v>193491.14</v>
      </c>
      <c r="DB157" s="215">
        <v>1</v>
      </c>
      <c r="DC157" s="40">
        <v>0</v>
      </c>
      <c r="DD157" s="40">
        <v>85734.97</v>
      </c>
      <c r="DE157" s="40">
        <v>0</v>
      </c>
      <c r="DF157" s="40">
        <v>279226.11</v>
      </c>
      <c r="DG157" s="40">
        <v>0</v>
      </c>
      <c r="DH157" s="40">
        <v>193491.14</v>
      </c>
      <c r="DI157" s="215">
        <v>0.69295503919744472</v>
      </c>
      <c r="DJ157" s="40">
        <v>-85734.969999999972</v>
      </c>
      <c r="DK157" s="40">
        <v>0</v>
      </c>
      <c r="DL157" s="40">
        <v>0</v>
      </c>
      <c r="DM157" s="40">
        <v>279226.11</v>
      </c>
      <c r="DN157" s="40">
        <v>0</v>
      </c>
      <c r="DO157" s="40">
        <v>193491.14</v>
      </c>
      <c r="DP157" s="215">
        <v>0.69295503919744472</v>
      </c>
      <c r="DQ157" s="40">
        <v>-85734.969999999972</v>
      </c>
      <c r="DR157" s="40">
        <v>0</v>
      </c>
      <c r="DS157" s="40">
        <v>0</v>
      </c>
      <c r="DT157" s="40">
        <v>279226.11</v>
      </c>
      <c r="DU157" s="40">
        <v>0</v>
      </c>
      <c r="DV157" s="40">
        <v>193491.14</v>
      </c>
      <c r="DW157" s="215">
        <v>0.69295503919744472</v>
      </c>
      <c r="DX157" s="40">
        <v>-85734.969999999972</v>
      </c>
      <c r="DY157" s="40">
        <v>0</v>
      </c>
      <c r="DZ157" s="40">
        <v>0</v>
      </c>
      <c r="EA157" s="40">
        <v>279226.11</v>
      </c>
      <c r="EB157" s="40">
        <v>0</v>
      </c>
      <c r="EC157" s="40">
        <v>193491.14</v>
      </c>
      <c r="ED157" s="215">
        <v>0.69295503919744472</v>
      </c>
      <c r="EE157" s="40">
        <v>-85734.969999999972</v>
      </c>
      <c r="EF157" s="40">
        <v>0</v>
      </c>
      <c r="EG157" s="40">
        <v>85733.99</v>
      </c>
      <c r="EH157" s="40">
        <v>279226.11</v>
      </c>
      <c r="EI157" s="40">
        <v>0</v>
      </c>
      <c r="EJ157" s="40">
        <v>279225.13</v>
      </c>
      <c r="EK157" s="215">
        <v>0.99999649029956406</v>
      </c>
      <c r="EL157" s="40">
        <v>-0.97999999998137355</v>
      </c>
      <c r="EM157" s="40">
        <v>0</v>
      </c>
      <c r="EN157" s="40">
        <v>0</v>
      </c>
      <c r="EO157" s="40">
        <v>279226.11</v>
      </c>
      <c r="EP157" s="40">
        <v>0</v>
      </c>
      <c r="EQ157" s="40">
        <v>279225.13</v>
      </c>
      <c r="ER157" s="215">
        <v>0.99999649029956406</v>
      </c>
      <c r="ES157" s="40">
        <v>-0.97999999998137355</v>
      </c>
      <c r="ET157" s="40">
        <v>0</v>
      </c>
      <c r="EU157" s="40">
        <v>0</v>
      </c>
      <c r="EV157" s="40">
        <v>279226.11</v>
      </c>
      <c r="EW157" s="40">
        <v>0</v>
      </c>
      <c r="EX157" s="40">
        <v>279225.13</v>
      </c>
      <c r="EY157" s="215">
        <v>0.99999649029956406</v>
      </c>
      <c r="EZ157" s="40">
        <v>-0.97999999998137355</v>
      </c>
      <c r="FA157" s="40">
        <v>0</v>
      </c>
      <c r="FB157" s="40">
        <v>0</v>
      </c>
      <c r="FC157" s="40">
        <v>279226.11</v>
      </c>
      <c r="FD157" s="40">
        <v>0</v>
      </c>
      <c r="FE157" s="40">
        <v>279225.13</v>
      </c>
      <c r="FF157" s="215">
        <v>0.99999649029956406</v>
      </c>
      <c r="FG157" s="40">
        <v>-0.97999999998137355</v>
      </c>
      <c r="FH157" s="40">
        <v>0</v>
      </c>
      <c r="FI157" s="40">
        <v>0</v>
      </c>
      <c r="FJ157" s="40">
        <v>0</v>
      </c>
      <c r="FK157" s="40">
        <v>0</v>
      </c>
      <c r="FL157" s="40">
        <v>0</v>
      </c>
      <c r="FM157" s="215" t="s">
        <v>1327</v>
      </c>
      <c r="FN157" s="40">
        <v>0</v>
      </c>
      <c r="FO157" s="40">
        <v>0</v>
      </c>
      <c r="FP157" s="40">
        <v>0</v>
      </c>
      <c r="FQ157" s="215" t="s">
        <v>1327</v>
      </c>
      <c r="FR157" s="40">
        <v>0</v>
      </c>
      <c r="FS157" s="40">
        <v>0</v>
      </c>
      <c r="FT157" s="40">
        <v>33420.33</v>
      </c>
      <c r="FU157" s="215" t="s">
        <v>1327</v>
      </c>
      <c r="FV157" s="40">
        <v>-5.0000000002910383E-2</v>
      </c>
      <c r="FW157" s="40">
        <v>0</v>
      </c>
      <c r="FX157" s="40">
        <v>0</v>
      </c>
      <c r="FY157" s="215" t="s">
        <v>1327</v>
      </c>
      <c r="FZ157" s="40">
        <v>0</v>
      </c>
      <c r="GA157" s="40">
        <v>0</v>
      </c>
      <c r="GB157" s="40">
        <v>0</v>
      </c>
      <c r="GC157" s="215" t="s">
        <v>1327</v>
      </c>
      <c r="GD157" s="40">
        <v>0</v>
      </c>
      <c r="GE157" s="283">
        <v>279226.11</v>
      </c>
      <c r="GF157" s="283">
        <v>0</v>
      </c>
      <c r="GG157" s="284">
        <v>5321880.79</v>
      </c>
      <c r="GH157" s="285"/>
    </row>
    <row r="158" spans="1:190" ht="75" customHeight="1" x14ac:dyDescent="0.3">
      <c r="A158" s="254" t="s">
        <v>1218</v>
      </c>
      <c r="B158" s="35">
        <v>146</v>
      </c>
      <c r="C158" s="35">
        <v>9</v>
      </c>
      <c r="D158" s="36" t="s">
        <v>100</v>
      </c>
      <c r="E158" s="37" t="s">
        <v>309</v>
      </c>
      <c r="F158" s="37" t="s">
        <v>555</v>
      </c>
      <c r="G158" s="38" t="s">
        <v>33</v>
      </c>
      <c r="H158" s="38" t="s">
        <v>1218</v>
      </c>
      <c r="I158" s="38" t="s">
        <v>89</v>
      </c>
      <c r="J158" s="38" t="s">
        <v>4</v>
      </c>
      <c r="K158" s="38" t="s">
        <v>222</v>
      </c>
      <c r="L158" s="38" t="s">
        <v>225</v>
      </c>
      <c r="M158" s="40">
        <v>15114906</v>
      </c>
      <c r="N158" s="40">
        <v>15114906</v>
      </c>
      <c r="O158" s="40">
        <v>0</v>
      </c>
      <c r="P158" s="40">
        <v>0</v>
      </c>
      <c r="Q158" s="98">
        <v>15114906</v>
      </c>
      <c r="R158" s="40">
        <v>0</v>
      </c>
      <c r="S158" s="40">
        <v>0</v>
      </c>
      <c r="T158" s="40" t="s">
        <v>4</v>
      </c>
      <c r="U158" s="40">
        <v>0</v>
      </c>
      <c r="V158" s="40">
        <v>669304.91999999993</v>
      </c>
      <c r="W158" s="40">
        <v>0</v>
      </c>
      <c r="X158" s="40">
        <v>0</v>
      </c>
      <c r="Y158" s="40">
        <v>9244.34</v>
      </c>
      <c r="Z158" s="40">
        <v>0</v>
      </c>
      <c r="AA158" s="40">
        <v>366419.21</v>
      </c>
      <c r="AB158" s="40">
        <v>0</v>
      </c>
      <c r="AC158" s="40">
        <v>0</v>
      </c>
      <c r="AD158" s="40">
        <v>328757.37</v>
      </c>
      <c r="AE158" s="40">
        <v>0</v>
      </c>
      <c r="AF158" s="40">
        <v>526547.06999999995</v>
      </c>
      <c r="AG158" s="40">
        <v>0</v>
      </c>
      <c r="AH158" s="40">
        <v>903375.53</v>
      </c>
      <c r="AI158" s="40">
        <v>2134343.52</v>
      </c>
      <c r="AJ158" s="40">
        <v>2803648.44</v>
      </c>
      <c r="AK158" s="40">
        <v>5224802.6100000003</v>
      </c>
      <c r="AL158" s="40">
        <v>8028451.0500000007</v>
      </c>
      <c r="AM158" s="40">
        <v>17243.099999999999</v>
      </c>
      <c r="AN158" s="40">
        <v>1524578.82</v>
      </c>
      <c r="AO158" s="40">
        <v>0</v>
      </c>
      <c r="AP158" s="40">
        <v>0</v>
      </c>
      <c r="AQ158" s="40">
        <v>0</v>
      </c>
      <c r="AR158" s="40">
        <v>726714.29</v>
      </c>
      <c r="AS158" s="40">
        <v>0</v>
      </c>
      <c r="AT158" s="40">
        <v>0</v>
      </c>
      <c r="AU158" s="40">
        <v>848526.42</v>
      </c>
      <c r="AV158" s="40">
        <v>0</v>
      </c>
      <c r="AW158" s="40">
        <v>0</v>
      </c>
      <c r="AX158" s="40">
        <v>0</v>
      </c>
      <c r="AY158" s="40">
        <v>3117062.63</v>
      </c>
      <c r="AZ158" s="40">
        <v>11145513.68</v>
      </c>
      <c r="BA158" s="40">
        <v>542745.31000000006</v>
      </c>
      <c r="BB158" s="40">
        <v>0</v>
      </c>
      <c r="BC158" s="40">
        <v>0</v>
      </c>
      <c r="BD158" s="40">
        <v>787455.75</v>
      </c>
      <c r="BE158" s="40">
        <v>73122.040000000008</v>
      </c>
      <c r="BF158" s="40">
        <v>0</v>
      </c>
      <c r="BG158" s="40">
        <v>147547.10999999999</v>
      </c>
      <c r="BH158" s="40">
        <v>31.44</v>
      </c>
      <c r="BI158" s="40">
        <v>0</v>
      </c>
      <c r="BJ158" s="40">
        <v>0</v>
      </c>
      <c r="BK158" s="40">
        <v>2240543.89</v>
      </c>
      <c r="BL158" s="40">
        <v>-19689.57</v>
      </c>
      <c r="BM158" s="40">
        <v>3771755.97</v>
      </c>
      <c r="BN158" s="40">
        <v>0</v>
      </c>
      <c r="BO158" s="40">
        <v>0</v>
      </c>
      <c r="BP158" s="40">
        <v>-24566.639999999999</v>
      </c>
      <c r="BQ158" s="40">
        <v>0</v>
      </c>
      <c r="BR158" s="40">
        <v>0</v>
      </c>
      <c r="BS158" s="40">
        <v>0</v>
      </c>
      <c r="BT158" s="40">
        <v>0</v>
      </c>
      <c r="BU158" s="40">
        <v>0</v>
      </c>
      <c r="BV158" s="40">
        <v>0</v>
      </c>
      <c r="BW158" s="40">
        <v>0</v>
      </c>
      <c r="BX158" s="40">
        <v>0</v>
      </c>
      <c r="BY158" s="40">
        <v>0</v>
      </c>
      <c r="BZ158" s="40">
        <v>-24566.639999999999</v>
      </c>
      <c r="CA158" s="40">
        <v>0</v>
      </c>
      <c r="CB158" s="40">
        <v>0</v>
      </c>
      <c r="CC158" s="40">
        <v>0</v>
      </c>
      <c r="CD158" s="40">
        <v>0</v>
      </c>
      <c r="CE158" s="40">
        <v>0</v>
      </c>
      <c r="CF158" s="40">
        <v>0</v>
      </c>
      <c r="CG158" s="40">
        <v>0</v>
      </c>
      <c r="CH158" s="40">
        <v>0</v>
      </c>
      <c r="CI158" s="40">
        <v>0</v>
      </c>
      <c r="CJ158" s="40">
        <v>0</v>
      </c>
      <c r="CK158" s="40">
        <v>0</v>
      </c>
      <c r="CL158" s="40">
        <v>0</v>
      </c>
      <c r="CM158" s="40">
        <v>0</v>
      </c>
      <c r="CN158" s="40">
        <v>14892703.01</v>
      </c>
      <c r="CO158" s="40">
        <v>0</v>
      </c>
      <c r="CP158" s="40">
        <v>0</v>
      </c>
      <c r="CQ158" s="40">
        <v>0</v>
      </c>
      <c r="CR158" s="40">
        <v>0</v>
      </c>
      <c r="CS158" s="40">
        <v>0</v>
      </c>
      <c r="CT158" s="40">
        <v>0</v>
      </c>
      <c r="CU158" s="173" t="s">
        <v>1327</v>
      </c>
      <c r="CV158" s="40">
        <v>0</v>
      </c>
      <c r="CW158" s="40">
        <v>0</v>
      </c>
      <c r="CX158" s="40">
        <v>0</v>
      </c>
      <c r="CY158" s="40">
        <v>0</v>
      </c>
      <c r="CZ158" s="40">
        <v>0</v>
      </c>
      <c r="DA158" s="40">
        <v>0</v>
      </c>
      <c r="DB158" s="215" t="s">
        <v>1327</v>
      </c>
      <c r="DC158" s="40">
        <v>0</v>
      </c>
      <c r="DD158" s="40">
        <v>0</v>
      </c>
      <c r="DE158" s="40">
        <v>0</v>
      </c>
      <c r="DF158" s="40">
        <v>0</v>
      </c>
      <c r="DG158" s="40">
        <v>0</v>
      </c>
      <c r="DH158" s="40">
        <v>0</v>
      </c>
      <c r="DI158" s="215" t="s">
        <v>1327</v>
      </c>
      <c r="DJ158" s="40">
        <v>0</v>
      </c>
      <c r="DK158" s="40">
        <v>0</v>
      </c>
      <c r="DL158" s="40">
        <v>0</v>
      </c>
      <c r="DM158" s="40">
        <v>0</v>
      </c>
      <c r="DN158" s="40">
        <v>0</v>
      </c>
      <c r="DO158" s="40">
        <v>0</v>
      </c>
      <c r="DP158" s="215" t="s">
        <v>1327</v>
      </c>
      <c r="DQ158" s="40">
        <v>0</v>
      </c>
      <c r="DR158" s="40">
        <v>0</v>
      </c>
      <c r="DS158" s="40">
        <v>0</v>
      </c>
      <c r="DT158" s="40">
        <v>0</v>
      </c>
      <c r="DU158" s="40">
        <v>0</v>
      </c>
      <c r="DV158" s="40">
        <v>0</v>
      </c>
      <c r="DW158" s="215" t="s">
        <v>1327</v>
      </c>
      <c r="DX158" s="40">
        <v>0</v>
      </c>
      <c r="DY158" s="40">
        <v>0</v>
      </c>
      <c r="DZ158" s="40">
        <v>0</v>
      </c>
      <c r="EA158" s="40">
        <v>0</v>
      </c>
      <c r="EB158" s="40">
        <v>0</v>
      </c>
      <c r="EC158" s="40">
        <v>0</v>
      </c>
      <c r="ED158" s="215" t="s">
        <v>1327</v>
      </c>
      <c r="EE158" s="40">
        <v>0</v>
      </c>
      <c r="EF158" s="40">
        <v>0</v>
      </c>
      <c r="EG158" s="40">
        <v>0</v>
      </c>
      <c r="EH158" s="40">
        <v>0</v>
      </c>
      <c r="EI158" s="40">
        <v>0</v>
      </c>
      <c r="EJ158" s="40">
        <v>0</v>
      </c>
      <c r="EK158" s="215" t="s">
        <v>1327</v>
      </c>
      <c r="EL158" s="40">
        <v>0</v>
      </c>
      <c r="EM158" s="40">
        <v>0</v>
      </c>
      <c r="EN158" s="40">
        <v>0</v>
      </c>
      <c r="EO158" s="40">
        <v>0</v>
      </c>
      <c r="EP158" s="40">
        <v>0</v>
      </c>
      <c r="EQ158" s="40">
        <v>0</v>
      </c>
      <c r="ER158" s="215" t="s">
        <v>1327</v>
      </c>
      <c r="ES158" s="40">
        <v>0</v>
      </c>
      <c r="ET158" s="40">
        <v>0</v>
      </c>
      <c r="EU158" s="40">
        <v>0</v>
      </c>
      <c r="EV158" s="40">
        <v>0</v>
      </c>
      <c r="EW158" s="40">
        <v>0</v>
      </c>
      <c r="EX158" s="40">
        <v>0</v>
      </c>
      <c r="EY158" s="215" t="s">
        <v>1327</v>
      </c>
      <c r="EZ158" s="40">
        <v>0</v>
      </c>
      <c r="FA158" s="40">
        <v>0</v>
      </c>
      <c r="FB158" s="40">
        <v>0</v>
      </c>
      <c r="FC158" s="40">
        <v>0</v>
      </c>
      <c r="FD158" s="40">
        <v>0</v>
      </c>
      <c r="FE158" s="40">
        <v>0</v>
      </c>
      <c r="FF158" s="215" t="s">
        <v>1327</v>
      </c>
      <c r="FG158" s="40">
        <v>0</v>
      </c>
      <c r="FH158" s="40">
        <v>0</v>
      </c>
      <c r="FI158" s="40">
        <v>0</v>
      </c>
      <c r="FJ158" s="40">
        <v>0</v>
      </c>
      <c r="FK158" s="40">
        <v>0</v>
      </c>
      <c r="FL158" s="40">
        <v>0</v>
      </c>
      <c r="FM158" s="215" t="s">
        <v>1327</v>
      </c>
      <c r="FN158" s="40">
        <v>0</v>
      </c>
      <c r="FO158" s="40">
        <v>0</v>
      </c>
      <c r="FP158" s="40">
        <v>0</v>
      </c>
      <c r="FQ158" s="215" t="s">
        <v>1327</v>
      </c>
      <c r="FR158" s="40">
        <v>0</v>
      </c>
      <c r="FS158" s="40">
        <v>0</v>
      </c>
      <c r="FT158" s="40">
        <v>518532.73</v>
      </c>
      <c r="FU158" s="215" t="s">
        <v>1327</v>
      </c>
      <c r="FV158" s="40">
        <v>-151.48999999999069</v>
      </c>
      <c r="FW158" s="40">
        <v>0</v>
      </c>
      <c r="FX158" s="40">
        <v>0</v>
      </c>
      <c r="FY158" s="215" t="s">
        <v>1327</v>
      </c>
      <c r="FZ158" s="40">
        <v>0</v>
      </c>
      <c r="GA158" s="40">
        <v>0</v>
      </c>
      <c r="GB158" s="40">
        <v>0</v>
      </c>
      <c r="GC158" s="215" t="s">
        <v>1327</v>
      </c>
      <c r="GD158" s="40">
        <v>0</v>
      </c>
      <c r="GE158" s="283">
        <v>0</v>
      </c>
      <c r="GF158" s="283">
        <v>0</v>
      </c>
      <c r="GG158" s="284">
        <v>14892703.010000002</v>
      </c>
      <c r="GH158" s="285"/>
    </row>
    <row r="159" spans="1:190" ht="75" customHeight="1" x14ac:dyDescent="0.3">
      <c r="A159" s="254" t="s">
        <v>1222</v>
      </c>
      <c r="B159" s="35">
        <v>147</v>
      </c>
      <c r="C159" s="35">
        <v>9</v>
      </c>
      <c r="D159" s="38" t="s">
        <v>102</v>
      </c>
      <c r="E159" s="37" t="s">
        <v>103</v>
      </c>
      <c r="F159" s="37" t="s">
        <v>559</v>
      </c>
      <c r="G159" s="38" t="s">
        <v>33</v>
      </c>
      <c r="H159" s="38" t="s">
        <v>1222</v>
      </c>
      <c r="I159" s="41" t="s">
        <v>89</v>
      </c>
      <c r="J159" s="41" t="s">
        <v>4</v>
      </c>
      <c r="K159" s="38" t="s">
        <v>222</v>
      </c>
      <c r="L159" s="38" t="s">
        <v>225</v>
      </c>
      <c r="M159" s="40">
        <v>1486320</v>
      </c>
      <c r="N159" s="40">
        <v>1486320</v>
      </c>
      <c r="O159" s="40">
        <v>0</v>
      </c>
      <c r="P159" s="40">
        <v>0</v>
      </c>
      <c r="Q159" s="98">
        <v>1486320</v>
      </c>
      <c r="R159" s="40">
        <v>0</v>
      </c>
      <c r="S159" s="40">
        <v>0</v>
      </c>
      <c r="T159" s="40" t="s">
        <v>4</v>
      </c>
      <c r="U159" s="40">
        <v>0</v>
      </c>
      <c r="V159" s="40">
        <v>76545.78</v>
      </c>
      <c r="W159" s="40">
        <v>0</v>
      </c>
      <c r="X159" s="40">
        <v>0</v>
      </c>
      <c r="Y159" s="40">
        <v>20349.45</v>
      </c>
      <c r="Z159" s="40">
        <v>0</v>
      </c>
      <c r="AA159" s="40">
        <v>0</v>
      </c>
      <c r="AB159" s="40">
        <v>0</v>
      </c>
      <c r="AC159" s="40">
        <v>24636.080000000002</v>
      </c>
      <c r="AD159" s="40">
        <v>46818.71</v>
      </c>
      <c r="AE159" s="40">
        <v>0</v>
      </c>
      <c r="AF159" s="40">
        <v>0</v>
      </c>
      <c r="AG159" s="40">
        <v>0</v>
      </c>
      <c r="AH159" s="40">
        <v>47142.8</v>
      </c>
      <c r="AI159" s="40">
        <v>138947.03999999998</v>
      </c>
      <c r="AJ159" s="40">
        <v>215492.81999999998</v>
      </c>
      <c r="AK159" s="40">
        <v>395277.95000000007</v>
      </c>
      <c r="AL159" s="40">
        <v>610770.77</v>
      </c>
      <c r="AM159" s="40">
        <v>1872.47</v>
      </c>
      <c r="AN159" s="40">
        <v>119823.02</v>
      </c>
      <c r="AO159" s="40">
        <v>0</v>
      </c>
      <c r="AP159" s="40">
        <v>0</v>
      </c>
      <c r="AQ159" s="40">
        <v>0</v>
      </c>
      <c r="AR159" s="40">
        <v>0</v>
      </c>
      <c r="AS159" s="40">
        <v>0</v>
      </c>
      <c r="AT159" s="40">
        <v>167366.29</v>
      </c>
      <c r="AU159" s="40">
        <v>0</v>
      </c>
      <c r="AV159" s="40">
        <v>0</v>
      </c>
      <c r="AW159" s="40">
        <v>0</v>
      </c>
      <c r="AX159" s="40">
        <v>0</v>
      </c>
      <c r="AY159" s="40">
        <v>289061.78000000003</v>
      </c>
      <c r="AZ159" s="40">
        <v>899832.55</v>
      </c>
      <c r="BA159" s="40">
        <v>0</v>
      </c>
      <c r="BB159" s="40">
        <v>0</v>
      </c>
      <c r="BC159" s="40">
        <v>130315.7</v>
      </c>
      <c r="BD159" s="40">
        <v>0</v>
      </c>
      <c r="BE159" s="40">
        <v>0</v>
      </c>
      <c r="BF159" s="40">
        <v>0</v>
      </c>
      <c r="BG159" s="40">
        <v>0</v>
      </c>
      <c r="BH159" s="40">
        <v>91254.55</v>
      </c>
      <c r="BI159" s="40">
        <v>0</v>
      </c>
      <c r="BJ159" s="40">
        <v>0</v>
      </c>
      <c r="BK159" s="40">
        <v>0</v>
      </c>
      <c r="BL159" s="40">
        <v>0</v>
      </c>
      <c r="BM159" s="40">
        <v>221570.25</v>
      </c>
      <c r="BN159" s="40">
        <v>0</v>
      </c>
      <c r="BO159" s="40">
        <v>162073.84</v>
      </c>
      <c r="BP159" s="40">
        <v>0</v>
      </c>
      <c r="BQ159" s="40">
        <v>0</v>
      </c>
      <c r="BR159" s="40">
        <v>0</v>
      </c>
      <c r="BS159" s="40">
        <v>0</v>
      </c>
      <c r="BT159" s="40">
        <v>0</v>
      </c>
      <c r="BU159" s="40">
        <v>119085.93</v>
      </c>
      <c r="BV159" s="40">
        <v>0</v>
      </c>
      <c r="BW159" s="40">
        <v>83756.92</v>
      </c>
      <c r="BX159" s="40">
        <v>0</v>
      </c>
      <c r="BY159" s="40">
        <v>0</v>
      </c>
      <c r="BZ159" s="40">
        <v>364916.69</v>
      </c>
      <c r="CA159" s="40">
        <v>0</v>
      </c>
      <c r="CB159" s="40">
        <v>0</v>
      </c>
      <c r="CC159" s="40">
        <v>0</v>
      </c>
      <c r="CD159" s="40">
        <v>0</v>
      </c>
      <c r="CE159" s="40">
        <v>0</v>
      </c>
      <c r="CF159" s="40">
        <v>0</v>
      </c>
      <c r="CG159" s="40">
        <v>0</v>
      </c>
      <c r="CH159" s="40">
        <v>0</v>
      </c>
      <c r="CI159" s="40">
        <v>0</v>
      </c>
      <c r="CJ159" s="40">
        <v>0</v>
      </c>
      <c r="CK159" s="40">
        <v>0</v>
      </c>
      <c r="CL159" s="40">
        <v>0</v>
      </c>
      <c r="CM159" s="40">
        <v>0</v>
      </c>
      <c r="CN159" s="40">
        <v>1486319.49</v>
      </c>
      <c r="CO159" s="40">
        <v>0</v>
      </c>
      <c r="CP159" s="40">
        <v>0</v>
      </c>
      <c r="CQ159" s="40">
        <v>0</v>
      </c>
      <c r="CR159" s="40">
        <v>0</v>
      </c>
      <c r="CS159" s="40">
        <v>0</v>
      </c>
      <c r="CT159" s="40">
        <v>0</v>
      </c>
      <c r="CU159" s="173" t="s">
        <v>1327</v>
      </c>
      <c r="CV159" s="40">
        <v>0</v>
      </c>
      <c r="CW159" s="40">
        <v>0</v>
      </c>
      <c r="CX159" s="40">
        <v>0</v>
      </c>
      <c r="CY159" s="40">
        <v>0</v>
      </c>
      <c r="CZ159" s="40">
        <v>0</v>
      </c>
      <c r="DA159" s="40">
        <v>0</v>
      </c>
      <c r="DB159" s="215" t="s">
        <v>1327</v>
      </c>
      <c r="DC159" s="40">
        <v>0</v>
      </c>
      <c r="DD159" s="40">
        <v>0</v>
      </c>
      <c r="DE159" s="40">
        <v>0</v>
      </c>
      <c r="DF159" s="40">
        <v>0</v>
      </c>
      <c r="DG159" s="40">
        <v>0</v>
      </c>
      <c r="DH159" s="40">
        <v>0</v>
      </c>
      <c r="DI159" s="215" t="s">
        <v>1327</v>
      </c>
      <c r="DJ159" s="40">
        <v>0</v>
      </c>
      <c r="DK159" s="40">
        <v>0</v>
      </c>
      <c r="DL159" s="40">
        <v>0</v>
      </c>
      <c r="DM159" s="40">
        <v>0</v>
      </c>
      <c r="DN159" s="40">
        <v>0</v>
      </c>
      <c r="DO159" s="40">
        <v>0</v>
      </c>
      <c r="DP159" s="215" t="s">
        <v>1327</v>
      </c>
      <c r="DQ159" s="40">
        <v>0</v>
      </c>
      <c r="DR159" s="40">
        <v>0</v>
      </c>
      <c r="DS159" s="40">
        <v>0</v>
      </c>
      <c r="DT159" s="40">
        <v>0</v>
      </c>
      <c r="DU159" s="40">
        <v>0</v>
      </c>
      <c r="DV159" s="40">
        <v>0</v>
      </c>
      <c r="DW159" s="215" t="s">
        <v>1327</v>
      </c>
      <c r="DX159" s="40">
        <v>0</v>
      </c>
      <c r="DY159" s="40">
        <v>0</v>
      </c>
      <c r="DZ159" s="40">
        <v>0</v>
      </c>
      <c r="EA159" s="40">
        <v>0</v>
      </c>
      <c r="EB159" s="40">
        <v>0</v>
      </c>
      <c r="EC159" s="40">
        <v>0</v>
      </c>
      <c r="ED159" s="215" t="s">
        <v>1327</v>
      </c>
      <c r="EE159" s="40">
        <v>0</v>
      </c>
      <c r="EF159" s="40">
        <v>0</v>
      </c>
      <c r="EG159" s="40">
        <v>0</v>
      </c>
      <c r="EH159" s="40">
        <v>0</v>
      </c>
      <c r="EI159" s="40">
        <v>0</v>
      </c>
      <c r="EJ159" s="40">
        <v>0</v>
      </c>
      <c r="EK159" s="215" t="s">
        <v>1327</v>
      </c>
      <c r="EL159" s="40">
        <v>0</v>
      </c>
      <c r="EM159" s="40">
        <v>0</v>
      </c>
      <c r="EN159" s="40">
        <v>0</v>
      </c>
      <c r="EO159" s="40">
        <v>0</v>
      </c>
      <c r="EP159" s="40">
        <v>0</v>
      </c>
      <c r="EQ159" s="40">
        <v>0</v>
      </c>
      <c r="ER159" s="215" t="s">
        <v>1327</v>
      </c>
      <c r="ES159" s="40">
        <v>0</v>
      </c>
      <c r="ET159" s="40">
        <v>0</v>
      </c>
      <c r="EU159" s="40">
        <v>0</v>
      </c>
      <c r="EV159" s="40">
        <v>0</v>
      </c>
      <c r="EW159" s="40">
        <v>0</v>
      </c>
      <c r="EX159" s="40">
        <v>0</v>
      </c>
      <c r="EY159" s="215" t="s">
        <v>1327</v>
      </c>
      <c r="EZ159" s="40">
        <v>0</v>
      </c>
      <c r="FA159" s="40">
        <v>0</v>
      </c>
      <c r="FB159" s="40">
        <v>0</v>
      </c>
      <c r="FC159" s="40">
        <v>0</v>
      </c>
      <c r="FD159" s="40">
        <v>0</v>
      </c>
      <c r="FE159" s="40">
        <v>0</v>
      </c>
      <c r="FF159" s="215" t="s">
        <v>1327</v>
      </c>
      <c r="FG159" s="40">
        <v>0</v>
      </c>
      <c r="FH159" s="40">
        <v>0</v>
      </c>
      <c r="FI159" s="40">
        <v>0</v>
      </c>
      <c r="FJ159" s="40">
        <v>0</v>
      </c>
      <c r="FK159" s="40">
        <v>0</v>
      </c>
      <c r="FL159" s="40">
        <v>0</v>
      </c>
      <c r="FM159" s="215" t="s">
        <v>1327</v>
      </c>
      <c r="FN159" s="40">
        <v>0</v>
      </c>
      <c r="FO159" s="40">
        <v>0</v>
      </c>
      <c r="FP159" s="40">
        <v>0</v>
      </c>
      <c r="FQ159" s="215" t="s">
        <v>1327</v>
      </c>
      <c r="FR159" s="40">
        <v>0</v>
      </c>
      <c r="FS159" s="40">
        <v>0</v>
      </c>
      <c r="FT159" s="40">
        <v>236718.93</v>
      </c>
      <c r="FU159" s="215" t="s">
        <v>1327</v>
      </c>
      <c r="FV159" s="40">
        <v>-1119.5499999999884</v>
      </c>
      <c r="FW159" s="40">
        <v>0</v>
      </c>
      <c r="FX159" s="40">
        <v>0</v>
      </c>
      <c r="FY159" s="215" t="s">
        <v>1327</v>
      </c>
      <c r="FZ159" s="40">
        <v>0</v>
      </c>
      <c r="GA159" s="40">
        <v>0</v>
      </c>
      <c r="GB159" s="40">
        <v>0</v>
      </c>
      <c r="GC159" s="215" t="s">
        <v>1327</v>
      </c>
      <c r="GD159" s="40">
        <v>0</v>
      </c>
      <c r="GE159" s="283">
        <v>0</v>
      </c>
      <c r="GF159" s="283">
        <v>0</v>
      </c>
      <c r="GG159" s="284">
        <v>1486319.49</v>
      </c>
      <c r="GH159" s="285"/>
    </row>
    <row r="160" spans="1:190" ht="75" customHeight="1" x14ac:dyDescent="0.3">
      <c r="A160" s="254" t="s">
        <v>1224</v>
      </c>
      <c r="B160" s="35">
        <v>148</v>
      </c>
      <c r="C160" s="35">
        <v>9</v>
      </c>
      <c r="D160" s="38" t="s">
        <v>105</v>
      </c>
      <c r="E160" s="37" t="s">
        <v>314</v>
      </c>
      <c r="F160" s="37" t="s">
        <v>561</v>
      </c>
      <c r="G160" s="38" t="s">
        <v>33</v>
      </c>
      <c r="H160" s="38" t="s">
        <v>1224</v>
      </c>
      <c r="I160" s="41" t="s">
        <v>89</v>
      </c>
      <c r="J160" s="41" t="s">
        <v>4</v>
      </c>
      <c r="K160" s="38" t="s">
        <v>222</v>
      </c>
      <c r="L160" s="38" t="s">
        <v>225</v>
      </c>
      <c r="M160" s="40">
        <v>259298</v>
      </c>
      <c r="N160" s="40">
        <v>259298</v>
      </c>
      <c r="O160" s="40">
        <v>0</v>
      </c>
      <c r="P160" s="40">
        <v>0</v>
      </c>
      <c r="Q160" s="98">
        <v>259298</v>
      </c>
      <c r="R160" s="40">
        <v>0</v>
      </c>
      <c r="S160" s="40">
        <v>0</v>
      </c>
      <c r="T160" s="40" t="s">
        <v>4</v>
      </c>
      <c r="U160" s="40">
        <v>0</v>
      </c>
      <c r="V160" s="40">
        <v>0</v>
      </c>
      <c r="W160" s="40">
        <v>0</v>
      </c>
      <c r="X160" s="40">
        <v>0</v>
      </c>
      <c r="Y160" s="40">
        <v>0</v>
      </c>
      <c r="Z160" s="40">
        <v>0</v>
      </c>
      <c r="AA160" s="40">
        <v>6760.28</v>
      </c>
      <c r="AB160" s="40">
        <v>0</v>
      </c>
      <c r="AC160" s="40">
        <v>0</v>
      </c>
      <c r="AD160" s="40">
        <v>12064.5</v>
      </c>
      <c r="AE160" s="40">
        <v>0</v>
      </c>
      <c r="AF160" s="40">
        <v>17433.64</v>
      </c>
      <c r="AG160" s="40">
        <v>0</v>
      </c>
      <c r="AH160" s="40">
        <v>0</v>
      </c>
      <c r="AI160" s="40">
        <v>36258.42</v>
      </c>
      <c r="AJ160" s="40">
        <v>36258.42</v>
      </c>
      <c r="AK160" s="40">
        <v>102276.63</v>
      </c>
      <c r="AL160" s="40">
        <v>138535.04999999999</v>
      </c>
      <c r="AM160" s="40">
        <v>0</v>
      </c>
      <c r="AN160" s="40">
        <v>40918.92</v>
      </c>
      <c r="AO160" s="40">
        <v>0</v>
      </c>
      <c r="AP160" s="40">
        <v>0</v>
      </c>
      <c r="AQ160" s="40">
        <v>0</v>
      </c>
      <c r="AR160" s="40">
        <v>0</v>
      </c>
      <c r="AS160" s="40">
        <v>0</v>
      </c>
      <c r="AT160" s="40">
        <v>32621.86</v>
      </c>
      <c r="AU160" s="40">
        <v>0</v>
      </c>
      <c r="AV160" s="40">
        <v>0</v>
      </c>
      <c r="AW160" s="40">
        <v>0</v>
      </c>
      <c r="AX160" s="40">
        <v>0</v>
      </c>
      <c r="AY160" s="40">
        <v>73540.78</v>
      </c>
      <c r="AZ160" s="40">
        <v>212075.83</v>
      </c>
      <c r="BA160" s="40">
        <v>0</v>
      </c>
      <c r="BB160" s="40">
        <v>0</v>
      </c>
      <c r="BC160" s="40">
        <v>47221.69</v>
      </c>
      <c r="BD160" s="40">
        <v>0</v>
      </c>
      <c r="BE160" s="40">
        <v>0</v>
      </c>
      <c r="BF160" s="40">
        <v>0</v>
      </c>
      <c r="BG160" s="40">
        <v>0</v>
      </c>
      <c r="BH160" s="40">
        <v>0</v>
      </c>
      <c r="BI160" s="40">
        <v>0</v>
      </c>
      <c r="BJ160" s="40">
        <v>0</v>
      </c>
      <c r="BK160" s="40">
        <v>0</v>
      </c>
      <c r="BL160" s="40">
        <v>0</v>
      </c>
      <c r="BM160" s="40">
        <v>47221.69</v>
      </c>
      <c r="BN160" s="40">
        <v>0</v>
      </c>
      <c r="BO160" s="40">
        <v>0</v>
      </c>
      <c r="BP160" s="40">
        <v>0</v>
      </c>
      <c r="BQ160" s="40">
        <v>0</v>
      </c>
      <c r="BR160" s="40">
        <v>0</v>
      </c>
      <c r="BS160" s="40">
        <v>0</v>
      </c>
      <c r="BT160" s="40">
        <v>0</v>
      </c>
      <c r="BU160" s="40">
        <v>0</v>
      </c>
      <c r="BV160" s="40">
        <v>0</v>
      </c>
      <c r="BW160" s="40">
        <v>0</v>
      </c>
      <c r="BX160" s="40">
        <v>0</v>
      </c>
      <c r="BY160" s="40">
        <v>0</v>
      </c>
      <c r="BZ160" s="40">
        <v>0</v>
      </c>
      <c r="CA160" s="40">
        <v>0</v>
      </c>
      <c r="CB160" s="40">
        <v>0</v>
      </c>
      <c r="CC160" s="40">
        <v>0</v>
      </c>
      <c r="CD160" s="40">
        <v>0</v>
      </c>
      <c r="CE160" s="40">
        <v>0</v>
      </c>
      <c r="CF160" s="40">
        <v>0</v>
      </c>
      <c r="CG160" s="40">
        <v>0</v>
      </c>
      <c r="CH160" s="40">
        <v>0</v>
      </c>
      <c r="CI160" s="40">
        <v>0</v>
      </c>
      <c r="CJ160" s="40">
        <v>0</v>
      </c>
      <c r="CK160" s="40">
        <v>0</v>
      </c>
      <c r="CL160" s="40">
        <v>0</v>
      </c>
      <c r="CM160" s="40">
        <v>0</v>
      </c>
      <c r="CN160" s="40">
        <v>259297.52</v>
      </c>
      <c r="CO160" s="40">
        <v>0</v>
      </c>
      <c r="CP160" s="40">
        <v>0</v>
      </c>
      <c r="CQ160" s="40">
        <v>0</v>
      </c>
      <c r="CR160" s="40">
        <v>0</v>
      </c>
      <c r="CS160" s="40">
        <v>0</v>
      </c>
      <c r="CT160" s="40">
        <v>0</v>
      </c>
      <c r="CU160" s="173" t="s">
        <v>1327</v>
      </c>
      <c r="CV160" s="40">
        <v>0</v>
      </c>
      <c r="CW160" s="40">
        <v>0</v>
      </c>
      <c r="CX160" s="40">
        <v>0</v>
      </c>
      <c r="CY160" s="40">
        <v>0</v>
      </c>
      <c r="CZ160" s="40">
        <v>0</v>
      </c>
      <c r="DA160" s="40">
        <v>0</v>
      </c>
      <c r="DB160" s="215" t="s">
        <v>1327</v>
      </c>
      <c r="DC160" s="40">
        <v>0</v>
      </c>
      <c r="DD160" s="40">
        <v>0</v>
      </c>
      <c r="DE160" s="40">
        <v>0</v>
      </c>
      <c r="DF160" s="40">
        <v>0</v>
      </c>
      <c r="DG160" s="40">
        <v>0</v>
      </c>
      <c r="DH160" s="40">
        <v>0</v>
      </c>
      <c r="DI160" s="215" t="s">
        <v>1327</v>
      </c>
      <c r="DJ160" s="40">
        <v>0</v>
      </c>
      <c r="DK160" s="40">
        <v>0</v>
      </c>
      <c r="DL160" s="40">
        <v>0</v>
      </c>
      <c r="DM160" s="40">
        <v>0</v>
      </c>
      <c r="DN160" s="40">
        <v>0</v>
      </c>
      <c r="DO160" s="40">
        <v>0</v>
      </c>
      <c r="DP160" s="215" t="s">
        <v>1327</v>
      </c>
      <c r="DQ160" s="40">
        <v>0</v>
      </c>
      <c r="DR160" s="40">
        <v>0</v>
      </c>
      <c r="DS160" s="40">
        <v>0</v>
      </c>
      <c r="DT160" s="40">
        <v>0</v>
      </c>
      <c r="DU160" s="40">
        <v>0</v>
      </c>
      <c r="DV160" s="40">
        <v>0</v>
      </c>
      <c r="DW160" s="215" t="s">
        <v>1327</v>
      </c>
      <c r="DX160" s="40">
        <v>0</v>
      </c>
      <c r="DY160" s="40">
        <v>0</v>
      </c>
      <c r="DZ160" s="40">
        <v>0</v>
      </c>
      <c r="EA160" s="40">
        <v>0</v>
      </c>
      <c r="EB160" s="40">
        <v>0</v>
      </c>
      <c r="EC160" s="40">
        <v>0</v>
      </c>
      <c r="ED160" s="215" t="s">
        <v>1327</v>
      </c>
      <c r="EE160" s="40">
        <v>0</v>
      </c>
      <c r="EF160" s="40">
        <v>0</v>
      </c>
      <c r="EG160" s="40">
        <v>0</v>
      </c>
      <c r="EH160" s="40">
        <v>0</v>
      </c>
      <c r="EI160" s="40">
        <v>0</v>
      </c>
      <c r="EJ160" s="40">
        <v>0</v>
      </c>
      <c r="EK160" s="215" t="s">
        <v>1327</v>
      </c>
      <c r="EL160" s="40">
        <v>0</v>
      </c>
      <c r="EM160" s="40">
        <v>0</v>
      </c>
      <c r="EN160" s="40">
        <v>0</v>
      </c>
      <c r="EO160" s="40">
        <v>0</v>
      </c>
      <c r="EP160" s="40">
        <v>0</v>
      </c>
      <c r="EQ160" s="40">
        <v>0</v>
      </c>
      <c r="ER160" s="215" t="s">
        <v>1327</v>
      </c>
      <c r="ES160" s="40">
        <v>0</v>
      </c>
      <c r="ET160" s="40">
        <v>0</v>
      </c>
      <c r="EU160" s="40">
        <v>0</v>
      </c>
      <c r="EV160" s="40">
        <v>0</v>
      </c>
      <c r="EW160" s="40">
        <v>0</v>
      </c>
      <c r="EX160" s="40">
        <v>0</v>
      </c>
      <c r="EY160" s="215" t="s">
        <v>1327</v>
      </c>
      <c r="EZ160" s="40">
        <v>0</v>
      </c>
      <c r="FA160" s="40">
        <v>0</v>
      </c>
      <c r="FB160" s="40">
        <v>0</v>
      </c>
      <c r="FC160" s="40">
        <v>0</v>
      </c>
      <c r="FD160" s="40">
        <v>0</v>
      </c>
      <c r="FE160" s="40">
        <v>0</v>
      </c>
      <c r="FF160" s="215" t="s">
        <v>1327</v>
      </c>
      <c r="FG160" s="40">
        <v>0</v>
      </c>
      <c r="FH160" s="40">
        <v>0</v>
      </c>
      <c r="FI160" s="40">
        <v>0</v>
      </c>
      <c r="FJ160" s="40">
        <v>0</v>
      </c>
      <c r="FK160" s="40">
        <v>0</v>
      </c>
      <c r="FL160" s="40">
        <v>0</v>
      </c>
      <c r="FM160" s="215" t="s">
        <v>1327</v>
      </c>
      <c r="FN160" s="40">
        <v>0</v>
      </c>
      <c r="FO160" s="40">
        <v>0</v>
      </c>
      <c r="FP160" s="40">
        <v>0</v>
      </c>
      <c r="FQ160" s="215" t="s">
        <v>1327</v>
      </c>
      <c r="FR160" s="40">
        <v>0</v>
      </c>
      <c r="FS160" s="40">
        <v>0</v>
      </c>
      <c r="FT160" s="40">
        <v>125346.6</v>
      </c>
      <c r="FU160" s="215" t="s">
        <v>1327</v>
      </c>
      <c r="FV160" s="40">
        <v>-1572.7400000000052</v>
      </c>
      <c r="FW160" s="40">
        <v>0</v>
      </c>
      <c r="FX160" s="40">
        <v>0</v>
      </c>
      <c r="FY160" s="215" t="s">
        <v>1327</v>
      </c>
      <c r="FZ160" s="40">
        <v>0</v>
      </c>
      <c r="GA160" s="40">
        <v>0</v>
      </c>
      <c r="GB160" s="40">
        <v>0</v>
      </c>
      <c r="GC160" s="215" t="s">
        <v>1327</v>
      </c>
      <c r="GD160" s="40">
        <v>0</v>
      </c>
      <c r="GE160" s="283">
        <v>0</v>
      </c>
      <c r="GF160" s="283">
        <v>0</v>
      </c>
      <c r="GG160" s="284">
        <v>259297.52</v>
      </c>
      <c r="GH160" s="285"/>
    </row>
    <row r="161" spans="1:190" ht="75" customHeight="1" x14ac:dyDescent="0.3">
      <c r="A161" s="254" t="s">
        <v>1227</v>
      </c>
      <c r="B161" s="35">
        <v>149</v>
      </c>
      <c r="C161" s="35">
        <v>9</v>
      </c>
      <c r="D161" s="36" t="s">
        <v>108</v>
      </c>
      <c r="E161" s="37" t="s">
        <v>317</v>
      </c>
      <c r="F161" s="37" t="s">
        <v>564</v>
      </c>
      <c r="G161" s="38" t="s">
        <v>33</v>
      </c>
      <c r="H161" s="38" t="s">
        <v>1227</v>
      </c>
      <c r="I161" s="38" t="s">
        <v>89</v>
      </c>
      <c r="J161" s="38" t="s">
        <v>4</v>
      </c>
      <c r="K161" s="38" t="s">
        <v>222</v>
      </c>
      <c r="L161" s="38" t="s">
        <v>225</v>
      </c>
      <c r="M161" s="40">
        <v>928452</v>
      </c>
      <c r="N161" s="40">
        <v>928452</v>
      </c>
      <c r="O161" s="40">
        <v>0</v>
      </c>
      <c r="P161" s="40">
        <v>0</v>
      </c>
      <c r="Q161" s="98">
        <v>928452</v>
      </c>
      <c r="R161" s="40">
        <v>0</v>
      </c>
      <c r="S161" s="40">
        <v>0</v>
      </c>
      <c r="T161" s="40" t="s">
        <v>4</v>
      </c>
      <c r="U161" s="40">
        <v>0</v>
      </c>
      <c r="V161" s="40">
        <v>43031.26</v>
      </c>
      <c r="W161" s="40">
        <v>15449.01</v>
      </c>
      <c r="X161" s="40">
        <v>0</v>
      </c>
      <c r="Y161" s="40">
        <v>526.57999999999993</v>
      </c>
      <c r="Z161" s="40">
        <v>54589.77</v>
      </c>
      <c r="AA161" s="40">
        <v>0</v>
      </c>
      <c r="AB161" s="40">
        <v>0</v>
      </c>
      <c r="AC161" s="40">
        <v>24271.08</v>
      </c>
      <c r="AD161" s="40">
        <v>0</v>
      </c>
      <c r="AE161" s="40">
        <v>0</v>
      </c>
      <c r="AF161" s="40">
        <v>0</v>
      </c>
      <c r="AG161" s="40">
        <v>56165.26</v>
      </c>
      <c r="AH161" s="40">
        <v>0</v>
      </c>
      <c r="AI161" s="40">
        <v>151001.70000000001</v>
      </c>
      <c r="AJ161" s="40">
        <v>194032.96000000002</v>
      </c>
      <c r="AK161" s="40">
        <v>172779.25999999998</v>
      </c>
      <c r="AL161" s="40">
        <v>366812.22</v>
      </c>
      <c r="AM161" s="40">
        <v>11673.96</v>
      </c>
      <c r="AN161" s="40">
        <v>0</v>
      </c>
      <c r="AO161" s="40">
        <v>10496.34</v>
      </c>
      <c r="AP161" s="40">
        <v>0</v>
      </c>
      <c r="AQ161" s="40">
        <v>0</v>
      </c>
      <c r="AR161" s="40">
        <v>0</v>
      </c>
      <c r="AS161" s="40">
        <v>61069.98</v>
      </c>
      <c r="AT161" s="40">
        <v>12054.02</v>
      </c>
      <c r="AU161" s="40">
        <v>0</v>
      </c>
      <c r="AV161" s="40">
        <v>66024.850000000006</v>
      </c>
      <c r="AW161" s="40">
        <v>0</v>
      </c>
      <c r="AX161" s="40">
        <v>0</v>
      </c>
      <c r="AY161" s="40">
        <v>161319.15000000002</v>
      </c>
      <c r="AZ161" s="40">
        <v>528131.37</v>
      </c>
      <c r="BA161" s="40">
        <v>13371.95</v>
      </c>
      <c r="BB161" s="40">
        <v>0</v>
      </c>
      <c r="BC161" s="40">
        <v>0</v>
      </c>
      <c r="BD161" s="40">
        <v>0</v>
      </c>
      <c r="BE161" s="40">
        <v>16069.27</v>
      </c>
      <c r="BF161" s="40">
        <v>0</v>
      </c>
      <c r="BG161" s="40">
        <v>18729.75</v>
      </c>
      <c r="BH161" s="40">
        <v>0</v>
      </c>
      <c r="BI161" s="40">
        <v>0</v>
      </c>
      <c r="BJ161" s="40">
        <v>0</v>
      </c>
      <c r="BK161" s="40">
        <v>10761.41</v>
      </c>
      <c r="BL161" s="40">
        <v>0</v>
      </c>
      <c r="BM161" s="40">
        <v>58932.380000000005</v>
      </c>
      <c r="BN161" s="40">
        <v>13571.07</v>
      </c>
      <c r="BO161" s="40">
        <v>42682.75</v>
      </c>
      <c r="BP161" s="40">
        <v>0</v>
      </c>
      <c r="BQ161" s="40">
        <v>0</v>
      </c>
      <c r="BR161" s="40">
        <v>20796.97</v>
      </c>
      <c r="BS161" s="40">
        <v>0</v>
      </c>
      <c r="BT161" s="40">
        <v>0</v>
      </c>
      <c r="BU161" s="40">
        <v>10185.02</v>
      </c>
      <c r="BV161" s="40">
        <v>0</v>
      </c>
      <c r="BW161" s="40">
        <v>0</v>
      </c>
      <c r="BX161" s="40">
        <v>32019.98</v>
      </c>
      <c r="BY161" s="40">
        <v>0</v>
      </c>
      <c r="BZ161" s="40">
        <v>119255.79000000001</v>
      </c>
      <c r="CA161" s="40">
        <v>0</v>
      </c>
      <c r="CB161" s="40">
        <v>36683.72</v>
      </c>
      <c r="CC161" s="40">
        <v>0</v>
      </c>
      <c r="CD161" s="40">
        <v>0</v>
      </c>
      <c r="CE161" s="40">
        <v>67587.199999999997</v>
      </c>
      <c r="CF161" s="40">
        <v>0</v>
      </c>
      <c r="CG161" s="40">
        <v>5661.43</v>
      </c>
      <c r="CH161" s="40">
        <v>0</v>
      </c>
      <c r="CI161" s="40">
        <v>0</v>
      </c>
      <c r="CJ161" s="40">
        <v>0</v>
      </c>
      <c r="CK161" s="40">
        <v>0</v>
      </c>
      <c r="CL161" s="40">
        <v>67810.03</v>
      </c>
      <c r="CM161" s="40">
        <v>177742.38</v>
      </c>
      <c r="CN161" s="40">
        <v>928452</v>
      </c>
      <c r="CO161" s="40">
        <v>0</v>
      </c>
      <c r="CP161" s="40">
        <v>44390.080000000002</v>
      </c>
      <c r="CQ161" s="40">
        <v>44390.080000000002</v>
      </c>
      <c r="CR161" s="40">
        <v>44390.080000000002</v>
      </c>
      <c r="CS161" s="40">
        <v>0</v>
      </c>
      <c r="CT161" s="40">
        <v>44390.080000000002</v>
      </c>
      <c r="CU161" s="173">
        <v>1</v>
      </c>
      <c r="CV161" s="40">
        <v>0</v>
      </c>
      <c r="CW161" s="40">
        <v>0</v>
      </c>
      <c r="CX161" s="40">
        <v>0</v>
      </c>
      <c r="CY161" s="40">
        <v>44390.080000000002</v>
      </c>
      <c r="CZ161" s="40">
        <v>0</v>
      </c>
      <c r="DA161" s="40">
        <v>44390.080000000002</v>
      </c>
      <c r="DB161" s="215">
        <v>1</v>
      </c>
      <c r="DC161" s="40">
        <v>0</v>
      </c>
      <c r="DD161" s="40">
        <v>0</v>
      </c>
      <c r="DE161" s="40">
        <v>0</v>
      </c>
      <c r="DF161" s="40">
        <v>44390.080000000002</v>
      </c>
      <c r="DG161" s="40">
        <v>0</v>
      </c>
      <c r="DH161" s="40">
        <v>44390.080000000002</v>
      </c>
      <c r="DI161" s="215">
        <v>1</v>
      </c>
      <c r="DJ161" s="40">
        <v>0</v>
      </c>
      <c r="DK161" s="40">
        <v>0</v>
      </c>
      <c r="DL161" s="40">
        <v>0</v>
      </c>
      <c r="DM161" s="40">
        <v>44390.080000000002</v>
      </c>
      <c r="DN161" s="40">
        <v>0</v>
      </c>
      <c r="DO161" s="40">
        <v>44390.080000000002</v>
      </c>
      <c r="DP161" s="215">
        <v>1</v>
      </c>
      <c r="DQ161" s="40">
        <v>0</v>
      </c>
      <c r="DR161" s="40">
        <v>0</v>
      </c>
      <c r="DS161" s="40">
        <v>0</v>
      </c>
      <c r="DT161" s="40">
        <v>44390.080000000002</v>
      </c>
      <c r="DU161" s="40">
        <v>0</v>
      </c>
      <c r="DV161" s="40">
        <v>44390.080000000002</v>
      </c>
      <c r="DW161" s="215">
        <v>1</v>
      </c>
      <c r="DX161" s="40">
        <v>0</v>
      </c>
      <c r="DY161" s="40">
        <v>0</v>
      </c>
      <c r="DZ161" s="40">
        <v>0</v>
      </c>
      <c r="EA161" s="40">
        <v>44390.080000000002</v>
      </c>
      <c r="EB161" s="40">
        <v>0</v>
      </c>
      <c r="EC161" s="40">
        <v>44390.080000000002</v>
      </c>
      <c r="ED161" s="215">
        <v>1</v>
      </c>
      <c r="EE161" s="40">
        <v>0</v>
      </c>
      <c r="EF161" s="40">
        <v>0</v>
      </c>
      <c r="EG161" s="40">
        <v>0</v>
      </c>
      <c r="EH161" s="40">
        <v>44390.080000000002</v>
      </c>
      <c r="EI161" s="40">
        <v>0</v>
      </c>
      <c r="EJ161" s="40">
        <v>44390.080000000002</v>
      </c>
      <c r="EK161" s="215">
        <v>1</v>
      </c>
      <c r="EL161" s="40">
        <v>0</v>
      </c>
      <c r="EM161" s="40">
        <v>0</v>
      </c>
      <c r="EN161" s="40">
        <v>0</v>
      </c>
      <c r="EO161" s="40">
        <v>44390.080000000002</v>
      </c>
      <c r="EP161" s="40">
        <v>0</v>
      </c>
      <c r="EQ161" s="40">
        <v>44390.080000000002</v>
      </c>
      <c r="ER161" s="215">
        <v>1</v>
      </c>
      <c r="ES161" s="40">
        <v>0</v>
      </c>
      <c r="ET161" s="40">
        <v>0</v>
      </c>
      <c r="EU161" s="40">
        <v>0</v>
      </c>
      <c r="EV161" s="40">
        <v>44390.080000000002</v>
      </c>
      <c r="EW161" s="40">
        <v>0</v>
      </c>
      <c r="EX161" s="40">
        <v>44390.080000000002</v>
      </c>
      <c r="EY161" s="215">
        <v>1</v>
      </c>
      <c r="EZ161" s="40">
        <v>0</v>
      </c>
      <c r="FA161" s="40">
        <v>0</v>
      </c>
      <c r="FB161" s="40">
        <v>0</v>
      </c>
      <c r="FC161" s="40">
        <v>44390.080000000002</v>
      </c>
      <c r="FD161" s="40">
        <v>0</v>
      </c>
      <c r="FE161" s="40">
        <v>44390.080000000002</v>
      </c>
      <c r="FF161" s="215">
        <v>1</v>
      </c>
      <c r="FG161" s="40">
        <v>0</v>
      </c>
      <c r="FH161" s="40">
        <v>0</v>
      </c>
      <c r="FI161" s="40">
        <v>0</v>
      </c>
      <c r="FJ161" s="40">
        <v>0</v>
      </c>
      <c r="FK161" s="40">
        <v>0</v>
      </c>
      <c r="FL161" s="40">
        <v>0</v>
      </c>
      <c r="FM161" s="215" t="s">
        <v>1327</v>
      </c>
      <c r="FN161" s="40">
        <v>0</v>
      </c>
      <c r="FO161" s="40">
        <v>0</v>
      </c>
      <c r="FP161" s="40">
        <v>0</v>
      </c>
      <c r="FQ161" s="215" t="s">
        <v>1327</v>
      </c>
      <c r="FR161" s="40">
        <v>0</v>
      </c>
      <c r="FS161" s="40">
        <v>0</v>
      </c>
      <c r="FT161" s="40">
        <v>1123724.23</v>
      </c>
      <c r="FU161" s="215" t="s">
        <v>1327</v>
      </c>
      <c r="FV161" s="40">
        <v>-1799.7599999998929</v>
      </c>
      <c r="FW161" s="40">
        <v>0</v>
      </c>
      <c r="FX161" s="40">
        <v>0</v>
      </c>
      <c r="FY161" s="215" t="s">
        <v>1327</v>
      </c>
      <c r="FZ161" s="40">
        <v>0</v>
      </c>
      <c r="GA161" s="40">
        <v>0</v>
      </c>
      <c r="GB161" s="40">
        <v>0</v>
      </c>
      <c r="GC161" s="215" t="s">
        <v>1327</v>
      </c>
      <c r="GD161" s="40">
        <v>0</v>
      </c>
      <c r="GE161" s="283">
        <v>44390.080000000002</v>
      </c>
      <c r="GF161" s="283">
        <v>0</v>
      </c>
      <c r="GG161" s="284">
        <v>928452</v>
      </c>
      <c r="GH161" s="285"/>
    </row>
    <row r="162" spans="1:190" ht="75" customHeight="1" x14ac:dyDescent="0.3">
      <c r="A162" s="254" t="s">
        <v>1231</v>
      </c>
      <c r="B162" s="35">
        <v>150</v>
      </c>
      <c r="C162" s="35">
        <v>9</v>
      </c>
      <c r="D162" s="38" t="s">
        <v>348</v>
      </c>
      <c r="E162" s="37" t="s">
        <v>349</v>
      </c>
      <c r="F162" s="37" t="s">
        <v>568</v>
      </c>
      <c r="G162" s="38">
        <v>1</v>
      </c>
      <c r="H162" s="38" t="s">
        <v>1231</v>
      </c>
      <c r="I162" s="41" t="s">
        <v>89</v>
      </c>
      <c r="J162" s="41" t="s">
        <v>4</v>
      </c>
      <c r="K162" s="38" t="s">
        <v>222</v>
      </c>
      <c r="L162" s="38" t="s">
        <v>225</v>
      </c>
      <c r="M162" s="40">
        <v>1438431.68</v>
      </c>
      <c r="N162" s="40">
        <v>1438431.68</v>
      </c>
      <c r="O162" s="40">
        <v>0</v>
      </c>
      <c r="P162" s="40">
        <v>0</v>
      </c>
      <c r="Q162" s="98">
        <v>1438431.68</v>
      </c>
      <c r="R162" s="40">
        <v>0</v>
      </c>
      <c r="S162" s="40">
        <v>0</v>
      </c>
      <c r="T162" s="40" t="s">
        <v>4</v>
      </c>
      <c r="U162" s="40">
        <v>0</v>
      </c>
      <c r="V162" s="40">
        <v>0</v>
      </c>
      <c r="W162" s="40">
        <v>0</v>
      </c>
      <c r="X162" s="40">
        <v>0</v>
      </c>
      <c r="Y162" s="40">
        <v>0</v>
      </c>
      <c r="Z162" s="40">
        <v>0</v>
      </c>
      <c r="AA162" s="40">
        <v>0</v>
      </c>
      <c r="AB162" s="40">
        <v>0</v>
      </c>
      <c r="AC162" s="40">
        <v>0</v>
      </c>
      <c r="AD162" s="40">
        <v>0</v>
      </c>
      <c r="AE162" s="40">
        <v>0</v>
      </c>
      <c r="AF162" s="40">
        <v>0</v>
      </c>
      <c r="AG162" s="40">
        <v>0</v>
      </c>
      <c r="AH162" s="40">
        <v>0</v>
      </c>
      <c r="AI162" s="40">
        <v>0</v>
      </c>
      <c r="AJ162" s="40">
        <v>0</v>
      </c>
      <c r="AK162" s="40">
        <v>0</v>
      </c>
      <c r="AL162" s="40">
        <v>0</v>
      </c>
      <c r="AM162" s="40">
        <v>0</v>
      </c>
      <c r="AN162" s="40">
        <v>0</v>
      </c>
      <c r="AO162" s="40">
        <v>101377.54999999999</v>
      </c>
      <c r="AP162" s="40">
        <v>136470.11000000002</v>
      </c>
      <c r="AQ162" s="40">
        <v>16766.25</v>
      </c>
      <c r="AR162" s="40">
        <v>93389.13</v>
      </c>
      <c r="AS162" s="40">
        <v>157946.38999999998</v>
      </c>
      <c r="AT162" s="40">
        <v>61610.400000000001</v>
      </c>
      <c r="AU162" s="40">
        <v>31009.01</v>
      </c>
      <c r="AV162" s="40">
        <v>237891.06000000003</v>
      </c>
      <c r="AW162" s="40">
        <v>74869.37999999999</v>
      </c>
      <c r="AX162" s="40">
        <v>24482.890000000003</v>
      </c>
      <c r="AY162" s="40">
        <v>935812.17000000016</v>
      </c>
      <c r="AZ162" s="40">
        <v>935812.17000000016</v>
      </c>
      <c r="BA162" s="40">
        <v>60754.68</v>
      </c>
      <c r="BB162" s="40">
        <v>70123.61</v>
      </c>
      <c r="BC162" s="40">
        <v>28685.96</v>
      </c>
      <c r="BD162" s="40">
        <v>68283.439999999988</v>
      </c>
      <c r="BE162" s="40">
        <v>80160.479999999996</v>
      </c>
      <c r="BF162" s="40">
        <v>39756.729999999996</v>
      </c>
      <c r="BG162" s="40">
        <v>10715.17</v>
      </c>
      <c r="BH162" s="40">
        <v>45454.9</v>
      </c>
      <c r="BI162" s="40">
        <v>0</v>
      </c>
      <c r="BJ162" s="40">
        <v>40983.42</v>
      </c>
      <c r="BK162" s="40">
        <v>51738.19</v>
      </c>
      <c r="BL162" s="40">
        <v>0</v>
      </c>
      <c r="BM162" s="40">
        <v>496656.57999999996</v>
      </c>
      <c r="BN162" s="40">
        <v>0</v>
      </c>
      <c r="BO162" s="40">
        <v>0</v>
      </c>
      <c r="BP162" s="40">
        <v>0</v>
      </c>
      <c r="BQ162" s="40">
        <v>0</v>
      </c>
      <c r="BR162" s="40">
        <v>0</v>
      </c>
      <c r="BS162" s="40">
        <v>0</v>
      </c>
      <c r="BT162" s="40">
        <v>0</v>
      </c>
      <c r="BU162" s="40">
        <v>0</v>
      </c>
      <c r="BV162" s="40">
        <v>0</v>
      </c>
      <c r="BW162" s="40">
        <v>0</v>
      </c>
      <c r="BX162" s="40">
        <v>0</v>
      </c>
      <c r="BY162" s="40">
        <v>0</v>
      </c>
      <c r="BZ162" s="40">
        <v>0</v>
      </c>
      <c r="CA162" s="40">
        <v>0</v>
      </c>
      <c r="CB162" s="40">
        <v>0</v>
      </c>
      <c r="CC162" s="40">
        <v>0</v>
      </c>
      <c r="CD162" s="40">
        <v>0</v>
      </c>
      <c r="CE162" s="40">
        <v>0</v>
      </c>
      <c r="CF162" s="40">
        <v>0</v>
      </c>
      <c r="CG162" s="40">
        <v>0</v>
      </c>
      <c r="CH162" s="40">
        <v>0</v>
      </c>
      <c r="CI162" s="40">
        <v>0</v>
      </c>
      <c r="CJ162" s="40">
        <v>0</v>
      </c>
      <c r="CK162" s="40">
        <v>0</v>
      </c>
      <c r="CL162" s="40">
        <v>0</v>
      </c>
      <c r="CM162" s="40">
        <v>0</v>
      </c>
      <c r="CN162" s="40">
        <v>1432468.75</v>
      </c>
      <c r="CO162" s="40">
        <v>0</v>
      </c>
      <c r="CP162" s="40">
        <v>0</v>
      </c>
      <c r="CQ162" s="40">
        <v>0</v>
      </c>
      <c r="CR162" s="40">
        <v>0</v>
      </c>
      <c r="CS162" s="40">
        <v>0</v>
      </c>
      <c r="CT162" s="40">
        <v>0</v>
      </c>
      <c r="CU162" s="173" t="s">
        <v>1327</v>
      </c>
      <c r="CV162" s="40">
        <v>0</v>
      </c>
      <c r="CW162" s="40">
        <v>0</v>
      </c>
      <c r="CX162" s="40">
        <v>0</v>
      </c>
      <c r="CY162" s="40">
        <v>0</v>
      </c>
      <c r="CZ162" s="40">
        <v>0</v>
      </c>
      <c r="DA162" s="40">
        <v>0</v>
      </c>
      <c r="DB162" s="215" t="s">
        <v>1327</v>
      </c>
      <c r="DC162" s="40">
        <v>0</v>
      </c>
      <c r="DD162" s="40">
        <v>0</v>
      </c>
      <c r="DE162" s="40">
        <v>0</v>
      </c>
      <c r="DF162" s="40">
        <v>0</v>
      </c>
      <c r="DG162" s="40">
        <v>0</v>
      </c>
      <c r="DH162" s="40">
        <v>0</v>
      </c>
      <c r="DI162" s="215" t="s">
        <v>1327</v>
      </c>
      <c r="DJ162" s="40">
        <v>0</v>
      </c>
      <c r="DK162" s="40">
        <v>0</v>
      </c>
      <c r="DL162" s="40">
        <v>0</v>
      </c>
      <c r="DM162" s="40">
        <v>0</v>
      </c>
      <c r="DN162" s="40">
        <v>0</v>
      </c>
      <c r="DO162" s="40">
        <v>0</v>
      </c>
      <c r="DP162" s="215" t="s">
        <v>1327</v>
      </c>
      <c r="DQ162" s="40">
        <v>0</v>
      </c>
      <c r="DR162" s="40">
        <v>0</v>
      </c>
      <c r="DS162" s="40">
        <v>0</v>
      </c>
      <c r="DT162" s="40">
        <v>0</v>
      </c>
      <c r="DU162" s="40">
        <v>0</v>
      </c>
      <c r="DV162" s="40">
        <v>0</v>
      </c>
      <c r="DW162" s="215" t="s">
        <v>1327</v>
      </c>
      <c r="DX162" s="40">
        <v>0</v>
      </c>
      <c r="DY162" s="40">
        <v>0</v>
      </c>
      <c r="DZ162" s="40">
        <v>0</v>
      </c>
      <c r="EA162" s="40">
        <v>0</v>
      </c>
      <c r="EB162" s="40">
        <v>0</v>
      </c>
      <c r="EC162" s="40">
        <v>0</v>
      </c>
      <c r="ED162" s="215" t="s">
        <v>1327</v>
      </c>
      <c r="EE162" s="40">
        <v>0</v>
      </c>
      <c r="EF162" s="40">
        <v>0</v>
      </c>
      <c r="EG162" s="40">
        <v>0</v>
      </c>
      <c r="EH162" s="40">
        <v>0</v>
      </c>
      <c r="EI162" s="40">
        <v>0</v>
      </c>
      <c r="EJ162" s="40">
        <v>0</v>
      </c>
      <c r="EK162" s="215" t="s">
        <v>1327</v>
      </c>
      <c r="EL162" s="40">
        <v>0</v>
      </c>
      <c r="EM162" s="40">
        <v>0</v>
      </c>
      <c r="EN162" s="40">
        <v>0</v>
      </c>
      <c r="EO162" s="40">
        <v>0</v>
      </c>
      <c r="EP162" s="40">
        <v>0</v>
      </c>
      <c r="EQ162" s="40">
        <v>0</v>
      </c>
      <c r="ER162" s="215" t="s">
        <v>1327</v>
      </c>
      <c r="ES162" s="40">
        <v>0</v>
      </c>
      <c r="ET162" s="40">
        <v>0</v>
      </c>
      <c r="EU162" s="40">
        <v>0</v>
      </c>
      <c r="EV162" s="40">
        <v>0</v>
      </c>
      <c r="EW162" s="40">
        <v>0</v>
      </c>
      <c r="EX162" s="40">
        <v>0</v>
      </c>
      <c r="EY162" s="215" t="s">
        <v>1327</v>
      </c>
      <c r="EZ162" s="40">
        <v>0</v>
      </c>
      <c r="FA162" s="40">
        <v>0</v>
      </c>
      <c r="FB162" s="40">
        <v>0</v>
      </c>
      <c r="FC162" s="40">
        <v>0</v>
      </c>
      <c r="FD162" s="40">
        <v>0</v>
      </c>
      <c r="FE162" s="40">
        <v>0</v>
      </c>
      <c r="FF162" s="215" t="s">
        <v>1327</v>
      </c>
      <c r="FG162" s="40">
        <v>0</v>
      </c>
      <c r="FH162" s="40">
        <v>0</v>
      </c>
      <c r="FI162" s="40">
        <v>0</v>
      </c>
      <c r="FJ162" s="40">
        <v>0</v>
      </c>
      <c r="FK162" s="40">
        <v>0</v>
      </c>
      <c r="FL162" s="40">
        <v>0</v>
      </c>
      <c r="FM162" s="215" t="s">
        <v>1327</v>
      </c>
      <c r="FN162" s="40">
        <v>0</v>
      </c>
      <c r="FO162" s="40">
        <v>0</v>
      </c>
      <c r="FP162" s="40">
        <v>0</v>
      </c>
      <c r="FQ162" s="215" t="s">
        <v>1327</v>
      </c>
      <c r="FR162" s="40">
        <v>0</v>
      </c>
      <c r="FS162" s="40">
        <v>0</v>
      </c>
      <c r="FT162" s="40">
        <v>39016.9</v>
      </c>
      <c r="FU162" s="215" t="s">
        <v>1327</v>
      </c>
      <c r="FV162" s="40">
        <v>-1951.0500000000029</v>
      </c>
      <c r="FW162" s="40">
        <v>0</v>
      </c>
      <c r="FX162" s="40">
        <v>0</v>
      </c>
      <c r="FY162" s="215" t="s">
        <v>1327</v>
      </c>
      <c r="FZ162" s="40">
        <v>0</v>
      </c>
      <c r="GA162" s="40">
        <v>0</v>
      </c>
      <c r="GB162" s="40">
        <v>0</v>
      </c>
      <c r="GC162" s="215" t="s">
        <v>1327</v>
      </c>
      <c r="GD162" s="40">
        <v>0</v>
      </c>
      <c r="GE162" s="283">
        <v>0</v>
      </c>
      <c r="GF162" s="283">
        <v>0</v>
      </c>
      <c r="GG162" s="284">
        <v>1432468.75</v>
      </c>
      <c r="GH162" s="285"/>
    </row>
    <row r="163" spans="1:190" ht="75" customHeight="1" x14ac:dyDescent="0.3">
      <c r="A163" s="254" t="s">
        <v>1232</v>
      </c>
      <c r="B163" s="35">
        <v>151</v>
      </c>
      <c r="C163" s="35">
        <v>9</v>
      </c>
      <c r="D163" s="38" t="s">
        <v>348</v>
      </c>
      <c r="E163" s="37" t="s">
        <v>349</v>
      </c>
      <c r="F163" s="37" t="s">
        <v>568</v>
      </c>
      <c r="G163" s="38">
        <v>2</v>
      </c>
      <c r="H163" s="38" t="s">
        <v>1232</v>
      </c>
      <c r="I163" s="41" t="s">
        <v>89</v>
      </c>
      <c r="J163" s="41" t="s">
        <v>4</v>
      </c>
      <c r="K163" s="38" t="s">
        <v>222</v>
      </c>
      <c r="L163" s="38" t="s">
        <v>225</v>
      </c>
      <c r="M163" s="40">
        <v>2719981.97</v>
      </c>
      <c r="N163" s="40">
        <v>2719981.97</v>
      </c>
      <c r="O163" s="40">
        <v>0</v>
      </c>
      <c r="P163" s="40">
        <v>0</v>
      </c>
      <c r="Q163" s="40">
        <v>2719981.97</v>
      </c>
      <c r="R163" s="40">
        <v>0</v>
      </c>
      <c r="S163" s="40">
        <v>0</v>
      </c>
      <c r="T163" s="40" t="s">
        <v>4</v>
      </c>
      <c r="U163" s="40">
        <v>0</v>
      </c>
      <c r="V163" s="40">
        <v>0</v>
      </c>
      <c r="W163" s="40">
        <v>0</v>
      </c>
      <c r="X163" s="40">
        <v>0</v>
      </c>
      <c r="Y163" s="40">
        <v>0</v>
      </c>
      <c r="Z163" s="40">
        <v>0</v>
      </c>
      <c r="AA163" s="40">
        <v>0</v>
      </c>
      <c r="AB163" s="40">
        <v>0</v>
      </c>
      <c r="AC163" s="40">
        <v>0</v>
      </c>
      <c r="AD163" s="40">
        <v>0</v>
      </c>
      <c r="AE163" s="40">
        <v>0</v>
      </c>
      <c r="AF163" s="40">
        <v>0</v>
      </c>
      <c r="AG163" s="40">
        <v>0</v>
      </c>
      <c r="AH163" s="40">
        <v>0</v>
      </c>
      <c r="AI163" s="40">
        <v>0</v>
      </c>
      <c r="AJ163" s="40">
        <v>0</v>
      </c>
      <c r="AK163" s="40">
        <v>0</v>
      </c>
      <c r="AL163" s="40">
        <v>0</v>
      </c>
      <c r="AM163" s="40">
        <v>0</v>
      </c>
      <c r="AN163" s="40">
        <v>0</v>
      </c>
      <c r="AO163" s="40">
        <v>0</v>
      </c>
      <c r="AP163" s="40">
        <v>0</v>
      </c>
      <c r="AQ163" s="40">
        <v>0</v>
      </c>
      <c r="AR163" s="40">
        <v>0</v>
      </c>
      <c r="AS163" s="40">
        <v>0</v>
      </c>
      <c r="AT163" s="40">
        <v>0</v>
      </c>
      <c r="AU163" s="40">
        <v>0</v>
      </c>
      <c r="AV163" s="40">
        <v>0</v>
      </c>
      <c r="AW163" s="40">
        <v>0</v>
      </c>
      <c r="AX163" s="40">
        <v>0</v>
      </c>
      <c r="AY163" s="40">
        <v>0</v>
      </c>
      <c r="AZ163" s="40">
        <v>0</v>
      </c>
      <c r="BA163" s="40">
        <v>0</v>
      </c>
      <c r="BB163" s="40">
        <v>0</v>
      </c>
      <c r="BC163" s="40">
        <v>0</v>
      </c>
      <c r="BD163" s="40">
        <v>0</v>
      </c>
      <c r="BE163" s="40">
        <v>0</v>
      </c>
      <c r="BF163" s="40">
        <v>0</v>
      </c>
      <c r="BG163" s="40">
        <v>0</v>
      </c>
      <c r="BH163" s="40">
        <v>26129.81</v>
      </c>
      <c r="BI163" s="40">
        <v>246865.16999999998</v>
      </c>
      <c r="BJ163" s="40">
        <v>128889.47</v>
      </c>
      <c r="BK163" s="40">
        <v>164354.07999999999</v>
      </c>
      <c r="BL163" s="40">
        <v>119713.81999999999</v>
      </c>
      <c r="BM163" s="40">
        <v>685952.34999999986</v>
      </c>
      <c r="BN163" s="40">
        <v>156606.94</v>
      </c>
      <c r="BO163" s="40">
        <v>136202.01999999999</v>
      </c>
      <c r="BP163" s="40">
        <v>87918.15</v>
      </c>
      <c r="BQ163" s="40">
        <v>306522.89000000007</v>
      </c>
      <c r="BR163" s="40">
        <v>141258.19999999998</v>
      </c>
      <c r="BS163" s="40">
        <v>50222.31</v>
      </c>
      <c r="BT163" s="40">
        <v>219611.04</v>
      </c>
      <c r="BU163" s="40">
        <v>130932.72999999998</v>
      </c>
      <c r="BV163" s="40">
        <v>66926.459999999992</v>
      </c>
      <c r="BW163" s="40">
        <v>191489.20999999996</v>
      </c>
      <c r="BX163" s="40">
        <v>178392.89</v>
      </c>
      <c r="BY163" s="40">
        <v>7599</v>
      </c>
      <c r="BZ163" s="40">
        <v>1673681.8399999999</v>
      </c>
      <c r="CA163" s="40">
        <v>54119.409999999989</v>
      </c>
      <c r="CB163" s="40">
        <v>40427.709999999992</v>
      </c>
      <c r="CC163" s="40">
        <v>44706.880000000005</v>
      </c>
      <c r="CD163" s="40">
        <v>104544.46</v>
      </c>
      <c r="CE163" s="40">
        <v>76396.160000000003</v>
      </c>
      <c r="CF163" s="40">
        <v>7392.3999999999651</v>
      </c>
      <c r="CG163" s="40">
        <v>0</v>
      </c>
      <c r="CH163" s="40">
        <v>0</v>
      </c>
      <c r="CI163" s="40">
        <v>0</v>
      </c>
      <c r="CJ163" s="40">
        <v>0</v>
      </c>
      <c r="CK163" s="40">
        <v>0</v>
      </c>
      <c r="CL163" s="40">
        <v>0</v>
      </c>
      <c r="CM163" s="40">
        <v>327587.01999999996</v>
      </c>
      <c r="CN163" s="40">
        <v>2687221.2099999995</v>
      </c>
      <c r="CO163" s="40">
        <v>0</v>
      </c>
      <c r="CP163" s="40">
        <v>0</v>
      </c>
      <c r="CQ163" s="40">
        <v>0</v>
      </c>
      <c r="CR163" s="40">
        <v>0</v>
      </c>
      <c r="CS163" s="40">
        <v>0</v>
      </c>
      <c r="CT163" s="40">
        <v>0</v>
      </c>
      <c r="CU163" s="173" t="s">
        <v>1327</v>
      </c>
      <c r="CV163" s="40">
        <v>0</v>
      </c>
      <c r="CW163" s="40">
        <v>0</v>
      </c>
      <c r="CX163" s="40">
        <v>0</v>
      </c>
      <c r="CY163" s="40">
        <v>0</v>
      </c>
      <c r="CZ163" s="40">
        <v>0</v>
      </c>
      <c r="DA163" s="40">
        <v>0</v>
      </c>
      <c r="DB163" s="215" t="s">
        <v>1327</v>
      </c>
      <c r="DC163" s="40">
        <v>0</v>
      </c>
      <c r="DD163" s="40">
        <v>0</v>
      </c>
      <c r="DE163" s="40">
        <v>0</v>
      </c>
      <c r="DF163" s="40">
        <v>0</v>
      </c>
      <c r="DG163" s="40">
        <v>0</v>
      </c>
      <c r="DH163" s="40">
        <v>0</v>
      </c>
      <c r="DI163" s="215" t="s">
        <v>1327</v>
      </c>
      <c r="DJ163" s="40">
        <v>0</v>
      </c>
      <c r="DK163" s="40">
        <v>0</v>
      </c>
      <c r="DL163" s="40">
        <v>0</v>
      </c>
      <c r="DM163" s="40">
        <v>0</v>
      </c>
      <c r="DN163" s="40">
        <v>0</v>
      </c>
      <c r="DO163" s="40">
        <v>0</v>
      </c>
      <c r="DP163" s="215" t="s">
        <v>1327</v>
      </c>
      <c r="DQ163" s="40">
        <v>0</v>
      </c>
      <c r="DR163" s="40">
        <v>0</v>
      </c>
      <c r="DS163" s="40">
        <v>0</v>
      </c>
      <c r="DT163" s="40">
        <v>0</v>
      </c>
      <c r="DU163" s="40">
        <v>0</v>
      </c>
      <c r="DV163" s="40">
        <v>0</v>
      </c>
      <c r="DW163" s="215" t="s">
        <v>1327</v>
      </c>
      <c r="DX163" s="40">
        <v>0</v>
      </c>
      <c r="DY163" s="40">
        <v>0</v>
      </c>
      <c r="DZ163" s="40">
        <v>0</v>
      </c>
      <c r="EA163" s="40">
        <v>0</v>
      </c>
      <c r="EB163" s="40">
        <v>0</v>
      </c>
      <c r="EC163" s="40">
        <v>0</v>
      </c>
      <c r="ED163" s="215" t="s">
        <v>1327</v>
      </c>
      <c r="EE163" s="40">
        <v>0</v>
      </c>
      <c r="EF163" s="40">
        <v>0</v>
      </c>
      <c r="EG163" s="40">
        <v>0</v>
      </c>
      <c r="EH163" s="40">
        <v>0</v>
      </c>
      <c r="EI163" s="40">
        <v>0</v>
      </c>
      <c r="EJ163" s="40">
        <v>0</v>
      </c>
      <c r="EK163" s="215" t="s">
        <v>1327</v>
      </c>
      <c r="EL163" s="40">
        <v>0</v>
      </c>
      <c r="EM163" s="40">
        <v>0</v>
      </c>
      <c r="EN163" s="40">
        <v>0</v>
      </c>
      <c r="EO163" s="40">
        <v>0</v>
      </c>
      <c r="EP163" s="40">
        <v>0</v>
      </c>
      <c r="EQ163" s="40">
        <v>0</v>
      </c>
      <c r="ER163" s="215" t="s">
        <v>1327</v>
      </c>
      <c r="ES163" s="40">
        <v>0</v>
      </c>
      <c r="ET163" s="40">
        <v>0</v>
      </c>
      <c r="EU163" s="40">
        <v>0</v>
      </c>
      <c r="EV163" s="40">
        <v>0</v>
      </c>
      <c r="EW163" s="40">
        <v>0</v>
      </c>
      <c r="EX163" s="40">
        <v>0</v>
      </c>
      <c r="EY163" s="215" t="s">
        <v>1327</v>
      </c>
      <c r="EZ163" s="40">
        <v>0</v>
      </c>
      <c r="FA163" s="40">
        <v>0</v>
      </c>
      <c r="FB163" s="40">
        <v>0</v>
      </c>
      <c r="FC163" s="40">
        <v>0</v>
      </c>
      <c r="FD163" s="40">
        <v>0</v>
      </c>
      <c r="FE163" s="40">
        <v>0</v>
      </c>
      <c r="FF163" s="215" t="s">
        <v>1327</v>
      </c>
      <c r="FG163" s="40">
        <v>0</v>
      </c>
      <c r="FH163" s="40">
        <v>0</v>
      </c>
      <c r="FI163" s="40">
        <v>0</v>
      </c>
      <c r="FJ163" s="40">
        <v>0</v>
      </c>
      <c r="FK163" s="40">
        <v>0</v>
      </c>
      <c r="FL163" s="40">
        <v>0</v>
      </c>
      <c r="FM163" s="215" t="s">
        <v>1327</v>
      </c>
      <c r="FN163" s="40">
        <v>0</v>
      </c>
      <c r="FO163" s="40">
        <v>0</v>
      </c>
      <c r="FP163" s="40">
        <v>0</v>
      </c>
      <c r="FQ163" s="215" t="s">
        <v>1327</v>
      </c>
      <c r="FR163" s="40">
        <v>0</v>
      </c>
      <c r="FS163" s="40">
        <v>0</v>
      </c>
      <c r="FT163" s="40">
        <v>18712.580000000002</v>
      </c>
      <c r="FU163" s="215" t="s">
        <v>1327</v>
      </c>
      <c r="FV163" s="40">
        <v>-1961.5200000000004</v>
      </c>
      <c r="FW163" s="40">
        <v>0</v>
      </c>
      <c r="FX163" s="40">
        <v>0</v>
      </c>
      <c r="FY163" s="215" t="s">
        <v>1327</v>
      </c>
      <c r="FZ163" s="40">
        <v>0</v>
      </c>
      <c r="GA163" s="40">
        <v>0</v>
      </c>
      <c r="GB163" s="40">
        <v>0</v>
      </c>
      <c r="GC163" s="215" t="s">
        <v>1327</v>
      </c>
      <c r="GD163" s="40">
        <v>0</v>
      </c>
      <c r="GE163" s="283">
        <v>0</v>
      </c>
      <c r="GF163" s="283">
        <v>0</v>
      </c>
      <c r="GG163" s="284">
        <v>2687221.21</v>
      </c>
      <c r="GH163" s="285"/>
    </row>
    <row r="164" spans="1:190" ht="75" customHeight="1" x14ac:dyDescent="0.3">
      <c r="A164" s="254" t="s">
        <v>1246</v>
      </c>
      <c r="B164" s="35">
        <v>152</v>
      </c>
      <c r="C164" s="35">
        <v>9</v>
      </c>
      <c r="D164" s="38" t="s">
        <v>171</v>
      </c>
      <c r="E164" s="37" t="s">
        <v>326</v>
      </c>
      <c r="F164" s="37" t="s">
        <v>577</v>
      </c>
      <c r="G164" s="44">
        <v>2</v>
      </c>
      <c r="H164" s="38" t="s">
        <v>1246</v>
      </c>
      <c r="I164" s="41" t="s">
        <v>113</v>
      </c>
      <c r="J164" s="41" t="s">
        <v>5</v>
      </c>
      <c r="K164" s="38" t="s">
        <v>222</v>
      </c>
      <c r="L164" s="38" t="s">
        <v>225</v>
      </c>
      <c r="M164" s="40">
        <v>83678558</v>
      </c>
      <c r="N164" s="40">
        <v>83678558</v>
      </c>
      <c r="O164" s="40">
        <v>0</v>
      </c>
      <c r="P164" s="98">
        <v>83678558</v>
      </c>
      <c r="Q164" s="40">
        <v>0</v>
      </c>
      <c r="R164" s="40">
        <v>0</v>
      </c>
      <c r="S164" s="40">
        <v>0</v>
      </c>
      <c r="T164" s="40" t="s">
        <v>5</v>
      </c>
      <c r="U164" s="40">
        <v>0</v>
      </c>
      <c r="V164" s="40">
        <v>0</v>
      </c>
      <c r="W164" s="40">
        <v>0</v>
      </c>
      <c r="X164" s="40">
        <v>0</v>
      </c>
      <c r="Y164" s="40">
        <v>0</v>
      </c>
      <c r="Z164" s="40">
        <v>0</v>
      </c>
      <c r="AA164" s="40">
        <v>0</v>
      </c>
      <c r="AB164" s="40">
        <v>0</v>
      </c>
      <c r="AC164" s="40">
        <v>0</v>
      </c>
      <c r="AD164" s="40">
        <v>0</v>
      </c>
      <c r="AE164" s="40">
        <v>0</v>
      </c>
      <c r="AF164" s="40">
        <v>0</v>
      </c>
      <c r="AG164" s="40">
        <v>0</v>
      </c>
      <c r="AH164" s="40">
        <v>0</v>
      </c>
      <c r="AI164" s="40">
        <v>0</v>
      </c>
      <c r="AJ164" s="40">
        <v>0</v>
      </c>
      <c r="AK164" s="40">
        <v>0</v>
      </c>
      <c r="AL164" s="40">
        <v>0</v>
      </c>
      <c r="AM164" s="40">
        <v>0</v>
      </c>
      <c r="AN164" s="40">
        <v>0</v>
      </c>
      <c r="AO164" s="40">
        <v>0</v>
      </c>
      <c r="AP164" s="40">
        <v>0</v>
      </c>
      <c r="AQ164" s="40">
        <v>0</v>
      </c>
      <c r="AR164" s="40">
        <v>0</v>
      </c>
      <c r="AS164" s="40">
        <v>0</v>
      </c>
      <c r="AT164" s="40">
        <v>0</v>
      </c>
      <c r="AU164" s="40">
        <v>0</v>
      </c>
      <c r="AV164" s="40">
        <v>0</v>
      </c>
      <c r="AW164" s="40">
        <v>0</v>
      </c>
      <c r="AX164" s="40">
        <v>0</v>
      </c>
      <c r="AY164" s="40">
        <v>0</v>
      </c>
      <c r="AZ164" s="40">
        <v>0</v>
      </c>
      <c r="BA164" s="40">
        <v>0</v>
      </c>
      <c r="BB164" s="40">
        <v>0</v>
      </c>
      <c r="BC164" s="40">
        <v>0</v>
      </c>
      <c r="BD164" s="40">
        <v>0</v>
      </c>
      <c r="BE164" s="40">
        <v>0</v>
      </c>
      <c r="BF164" s="40">
        <v>0</v>
      </c>
      <c r="BG164" s="40">
        <v>0</v>
      </c>
      <c r="BH164" s="40">
        <v>0</v>
      </c>
      <c r="BI164" s="40">
        <v>0</v>
      </c>
      <c r="BJ164" s="40">
        <v>0</v>
      </c>
      <c r="BK164" s="40">
        <v>0</v>
      </c>
      <c r="BL164" s="40">
        <v>5662300.0600000005</v>
      </c>
      <c r="BM164" s="40">
        <v>5662300.0600000005</v>
      </c>
      <c r="BN164" s="40">
        <v>0</v>
      </c>
      <c r="BO164" s="40">
        <v>0</v>
      </c>
      <c r="BP164" s="40">
        <v>120946.28</v>
      </c>
      <c r="BQ164" s="40">
        <v>0</v>
      </c>
      <c r="BR164" s="40">
        <v>0</v>
      </c>
      <c r="BS164" s="40">
        <v>154322.79999999999</v>
      </c>
      <c r="BT164" s="40">
        <v>0</v>
      </c>
      <c r="BU164" s="40">
        <v>0</v>
      </c>
      <c r="BV164" s="40">
        <v>3712299.16</v>
      </c>
      <c r="BW164" s="40">
        <v>0</v>
      </c>
      <c r="BX164" s="40">
        <v>4346382.59</v>
      </c>
      <c r="BY164" s="40">
        <v>0</v>
      </c>
      <c r="BZ164" s="40">
        <v>8333950.8300000001</v>
      </c>
      <c r="CA164" s="40">
        <v>0</v>
      </c>
      <c r="CB164" s="40">
        <v>0</v>
      </c>
      <c r="CC164" s="40">
        <v>0</v>
      </c>
      <c r="CD164" s="40">
        <v>0</v>
      </c>
      <c r="CE164" s="40">
        <v>4127631.22</v>
      </c>
      <c r="CF164" s="40">
        <v>0</v>
      </c>
      <c r="CG164" s="40">
        <v>0</v>
      </c>
      <c r="CH164" s="40">
        <v>0</v>
      </c>
      <c r="CI164" s="40">
        <v>0</v>
      </c>
      <c r="CJ164" s="40">
        <v>0</v>
      </c>
      <c r="CK164" s="40">
        <v>9015516.0999999996</v>
      </c>
      <c r="CL164" s="40">
        <v>0</v>
      </c>
      <c r="CM164" s="40">
        <v>13143147.32</v>
      </c>
      <c r="CN164" s="40">
        <v>53768578.260000005</v>
      </c>
      <c r="CO164" s="40">
        <v>0</v>
      </c>
      <c r="CP164" s="40">
        <v>0</v>
      </c>
      <c r="CQ164" s="40">
        <v>0</v>
      </c>
      <c r="CR164" s="40">
        <v>0</v>
      </c>
      <c r="CS164" s="40">
        <v>0</v>
      </c>
      <c r="CT164" s="40">
        <v>0</v>
      </c>
      <c r="CU164" s="173" t="s">
        <v>1327</v>
      </c>
      <c r="CV164" s="40">
        <v>0</v>
      </c>
      <c r="CW164" s="40">
        <v>0</v>
      </c>
      <c r="CX164" s="40">
        <v>0</v>
      </c>
      <c r="CY164" s="40">
        <v>0</v>
      </c>
      <c r="CZ164" s="40">
        <v>0</v>
      </c>
      <c r="DA164" s="40">
        <v>0</v>
      </c>
      <c r="DB164" s="215" t="s">
        <v>1327</v>
      </c>
      <c r="DC164" s="40">
        <v>0</v>
      </c>
      <c r="DD164" s="40">
        <v>1694497.73</v>
      </c>
      <c r="DE164" s="40">
        <v>1488087.62</v>
      </c>
      <c r="DF164" s="40">
        <v>1694497.73</v>
      </c>
      <c r="DG164" s="40">
        <v>0</v>
      </c>
      <c r="DH164" s="40">
        <v>1488087.62</v>
      </c>
      <c r="DI164" s="215">
        <v>0.8781880280240919</v>
      </c>
      <c r="DJ164" s="212">
        <v>-206410.10999999987</v>
      </c>
      <c r="DK164" s="40">
        <v>0</v>
      </c>
      <c r="DL164" s="40">
        <v>0</v>
      </c>
      <c r="DM164" s="40">
        <v>1694497.73</v>
      </c>
      <c r="DN164" s="40">
        <v>0</v>
      </c>
      <c r="DO164" s="40">
        <v>1488087.62</v>
      </c>
      <c r="DP164" s="215">
        <v>0.8781880280240919</v>
      </c>
      <c r="DQ164" s="212">
        <v>-206410.10999999987</v>
      </c>
      <c r="DR164" s="40">
        <v>0</v>
      </c>
      <c r="DS164" s="40">
        <v>0</v>
      </c>
      <c r="DT164" s="40">
        <v>1694497.73</v>
      </c>
      <c r="DU164" s="40">
        <v>0</v>
      </c>
      <c r="DV164" s="40">
        <v>1488087.62</v>
      </c>
      <c r="DW164" s="215">
        <v>0.8781880280240919</v>
      </c>
      <c r="DX164" s="212">
        <v>-206410.10999999987</v>
      </c>
      <c r="DY164" s="40">
        <v>0</v>
      </c>
      <c r="DZ164" s="40">
        <v>231991.41</v>
      </c>
      <c r="EA164" s="40">
        <v>1694497.73</v>
      </c>
      <c r="EB164" s="40">
        <v>0</v>
      </c>
      <c r="EC164" s="40">
        <v>1720079.03</v>
      </c>
      <c r="ED164" s="215">
        <v>1.0150966859070387</v>
      </c>
      <c r="EE164" s="40">
        <v>25581.300000000047</v>
      </c>
      <c r="EF164" s="40">
        <v>0</v>
      </c>
      <c r="EG164" s="40">
        <v>0</v>
      </c>
      <c r="EH164" s="40">
        <v>1694497.73</v>
      </c>
      <c r="EI164" s="40">
        <v>0</v>
      </c>
      <c r="EJ164" s="40">
        <v>1720079.03</v>
      </c>
      <c r="EK164" s="215">
        <v>1.0150966859070387</v>
      </c>
      <c r="EL164" s="40">
        <v>25581.300000000047</v>
      </c>
      <c r="EM164" s="40">
        <v>1527927.53</v>
      </c>
      <c r="EN164" s="40">
        <v>0</v>
      </c>
      <c r="EO164" s="40">
        <v>3222425.26</v>
      </c>
      <c r="EP164" s="40">
        <v>0</v>
      </c>
      <c r="EQ164" s="40">
        <v>1720079.03</v>
      </c>
      <c r="ER164" s="215">
        <v>0.53378399535013576</v>
      </c>
      <c r="ES164" s="212">
        <v>-1502346.2299999997</v>
      </c>
      <c r="ET164" s="40">
        <v>0</v>
      </c>
      <c r="EU164" s="40">
        <v>3085698.97</v>
      </c>
      <c r="EV164" s="40">
        <v>3222425.26</v>
      </c>
      <c r="EW164" s="40">
        <v>0</v>
      </c>
      <c r="EX164" s="40">
        <v>4805778</v>
      </c>
      <c r="EY164" s="215">
        <v>1.4913543720173048</v>
      </c>
      <c r="EZ164" s="40">
        <v>1583352.7400000002</v>
      </c>
      <c r="FA164" s="40">
        <v>0</v>
      </c>
      <c r="FB164" s="40">
        <v>0</v>
      </c>
      <c r="FC164" s="40">
        <v>3222425.26</v>
      </c>
      <c r="FD164" s="40">
        <v>0</v>
      </c>
      <c r="FE164" s="40">
        <v>4805778</v>
      </c>
      <c r="FF164" s="215">
        <v>1.4913543720173048</v>
      </c>
      <c r="FG164" s="40">
        <v>1583352.7400000002</v>
      </c>
      <c r="FH164" s="40">
        <v>0</v>
      </c>
      <c r="FI164" s="40">
        <v>21823402.050000001</v>
      </c>
      <c r="FJ164" s="40">
        <v>0</v>
      </c>
      <c r="FK164" s="40">
        <v>0</v>
      </c>
      <c r="FL164" s="40">
        <v>0</v>
      </c>
      <c r="FM164" s="215" t="s">
        <v>1327</v>
      </c>
      <c r="FN164" s="40">
        <v>0</v>
      </c>
      <c r="FO164" s="40">
        <v>0</v>
      </c>
      <c r="FP164" s="40">
        <v>0</v>
      </c>
      <c r="FQ164" s="215" t="s">
        <v>1327</v>
      </c>
      <c r="FR164" s="40">
        <v>0</v>
      </c>
      <c r="FS164" s="40">
        <v>0</v>
      </c>
      <c r="FT164" s="40">
        <v>476993.93999999994</v>
      </c>
      <c r="FU164" s="215" t="s">
        <v>1327</v>
      </c>
      <c r="FV164" s="40">
        <v>-2347.4499999999825</v>
      </c>
      <c r="FW164" s="40">
        <v>0</v>
      </c>
      <c r="FX164" s="40">
        <v>0</v>
      </c>
      <c r="FY164" s="215" t="s">
        <v>1327</v>
      </c>
      <c r="FZ164" s="40">
        <v>0</v>
      </c>
      <c r="GA164" s="40">
        <v>0</v>
      </c>
      <c r="GB164" s="40">
        <v>0</v>
      </c>
      <c r="GC164" s="215" t="s">
        <v>1327</v>
      </c>
      <c r="GD164" s="40">
        <v>0</v>
      </c>
      <c r="GE164" s="283">
        <v>3222425.26</v>
      </c>
      <c r="GF164" s="283">
        <v>53316734.530000001</v>
      </c>
      <c r="GG164" s="284">
        <v>83678558</v>
      </c>
      <c r="GH164" s="285"/>
    </row>
    <row r="165" spans="1:190" ht="75" customHeight="1" x14ac:dyDescent="0.3">
      <c r="A165" s="254" t="s">
        <v>1248</v>
      </c>
      <c r="B165" s="35">
        <v>153</v>
      </c>
      <c r="C165" s="35">
        <v>9</v>
      </c>
      <c r="D165" s="38" t="s">
        <v>171</v>
      </c>
      <c r="E165" s="37" t="s">
        <v>326</v>
      </c>
      <c r="F165" s="37" t="s">
        <v>577</v>
      </c>
      <c r="G165" s="44">
        <v>4</v>
      </c>
      <c r="H165" s="38" t="s">
        <v>1248</v>
      </c>
      <c r="I165" s="41" t="s">
        <v>113</v>
      </c>
      <c r="J165" s="41" t="s">
        <v>5</v>
      </c>
      <c r="K165" s="38" t="s">
        <v>222</v>
      </c>
      <c r="L165" s="38" t="s">
        <v>225</v>
      </c>
      <c r="M165" s="40">
        <v>1215063.78</v>
      </c>
      <c r="N165" s="40">
        <v>1215063.78</v>
      </c>
      <c r="O165" s="40">
        <v>0</v>
      </c>
      <c r="P165" s="98">
        <v>1215063.78</v>
      </c>
      <c r="Q165" s="40">
        <v>0</v>
      </c>
      <c r="R165" s="40">
        <v>0</v>
      </c>
      <c r="S165" s="40">
        <v>0</v>
      </c>
      <c r="T165" s="40" t="s">
        <v>5</v>
      </c>
      <c r="U165" s="40">
        <v>0</v>
      </c>
      <c r="V165" s="40">
        <v>0</v>
      </c>
      <c r="W165" s="40">
        <v>0</v>
      </c>
      <c r="X165" s="40">
        <v>0</v>
      </c>
      <c r="Y165" s="40">
        <v>0</v>
      </c>
      <c r="Z165" s="40">
        <v>0</v>
      </c>
      <c r="AA165" s="40">
        <v>0</v>
      </c>
      <c r="AB165" s="40">
        <v>0</v>
      </c>
      <c r="AC165" s="40">
        <v>0</v>
      </c>
      <c r="AD165" s="40">
        <v>0</v>
      </c>
      <c r="AE165" s="40">
        <v>0</v>
      </c>
      <c r="AF165" s="40">
        <v>0</v>
      </c>
      <c r="AG165" s="40">
        <v>0</v>
      </c>
      <c r="AH165" s="40">
        <v>0</v>
      </c>
      <c r="AI165" s="40">
        <v>0</v>
      </c>
      <c r="AJ165" s="40">
        <v>0</v>
      </c>
      <c r="AK165" s="40">
        <v>0</v>
      </c>
      <c r="AL165" s="40">
        <v>0</v>
      </c>
      <c r="AM165" s="40">
        <v>0</v>
      </c>
      <c r="AN165" s="40">
        <v>0</v>
      </c>
      <c r="AO165" s="40">
        <v>0</v>
      </c>
      <c r="AP165" s="40">
        <v>0</v>
      </c>
      <c r="AQ165" s="40">
        <v>0</v>
      </c>
      <c r="AR165" s="40">
        <v>0</v>
      </c>
      <c r="AS165" s="40">
        <v>0</v>
      </c>
      <c r="AT165" s="40">
        <v>14115.98</v>
      </c>
      <c r="AU165" s="40">
        <v>60616.92</v>
      </c>
      <c r="AV165" s="40">
        <v>74498.500000000015</v>
      </c>
      <c r="AW165" s="40">
        <v>65127.700000000004</v>
      </c>
      <c r="AX165" s="40">
        <v>100082.65999999997</v>
      </c>
      <c r="AY165" s="40">
        <v>314441.76</v>
      </c>
      <c r="AZ165" s="40">
        <v>314441.76</v>
      </c>
      <c r="BA165" s="40">
        <v>92325.889999999985</v>
      </c>
      <c r="BB165" s="40">
        <v>92202.74</v>
      </c>
      <c r="BC165" s="40">
        <v>78625.710000000006</v>
      </c>
      <c r="BD165" s="40">
        <v>92006.81</v>
      </c>
      <c r="BE165" s="40">
        <v>68175.739999999991</v>
      </c>
      <c r="BF165" s="40">
        <v>53979.890000000007</v>
      </c>
      <c r="BG165" s="40">
        <v>98164.88</v>
      </c>
      <c r="BH165" s="40">
        <v>48591.359999999993</v>
      </c>
      <c r="BI165" s="40">
        <v>20150.960000000003</v>
      </c>
      <c r="BJ165" s="40">
        <v>19897.53</v>
      </c>
      <c r="BK165" s="40">
        <v>27701.39</v>
      </c>
      <c r="BL165" s="40">
        <v>54973.919999999998</v>
      </c>
      <c r="BM165" s="40">
        <v>746796.82000000007</v>
      </c>
      <c r="BN165" s="40">
        <v>23858.899999999998</v>
      </c>
      <c r="BO165" s="40">
        <v>12801.219999999998</v>
      </c>
      <c r="BP165" s="40">
        <v>13104.380000000001</v>
      </c>
      <c r="BQ165" s="40">
        <v>1112.1400000000001</v>
      </c>
      <c r="BR165" s="40">
        <v>0</v>
      </c>
      <c r="BS165" s="40">
        <v>2748.35</v>
      </c>
      <c r="BT165" s="40">
        <v>2785.9</v>
      </c>
      <c r="BU165" s="40">
        <v>6848.0599999999995</v>
      </c>
      <c r="BV165" s="40">
        <v>0</v>
      </c>
      <c r="BW165" s="40">
        <v>767.67</v>
      </c>
      <c r="BX165" s="40">
        <v>3269.61</v>
      </c>
      <c r="BY165" s="40">
        <v>5728.07</v>
      </c>
      <c r="BZ165" s="40">
        <v>73024.299999999988</v>
      </c>
      <c r="CA165" s="40">
        <v>0</v>
      </c>
      <c r="CB165" s="40">
        <v>0</v>
      </c>
      <c r="CC165" s="40">
        <v>0</v>
      </c>
      <c r="CD165" s="40">
        <v>0</v>
      </c>
      <c r="CE165" s="40">
        <v>0</v>
      </c>
      <c r="CF165" s="40">
        <v>0</v>
      </c>
      <c r="CG165" s="40">
        <v>0</v>
      </c>
      <c r="CH165" s="40">
        <v>19635</v>
      </c>
      <c r="CI165" s="40">
        <v>0</v>
      </c>
      <c r="CJ165" s="40">
        <v>0</v>
      </c>
      <c r="CK165" s="40">
        <v>0</v>
      </c>
      <c r="CL165" s="40">
        <v>0</v>
      </c>
      <c r="CM165" s="40">
        <v>19635</v>
      </c>
      <c r="CN165" s="40">
        <v>1147097.8800000001</v>
      </c>
      <c r="CO165" s="40">
        <v>0</v>
      </c>
      <c r="CP165" s="40">
        <v>0</v>
      </c>
      <c r="CQ165" s="40">
        <v>0</v>
      </c>
      <c r="CR165" s="40">
        <v>0</v>
      </c>
      <c r="CS165" s="40">
        <v>0</v>
      </c>
      <c r="CT165" s="40">
        <v>0</v>
      </c>
      <c r="CU165" s="173" t="s">
        <v>1327</v>
      </c>
      <c r="CV165" s="40">
        <v>0</v>
      </c>
      <c r="CW165" s="40">
        <v>0</v>
      </c>
      <c r="CX165" s="40">
        <v>0</v>
      </c>
      <c r="CY165" s="40">
        <v>0</v>
      </c>
      <c r="CZ165" s="40">
        <v>0</v>
      </c>
      <c r="DA165" s="40">
        <v>0</v>
      </c>
      <c r="DB165" s="215">
        <v>0</v>
      </c>
      <c r="DC165" s="40">
        <v>0</v>
      </c>
      <c r="DD165" s="40">
        <v>0</v>
      </c>
      <c r="DE165" s="40">
        <v>0</v>
      </c>
      <c r="DF165" s="40">
        <v>0</v>
      </c>
      <c r="DG165" s="40">
        <v>0</v>
      </c>
      <c r="DH165" s="40">
        <v>0</v>
      </c>
      <c r="DI165" s="215">
        <v>0</v>
      </c>
      <c r="DJ165" s="40">
        <v>0</v>
      </c>
      <c r="DK165" s="40">
        <v>0</v>
      </c>
      <c r="DL165" s="40">
        <v>0</v>
      </c>
      <c r="DM165" s="40">
        <v>0</v>
      </c>
      <c r="DN165" s="40">
        <v>0</v>
      </c>
      <c r="DO165" s="40">
        <v>0</v>
      </c>
      <c r="DP165" s="215" t="s">
        <v>1327</v>
      </c>
      <c r="DQ165" s="40">
        <v>0</v>
      </c>
      <c r="DR165" s="40">
        <v>0</v>
      </c>
      <c r="DS165" s="40">
        <v>0</v>
      </c>
      <c r="DT165" s="40">
        <v>0</v>
      </c>
      <c r="DU165" s="40">
        <v>0</v>
      </c>
      <c r="DV165" s="40">
        <v>0</v>
      </c>
      <c r="DW165" s="215" t="s">
        <v>1327</v>
      </c>
      <c r="DX165" s="40">
        <v>0</v>
      </c>
      <c r="DY165" s="40">
        <v>0</v>
      </c>
      <c r="DZ165" s="40">
        <v>0</v>
      </c>
      <c r="EA165" s="40">
        <v>0</v>
      </c>
      <c r="EB165" s="40">
        <v>0</v>
      </c>
      <c r="EC165" s="40">
        <v>0</v>
      </c>
      <c r="ED165" s="215" t="s">
        <v>1327</v>
      </c>
      <c r="EE165" s="40">
        <v>0</v>
      </c>
      <c r="EF165" s="40">
        <v>0</v>
      </c>
      <c r="EG165" s="40">
        <v>0</v>
      </c>
      <c r="EH165" s="40">
        <v>0</v>
      </c>
      <c r="EI165" s="40">
        <v>0</v>
      </c>
      <c r="EJ165" s="40">
        <v>0</v>
      </c>
      <c r="EK165" s="215" t="s">
        <v>1327</v>
      </c>
      <c r="EL165" s="40">
        <v>0</v>
      </c>
      <c r="EM165" s="40">
        <v>0</v>
      </c>
      <c r="EN165" s="40">
        <v>-6800</v>
      </c>
      <c r="EO165" s="40">
        <v>0</v>
      </c>
      <c r="EP165" s="40">
        <v>6800</v>
      </c>
      <c r="EQ165" s="40">
        <v>-6800</v>
      </c>
      <c r="ER165" s="215" t="s">
        <v>1327</v>
      </c>
      <c r="ES165" s="40">
        <v>-6800</v>
      </c>
      <c r="ET165" s="40">
        <v>0</v>
      </c>
      <c r="EU165" s="40">
        <v>0</v>
      </c>
      <c r="EV165" s="40">
        <v>0</v>
      </c>
      <c r="EW165" s="40">
        <v>6800</v>
      </c>
      <c r="EX165" s="40">
        <v>-6800</v>
      </c>
      <c r="EY165" s="215" t="s">
        <v>1327</v>
      </c>
      <c r="EZ165" s="40">
        <v>-6800</v>
      </c>
      <c r="FA165" s="40">
        <v>0</v>
      </c>
      <c r="FB165" s="40">
        <v>0</v>
      </c>
      <c r="FC165" s="40">
        <v>0</v>
      </c>
      <c r="FD165" s="40">
        <v>6800</v>
      </c>
      <c r="FE165" s="40">
        <v>-6800</v>
      </c>
      <c r="FF165" s="215" t="s">
        <v>1327</v>
      </c>
      <c r="FG165" s="40">
        <v>-6800</v>
      </c>
      <c r="FH165" s="40">
        <v>0</v>
      </c>
      <c r="FI165" s="40">
        <v>0</v>
      </c>
      <c r="FJ165" s="40">
        <v>0</v>
      </c>
      <c r="FK165" s="40">
        <v>0</v>
      </c>
      <c r="FL165" s="40">
        <v>0</v>
      </c>
      <c r="FM165" s="215" t="s">
        <v>1327</v>
      </c>
      <c r="FN165" s="40">
        <v>0</v>
      </c>
      <c r="FO165" s="40">
        <v>0</v>
      </c>
      <c r="FP165" s="40">
        <v>0</v>
      </c>
      <c r="FQ165" s="215" t="s">
        <v>1327</v>
      </c>
      <c r="FR165" s="40">
        <v>0</v>
      </c>
      <c r="FS165" s="40">
        <v>0</v>
      </c>
      <c r="FT165" s="40">
        <v>331676.28999999998</v>
      </c>
      <c r="FU165" s="215" t="s">
        <v>1327</v>
      </c>
      <c r="FV165" s="40">
        <v>-2410.9900000000052</v>
      </c>
      <c r="FW165" s="40">
        <v>0</v>
      </c>
      <c r="FX165" s="40">
        <v>0</v>
      </c>
      <c r="FY165" s="215" t="s">
        <v>1327</v>
      </c>
      <c r="FZ165" s="40">
        <v>0</v>
      </c>
      <c r="GA165" s="40">
        <v>0</v>
      </c>
      <c r="GB165" s="40">
        <v>0</v>
      </c>
      <c r="GC165" s="215" t="s">
        <v>1327</v>
      </c>
      <c r="GD165" s="40">
        <v>0</v>
      </c>
      <c r="GE165" s="283">
        <v>0</v>
      </c>
      <c r="GF165" s="283">
        <v>0</v>
      </c>
      <c r="GG165" s="284">
        <v>1153897.8800000001</v>
      </c>
      <c r="GH165" s="285"/>
    </row>
    <row r="166" spans="1:190" ht="75" customHeight="1" x14ac:dyDescent="0.3">
      <c r="A166" s="254" t="s">
        <v>1249</v>
      </c>
      <c r="B166" s="35">
        <v>154</v>
      </c>
      <c r="C166" s="35">
        <v>9</v>
      </c>
      <c r="D166" s="38" t="s">
        <v>171</v>
      </c>
      <c r="E166" s="37" t="s">
        <v>326</v>
      </c>
      <c r="F166" s="37" t="s">
        <v>577</v>
      </c>
      <c r="G166" s="44">
        <v>5</v>
      </c>
      <c r="H166" s="38"/>
      <c r="I166" s="41" t="s">
        <v>113</v>
      </c>
      <c r="J166" s="41" t="s">
        <v>5</v>
      </c>
      <c r="K166" s="38" t="s">
        <v>222</v>
      </c>
      <c r="L166" s="38" t="s">
        <v>225</v>
      </c>
      <c r="M166" s="40">
        <v>994701.33</v>
      </c>
      <c r="N166" s="40">
        <v>994701.33</v>
      </c>
      <c r="O166" s="40">
        <v>0</v>
      </c>
      <c r="P166" s="98">
        <v>994701.33</v>
      </c>
      <c r="Q166" s="40">
        <v>0</v>
      </c>
      <c r="R166" s="40">
        <v>0</v>
      </c>
      <c r="S166" s="40">
        <v>0</v>
      </c>
      <c r="T166" s="40" t="s">
        <v>5</v>
      </c>
      <c r="U166" s="40">
        <v>0</v>
      </c>
      <c r="V166" s="40">
        <v>0</v>
      </c>
      <c r="W166" s="40">
        <v>0</v>
      </c>
      <c r="X166" s="40">
        <v>0</v>
      </c>
      <c r="Y166" s="40">
        <v>0</v>
      </c>
      <c r="Z166" s="40">
        <v>0</v>
      </c>
      <c r="AA166" s="40">
        <v>0</v>
      </c>
      <c r="AB166" s="40">
        <v>0</v>
      </c>
      <c r="AC166" s="40">
        <v>0</v>
      </c>
      <c r="AD166" s="40">
        <v>0</v>
      </c>
      <c r="AE166" s="40">
        <v>0</v>
      </c>
      <c r="AF166" s="40">
        <v>0</v>
      </c>
      <c r="AG166" s="40">
        <v>0</v>
      </c>
      <c r="AH166" s="40">
        <v>0</v>
      </c>
      <c r="AI166" s="40">
        <v>0</v>
      </c>
      <c r="AJ166" s="40">
        <v>0</v>
      </c>
      <c r="AK166" s="40">
        <v>0</v>
      </c>
      <c r="AL166" s="40">
        <v>0</v>
      </c>
      <c r="AM166" s="40">
        <v>0</v>
      </c>
      <c r="AN166" s="40">
        <v>0</v>
      </c>
      <c r="AO166" s="40">
        <v>0</v>
      </c>
      <c r="AP166" s="40">
        <v>0</v>
      </c>
      <c r="AQ166" s="40">
        <v>0</v>
      </c>
      <c r="AR166" s="40">
        <v>0</v>
      </c>
      <c r="AS166" s="40">
        <v>0</v>
      </c>
      <c r="AT166" s="40">
        <v>0</v>
      </c>
      <c r="AU166" s="40">
        <v>0</v>
      </c>
      <c r="AV166" s="40">
        <v>0</v>
      </c>
      <c r="AW166" s="40">
        <v>0</v>
      </c>
      <c r="AX166" s="40">
        <v>0</v>
      </c>
      <c r="AY166" s="40">
        <v>0</v>
      </c>
      <c r="AZ166" s="40">
        <v>0</v>
      </c>
      <c r="BA166" s="40">
        <v>0</v>
      </c>
      <c r="BB166" s="40">
        <v>0</v>
      </c>
      <c r="BC166" s="40">
        <v>0</v>
      </c>
      <c r="BD166" s="40">
        <v>0</v>
      </c>
      <c r="BE166" s="40">
        <v>0</v>
      </c>
      <c r="BF166" s="40">
        <v>0</v>
      </c>
      <c r="BG166" s="40">
        <v>0</v>
      </c>
      <c r="BH166" s="40">
        <v>0</v>
      </c>
      <c r="BI166" s="40">
        <v>0</v>
      </c>
      <c r="BJ166" s="40">
        <v>0</v>
      </c>
      <c r="BK166" s="40">
        <v>6267.39</v>
      </c>
      <c r="BL166" s="40">
        <v>14678.38</v>
      </c>
      <c r="BM166" s="40">
        <v>20945.77</v>
      </c>
      <c r="BN166" s="40">
        <v>50619.659999999996</v>
      </c>
      <c r="BO166" s="40">
        <v>20946.48</v>
      </c>
      <c r="BP166" s="40">
        <v>38294.270000000004</v>
      </c>
      <c r="BQ166" s="40">
        <v>52044.85</v>
      </c>
      <c r="BR166" s="40">
        <v>38566.130000000005</v>
      </c>
      <c r="BS166" s="40">
        <v>19970.310000000001</v>
      </c>
      <c r="BT166" s="40">
        <v>51655.44</v>
      </c>
      <c r="BU166" s="40">
        <v>53730.69</v>
      </c>
      <c r="BV166" s="40">
        <v>36473.17</v>
      </c>
      <c r="BW166" s="40">
        <v>45978.850000000006</v>
      </c>
      <c r="BX166" s="40">
        <v>66367.189999999988</v>
      </c>
      <c r="BY166" s="40">
        <v>149582.63000000003</v>
      </c>
      <c r="BZ166" s="40">
        <v>624229.67000000004</v>
      </c>
      <c r="CA166" s="40">
        <v>7444.6900000000005</v>
      </c>
      <c r="CB166" s="40">
        <v>109035.29000000001</v>
      </c>
      <c r="CC166" s="40">
        <v>11709.869999999999</v>
      </c>
      <c r="CD166" s="40">
        <v>49188.1</v>
      </c>
      <c r="CE166" s="40">
        <v>40514.270000000004</v>
      </c>
      <c r="CF166" s="40">
        <v>14743.989999999962</v>
      </c>
      <c r="CG166" s="40">
        <v>0</v>
      </c>
      <c r="CH166" s="40">
        <v>16777.419999999998</v>
      </c>
      <c r="CI166" s="40">
        <v>4343.41</v>
      </c>
      <c r="CJ166" s="40">
        <v>0</v>
      </c>
      <c r="CK166" s="40">
        <v>0</v>
      </c>
      <c r="CL166" s="40">
        <v>25127.43</v>
      </c>
      <c r="CM166" s="40">
        <v>278884.47000000003</v>
      </c>
      <c r="CN166" s="40">
        <v>936702.79000000015</v>
      </c>
      <c r="CO166" s="40">
        <v>-7475.78</v>
      </c>
      <c r="CP166" s="40">
        <v>20118.66</v>
      </c>
      <c r="CQ166" s="40">
        <v>13318.66</v>
      </c>
      <c r="CR166" s="40">
        <v>12642.880000000001</v>
      </c>
      <c r="CS166" s="40">
        <v>7475.78</v>
      </c>
      <c r="CT166" s="40">
        <v>5842.88</v>
      </c>
      <c r="CU166" s="173">
        <v>0.46214786504340782</v>
      </c>
      <c r="CV166" s="40">
        <v>-6800.0000000000009</v>
      </c>
      <c r="CW166" s="40">
        <v>0</v>
      </c>
      <c r="CX166" s="40">
        <v>6800</v>
      </c>
      <c r="CY166" s="40">
        <v>12642.880000000001</v>
      </c>
      <c r="CZ166" s="40">
        <v>7475.78</v>
      </c>
      <c r="DA166" s="40">
        <v>12642.880000000001</v>
      </c>
      <c r="DB166" s="215">
        <v>1</v>
      </c>
      <c r="DC166" s="40">
        <v>0</v>
      </c>
      <c r="DD166" s="40">
        <v>0</v>
      </c>
      <c r="DE166" s="40">
        <v>0</v>
      </c>
      <c r="DF166" s="40">
        <v>12642.880000000001</v>
      </c>
      <c r="DG166" s="40">
        <v>7475.78</v>
      </c>
      <c r="DH166" s="40">
        <v>12642.880000000001</v>
      </c>
      <c r="DI166" s="215">
        <v>1</v>
      </c>
      <c r="DJ166" s="40">
        <v>0</v>
      </c>
      <c r="DK166" s="40">
        <v>0</v>
      </c>
      <c r="DL166" s="40">
        <v>0</v>
      </c>
      <c r="DM166" s="40">
        <v>12642.880000000001</v>
      </c>
      <c r="DN166" s="40">
        <v>7475.78</v>
      </c>
      <c r="DO166" s="40">
        <v>12642.880000000001</v>
      </c>
      <c r="DP166" s="215">
        <v>1</v>
      </c>
      <c r="DQ166" s="40">
        <v>0</v>
      </c>
      <c r="DR166" s="40">
        <v>0</v>
      </c>
      <c r="DS166" s="40">
        <v>0</v>
      </c>
      <c r="DT166" s="40">
        <v>12642.880000000001</v>
      </c>
      <c r="DU166" s="40">
        <v>7475.78</v>
      </c>
      <c r="DV166" s="40">
        <v>12642.880000000001</v>
      </c>
      <c r="DW166" s="215">
        <v>1</v>
      </c>
      <c r="DX166" s="40">
        <v>0</v>
      </c>
      <c r="DY166" s="40">
        <v>0</v>
      </c>
      <c r="DZ166" s="40">
        <v>0</v>
      </c>
      <c r="EA166" s="40">
        <v>12642.880000000001</v>
      </c>
      <c r="EB166" s="40">
        <v>7475.78</v>
      </c>
      <c r="EC166" s="40">
        <v>12642.880000000001</v>
      </c>
      <c r="ED166" s="215">
        <v>1</v>
      </c>
      <c r="EE166" s="40">
        <v>0</v>
      </c>
      <c r="EF166" s="40">
        <v>0</v>
      </c>
      <c r="EG166" s="40">
        <v>0</v>
      </c>
      <c r="EH166" s="40">
        <v>12642.880000000001</v>
      </c>
      <c r="EI166" s="40">
        <v>7475.78</v>
      </c>
      <c r="EJ166" s="40">
        <v>12642.880000000001</v>
      </c>
      <c r="EK166" s="215">
        <v>1</v>
      </c>
      <c r="EL166" s="40">
        <v>0</v>
      </c>
      <c r="EM166" s="40">
        <v>0</v>
      </c>
      <c r="EN166" s="40">
        <v>0</v>
      </c>
      <c r="EO166" s="40">
        <v>12642.880000000001</v>
      </c>
      <c r="EP166" s="40">
        <v>7475.78</v>
      </c>
      <c r="EQ166" s="40">
        <v>12642.880000000001</v>
      </c>
      <c r="ER166" s="215">
        <v>1</v>
      </c>
      <c r="ES166" s="40">
        <v>0</v>
      </c>
      <c r="ET166" s="40">
        <v>0</v>
      </c>
      <c r="EU166" s="40">
        <v>0</v>
      </c>
      <c r="EV166" s="40">
        <v>12642.880000000001</v>
      </c>
      <c r="EW166" s="40">
        <v>7475.78</v>
      </c>
      <c r="EX166" s="40">
        <v>12642.880000000001</v>
      </c>
      <c r="EY166" s="215">
        <v>1</v>
      </c>
      <c r="EZ166" s="40">
        <v>0</v>
      </c>
      <c r="FA166" s="40">
        <v>0</v>
      </c>
      <c r="FB166" s="40">
        <v>0</v>
      </c>
      <c r="FC166" s="40">
        <v>12642.880000000001</v>
      </c>
      <c r="FD166" s="40">
        <v>7475.78</v>
      </c>
      <c r="FE166" s="40">
        <v>12642.880000000001</v>
      </c>
      <c r="FF166" s="215">
        <v>1</v>
      </c>
      <c r="FG166" s="40">
        <v>0</v>
      </c>
      <c r="FH166" s="40">
        <v>0</v>
      </c>
      <c r="FI166" s="40">
        <v>0</v>
      </c>
      <c r="FJ166" s="40">
        <v>0</v>
      </c>
      <c r="FK166" s="40">
        <v>0</v>
      </c>
      <c r="FL166" s="40">
        <v>0</v>
      </c>
      <c r="FM166" s="215" t="s">
        <v>1327</v>
      </c>
      <c r="FN166" s="40">
        <v>0</v>
      </c>
      <c r="FO166" s="40">
        <v>0</v>
      </c>
      <c r="FP166" s="40">
        <v>0</v>
      </c>
      <c r="FQ166" s="215" t="s">
        <v>1327</v>
      </c>
      <c r="FR166" s="40">
        <v>0</v>
      </c>
      <c r="FS166" s="40">
        <v>0</v>
      </c>
      <c r="FT166" s="40">
        <v>9286.7000000000007</v>
      </c>
      <c r="FU166" s="215" t="s">
        <v>1327</v>
      </c>
      <c r="FV166" s="40">
        <v>-8128.96</v>
      </c>
      <c r="FW166" s="40">
        <v>0</v>
      </c>
      <c r="FX166" s="40">
        <v>0</v>
      </c>
      <c r="FY166" s="215" t="s">
        <v>1327</v>
      </c>
      <c r="FZ166" s="40">
        <v>0</v>
      </c>
      <c r="GA166" s="40">
        <v>0</v>
      </c>
      <c r="GB166" s="40">
        <v>0</v>
      </c>
      <c r="GC166" s="215" t="s">
        <v>1327</v>
      </c>
      <c r="GD166" s="40">
        <v>0</v>
      </c>
      <c r="GE166" s="283">
        <v>12642.880000000001</v>
      </c>
      <c r="GF166" s="283">
        <v>0</v>
      </c>
      <c r="GG166" s="284">
        <v>936702.79</v>
      </c>
      <c r="GH166" s="285"/>
    </row>
    <row r="167" spans="1:190" ht="75" customHeight="1" x14ac:dyDescent="0.3">
      <c r="A167" s="254" t="s">
        <v>1250</v>
      </c>
      <c r="B167" s="35">
        <v>155</v>
      </c>
      <c r="C167" s="35">
        <v>9</v>
      </c>
      <c r="D167" s="38" t="s">
        <v>171</v>
      </c>
      <c r="E167" s="37" t="s">
        <v>326</v>
      </c>
      <c r="F167" s="37" t="s">
        <v>577</v>
      </c>
      <c r="G167" s="44">
        <v>6</v>
      </c>
      <c r="H167" s="38"/>
      <c r="I167" s="41" t="s">
        <v>113</v>
      </c>
      <c r="J167" s="41" t="s">
        <v>5</v>
      </c>
      <c r="K167" s="38" t="s">
        <v>222</v>
      </c>
      <c r="L167" s="38" t="s">
        <v>225</v>
      </c>
      <c r="M167" s="40">
        <v>203800.25</v>
      </c>
      <c r="N167" s="40">
        <v>203800.25</v>
      </c>
      <c r="O167" s="40">
        <v>0</v>
      </c>
      <c r="P167" s="98">
        <v>203800.25</v>
      </c>
      <c r="Q167" s="40">
        <v>0</v>
      </c>
      <c r="R167" s="40">
        <v>0</v>
      </c>
      <c r="S167" s="40">
        <v>0</v>
      </c>
      <c r="T167" s="40" t="s">
        <v>5</v>
      </c>
      <c r="U167" s="40">
        <v>0</v>
      </c>
      <c r="V167" s="40">
        <v>0</v>
      </c>
      <c r="W167" s="40">
        <v>0</v>
      </c>
      <c r="X167" s="40">
        <v>0</v>
      </c>
      <c r="Y167" s="40">
        <v>0</v>
      </c>
      <c r="Z167" s="40">
        <v>0</v>
      </c>
      <c r="AA167" s="40">
        <v>0</v>
      </c>
      <c r="AB167" s="40">
        <v>0</v>
      </c>
      <c r="AC167" s="40">
        <v>0</v>
      </c>
      <c r="AD167" s="40">
        <v>0</v>
      </c>
      <c r="AE167" s="40">
        <v>0</v>
      </c>
      <c r="AF167" s="40">
        <v>0</v>
      </c>
      <c r="AG167" s="40">
        <v>0</v>
      </c>
      <c r="AH167" s="40">
        <v>0</v>
      </c>
      <c r="AI167" s="40">
        <v>0</v>
      </c>
      <c r="AJ167" s="40">
        <v>0</v>
      </c>
      <c r="AK167" s="40">
        <v>0</v>
      </c>
      <c r="AL167" s="40">
        <v>0</v>
      </c>
      <c r="AM167" s="40">
        <v>0</v>
      </c>
      <c r="AN167" s="40">
        <v>0</v>
      </c>
      <c r="AO167" s="40">
        <v>0</v>
      </c>
      <c r="AP167" s="40">
        <v>0</v>
      </c>
      <c r="AQ167" s="40">
        <v>0</v>
      </c>
      <c r="AR167" s="40">
        <v>0</v>
      </c>
      <c r="AS167" s="40">
        <v>0</v>
      </c>
      <c r="AT167" s="40">
        <v>0</v>
      </c>
      <c r="AU167" s="40">
        <v>0</v>
      </c>
      <c r="AV167" s="40">
        <v>0</v>
      </c>
      <c r="AW167" s="40">
        <v>0</v>
      </c>
      <c r="AX167" s="40">
        <v>0</v>
      </c>
      <c r="AY167" s="40">
        <v>0</v>
      </c>
      <c r="AZ167" s="40">
        <v>0</v>
      </c>
      <c r="BA167" s="40">
        <v>0</v>
      </c>
      <c r="BB167" s="40">
        <v>0</v>
      </c>
      <c r="BC167" s="40">
        <v>0</v>
      </c>
      <c r="BD167" s="40">
        <v>0</v>
      </c>
      <c r="BE167" s="40">
        <v>0</v>
      </c>
      <c r="BF167" s="40">
        <v>0</v>
      </c>
      <c r="BG167" s="40">
        <v>0</v>
      </c>
      <c r="BH167" s="40">
        <v>0</v>
      </c>
      <c r="BI167" s="40">
        <v>0</v>
      </c>
      <c r="BJ167" s="40">
        <v>0</v>
      </c>
      <c r="BK167" s="40">
        <v>0</v>
      </c>
      <c r="BL167" s="40">
        <v>0</v>
      </c>
      <c r="BM167" s="40">
        <v>0</v>
      </c>
      <c r="BN167" s="40">
        <v>0</v>
      </c>
      <c r="BO167" s="40">
        <v>0</v>
      </c>
      <c r="BP167" s="40">
        <v>0</v>
      </c>
      <c r="BQ167" s="40">
        <v>0</v>
      </c>
      <c r="BR167" s="40">
        <v>0</v>
      </c>
      <c r="BS167" s="40">
        <v>77681.289999999994</v>
      </c>
      <c r="BT167" s="40">
        <v>7616.8</v>
      </c>
      <c r="BU167" s="40">
        <v>7110.87</v>
      </c>
      <c r="BV167" s="40">
        <v>0</v>
      </c>
      <c r="BW167" s="40">
        <v>0</v>
      </c>
      <c r="BX167" s="40">
        <v>0</v>
      </c>
      <c r="BY167" s="129">
        <v>16299.95</v>
      </c>
      <c r="BZ167" s="129">
        <v>108708.90999999999</v>
      </c>
      <c r="CA167" s="40">
        <v>0</v>
      </c>
      <c r="CB167" s="40">
        <v>0</v>
      </c>
      <c r="CC167" s="40">
        <v>0</v>
      </c>
      <c r="CD167" s="40">
        <v>0</v>
      </c>
      <c r="CE167" s="40">
        <v>0</v>
      </c>
      <c r="CF167" s="40">
        <v>0</v>
      </c>
      <c r="CG167" s="40">
        <v>0</v>
      </c>
      <c r="CH167" s="40">
        <v>0</v>
      </c>
      <c r="CI167" s="40">
        <v>9430.64</v>
      </c>
      <c r="CJ167" s="40">
        <v>0</v>
      </c>
      <c r="CK167" s="40">
        <v>0</v>
      </c>
      <c r="CL167" s="40">
        <v>0</v>
      </c>
      <c r="CM167" s="40">
        <v>9430.64</v>
      </c>
      <c r="CN167" s="40">
        <v>120304.68999999999</v>
      </c>
      <c r="CO167" s="40">
        <v>0</v>
      </c>
      <c r="CP167" s="40">
        <v>0</v>
      </c>
      <c r="CQ167" s="40">
        <v>5735.14</v>
      </c>
      <c r="CR167" s="40">
        <v>0</v>
      </c>
      <c r="CS167" s="40">
        <v>0</v>
      </c>
      <c r="CT167" s="40">
        <v>5735.14</v>
      </c>
      <c r="CU167" s="173" t="s">
        <v>1327</v>
      </c>
      <c r="CV167" s="40">
        <v>5735.14</v>
      </c>
      <c r="CW167" s="40">
        <v>5735.14</v>
      </c>
      <c r="CX167" s="40">
        <v>0</v>
      </c>
      <c r="CY167" s="40">
        <v>5735.14</v>
      </c>
      <c r="CZ167" s="40">
        <v>0</v>
      </c>
      <c r="DA167" s="40">
        <v>5735.14</v>
      </c>
      <c r="DB167" s="215">
        <v>1</v>
      </c>
      <c r="DC167" s="40">
        <v>0</v>
      </c>
      <c r="DD167" s="40">
        <v>0</v>
      </c>
      <c r="DE167" s="40">
        <v>0</v>
      </c>
      <c r="DF167" s="40">
        <v>5735.14</v>
      </c>
      <c r="DG167" s="40">
        <v>0</v>
      </c>
      <c r="DH167" s="40">
        <v>5735.14</v>
      </c>
      <c r="DI167" s="215">
        <v>1</v>
      </c>
      <c r="DJ167" s="40">
        <v>0</v>
      </c>
      <c r="DK167" s="40">
        <v>48960</v>
      </c>
      <c r="DL167" s="40">
        <v>-3570</v>
      </c>
      <c r="DM167" s="40">
        <v>54695.14</v>
      </c>
      <c r="DN167" s="40">
        <v>3570</v>
      </c>
      <c r="DO167" s="40">
        <v>2165.1400000000003</v>
      </c>
      <c r="DP167" s="215">
        <v>3.9585601206981104E-2</v>
      </c>
      <c r="DQ167" s="40">
        <v>-52530</v>
      </c>
      <c r="DR167" s="40">
        <v>0</v>
      </c>
      <c r="DS167" s="40">
        <v>0</v>
      </c>
      <c r="DT167" s="40">
        <v>54695.14</v>
      </c>
      <c r="DU167" s="40">
        <v>3570</v>
      </c>
      <c r="DV167" s="40">
        <v>2165.1400000000003</v>
      </c>
      <c r="DW167" s="215">
        <v>3.9585601206981104E-2</v>
      </c>
      <c r="DX167" s="40">
        <v>-52530</v>
      </c>
      <c r="DY167" s="40">
        <v>0</v>
      </c>
      <c r="DZ167" s="40">
        <v>0</v>
      </c>
      <c r="EA167" s="40">
        <v>54695.14</v>
      </c>
      <c r="EB167" s="40">
        <v>3570</v>
      </c>
      <c r="EC167" s="40">
        <v>2165.1400000000003</v>
      </c>
      <c r="ED167" s="215">
        <v>3.9585601206981104E-2</v>
      </c>
      <c r="EE167" s="40">
        <v>-52530</v>
      </c>
      <c r="EF167" s="40">
        <v>0</v>
      </c>
      <c r="EG167" s="40">
        <v>0</v>
      </c>
      <c r="EH167" s="40">
        <v>54695.14</v>
      </c>
      <c r="EI167" s="40">
        <v>3570</v>
      </c>
      <c r="EJ167" s="40">
        <v>2165.1400000000003</v>
      </c>
      <c r="EK167" s="215">
        <v>3.9585601206981104E-2</v>
      </c>
      <c r="EL167" s="40">
        <v>-52530</v>
      </c>
      <c r="EM167" s="40">
        <v>0</v>
      </c>
      <c r="EN167" s="40">
        <v>0</v>
      </c>
      <c r="EO167" s="40">
        <v>54695.14</v>
      </c>
      <c r="EP167" s="40">
        <v>3570</v>
      </c>
      <c r="EQ167" s="40">
        <v>2165.1400000000003</v>
      </c>
      <c r="ER167" s="215">
        <v>3.9585601206981104E-2</v>
      </c>
      <c r="ES167" s="40">
        <v>-52530</v>
      </c>
      <c r="ET167" s="40">
        <v>0</v>
      </c>
      <c r="EU167" s="40">
        <v>0</v>
      </c>
      <c r="EV167" s="40">
        <v>54695.14</v>
      </c>
      <c r="EW167" s="40">
        <v>3570</v>
      </c>
      <c r="EX167" s="40">
        <v>2165.1400000000003</v>
      </c>
      <c r="EY167" s="215">
        <v>3.9585601206981104E-2</v>
      </c>
      <c r="EZ167" s="40">
        <v>-52530</v>
      </c>
      <c r="FA167" s="40">
        <v>0</v>
      </c>
      <c r="FB167" s="40">
        <v>0</v>
      </c>
      <c r="FC167" s="40">
        <v>54695.14</v>
      </c>
      <c r="FD167" s="40">
        <v>3570</v>
      </c>
      <c r="FE167" s="40">
        <v>2165.1400000000003</v>
      </c>
      <c r="FF167" s="215">
        <v>3.9585601206981104E-2</v>
      </c>
      <c r="FG167" s="40">
        <v>-52530</v>
      </c>
      <c r="FH167" s="40">
        <v>0</v>
      </c>
      <c r="FI167" s="40">
        <v>0</v>
      </c>
      <c r="FJ167" s="40">
        <v>0</v>
      </c>
      <c r="FK167" s="40">
        <v>0</v>
      </c>
      <c r="FL167" s="40">
        <v>0</v>
      </c>
      <c r="FM167" s="215" t="s">
        <v>1327</v>
      </c>
      <c r="FN167" s="40">
        <v>0</v>
      </c>
      <c r="FO167" s="40">
        <v>0</v>
      </c>
      <c r="FP167" s="40">
        <v>0</v>
      </c>
      <c r="FQ167" s="215" t="s">
        <v>1327</v>
      </c>
      <c r="FR167" s="40">
        <v>0</v>
      </c>
      <c r="FS167" s="40">
        <v>0</v>
      </c>
      <c r="FT167" s="40">
        <v>663537.16</v>
      </c>
      <c r="FU167" s="215" t="s">
        <v>1327</v>
      </c>
      <c r="FV167" s="40">
        <v>-8828.9400000000605</v>
      </c>
      <c r="FW167" s="40">
        <v>0</v>
      </c>
      <c r="FX167" s="40">
        <v>0</v>
      </c>
      <c r="FY167" s="215" t="s">
        <v>1327</v>
      </c>
      <c r="FZ167" s="40">
        <v>0</v>
      </c>
      <c r="GA167" s="40">
        <v>0</v>
      </c>
      <c r="GB167" s="40">
        <v>0</v>
      </c>
      <c r="GC167" s="215" t="s">
        <v>1327</v>
      </c>
      <c r="GD167" s="40">
        <v>0</v>
      </c>
      <c r="GE167" s="283">
        <v>54695.14</v>
      </c>
      <c r="GF167" s="283">
        <v>23970</v>
      </c>
      <c r="GG167" s="284">
        <v>196804.69</v>
      </c>
      <c r="GH167" s="285"/>
    </row>
    <row r="168" spans="1:190" ht="75" customHeight="1" x14ac:dyDescent="0.3">
      <c r="A168" s="254" t="s">
        <v>1253</v>
      </c>
      <c r="B168" s="35">
        <v>156</v>
      </c>
      <c r="C168" s="35">
        <v>9</v>
      </c>
      <c r="D168" s="38" t="s">
        <v>171</v>
      </c>
      <c r="E168" s="37" t="s">
        <v>326</v>
      </c>
      <c r="F168" s="37" t="s">
        <v>577</v>
      </c>
      <c r="G168" s="44">
        <v>9</v>
      </c>
      <c r="H168" s="38"/>
      <c r="I168" s="41" t="s">
        <v>113</v>
      </c>
      <c r="J168" s="41" t="s">
        <v>5</v>
      </c>
      <c r="K168" s="38" t="s">
        <v>222</v>
      </c>
      <c r="L168" s="38" t="s">
        <v>225</v>
      </c>
      <c r="M168" s="40">
        <v>0</v>
      </c>
      <c r="N168" s="40">
        <v>0</v>
      </c>
      <c r="O168" s="40">
        <v>0</v>
      </c>
      <c r="P168" s="98">
        <v>0</v>
      </c>
      <c r="Q168" s="40">
        <v>0</v>
      </c>
      <c r="R168" s="40">
        <v>0</v>
      </c>
      <c r="S168" s="40">
        <v>0</v>
      </c>
      <c r="T168" s="40" t="s">
        <v>5</v>
      </c>
      <c r="U168" s="40"/>
      <c r="V168" s="40"/>
      <c r="W168" s="40"/>
      <c r="X168" s="40"/>
      <c r="Y168" s="40"/>
      <c r="Z168" s="40"/>
      <c r="AA168" s="40"/>
      <c r="AB168" s="40"/>
      <c r="AC168" s="40"/>
      <c r="AD168" s="40"/>
      <c r="AE168" s="40"/>
      <c r="AF168" s="40"/>
      <c r="AG168" s="40"/>
      <c r="AH168" s="40"/>
      <c r="AI168" s="40"/>
      <c r="AJ168" s="40"/>
      <c r="AK168" s="40"/>
      <c r="AL168" s="40">
        <v>0</v>
      </c>
      <c r="AM168" s="40"/>
      <c r="AN168" s="40"/>
      <c r="AO168" s="40"/>
      <c r="AP168" s="40"/>
      <c r="AQ168" s="40"/>
      <c r="AR168" s="40"/>
      <c r="AS168" s="40"/>
      <c r="AT168" s="40"/>
      <c r="AU168" s="40"/>
      <c r="AV168" s="40"/>
      <c r="AW168" s="40"/>
      <c r="AX168" s="40"/>
      <c r="AY168" s="40">
        <v>0</v>
      </c>
      <c r="AZ168" s="40">
        <v>0</v>
      </c>
      <c r="BA168" s="40">
        <v>0</v>
      </c>
      <c r="BB168" s="40">
        <v>0</v>
      </c>
      <c r="BC168" s="40">
        <v>0</v>
      </c>
      <c r="BD168" s="40">
        <v>0</v>
      </c>
      <c r="BE168" s="40">
        <v>0</v>
      </c>
      <c r="BF168" s="40">
        <v>0</v>
      </c>
      <c r="BG168" s="40">
        <v>0</v>
      </c>
      <c r="BH168" s="40">
        <v>0</v>
      </c>
      <c r="BI168" s="40">
        <v>0</v>
      </c>
      <c r="BJ168" s="40">
        <v>0</v>
      </c>
      <c r="BK168" s="40">
        <v>0</v>
      </c>
      <c r="BL168" s="40">
        <v>0</v>
      </c>
      <c r="BM168" s="40">
        <v>0</v>
      </c>
      <c r="BN168" s="40">
        <v>0</v>
      </c>
      <c r="BO168" s="40">
        <v>0</v>
      </c>
      <c r="BP168" s="40">
        <v>0</v>
      </c>
      <c r="BQ168" s="40">
        <v>0</v>
      </c>
      <c r="BR168" s="40">
        <v>0</v>
      </c>
      <c r="BS168" s="40">
        <v>0</v>
      </c>
      <c r="BT168" s="40">
        <v>0</v>
      </c>
      <c r="BU168" s="40">
        <v>0</v>
      </c>
      <c r="BV168" s="40">
        <v>0</v>
      </c>
      <c r="BW168" s="40">
        <v>0</v>
      </c>
      <c r="BX168" s="40">
        <v>0</v>
      </c>
      <c r="BY168" s="40">
        <v>0</v>
      </c>
      <c r="BZ168" s="40">
        <v>0</v>
      </c>
      <c r="CA168" s="40">
        <v>0</v>
      </c>
      <c r="CB168" s="40">
        <v>0</v>
      </c>
      <c r="CC168" s="40">
        <v>0</v>
      </c>
      <c r="CD168" s="40">
        <v>0</v>
      </c>
      <c r="CE168" s="40">
        <v>0</v>
      </c>
      <c r="CF168" s="40">
        <v>0</v>
      </c>
      <c r="CG168" s="40">
        <v>0</v>
      </c>
      <c r="CH168" s="40">
        <v>0</v>
      </c>
      <c r="CI168" s="40">
        <v>0</v>
      </c>
      <c r="CJ168" s="40">
        <v>0</v>
      </c>
      <c r="CK168" s="40">
        <v>0</v>
      </c>
      <c r="CL168" s="40">
        <v>0</v>
      </c>
      <c r="CM168" s="40">
        <v>0</v>
      </c>
      <c r="CN168" s="40">
        <v>0</v>
      </c>
      <c r="CO168" s="40">
        <v>0</v>
      </c>
      <c r="CP168" s="40">
        <v>0</v>
      </c>
      <c r="CQ168" s="40">
        <v>0</v>
      </c>
      <c r="CR168" s="40">
        <v>0</v>
      </c>
      <c r="CS168" s="40">
        <v>0</v>
      </c>
      <c r="CT168" s="40">
        <v>0</v>
      </c>
      <c r="CU168" s="173" t="s">
        <v>1327</v>
      </c>
      <c r="CV168" s="40">
        <v>0</v>
      </c>
      <c r="CW168" s="40">
        <v>0</v>
      </c>
      <c r="CX168" s="40">
        <v>0</v>
      </c>
      <c r="CY168" s="40">
        <v>0</v>
      </c>
      <c r="CZ168" s="40">
        <v>0</v>
      </c>
      <c r="DA168" s="40">
        <v>0</v>
      </c>
      <c r="DB168" s="215" t="s">
        <v>1327</v>
      </c>
      <c r="DC168" s="40">
        <v>0</v>
      </c>
      <c r="DD168" s="40">
        <v>0</v>
      </c>
      <c r="DE168" s="40">
        <v>0</v>
      </c>
      <c r="DF168" s="40">
        <v>0</v>
      </c>
      <c r="DG168" s="40">
        <v>0</v>
      </c>
      <c r="DH168" s="40">
        <v>0</v>
      </c>
      <c r="DI168" s="215" t="s">
        <v>1327</v>
      </c>
      <c r="DJ168" s="40">
        <v>0</v>
      </c>
      <c r="DK168" s="40">
        <v>0</v>
      </c>
      <c r="DL168" s="40">
        <v>0</v>
      </c>
      <c r="DM168" s="40">
        <v>0</v>
      </c>
      <c r="DN168" s="40">
        <v>0</v>
      </c>
      <c r="DO168" s="40">
        <v>0</v>
      </c>
      <c r="DP168" s="215" t="s">
        <v>1327</v>
      </c>
      <c r="DQ168" s="40">
        <v>0</v>
      </c>
      <c r="DR168" s="40">
        <v>0</v>
      </c>
      <c r="DS168" s="40">
        <v>0</v>
      </c>
      <c r="DT168" s="40">
        <v>0</v>
      </c>
      <c r="DU168" s="40">
        <v>0</v>
      </c>
      <c r="DV168" s="40">
        <v>0</v>
      </c>
      <c r="DW168" s="215" t="s">
        <v>1327</v>
      </c>
      <c r="DX168" s="40">
        <v>0</v>
      </c>
      <c r="DY168" s="40">
        <v>0</v>
      </c>
      <c r="DZ168" s="40">
        <v>0</v>
      </c>
      <c r="EA168" s="40">
        <v>0</v>
      </c>
      <c r="EB168" s="40">
        <v>0</v>
      </c>
      <c r="EC168" s="40">
        <v>0</v>
      </c>
      <c r="ED168" s="215" t="s">
        <v>1327</v>
      </c>
      <c r="EE168" s="40">
        <v>0</v>
      </c>
      <c r="EF168" s="40">
        <v>0</v>
      </c>
      <c r="EG168" s="40">
        <v>0</v>
      </c>
      <c r="EH168" s="40">
        <v>0</v>
      </c>
      <c r="EI168" s="40">
        <v>0</v>
      </c>
      <c r="EJ168" s="40">
        <v>0</v>
      </c>
      <c r="EK168" s="215" t="s">
        <v>1327</v>
      </c>
      <c r="EL168" s="40">
        <v>0</v>
      </c>
      <c r="EM168" s="40">
        <v>0</v>
      </c>
      <c r="EN168" s="40">
        <v>0</v>
      </c>
      <c r="EO168" s="40">
        <v>0</v>
      </c>
      <c r="EP168" s="40">
        <v>0</v>
      </c>
      <c r="EQ168" s="40">
        <v>0</v>
      </c>
      <c r="ER168" s="215" t="s">
        <v>1327</v>
      </c>
      <c r="ES168" s="40">
        <v>0</v>
      </c>
      <c r="ET168" s="40">
        <v>0</v>
      </c>
      <c r="EU168" s="40">
        <v>0</v>
      </c>
      <c r="EV168" s="40">
        <v>0</v>
      </c>
      <c r="EW168" s="40">
        <v>0</v>
      </c>
      <c r="EX168" s="40">
        <v>0</v>
      </c>
      <c r="EY168" s="215" t="s">
        <v>1327</v>
      </c>
      <c r="EZ168" s="40">
        <v>0</v>
      </c>
      <c r="FA168" s="40">
        <v>0</v>
      </c>
      <c r="FB168" s="40">
        <v>0</v>
      </c>
      <c r="FC168" s="40">
        <v>0</v>
      </c>
      <c r="FD168" s="40">
        <v>0</v>
      </c>
      <c r="FE168" s="40">
        <v>0</v>
      </c>
      <c r="FF168" s="215" t="s">
        <v>1327</v>
      </c>
      <c r="FG168" s="40">
        <v>0</v>
      </c>
      <c r="FH168" s="40">
        <v>0</v>
      </c>
      <c r="FI168" s="40">
        <v>0</v>
      </c>
      <c r="FJ168" s="40">
        <v>0</v>
      </c>
      <c r="FK168" s="40">
        <v>0</v>
      </c>
      <c r="FL168" s="40">
        <v>0</v>
      </c>
      <c r="FM168" s="215" t="s">
        <v>1327</v>
      </c>
      <c r="FN168" s="40">
        <v>0</v>
      </c>
      <c r="FO168" s="40">
        <v>0</v>
      </c>
      <c r="FP168" s="40">
        <v>0</v>
      </c>
      <c r="FQ168" s="215" t="s">
        <v>1327</v>
      </c>
      <c r="FR168" s="40">
        <v>0</v>
      </c>
      <c r="FS168" s="40">
        <v>15197.07</v>
      </c>
      <c r="FT168" s="40">
        <v>804865.3</v>
      </c>
      <c r="FU168" s="215" t="s">
        <v>1327</v>
      </c>
      <c r="FV168" s="40">
        <v>-13246.860000000044</v>
      </c>
      <c r="FW168" s="40">
        <v>0</v>
      </c>
      <c r="FX168" s="40">
        <v>0</v>
      </c>
      <c r="FY168" s="215" t="s">
        <v>1327</v>
      </c>
      <c r="FZ168" s="40">
        <v>0</v>
      </c>
      <c r="GA168" s="40">
        <v>0</v>
      </c>
      <c r="GB168" s="40">
        <v>0</v>
      </c>
      <c r="GC168" s="215" t="s">
        <v>1327</v>
      </c>
      <c r="GD168" s="40">
        <v>0</v>
      </c>
      <c r="GE168" s="283">
        <v>0</v>
      </c>
      <c r="GF168" s="283">
        <v>0</v>
      </c>
      <c r="GG168" s="284">
        <v>0</v>
      </c>
      <c r="GH168" s="285"/>
    </row>
    <row r="169" spans="1:190" ht="75" customHeight="1" x14ac:dyDescent="0.3">
      <c r="A169" s="254" t="s">
        <v>1148</v>
      </c>
      <c r="B169" s="35">
        <v>157</v>
      </c>
      <c r="C169" s="38">
        <v>5</v>
      </c>
      <c r="D169" s="37" t="s">
        <v>80</v>
      </c>
      <c r="E169" s="37" t="s">
        <v>263</v>
      </c>
      <c r="F169" s="37" t="s">
        <v>504</v>
      </c>
      <c r="G169" s="38" t="s">
        <v>33</v>
      </c>
      <c r="H169" s="38" t="s">
        <v>1148</v>
      </c>
      <c r="I169" s="38" t="s">
        <v>50</v>
      </c>
      <c r="J169" s="38" t="s">
        <v>6</v>
      </c>
      <c r="K169" s="38" t="s">
        <v>222</v>
      </c>
      <c r="L169" s="38" t="s">
        <v>225</v>
      </c>
      <c r="M169" s="40">
        <v>8723624</v>
      </c>
      <c r="N169" s="40">
        <v>8723624</v>
      </c>
      <c r="O169" s="40">
        <v>8723624</v>
      </c>
      <c r="P169" s="40">
        <v>0</v>
      </c>
      <c r="Q169" s="40">
        <v>0</v>
      </c>
      <c r="R169" s="40">
        <v>0</v>
      </c>
      <c r="S169" s="40">
        <v>0</v>
      </c>
      <c r="T169" s="40" t="s">
        <v>6</v>
      </c>
      <c r="U169" s="40">
        <v>0</v>
      </c>
      <c r="V169" s="40">
        <v>0</v>
      </c>
      <c r="W169" s="40">
        <v>0</v>
      </c>
      <c r="X169" s="40">
        <v>52289.599999999999</v>
      </c>
      <c r="Y169" s="40">
        <v>0</v>
      </c>
      <c r="Z169" s="40">
        <v>0</v>
      </c>
      <c r="AA169" s="40">
        <v>25194.14</v>
      </c>
      <c r="AB169" s="40">
        <v>0</v>
      </c>
      <c r="AC169" s="40">
        <v>0</v>
      </c>
      <c r="AD169" s="40">
        <v>347924.35</v>
      </c>
      <c r="AE169" s="40">
        <v>0</v>
      </c>
      <c r="AF169" s="40">
        <v>0</v>
      </c>
      <c r="AG169" s="40">
        <v>0</v>
      </c>
      <c r="AH169" s="40">
        <v>638223.44999999995</v>
      </c>
      <c r="AI169" s="40">
        <v>1063631.54</v>
      </c>
      <c r="AJ169" s="40">
        <v>1063631.54</v>
      </c>
      <c r="AK169" s="40">
        <v>2044528.7199999997</v>
      </c>
      <c r="AL169" s="40">
        <v>3108160.26</v>
      </c>
      <c r="AM169" s="40">
        <v>0</v>
      </c>
      <c r="AN169" s="40">
        <v>0</v>
      </c>
      <c r="AO169" s="40">
        <v>683902.97</v>
      </c>
      <c r="AP169" s="40">
        <v>0</v>
      </c>
      <c r="AQ169" s="40">
        <v>170074.83</v>
      </c>
      <c r="AR169" s="40">
        <v>0</v>
      </c>
      <c r="AS169" s="40">
        <v>0</v>
      </c>
      <c r="AT169" s="40">
        <v>757605.5</v>
      </c>
      <c r="AU169" s="40">
        <v>0</v>
      </c>
      <c r="AV169" s="40">
        <v>0</v>
      </c>
      <c r="AW169" s="40">
        <v>605771.63</v>
      </c>
      <c r="AX169" s="40">
        <v>0</v>
      </c>
      <c r="AY169" s="40">
        <v>2217354.9299999997</v>
      </c>
      <c r="AZ169" s="40">
        <v>5325515.1899999995</v>
      </c>
      <c r="BA169" s="40">
        <v>0</v>
      </c>
      <c r="BB169" s="40">
        <v>196707.59</v>
      </c>
      <c r="BC169" s="40">
        <v>0</v>
      </c>
      <c r="BD169" s="40">
        <v>0</v>
      </c>
      <c r="BE169" s="40">
        <v>0</v>
      </c>
      <c r="BF169" s="40">
        <v>190849.1</v>
      </c>
      <c r="BG169" s="40">
        <v>0</v>
      </c>
      <c r="BH169" s="40">
        <v>225140.13</v>
      </c>
      <c r="BI169" s="40">
        <v>0</v>
      </c>
      <c r="BJ169" s="40">
        <v>0</v>
      </c>
      <c r="BK169" s="40">
        <v>947421.71</v>
      </c>
      <c r="BL169" s="40">
        <v>0</v>
      </c>
      <c r="BM169" s="40">
        <v>1560118.53</v>
      </c>
      <c r="BN169" s="40">
        <v>0</v>
      </c>
      <c r="BO169" s="40">
        <v>0</v>
      </c>
      <c r="BP169" s="40">
        <v>310924.38</v>
      </c>
      <c r="BQ169" s="40">
        <v>0</v>
      </c>
      <c r="BR169" s="40">
        <v>107891.33</v>
      </c>
      <c r="BS169" s="40">
        <v>0</v>
      </c>
      <c r="BT169" s="40">
        <v>0</v>
      </c>
      <c r="BU169" s="40">
        <v>82995.95</v>
      </c>
      <c r="BV169" s="40">
        <v>0</v>
      </c>
      <c r="BW169" s="40">
        <v>149199.38</v>
      </c>
      <c r="BX169" s="40">
        <v>107165.25</v>
      </c>
      <c r="BY169" s="40">
        <v>0</v>
      </c>
      <c r="BZ169" s="40">
        <v>758176.29</v>
      </c>
      <c r="CA169" s="40">
        <v>0</v>
      </c>
      <c r="CB169" s="40">
        <v>0</v>
      </c>
      <c r="CC169" s="40">
        <v>275988.24</v>
      </c>
      <c r="CD169" s="40">
        <v>0</v>
      </c>
      <c r="CE169" s="40">
        <v>97379.71</v>
      </c>
      <c r="CF169" s="40">
        <v>0</v>
      </c>
      <c r="CG169" s="40">
        <v>0</v>
      </c>
      <c r="CH169" s="40">
        <v>38191.74</v>
      </c>
      <c r="CI169" s="40">
        <v>0</v>
      </c>
      <c r="CJ169" s="40">
        <v>0</v>
      </c>
      <c r="CK169" s="40">
        <v>239368.03</v>
      </c>
      <c r="CL169" s="40">
        <v>0</v>
      </c>
      <c r="CM169" s="40">
        <v>650927.72</v>
      </c>
      <c r="CN169" s="40">
        <v>8716288.7699999996</v>
      </c>
      <c r="CO169" s="40">
        <v>0</v>
      </c>
      <c r="CP169" s="40">
        <v>25539.15</v>
      </c>
      <c r="CQ169" s="40">
        <v>25539.15</v>
      </c>
      <c r="CR169" s="40">
        <v>25539.15</v>
      </c>
      <c r="CS169" s="40">
        <v>0</v>
      </c>
      <c r="CT169" s="40">
        <v>25539.15</v>
      </c>
      <c r="CU169" s="173">
        <v>1</v>
      </c>
      <c r="CV169" s="40">
        <v>0</v>
      </c>
      <c r="CW169" s="40">
        <v>0</v>
      </c>
      <c r="CX169" s="40">
        <v>0</v>
      </c>
      <c r="CY169" s="40">
        <v>25539.15</v>
      </c>
      <c r="CZ169" s="40">
        <v>0</v>
      </c>
      <c r="DA169" s="40">
        <v>25539.15</v>
      </c>
      <c r="DB169" s="215">
        <v>1</v>
      </c>
      <c r="DC169" s="40">
        <v>0</v>
      </c>
      <c r="DD169" s="40">
        <v>0</v>
      </c>
      <c r="DE169" s="40">
        <v>0</v>
      </c>
      <c r="DF169" s="40">
        <v>25539.15</v>
      </c>
      <c r="DG169" s="40">
        <v>0</v>
      </c>
      <c r="DH169" s="40">
        <v>25539.15</v>
      </c>
      <c r="DI169" s="215">
        <v>1</v>
      </c>
      <c r="DJ169" s="40">
        <v>0</v>
      </c>
      <c r="DK169" s="40">
        <v>233240.34</v>
      </c>
      <c r="DL169" s="40">
        <v>263718.09999999998</v>
      </c>
      <c r="DM169" s="40">
        <v>258779.49</v>
      </c>
      <c r="DN169" s="40">
        <v>0</v>
      </c>
      <c r="DO169" s="40">
        <v>289257.25</v>
      </c>
      <c r="DP169" s="215">
        <v>1.1177750215057616</v>
      </c>
      <c r="DQ169" s="40">
        <v>30477.760000000009</v>
      </c>
      <c r="DR169" s="40">
        <v>0</v>
      </c>
      <c r="DS169" s="40">
        <v>0</v>
      </c>
      <c r="DT169" s="40">
        <v>258779.49</v>
      </c>
      <c r="DU169" s="40">
        <v>0</v>
      </c>
      <c r="DV169" s="40">
        <v>289257.25</v>
      </c>
      <c r="DW169" s="215">
        <v>1.1177750215057616</v>
      </c>
      <c r="DX169" s="40">
        <v>30477.760000000009</v>
      </c>
      <c r="DY169" s="40">
        <v>0</v>
      </c>
      <c r="DZ169" s="40">
        <v>0</v>
      </c>
      <c r="EA169" s="40">
        <v>258779.49</v>
      </c>
      <c r="EB169" s="40">
        <v>0</v>
      </c>
      <c r="EC169" s="40">
        <v>289257.25</v>
      </c>
      <c r="ED169" s="215">
        <v>1.1177750215057616</v>
      </c>
      <c r="EE169" s="40">
        <v>30477.760000000009</v>
      </c>
      <c r="EF169" s="40">
        <v>44200</v>
      </c>
      <c r="EG169" s="40">
        <v>40862.69</v>
      </c>
      <c r="EH169" s="40">
        <v>302979.49</v>
      </c>
      <c r="EI169" s="40">
        <v>0</v>
      </c>
      <c r="EJ169" s="40">
        <v>330119.94</v>
      </c>
      <c r="EK169" s="215">
        <v>1.0895785057925869</v>
      </c>
      <c r="EL169" s="40">
        <v>27140.450000000012</v>
      </c>
      <c r="EM169" s="40">
        <v>0</v>
      </c>
      <c r="EN169" s="40">
        <v>0</v>
      </c>
      <c r="EO169" s="40">
        <v>302979.49</v>
      </c>
      <c r="EP169" s="40">
        <v>0</v>
      </c>
      <c r="EQ169" s="40">
        <v>330119.94</v>
      </c>
      <c r="ER169" s="215">
        <v>1.0895785057925869</v>
      </c>
      <c r="ES169" s="40">
        <v>27140.450000000012</v>
      </c>
      <c r="ET169" s="40">
        <v>0</v>
      </c>
      <c r="EU169" s="40">
        <v>0</v>
      </c>
      <c r="EV169" s="40">
        <v>302979.49</v>
      </c>
      <c r="EW169" s="40">
        <v>0</v>
      </c>
      <c r="EX169" s="40">
        <v>330119.94</v>
      </c>
      <c r="EY169" s="215">
        <v>1.0895785057925869</v>
      </c>
      <c r="EZ169" s="40">
        <v>27140.450000000012</v>
      </c>
      <c r="FA169" s="40">
        <v>21208.99</v>
      </c>
      <c r="FB169" s="40">
        <v>71092.67</v>
      </c>
      <c r="FC169" s="40">
        <v>324188.48</v>
      </c>
      <c r="FD169" s="40">
        <v>0</v>
      </c>
      <c r="FE169" s="40">
        <v>401212.61</v>
      </c>
      <c r="FF169" s="215">
        <v>1.2375905831077032</v>
      </c>
      <c r="FG169" s="40">
        <v>77024.13</v>
      </c>
      <c r="FH169" s="40">
        <v>0</v>
      </c>
      <c r="FI169" s="40">
        <v>20338.43</v>
      </c>
      <c r="FJ169" s="40">
        <v>3809.85</v>
      </c>
      <c r="FK169" s="40">
        <v>0</v>
      </c>
      <c r="FL169" s="40">
        <v>3809.85</v>
      </c>
      <c r="FM169" s="215">
        <v>1</v>
      </c>
      <c r="FN169" s="40">
        <v>0</v>
      </c>
      <c r="FO169" s="40">
        <v>0</v>
      </c>
      <c r="FP169" s="40">
        <v>3809.85</v>
      </c>
      <c r="FQ169" s="215">
        <v>1</v>
      </c>
      <c r="FR169" s="40">
        <v>0</v>
      </c>
      <c r="FS169" s="40">
        <v>0</v>
      </c>
      <c r="FT169" s="40">
        <v>1512289.46</v>
      </c>
      <c r="FU169" s="215">
        <v>1</v>
      </c>
      <c r="FV169" s="40">
        <v>-15639.34999999986</v>
      </c>
      <c r="FW169" s="40">
        <v>0</v>
      </c>
      <c r="FX169" s="40">
        <v>3809.85</v>
      </c>
      <c r="FY169" s="215">
        <v>1</v>
      </c>
      <c r="FZ169" s="40">
        <v>0</v>
      </c>
      <c r="GA169" s="40">
        <v>0</v>
      </c>
      <c r="GB169" s="40">
        <v>3809.85</v>
      </c>
      <c r="GC169" s="215">
        <v>1</v>
      </c>
      <c r="GD169" s="40">
        <v>0</v>
      </c>
      <c r="GE169" s="283">
        <v>324188.48</v>
      </c>
      <c r="GF169" s="283">
        <v>101172</v>
      </c>
      <c r="GG169" s="284">
        <v>8720098.209999999</v>
      </c>
      <c r="GH169" s="285"/>
    </row>
    <row r="170" spans="1:190" ht="75" customHeight="1" x14ac:dyDescent="0.3">
      <c r="A170" s="254" t="s">
        <v>1163</v>
      </c>
      <c r="B170" s="35">
        <v>158</v>
      </c>
      <c r="C170" s="38">
        <v>5</v>
      </c>
      <c r="D170" s="37" t="s">
        <v>176</v>
      </c>
      <c r="E170" s="37" t="s">
        <v>268</v>
      </c>
      <c r="F170" s="37" t="s">
        <v>511</v>
      </c>
      <c r="G170" s="38" t="s">
        <v>33</v>
      </c>
      <c r="H170" s="38" t="s">
        <v>1163</v>
      </c>
      <c r="I170" s="41" t="s">
        <v>50</v>
      </c>
      <c r="J170" s="41" t="s">
        <v>5</v>
      </c>
      <c r="K170" s="38" t="s">
        <v>222</v>
      </c>
      <c r="L170" s="38" t="s">
        <v>225</v>
      </c>
      <c r="M170" s="40">
        <v>24869088</v>
      </c>
      <c r="N170" s="40">
        <v>11600000</v>
      </c>
      <c r="O170" s="40">
        <v>0</v>
      </c>
      <c r="P170" s="40">
        <v>11600000</v>
      </c>
      <c r="Q170" s="40">
        <v>0</v>
      </c>
      <c r="R170" s="40">
        <v>0</v>
      </c>
      <c r="S170" s="40">
        <v>13269088</v>
      </c>
      <c r="T170" s="40" t="s">
        <v>5</v>
      </c>
      <c r="U170" s="40">
        <v>0</v>
      </c>
      <c r="V170" s="40">
        <v>0</v>
      </c>
      <c r="W170" s="40">
        <v>0</v>
      </c>
      <c r="X170" s="40">
        <v>0</v>
      </c>
      <c r="Y170" s="40">
        <v>0</v>
      </c>
      <c r="Z170" s="40">
        <v>0</v>
      </c>
      <c r="AA170" s="40">
        <v>0</v>
      </c>
      <c r="AB170" s="40">
        <v>0</v>
      </c>
      <c r="AC170" s="40">
        <v>0</v>
      </c>
      <c r="AD170" s="40">
        <v>0</v>
      </c>
      <c r="AE170" s="40">
        <v>0</v>
      </c>
      <c r="AF170" s="40">
        <v>0</v>
      </c>
      <c r="AG170" s="40">
        <v>0</v>
      </c>
      <c r="AH170" s="40">
        <v>0</v>
      </c>
      <c r="AI170" s="40">
        <v>0</v>
      </c>
      <c r="AJ170" s="40">
        <v>0</v>
      </c>
      <c r="AK170" s="40">
        <v>4892639.5</v>
      </c>
      <c r="AL170" s="40">
        <v>4892639.5</v>
      </c>
      <c r="AM170" s="40">
        <v>0</v>
      </c>
      <c r="AN170" s="40">
        <v>4599476.67</v>
      </c>
      <c r="AO170" s="40">
        <v>198191.95</v>
      </c>
      <c r="AP170" s="40">
        <v>0</v>
      </c>
      <c r="AQ170" s="40">
        <v>1020832.08</v>
      </c>
      <c r="AR170" s="40">
        <v>0</v>
      </c>
      <c r="AS170" s="40">
        <v>0</v>
      </c>
      <c r="AT170" s="40">
        <v>927714.34</v>
      </c>
      <c r="AU170" s="40">
        <v>0</v>
      </c>
      <c r="AV170" s="40">
        <v>0</v>
      </c>
      <c r="AW170" s="40">
        <v>2158368.8199999998</v>
      </c>
      <c r="AX170" s="40">
        <v>0</v>
      </c>
      <c r="AY170" s="40">
        <v>8904583.8599999994</v>
      </c>
      <c r="AZ170" s="40">
        <v>13797223.359999999</v>
      </c>
      <c r="BA170" s="40">
        <v>3256587.75</v>
      </c>
      <c r="BB170" s="40">
        <v>0</v>
      </c>
      <c r="BC170" s="40">
        <v>0</v>
      </c>
      <c r="BD170" s="40">
        <v>0</v>
      </c>
      <c r="BE170" s="40">
        <v>1168310.3500000001</v>
      </c>
      <c r="BF170" s="40">
        <v>0</v>
      </c>
      <c r="BG170" s="40">
        <v>0</v>
      </c>
      <c r="BH170" s="40">
        <v>1283892.6599999999</v>
      </c>
      <c r="BI170" s="40">
        <v>0</v>
      </c>
      <c r="BJ170" s="40">
        <v>562564.35</v>
      </c>
      <c r="BK170" s="40">
        <v>0</v>
      </c>
      <c r="BL170" s="40">
        <v>0</v>
      </c>
      <c r="BM170" s="40">
        <v>6271355.1099999994</v>
      </c>
      <c r="BN170" s="40">
        <v>960593.46</v>
      </c>
      <c r="BO170" s="40">
        <v>0</v>
      </c>
      <c r="BP170" s="40">
        <v>0</v>
      </c>
      <c r="BQ170" s="40">
        <v>2678922.52</v>
      </c>
      <c r="BR170" s="40">
        <v>0</v>
      </c>
      <c r="BS170" s="40">
        <v>0</v>
      </c>
      <c r="BT170" s="40">
        <v>0</v>
      </c>
      <c r="BU170" s="40">
        <v>229937.52</v>
      </c>
      <c r="BV170" s="40">
        <v>0</v>
      </c>
      <c r="BW170" s="40">
        <v>0</v>
      </c>
      <c r="BX170" s="40">
        <v>189184.22</v>
      </c>
      <c r="BY170" s="40">
        <v>0</v>
      </c>
      <c r="BZ170" s="40">
        <v>4058637.72</v>
      </c>
      <c r="CA170" s="40">
        <v>65707.48</v>
      </c>
      <c r="CB170" s="40">
        <v>0</v>
      </c>
      <c r="CC170" s="40">
        <v>0</v>
      </c>
      <c r="CD170" s="40">
        <v>0</v>
      </c>
      <c r="CE170" s="40">
        <v>88359.84</v>
      </c>
      <c r="CF170" s="40">
        <v>0</v>
      </c>
      <c r="CG170" s="40">
        <v>0</v>
      </c>
      <c r="CH170" s="40">
        <v>66435.039999999994</v>
      </c>
      <c r="CI170" s="40">
        <v>0</v>
      </c>
      <c r="CJ170" s="40">
        <v>67561.72</v>
      </c>
      <c r="CK170" s="40">
        <v>0</v>
      </c>
      <c r="CL170" s="40">
        <v>0</v>
      </c>
      <c r="CM170" s="40">
        <v>288064.07999999996</v>
      </c>
      <c r="CN170" s="40">
        <v>24606513.339999996</v>
      </c>
      <c r="CO170" s="40">
        <v>82365.460000000006</v>
      </c>
      <c r="CP170" s="40">
        <v>0</v>
      </c>
      <c r="CQ170" s="40">
        <v>0</v>
      </c>
      <c r="CR170" s="40">
        <v>82365.460000000006</v>
      </c>
      <c r="CS170" s="40">
        <v>0</v>
      </c>
      <c r="CT170" s="40">
        <v>82365.460000000006</v>
      </c>
      <c r="CU170" s="173">
        <v>1</v>
      </c>
      <c r="CV170" s="40">
        <v>0</v>
      </c>
      <c r="CW170" s="40">
        <v>0</v>
      </c>
      <c r="CX170" s="40">
        <v>0</v>
      </c>
      <c r="CY170" s="40">
        <v>82365.460000000006</v>
      </c>
      <c r="CZ170" s="40">
        <v>0</v>
      </c>
      <c r="DA170" s="40">
        <v>82365.460000000006</v>
      </c>
      <c r="DB170" s="215">
        <v>1</v>
      </c>
      <c r="DC170" s="40">
        <v>0</v>
      </c>
      <c r="DD170" s="40">
        <v>0</v>
      </c>
      <c r="DE170" s="40">
        <v>0</v>
      </c>
      <c r="DF170" s="40">
        <v>82365.460000000006</v>
      </c>
      <c r="DG170" s="40">
        <v>0</v>
      </c>
      <c r="DH170" s="40">
        <v>82365.460000000006</v>
      </c>
      <c r="DI170" s="215">
        <v>1</v>
      </c>
      <c r="DJ170" s="40">
        <v>0</v>
      </c>
      <c r="DK170" s="40">
        <v>56676.7</v>
      </c>
      <c r="DL170" s="40">
        <v>67894.63</v>
      </c>
      <c r="DM170" s="40">
        <v>139042.16</v>
      </c>
      <c r="DN170" s="40">
        <v>0</v>
      </c>
      <c r="DO170" s="40">
        <v>150260.09000000003</v>
      </c>
      <c r="DP170" s="215">
        <v>1.0806800613569296</v>
      </c>
      <c r="DQ170" s="40">
        <v>11217.930000000022</v>
      </c>
      <c r="DR170" s="40">
        <v>0</v>
      </c>
      <c r="DS170" s="40">
        <v>0</v>
      </c>
      <c r="DT170" s="40">
        <v>139042.16</v>
      </c>
      <c r="DU170" s="40">
        <v>0</v>
      </c>
      <c r="DV170" s="40">
        <v>150260.09000000003</v>
      </c>
      <c r="DW170" s="215">
        <v>1.0806800613569296</v>
      </c>
      <c r="DX170" s="40">
        <v>11217.930000000022</v>
      </c>
      <c r="DY170" s="40">
        <v>0</v>
      </c>
      <c r="DZ170" s="40">
        <v>0</v>
      </c>
      <c r="EA170" s="40">
        <v>139042.16</v>
      </c>
      <c r="EB170" s="40">
        <v>0</v>
      </c>
      <c r="EC170" s="40">
        <v>150260.09000000003</v>
      </c>
      <c r="ED170" s="215">
        <v>1.0806800613569296</v>
      </c>
      <c r="EE170" s="40">
        <v>11217.930000000022</v>
      </c>
      <c r="EF170" s="40">
        <v>26559.46</v>
      </c>
      <c r="EG170" s="40">
        <v>0</v>
      </c>
      <c r="EH170" s="40">
        <v>165601.62</v>
      </c>
      <c r="EI170" s="40">
        <v>0</v>
      </c>
      <c r="EJ170" s="40">
        <v>150260.09000000003</v>
      </c>
      <c r="EK170" s="215">
        <v>0.90735881690046283</v>
      </c>
      <c r="EL170" s="40">
        <v>-15341.52999999997</v>
      </c>
      <c r="EM170" s="40">
        <v>0</v>
      </c>
      <c r="EN170" s="40">
        <v>30386.87</v>
      </c>
      <c r="EO170" s="40">
        <v>165601.62</v>
      </c>
      <c r="EP170" s="40">
        <v>0</v>
      </c>
      <c r="EQ170" s="40">
        <v>180646.96000000002</v>
      </c>
      <c r="ER170" s="215">
        <v>1.0908526136398908</v>
      </c>
      <c r="ES170" s="40">
        <v>15045.340000000026</v>
      </c>
      <c r="ET170" s="40">
        <v>0</v>
      </c>
      <c r="EU170" s="40">
        <v>0</v>
      </c>
      <c r="EV170" s="40">
        <v>165601.62</v>
      </c>
      <c r="EW170" s="40">
        <v>0</v>
      </c>
      <c r="EX170" s="40">
        <v>180646.96000000002</v>
      </c>
      <c r="EY170" s="215">
        <v>1.0908526136398908</v>
      </c>
      <c r="EZ170" s="40">
        <v>15045.340000000026</v>
      </c>
      <c r="FA170" s="40">
        <v>6590.02</v>
      </c>
      <c r="FB170" s="40">
        <v>10586.11</v>
      </c>
      <c r="FC170" s="40">
        <v>172191.63999999998</v>
      </c>
      <c r="FD170" s="40">
        <v>0</v>
      </c>
      <c r="FE170" s="40">
        <v>191233.07</v>
      </c>
      <c r="FF170" s="215">
        <v>1.1105827785832112</v>
      </c>
      <c r="FG170" s="40">
        <v>19041.430000000022</v>
      </c>
      <c r="FH170" s="40">
        <v>0</v>
      </c>
      <c r="FI170" s="40">
        <v>0</v>
      </c>
      <c r="FJ170" s="40">
        <v>16364.73</v>
      </c>
      <c r="FK170" s="40">
        <v>0</v>
      </c>
      <c r="FL170" s="40">
        <v>0</v>
      </c>
      <c r="FM170" s="215">
        <v>0</v>
      </c>
      <c r="FN170" s="40">
        <v>16364.73</v>
      </c>
      <c r="FO170" s="40">
        <v>0</v>
      </c>
      <c r="FP170" s="40">
        <v>0</v>
      </c>
      <c r="FQ170" s="215">
        <v>0</v>
      </c>
      <c r="FR170" s="40">
        <v>16364.73</v>
      </c>
      <c r="FS170" s="40">
        <v>0</v>
      </c>
      <c r="FT170" s="40">
        <v>0</v>
      </c>
      <c r="FU170" s="215">
        <v>1</v>
      </c>
      <c r="FV170" s="40">
        <v>0</v>
      </c>
      <c r="FW170" s="40">
        <v>0</v>
      </c>
      <c r="FX170" s="40">
        <v>16364.73</v>
      </c>
      <c r="FY170" s="215">
        <v>1</v>
      </c>
      <c r="FZ170" s="40">
        <v>0</v>
      </c>
      <c r="GA170" s="40">
        <v>0</v>
      </c>
      <c r="GB170" s="40">
        <v>16364.73</v>
      </c>
      <c r="GC170" s="215">
        <v>1</v>
      </c>
      <c r="GD170" s="40">
        <v>0</v>
      </c>
      <c r="GE170" s="283">
        <v>172191.63999999998</v>
      </c>
      <c r="GF170" s="283">
        <v>30694.03</v>
      </c>
      <c r="GG170" s="284">
        <v>24618165.939999998</v>
      </c>
      <c r="GH170" s="285"/>
    </row>
    <row r="171" spans="1:190" ht="75" customHeight="1" x14ac:dyDescent="0.3">
      <c r="A171" s="254" t="s">
        <v>1254</v>
      </c>
      <c r="B171" s="35">
        <v>159</v>
      </c>
      <c r="C171" s="35">
        <v>9</v>
      </c>
      <c r="D171" s="38" t="s">
        <v>171</v>
      </c>
      <c r="E171" s="37" t="s">
        <v>326</v>
      </c>
      <c r="F171" s="37" t="s">
        <v>577</v>
      </c>
      <c r="G171" s="44">
        <v>10</v>
      </c>
      <c r="H171" s="38"/>
      <c r="I171" s="41" t="s">
        <v>113</v>
      </c>
      <c r="J171" s="41" t="s">
        <v>5</v>
      </c>
      <c r="K171" s="38" t="s">
        <v>222</v>
      </c>
      <c r="L171" s="38" t="s">
        <v>225</v>
      </c>
      <c r="M171" s="40">
        <v>267754.44</v>
      </c>
      <c r="N171" s="40">
        <v>267754.44</v>
      </c>
      <c r="O171" s="40">
        <v>0</v>
      </c>
      <c r="P171" s="98">
        <v>267754.44</v>
      </c>
      <c r="Q171" s="40">
        <v>0</v>
      </c>
      <c r="R171" s="40">
        <v>0</v>
      </c>
      <c r="S171" s="40">
        <v>0</v>
      </c>
      <c r="T171" s="40" t="s">
        <v>5</v>
      </c>
      <c r="U171" s="40"/>
      <c r="V171" s="40"/>
      <c r="W171" s="40"/>
      <c r="X171" s="40"/>
      <c r="Y171" s="40"/>
      <c r="Z171" s="40"/>
      <c r="AA171" s="40"/>
      <c r="AB171" s="40"/>
      <c r="AC171" s="40"/>
      <c r="AD171" s="40"/>
      <c r="AE171" s="40"/>
      <c r="AF171" s="40"/>
      <c r="AG171" s="40"/>
      <c r="AH171" s="40"/>
      <c r="AI171" s="40"/>
      <c r="AJ171" s="40"/>
      <c r="AK171" s="40"/>
      <c r="AL171" s="40">
        <v>0</v>
      </c>
      <c r="AM171" s="40">
        <v>0</v>
      </c>
      <c r="AN171" s="40">
        <v>0</v>
      </c>
      <c r="AO171" s="40">
        <v>0</v>
      </c>
      <c r="AP171" s="40">
        <v>0</v>
      </c>
      <c r="AQ171" s="40">
        <v>0</v>
      </c>
      <c r="AR171" s="40">
        <v>0</v>
      </c>
      <c r="AS171" s="40">
        <v>0</v>
      </c>
      <c r="AT171" s="40">
        <v>14115.98</v>
      </c>
      <c r="AU171" s="40">
        <v>60616.92</v>
      </c>
      <c r="AV171" s="40">
        <v>74498.500000000015</v>
      </c>
      <c r="AW171" s="40">
        <v>65127.700000000004</v>
      </c>
      <c r="AX171" s="40">
        <v>100082.65999999997</v>
      </c>
      <c r="AY171" s="40">
        <v>314441.76</v>
      </c>
      <c r="AZ171" s="40">
        <v>314441.76</v>
      </c>
      <c r="BA171" s="40">
        <v>0</v>
      </c>
      <c r="BB171" s="40">
        <v>0</v>
      </c>
      <c r="BC171" s="40">
        <v>0</v>
      </c>
      <c r="BD171" s="40">
        <v>0</v>
      </c>
      <c r="BE171" s="40">
        <v>0</v>
      </c>
      <c r="BF171" s="40">
        <v>0</v>
      </c>
      <c r="BG171" s="40">
        <v>0</v>
      </c>
      <c r="BH171" s="40">
        <v>0</v>
      </c>
      <c r="BI171" s="40">
        <v>0</v>
      </c>
      <c r="BJ171" s="40">
        <v>0</v>
      </c>
      <c r="BK171" s="40">
        <v>0</v>
      </c>
      <c r="BL171" s="40">
        <v>0</v>
      </c>
      <c r="BM171" s="40">
        <v>0</v>
      </c>
      <c r="BN171" s="40">
        <v>0</v>
      </c>
      <c r="BO171" s="40">
        <v>0</v>
      </c>
      <c r="BP171" s="40">
        <v>0</v>
      </c>
      <c r="BQ171" s="40">
        <v>0</v>
      </c>
      <c r="BR171" s="40">
        <v>0</v>
      </c>
      <c r="BS171" s="40">
        <v>0</v>
      </c>
      <c r="BT171" s="40">
        <v>0</v>
      </c>
      <c r="BU171" s="40">
        <v>0</v>
      </c>
      <c r="BV171" s="40">
        <v>0</v>
      </c>
      <c r="BW171" s="40">
        <v>0</v>
      </c>
      <c r="BX171" s="40">
        <v>0</v>
      </c>
      <c r="BY171" s="40">
        <v>0</v>
      </c>
      <c r="BZ171" s="40">
        <v>0</v>
      </c>
      <c r="CA171" s="40">
        <v>0</v>
      </c>
      <c r="CB171" s="40">
        <v>0</v>
      </c>
      <c r="CC171" s="40">
        <v>0</v>
      </c>
      <c r="CD171" s="40">
        <v>0</v>
      </c>
      <c r="CE171" s="40">
        <v>0</v>
      </c>
      <c r="CF171" s="40">
        <v>0</v>
      </c>
      <c r="CG171" s="40">
        <v>0</v>
      </c>
      <c r="CH171" s="40">
        <v>0</v>
      </c>
      <c r="CI171" s="40">
        <v>0</v>
      </c>
      <c r="CJ171" s="40">
        <v>0</v>
      </c>
      <c r="CK171" s="40">
        <v>0</v>
      </c>
      <c r="CL171" s="40">
        <v>0</v>
      </c>
      <c r="CM171" s="40">
        <v>0</v>
      </c>
      <c r="CN171" s="40">
        <v>546486.51</v>
      </c>
      <c r="CO171" s="40">
        <v>0</v>
      </c>
      <c r="CP171" s="40">
        <v>0</v>
      </c>
      <c r="CQ171" s="40">
        <v>0</v>
      </c>
      <c r="CR171" s="40">
        <v>0</v>
      </c>
      <c r="CS171" s="40">
        <v>0</v>
      </c>
      <c r="CT171" s="40">
        <v>0</v>
      </c>
      <c r="CU171" s="173" t="s">
        <v>1327</v>
      </c>
      <c r="CV171" s="40">
        <v>0</v>
      </c>
      <c r="CW171" s="40">
        <v>0</v>
      </c>
      <c r="CX171" s="40">
        <v>0</v>
      </c>
      <c r="CY171" s="40">
        <v>0</v>
      </c>
      <c r="CZ171" s="40">
        <v>0</v>
      </c>
      <c r="DA171" s="40">
        <v>0</v>
      </c>
      <c r="DB171" s="215" t="s">
        <v>1327</v>
      </c>
      <c r="DC171" s="40">
        <v>0</v>
      </c>
      <c r="DD171" s="40">
        <v>0</v>
      </c>
      <c r="DE171" s="40">
        <v>1301.1400000000001</v>
      </c>
      <c r="DF171" s="40">
        <v>0</v>
      </c>
      <c r="DG171" s="40">
        <v>0</v>
      </c>
      <c r="DH171" s="40">
        <v>1301.1400000000001</v>
      </c>
      <c r="DI171" s="215" t="s">
        <v>1327</v>
      </c>
      <c r="DJ171" s="40">
        <v>1301.1400000000001</v>
      </c>
      <c r="DK171" s="40">
        <v>0</v>
      </c>
      <c r="DL171" s="40">
        <v>0</v>
      </c>
      <c r="DM171" s="40">
        <v>0</v>
      </c>
      <c r="DN171" s="40">
        <v>0</v>
      </c>
      <c r="DO171" s="40">
        <v>1301.1400000000001</v>
      </c>
      <c r="DP171" s="215" t="s">
        <v>1327</v>
      </c>
      <c r="DQ171" s="40">
        <v>1301.1400000000001</v>
      </c>
      <c r="DR171" s="40">
        <v>0</v>
      </c>
      <c r="DS171" s="40">
        <v>31014.54</v>
      </c>
      <c r="DT171" s="40">
        <v>0</v>
      </c>
      <c r="DU171" s="40">
        <v>0</v>
      </c>
      <c r="DV171" s="40">
        <v>32315.68</v>
      </c>
      <c r="DW171" s="215" t="s">
        <v>1327</v>
      </c>
      <c r="DX171" s="40">
        <v>32315.68</v>
      </c>
      <c r="DY171" s="40">
        <v>0</v>
      </c>
      <c r="DZ171" s="40">
        <v>31777.079999999998</v>
      </c>
      <c r="EA171" s="40">
        <v>0</v>
      </c>
      <c r="EB171" s="40">
        <v>0</v>
      </c>
      <c r="EC171" s="40">
        <v>64092.759999999995</v>
      </c>
      <c r="ED171" s="215" t="s">
        <v>1327</v>
      </c>
      <c r="EE171" s="40">
        <v>64092.759999999995</v>
      </c>
      <c r="EF171" s="40">
        <v>70000</v>
      </c>
      <c r="EG171" s="40">
        <v>38420.75</v>
      </c>
      <c r="EH171" s="40">
        <v>70000</v>
      </c>
      <c r="EI171" s="40">
        <v>0</v>
      </c>
      <c r="EJ171" s="40">
        <v>102513.51</v>
      </c>
      <c r="EK171" s="215">
        <v>1.4644787142857143</v>
      </c>
      <c r="EL171" s="40">
        <v>32513.509999999995</v>
      </c>
      <c r="EM171" s="40">
        <v>0</v>
      </c>
      <c r="EN171" s="40">
        <v>25829.759999999998</v>
      </c>
      <c r="EO171" s="40">
        <v>70000</v>
      </c>
      <c r="EP171" s="40">
        <v>0</v>
      </c>
      <c r="EQ171" s="40">
        <v>128343.26999999999</v>
      </c>
      <c r="ER171" s="215">
        <v>1.8334752857142855</v>
      </c>
      <c r="ES171" s="40">
        <v>58343.26999999999</v>
      </c>
      <c r="ET171" s="40">
        <v>0</v>
      </c>
      <c r="EU171" s="40">
        <v>26092.31</v>
      </c>
      <c r="EV171" s="40">
        <v>70000</v>
      </c>
      <c r="EW171" s="40">
        <v>0</v>
      </c>
      <c r="EX171" s="40">
        <v>154435.57999999999</v>
      </c>
      <c r="EY171" s="215">
        <v>2.206222571428571</v>
      </c>
      <c r="EZ171" s="40">
        <v>84435.579999999987</v>
      </c>
      <c r="FA171" s="40">
        <v>0</v>
      </c>
      <c r="FB171" s="40">
        <v>44833.899999999994</v>
      </c>
      <c r="FC171" s="40">
        <v>70000</v>
      </c>
      <c r="FD171" s="40">
        <v>0</v>
      </c>
      <c r="FE171" s="40">
        <v>199269.47999999998</v>
      </c>
      <c r="FF171" s="215">
        <v>2.8467068571428569</v>
      </c>
      <c r="FG171" s="40">
        <v>129269.47999999998</v>
      </c>
      <c r="FH171" s="40">
        <v>107754</v>
      </c>
      <c r="FI171" s="40">
        <v>32775.270000000004</v>
      </c>
      <c r="FJ171" s="40">
        <v>29702.61</v>
      </c>
      <c r="FK171" s="40">
        <v>0</v>
      </c>
      <c r="FL171" s="40">
        <v>29702.61</v>
      </c>
      <c r="FM171" s="215">
        <v>1</v>
      </c>
      <c r="FN171" s="40">
        <v>0</v>
      </c>
      <c r="FO171" s="40">
        <v>0</v>
      </c>
      <c r="FP171" s="40">
        <v>29702.61</v>
      </c>
      <c r="FQ171" s="215">
        <v>1</v>
      </c>
      <c r="FR171" s="40">
        <v>0</v>
      </c>
      <c r="FS171" s="40">
        <v>0</v>
      </c>
      <c r="FT171" s="40">
        <v>1040058.4</v>
      </c>
      <c r="FU171" s="215">
        <v>1</v>
      </c>
      <c r="FV171" s="40">
        <v>-16999.510000000038</v>
      </c>
      <c r="FW171" s="40">
        <v>0</v>
      </c>
      <c r="FX171" s="40">
        <v>29702.61</v>
      </c>
      <c r="FY171" s="215">
        <v>1</v>
      </c>
      <c r="FZ171" s="40">
        <v>0</v>
      </c>
      <c r="GA171" s="40">
        <v>0</v>
      </c>
      <c r="GB171" s="40">
        <v>29702.61</v>
      </c>
      <c r="GC171" s="215">
        <v>1</v>
      </c>
      <c r="GD171" s="40">
        <v>0</v>
      </c>
      <c r="GE171" s="283">
        <v>177754</v>
      </c>
      <c r="GF171" s="283">
        <v>90000</v>
      </c>
      <c r="GG171" s="284">
        <v>582195.76</v>
      </c>
      <c r="GH171" s="285"/>
    </row>
    <row r="172" spans="1:190" ht="75" customHeight="1" x14ac:dyDescent="0.3">
      <c r="A172" s="254" t="s">
        <v>1117</v>
      </c>
      <c r="B172" s="35">
        <v>160</v>
      </c>
      <c r="C172" s="38">
        <v>4</v>
      </c>
      <c r="D172" s="37" t="s">
        <v>135</v>
      </c>
      <c r="E172" s="37" t="s">
        <v>251</v>
      </c>
      <c r="F172" s="37" t="s">
        <v>491</v>
      </c>
      <c r="G172" s="41">
        <v>1</v>
      </c>
      <c r="H172" s="38" t="s">
        <v>1117</v>
      </c>
      <c r="I172" s="41" t="s">
        <v>50</v>
      </c>
      <c r="J172" s="41" t="s">
        <v>5</v>
      </c>
      <c r="K172" s="38" t="s">
        <v>222</v>
      </c>
      <c r="L172" s="38" t="s">
        <v>225</v>
      </c>
      <c r="M172" s="40">
        <v>30458791</v>
      </c>
      <c r="N172" s="40">
        <v>22863510</v>
      </c>
      <c r="O172" s="40">
        <v>0</v>
      </c>
      <c r="P172" s="40">
        <v>22863510</v>
      </c>
      <c r="Q172" s="40">
        <v>0</v>
      </c>
      <c r="R172" s="40">
        <v>0</v>
      </c>
      <c r="S172" s="40">
        <v>7595281</v>
      </c>
      <c r="T172" s="40" t="s">
        <v>5</v>
      </c>
      <c r="U172" s="40">
        <v>0</v>
      </c>
      <c r="V172" s="40">
        <v>0</v>
      </c>
      <c r="W172" s="40">
        <v>0</v>
      </c>
      <c r="X172" s="40">
        <v>0</v>
      </c>
      <c r="Y172" s="40">
        <v>0</v>
      </c>
      <c r="Z172" s="40">
        <v>0</v>
      </c>
      <c r="AA172" s="40">
        <v>0</v>
      </c>
      <c r="AB172" s="40">
        <v>0</v>
      </c>
      <c r="AC172" s="40">
        <v>1757487</v>
      </c>
      <c r="AD172" s="40">
        <v>0</v>
      </c>
      <c r="AE172" s="40">
        <v>5672239.1499999994</v>
      </c>
      <c r="AF172" s="40">
        <v>696871.3</v>
      </c>
      <c r="AG172" s="40">
        <v>140029.21</v>
      </c>
      <c r="AH172" s="40">
        <v>323879.39</v>
      </c>
      <c r="AI172" s="40">
        <v>8590506.0499999989</v>
      </c>
      <c r="AJ172" s="40">
        <v>8590506.0499999989</v>
      </c>
      <c r="AK172" s="40">
        <v>3840653.03</v>
      </c>
      <c r="AL172" s="40">
        <v>12431159.079999998</v>
      </c>
      <c r="AM172" s="40">
        <v>413809.25</v>
      </c>
      <c r="AN172" s="40">
        <v>61105</v>
      </c>
      <c r="AO172" s="40">
        <v>1990121.83</v>
      </c>
      <c r="AP172" s="40">
        <v>218908.78999999998</v>
      </c>
      <c r="AQ172" s="40">
        <v>107775.66</v>
      </c>
      <c r="AR172" s="40">
        <v>371733.46</v>
      </c>
      <c r="AS172" s="40">
        <v>1133493.07</v>
      </c>
      <c r="AT172" s="40">
        <v>488578.71</v>
      </c>
      <c r="AU172" s="40">
        <v>381860.87</v>
      </c>
      <c r="AV172" s="40">
        <v>1056519.0599999998</v>
      </c>
      <c r="AW172" s="40">
        <v>122970.57</v>
      </c>
      <c r="AX172" s="40">
        <v>406370.85000000003</v>
      </c>
      <c r="AY172" s="40">
        <v>6753247.1200000001</v>
      </c>
      <c r="AZ172" s="40">
        <v>19184406.199999999</v>
      </c>
      <c r="BA172" s="40">
        <v>857505.70999999973</v>
      </c>
      <c r="BB172" s="40">
        <v>131303.73000000001</v>
      </c>
      <c r="BC172" s="40">
        <v>283229.65000000002</v>
      </c>
      <c r="BD172" s="40">
        <v>815014.49999999977</v>
      </c>
      <c r="BE172" s="40">
        <v>537461.94000000006</v>
      </c>
      <c r="BF172" s="40">
        <v>178035.62</v>
      </c>
      <c r="BG172" s="40">
        <v>355598.88</v>
      </c>
      <c r="BH172" s="40">
        <v>395011.00000000006</v>
      </c>
      <c r="BI172" s="40">
        <v>637383.70000000007</v>
      </c>
      <c r="BJ172" s="40">
        <v>228637.56</v>
      </c>
      <c r="BK172" s="40">
        <v>436764.36</v>
      </c>
      <c r="BL172" s="40">
        <v>328512.08999999997</v>
      </c>
      <c r="BM172" s="40">
        <v>5184458.74</v>
      </c>
      <c r="BN172" s="40">
        <v>338160.36</v>
      </c>
      <c r="BO172" s="40">
        <v>74635.489999999991</v>
      </c>
      <c r="BP172" s="40">
        <v>61772.070000000007</v>
      </c>
      <c r="BQ172" s="40">
        <v>534349.49</v>
      </c>
      <c r="BR172" s="40">
        <v>353934.79000000004</v>
      </c>
      <c r="BS172" s="40">
        <v>348486.15</v>
      </c>
      <c r="BT172" s="40">
        <v>343967.62</v>
      </c>
      <c r="BU172" s="40">
        <v>50000</v>
      </c>
      <c r="BV172" s="40">
        <v>113759.49</v>
      </c>
      <c r="BW172" s="40">
        <v>28604.370000000003</v>
      </c>
      <c r="BX172" s="40">
        <v>236227.86</v>
      </c>
      <c r="BY172" s="40">
        <v>435615.45</v>
      </c>
      <c r="BZ172" s="40">
        <v>2919513.1400000006</v>
      </c>
      <c r="CA172" s="40">
        <v>33268.47</v>
      </c>
      <c r="CB172" s="40">
        <v>86464.19</v>
      </c>
      <c r="CC172" s="40">
        <v>248062.50999999998</v>
      </c>
      <c r="CD172" s="40">
        <v>7840.58</v>
      </c>
      <c r="CE172" s="40">
        <v>208588.87</v>
      </c>
      <c r="CF172" s="40">
        <v>109380.23999999999</v>
      </c>
      <c r="CG172" s="40">
        <v>200734.86</v>
      </c>
      <c r="CH172" s="40">
        <v>60096.340000000004</v>
      </c>
      <c r="CI172" s="40">
        <v>210639.61</v>
      </c>
      <c r="CJ172" s="40">
        <v>42224.54</v>
      </c>
      <c r="CK172" s="40">
        <v>0</v>
      </c>
      <c r="CL172" s="40">
        <v>9703.2999999999993</v>
      </c>
      <c r="CM172" s="40">
        <v>1217003.51</v>
      </c>
      <c r="CN172" s="40">
        <v>28734611.010000002</v>
      </c>
      <c r="CO172" s="40">
        <v>42191.44</v>
      </c>
      <c r="CP172" s="40">
        <v>0</v>
      </c>
      <c r="CQ172" s="40">
        <v>0</v>
      </c>
      <c r="CR172" s="40">
        <v>42191.44</v>
      </c>
      <c r="CS172" s="40">
        <v>0</v>
      </c>
      <c r="CT172" s="40">
        <v>42191.44</v>
      </c>
      <c r="CU172" s="173">
        <v>1</v>
      </c>
      <c r="CV172" s="40">
        <v>0</v>
      </c>
      <c r="CW172" s="40">
        <v>54527.31</v>
      </c>
      <c r="CX172" s="40">
        <v>0</v>
      </c>
      <c r="CY172" s="40">
        <v>96718.75</v>
      </c>
      <c r="CZ172" s="40">
        <v>0</v>
      </c>
      <c r="DA172" s="40">
        <v>42191.44</v>
      </c>
      <c r="DB172" s="215">
        <v>0.43622813570274638</v>
      </c>
      <c r="DC172" s="40">
        <v>-54527.31</v>
      </c>
      <c r="DD172" s="40">
        <v>0</v>
      </c>
      <c r="DE172" s="40">
        <v>18565.490000000002</v>
      </c>
      <c r="DF172" s="40">
        <v>96718.75</v>
      </c>
      <c r="DG172" s="40">
        <v>0</v>
      </c>
      <c r="DH172" s="40">
        <v>60756.930000000008</v>
      </c>
      <c r="DI172" s="215">
        <v>0.62818150565428121</v>
      </c>
      <c r="DJ172" s="40">
        <v>-35961.819999999992</v>
      </c>
      <c r="DK172" s="40">
        <v>185730.71</v>
      </c>
      <c r="DL172" s="40">
        <v>91872.06</v>
      </c>
      <c r="DM172" s="40">
        <v>282449.45999999996</v>
      </c>
      <c r="DN172" s="40">
        <v>0</v>
      </c>
      <c r="DO172" s="40">
        <v>152628.99</v>
      </c>
      <c r="DP172" s="215">
        <v>0.54037628537154936</v>
      </c>
      <c r="DQ172" s="40">
        <v>-129820.46999999997</v>
      </c>
      <c r="DR172" s="40">
        <v>34295.94</v>
      </c>
      <c r="DS172" s="40">
        <v>0</v>
      </c>
      <c r="DT172" s="40">
        <v>316745.39999999997</v>
      </c>
      <c r="DU172" s="40">
        <v>0</v>
      </c>
      <c r="DV172" s="40">
        <v>152628.99</v>
      </c>
      <c r="DW172" s="215">
        <v>0.48186647698751112</v>
      </c>
      <c r="DX172" s="40">
        <v>-164116.40999999997</v>
      </c>
      <c r="DY172" s="40">
        <v>0</v>
      </c>
      <c r="DZ172" s="40">
        <v>0</v>
      </c>
      <c r="EA172" s="40">
        <v>316745.39999999997</v>
      </c>
      <c r="EB172" s="40">
        <v>0</v>
      </c>
      <c r="EC172" s="40">
        <v>152628.99</v>
      </c>
      <c r="ED172" s="215">
        <v>0.48186647698751112</v>
      </c>
      <c r="EE172" s="40">
        <v>-164116.40999999997</v>
      </c>
      <c r="EF172" s="40">
        <v>28180.799999999999</v>
      </c>
      <c r="EG172" s="40">
        <v>0</v>
      </c>
      <c r="EH172" s="40">
        <v>344926.19999999995</v>
      </c>
      <c r="EI172" s="40">
        <v>0</v>
      </c>
      <c r="EJ172" s="40">
        <v>152628.99</v>
      </c>
      <c r="EK172" s="215">
        <v>0.44249752555764105</v>
      </c>
      <c r="EL172" s="40">
        <v>-192297.20999999996</v>
      </c>
      <c r="EM172" s="40">
        <v>24102.67</v>
      </c>
      <c r="EN172" s="40">
        <v>0</v>
      </c>
      <c r="EO172" s="40">
        <v>369028.86999999994</v>
      </c>
      <c r="EP172" s="40">
        <v>0</v>
      </c>
      <c r="EQ172" s="40">
        <v>152628.99</v>
      </c>
      <c r="ER172" s="215">
        <v>0.4135963400370275</v>
      </c>
      <c r="ES172" s="212">
        <v>-216399.87999999995</v>
      </c>
      <c r="ET172" s="40">
        <v>0</v>
      </c>
      <c r="EU172" s="40">
        <v>45490.2</v>
      </c>
      <c r="EV172" s="40">
        <v>369028.86999999994</v>
      </c>
      <c r="EW172" s="40">
        <v>0</v>
      </c>
      <c r="EX172" s="40">
        <v>198119.19</v>
      </c>
      <c r="EY172" s="215">
        <v>0.53686637037367846</v>
      </c>
      <c r="EZ172" s="40">
        <v>-170909.67999999993</v>
      </c>
      <c r="FA172" s="40">
        <v>51137.03</v>
      </c>
      <c r="FB172" s="40">
        <v>0</v>
      </c>
      <c r="FC172" s="40">
        <v>420165.89999999991</v>
      </c>
      <c r="FD172" s="40">
        <v>0</v>
      </c>
      <c r="FE172" s="40">
        <v>198119.19</v>
      </c>
      <c r="FF172" s="215">
        <v>0.47152610433164627</v>
      </c>
      <c r="FG172" s="212">
        <v>-222046.7099999999</v>
      </c>
      <c r="FH172" s="40">
        <v>0</v>
      </c>
      <c r="FI172" s="40">
        <v>31110.229999999996</v>
      </c>
      <c r="FJ172" s="40">
        <v>35226</v>
      </c>
      <c r="FK172" s="40">
        <v>0</v>
      </c>
      <c r="FL172" s="40">
        <v>0</v>
      </c>
      <c r="FM172" s="215">
        <v>0</v>
      </c>
      <c r="FN172" s="40">
        <v>35226</v>
      </c>
      <c r="FO172" s="40">
        <v>0</v>
      </c>
      <c r="FP172" s="40">
        <v>35226</v>
      </c>
      <c r="FQ172" s="215">
        <v>1</v>
      </c>
      <c r="FR172" s="40">
        <v>0</v>
      </c>
      <c r="FS172" s="40">
        <v>0</v>
      </c>
      <c r="FT172" s="40">
        <v>137542.69</v>
      </c>
      <c r="FU172" s="215">
        <v>1</v>
      </c>
      <c r="FV172" s="40">
        <v>-21023.820000000007</v>
      </c>
      <c r="FW172" s="40">
        <v>0</v>
      </c>
      <c r="FX172" s="40">
        <v>35226</v>
      </c>
      <c r="FY172" s="215">
        <v>1</v>
      </c>
      <c r="FZ172" s="40">
        <v>0</v>
      </c>
      <c r="GA172" s="40">
        <v>0</v>
      </c>
      <c r="GB172" s="40">
        <v>35226</v>
      </c>
      <c r="GC172" s="215">
        <v>1</v>
      </c>
      <c r="GD172" s="40">
        <v>0</v>
      </c>
      <c r="GE172" s="283">
        <v>420165.89999999991</v>
      </c>
      <c r="GF172" s="283">
        <v>0</v>
      </c>
      <c r="GG172" s="284">
        <v>28925547.489999998</v>
      </c>
      <c r="GH172" s="285"/>
    </row>
    <row r="173" spans="1:190" ht="75" customHeight="1" x14ac:dyDescent="0.3">
      <c r="A173" s="254" t="s">
        <v>1061</v>
      </c>
      <c r="B173" s="35">
        <v>161</v>
      </c>
      <c r="C173" s="35">
        <v>1</v>
      </c>
      <c r="D173" s="36" t="s">
        <v>31</v>
      </c>
      <c r="E173" s="37" t="s">
        <v>32</v>
      </c>
      <c r="F173" s="37" t="s">
        <v>455</v>
      </c>
      <c r="G173" s="38">
        <v>3</v>
      </c>
      <c r="H173" s="38" t="s">
        <v>1061</v>
      </c>
      <c r="I173" s="38" t="s">
        <v>34</v>
      </c>
      <c r="J173" s="38" t="s">
        <v>5</v>
      </c>
      <c r="K173" s="38" t="s">
        <v>221</v>
      </c>
      <c r="L173" s="38" t="s">
        <v>225</v>
      </c>
      <c r="M173" s="40">
        <v>13922760</v>
      </c>
      <c r="N173" s="40">
        <v>13922760</v>
      </c>
      <c r="O173" s="40">
        <v>0</v>
      </c>
      <c r="P173" s="98">
        <v>13922760</v>
      </c>
      <c r="Q173" s="40">
        <v>0</v>
      </c>
      <c r="R173" s="40">
        <v>0</v>
      </c>
      <c r="S173" s="40">
        <v>0</v>
      </c>
      <c r="T173" s="40" t="s">
        <v>5</v>
      </c>
      <c r="U173" s="40">
        <v>0</v>
      </c>
      <c r="V173" s="40">
        <v>0</v>
      </c>
      <c r="W173" s="40">
        <v>0</v>
      </c>
      <c r="X173" s="40">
        <v>0</v>
      </c>
      <c r="Y173" s="40">
        <v>0</v>
      </c>
      <c r="Z173" s="40">
        <v>0</v>
      </c>
      <c r="AA173" s="40">
        <v>0</v>
      </c>
      <c r="AB173" s="40">
        <v>0</v>
      </c>
      <c r="AC173" s="40">
        <v>0</v>
      </c>
      <c r="AD173" s="40">
        <v>0</v>
      </c>
      <c r="AE173" s="40">
        <v>0</v>
      </c>
      <c r="AF173" s="40">
        <v>0</v>
      </c>
      <c r="AG173" s="40">
        <v>0</v>
      </c>
      <c r="AH173" s="40">
        <v>0</v>
      </c>
      <c r="AI173" s="40">
        <v>0</v>
      </c>
      <c r="AJ173" s="40">
        <v>0</v>
      </c>
      <c r="AK173" s="40">
        <v>0</v>
      </c>
      <c r="AL173" s="40">
        <v>0</v>
      </c>
      <c r="AM173" s="40">
        <v>0</v>
      </c>
      <c r="AN173" s="40">
        <v>0</v>
      </c>
      <c r="AO173" s="40">
        <v>0</v>
      </c>
      <c r="AP173" s="40">
        <v>0</v>
      </c>
      <c r="AQ173" s="40">
        <v>0</v>
      </c>
      <c r="AR173" s="40">
        <v>0</v>
      </c>
      <c r="AS173" s="40">
        <v>0</v>
      </c>
      <c r="AT173" s="40">
        <v>0</v>
      </c>
      <c r="AU173" s="40">
        <v>0</v>
      </c>
      <c r="AV173" s="40">
        <v>0</v>
      </c>
      <c r="AW173" s="40">
        <v>0</v>
      </c>
      <c r="AX173" s="40">
        <v>0</v>
      </c>
      <c r="AY173" s="40">
        <v>0</v>
      </c>
      <c r="AZ173" s="40">
        <v>0</v>
      </c>
      <c r="BA173" s="40">
        <v>0</v>
      </c>
      <c r="BB173" s="40">
        <v>0</v>
      </c>
      <c r="BC173" s="40">
        <v>0</v>
      </c>
      <c r="BD173" s="40">
        <v>263403.55000000005</v>
      </c>
      <c r="BE173" s="40">
        <v>114602.75</v>
      </c>
      <c r="BF173" s="40">
        <v>38975</v>
      </c>
      <c r="BG173" s="40">
        <v>589263.5</v>
      </c>
      <c r="BH173" s="40">
        <v>377881.58</v>
      </c>
      <c r="BI173" s="40">
        <v>531679.1100000001</v>
      </c>
      <c r="BJ173" s="40">
        <v>625825.80000000005</v>
      </c>
      <c r="BK173" s="40">
        <v>284641.40999999997</v>
      </c>
      <c r="BL173" s="40">
        <v>342918.26</v>
      </c>
      <c r="BM173" s="40">
        <v>3169190.96</v>
      </c>
      <c r="BN173" s="40">
        <v>451120.84</v>
      </c>
      <c r="BO173" s="40">
        <v>318900.43</v>
      </c>
      <c r="BP173" s="40">
        <v>485878.13000000012</v>
      </c>
      <c r="BQ173" s="40">
        <v>195533.46</v>
      </c>
      <c r="BR173" s="40">
        <v>295835.32</v>
      </c>
      <c r="BS173" s="40">
        <v>472715.3</v>
      </c>
      <c r="BT173" s="40">
        <v>313063.46999999997</v>
      </c>
      <c r="BU173" s="40">
        <v>200331.85</v>
      </c>
      <c r="BV173" s="40">
        <v>287248.89999999997</v>
      </c>
      <c r="BW173" s="40">
        <v>266189.51999999996</v>
      </c>
      <c r="BX173" s="40">
        <v>177775.62</v>
      </c>
      <c r="BY173" s="40">
        <v>329159.00000000006</v>
      </c>
      <c r="BZ173" s="40">
        <v>3793751.8400000003</v>
      </c>
      <c r="CA173" s="40">
        <v>355223.7</v>
      </c>
      <c r="CB173" s="40">
        <v>296161.55</v>
      </c>
      <c r="CC173" s="40">
        <v>214023.43</v>
      </c>
      <c r="CD173" s="40">
        <v>326437.92</v>
      </c>
      <c r="CE173" s="40">
        <v>290665.98999999993</v>
      </c>
      <c r="CF173" s="40">
        <v>415648.78</v>
      </c>
      <c r="CG173" s="40">
        <v>92971.37</v>
      </c>
      <c r="CH173" s="40">
        <v>293332.35000000003</v>
      </c>
      <c r="CI173" s="40">
        <v>330119.92</v>
      </c>
      <c r="CJ173" s="40">
        <v>278711.65999999997</v>
      </c>
      <c r="CK173" s="40">
        <v>264215.48</v>
      </c>
      <c r="CL173" s="40">
        <v>499993.5400000001</v>
      </c>
      <c r="CM173" s="40">
        <v>3657505.69</v>
      </c>
      <c r="CN173" s="40">
        <v>12796003.66</v>
      </c>
      <c r="CO173" s="40">
        <v>177206.43000000002</v>
      </c>
      <c r="CP173" s="40">
        <v>260804.64</v>
      </c>
      <c r="CQ173" s="40">
        <v>128711.75999999998</v>
      </c>
      <c r="CR173" s="40">
        <v>438011.07000000007</v>
      </c>
      <c r="CS173" s="40">
        <v>0</v>
      </c>
      <c r="CT173" s="40">
        <v>305918.19</v>
      </c>
      <c r="CU173" s="173">
        <v>0.69842570417227112</v>
      </c>
      <c r="CV173" s="40">
        <v>-132092.88000000006</v>
      </c>
      <c r="CW173" s="40">
        <v>545679.54</v>
      </c>
      <c r="CX173" s="40">
        <v>317711.31</v>
      </c>
      <c r="CY173" s="40">
        <v>983690.6100000001</v>
      </c>
      <c r="CZ173" s="40">
        <v>0</v>
      </c>
      <c r="DA173" s="40">
        <v>623629.5</v>
      </c>
      <c r="DB173" s="215">
        <v>0.63396915011723043</v>
      </c>
      <c r="DC173" s="212">
        <v>-360061.1100000001</v>
      </c>
      <c r="DD173" s="40">
        <v>141761.51999999999</v>
      </c>
      <c r="DE173" s="40">
        <v>139251.87</v>
      </c>
      <c r="DF173" s="40">
        <v>1125452.1300000001</v>
      </c>
      <c r="DG173" s="40">
        <v>0</v>
      </c>
      <c r="DH173" s="40">
        <v>762881.37</v>
      </c>
      <c r="DI173" s="215">
        <v>0.67784435220714356</v>
      </c>
      <c r="DJ173" s="212">
        <v>-362570.76000000013</v>
      </c>
      <c r="DK173" s="40">
        <v>49206.26</v>
      </c>
      <c r="DL173" s="40">
        <v>129632.87</v>
      </c>
      <c r="DM173" s="40">
        <v>1174658.3900000001</v>
      </c>
      <c r="DN173" s="40">
        <v>0</v>
      </c>
      <c r="DO173" s="40">
        <v>892514.24</v>
      </c>
      <c r="DP173" s="215">
        <v>0.75980748751983962</v>
      </c>
      <c r="DQ173" s="212">
        <v>-282144.15000000014</v>
      </c>
      <c r="DR173" s="40">
        <v>286442.18</v>
      </c>
      <c r="DS173" s="40">
        <v>140727.52999999997</v>
      </c>
      <c r="DT173" s="40">
        <v>1461100.57</v>
      </c>
      <c r="DU173" s="40">
        <v>0</v>
      </c>
      <c r="DV173" s="40">
        <v>1033241.77</v>
      </c>
      <c r="DW173" s="215">
        <v>0.70716676949896751</v>
      </c>
      <c r="DX173" s="212">
        <v>-427858.80000000005</v>
      </c>
      <c r="DY173" s="40">
        <v>105725.32</v>
      </c>
      <c r="DZ173" s="40">
        <v>73110.510000000009</v>
      </c>
      <c r="EA173" s="40">
        <v>1566825.8900000001</v>
      </c>
      <c r="EB173" s="40">
        <v>0</v>
      </c>
      <c r="EC173" s="40">
        <v>1106352.28</v>
      </c>
      <c r="ED173" s="215">
        <v>0.70611054301636533</v>
      </c>
      <c r="EE173" s="212">
        <v>-460473.6100000001</v>
      </c>
      <c r="EF173" s="40">
        <v>440382.73</v>
      </c>
      <c r="EG173" s="40">
        <v>294266.93</v>
      </c>
      <c r="EH173" s="40">
        <v>2007208.62</v>
      </c>
      <c r="EI173" s="40">
        <v>0</v>
      </c>
      <c r="EJ173" s="40">
        <v>1400619.21</v>
      </c>
      <c r="EK173" s="215">
        <v>0.69779453717172657</v>
      </c>
      <c r="EL173" s="212">
        <v>-606589.41000000015</v>
      </c>
      <c r="EM173" s="40">
        <v>195639.43</v>
      </c>
      <c r="EN173" s="40">
        <v>317181.50000000006</v>
      </c>
      <c r="EO173" s="40">
        <v>2202848.0500000003</v>
      </c>
      <c r="EP173" s="40">
        <v>0</v>
      </c>
      <c r="EQ173" s="40">
        <v>1717800.71</v>
      </c>
      <c r="ER173" s="215">
        <v>0.77980898864086412</v>
      </c>
      <c r="ES173" s="212">
        <v>-485047.34000000032</v>
      </c>
      <c r="ET173" s="40">
        <v>106311.51</v>
      </c>
      <c r="EU173" s="40">
        <v>249744.16999999998</v>
      </c>
      <c r="EV173" s="40">
        <v>2309159.56</v>
      </c>
      <c r="EW173" s="40">
        <v>0</v>
      </c>
      <c r="EX173" s="40">
        <v>1967544.88</v>
      </c>
      <c r="EY173" s="215">
        <v>0.85206103297599745</v>
      </c>
      <c r="EZ173" s="212">
        <v>-341614.68000000017</v>
      </c>
      <c r="FA173" s="40">
        <v>0</v>
      </c>
      <c r="FB173" s="40">
        <v>91121.58</v>
      </c>
      <c r="FC173" s="40">
        <v>2309159.56</v>
      </c>
      <c r="FD173" s="40">
        <v>0</v>
      </c>
      <c r="FE173" s="40">
        <v>2058666.46</v>
      </c>
      <c r="FF173" s="215">
        <v>0.89152196134943573</v>
      </c>
      <c r="FG173" s="212">
        <v>-250493.10000000009</v>
      </c>
      <c r="FH173" s="40">
        <v>50063.53</v>
      </c>
      <c r="FI173" s="40">
        <v>116888.71000000002</v>
      </c>
      <c r="FJ173" s="40">
        <v>76001.03</v>
      </c>
      <c r="FK173" s="40">
        <v>0</v>
      </c>
      <c r="FL173" s="40">
        <v>76001.03</v>
      </c>
      <c r="FM173" s="215">
        <v>1</v>
      </c>
      <c r="FN173" s="40">
        <v>0</v>
      </c>
      <c r="FO173" s="40">
        <v>0</v>
      </c>
      <c r="FP173" s="40">
        <v>76001.03</v>
      </c>
      <c r="FQ173" s="215">
        <v>1</v>
      </c>
      <c r="FR173" s="40">
        <v>0</v>
      </c>
      <c r="FS173" s="40">
        <v>0</v>
      </c>
      <c r="FT173" s="40">
        <v>177437.57</v>
      </c>
      <c r="FU173" s="215">
        <v>1</v>
      </c>
      <c r="FV173" s="40">
        <v>-21460.540000000008</v>
      </c>
      <c r="FW173" s="40">
        <v>0</v>
      </c>
      <c r="FX173" s="40">
        <v>76001.03</v>
      </c>
      <c r="FY173" s="215">
        <v>1</v>
      </c>
      <c r="FZ173" s="40">
        <v>0</v>
      </c>
      <c r="GA173" s="40">
        <v>0</v>
      </c>
      <c r="GB173" s="40">
        <v>76001.03</v>
      </c>
      <c r="GC173" s="215">
        <v>1</v>
      </c>
      <c r="GD173" s="40">
        <v>0</v>
      </c>
      <c r="GE173" s="283">
        <v>2359223.09</v>
      </c>
      <c r="GF173" s="283">
        <v>882965.61</v>
      </c>
      <c r="GG173" s="284">
        <v>13862637.190000001</v>
      </c>
      <c r="GH173" s="285"/>
    </row>
    <row r="174" spans="1:190" ht="75" customHeight="1" x14ac:dyDescent="0.3">
      <c r="A174" s="254" t="s">
        <v>1135</v>
      </c>
      <c r="B174" s="35">
        <v>162</v>
      </c>
      <c r="C174" s="38">
        <v>5</v>
      </c>
      <c r="D174" s="37" t="s">
        <v>138</v>
      </c>
      <c r="E174" s="37" t="s">
        <v>256</v>
      </c>
      <c r="F174" s="37" t="s">
        <v>497</v>
      </c>
      <c r="G174" s="41">
        <v>3</v>
      </c>
      <c r="H174" s="38" t="s">
        <v>1135</v>
      </c>
      <c r="I174" s="41" t="s">
        <v>50</v>
      </c>
      <c r="J174" s="41" t="s">
        <v>5</v>
      </c>
      <c r="K174" s="38" t="s">
        <v>222</v>
      </c>
      <c r="L174" s="38" t="s">
        <v>225</v>
      </c>
      <c r="M174" s="40">
        <v>896265</v>
      </c>
      <c r="N174" s="40">
        <v>896265</v>
      </c>
      <c r="O174" s="40">
        <v>0</v>
      </c>
      <c r="P174" s="40">
        <v>896265</v>
      </c>
      <c r="Q174" s="40">
        <v>0</v>
      </c>
      <c r="R174" s="40">
        <v>0</v>
      </c>
      <c r="S174" s="40">
        <v>0</v>
      </c>
      <c r="T174" s="40" t="s">
        <v>5</v>
      </c>
      <c r="U174" s="40">
        <v>0</v>
      </c>
      <c r="V174" s="40">
        <v>0</v>
      </c>
      <c r="W174" s="40">
        <v>0</v>
      </c>
      <c r="X174" s="40">
        <v>0</v>
      </c>
      <c r="Y174" s="40">
        <v>0</v>
      </c>
      <c r="Z174" s="40">
        <v>0</v>
      </c>
      <c r="AA174" s="40">
        <v>0</v>
      </c>
      <c r="AB174" s="40">
        <v>0</v>
      </c>
      <c r="AC174" s="40">
        <v>0</v>
      </c>
      <c r="AD174" s="40">
        <v>0</v>
      </c>
      <c r="AE174" s="40">
        <v>0</v>
      </c>
      <c r="AF174" s="40">
        <v>0</v>
      </c>
      <c r="AG174" s="40">
        <v>0</v>
      </c>
      <c r="AH174" s="40">
        <v>0</v>
      </c>
      <c r="AI174" s="40">
        <v>0</v>
      </c>
      <c r="AJ174" s="40">
        <v>0</v>
      </c>
      <c r="AK174" s="40">
        <v>0</v>
      </c>
      <c r="AL174" s="40">
        <v>0</v>
      </c>
      <c r="AM174" s="40">
        <v>0</v>
      </c>
      <c r="AN174" s="40">
        <v>0</v>
      </c>
      <c r="AO174" s="40">
        <v>0</v>
      </c>
      <c r="AP174" s="40">
        <v>268882.05</v>
      </c>
      <c r="AQ174" s="40">
        <v>0</v>
      </c>
      <c r="AR174" s="40">
        <v>0</v>
      </c>
      <c r="AS174" s="40">
        <v>48774.01</v>
      </c>
      <c r="AT174" s="40">
        <v>0</v>
      </c>
      <c r="AU174" s="40">
        <v>0</v>
      </c>
      <c r="AV174" s="40">
        <v>0</v>
      </c>
      <c r="AW174" s="40">
        <v>0</v>
      </c>
      <c r="AX174" s="40">
        <v>0</v>
      </c>
      <c r="AY174" s="40">
        <v>317656.06</v>
      </c>
      <c r="AZ174" s="40">
        <v>317656.06</v>
      </c>
      <c r="BA174" s="40">
        <v>0</v>
      </c>
      <c r="BB174" s="40">
        <v>0</v>
      </c>
      <c r="BC174" s="40">
        <v>0</v>
      </c>
      <c r="BD174" s="40">
        <v>0</v>
      </c>
      <c r="BE174" s="40">
        <v>0</v>
      </c>
      <c r="BF174" s="40">
        <v>0</v>
      </c>
      <c r="BG174" s="40">
        <v>0</v>
      </c>
      <c r="BH174" s="40">
        <v>0</v>
      </c>
      <c r="BI174" s="40">
        <v>0</v>
      </c>
      <c r="BJ174" s="40">
        <v>0</v>
      </c>
      <c r="BK174" s="40">
        <v>0</v>
      </c>
      <c r="BL174" s="40">
        <v>0</v>
      </c>
      <c r="BM174" s="40">
        <v>0</v>
      </c>
      <c r="BN174" s="40">
        <v>0</v>
      </c>
      <c r="BO174" s="40">
        <v>0</v>
      </c>
      <c r="BP174" s="40">
        <v>0</v>
      </c>
      <c r="BQ174" s="40">
        <v>0</v>
      </c>
      <c r="BR174" s="40">
        <v>269363.65999999997</v>
      </c>
      <c r="BS174" s="40">
        <v>19405.57</v>
      </c>
      <c r="BT174" s="40">
        <v>19894.03</v>
      </c>
      <c r="BU174" s="40">
        <v>0</v>
      </c>
      <c r="BV174" s="40">
        <v>0</v>
      </c>
      <c r="BW174" s="40">
        <v>0</v>
      </c>
      <c r="BX174" s="40">
        <v>0</v>
      </c>
      <c r="BY174" s="40">
        <v>0</v>
      </c>
      <c r="BZ174" s="40">
        <v>308663.26</v>
      </c>
      <c r="CA174" s="40">
        <v>59032.54</v>
      </c>
      <c r="CB174" s="40">
        <v>70497.08</v>
      </c>
      <c r="CC174" s="40">
        <v>0</v>
      </c>
      <c r="CD174" s="40">
        <v>0</v>
      </c>
      <c r="CE174" s="40">
        <v>0</v>
      </c>
      <c r="CF174" s="40">
        <v>33282.900000000023</v>
      </c>
      <c r="CG174" s="40">
        <v>0</v>
      </c>
      <c r="CH174" s="40">
        <v>0</v>
      </c>
      <c r="CI174" s="40">
        <v>0</v>
      </c>
      <c r="CJ174" s="40">
        <v>0</v>
      </c>
      <c r="CK174" s="40">
        <v>17506.66</v>
      </c>
      <c r="CL174" s="40">
        <v>0</v>
      </c>
      <c r="CM174" s="40">
        <v>180319.18000000002</v>
      </c>
      <c r="CN174" s="40">
        <v>806638.50000000012</v>
      </c>
      <c r="CO174" s="40">
        <v>0</v>
      </c>
      <c r="CP174" s="40">
        <v>0</v>
      </c>
      <c r="CQ174" s="40">
        <v>0</v>
      </c>
      <c r="CR174" s="40">
        <v>0</v>
      </c>
      <c r="CS174" s="40">
        <v>0</v>
      </c>
      <c r="CT174" s="40">
        <v>0</v>
      </c>
      <c r="CU174" s="173" t="s">
        <v>1327</v>
      </c>
      <c r="CV174" s="40">
        <v>0</v>
      </c>
      <c r="CW174" s="40">
        <v>0</v>
      </c>
      <c r="CX174" s="40">
        <v>0</v>
      </c>
      <c r="CY174" s="40">
        <v>0</v>
      </c>
      <c r="CZ174" s="40">
        <v>0</v>
      </c>
      <c r="DA174" s="40">
        <v>0</v>
      </c>
      <c r="DB174" s="215" t="s">
        <v>1327</v>
      </c>
      <c r="DC174" s="40">
        <v>0</v>
      </c>
      <c r="DD174" s="40">
        <v>0</v>
      </c>
      <c r="DE174" s="40">
        <v>0</v>
      </c>
      <c r="DF174" s="40">
        <v>0</v>
      </c>
      <c r="DG174" s="40">
        <v>0</v>
      </c>
      <c r="DH174" s="40">
        <v>0</v>
      </c>
      <c r="DI174" s="215" t="s">
        <v>1327</v>
      </c>
      <c r="DJ174" s="40">
        <v>0</v>
      </c>
      <c r="DK174" s="40">
        <v>0</v>
      </c>
      <c r="DL174" s="40">
        <v>0</v>
      </c>
      <c r="DM174" s="40">
        <v>0</v>
      </c>
      <c r="DN174" s="40">
        <v>0</v>
      </c>
      <c r="DO174" s="40">
        <v>0</v>
      </c>
      <c r="DP174" s="215" t="s">
        <v>1327</v>
      </c>
      <c r="DQ174" s="40">
        <v>0</v>
      </c>
      <c r="DR174" s="40">
        <v>0</v>
      </c>
      <c r="DS174" s="40">
        <v>0</v>
      </c>
      <c r="DT174" s="40">
        <v>0</v>
      </c>
      <c r="DU174" s="40">
        <v>0</v>
      </c>
      <c r="DV174" s="40">
        <v>0</v>
      </c>
      <c r="DW174" s="215" t="s">
        <v>1327</v>
      </c>
      <c r="DX174" s="40">
        <v>0</v>
      </c>
      <c r="DY174" s="40">
        <v>0</v>
      </c>
      <c r="DZ174" s="40">
        <v>0</v>
      </c>
      <c r="EA174" s="40">
        <v>0</v>
      </c>
      <c r="EB174" s="40">
        <v>0</v>
      </c>
      <c r="EC174" s="40">
        <v>0</v>
      </c>
      <c r="ED174" s="215" t="s">
        <v>1327</v>
      </c>
      <c r="EE174" s="40">
        <v>0</v>
      </c>
      <c r="EF174" s="40">
        <v>0</v>
      </c>
      <c r="EG174" s="40">
        <v>0</v>
      </c>
      <c r="EH174" s="40">
        <v>0</v>
      </c>
      <c r="EI174" s="40">
        <v>0</v>
      </c>
      <c r="EJ174" s="40">
        <v>0</v>
      </c>
      <c r="EK174" s="215" t="s">
        <v>1327</v>
      </c>
      <c r="EL174" s="40">
        <v>0</v>
      </c>
      <c r="EM174" s="40">
        <v>0</v>
      </c>
      <c r="EN174" s="40">
        <v>0</v>
      </c>
      <c r="EO174" s="40">
        <v>0</v>
      </c>
      <c r="EP174" s="40">
        <v>0</v>
      </c>
      <c r="EQ174" s="40">
        <v>0</v>
      </c>
      <c r="ER174" s="215" t="s">
        <v>1327</v>
      </c>
      <c r="ES174" s="40">
        <v>0</v>
      </c>
      <c r="ET174" s="40">
        <v>0</v>
      </c>
      <c r="EU174" s="40">
        <v>0</v>
      </c>
      <c r="EV174" s="40">
        <v>0</v>
      </c>
      <c r="EW174" s="40">
        <v>0</v>
      </c>
      <c r="EX174" s="40">
        <v>0</v>
      </c>
      <c r="EY174" s="215" t="s">
        <v>1327</v>
      </c>
      <c r="EZ174" s="40">
        <v>0</v>
      </c>
      <c r="FA174" s="40">
        <v>0</v>
      </c>
      <c r="FB174" s="40">
        <v>0</v>
      </c>
      <c r="FC174" s="40">
        <v>0</v>
      </c>
      <c r="FD174" s="40">
        <v>0</v>
      </c>
      <c r="FE174" s="40">
        <v>0</v>
      </c>
      <c r="FF174" s="215" t="s">
        <v>1327</v>
      </c>
      <c r="FG174" s="40">
        <v>0</v>
      </c>
      <c r="FH174" s="40">
        <v>0</v>
      </c>
      <c r="FI174" s="40">
        <v>0</v>
      </c>
      <c r="FJ174" s="40">
        <v>89626.5</v>
      </c>
      <c r="FK174" s="40">
        <v>0</v>
      </c>
      <c r="FL174" s="40">
        <v>0</v>
      </c>
      <c r="FM174" s="215">
        <v>0</v>
      </c>
      <c r="FN174" s="40">
        <v>89626.5</v>
      </c>
      <c r="FO174" s="40">
        <v>0</v>
      </c>
      <c r="FP174" s="40">
        <v>0</v>
      </c>
      <c r="FQ174" s="215">
        <v>0</v>
      </c>
      <c r="FR174" s="40">
        <v>89626.5</v>
      </c>
      <c r="FS174" s="40">
        <v>0</v>
      </c>
      <c r="FT174" s="40">
        <v>0</v>
      </c>
      <c r="FU174" s="215">
        <v>1</v>
      </c>
      <c r="FV174" s="40">
        <v>0.03</v>
      </c>
      <c r="FW174" s="40">
        <v>0</v>
      </c>
      <c r="FX174" s="40">
        <v>89626.5</v>
      </c>
      <c r="FY174" s="215">
        <v>1</v>
      </c>
      <c r="FZ174" s="40">
        <v>0</v>
      </c>
      <c r="GA174" s="40">
        <v>0</v>
      </c>
      <c r="GB174" s="40">
        <v>89626.5</v>
      </c>
      <c r="GC174" s="215">
        <v>1</v>
      </c>
      <c r="GD174" s="40">
        <v>0</v>
      </c>
      <c r="GE174" s="283">
        <v>0</v>
      </c>
      <c r="GF174" s="283">
        <v>89626.5</v>
      </c>
      <c r="GG174" s="284">
        <v>896265</v>
      </c>
      <c r="GH174" s="285"/>
    </row>
    <row r="175" spans="1:190" ht="75" customHeight="1" x14ac:dyDescent="0.3">
      <c r="A175" s="254" t="s">
        <v>1138</v>
      </c>
      <c r="B175" s="35">
        <v>163</v>
      </c>
      <c r="C175" s="38">
        <v>5</v>
      </c>
      <c r="D175" s="37" t="s">
        <v>77</v>
      </c>
      <c r="E175" s="37" t="s">
        <v>259</v>
      </c>
      <c r="F175" s="37" t="s">
        <v>500</v>
      </c>
      <c r="G175" s="41">
        <v>1</v>
      </c>
      <c r="H175" s="38" t="s">
        <v>1138</v>
      </c>
      <c r="I175" s="41" t="s">
        <v>50</v>
      </c>
      <c r="J175" s="41" t="s">
        <v>6</v>
      </c>
      <c r="K175" s="38" t="s">
        <v>221</v>
      </c>
      <c r="L175" s="38" t="s">
        <v>225</v>
      </c>
      <c r="M175" s="40">
        <v>3369245</v>
      </c>
      <c r="N175" s="40">
        <v>3369245</v>
      </c>
      <c r="O175" s="40">
        <v>3369245</v>
      </c>
      <c r="P175" s="40">
        <v>0</v>
      </c>
      <c r="Q175" s="40">
        <v>0</v>
      </c>
      <c r="R175" s="40">
        <v>0</v>
      </c>
      <c r="S175" s="40">
        <v>0</v>
      </c>
      <c r="T175" s="40" t="s">
        <v>6</v>
      </c>
      <c r="U175" s="40">
        <v>0</v>
      </c>
      <c r="V175" s="40">
        <v>0</v>
      </c>
      <c r="W175" s="40">
        <v>0</v>
      </c>
      <c r="X175" s="40">
        <v>0</v>
      </c>
      <c r="Y175" s="40">
        <v>0</v>
      </c>
      <c r="Z175" s="40">
        <v>0</v>
      </c>
      <c r="AA175" s="40">
        <v>0</v>
      </c>
      <c r="AB175" s="40">
        <v>0</v>
      </c>
      <c r="AC175" s="40">
        <v>0</v>
      </c>
      <c r="AD175" s="40">
        <v>0</v>
      </c>
      <c r="AE175" s="40">
        <v>0</v>
      </c>
      <c r="AF175" s="40">
        <v>0</v>
      </c>
      <c r="AG175" s="40">
        <v>0</v>
      </c>
      <c r="AH175" s="40">
        <v>0</v>
      </c>
      <c r="AI175" s="40">
        <v>0</v>
      </c>
      <c r="AJ175" s="40">
        <v>0</v>
      </c>
      <c r="AK175" s="40">
        <v>14209.47</v>
      </c>
      <c r="AL175" s="40">
        <v>14209.47</v>
      </c>
      <c r="AM175" s="40">
        <v>0</v>
      </c>
      <c r="AN175" s="40">
        <v>0</v>
      </c>
      <c r="AO175" s="40">
        <v>0</v>
      </c>
      <c r="AP175" s="40">
        <v>0</v>
      </c>
      <c r="AQ175" s="40">
        <v>0</v>
      </c>
      <c r="AR175" s="40">
        <v>0</v>
      </c>
      <c r="AS175" s="40">
        <v>0</v>
      </c>
      <c r="AT175" s="40">
        <v>0</v>
      </c>
      <c r="AU175" s="40">
        <v>0</v>
      </c>
      <c r="AV175" s="40">
        <v>0</v>
      </c>
      <c r="AW175" s="40">
        <v>0</v>
      </c>
      <c r="AX175" s="40">
        <v>0</v>
      </c>
      <c r="AY175" s="40">
        <v>0</v>
      </c>
      <c r="AZ175" s="40">
        <v>14209.47</v>
      </c>
      <c r="BA175" s="40">
        <v>20545</v>
      </c>
      <c r="BB175" s="40">
        <v>0</v>
      </c>
      <c r="BC175" s="40">
        <v>0</v>
      </c>
      <c r="BD175" s="40">
        <v>0</v>
      </c>
      <c r="BE175" s="40">
        <v>0</v>
      </c>
      <c r="BF175" s="40">
        <v>18490.5</v>
      </c>
      <c r="BG175" s="40">
        <v>0</v>
      </c>
      <c r="BH175" s="40">
        <v>0</v>
      </c>
      <c r="BI175" s="40">
        <v>0</v>
      </c>
      <c r="BJ175" s="40">
        <v>0</v>
      </c>
      <c r="BK175" s="40">
        <v>0</v>
      </c>
      <c r="BL175" s="40">
        <v>0</v>
      </c>
      <c r="BM175" s="40">
        <v>39035.5</v>
      </c>
      <c r="BN175" s="40">
        <v>0</v>
      </c>
      <c r="BO175" s="40">
        <v>0</v>
      </c>
      <c r="BP175" s="40">
        <v>0</v>
      </c>
      <c r="BQ175" s="40">
        <v>0</v>
      </c>
      <c r="BR175" s="40">
        <v>0</v>
      </c>
      <c r="BS175" s="40">
        <v>0</v>
      </c>
      <c r="BT175" s="40">
        <v>0</v>
      </c>
      <c r="BU175" s="40">
        <v>0</v>
      </c>
      <c r="BV175" s="40">
        <v>0</v>
      </c>
      <c r="BW175" s="40">
        <v>0</v>
      </c>
      <c r="BX175" s="40">
        <v>0</v>
      </c>
      <c r="BY175" s="40">
        <v>0</v>
      </c>
      <c r="BZ175" s="40">
        <v>0</v>
      </c>
      <c r="CA175" s="40">
        <v>0</v>
      </c>
      <c r="CB175" s="40">
        <v>268547.3</v>
      </c>
      <c r="CC175" s="40">
        <v>281135.31</v>
      </c>
      <c r="CD175" s="40">
        <v>0</v>
      </c>
      <c r="CE175" s="40">
        <v>0</v>
      </c>
      <c r="CF175" s="40">
        <v>0</v>
      </c>
      <c r="CG175" s="40">
        <v>416010</v>
      </c>
      <c r="CH175" s="40">
        <v>0</v>
      </c>
      <c r="CI175" s="40">
        <v>0</v>
      </c>
      <c r="CJ175" s="40">
        <v>555885.65</v>
      </c>
      <c r="CK175" s="40">
        <v>0</v>
      </c>
      <c r="CL175" s="40">
        <v>0</v>
      </c>
      <c r="CM175" s="40">
        <v>1521578.26</v>
      </c>
      <c r="CN175" s="40">
        <v>2112482.37</v>
      </c>
      <c r="CO175" s="40">
        <v>-14209.47</v>
      </c>
      <c r="CP175" s="40">
        <v>0</v>
      </c>
      <c r="CQ175" s="40">
        <v>0</v>
      </c>
      <c r="CR175" s="40">
        <v>-14209.47</v>
      </c>
      <c r="CS175" s="40">
        <v>14209.47</v>
      </c>
      <c r="CT175" s="40">
        <v>-14209.47</v>
      </c>
      <c r="CU175" s="173">
        <v>1</v>
      </c>
      <c r="CV175" s="40">
        <v>0</v>
      </c>
      <c r="CW175" s="40">
        <v>0</v>
      </c>
      <c r="CX175" s="40">
        <v>0</v>
      </c>
      <c r="CY175" s="40">
        <v>-14209.47</v>
      </c>
      <c r="CZ175" s="40">
        <v>14209.47</v>
      </c>
      <c r="DA175" s="40">
        <v>-14209.47</v>
      </c>
      <c r="DB175" s="215">
        <v>1</v>
      </c>
      <c r="DC175" s="40">
        <v>0</v>
      </c>
      <c r="DD175" s="40">
        <v>0</v>
      </c>
      <c r="DE175" s="40">
        <v>0</v>
      </c>
      <c r="DF175" s="40">
        <v>-14209.47</v>
      </c>
      <c r="DG175" s="40">
        <v>14209.47</v>
      </c>
      <c r="DH175" s="40">
        <v>-14209.47</v>
      </c>
      <c r="DI175" s="215">
        <v>1</v>
      </c>
      <c r="DJ175" s="40">
        <v>0</v>
      </c>
      <c r="DK175" s="40">
        <v>0</v>
      </c>
      <c r="DL175" s="40">
        <v>0</v>
      </c>
      <c r="DM175" s="40">
        <v>-14209.47</v>
      </c>
      <c r="DN175" s="40">
        <v>14209.47</v>
      </c>
      <c r="DO175" s="40">
        <v>-14209.47</v>
      </c>
      <c r="DP175" s="215">
        <v>1</v>
      </c>
      <c r="DQ175" s="40">
        <v>0</v>
      </c>
      <c r="DR175" s="40">
        <v>117774.45</v>
      </c>
      <c r="DS175" s="40">
        <v>0</v>
      </c>
      <c r="DT175" s="40">
        <v>103564.98</v>
      </c>
      <c r="DU175" s="40">
        <v>14209.47</v>
      </c>
      <c r="DV175" s="40">
        <v>-14209.47</v>
      </c>
      <c r="DW175" s="215">
        <v>-0.13720342532775076</v>
      </c>
      <c r="DX175" s="40">
        <v>-117774.45</v>
      </c>
      <c r="DY175" s="40">
        <v>120837.05</v>
      </c>
      <c r="DZ175" s="40">
        <v>0</v>
      </c>
      <c r="EA175" s="40">
        <v>224402.03</v>
      </c>
      <c r="EB175" s="40">
        <v>14209.47</v>
      </c>
      <c r="EC175" s="40">
        <v>-14209.47</v>
      </c>
      <c r="ED175" s="215">
        <v>-6.3321485995469828E-2</v>
      </c>
      <c r="EE175" s="212">
        <v>-238611.5</v>
      </c>
      <c r="EF175" s="40">
        <v>0</v>
      </c>
      <c r="EG175" s="40">
        <v>220834.69</v>
      </c>
      <c r="EH175" s="40">
        <v>224402.03</v>
      </c>
      <c r="EI175" s="40">
        <v>14209.47</v>
      </c>
      <c r="EJ175" s="40">
        <v>206625.22</v>
      </c>
      <c r="EK175" s="215">
        <v>0.92078142073848446</v>
      </c>
      <c r="EL175" s="40">
        <v>-17776.809999999998</v>
      </c>
      <c r="EM175" s="40">
        <v>0</v>
      </c>
      <c r="EN175" s="40">
        <v>0</v>
      </c>
      <c r="EO175" s="40">
        <v>224402.03</v>
      </c>
      <c r="EP175" s="40">
        <v>14209.47</v>
      </c>
      <c r="EQ175" s="40">
        <v>206625.22</v>
      </c>
      <c r="ER175" s="215">
        <v>0.92078142073848446</v>
      </c>
      <c r="ES175" s="40">
        <v>-17776.809999999998</v>
      </c>
      <c r="ET175" s="40">
        <v>161116.06</v>
      </c>
      <c r="EU175" s="40">
        <v>188174.7</v>
      </c>
      <c r="EV175" s="40">
        <v>385518.08999999997</v>
      </c>
      <c r="EW175" s="40">
        <v>14209.47</v>
      </c>
      <c r="EX175" s="40">
        <v>394799.92000000004</v>
      </c>
      <c r="EY175" s="215">
        <v>1.0240762502221363</v>
      </c>
      <c r="EZ175" s="40">
        <v>9281.8300000000745</v>
      </c>
      <c r="FA175" s="40">
        <v>0</v>
      </c>
      <c r="FB175" s="40">
        <v>0</v>
      </c>
      <c r="FC175" s="40">
        <v>385518.08999999997</v>
      </c>
      <c r="FD175" s="40">
        <v>14209.47</v>
      </c>
      <c r="FE175" s="40">
        <v>394799.92000000004</v>
      </c>
      <c r="FF175" s="215">
        <v>1.0240762502221363</v>
      </c>
      <c r="FG175" s="40">
        <v>9281.8300000000745</v>
      </c>
      <c r="FH175" s="40">
        <v>0</v>
      </c>
      <c r="FI175" s="40">
        <v>142859.22</v>
      </c>
      <c r="FJ175" s="40">
        <v>94478.3</v>
      </c>
      <c r="FK175" s="40">
        <v>0</v>
      </c>
      <c r="FL175" s="40">
        <v>0</v>
      </c>
      <c r="FM175" s="215">
        <v>0</v>
      </c>
      <c r="FN175" s="40">
        <v>94478.3</v>
      </c>
      <c r="FO175" s="40">
        <v>0</v>
      </c>
      <c r="FP175" s="40">
        <v>0</v>
      </c>
      <c r="FQ175" s="215">
        <v>0</v>
      </c>
      <c r="FR175" s="40">
        <v>94478.3</v>
      </c>
      <c r="FS175" s="40">
        <v>0</v>
      </c>
      <c r="FT175" s="40">
        <v>32052.13</v>
      </c>
      <c r="FU175" s="215">
        <v>0</v>
      </c>
      <c r="FV175" s="40">
        <v>7.9999999998108251E-2</v>
      </c>
      <c r="FW175" s="40">
        <v>0</v>
      </c>
      <c r="FX175" s="40">
        <v>94478.3</v>
      </c>
      <c r="FY175" s="215">
        <v>1</v>
      </c>
      <c r="FZ175" s="40">
        <v>0</v>
      </c>
      <c r="GA175" s="40">
        <v>0</v>
      </c>
      <c r="GB175" s="40">
        <v>94478.3</v>
      </c>
      <c r="GC175" s="215">
        <v>1</v>
      </c>
      <c r="GD175" s="40">
        <v>0</v>
      </c>
      <c r="GE175" s="283">
        <v>385518.08999999997</v>
      </c>
      <c r="GF175" s="283">
        <v>246619.35</v>
      </c>
      <c r="GG175" s="284">
        <v>2206960.6700000004</v>
      </c>
      <c r="GH175" s="285"/>
    </row>
    <row r="176" spans="1:190" ht="75" customHeight="1" x14ac:dyDescent="0.3">
      <c r="A176" s="254" t="s">
        <v>1247</v>
      </c>
      <c r="B176" s="35">
        <v>164</v>
      </c>
      <c r="C176" s="35">
        <v>9</v>
      </c>
      <c r="D176" s="38" t="s">
        <v>171</v>
      </c>
      <c r="E176" s="37" t="s">
        <v>326</v>
      </c>
      <c r="F176" s="37" t="s">
        <v>577</v>
      </c>
      <c r="G176" s="44">
        <v>3</v>
      </c>
      <c r="H176" s="38" t="s">
        <v>1247</v>
      </c>
      <c r="I176" s="41" t="s">
        <v>113</v>
      </c>
      <c r="J176" s="41" t="s">
        <v>5</v>
      </c>
      <c r="K176" s="38" t="s">
        <v>222</v>
      </c>
      <c r="L176" s="38" t="s">
        <v>225</v>
      </c>
      <c r="M176" s="40">
        <v>13287623</v>
      </c>
      <c r="N176" s="40">
        <v>13287623</v>
      </c>
      <c r="O176" s="40">
        <v>0</v>
      </c>
      <c r="P176" s="98">
        <v>13287623</v>
      </c>
      <c r="Q176" s="40">
        <v>0</v>
      </c>
      <c r="R176" s="40">
        <v>0</v>
      </c>
      <c r="S176" s="40">
        <v>0</v>
      </c>
      <c r="T176" s="40" t="s">
        <v>5</v>
      </c>
      <c r="U176" s="40">
        <v>0</v>
      </c>
      <c r="V176" s="40">
        <v>0</v>
      </c>
      <c r="W176" s="40">
        <v>0</v>
      </c>
      <c r="X176" s="40">
        <v>0</v>
      </c>
      <c r="Y176" s="40">
        <v>0</v>
      </c>
      <c r="Z176" s="40">
        <v>0</v>
      </c>
      <c r="AA176" s="40">
        <v>0</v>
      </c>
      <c r="AB176" s="40">
        <v>0</v>
      </c>
      <c r="AC176" s="40">
        <v>0</v>
      </c>
      <c r="AD176" s="40">
        <v>0</v>
      </c>
      <c r="AE176" s="40">
        <v>0</v>
      </c>
      <c r="AF176" s="40">
        <v>0</v>
      </c>
      <c r="AG176" s="40">
        <v>0</v>
      </c>
      <c r="AH176" s="40">
        <v>0</v>
      </c>
      <c r="AI176" s="40">
        <v>0</v>
      </c>
      <c r="AJ176" s="40">
        <v>0</v>
      </c>
      <c r="AK176" s="40">
        <v>199305.86</v>
      </c>
      <c r="AL176" s="40">
        <v>199305.86</v>
      </c>
      <c r="AM176" s="40">
        <v>2899.49</v>
      </c>
      <c r="AN176" s="40">
        <v>484982.85</v>
      </c>
      <c r="AO176" s="40">
        <v>354758.36</v>
      </c>
      <c r="AP176" s="40">
        <v>542298.24</v>
      </c>
      <c r="AQ176" s="40">
        <v>1328711.8700000001</v>
      </c>
      <c r="AR176" s="40">
        <v>876996.52</v>
      </c>
      <c r="AS176" s="40">
        <v>158642.44</v>
      </c>
      <c r="AT176" s="40">
        <v>1484095.35</v>
      </c>
      <c r="AU176" s="40">
        <v>308738.44</v>
      </c>
      <c r="AV176" s="40">
        <v>0</v>
      </c>
      <c r="AW176" s="40">
        <v>434558.63</v>
      </c>
      <c r="AX176" s="40">
        <v>412108.85</v>
      </c>
      <c r="AY176" s="40">
        <v>6388791.04</v>
      </c>
      <c r="AZ176" s="40">
        <v>6588096.9000000004</v>
      </c>
      <c r="BA176" s="40">
        <v>890056.88000000012</v>
      </c>
      <c r="BB176" s="40">
        <v>55905.33</v>
      </c>
      <c r="BC176" s="40">
        <v>315794.13</v>
      </c>
      <c r="BD176" s="40">
        <v>185316.75000000003</v>
      </c>
      <c r="BE176" s="40">
        <v>138993.18</v>
      </c>
      <c r="BF176" s="40">
        <v>63489.460000000006</v>
      </c>
      <c r="BG176" s="40">
        <v>344259.14</v>
      </c>
      <c r="BH176" s="40">
        <v>291489.91999999998</v>
      </c>
      <c r="BI176" s="40">
        <v>8326.880000000001</v>
      </c>
      <c r="BJ176" s="40">
        <v>80581.3</v>
      </c>
      <c r="BK176" s="40">
        <v>53560.94</v>
      </c>
      <c r="BL176" s="40">
        <v>591830.55999999994</v>
      </c>
      <c r="BM176" s="40">
        <v>3019604.4699999997</v>
      </c>
      <c r="BN176" s="40">
        <v>83013.64</v>
      </c>
      <c r="BO176" s="40">
        <v>373761.53</v>
      </c>
      <c r="BP176" s="40">
        <v>215388.73</v>
      </c>
      <c r="BQ176" s="40">
        <v>0</v>
      </c>
      <c r="BR176" s="40">
        <v>118494.16</v>
      </c>
      <c r="BS176" s="40">
        <v>323245.84999999998</v>
      </c>
      <c r="BT176" s="40">
        <v>196344.08</v>
      </c>
      <c r="BU176" s="40">
        <v>14264.63</v>
      </c>
      <c r="BV176" s="40">
        <v>271134.55</v>
      </c>
      <c r="BW176" s="40">
        <v>0</v>
      </c>
      <c r="BX176" s="40">
        <v>471132.04000000004</v>
      </c>
      <c r="BY176" s="40">
        <v>48598.270000000004</v>
      </c>
      <c r="BZ176" s="40">
        <v>2115377.48</v>
      </c>
      <c r="CA176" s="40">
        <v>0</v>
      </c>
      <c r="CB176" s="40">
        <v>341455.57</v>
      </c>
      <c r="CC176" s="40">
        <v>11077.02</v>
      </c>
      <c r="CD176" s="40">
        <v>0</v>
      </c>
      <c r="CE176" s="40">
        <v>0</v>
      </c>
      <c r="CF176" s="40">
        <v>0</v>
      </c>
      <c r="CG176" s="40">
        <v>0</v>
      </c>
      <c r="CH176" s="40">
        <v>123446.3</v>
      </c>
      <c r="CI176" s="40">
        <v>0</v>
      </c>
      <c r="CJ176" s="40">
        <v>65505.25</v>
      </c>
      <c r="CK176" s="40">
        <v>23875.4</v>
      </c>
      <c r="CL176" s="40">
        <v>93578.96</v>
      </c>
      <c r="CM176" s="40">
        <v>658938.5</v>
      </c>
      <c r="CN176" s="40">
        <v>12955869.380000001</v>
      </c>
      <c r="CO176" s="40">
        <v>24564.76</v>
      </c>
      <c r="CP176" s="40">
        <v>365755.84</v>
      </c>
      <c r="CQ176" s="40">
        <v>25872.53</v>
      </c>
      <c r="CR176" s="40">
        <v>390320.60000000003</v>
      </c>
      <c r="CS176" s="40">
        <v>0</v>
      </c>
      <c r="CT176" s="40">
        <v>50437.289999999994</v>
      </c>
      <c r="CU176" s="173">
        <v>0.12922015901799697</v>
      </c>
      <c r="CV176" s="212">
        <v>-339883.31000000006</v>
      </c>
      <c r="CW176" s="40">
        <v>0</v>
      </c>
      <c r="CX176" s="40">
        <v>404920.57</v>
      </c>
      <c r="CY176" s="40">
        <v>390320.60000000003</v>
      </c>
      <c r="CZ176" s="40">
        <v>0</v>
      </c>
      <c r="DA176" s="40">
        <v>455357.86</v>
      </c>
      <c r="DB176" s="215">
        <v>1.1666252306437321</v>
      </c>
      <c r="DC176" s="40">
        <v>65037.259999999951</v>
      </c>
      <c r="DD176" s="40">
        <v>118467.82</v>
      </c>
      <c r="DE176" s="40">
        <v>0</v>
      </c>
      <c r="DF176" s="40">
        <v>508788.42000000004</v>
      </c>
      <c r="DG176" s="40">
        <v>0</v>
      </c>
      <c r="DH176" s="40">
        <v>455357.86</v>
      </c>
      <c r="DI176" s="215">
        <v>0.8949847168298366</v>
      </c>
      <c r="DJ176" s="40">
        <v>-53430.560000000056</v>
      </c>
      <c r="DK176" s="40">
        <v>0</v>
      </c>
      <c r="DL176" s="40">
        <v>0</v>
      </c>
      <c r="DM176" s="40">
        <v>508788.42000000004</v>
      </c>
      <c r="DN176" s="40">
        <v>0</v>
      </c>
      <c r="DO176" s="40">
        <v>455357.86</v>
      </c>
      <c r="DP176" s="215">
        <v>0.8949847168298366</v>
      </c>
      <c r="DQ176" s="40">
        <v>-53430.560000000056</v>
      </c>
      <c r="DR176" s="40">
        <v>0</v>
      </c>
      <c r="DS176" s="40">
        <v>0</v>
      </c>
      <c r="DT176" s="40">
        <v>508788.42000000004</v>
      </c>
      <c r="DU176" s="40">
        <v>0</v>
      </c>
      <c r="DV176" s="40">
        <v>455357.86</v>
      </c>
      <c r="DW176" s="215">
        <v>0.8949847168298366</v>
      </c>
      <c r="DX176" s="40">
        <v>-53430.560000000056</v>
      </c>
      <c r="DY176" s="40">
        <v>0</v>
      </c>
      <c r="DZ176" s="40">
        <v>118494.17000000001</v>
      </c>
      <c r="EA176" s="40">
        <v>508788.42000000004</v>
      </c>
      <c r="EB176" s="40">
        <v>0</v>
      </c>
      <c r="EC176" s="40">
        <v>573852.03</v>
      </c>
      <c r="ED176" s="215">
        <v>1.1278795024462231</v>
      </c>
      <c r="EE176" s="40">
        <v>65063.609999999986</v>
      </c>
      <c r="EF176" s="40">
        <v>0</v>
      </c>
      <c r="EG176" s="40">
        <v>0</v>
      </c>
      <c r="EH176" s="40">
        <v>508788.42000000004</v>
      </c>
      <c r="EI176" s="40">
        <v>0</v>
      </c>
      <c r="EJ176" s="40">
        <v>573852.03</v>
      </c>
      <c r="EK176" s="215">
        <v>1.1278795024462231</v>
      </c>
      <c r="EL176" s="40">
        <v>65063.609999999986</v>
      </c>
      <c r="EM176" s="40">
        <v>62209.42</v>
      </c>
      <c r="EN176" s="40">
        <v>0</v>
      </c>
      <c r="EO176" s="40">
        <v>570997.84000000008</v>
      </c>
      <c r="EP176" s="40">
        <v>0</v>
      </c>
      <c r="EQ176" s="40">
        <v>573852.03</v>
      </c>
      <c r="ER176" s="215">
        <v>1.004998600344968</v>
      </c>
      <c r="ES176" s="40">
        <v>2854.1899999999441</v>
      </c>
      <c r="ET176" s="40">
        <v>279262.82</v>
      </c>
      <c r="EU176" s="40">
        <v>0</v>
      </c>
      <c r="EV176" s="40">
        <v>850260.66000000015</v>
      </c>
      <c r="EW176" s="40">
        <v>0</v>
      </c>
      <c r="EX176" s="40">
        <v>573852.03</v>
      </c>
      <c r="EY176" s="215">
        <v>0.67491306724693101</v>
      </c>
      <c r="EZ176" s="212">
        <v>-276408.63000000012</v>
      </c>
      <c r="FA176" s="40">
        <v>0</v>
      </c>
      <c r="FB176" s="40">
        <v>0</v>
      </c>
      <c r="FC176" s="40">
        <v>850260.66000000015</v>
      </c>
      <c r="FD176" s="40">
        <v>0</v>
      </c>
      <c r="FE176" s="40">
        <v>573852.03</v>
      </c>
      <c r="FF176" s="215">
        <v>0.67491306724693101</v>
      </c>
      <c r="FG176" s="212">
        <v>-276408.63000000012</v>
      </c>
      <c r="FH176" s="40">
        <v>0</v>
      </c>
      <c r="FI176" s="40">
        <v>0</v>
      </c>
      <c r="FJ176" s="40">
        <v>276345.05</v>
      </c>
      <c r="FK176" s="40">
        <v>0</v>
      </c>
      <c r="FL176" s="40">
        <v>0</v>
      </c>
      <c r="FM176" s="215">
        <v>0</v>
      </c>
      <c r="FN176" s="40">
        <v>276345.05</v>
      </c>
      <c r="FO176" s="40">
        <v>0</v>
      </c>
      <c r="FP176" s="40">
        <v>0</v>
      </c>
      <c r="FQ176" s="215">
        <v>0</v>
      </c>
      <c r="FR176" s="40">
        <v>276345.05</v>
      </c>
      <c r="FS176" s="40">
        <v>76660.55</v>
      </c>
      <c r="FT176" s="40">
        <v>601763.14000000013</v>
      </c>
      <c r="FU176" s="215">
        <v>0.70007673377902013</v>
      </c>
      <c r="FV176" s="40">
        <v>50768.099999999831</v>
      </c>
      <c r="FW176" s="40">
        <v>0</v>
      </c>
      <c r="FX176" s="40">
        <v>276345.05</v>
      </c>
      <c r="FY176" s="215">
        <v>1</v>
      </c>
      <c r="FZ176" s="40">
        <v>0</v>
      </c>
      <c r="GA176" s="40">
        <v>0</v>
      </c>
      <c r="GB176" s="40">
        <v>276345.05</v>
      </c>
      <c r="GC176" s="215">
        <v>1</v>
      </c>
      <c r="GD176" s="40">
        <v>0</v>
      </c>
      <c r="GE176" s="283">
        <v>850260.66000000015</v>
      </c>
      <c r="GF176" s="283">
        <v>0</v>
      </c>
      <c r="GG176" s="284">
        <v>13232278.009999998</v>
      </c>
      <c r="GH176" s="285"/>
    </row>
    <row r="177" spans="1:190" ht="75" customHeight="1" x14ac:dyDescent="0.3">
      <c r="A177" s="254" t="s">
        <v>1155</v>
      </c>
      <c r="B177" s="35">
        <v>165</v>
      </c>
      <c r="C177" s="38">
        <v>5</v>
      </c>
      <c r="D177" s="37" t="s">
        <v>141</v>
      </c>
      <c r="E177" s="37" t="s">
        <v>265</v>
      </c>
      <c r="F177" s="37" t="s">
        <v>508</v>
      </c>
      <c r="G177" s="38">
        <v>2</v>
      </c>
      <c r="H177" s="38" t="s">
        <v>1155</v>
      </c>
      <c r="I177" s="38" t="s">
        <v>82</v>
      </c>
      <c r="J177" s="38" t="s">
        <v>5</v>
      </c>
      <c r="K177" s="38" t="s">
        <v>222</v>
      </c>
      <c r="L177" s="38" t="s">
        <v>225</v>
      </c>
      <c r="M177" s="40">
        <v>14935246</v>
      </c>
      <c r="N177" s="40">
        <v>14935246</v>
      </c>
      <c r="O177" s="40">
        <v>0</v>
      </c>
      <c r="P177" s="40">
        <v>14935246</v>
      </c>
      <c r="Q177" s="40">
        <v>0</v>
      </c>
      <c r="R177" s="40">
        <v>0</v>
      </c>
      <c r="S177" s="40">
        <v>0</v>
      </c>
      <c r="T177" s="40" t="s">
        <v>5</v>
      </c>
      <c r="U177" s="40">
        <v>0</v>
      </c>
      <c r="V177" s="40">
        <v>0</v>
      </c>
      <c r="W177" s="40">
        <v>0</v>
      </c>
      <c r="X177" s="40">
        <v>0</v>
      </c>
      <c r="Y177" s="40">
        <v>0</v>
      </c>
      <c r="Z177" s="40">
        <v>0</v>
      </c>
      <c r="AA177" s="40">
        <v>0</v>
      </c>
      <c r="AB177" s="40">
        <v>0</v>
      </c>
      <c r="AC177" s="40">
        <v>0</v>
      </c>
      <c r="AD177" s="40">
        <v>0</v>
      </c>
      <c r="AE177" s="40">
        <v>0</v>
      </c>
      <c r="AF177" s="40">
        <v>0</v>
      </c>
      <c r="AG177" s="40">
        <v>0</v>
      </c>
      <c r="AH177" s="40">
        <v>0</v>
      </c>
      <c r="AI177" s="40">
        <v>0</v>
      </c>
      <c r="AJ177" s="40">
        <v>0</v>
      </c>
      <c r="AK177" s="40">
        <v>2663647.4900000002</v>
      </c>
      <c r="AL177" s="40">
        <v>2663647.4900000002</v>
      </c>
      <c r="AM177" s="40">
        <v>480042.79000000004</v>
      </c>
      <c r="AN177" s="40">
        <v>292134.39</v>
      </c>
      <c r="AO177" s="40">
        <v>1390180.8900000001</v>
      </c>
      <c r="AP177" s="40">
        <v>9560.44</v>
      </c>
      <c r="AQ177" s="40">
        <v>119803.14000000001</v>
      </c>
      <c r="AR177" s="40">
        <v>1002969.26</v>
      </c>
      <c r="AS177" s="40">
        <v>867116.17</v>
      </c>
      <c r="AT177" s="40">
        <v>486069.87</v>
      </c>
      <c r="AU177" s="40">
        <v>130117.45</v>
      </c>
      <c r="AV177" s="40">
        <v>0</v>
      </c>
      <c r="AW177" s="40">
        <v>88865.46</v>
      </c>
      <c r="AX177" s="40">
        <v>1718795.44</v>
      </c>
      <c r="AY177" s="40">
        <v>6585655.3000000007</v>
      </c>
      <c r="AZ177" s="40">
        <v>9249302.790000001</v>
      </c>
      <c r="BA177" s="40">
        <v>0</v>
      </c>
      <c r="BB177" s="40">
        <v>804432.6399999999</v>
      </c>
      <c r="BC177" s="40">
        <v>90488</v>
      </c>
      <c r="BD177" s="40">
        <v>125894.04000000001</v>
      </c>
      <c r="BE177" s="40">
        <v>92053.5</v>
      </c>
      <c r="BF177" s="40">
        <v>146032.41</v>
      </c>
      <c r="BG177" s="40">
        <v>73603.34</v>
      </c>
      <c r="BH177" s="40">
        <v>0</v>
      </c>
      <c r="BI177" s="40">
        <v>68301.75</v>
      </c>
      <c r="BJ177" s="40">
        <v>31731.08</v>
      </c>
      <c r="BK177" s="40">
        <v>0</v>
      </c>
      <c r="BL177" s="40">
        <v>464734.74</v>
      </c>
      <c r="BM177" s="40">
        <v>1897271.5</v>
      </c>
      <c r="BN177" s="40">
        <v>0</v>
      </c>
      <c r="BO177" s="40">
        <v>549154.22</v>
      </c>
      <c r="BP177" s="40">
        <v>147134.12</v>
      </c>
      <c r="BQ177" s="40">
        <v>0</v>
      </c>
      <c r="BR177" s="40">
        <v>0</v>
      </c>
      <c r="BS177" s="40">
        <v>721201.36</v>
      </c>
      <c r="BT177" s="40">
        <v>0</v>
      </c>
      <c r="BU177" s="40">
        <v>141583.32</v>
      </c>
      <c r="BV177" s="40">
        <v>1717.29</v>
      </c>
      <c r="BW177" s="40">
        <v>2007.79</v>
      </c>
      <c r="BX177" s="40">
        <v>0</v>
      </c>
      <c r="BY177" s="40">
        <v>518891.77</v>
      </c>
      <c r="BZ177" s="40">
        <v>2081689.87</v>
      </c>
      <c r="CA177" s="40">
        <v>0</v>
      </c>
      <c r="CB177" s="40">
        <v>76210.92</v>
      </c>
      <c r="CC177" s="40">
        <v>0</v>
      </c>
      <c r="CD177" s="40">
        <v>0</v>
      </c>
      <c r="CE177" s="40">
        <v>98915.36</v>
      </c>
      <c r="CF177" s="40">
        <v>77445.00999999998</v>
      </c>
      <c r="CG177" s="40">
        <v>0</v>
      </c>
      <c r="CH177" s="40">
        <v>0</v>
      </c>
      <c r="CI177" s="40">
        <v>0</v>
      </c>
      <c r="CJ177" s="40">
        <v>0</v>
      </c>
      <c r="CK177" s="40">
        <v>423850.73</v>
      </c>
      <c r="CL177" s="40">
        <v>0</v>
      </c>
      <c r="CM177" s="40">
        <v>676422.02</v>
      </c>
      <c r="CN177" s="40">
        <v>14136229.59</v>
      </c>
      <c r="CO177" s="40">
        <v>0</v>
      </c>
      <c r="CP177" s="40">
        <v>195139.15</v>
      </c>
      <c r="CQ177" s="40">
        <v>0</v>
      </c>
      <c r="CR177" s="40">
        <v>195139.15</v>
      </c>
      <c r="CS177" s="40">
        <v>0</v>
      </c>
      <c r="CT177" s="40">
        <v>0</v>
      </c>
      <c r="CU177" s="173">
        <v>0</v>
      </c>
      <c r="CV177" s="40">
        <v>-195139.15</v>
      </c>
      <c r="CW177" s="40">
        <v>0</v>
      </c>
      <c r="CX177" s="40">
        <v>0</v>
      </c>
      <c r="CY177" s="40">
        <v>195139.15</v>
      </c>
      <c r="CZ177" s="40">
        <v>0</v>
      </c>
      <c r="DA177" s="40">
        <v>0</v>
      </c>
      <c r="DB177" s="215">
        <v>0</v>
      </c>
      <c r="DC177" s="40">
        <v>-195139.15</v>
      </c>
      <c r="DD177" s="40">
        <v>0</v>
      </c>
      <c r="DE177" s="40">
        <v>0</v>
      </c>
      <c r="DF177" s="40">
        <v>195139.15</v>
      </c>
      <c r="DG177" s="40">
        <v>0</v>
      </c>
      <c r="DH177" s="40">
        <v>0</v>
      </c>
      <c r="DI177" s="215">
        <v>0</v>
      </c>
      <c r="DJ177" s="40">
        <v>-195139.15</v>
      </c>
      <c r="DK177" s="40">
        <v>0</v>
      </c>
      <c r="DL177" s="40">
        <v>0</v>
      </c>
      <c r="DM177" s="40">
        <v>195139.15</v>
      </c>
      <c r="DN177" s="40">
        <v>0</v>
      </c>
      <c r="DO177" s="40">
        <v>0</v>
      </c>
      <c r="DP177" s="215">
        <v>0</v>
      </c>
      <c r="DQ177" s="40">
        <v>-195139.15</v>
      </c>
      <c r="DR177" s="40">
        <v>0</v>
      </c>
      <c r="DS177" s="40">
        <v>0</v>
      </c>
      <c r="DT177" s="40">
        <v>195139.15</v>
      </c>
      <c r="DU177" s="40">
        <v>0</v>
      </c>
      <c r="DV177" s="40">
        <v>0</v>
      </c>
      <c r="DW177" s="215">
        <v>0</v>
      </c>
      <c r="DX177" s="40">
        <v>-195139.15</v>
      </c>
      <c r="DY177" s="40">
        <v>52380.84</v>
      </c>
      <c r="DZ177" s="40">
        <v>0</v>
      </c>
      <c r="EA177" s="40">
        <v>247519.99</v>
      </c>
      <c r="EB177" s="40">
        <v>0</v>
      </c>
      <c r="EC177" s="40">
        <v>0</v>
      </c>
      <c r="ED177" s="215">
        <v>0</v>
      </c>
      <c r="EE177" s="212">
        <v>-247519.99</v>
      </c>
      <c r="EF177" s="40">
        <v>0</v>
      </c>
      <c r="EG177" s="40">
        <v>0</v>
      </c>
      <c r="EH177" s="40">
        <v>247519.99</v>
      </c>
      <c r="EI177" s="40">
        <v>0</v>
      </c>
      <c r="EJ177" s="40">
        <v>0</v>
      </c>
      <c r="EK177" s="215">
        <v>0</v>
      </c>
      <c r="EL177" s="212">
        <v>-247519.99</v>
      </c>
      <c r="EM177" s="40">
        <v>0</v>
      </c>
      <c r="EN177" s="40">
        <v>0</v>
      </c>
      <c r="EO177" s="40">
        <v>247519.99</v>
      </c>
      <c r="EP177" s="40">
        <v>0</v>
      </c>
      <c r="EQ177" s="40">
        <v>0</v>
      </c>
      <c r="ER177" s="215">
        <v>0</v>
      </c>
      <c r="ES177" s="212">
        <v>-247519.99</v>
      </c>
      <c r="ET177" s="40">
        <v>0</v>
      </c>
      <c r="EU177" s="40">
        <v>0</v>
      </c>
      <c r="EV177" s="40">
        <v>247519.99</v>
      </c>
      <c r="EW177" s="40">
        <v>0</v>
      </c>
      <c r="EX177" s="40">
        <v>0</v>
      </c>
      <c r="EY177" s="215">
        <v>0</v>
      </c>
      <c r="EZ177" s="212">
        <v>-247519.99</v>
      </c>
      <c r="FA177" s="40">
        <v>0</v>
      </c>
      <c r="FB177" s="40">
        <v>0</v>
      </c>
      <c r="FC177" s="40">
        <v>247519.99</v>
      </c>
      <c r="FD177" s="40">
        <v>0</v>
      </c>
      <c r="FE177" s="40">
        <v>0</v>
      </c>
      <c r="FF177" s="215">
        <v>0</v>
      </c>
      <c r="FG177" s="212">
        <v>-247519.99</v>
      </c>
      <c r="FH177" s="40">
        <v>0</v>
      </c>
      <c r="FI177" s="40">
        <v>231543.41</v>
      </c>
      <c r="FJ177" s="40">
        <v>446343.17</v>
      </c>
      <c r="FK177" s="40">
        <v>0</v>
      </c>
      <c r="FL177" s="40">
        <v>0</v>
      </c>
      <c r="FM177" s="215">
        <v>0</v>
      </c>
      <c r="FN177" s="40">
        <v>446343.17</v>
      </c>
      <c r="FO177" s="40">
        <v>0</v>
      </c>
      <c r="FP177" s="40">
        <v>0</v>
      </c>
      <c r="FQ177" s="215">
        <v>0</v>
      </c>
      <c r="FR177" s="40">
        <v>446343.17</v>
      </c>
      <c r="FS177" s="40">
        <v>2880.16</v>
      </c>
      <c r="FT177" s="40">
        <v>-2880.16</v>
      </c>
      <c r="FU177" s="215">
        <v>1.0000000000000002</v>
      </c>
      <c r="FV177" s="40">
        <v>135590.51999999999</v>
      </c>
      <c r="FW177" s="40">
        <v>0</v>
      </c>
      <c r="FX177" s="40">
        <v>446343.17000000004</v>
      </c>
      <c r="FY177" s="215">
        <v>1.0000000000000002</v>
      </c>
      <c r="FZ177" s="40">
        <v>0</v>
      </c>
      <c r="GA177" s="40">
        <v>0</v>
      </c>
      <c r="GB177" s="40">
        <v>446343.17000000004</v>
      </c>
      <c r="GC177" s="215">
        <v>1.0000000000000002</v>
      </c>
      <c r="GD177" s="40">
        <v>0</v>
      </c>
      <c r="GE177" s="283">
        <v>247519.99</v>
      </c>
      <c r="GF177" s="283">
        <v>446343.17</v>
      </c>
      <c r="GG177" s="284">
        <v>14598549.340000002</v>
      </c>
      <c r="GH177" s="285"/>
    </row>
    <row r="178" spans="1:190" ht="75" customHeight="1" x14ac:dyDescent="0.3">
      <c r="A178" s="254" t="s">
        <v>1131</v>
      </c>
      <c r="B178" s="35">
        <v>166</v>
      </c>
      <c r="C178" s="38">
        <v>4</v>
      </c>
      <c r="D178" s="37" t="s">
        <v>74</v>
      </c>
      <c r="E178" s="37" t="s">
        <v>255</v>
      </c>
      <c r="F178" s="37" t="s">
        <v>496</v>
      </c>
      <c r="G178" s="38">
        <v>2</v>
      </c>
      <c r="H178" s="38"/>
      <c r="I178" s="38" t="s">
        <v>48</v>
      </c>
      <c r="J178" s="38" t="s">
        <v>6</v>
      </c>
      <c r="K178" s="38" t="s">
        <v>222</v>
      </c>
      <c r="L178" s="38" t="s">
        <v>225</v>
      </c>
      <c r="M178" s="40">
        <v>10639848</v>
      </c>
      <c r="N178" s="40">
        <v>10639848</v>
      </c>
      <c r="O178" s="40">
        <v>10639848</v>
      </c>
      <c r="P178" s="40">
        <v>0</v>
      </c>
      <c r="Q178" s="40">
        <v>0</v>
      </c>
      <c r="R178" s="40">
        <v>0</v>
      </c>
      <c r="S178" s="40">
        <v>0</v>
      </c>
      <c r="T178" s="40" t="s">
        <v>6</v>
      </c>
      <c r="U178" s="40">
        <v>0</v>
      </c>
      <c r="V178" s="40">
        <v>0</v>
      </c>
      <c r="W178" s="40">
        <v>0</v>
      </c>
      <c r="X178" s="40">
        <v>0</v>
      </c>
      <c r="Y178" s="40">
        <v>0</v>
      </c>
      <c r="Z178" s="40">
        <v>0</v>
      </c>
      <c r="AA178" s="40">
        <v>0</v>
      </c>
      <c r="AB178" s="40">
        <v>0</v>
      </c>
      <c r="AC178" s="40">
        <v>0</v>
      </c>
      <c r="AD178" s="40">
        <v>0</v>
      </c>
      <c r="AE178" s="40">
        <v>0</v>
      </c>
      <c r="AF178" s="40">
        <v>0</v>
      </c>
      <c r="AG178" s="40">
        <v>0</v>
      </c>
      <c r="AH178" s="40">
        <v>0</v>
      </c>
      <c r="AI178" s="40">
        <v>0</v>
      </c>
      <c r="AJ178" s="40">
        <v>0</v>
      </c>
      <c r="AK178" s="40">
        <v>0</v>
      </c>
      <c r="AL178" s="40">
        <v>0</v>
      </c>
      <c r="AM178" s="40">
        <v>0</v>
      </c>
      <c r="AN178" s="40">
        <v>0</v>
      </c>
      <c r="AO178" s="40">
        <v>0</v>
      </c>
      <c r="AP178" s="40">
        <v>0</v>
      </c>
      <c r="AQ178" s="40">
        <v>0</v>
      </c>
      <c r="AR178" s="40">
        <v>0</v>
      </c>
      <c r="AS178" s="40">
        <v>0</v>
      </c>
      <c r="AT178" s="40">
        <v>0</v>
      </c>
      <c r="AU178" s="40">
        <v>0</v>
      </c>
      <c r="AV178" s="40">
        <v>0</v>
      </c>
      <c r="AW178" s="40">
        <v>0</v>
      </c>
      <c r="AX178" s="40">
        <v>0</v>
      </c>
      <c r="AY178" s="40">
        <v>0</v>
      </c>
      <c r="AZ178" s="40">
        <v>0</v>
      </c>
      <c r="BA178" s="40">
        <v>0</v>
      </c>
      <c r="BB178" s="40">
        <v>0</v>
      </c>
      <c r="BC178" s="40">
        <v>0</v>
      </c>
      <c r="BD178" s="40">
        <v>0</v>
      </c>
      <c r="BE178" s="40">
        <v>0</v>
      </c>
      <c r="BF178" s="40">
        <v>0</v>
      </c>
      <c r="BG178" s="40">
        <v>0</v>
      </c>
      <c r="BH178" s="40">
        <v>0</v>
      </c>
      <c r="BI178" s="40">
        <v>0</v>
      </c>
      <c r="BJ178" s="40">
        <v>0</v>
      </c>
      <c r="BK178" s="40">
        <v>0</v>
      </c>
      <c r="BL178" s="40">
        <v>0</v>
      </c>
      <c r="BM178" s="40">
        <v>0</v>
      </c>
      <c r="BN178" s="40">
        <v>0</v>
      </c>
      <c r="BO178" s="40">
        <v>0</v>
      </c>
      <c r="BP178" s="40">
        <v>0</v>
      </c>
      <c r="BQ178" s="40">
        <v>0</v>
      </c>
      <c r="BR178" s="40">
        <v>0</v>
      </c>
      <c r="BS178" s="40">
        <v>0</v>
      </c>
      <c r="BT178" s="40">
        <v>0</v>
      </c>
      <c r="BU178" s="40">
        <v>0</v>
      </c>
      <c r="BV178" s="40">
        <v>0</v>
      </c>
      <c r="BW178" s="40">
        <v>0</v>
      </c>
      <c r="BX178" s="40">
        <v>29214.5</v>
      </c>
      <c r="BY178" s="40">
        <v>0</v>
      </c>
      <c r="BZ178" s="40">
        <v>29214.5</v>
      </c>
      <c r="CA178" s="40">
        <v>0</v>
      </c>
      <c r="CB178" s="40">
        <v>0</v>
      </c>
      <c r="CC178" s="40">
        <v>421767.37</v>
      </c>
      <c r="CD178" s="40">
        <v>0</v>
      </c>
      <c r="CE178" s="40">
        <v>136110.5</v>
      </c>
      <c r="CF178" s="40">
        <v>0</v>
      </c>
      <c r="CG178" s="40">
        <v>55050</v>
      </c>
      <c r="CH178" s="40">
        <v>4142681.56</v>
      </c>
      <c r="CI178" s="40">
        <v>0</v>
      </c>
      <c r="CJ178" s="40">
        <v>0</v>
      </c>
      <c r="CK178" s="40">
        <v>2993086.94</v>
      </c>
      <c r="CL178" s="40">
        <v>0</v>
      </c>
      <c r="CM178" s="40">
        <v>7748696.3699999992</v>
      </c>
      <c r="CN178" s="40">
        <v>9509229.209999999</v>
      </c>
      <c r="CO178" s="40">
        <v>948976.54</v>
      </c>
      <c r="CP178" s="40">
        <v>0</v>
      </c>
      <c r="CQ178" s="40">
        <v>0</v>
      </c>
      <c r="CR178" s="40">
        <v>948976.54</v>
      </c>
      <c r="CS178" s="40">
        <v>0</v>
      </c>
      <c r="CT178" s="40">
        <v>948976.54</v>
      </c>
      <c r="CU178" s="173">
        <v>1</v>
      </c>
      <c r="CV178" s="40">
        <v>0</v>
      </c>
      <c r="CW178" s="40">
        <v>0</v>
      </c>
      <c r="CX178" s="40">
        <v>0</v>
      </c>
      <c r="CY178" s="40">
        <v>948976.54</v>
      </c>
      <c r="CZ178" s="40">
        <v>0</v>
      </c>
      <c r="DA178" s="40">
        <v>948976.54</v>
      </c>
      <c r="DB178" s="215">
        <v>1</v>
      </c>
      <c r="DC178" s="40">
        <v>0</v>
      </c>
      <c r="DD178" s="40">
        <v>0</v>
      </c>
      <c r="DE178" s="40">
        <v>0</v>
      </c>
      <c r="DF178" s="40">
        <v>948976.54</v>
      </c>
      <c r="DG178" s="40">
        <v>0</v>
      </c>
      <c r="DH178" s="40">
        <v>948976.54</v>
      </c>
      <c r="DI178" s="215">
        <v>1</v>
      </c>
      <c r="DJ178" s="40">
        <v>0</v>
      </c>
      <c r="DK178" s="40">
        <v>237951.29</v>
      </c>
      <c r="DL178" s="40">
        <v>0</v>
      </c>
      <c r="DM178" s="40">
        <v>1186927.83</v>
      </c>
      <c r="DN178" s="40">
        <v>0</v>
      </c>
      <c r="DO178" s="40">
        <v>948976.54</v>
      </c>
      <c r="DP178" s="215">
        <v>0.79952337118929973</v>
      </c>
      <c r="DQ178" s="212">
        <v>-237951.29000000004</v>
      </c>
      <c r="DR178" s="40">
        <v>0</v>
      </c>
      <c r="DS178" s="40">
        <v>369470.8</v>
      </c>
      <c r="DT178" s="40">
        <v>1186927.83</v>
      </c>
      <c r="DU178" s="40">
        <v>0</v>
      </c>
      <c r="DV178" s="40">
        <v>1318447.3400000001</v>
      </c>
      <c r="DW178" s="215">
        <v>1.1108066612609462</v>
      </c>
      <c r="DX178" s="40">
        <v>131519.51</v>
      </c>
      <c r="DY178" s="40">
        <v>277103.09999999998</v>
      </c>
      <c r="DZ178" s="40">
        <v>366078.9</v>
      </c>
      <c r="EA178" s="40">
        <v>1464030.9300000002</v>
      </c>
      <c r="EB178" s="40">
        <v>0</v>
      </c>
      <c r="EC178" s="40">
        <v>1684526.2400000002</v>
      </c>
      <c r="ED178" s="215">
        <v>1.1506083686360369</v>
      </c>
      <c r="EE178" s="40">
        <v>220495.31000000006</v>
      </c>
      <c r="EF178" s="40">
        <v>0</v>
      </c>
      <c r="EG178" s="40">
        <v>0</v>
      </c>
      <c r="EH178" s="40">
        <v>1464030.9300000002</v>
      </c>
      <c r="EI178" s="40">
        <v>0</v>
      </c>
      <c r="EJ178" s="40">
        <v>1684526.2400000002</v>
      </c>
      <c r="EK178" s="215">
        <v>1.1506083686360369</v>
      </c>
      <c r="EL178" s="40">
        <v>220495.31000000006</v>
      </c>
      <c r="EM178" s="40">
        <v>0</v>
      </c>
      <c r="EN178" s="40">
        <v>0</v>
      </c>
      <c r="EO178" s="40">
        <v>1464030.9300000002</v>
      </c>
      <c r="EP178" s="40">
        <v>0</v>
      </c>
      <c r="EQ178" s="40">
        <v>1684526.2400000002</v>
      </c>
      <c r="ER178" s="215">
        <v>1.1506083686360369</v>
      </c>
      <c r="ES178" s="40">
        <v>220495.31000000006</v>
      </c>
      <c r="ET178" s="40">
        <v>0</v>
      </c>
      <c r="EU178" s="40">
        <v>46792.1</v>
      </c>
      <c r="EV178" s="40">
        <v>1464030.9300000002</v>
      </c>
      <c r="EW178" s="40">
        <v>0</v>
      </c>
      <c r="EX178" s="40">
        <v>1731318.3400000003</v>
      </c>
      <c r="EY178" s="215">
        <v>1.1825695103313152</v>
      </c>
      <c r="EZ178" s="40">
        <v>267287.41000000015</v>
      </c>
      <c r="FA178" s="40">
        <v>123427.46</v>
      </c>
      <c r="FB178" s="40">
        <v>0</v>
      </c>
      <c r="FC178" s="40">
        <v>1587458.3900000001</v>
      </c>
      <c r="FD178" s="40">
        <v>0</v>
      </c>
      <c r="FE178" s="40">
        <v>1731318.3400000003</v>
      </c>
      <c r="FF178" s="215">
        <v>1.0906228162616598</v>
      </c>
      <c r="FG178" s="40">
        <v>143859.95000000019</v>
      </c>
      <c r="FH178" s="40">
        <v>0</v>
      </c>
      <c r="FI178" s="40">
        <v>0</v>
      </c>
      <c r="FJ178" s="40">
        <v>497970.1</v>
      </c>
      <c r="FK178" s="40">
        <v>0</v>
      </c>
      <c r="FL178" s="40">
        <v>497970.1</v>
      </c>
      <c r="FM178" s="215">
        <v>1</v>
      </c>
      <c r="FN178" s="40">
        <v>0</v>
      </c>
      <c r="FO178" s="40">
        <v>0</v>
      </c>
      <c r="FP178" s="40">
        <v>497970.1</v>
      </c>
      <c r="FQ178" s="215">
        <v>1</v>
      </c>
      <c r="FR178" s="40">
        <v>0</v>
      </c>
      <c r="FS178" s="40">
        <v>0</v>
      </c>
      <c r="FT178" s="40">
        <v>497256.05</v>
      </c>
      <c r="FU178" s="215">
        <v>1</v>
      </c>
      <c r="FV178" s="40">
        <v>-24862.799999999988</v>
      </c>
      <c r="FW178" s="40">
        <v>0</v>
      </c>
      <c r="FX178" s="40">
        <v>497970.1</v>
      </c>
      <c r="FY178" s="215">
        <v>1</v>
      </c>
      <c r="FZ178" s="40">
        <v>0</v>
      </c>
      <c r="GA178" s="40">
        <v>0</v>
      </c>
      <c r="GB178" s="40">
        <v>497970.1</v>
      </c>
      <c r="GC178" s="215">
        <v>1</v>
      </c>
      <c r="GD178" s="40">
        <v>0</v>
      </c>
      <c r="GE178" s="283">
        <v>1587458.3900000001</v>
      </c>
      <c r="GF178" s="283">
        <v>1267876.74</v>
      </c>
      <c r="GG178" s="284">
        <v>10633246</v>
      </c>
      <c r="GH178" s="285"/>
    </row>
    <row r="179" spans="1:190" ht="75" customHeight="1" x14ac:dyDescent="0.3">
      <c r="A179" s="254" t="s">
        <v>1134</v>
      </c>
      <c r="B179" s="35">
        <v>167</v>
      </c>
      <c r="C179" s="38">
        <v>5</v>
      </c>
      <c r="D179" s="37" t="s">
        <v>138</v>
      </c>
      <c r="E179" s="37" t="s">
        <v>256</v>
      </c>
      <c r="F179" s="37" t="s">
        <v>497</v>
      </c>
      <c r="G179" s="41">
        <v>2</v>
      </c>
      <c r="H179" s="38" t="s">
        <v>1134</v>
      </c>
      <c r="I179" s="41" t="s">
        <v>50</v>
      </c>
      <c r="J179" s="41" t="s">
        <v>5</v>
      </c>
      <c r="K179" s="38" t="s">
        <v>222</v>
      </c>
      <c r="L179" s="38" t="s">
        <v>225</v>
      </c>
      <c r="M179" s="40">
        <v>22617032</v>
      </c>
      <c r="N179" s="40">
        <v>22617032</v>
      </c>
      <c r="O179" s="40">
        <v>0</v>
      </c>
      <c r="P179" s="40">
        <v>22617032</v>
      </c>
      <c r="Q179" s="40">
        <v>0</v>
      </c>
      <c r="R179" s="40">
        <v>0</v>
      </c>
      <c r="S179" s="40">
        <v>0</v>
      </c>
      <c r="T179" s="40" t="s">
        <v>5</v>
      </c>
      <c r="U179" s="40">
        <v>0</v>
      </c>
      <c r="V179" s="40">
        <v>0</v>
      </c>
      <c r="W179" s="40">
        <v>0</v>
      </c>
      <c r="X179" s="40">
        <v>0</v>
      </c>
      <c r="Y179" s="40">
        <v>0</v>
      </c>
      <c r="Z179" s="40">
        <v>0</v>
      </c>
      <c r="AA179" s="40">
        <v>0</v>
      </c>
      <c r="AB179" s="40">
        <v>0</v>
      </c>
      <c r="AC179" s="40">
        <v>0</v>
      </c>
      <c r="AD179" s="40">
        <v>341915.49</v>
      </c>
      <c r="AE179" s="40">
        <v>445795.06</v>
      </c>
      <c r="AF179" s="40">
        <v>0</v>
      </c>
      <c r="AG179" s="40">
        <v>0</v>
      </c>
      <c r="AH179" s="40">
        <v>0</v>
      </c>
      <c r="AI179" s="40">
        <v>787710.55</v>
      </c>
      <c r="AJ179" s="40">
        <v>787710.55</v>
      </c>
      <c r="AK179" s="40">
        <v>3045145.83</v>
      </c>
      <c r="AL179" s="40">
        <v>3832856.38</v>
      </c>
      <c r="AM179" s="40">
        <v>0</v>
      </c>
      <c r="AN179" s="40">
        <v>694578.29</v>
      </c>
      <c r="AO179" s="40">
        <v>162366.97</v>
      </c>
      <c r="AP179" s="40">
        <v>535729.5</v>
      </c>
      <c r="AQ179" s="40">
        <v>0</v>
      </c>
      <c r="AR179" s="40">
        <v>229724.69</v>
      </c>
      <c r="AS179" s="40">
        <v>132072.60999999999</v>
      </c>
      <c r="AT179" s="40">
        <v>323757.93</v>
      </c>
      <c r="AU179" s="40">
        <v>0</v>
      </c>
      <c r="AV179" s="40">
        <v>47271.44</v>
      </c>
      <c r="AW179" s="40">
        <v>0</v>
      </c>
      <c r="AX179" s="40">
        <v>1341319.97</v>
      </c>
      <c r="AY179" s="40">
        <v>3466821.4000000004</v>
      </c>
      <c r="AZ179" s="40">
        <v>7299677.7800000003</v>
      </c>
      <c r="BA179" s="40">
        <v>42883.79</v>
      </c>
      <c r="BB179" s="40">
        <v>1274398.72</v>
      </c>
      <c r="BC179" s="40">
        <v>70370.149999999994</v>
      </c>
      <c r="BD179" s="40">
        <v>72782.69</v>
      </c>
      <c r="BE179" s="40">
        <v>590785.96000000008</v>
      </c>
      <c r="BF179" s="40">
        <v>1164.8</v>
      </c>
      <c r="BG179" s="40">
        <v>181475</v>
      </c>
      <c r="BH179" s="40">
        <v>0</v>
      </c>
      <c r="BI179" s="40">
        <v>864557.99</v>
      </c>
      <c r="BJ179" s="40">
        <v>0</v>
      </c>
      <c r="BK179" s="40">
        <v>222743.89</v>
      </c>
      <c r="BL179" s="40">
        <v>282631.59999999998</v>
      </c>
      <c r="BM179" s="40">
        <v>3603794.5900000008</v>
      </c>
      <c r="BN179" s="40">
        <v>425751.54000000004</v>
      </c>
      <c r="BO179" s="40">
        <v>783293</v>
      </c>
      <c r="BP179" s="40">
        <v>567004.29</v>
      </c>
      <c r="BQ179" s="40">
        <v>277840.21999999997</v>
      </c>
      <c r="BR179" s="40">
        <v>386363.97</v>
      </c>
      <c r="BS179" s="40">
        <v>5364.65</v>
      </c>
      <c r="BT179" s="40">
        <v>394237.34</v>
      </c>
      <c r="BU179" s="40">
        <v>485002.06</v>
      </c>
      <c r="BV179" s="40">
        <v>495852.86</v>
      </c>
      <c r="BW179" s="40">
        <v>960625.7</v>
      </c>
      <c r="BX179" s="40">
        <v>592279.61</v>
      </c>
      <c r="BY179" s="40">
        <v>1014571.4100000001</v>
      </c>
      <c r="BZ179" s="40">
        <v>6388186.6500000004</v>
      </c>
      <c r="CA179" s="40">
        <v>237075.47</v>
      </c>
      <c r="CB179" s="40">
        <v>1037480.29</v>
      </c>
      <c r="CC179" s="40">
        <v>0</v>
      </c>
      <c r="CD179" s="40">
        <v>0</v>
      </c>
      <c r="CE179" s="40">
        <v>0</v>
      </c>
      <c r="CF179" s="40">
        <v>492507.88000000012</v>
      </c>
      <c r="CG179" s="40">
        <v>0</v>
      </c>
      <c r="CH179" s="40">
        <v>13860.49</v>
      </c>
      <c r="CI179" s="40">
        <v>206689.29</v>
      </c>
      <c r="CJ179" s="40">
        <v>0</v>
      </c>
      <c r="CK179" s="40">
        <v>0</v>
      </c>
      <c r="CL179" s="40">
        <v>0</v>
      </c>
      <c r="CM179" s="40">
        <v>1987613.4200000002</v>
      </c>
      <c r="CN179" s="40">
        <v>20431858.180000003</v>
      </c>
      <c r="CO179" s="40">
        <v>344177.79</v>
      </c>
      <c r="CP179" s="40">
        <v>0</v>
      </c>
      <c r="CQ179" s="40">
        <v>0</v>
      </c>
      <c r="CR179" s="40">
        <v>344177.79</v>
      </c>
      <c r="CS179" s="40">
        <v>0</v>
      </c>
      <c r="CT179" s="40">
        <v>344177.79</v>
      </c>
      <c r="CU179" s="173">
        <v>1</v>
      </c>
      <c r="CV179" s="40">
        <v>0</v>
      </c>
      <c r="CW179" s="40">
        <v>230579.93</v>
      </c>
      <c r="CX179" s="40">
        <v>646372.32999999996</v>
      </c>
      <c r="CY179" s="40">
        <v>574757.72</v>
      </c>
      <c r="CZ179" s="40">
        <v>0</v>
      </c>
      <c r="DA179" s="40">
        <v>990550.11999999988</v>
      </c>
      <c r="DB179" s="215">
        <v>1.7234220359841359</v>
      </c>
      <c r="DC179" s="40">
        <v>415792.39999999991</v>
      </c>
      <c r="DD179" s="40">
        <v>133444.88</v>
      </c>
      <c r="DE179" s="40">
        <v>0</v>
      </c>
      <c r="DF179" s="40">
        <v>708202.6</v>
      </c>
      <c r="DG179" s="40">
        <v>0</v>
      </c>
      <c r="DH179" s="40">
        <v>990550.11999999988</v>
      </c>
      <c r="DI179" s="215">
        <v>1.3986818461270827</v>
      </c>
      <c r="DJ179" s="40">
        <v>282347.5199999999</v>
      </c>
      <c r="DK179" s="40">
        <v>421300.07</v>
      </c>
      <c r="DL179" s="40">
        <v>0</v>
      </c>
      <c r="DM179" s="40">
        <v>1129502.67</v>
      </c>
      <c r="DN179" s="40">
        <v>0</v>
      </c>
      <c r="DO179" s="40">
        <v>990550.11999999988</v>
      </c>
      <c r="DP179" s="215">
        <v>0.87697899819926939</v>
      </c>
      <c r="DQ179" s="40">
        <v>-138952.55000000005</v>
      </c>
      <c r="DR179" s="40">
        <v>0</v>
      </c>
      <c r="DS179" s="40">
        <v>0</v>
      </c>
      <c r="DT179" s="40">
        <v>1129502.67</v>
      </c>
      <c r="DU179" s="40">
        <v>0</v>
      </c>
      <c r="DV179" s="40">
        <v>990550.11999999988</v>
      </c>
      <c r="DW179" s="215">
        <v>0.87697899819926939</v>
      </c>
      <c r="DX179" s="40">
        <v>-138952.55000000005</v>
      </c>
      <c r="DY179" s="40">
        <v>0</v>
      </c>
      <c r="DZ179" s="40">
        <v>0</v>
      </c>
      <c r="EA179" s="40">
        <v>1129502.67</v>
      </c>
      <c r="EB179" s="40">
        <v>0</v>
      </c>
      <c r="EC179" s="40">
        <v>990550.11999999988</v>
      </c>
      <c r="ED179" s="215">
        <v>0.87697899819926939</v>
      </c>
      <c r="EE179" s="40">
        <v>-138952.55000000005</v>
      </c>
      <c r="EF179" s="40">
        <v>206658.06</v>
      </c>
      <c r="EG179" s="40">
        <v>0</v>
      </c>
      <c r="EH179" s="40">
        <v>1336160.73</v>
      </c>
      <c r="EI179" s="40">
        <v>0</v>
      </c>
      <c r="EJ179" s="40">
        <v>990550.11999999988</v>
      </c>
      <c r="EK179" s="215">
        <v>0.74134054216665979</v>
      </c>
      <c r="EL179" s="212">
        <v>-345610.6100000001</v>
      </c>
      <c r="EM179" s="40">
        <v>0</v>
      </c>
      <c r="EN179" s="40">
        <v>0</v>
      </c>
      <c r="EO179" s="40">
        <v>1336160.73</v>
      </c>
      <c r="EP179" s="40">
        <v>0</v>
      </c>
      <c r="EQ179" s="40">
        <v>990550.11999999988</v>
      </c>
      <c r="ER179" s="215">
        <v>0.74134054216665979</v>
      </c>
      <c r="ES179" s="212">
        <v>-345610.6100000001</v>
      </c>
      <c r="ET179" s="40">
        <v>0</v>
      </c>
      <c r="EU179" s="40">
        <v>0</v>
      </c>
      <c r="EV179" s="40">
        <v>1336160.73</v>
      </c>
      <c r="EW179" s="40">
        <v>0</v>
      </c>
      <c r="EX179" s="40">
        <v>990550.11999999988</v>
      </c>
      <c r="EY179" s="215">
        <v>0.74134054216665979</v>
      </c>
      <c r="EZ179" s="212">
        <v>-345610.6100000001</v>
      </c>
      <c r="FA179" s="40">
        <v>533779.52</v>
      </c>
      <c r="FB179" s="40">
        <v>0</v>
      </c>
      <c r="FC179" s="40">
        <v>1869940.25</v>
      </c>
      <c r="FD179" s="40">
        <v>0</v>
      </c>
      <c r="FE179" s="40">
        <v>990550.11999999988</v>
      </c>
      <c r="FF179" s="215">
        <v>0.52972287216128955</v>
      </c>
      <c r="FG179" s="212">
        <v>-879390.13000000012</v>
      </c>
      <c r="FH179" s="40">
        <v>0</v>
      </c>
      <c r="FI179" s="40">
        <v>162035.62</v>
      </c>
      <c r="FJ179" s="40">
        <v>772892.86</v>
      </c>
      <c r="FK179" s="40">
        <v>0</v>
      </c>
      <c r="FL179" s="40">
        <v>143762.59</v>
      </c>
      <c r="FM179" s="215">
        <v>0.18600584562263908</v>
      </c>
      <c r="FN179" s="40">
        <v>629130.27</v>
      </c>
      <c r="FO179" s="40">
        <v>0</v>
      </c>
      <c r="FP179" s="40">
        <v>143762.59</v>
      </c>
      <c r="FQ179" s="215">
        <v>0.18600584562263908</v>
      </c>
      <c r="FR179" s="40">
        <v>629130.27</v>
      </c>
      <c r="FS179" s="40">
        <v>0</v>
      </c>
      <c r="FT179" s="40">
        <v>557527.89</v>
      </c>
      <c r="FU179" s="215">
        <v>0.72135210305863096</v>
      </c>
      <c r="FV179" s="40">
        <v>215364.97000000003</v>
      </c>
      <c r="FW179" s="40">
        <v>0</v>
      </c>
      <c r="FX179" s="40">
        <v>772892.86</v>
      </c>
      <c r="FY179" s="215">
        <v>1</v>
      </c>
      <c r="FZ179" s="40">
        <v>0</v>
      </c>
      <c r="GA179" s="40">
        <v>0</v>
      </c>
      <c r="GB179" s="40">
        <v>772892.86</v>
      </c>
      <c r="GC179" s="215">
        <v>1</v>
      </c>
      <c r="GD179" s="40">
        <v>0</v>
      </c>
      <c r="GE179" s="283">
        <v>1869940.25</v>
      </c>
      <c r="GF179" s="283">
        <v>804838.02</v>
      </c>
      <c r="GG179" s="284">
        <v>21954050.709999997</v>
      </c>
      <c r="GH179" s="285"/>
    </row>
    <row r="180" spans="1:190" ht="75" customHeight="1" x14ac:dyDescent="0.3">
      <c r="A180" s="254" t="s">
        <v>1142</v>
      </c>
      <c r="B180" s="35">
        <v>168</v>
      </c>
      <c r="C180" s="38">
        <v>5</v>
      </c>
      <c r="D180" s="37" t="s">
        <v>78</v>
      </c>
      <c r="E180" s="37" t="s">
        <v>260</v>
      </c>
      <c r="F180" s="37" t="s">
        <v>501</v>
      </c>
      <c r="G180" s="41" t="s">
        <v>33</v>
      </c>
      <c r="H180" s="38" t="s">
        <v>1142</v>
      </c>
      <c r="I180" s="41" t="s">
        <v>50</v>
      </c>
      <c r="J180" s="41" t="s">
        <v>6</v>
      </c>
      <c r="K180" s="38" t="s">
        <v>221</v>
      </c>
      <c r="L180" s="38" t="s">
        <v>225</v>
      </c>
      <c r="M180" s="40">
        <v>9184249</v>
      </c>
      <c r="N180" s="40">
        <v>9184249</v>
      </c>
      <c r="O180" s="40">
        <v>9184249</v>
      </c>
      <c r="P180" s="40">
        <v>0</v>
      </c>
      <c r="Q180" s="40">
        <v>0</v>
      </c>
      <c r="R180" s="40">
        <v>0</v>
      </c>
      <c r="S180" s="40">
        <v>0</v>
      </c>
      <c r="T180" s="40" t="s">
        <v>6</v>
      </c>
      <c r="U180" s="40">
        <v>0</v>
      </c>
      <c r="V180" s="40">
        <v>0</v>
      </c>
      <c r="W180" s="40">
        <v>0</v>
      </c>
      <c r="X180" s="40">
        <v>0</v>
      </c>
      <c r="Y180" s="40">
        <v>0</v>
      </c>
      <c r="Z180" s="40">
        <v>0</v>
      </c>
      <c r="AA180" s="40">
        <v>0</v>
      </c>
      <c r="AB180" s="40">
        <v>0</v>
      </c>
      <c r="AC180" s="40">
        <v>0</v>
      </c>
      <c r="AD180" s="40">
        <v>0</v>
      </c>
      <c r="AE180" s="40">
        <v>0</v>
      </c>
      <c r="AF180" s="40">
        <v>0</v>
      </c>
      <c r="AG180" s="40">
        <v>0</v>
      </c>
      <c r="AH180" s="40">
        <v>0</v>
      </c>
      <c r="AI180" s="40">
        <v>0</v>
      </c>
      <c r="AJ180" s="40">
        <v>0</v>
      </c>
      <c r="AK180" s="40">
        <v>0</v>
      </c>
      <c r="AL180" s="40">
        <v>0</v>
      </c>
      <c r="AM180" s="40">
        <v>0</v>
      </c>
      <c r="AN180" s="40">
        <v>0</v>
      </c>
      <c r="AO180" s="40">
        <v>0</v>
      </c>
      <c r="AP180" s="40">
        <v>0</v>
      </c>
      <c r="AQ180" s="40">
        <v>0</v>
      </c>
      <c r="AR180" s="40">
        <v>0</v>
      </c>
      <c r="AS180" s="40">
        <v>0</v>
      </c>
      <c r="AT180" s="40">
        <v>0</v>
      </c>
      <c r="AU180" s="40">
        <v>0</v>
      </c>
      <c r="AV180" s="40">
        <v>0</v>
      </c>
      <c r="AW180" s="40">
        <v>0</v>
      </c>
      <c r="AX180" s="40">
        <v>0</v>
      </c>
      <c r="AY180" s="40">
        <v>0</v>
      </c>
      <c r="AZ180" s="40">
        <v>0</v>
      </c>
      <c r="BA180" s="40">
        <v>0</v>
      </c>
      <c r="BB180" s="40">
        <v>0</v>
      </c>
      <c r="BC180" s="40">
        <v>0</v>
      </c>
      <c r="BD180" s="40">
        <v>0</v>
      </c>
      <c r="BE180" s="40">
        <v>0</v>
      </c>
      <c r="BF180" s="40">
        <v>0</v>
      </c>
      <c r="BG180" s="40">
        <v>0</v>
      </c>
      <c r="BH180" s="40">
        <v>0</v>
      </c>
      <c r="BI180" s="40">
        <v>0</v>
      </c>
      <c r="BJ180" s="40">
        <v>0</v>
      </c>
      <c r="BK180" s="40">
        <v>0</v>
      </c>
      <c r="BL180" s="40">
        <v>0</v>
      </c>
      <c r="BM180" s="40">
        <v>0</v>
      </c>
      <c r="BN180" s="40">
        <v>0</v>
      </c>
      <c r="BO180" s="40">
        <v>0</v>
      </c>
      <c r="BP180" s="40">
        <v>0</v>
      </c>
      <c r="BQ180" s="40">
        <v>0</v>
      </c>
      <c r="BR180" s="40">
        <v>0</v>
      </c>
      <c r="BS180" s="40">
        <v>0</v>
      </c>
      <c r="BT180" s="40">
        <v>0</v>
      </c>
      <c r="BU180" s="40">
        <v>0</v>
      </c>
      <c r="BV180" s="40">
        <v>0</v>
      </c>
      <c r="BW180" s="40">
        <v>0</v>
      </c>
      <c r="BX180" s="40">
        <v>0</v>
      </c>
      <c r="BY180" s="40">
        <v>0</v>
      </c>
      <c r="BZ180" s="40">
        <v>0</v>
      </c>
      <c r="CA180" s="40">
        <v>0</v>
      </c>
      <c r="CB180" s="40">
        <v>0</v>
      </c>
      <c r="CC180" s="40">
        <v>0</v>
      </c>
      <c r="CD180" s="40">
        <v>0</v>
      </c>
      <c r="CE180" s="40">
        <v>0</v>
      </c>
      <c r="CF180" s="40">
        <v>0</v>
      </c>
      <c r="CG180" s="40">
        <v>0</v>
      </c>
      <c r="CH180" s="40">
        <v>0</v>
      </c>
      <c r="CI180" s="40">
        <v>0</v>
      </c>
      <c r="CJ180" s="40">
        <v>2917960</v>
      </c>
      <c r="CK180" s="40">
        <v>0</v>
      </c>
      <c r="CL180" s="40">
        <v>0</v>
      </c>
      <c r="CM180" s="40">
        <v>2917960</v>
      </c>
      <c r="CN180" s="40">
        <v>8265824.0999999996</v>
      </c>
      <c r="CO180" s="40">
        <v>0</v>
      </c>
      <c r="CP180" s="40">
        <v>0</v>
      </c>
      <c r="CQ180" s="40">
        <v>0</v>
      </c>
      <c r="CR180" s="40">
        <v>0</v>
      </c>
      <c r="CS180" s="40">
        <v>0</v>
      </c>
      <c r="CT180" s="40">
        <v>0</v>
      </c>
      <c r="CU180" s="173" t="s">
        <v>1327</v>
      </c>
      <c r="CV180" s="40">
        <v>0</v>
      </c>
      <c r="CW180" s="40">
        <v>0</v>
      </c>
      <c r="CX180" s="40">
        <v>0</v>
      </c>
      <c r="CY180" s="40">
        <v>0</v>
      </c>
      <c r="CZ180" s="40">
        <v>0</v>
      </c>
      <c r="DA180" s="40">
        <v>0</v>
      </c>
      <c r="DB180" s="215" t="s">
        <v>1327</v>
      </c>
      <c r="DC180" s="40">
        <v>0</v>
      </c>
      <c r="DD180" s="40">
        <v>947226.71</v>
      </c>
      <c r="DE180" s="40">
        <v>0</v>
      </c>
      <c r="DF180" s="40">
        <v>947226.71</v>
      </c>
      <c r="DG180" s="40">
        <v>0</v>
      </c>
      <c r="DH180" s="40">
        <v>0</v>
      </c>
      <c r="DI180" s="215">
        <v>0</v>
      </c>
      <c r="DJ180" s="212">
        <v>-947226.71</v>
      </c>
      <c r="DK180" s="40">
        <v>837082.25</v>
      </c>
      <c r="DL180" s="40">
        <v>0</v>
      </c>
      <c r="DM180" s="40">
        <v>1784308.96</v>
      </c>
      <c r="DN180" s="40">
        <v>0</v>
      </c>
      <c r="DO180" s="40">
        <v>0</v>
      </c>
      <c r="DP180" s="215">
        <v>0</v>
      </c>
      <c r="DQ180" s="212">
        <v>-1784308.96</v>
      </c>
      <c r="DR180" s="40">
        <v>0</v>
      </c>
      <c r="DS180" s="40">
        <v>1538695.41</v>
      </c>
      <c r="DT180" s="40">
        <v>1784308.96</v>
      </c>
      <c r="DU180" s="40">
        <v>0</v>
      </c>
      <c r="DV180" s="40">
        <v>1538695.41</v>
      </c>
      <c r="DW180" s="215">
        <v>0.86234808236349381</v>
      </c>
      <c r="DX180" s="212">
        <v>-245613.55000000005</v>
      </c>
      <c r="DY180" s="40">
        <v>467328.57</v>
      </c>
      <c r="DZ180" s="40">
        <v>0</v>
      </c>
      <c r="EA180" s="40">
        <v>2251637.5299999998</v>
      </c>
      <c r="EB180" s="40">
        <v>0</v>
      </c>
      <c r="EC180" s="40">
        <v>1538695.41</v>
      </c>
      <c r="ED180" s="215">
        <v>0.68336727803608788</v>
      </c>
      <c r="EE180" s="212">
        <v>-712942.11999999988</v>
      </c>
      <c r="EF180" s="40">
        <v>422294.53</v>
      </c>
      <c r="EG180" s="40">
        <v>129979.04</v>
      </c>
      <c r="EH180" s="40">
        <v>2673932.0599999996</v>
      </c>
      <c r="EI180" s="40">
        <v>0</v>
      </c>
      <c r="EJ180" s="40">
        <v>1668674.45</v>
      </c>
      <c r="EK180" s="215">
        <v>0.6240526732006797</v>
      </c>
      <c r="EL180" s="212">
        <v>-1005257.6099999996</v>
      </c>
      <c r="EM180" s="40">
        <v>0</v>
      </c>
      <c r="EN180" s="40">
        <v>2066710.66</v>
      </c>
      <c r="EO180" s="40">
        <v>2673932.0599999996</v>
      </c>
      <c r="EP180" s="40">
        <v>0</v>
      </c>
      <c r="EQ180" s="40">
        <v>3735385.11</v>
      </c>
      <c r="ER180" s="215">
        <v>1.3969633581490475</v>
      </c>
      <c r="ES180" s="40">
        <v>1061453.0500000003</v>
      </c>
      <c r="ET180" s="40">
        <v>0</v>
      </c>
      <c r="EU180" s="40">
        <v>685066.15</v>
      </c>
      <c r="EV180" s="40">
        <v>2673932.0599999996</v>
      </c>
      <c r="EW180" s="40">
        <v>0</v>
      </c>
      <c r="EX180" s="40">
        <v>4420451.26</v>
      </c>
      <c r="EY180" s="215">
        <v>1.6531651368883322</v>
      </c>
      <c r="EZ180" s="40">
        <v>1746519.2000000002</v>
      </c>
      <c r="FA180" s="40">
        <v>0</v>
      </c>
      <c r="FB180" s="40">
        <v>927412.84</v>
      </c>
      <c r="FC180" s="40">
        <v>2673932.0599999996</v>
      </c>
      <c r="FD180" s="40">
        <v>0</v>
      </c>
      <c r="FE180" s="40">
        <v>5347864.0999999996</v>
      </c>
      <c r="FF180" s="215">
        <v>1.9999999925203786</v>
      </c>
      <c r="FG180" s="40">
        <v>2673932.04</v>
      </c>
      <c r="FH180" s="40">
        <v>0</v>
      </c>
      <c r="FI180" s="40">
        <v>0</v>
      </c>
      <c r="FJ180" s="40">
        <v>918424.9</v>
      </c>
      <c r="FK180" s="40">
        <v>0</v>
      </c>
      <c r="FL180" s="40">
        <v>0</v>
      </c>
      <c r="FM180" s="215">
        <v>0</v>
      </c>
      <c r="FN180" s="40">
        <v>918424.9</v>
      </c>
      <c r="FO180" s="40">
        <v>0</v>
      </c>
      <c r="FP180" s="40">
        <v>0</v>
      </c>
      <c r="FQ180" s="215">
        <v>0</v>
      </c>
      <c r="FR180" s="40">
        <v>918424.9</v>
      </c>
      <c r="FS180" s="40">
        <v>0</v>
      </c>
      <c r="FT180" s="40">
        <v>59937.7</v>
      </c>
      <c r="FU180" s="215">
        <v>0</v>
      </c>
      <c r="FV180" s="40">
        <v>451367.5</v>
      </c>
      <c r="FW180" s="40">
        <v>0</v>
      </c>
      <c r="FX180" s="40">
        <v>918424.9</v>
      </c>
      <c r="FY180" s="215">
        <v>1</v>
      </c>
      <c r="FZ180" s="40">
        <v>0</v>
      </c>
      <c r="GA180" s="40">
        <v>0</v>
      </c>
      <c r="GB180" s="40">
        <v>918424.9</v>
      </c>
      <c r="GC180" s="215">
        <v>1</v>
      </c>
      <c r="GD180" s="40">
        <v>0</v>
      </c>
      <c r="GE180" s="283">
        <v>2673932.0599999996</v>
      </c>
      <c r="GF180" s="283">
        <v>3592356.94</v>
      </c>
      <c r="GG180" s="284">
        <v>9184249</v>
      </c>
      <c r="GH180" s="285"/>
    </row>
    <row r="181" spans="1:190" ht="75" customHeight="1" x14ac:dyDescent="0.3">
      <c r="A181" s="254" t="s">
        <v>1097</v>
      </c>
      <c r="B181" s="35">
        <v>169</v>
      </c>
      <c r="C181" s="38">
        <v>3</v>
      </c>
      <c r="D181" s="37" t="s">
        <v>58</v>
      </c>
      <c r="E181" s="37" t="s">
        <v>242</v>
      </c>
      <c r="F181" s="37" t="s">
        <v>478</v>
      </c>
      <c r="G181" s="38">
        <v>2</v>
      </c>
      <c r="H181" s="38" t="s">
        <v>1097</v>
      </c>
      <c r="I181" s="38" t="s">
        <v>41</v>
      </c>
      <c r="J181" s="38" t="s">
        <v>5</v>
      </c>
      <c r="K181" s="38" t="s">
        <v>221</v>
      </c>
      <c r="L181" s="38" t="s">
        <v>225</v>
      </c>
      <c r="M181" s="40">
        <v>21106790</v>
      </c>
      <c r="N181" s="40">
        <v>21106790</v>
      </c>
      <c r="O181" s="40">
        <v>0</v>
      </c>
      <c r="P181" s="40">
        <v>21106790</v>
      </c>
      <c r="Q181" s="40">
        <v>0</v>
      </c>
      <c r="R181" s="40">
        <v>0</v>
      </c>
      <c r="S181" s="40">
        <v>0</v>
      </c>
      <c r="T181" s="40" t="s">
        <v>5</v>
      </c>
      <c r="U181" s="40">
        <v>0</v>
      </c>
      <c r="V181" s="40">
        <v>0</v>
      </c>
      <c r="W181" s="40">
        <v>0</v>
      </c>
      <c r="X181" s="40">
        <v>0</v>
      </c>
      <c r="Y181" s="40">
        <v>0</v>
      </c>
      <c r="Z181" s="40">
        <v>0</v>
      </c>
      <c r="AA181" s="40">
        <v>0</v>
      </c>
      <c r="AB181" s="40">
        <v>0</v>
      </c>
      <c r="AC181" s="40">
        <v>0</v>
      </c>
      <c r="AD181" s="40">
        <v>0</v>
      </c>
      <c r="AE181" s="40">
        <v>0</v>
      </c>
      <c r="AF181" s="40">
        <v>0</v>
      </c>
      <c r="AG181" s="40">
        <v>0</v>
      </c>
      <c r="AH181" s="40">
        <v>0</v>
      </c>
      <c r="AI181" s="40">
        <v>0</v>
      </c>
      <c r="AJ181" s="40">
        <v>0</v>
      </c>
      <c r="AK181" s="40">
        <v>0</v>
      </c>
      <c r="AL181" s="40">
        <v>0</v>
      </c>
      <c r="AM181" s="40">
        <v>0</v>
      </c>
      <c r="AN181" s="40">
        <v>0</v>
      </c>
      <c r="AO181" s="40">
        <v>0</v>
      </c>
      <c r="AP181" s="40">
        <v>0</v>
      </c>
      <c r="AQ181" s="40">
        <v>0</v>
      </c>
      <c r="AR181" s="40">
        <v>0</v>
      </c>
      <c r="AS181" s="40">
        <v>0</v>
      </c>
      <c r="AT181" s="40">
        <v>0</v>
      </c>
      <c r="AU181" s="40">
        <v>0</v>
      </c>
      <c r="AV181" s="40">
        <v>475885</v>
      </c>
      <c r="AW181" s="40">
        <v>350680.74</v>
      </c>
      <c r="AX181" s="40">
        <v>0</v>
      </c>
      <c r="AY181" s="40">
        <v>826565.74</v>
      </c>
      <c r="AZ181" s="40">
        <v>826565.74</v>
      </c>
      <c r="BA181" s="40">
        <v>0</v>
      </c>
      <c r="BB181" s="40">
        <v>55762.67</v>
      </c>
      <c r="BC181" s="40">
        <v>120000</v>
      </c>
      <c r="BD181" s="40">
        <v>114581.47</v>
      </c>
      <c r="BE181" s="40">
        <v>233787.17</v>
      </c>
      <c r="BF181" s="40">
        <v>301190.41000000003</v>
      </c>
      <c r="BG181" s="40">
        <v>166658.25</v>
      </c>
      <c r="BH181" s="40">
        <v>11137.5</v>
      </c>
      <c r="BI181" s="40">
        <v>51072.4</v>
      </c>
      <c r="BJ181" s="40">
        <v>0</v>
      </c>
      <c r="BK181" s="40">
        <v>698595.32</v>
      </c>
      <c r="BL181" s="40">
        <v>0</v>
      </c>
      <c r="BM181" s="40">
        <v>1752785.19</v>
      </c>
      <c r="BN181" s="40">
        <v>0</v>
      </c>
      <c r="BO181" s="40">
        <v>95900</v>
      </c>
      <c r="BP181" s="40">
        <v>178102.39</v>
      </c>
      <c r="BQ181" s="40">
        <v>128350.39</v>
      </c>
      <c r="BR181" s="40">
        <v>198826.38</v>
      </c>
      <c r="BS181" s="40">
        <v>1347416.83</v>
      </c>
      <c r="BT181" s="40">
        <v>198687.57</v>
      </c>
      <c r="BU181" s="40">
        <v>47358.36</v>
      </c>
      <c r="BV181" s="40">
        <v>0</v>
      </c>
      <c r="BW181" s="40">
        <v>0</v>
      </c>
      <c r="BX181" s="40">
        <v>644873.87</v>
      </c>
      <c r="BY181" s="40">
        <v>1151042.7300000002</v>
      </c>
      <c r="BZ181" s="40">
        <v>3990558.5200000005</v>
      </c>
      <c r="CA181" s="40">
        <v>0</v>
      </c>
      <c r="CB181" s="40">
        <v>648697.76</v>
      </c>
      <c r="CC181" s="40">
        <v>403181.5</v>
      </c>
      <c r="CD181" s="40">
        <v>673586.16999999993</v>
      </c>
      <c r="CE181" s="40">
        <v>102327.45</v>
      </c>
      <c r="CF181" s="40">
        <v>912688.60999999987</v>
      </c>
      <c r="CG181" s="40">
        <v>0</v>
      </c>
      <c r="CH181" s="40">
        <v>275852.96000000002</v>
      </c>
      <c r="CI181" s="40">
        <v>0</v>
      </c>
      <c r="CJ181" s="40">
        <v>568804.23</v>
      </c>
      <c r="CK181" s="40">
        <v>0</v>
      </c>
      <c r="CL181" s="40">
        <v>371636.29</v>
      </c>
      <c r="CM181" s="40">
        <v>3956774.9699999997</v>
      </c>
      <c r="CN181" s="40">
        <v>13109244.310000001</v>
      </c>
      <c r="CO181" s="40">
        <v>0</v>
      </c>
      <c r="CP181" s="40">
        <v>84300.25</v>
      </c>
      <c r="CQ181" s="40">
        <v>0</v>
      </c>
      <c r="CR181" s="40">
        <v>84300.25</v>
      </c>
      <c r="CS181" s="40">
        <v>0</v>
      </c>
      <c r="CT181" s="40">
        <v>0</v>
      </c>
      <c r="CU181" s="173">
        <v>0</v>
      </c>
      <c r="CV181" s="40">
        <v>-84300.25</v>
      </c>
      <c r="CW181" s="40">
        <v>469119.61</v>
      </c>
      <c r="CX181" s="40">
        <v>0</v>
      </c>
      <c r="CY181" s="40">
        <v>553419.86</v>
      </c>
      <c r="CZ181" s="40">
        <v>0</v>
      </c>
      <c r="DA181" s="40">
        <v>0</v>
      </c>
      <c r="DB181" s="215">
        <v>0</v>
      </c>
      <c r="DC181" s="212">
        <v>-553419.86</v>
      </c>
      <c r="DD181" s="40">
        <v>140125.84</v>
      </c>
      <c r="DE181" s="40">
        <v>0</v>
      </c>
      <c r="DF181" s="40">
        <v>693545.7</v>
      </c>
      <c r="DG181" s="40">
        <v>0</v>
      </c>
      <c r="DH181" s="40">
        <v>0</v>
      </c>
      <c r="DI181" s="215">
        <v>0</v>
      </c>
      <c r="DJ181" s="212">
        <v>-693545.7</v>
      </c>
      <c r="DK181" s="40">
        <v>737002.56</v>
      </c>
      <c r="DL181" s="40">
        <v>477182.27</v>
      </c>
      <c r="DM181" s="40">
        <v>1430548.26</v>
      </c>
      <c r="DN181" s="40">
        <v>0</v>
      </c>
      <c r="DO181" s="40">
        <v>477182.27</v>
      </c>
      <c r="DP181" s="215">
        <v>0.33356600636458084</v>
      </c>
      <c r="DQ181" s="212">
        <v>-953365.99</v>
      </c>
      <c r="DR181" s="40">
        <v>354140.23</v>
      </c>
      <c r="DS181" s="40">
        <v>169836.47</v>
      </c>
      <c r="DT181" s="40">
        <v>1784688.49</v>
      </c>
      <c r="DU181" s="40">
        <v>0</v>
      </c>
      <c r="DV181" s="40">
        <v>647018.74</v>
      </c>
      <c r="DW181" s="215">
        <v>0.36253875319160039</v>
      </c>
      <c r="DX181" s="212">
        <v>-1137669.75</v>
      </c>
      <c r="DY181" s="40">
        <v>31009.81</v>
      </c>
      <c r="DZ181" s="40">
        <v>11282.120000000003</v>
      </c>
      <c r="EA181" s="40">
        <v>1815698.3</v>
      </c>
      <c r="EB181" s="40">
        <v>47358.36</v>
      </c>
      <c r="EC181" s="40">
        <v>658300.86</v>
      </c>
      <c r="ED181" s="215">
        <v>0.3625607073598075</v>
      </c>
      <c r="EE181" s="212">
        <v>-1157397.44</v>
      </c>
      <c r="EF181" s="40">
        <v>244600.73</v>
      </c>
      <c r="EG181" s="40">
        <v>420732.65</v>
      </c>
      <c r="EH181" s="40">
        <v>2060299.03</v>
      </c>
      <c r="EI181" s="40">
        <v>47358.36</v>
      </c>
      <c r="EJ181" s="40">
        <v>1079033.51</v>
      </c>
      <c r="EK181" s="215">
        <v>0.52372665049500122</v>
      </c>
      <c r="EL181" s="212">
        <v>-981265.52</v>
      </c>
      <c r="EM181" s="40">
        <v>452778.85</v>
      </c>
      <c r="EN181" s="40">
        <v>0</v>
      </c>
      <c r="EO181" s="40">
        <v>2513077.88</v>
      </c>
      <c r="EP181" s="40">
        <v>47358.36</v>
      </c>
      <c r="EQ181" s="40">
        <v>1079033.51</v>
      </c>
      <c r="ER181" s="215">
        <v>0.42936731829417085</v>
      </c>
      <c r="ES181" s="212">
        <v>-1434044.3699999999</v>
      </c>
      <c r="ET181" s="40">
        <v>0</v>
      </c>
      <c r="EU181" s="40">
        <v>481225.83999999997</v>
      </c>
      <c r="EV181" s="40">
        <v>2513077.88</v>
      </c>
      <c r="EW181" s="40">
        <v>47358.36</v>
      </c>
      <c r="EX181" s="40">
        <v>1560259.35</v>
      </c>
      <c r="EY181" s="215">
        <v>0.62085594816504464</v>
      </c>
      <c r="EZ181" s="212">
        <v>-952818.5299999998</v>
      </c>
      <c r="FA181" s="40">
        <v>484455.59</v>
      </c>
      <c r="FB181" s="40">
        <v>202930.93</v>
      </c>
      <c r="FC181" s="40">
        <v>2997533.4699999997</v>
      </c>
      <c r="FD181" s="40">
        <v>47358.36</v>
      </c>
      <c r="FE181" s="40">
        <v>1763190.28</v>
      </c>
      <c r="FF181" s="215">
        <v>0.58821370891982072</v>
      </c>
      <c r="FG181" s="212">
        <v>-1234343.1899999997</v>
      </c>
      <c r="FH181" s="40">
        <v>437530.92</v>
      </c>
      <c r="FI181" s="40">
        <v>819369.61</v>
      </c>
      <c r="FJ181" s="40">
        <v>933061.08</v>
      </c>
      <c r="FK181" s="40">
        <v>0</v>
      </c>
      <c r="FL181" s="40">
        <v>0</v>
      </c>
      <c r="FM181" s="215">
        <v>0</v>
      </c>
      <c r="FN181" s="40">
        <v>933061.08</v>
      </c>
      <c r="FO181" s="40">
        <v>0</v>
      </c>
      <c r="FP181" s="40">
        <v>0</v>
      </c>
      <c r="FQ181" s="215">
        <v>0</v>
      </c>
      <c r="FR181" s="40">
        <v>933061.08</v>
      </c>
      <c r="FS181" s="40">
        <v>0</v>
      </c>
      <c r="FT181" s="40">
        <v>348286.08999999997</v>
      </c>
      <c r="FU181" s="215">
        <v>0.72747059603000486</v>
      </c>
      <c r="FV181" s="40">
        <v>490356.27999999997</v>
      </c>
      <c r="FW181" s="40">
        <v>0</v>
      </c>
      <c r="FX181" s="40">
        <v>933061.08</v>
      </c>
      <c r="FY181" s="215">
        <v>1</v>
      </c>
      <c r="FZ181" s="40">
        <v>0</v>
      </c>
      <c r="GA181" s="40">
        <v>0</v>
      </c>
      <c r="GB181" s="40">
        <v>933061.08</v>
      </c>
      <c r="GC181" s="215">
        <v>1</v>
      </c>
      <c r="GD181" s="40">
        <v>0</v>
      </c>
      <c r="GE181" s="283">
        <v>3435064.3899999997</v>
      </c>
      <c r="GF181" s="283">
        <v>3687639.37</v>
      </c>
      <c r="GG181" s="284">
        <v>17649388.18</v>
      </c>
      <c r="GH181" s="285"/>
    </row>
    <row r="182" spans="1:190" ht="75" customHeight="1" x14ac:dyDescent="0.3">
      <c r="A182" s="254" t="s">
        <v>1077</v>
      </c>
      <c r="B182" s="35">
        <v>170</v>
      </c>
      <c r="C182" s="35">
        <v>1</v>
      </c>
      <c r="D182" s="36" t="s">
        <v>43</v>
      </c>
      <c r="E182" s="37" t="s">
        <v>235</v>
      </c>
      <c r="F182" s="37" t="s">
        <v>464</v>
      </c>
      <c r="G182" s="38">
        <v>2</v>
      </c>
      <c r="H182" s="38" t="s">
        <v>1077</v>
      </c>
      <c r="I182" s="38" t="s">
        <v>41</v>
      </c>
      <c r="J182" s="38" t="s">
        <v>5</v>
      </c>
      <c r="K182" s="38" t="s">
        <v>221</v>
      </c>
      <c r="L182" s="38" t="s">
        <v>225</v>
      </c>
      <c r="M182" s="40">
        <v>30356665</v>
      </c>
      <c r="N182" s="40">
        <v>30356665</v>
      </c>
      <c r="O182" s="40">
        <v>0</v>
      </c>
      <c r="P182" s="98">
        <v>30356665</v>
      </c>
      <c r="Q182" s="40">
        <v>0</v>
      </c>
      <c r="R182" s="40">
        <v>0</v>
      </c>
      <c r="S182" s="40">
        <v>0</v>
      </c>
      <c r="T182" s="40" t="s">
        <v>5</v>
      </c>
      <c r="U182" s="40">
        <v>0</v>
      </c>
      <c r="V182" s="40">
        <v>0</v>
      </c>
      <c r="W182" s="40">
        <v>0</v>
      </c>
      <c r="X182" s="40">
        <v>0</v>
      </c>
      <c r="Y182" s="40">
        <v>0</v>
      </c>
      <c r="Z182" s="40">
        <v>0</v>
      </c>
      <c r="AA182" s="40">
        <v>0</v>
      </c>
      <c r="AB182" s="40">
        <v>0</v>
      </c>
      <c r="AC182" s="40">
        <v>0</v>
      </c>
      <c r="AD182" s="40">
        <v>0</v>
      </c>
      <c r="AE182" s="40">
        <v>0</v>
      </c>
      <c r="AF182" s="40">
        <v>0</v>
      </c>
      <c r="AG182" s="40">
        <v>0</v>
      </c>
      <c r="AH182" s="40">
        <v>0</v>
      </c>
      <c r="AI182" s="40">
        <v>0</v>
      </c>
      <c r="AJ182" s="40">
        <v>0</v>
      </c>
      <c r="AK182" s="40">
        <v>0</v>
      </c>
      <c r="AL182" s="40">
        <v>0</v>
      </c>
      <c r="AM182" s="40">
        <v>0</v>
      </c>
      <c r="AN182" s="40">
        <v>886446.67</v>
      </c>
      <c r="AO182" s="40">
        <v>382800</v>
      </c>
      <c r="AP182" s="40">
        <v>307723.5</v>
      </c>
      <c r="AQ182" s="40">
        <v>839973.75</v>
      </c>
      <c r="AR182" s="40">
        <v>195493.41</v>
      </c>
      <c r="AS182" s="40">
        <v>0</v>
      </c>
      <c r="AT182" s="40">
        <v>0</v>
      </c>
      <c r="AU182" s="40">
        <v>45391.5</v>
      </c>
      <c r="AV182" s="40">
        <v>1113656.19</v>
      </c>
      <c r="AW182" s="40">
        <v>77879.55</v>
      </c>
      <c r="AX182" s="40">
        <v>522111.25</v>
      </c>
      <c r="AY182" s="40">
        <v>4371475.82</v>
      </c>
      <c r="AZ182" s="40">
        <v>4371475.82</v>
      </c>
      <c r="BA182" s="40">
        <v>184844.86</v>
      </c>
      <c r="BB182" s="40">
        <v>2923632.5900000003</v>
      </c>
      <c r="BC182" s="40">
        <v>566573.51</v>
      </c>
      <c r="BD182" s="40">
        <v>651923.80000000005</v>
      </c>
      <c r="BE182" s="40">
        <v>136147.43</v>
      </c>
      <c r="BF182" s="40">
        <v>620760</v>
      </c>
      <c r="BG182" s="40">
        <v>383900</v>
      </c>
      <c r="BH182" s="40">
        <v>-102332.01000000001</v>
      </c>
      <c r="BI182" s="40">
        <v>1222630.6399999999</v>
      </c>
      <c r="BJ182" s="40">
        <v>0</v>
      </c>
      <c r="BK182" s="40">
        <v>104365</v>
      </c>
      <c r="BL182" s="40">
        <v>21821.42</v>
      </c>
      <c r="BM182" s="40">
        <v>6714267.2399999993</v>
      </c>
      <c r="BN182" s="40">
        <v>201190.97</v>
      </c>
      <c r="BO182" s="40">
        <v>1160924.3799999999</v>
      </c>
      <c r="BP182" s="40">
        <v>223909.57</v>
      </c>
      <c r="BQ182" s="40">
        <v>501818.43</v>
      </c>
      <c r="BR182" s="40">
        <v>3048024.9700000007</v>
      </c>
      <c r="BS182" s="40">
        <v>254766.51</v>
      </c>
      <c r="BT182" s="40">
        <v>77354.28</v>
      </c>
      <c r="BU182" s="40">
        <v>162185.85999999999</v>
      </c>
      <c r="BV182" s="40">
        <v>338345.61</v>
      </c>
      <c r="BW182" s="40">
        <v>102605.85</v>
      </c>
      <c r="BX182" s="40">
        <v>305565.14</v>
      </c>
      <c r="BY182" s="40">
        <v>0</v>
      </c>
      <c r="BZ182" s="40">
        <v>6376691.5700000003</v>
      </c>
      <c r="CA182" s="40">
        <v>57137.5</v>
      </c>
      <c r="CB182" s="40">
        <v>1475125</v>
      </c>
      <c r="CC182" s="40">
        <v>303337.09999999998</v>
      </c>
      <c r="CD182" s="40">
        <v>110000</v>
      </c>
      <c r="CE182" s="40">
        <v>743399.4</v>
      </c>
      <c r="CF182" s="40">
        <v>120182.58000000007</v>
      </c>
      <c r="CG182" s="40">
        <v>482093.98</v>
      </c>
      <c r="CH182" s="40">
        <v>0</v>
      </c>
      <c r="CI182" s="40">
        <v>56250</v>
      </c>
      <c r="CJ182" s="40">
        <v>0</v>
      </c>
      <c r="CK182" s="40">
        <v>1000827.1</v>
      </c>
      <c r="CL182" s="40">
        <v>0</v>
      </c>
      <c r="CM182" s="40">
        <v>4348352.66</v>
      </c>
      <c r="CN182" s="40">
        <v>22908164.390000001</v>
      </c>
      <c r="CO182" s="40">
        <v>0</v>
      </c>
      <c r="CP182" s="40">
        <v>99891</v>
      </c>
      <c r="CQ182" s="40">
        <v>133188.26999999999</v>
      </c>
      <c r="CR182" s="40">
        <v>99891</v>
      </c>
      <c r="CS182" s="40">
        <v>0</v>
      </c>
      <c r="CT182" s="40">
        <v>133188.26999999999</v>
      </c>
      <c r="CU182" s="173">
        <v>1.3333360362795446</v>
      </c>
      <c r="CV182" s="40">
        <v>33297.26999999999</v>
      </c>
      <c r="CW182" s="40">
        <v>18394.5</v>
      </c>
      <c r="CX182" s="40">
        <v>0</v>
      </c>
      <c r="CY182" s="40">
        <v>118285.5</v>
      </c>
      <c r="CZ182" s="40">
        <v>0</v>
      </c>
      <c r="DA182" s="40">
        <v>133188.26999999999</v>
      </c>
      <c r="DB182" s="215">
        <v>1.1259898296917203</v>
      </c>
      <c r="DC182" s="40">
        <v>14902.76999999999</v>
      </c>
      <c r="DD182" s="40">
        <v>189218.25</v>
      </c>
      <c r="DE182" s="40">
        <v>274894.44</v>
      </c>
      <c r="DF182" s="40">
        <v>307503.75</v>
      </c>
      <c r="DG182" s="40">
        <v>0</v>
      </c>
      <c r="DH182" s="40">
        <v>408082.70999999996</v>
      </c>
      <c r="DI182" s="215">
        <v>1.3270820599748783</v>
      </c>
      <c r="DJ182" s="40">
        <v>100578.95999999996</v>
      </c>
      <c r="DK182" s="40">
        <v>516970</v>
      </c>
      <c r="DL182" s="40">
        <v>689294.39</v>
      </c>
      <c r="DM182" s="40">
        <v>824473.75</v>
      </c>
      <c r="DN182" s="40">
        <v>0</v>
      </c>
      <c r="DO182" s="40">
        <v>1097377.1000000001</v>
      </c>
      <c r="DP182" s="215">
        <v>1.3310030792369072</v>
      </c>
      <c r="DQ182" s="40">
        <v>272903.35000000009</v>
      </c>
      <c r="DR182" s="40">
        <v>136692.89000000001</v>
      </c>
      <c r="DS182" s="40">
        <v>0</v>
      </c>
      <c r="DT182" s="40">
        <v>961166.64</v>
      </c>
      <c r="DU182" s="40">
        <v>0</v>
      </c>
      <c r="DV182" s="40">
        <v>1097377.1000000001</v>
      </c>
      <c r="DW182" s="215">
        <v>1.1417136782857966</v>
      </c>
      <c r="DX182" s="40">
        <v>136210.46000000008</v>
      </c>
      <c r="DY182" s="40">
        <v>0</v>
      </c>
      <c r="DZ182" s="40">
        <v>0</v>
      </c>
      <c r="EA182" s="40">
        <v>961166.64</v>
      </c>
      <c r="EB182" s="40">
        <v>0</v>
      </c>
      <c r="EC182" s="40">
        <v>1097377.1000000001</v>
      </c>
      <c r="ED182" s="215">
        <v>1.1417136782857966</v>
      </c>
      <c r="EE182" s="40">
        <v>136210.46000000008</v>
      </c>
      <c r="EF182" s="40">
        <v>0</v>
      </c>
      <c r="EG182" s="40">
        <v>0</v>
      </c>
      <c r="EH182" s="40">
        <v>961166.64</v>
      </c>
      <c r="EI182" s="40">
        <v>0</v>
      </c>
      <c r="EJ182" s="40">
        <v>1097377.1000000001</v>
      </c>
      <c r="EK182" s="215">
        <v>1.1417136782857966</v>
      </c>
      <c r="EL182" s="40">
        <v>136210.46000000008</v>
      </c>
      <c r="EM182" s="40">
        <v>0</v>
      </c>
      <c r="EN182" s="40">
        <v>0</v>
      </c>
      <c r="EO182" s="40">
        <v>961166.64</v>
      </c>
      <c r="EP182" s="40">
        <v>0</v>
      </c>
      <c r="EQ182" s="40">
        <v>1097377.1000000001</v>
      </c>
      <c r="ER182" s="215">
        <v>1.1417136782857966</v>
      </c>
      <c r="ES182" s="40">
        <v>136210.46000000008</v>
      </c>
      <c r="ET182" s="40">
        <v>0</v>
      </c>
      <c r="EU182" s="40">
        <v>0</v>
      </c>
      <c r="EV182" s="40">
        <v>961166.64</v>
      </c>
      <c r="EW182" s="40">
        <v>0</v>
      </c>
      <c r="EX182" s="40">
        <v>1097377.1000000001</v>
      </c>
      <c r="EY182" s="215">
        <v>1.1417136782857966</v>
      </c>
      <c r="EZ182" s="40">
        <v>136210.46000000008</v>
      </c>
      <c r="FA182" s="40">
        <v>0</v>
      </c>
      <c r="FB182" s="40">
        <v>0</v>
      </c>
      <c r="FC182" s="40">
        <v>961166.64</v>
      </c>
      <c r="FD182" s="40">
        <v>0</v>
      </c>
      <c r="FE182" s="40">
        <v>1097377.1000000001</v>
      </c>
      <c r="FF182" s="215">
        <v>1.1417136782857966</v>
      </c>
      <c r="FG182" s="40">
        <v>136210.46000000008</v>
      </c>
      <c r="FH182" s="40">
        <v>0</v>
      </c>
      <c r="FI182" s="40">
        <v>0</v>
      </c>
      <c r="FJ182" s="40">
        <v>1502550</v>
      </c>
      <c r="FK182" s="40">
        <v>0</v>
      </c>
      <c r="FL182" s="40">
        <v>0</v>
      </c>
      <c r="FM182" s="215">
        <v>0</v>
      </c>
      <c r="FN182" s="40">
        <v>1502550</v>
      </c>
      <c r="FO182" s="40">
        <v>0</v>
      </c>
      <c r="FP182" s="40">
        <v>0</v>
      </c>
      <c r="FQ182" s="215">
        <v>0</v>
      </c>
      <c r="FR182" s="40">
        <v>1502550</v>
      </c>
      <c r="FS182" s="40">
        <v>0</v>
      </c>
      <c r="FT182" s="40">
        <v>0</v>
      </c>
      <c r="FU182" s="215">
        <v>1</v>
      </c>
      <c r="FV182" s="40">
        <v>1324104.02</v>
      </c>
      <c r="FW182" s="40">
        <v>0</v>
      </c>
      <c r="FX182" s="40">
        <v>1502550</v>
      </c>
      <c r="FY182" s="215">
        <v>1</v>
      </c>
      <c r="FZ182" s="40">
        <v>0</v>
      </c>
      <c r="GA182" s="40">
        <v>0</v>
      </c>
      <c r="GB182" s="40">
        <v>1502550</v>
      </c>
      <c r="GC182" s="215">
        <v>1</v>
      </c>
      <c r="GD182" s="40">
        <v>0</v>
      </c>
      <c r="GE182" s="283">
        <v>961166.64</v>
      </c>
      <c r="GF182" s="283">
        <v>2026097.99</v>
      </c>
      <c r="GG182" s="284">
        <v>24798051.919999998</v>
      </c>
      <c r="GH182" s="285"/>
    </row>
    <row r="183" spans="1:190" ht="75" customHeight="1" x14ac:dyDescent="0.3">
      <c r="A183" s="254" t="s">
        <v>1452</v>
      </c>
      <c r="B183" s="35">
        <v>171</v>
      </c>
      <c r="C183" s="38"/>
      <c r="D183" s="37" t="s">
        <v>1432</v>
      </c>
      <c r="E183" s="37" t="s">
        <v>1433</v>
      </c>
      <c r="F183" s="37" t="s">
        <v>1442</v>
      </c>
      <c r="G183" s="38" t="s">
        <v>33</v>
      </c>
      <c r="H183" s="38"/>
      <c r="I183" s="38" t="s">
        <v>41</v>
      </c>
      <c r="J183" s="38" t="s">
        <v>6</v>
      </c>
      <c r="K183" s="38"/>
      <c r="L183" s="38"/>
      <c r="M183" s="40"/>
      <c r="N183" s="40"/>
      <c r="O183" s="40"/>
      <c r="P183" s="40"/>
      <c r="Q183" s="40"/>
      <c r="R183" s="40"/>
      <c r="S183" s="40"/>
      <c r="T183" s="40" t="s">
        <v>6</v>
      </c>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v>0</v>
      </c>
      <c r="CO183" s="40"/>
      <c r="CP183" s="40"/>
      <c r="CQ183" s="40"/>
      <c r="CR183" s="40"/>
      <c r="CS183" s="40"/>
      <c r="CT183" s="40"/>
      <c r="CU183" s="173"/>
      <c r="CV183" s="40"/>
      <c r="CW183" s="40"/>
      <c r="CX183" s="40"/>
      <c r="CY183" s="40"/>
      <c r="CZ183" s="40"/>
      <c r="DA183" s="40"/>
      <c r="DB183" s="215"/>
      <c r="DC183" s="40"/>
      <c r="DD183" s="40"/>
      <c r="DE183" s="40"/>
      <c r="DF183" s="40"/>
      <c r="DG183" s="40"/>
      <c r="DH183" s="40"/>
      <c r="DI183" s="215"/>
      <c r="DJ183" s="40"/>
      <c r="DK183" s="40"/>
      <c r="DL183" s="40"/>
      <c r="DM183" s="40"/>
      <c r="DN183" s="40"/>
      <c r="DO183" s="40"/>
      <c r="DP183" s="215"/>
      <c r="DQ183" s="40"/>
      <c r="DR183" s="40"/>
      <c r="DS183" s="40"/>
      <c r="DT183" s="40"/>
      <c r="DU183" s="40"/>
      <c r="DV183" s="40"/>
      <c r="DW183" s="215"/>
      <c r="DX183" s="40"/>
      <c r="DY183" s="40"/>
      <c r="DZ183" s="40"/>
      <c r="EA183" s="40"/>
      <c r="EB183" s="40"/>
      <c r="EC183" s="40"/>
      <c r="ED183" s="215"/>
      <c r="EE183" s="40"/>
      <c r="EF183" s="40"/>
      <c r="EG183" s="40"/>
      <c r="EH183" s="40"/>
      <c r="EI183" s="40"/>
      <c r="EJ183" s="40"/>
      <c r="EK183" s="215"/>
      <c r="EL183" s="40"/>
      <c r="EM183" s="40"/>
      <c r="EN183" s="40"/>
      <c r="EO183" s="40"/>
      <c r="EP183" s="40"/>
      <c r="EQ183" s="40"/>
      <c r="ER183" s="215"/>
      <c r="ES183" s="40"/>
      <c r="ET183" s="40"/>
      <c r="EU183" s="40"/>
      <c r="EV183" s="40"/>
      <c r="EW183" s="40"/>
      <c r="EX183" s="40"/>
      <c r="EY183" s="215"/>
      <c r="EZ183" s="40"/>
      <c r="FA183" s="40"/>
      <c r="FB183" s="40"/>
      <c r="FC183" s="40"/>
      <c r="FD183" s="40"/>
      <c r="FE183" s="40"/>
      <c r="FF183" s="215"/>
      <c r="FG183" s="40"/>
      <c r="FH183" s="40"/>
      <c r="FI183" s="40"/>
      <c r="FJ183" s="40">
        <v>60000000</v>
      </c>
      <c r="FK183" s="40">
        <v>0</v>
      </c>
      <c r="FL183" s="40">
        <v>0</v>
      </c>
      <c r="FM183" s="215">
        <v>0</v>
      </c>
      <c r="FN183" s="40">
        <v>60000000</v>
      </c>
      <c r="FO183" s="40">
        <v>0</v>
      </c>
      <c r="FP183" s="40">
        <v>60000000</v>
      </c>
      <c r="FQ183" s="215">
        <v>1</v>
      </c>
      <c r="FR183" s="40">
        <v>0</v>
      </c>
      <c r="FS183" s="40">
        <v>0</v>
      </c>
      <c r="FT183" s="40">
        <v>285004.12</v>
      </c>
      <c r="FU183" s="215">
        <v>1</v>
      </c>
      <c r="FV183" s="40">
        <v>-27586.449999999983</v>
      </c>
      <c r="FW183" s="40">
        <v>0</v>
      </c>
      <c r="FX183" s="40">
        <v>60000000</v>
      </c>
      <c r="FY183" s="215">
        <v>1</v>
      </c>
      <c r="FZ183" s="40">
        <v>0</v>
      </c>
      <c r="GA183" s="40">
        <v>0</v>
      </c>
      <c r="GB183" s="40">
        <v>60000000</v>
      </c>
      <c r="GC183" s="215">
        <v>1</v>
      </c>
      <c r="GD183" s="40">
        <v>0</v>
      </c>
      <c r="GE183" s="40">
        <v>0</v>
      </c>
      <c r="GF183" s="84">
        <v>60000000</v>
      </c>
      <c r="GG183" s="246">
        <v>60000000</v>
      </c>
      <c r="GH183" s="285"/>
    </row>
    <row r="184" spans="1:190" ht="75" customHeight="1" x14ac:dyDescent="0.3">
      <c r="A184" s="254" t="s">
        <v>1166</v>
      </c>
      <c r="B184" s="35">
        <v>172</v>
      </c>
      <c r="C184" s="38">
        <v>6</v>
      </c>
      <c r="D184" s="37" t="s">
        <v>145</v>
      </c>
      <c r="E184" s="37" t="s">
        <v>270</v>
      </c>
      <c r="F184" s="37" t="s">
        <v>513</v>
      </c>
      <c r="G184" s="38">
        <v>2</v>
      </c>
      <c r="H184" s="38"/>
      <c r="I184" s="41" t="s">
        <v>48</v>
      </c>
      <c r="J184" s="41" t="s">
        <v>6</v>
      </c>
      <c r="K184" s="38" t="s">
        <v>222</v>
      </c>
      <c r="L184" s="38" t="s">
        <v>225</v>
      </c>
      <c r="M184" s="40">
        <v>1500000</v>
      </c>
      <c r="N184" s="40">
        <v>1500000</v>
      </c>
      <c r="O184" s="40">
        <v>1500000</v>
      </c>
      <c r="P184" s="40">
        <v>0</v>
      </c>
      <c r="Q184" s="40">
        <v>0</v>
      </c>
      <c r="R184" s="40">
        <v>0</v>
      </c>
      <c r="S184" s="40">
        <v>0</v>
      </c>
      <c r="T184" s="40" t="s">
        <v>6</v>
      </c>
      <c r="U184" s="40">
        <v>0</v>
      </c>
      <c r="V184" s="40">
        <v>0</v>
      </c>
      <c r="W184" s="40">
        <v>0</v>
      </c>
      <c r="X184" s="40">
        <v>0</v>
      </c>
      <c r="Y184" s="40">
        <v>0</v>
      </c>
      <c r="Z184" s="40">
        <v>0</v>
      </c>
      <c r="AA184" s="40">
        <v>0</v>
      </c>
      <c r="AB184" s="40">
        <v>0</v>
      </c>
      <c r="AC184" s="40">
        <v>0</v>
      </c>
      <c r="AD184" s="40">
        <v>0</v>
      </c>
      <c r="AE184" s="40">
        <v>0</v>
      </c>
      <c r="AF184" s="40">
        <v>0</v>
      </c>
      <c r="AG184" s="40">
        <v>0</v>
      </c>
      <c r="AH184" s="40">
        <v>0</v>
      </c>
      <c r="AI184" s="40">
        <v>0</v>
      </c>
      <c r="AJ184" s="40">
        <v>0</v>
      </c>
      <c r="AK184" s="40">
        <v>0</v>
      </c>
      <c r="AL184" s="40">
        <v>0</v>
      </c>
      <c r="AM184" s="40">
        <v>0</v>
      </c>
      <c r="AN184" s="40">
        <v>0</v>
      </c>
      <c r="AO184" s="40">
        <v>0</v>
      </c>
      <c r="AP184" s="40">
        <v>0</v>
      </c>
      <c r="AQ184" s="40">
        <v>0</v>
      </c>
      <c r="AR184" s="40">
        <v>0</v>
      </c>
      <c r="AS184" s="40">
        <v>0</v>
      </c>
      <c r="AT184" s="40">
        <v>0</v>
      </c>
      <c r="AU184" s="40">
        <v>0</v>
      </c>
      <c r="AV184" s="40">
        <v>0</v>
      </c>
      <c r="AW184" s="40">
        <v>0</v>
      </c>
      <c r="AX184" s="40">
        <v>0</v>
      </c>
      <c r="AY184" s="40">
        <v>0</v>
      </c>
      <c r="AZ184" s="40">
        <v>0</v>
      </c>
      <c r="BA184" s="40">
        <v>0</v>
      </c>
      <c r="BB184" s="40">
        <v>0</v>
      </c>
      <c r="BC184" s="40">
        <v>0</v>
      </c>
      <c r="BD184" s="40">
        <v>0</v>
      </c>
      <c r="BE184" s="40">
        <v>0</v>
      </c>
      <c r="BF184" s="40">
        <v>0</v>
      </c>
      <c r="BG184" s="40">
        <v>0</v>
      </c>
      <c r="BH184" s="40">
        <v>0</v>
      </c>
      <c r="BI184" s="40">
        <v>0</v>
      </c>
      <c r="BJ184" s="40">
        <v>0</v>
      </c>
      <c r="BK184" s="40">
        <v>0</v>
      </c>
      <c r="BL184" s="40">
        <v>0</v>
      </c>
      <c r="BM184" s="40">
        <v>0</v>
      </c>
      <c r="BN184" s="40">
        <v>0</v>
      </c>
      <c r="BO184" s="40">
        <v>0</v>
      </c>
      <c r="BP184" s="40">
        <v>0</v>
      </c>
      <c r="BQ184" s="40">
        <v>0</v>
      </c>
      <c r="BR184" s="40">
        <v>0</v>
      </c>
      <c r="BS184" s="40">
        <v>14811.06</v>
      </c>
      <c r="BT184" s="40">
        <v>0</v>
      </c>
      <c r="BU184" s="40">
        <v>0</v>
      </c>
      <c r="BV184" s="40">
        <v>6674</v>
      </c>
      <c r="BW184" s="40">
        <v>0</v>
      </c>
      <c r="BX184" s="40">
        <v>0</v>
      </c>
      <c r="BY184" s="40">
        <v>0</v>
      </c>
      <c r="BZ184" s="40">
        <v>21485.059999999998</v>
      </c>
      <c r="CA184" s="40">
        <v>111481.23</v>
      </c>
      <c r="CB184" s="40">
        <v>0</v>
      </c>
      <c r="CC184" s="40">
        <v>0</v>
      </c>
      <c r="CD184" s="40">
        <v>107634.58</v>
      </c>
      <c r="CE184" s="40">
        <v>0</v>
      </c>
      <c r="CF184" s="40">
        <v>73707.72000000003</v>
      </c>
      <c r="CG184" s="40">
        <v>0</v>
      </c>
      <c r="CH184" s="40">
        <v>0</v>
      </c>
      <c r="CI184" s="40">
        <v>30645.279999999999</v>
      </c>
      <c r="CJ184" s="40">
        <v>0</v>
      </c>
      <c r="CK184" s="40">
        <v>0</v>
      </c>
      <c r="CL184" s="40">
        <v>0</v>
      </c>
      <c r="CM184" s="40">
        <v>323468.81000000006</v>
      </c>
      <c r="CN184" s="40">
        <v>805190.02</v>
      </c>
      <c r="CO184" s="40">
        <v>22325.45</v>
      </c>
      <c r="CP184" s="40">
        <v>0</v>
      </c>
      <c r="CQ184" s="40">
        <v>0</v>
      </c>
      <c r="CR184" s="40">
        <v>22325.45</v>
      </c>
      <c r="CS184" s="40">
        <v>0</v>
      </c>
      <c r="CT184" s="40">
        <v>22325.45</v>
      </c>
      <c r="CU184" s="173">
        <v>1</v>
      </c>
      <c r="CV184" s="40">
        <v>0</v>
      </c>
      <c r="CW184" s="40">
        <v>0</v>
      </c>
      <c r="CX184" s="40">
        <v>0</v>
      </c>
      <c r="CY184" s="40">
        <v>22325.45</v>
      </c>
      <c r="CZ184" s="40">
        <v>0</v>
      </c>
      <c r="DA184" s="40">
        <v>22325.45</v>
      </c>
      <c r="DB184" s="215">
        <v>1</v>
      </c>
      <c r="DC184" s="40">
        <v>0</v>
      </c>
      <c r="DD184" s="40">
        <v>297378.96999999997</v>
      </c>
      <c r="DE184" s="40">
        <v>123275.22</v>
      </c>
      <c r="DF184" s="40">
        <v>319704.42</v>
      </c>
      <c r="DG184" s="40">
        <v>0</v>
      </c>
      <c r="DH184" s="40">
        <v>145600.67000000001</v>
      </c>
      <c r="DI184" s="215">
        <v>0.45542276206253268</v>
      </c>
      <c r="DJ184" s="40">
        <v>-174103.74999999997</v>
      </c>
      <c r="DK184" s="40">
        <v>0</v>
      </c>
      <c r="DL184" s="40">
        <v>0</v>
      </c>
      <c r="DM184" s="40">
        <v>319704.42</v>
      </c>
      <c r="DN184" s="40">
        <v>0</v>
      </c>
      <c r="DO184" s="40">
        <v>145600.67000000001</v>
      </c>
      <c r="DP184" s="215">
        <v>0.45542276206253268</v>
      </c>
      <c r="DQ184" s="40">
        <v>-174103.74999999997</v>
      </c>
      <c r="DR184" s="40">
        <v>0</v>
      </c>
      <c r="DS184" s="40">
        <v>8915.4500000000007</v>
      </c>
      <c r="DT184" s="40">
        <v>319704.42</v>
      </c>
      <c r="DU184" s="40">
        <v>0</v>
      </c>
      <c r="DV184" s="40">
        <v>154516.12000000002</v>
      </c>
      <c r="DW184" s="215">
        <v>0.48330930176067016</v>
      </c>
      <c r="DX184" s="40">
        <v>-165188.29999999996</v>
      </c>
      <c r="DY184" s="40">
        <v>96302.07</v>
      </c>
      <c r="DZ184" s="40">
        <v>0</v>
      </c>
      <c r="EA184" s="40">
        <v>416006.49</v>
      </c>
      <c r="EB184" s="40">
        <v>0</v>
      </c>
      <c r="EC184" s="40">
        <v>154516.12000000002</v>
      </c>
      <c r="ED184" s="215">
        <v>0.37142718614798542</v>
      </c>
      <c r="EE184" s="212">
        <v>-261490.36999999997</v>
      </c>
      <c r="EF184" s="40">
        <v>0</v>
      </c>
      <c r="EG184" s="40">
        <v>0</v>
      </c>
      <c r="EH184" s="40">
        <v>416006.49</v>
      </c>
      <c r="EI184" s="40">
        <v>0</v>
      </c>
      <c r="EJ184" s="40">
        <v>154516.12000000002</v>
      </c>
      <c r="EK184" s="215">
        <v>0.37142718614798542</v>
      </c>
      <c r="EL184" s="212">
        <v>-261490.36999999997</v>
      </c>
      <c r="EM184" s="40">
        <v>0</v>
      </c>
      <c r="EN184" s="40">
        <v>300000</v>
      </c>
      <c r="EO184" s="40">
        <v>416006.49</v>
      </c>
      <c r="EP184" s="40">
        <v>0</v>
      </c>
      <c r="EQ184" s="40">
        <v>454516.12</v>
      </c>
      <c r="ER184" s="215">
        <v>1.0925697817839333</v>
      </c>
      <c r="ES184" s="40">
        <v>38509.630000000005</v>
      </c>
      <c r="ET184" s="40">
        <v>185304.19</v>
      </c>
      <c r="EU184" s="40">
        <v>5720.03</v>
      </c>
      <c r="EV184" s="40">
        <v>601310.67999999993</v>
      </c>
      <c r="EW184" s="40">
        <v>0</v>
      </c>
      <c r="EX184" s="40">
        <v>460236.15</v>
      </c>
      <c r="EY184" s="215">
        <v>0.76538828480478693</v>
      </c>
      <c r="EZ184" s="40">
        <v>-141074.52999999991</v>
      </c>
      <c r="FA184" s="40">
        <v>0</v>
      </c>
      <c r="FB184" s="40">
        <v>0</v>
      </c>
      <c r="FC184" s="40">
        <v>601310.67999999993</v>
      </c>
      <c r="FD184" s="40">
        <v>0</v>
      </c>
      <c r="FE184" s="40">
        <v>460236.15</v>
      </c>
      <c r="FF184" s="215">
        <v>0.76538828480478693</v>
      </c>
      <c r="FG184" s="40">
        <v>-141074.52999999991</v>
      </c>
      <c r="FH184" s="40">
        <v>2571.0500000000002</v>
      </c>
      <c r="FI184" s="40">
        <v>0</v>
      </c>
      <c r="FJ184" s="40">
        <v>205941.81</v>
      </c>
      <c r="FK184" s="40">
        <v>0</v>
      </c>
      <c r="FL184" s="40">
        <v>0</v>
      </c>
      <c r="FM184" s="215">
        <v>0</v>
      </c>
      <c r="FN184" s="40">
        <v>205941.81</v>
      </c>
      <c r="FO184" s="40">
        <v>0</v>
      </c>
      <c r="FP184" s="40">
        <v>0</v>
      </c>
      <c r="FQ184" s="215">
        <v>0</v>
      </c>
      <c r="FR184" s="40">
        <v>205941.81</v>
      </c>
      <c r="FS184" s="40">
        <v>0</v>
      </c>
      <c r="FT184" s="40">
        <v>255848.17000000004</v>
      </c>
      <c r="FU184" s="215">
        <v>1.0000000485574054</v>
      </c>
      <c r="FV184" s="40">
        <v>7100.5099999999511</v>
      </c>
      <c r="FW184" s="40">
        <v>0</v>
      </c>
      <c r="FX184" s="40">
        <v>205941.81999999998</v>
      </c>
      <c r="FY184" s="215">
        <v>1.0000000485574054</v>
      </c>
      <c r="FZ184" s="40">
        <v>-9.9999999802093953E-3</v>
      </c>
      <c r="GA184" s="40">
        <v>0</v>
      </c>
      <c r="GB184" s="40">
        <v>205941.81999999998</v>
      </c>
      <c r="GC184" s="215">
        <v>1.0000000485574054</v>
      </c>
      <c r="GD184" s="40">
        <v>-9.9999999802093953E-3</v>
      </c>
      <c r="GE184" s="283">
        <v>603881.73</v>
      </c>
      <c r="GF184" s="283">
        <v>550521.64</v>
      </c>
      <c r="GG184" s="284">
        <v>1499357.2400000002</v>
      </c>
      <c r="GH184" s="285"/>
    </row>
    <row r="185" spans="1:190" ht="75" customHeight="1" x14ac:dyDescent="0.3">
      <c r="A185" s="254" t="s">
        <v>1174</v>
      </c>
      <c r="B185" s="35">
        <v>173</v>
      </c>
      <c r="C185" s="38">
        <v>6</v>
      </c>
      <c r="D185" s="37" t="s">
        <v>433</v>
      </c>
      <c r="E185" s="37" t="s">
        <v>434</v>
      </c>
      <c r="F185" s="37" t="s">
        <v>520</v>
      </c>
      <c r="G185" s="38" t="s">
        <v>33</v>
      </c>
      <c r="H185" s="38"/>
      <c r="I185" s="38" t="s">
        <v>48</v>
      </c>
      <c r="J185" s="38" t="s">
        <v>6</v>
      </c>
      <c r="K185" s="38" t="s">
        <v>222</v>
      </c>
      <c r="L185" s="38" t="s">
        <v>225</v>
      </c>
      <c r="M185" s="40">
        <v>23800000</v>
      </c>
      <c r="N185" s="40">
        <v>23800000</v>
      </c>
      <c r="O185" s="40">
        <v>23800000</v>
      </c>
      <c r="P185" s="40">
        <v>0</v>
      </c>
      <c r="Q185" s="40">
        <v>0</v>
      </c>
      <c r="R185" s="40">
        <v>0</v>
      </c>
      <c r="S185" s="40">
        <v>0</v>
      </c>
      <c r="T185" s="40" t="s">
        <v>6</v>
      </c>
      <c r="U185" s="40">
        <v>0</v>
      </c>
      <c r="V185" s="40">
        <v>0</v>
      </c>
      <c r="W185" s="40">
        <v>0</v>
      </c>
      <c r="X185" s="40">
        <v>0</v>
      </c>
      <c r="Y185" s="40">
        <v>0</v>
      </c>
      <c r="Z185" s="40">
        <v>0</v>
      </c>
      <c r="AA185" s="40">
        <v>0</v>
      </c>
      <c r="AB185" s="40">
        <v>0</v>
      </c>
      <c r="AC185" s="40">
        <v>0</v>
      </c>
      <c r="AD185" s="40">
        <v>0</v>
      </c>
      <c r="AE185" s="40">
        <v>0</v>
      </c>
      <c r="AF185" s="40">
        <v>0</v>
      </c>
      <c r="AG185" s="40">
        <v>0</v>
      </c>
      <c r="AH185" s="40">
        <v>0</v>
      </c>
      <c r="AI185" s="40">
        <v>0</v>
      </c>
      <c r="AJ185" s="40">
        <v>0</v>
      </c>
      <c r="AK185" s="40">
        <v>0</v>
      </c>
      <c r="AL185" s="40">
        <v>0</v>
      </c>
      <c r="AM185" s="40">
        <v>0</v>
      </c>
      <c r="AN185" s="40">
        <v>0</v>
      </c>
      <c r="AO185" s="40">
        <v>0</v>
      </c>
      <c r="AP185" s="40">
        <v>0</v>
      </c>
      <c r="AQ185" s="40">
        <v>0</v>
      </c>
      <c r="AR185" s="40">
        <v>0</v>
      </c>
      <c r="AS185" s="40">
        <v>0</v>
      </c>
      <c r="AT185" s="40">
        <v>0</v>
      </c>
      <c r="AU185" s="40">
        <v>0</v>
      </c>
      <c r="AV185" s="40">
        <v>0</v>
      </c>
      <c r="AW185" s="40">
        <v>0</v>
      </c>
      <c r="AX185" s="40">
        <v>0</v>
      </c>
      <c r="AY185" s="40">
        <v>0</v>
      </c>
      <c r="AZ185" s="40">
        <v>0</v>
      </c>
      <c r="BA185" s="40">
        <v>0</v>
      </c>
      <c r="BB185" s="40">
        <v>0</v>
      </c>
      <c r="BC185" s="40">
        <v>0</v>
      </c>
      <c r="BD185" s="40">
        <v>0</v>
      </c>
      <c r="BE185" s="40">
        <v>0</v>
      </c>
      <c r="BF185" s="40">
        <v>0</v>
      </c>
      <c r="BG185" s="40">
        <v>0</v>
      </c>
      <c r="BH185" s="40">
        <v>0</v>
      </c>
      <c r="BI185" s="40">
        <v>0</v>
      </c>
      <c r="BJ185" s="40">
        <v>0</v>
      </c>
      <c r="BK185" s="40">
        <v>0</v>
      </c>
      <c r="BL185" s="40">
        <v>0</v>
      </c>
      <c r="BM185" s="40">
        <v>0</v>
      </c>
      <c r="BN185" s="40">
        <v>0</v>
      </c>
      <c r="BO185" s="40">
        <v>0</v>
      </c>
      <c r="BP185" s="40">
        <v>0</v>
      </c>
      <c r="BQ185" s="40">
        <v>0</v>
      </c>
      <c r="BR185" s="40">
        <v>0</v>
      </c>
      <c r="BS185" s="40">
        <v>0</v>
      </c>
      <c r="BT185" s="40">
        <v>0</v>
      </c>
      <c r="BU185" s="40">
        <v>0</v>
      </c>
      <c r="BV185" s="40">
        <v>0</v>
      </c>
      <c r="BW185" s="40">
        <v>0</v>
      </c>
      <c r="BX185" s="40">
        <v>0</v>
      </c>
      <c r="BY185" s="40">
        <v>0</v>
      </c>
      <c r="BZ185" s="40">
        <v>0</v>
      </c>
      <c r="CA185" s="40">
        <v>0</v>
      </c>
      <c r="CB185" s="40">
        <v>0</v>
      </c>
      <c r="CC185" s="40">
        <v>0</v>
      </c>
      <c r="CD185" s="40">
        <v>0</v>
      </c>
      <c r="CE185" s="40">
        <v>0</v>
      </c>
      <c r="CF185" s="40">
        <v>263458.48</v>
      </c>
      <c r="CG185" s="40">
        <v>0</v>
      </c>
      <c r="CH185" s="40">
        <v>0</v>
      </c>
      <c r="CI185" s="40">
        <v>0</v>
      </c>
      <c r="CJ185" s="40">
        <v>0</v>
      </c>
      <c r="CK185" s="40">
        <v>428968.06</v>
      </c>
      <c r="CL185" s="40">
        <v>0</v>
      </c>
      <c r="CM185" s="40">
        <v>692426.54</v>
      </c>
      <c r="CN185" s="40">
        <v>21420000</v>
      </c>
      <c r="CO185" s="40">
        <v>7703528.0700000003</v>
      </c>
      <c r="CP185" s="40">
        <v>141110.63</v>
      </c>
      <c r="CQ185" s="40">
        <v>0</v>
      </c>
      <c r="CR185" s="40">
        <v>7844638.7000000002</v>
      </c>
      <c r="CS185" s="40">
        <v>0</v>
      </c>
      <c r="CT185" s="40">
        <v>7703528.0700000003</v>
      </c>
      <c r="CU185" s="173">
        <v>0.98201183822525828</v>
      </c>
      <c r="CV185" s="40">
        <v>-141110.62999999989</v>
      </c>
      <c r="CW185" s="40">
        <v>0</v>
      </c>
      <c r="CX185" s="40">
        <v>141110.63</v>
      </c>
      <c r="CY185" s="40">
        <v>7844638.7000000002</v>
      </c>
      <c r="CZ185" s="40">
        <v>0</v>
      </c>
      <c r="DA185" s="40">
        <v>7844638.7000000002</v>
      </c>
      <c r="DB185" s="215">
        <v>1</v>
      </c>
      <c r="DC185" s="40">
        <v>0</v>
      </c>
      <c r="DD185" s="40">
        <v>0</v>
      </c>
      <c r="DE185" s="40">
        <v>5029.2</v>
      </c>
      <c r="DF185" s="40">
        <v>7844638.7000000002</v>
      </c>
      <c r="DG185" s="40">
        <v>0</v>
      </c>
      <c r="DH185" s="40">
        <v>7849667.9000000004</v>
      </c>
      <c r="DI185" s="215">
        <v>1.0006411002714504</v>
      </c>
      <c r="DJ185" s="40">
        <v>5029.2000000001863</v>
      </c>
      <c r="DK185" s="40">
        <v>0</v>
      </c>
      <c r="DL185" s="40">
        <v>6268753.0700000003</v>
      </c>
      <c r="DM185" s="40">
        <v>7844638.7000000002</v>
      </c>
      <c r="DN185" s="40">
        <v>0</v>
      </c>
      <c r="DO185" s="40">
        <v>14118420.970000001</v>
      </c>
      <c r="DP185" s="215">
        <v>1.7997541390911986</v>
      </c>
      <c r="DQ185" s="40">
        <v>6273782.2700000005</v>
      </c>
      <c r="DR185" s="40">
        <v>4611535.01</v>
      </c>
      <c r="DS185" s="40">
        <v>5033226.8600000003</v>
      </c>
      <c r="DT185" s="40">
        <v>12456173.710000001</v>
      </c>
      <c r="DU185" s="40">
        <v>0</v>
      </c>
      <c r="DV185" s="40">
        <v>19151647.830000002</v>
      </c>
      <c r="DW185" s="215">
        <v>1.537522539094391</v>
      </c>
      <c r="DX185" s="40">
        <v>6695474.120000001</v>
      </c>
      <c r="DY185" s="40">
        <v>4388127.1500000004</v>
      </c>
      <c r="DZ185" s="40">
        <v>0</v>
      </c>
      <c r="EA185" s="40">
        <v>16844300.859999999</v>
      </c>
      <c r="EB185" s="40">
        <v>0</v>
      </c>
      <c r="EC185" s="40">
        <v>19151647.830000002</v>
      </c>
      <c r="ED185" s="215">
        <v>1.136980869029669</v>
      </c>
      <c r="EE185" s="40">
        <v>2307346.9700000025</v>
      </c>
      <c r="EF185" s="40">
        <v>28269.919999999998</v>
      </c>
      <c r="EG185" s="40">
        <v>0</v>
      </c>
      <c r="EH185" s="40">
        <v>16872570.780000001</v>
      </c>
      <c r="EI185" s="40">
        <v>0</v>
      </c>
      <c r="EJ185" s="40">
        <v>19151647.830000002</v>
      </c>
      <c r="EK185" s="215">
        <v>1.1350758624584654</v>
      </c>
      <c r="EL185" s="40">
        <v>2279077.0500000007</v>
      </c>
      <c r="EM185" s="40">
        <v>0</v>
      </c>
      <c r="EN185" s="40">
        <v>0</v>
      </c>
      <c r="EO185" s="40">
        <v>16872570.780000001</v>
      </c>
      <c r="EP185" s="40">
        <v>0</v>
      </c>
      <c r="EQ185" s="40">
        <v>19151647.830000002</v>
      </c>
      <c r="ER185" s="215">
        <v>1.1350758624584654</v>
      </c>
      <c r="ES185" s="40">
        <v>2279077.0500000007</v>
      </c>
      <c r="ET185" s="40">
        <v>0</v>
      </c>
      <c r="EU185" s="40">
        <v>1575925.63</v>
      </c>
      <c r="EV185" s="40">
        <v>16872570.780000001</v>
      </c>
      <c r="EW185" s="40">
        <v>0</v>
      </c>
      <c r="EX185" s="40">
        <v>20727573.460000001</v>
      </c>
      <c r="EY185" s="215">
        <v>1.2284774934575797</v>
      </c>
      <c r="EZ185" s="40">
        <v>3855002.6799999997</v>
      </c>
      <c r="FA185" s="40">
        <v>0</v>
      </c>
      <c r="FB185" s="40">
        <v>0</v>
      </c>
      <c r="FC185" s="40">
        <v>16872570.780000001</v>
      </c>
      <c r="FD185" s="40">
        <v>0</v>
      </c>
      <c r="FE185" s="40">
        <v>20727573.460000001</v>
      </c>
      <c r="FF185" s="215">
        <v>1.2284774934575797</v>
      </c>
      <c r="FG185" s="40">
        <v>3855002.6799999997</v>
      </c>
      <c r="FH185" s="40">
        <v>0</v>
      </c>
      <c r="FI185" s="40">
        <v>0</v>
      </c>
      <c r="FJ185" s="40">
        <v>81368.75</v>
      </c>
      <c r="FK185" s="40">
        <v>0</v>
      </c>
      <c r="FL185" s="40">
        <v>0</v>
      </c>
      <c r="FM185" s="215">
        <v>0</v>
      </c>
      <c r="FN185" s="40">
        <v>81368.75</v>
      </c>
      <c r="FO185" s="40">
        <v>0</v>
      </c>
      <c r="FP185" s="40">
        <v>0</v>
      </c>
      <c r="FQ185" s="215">
        <v>0</v>
      </c>
      <c r="FR185" s="40">
        <v>81368.75</v>
      </c>
      <c r="FS185" s="40">
        <v>0</v>
      </c>
      <c r="FT185" s="40">
        <v>0</v>
      </c>
      <c r="FU185" s="215">
        <v>1.0000001228973039</v>
      </c>
      <c r="FV185" s="40">
        <v>0</v>
      </c>
      <c r="FW185" s="40">
        <v>0</v>
      </c>
      <c r="FX185" s="40">
        <v>81368.759999999995</v>
      </c>
      <c r="FY185" s="215">
        <v>1.0000001228973039</v>
      </c>
      <c r="FZ185" s="40">
        <v>-9.9999999947613105E-3</v>
      </c>
      <c r="GA185" s="40">
        <v>0</v>
      </c>
      <c r="GB185" s="40">
        <v>81368.759999999995</v>
      </c>
      <c r="GC185" s="215">
        <v>1.0000001228973039</v>
      </c>
      <c r="GD185" s="40">
        <v>-9.9999999947613105E-3</v>
      </c>
      <c r="GE185" s="283">
        <v>16872570.780000001</v>
      </c>
      <c r="GF185" s="283">
        <v>6235002.6799999997</v>
      </c>
      <c r="GG185" s="284">
        <v>23800000</v>
      </c>
      <c r="GH185" s="285"/>
    </row>
    <row r="186" spans="1:190" ht="75" customHeight="1" x14ac:dyDescent="0.3">
      <c r="A186" s="254" t="s">
        <v>1175</v>
      </c>
      <c r="B186" s="35">
        <v>174</v>
      </c>
      <c r="C186" s="38">
        <v>6</v>
      </c>
      <c r="D186" s="37" t="s">
        <v>453</v>
      </c>
      <c r="E186" s="37" t="s">
        <v>454</v>
      </c>
      <c r="F186" s="37" t="s">
        <v>521</v>
      </c>
      <c r="G186" s="38" t="s">
        <v>33</v>
      </c>
      <c r="H186" s="38"/>
      <c r="I186" s="38" t="s">
        <v>48</v>
      </c>
      <c r="J186" s="38" t="s">
        <v>6</v>
      </c>
      <c r="K186" s="38" t="s">
        <v>222</v>
      </c>
      <c r="L186" s="38" t="s">
        <v>225</v>
      </c>
      <c r="M186" s="40">
        <v>1000000</v>
      </c>
      <c r="N186" s="40">
        <v>1000000</v>
      </c>
      <c r="O186" s="40">
        <v>1000000</v>
      </c>
      <c r="P186" s="40">
        <v>0</v>
      </c>
      <c r="Q186" s="40">
        <v>0</v>
      </c>
      <c r="R186" s="40">
        <v>0</v>
      </c>
      <c r="S186" s="40">
        <v>0</v>
      </c>
      <c r="T186" s="40" t="s">
        <v>6</v>
      </c>
      <c r="U186" s="40">
        <v>0</v>
      </c>
      <c r="V186" s="40">
        <v>0</v>
      </c>
      <c r="W186" s="40">
        <v>0</v>
      </c>
      <c r="X186" s="40">
        <v>0</v>
      </c>
      <c r="Y186" s="40">
        <v>0</v>
      </c>
      <c r="Z186" s="40">
        <v>0</v>
      </c>
      <c r="AA186" s="40">
        <v>0</v>
      </c>
      <c r="AB186" s="40">
        <v>0</v>
      </c>
      <c r="AC186" s="40">
        <v>0</v>
      </c>
      <c r="AD186" s="40">
        <v>0</v>
      </c>
      <c r="AE186" s="40">
        <v>0</v>
      </c>
      <c r="AF186" s="40">
        <v>0</v>
      </c>
      <c r="AG186" s="40">
        <v>0</v>
      </c>
      <c r="AH186" s="40">
        <v>0</v>
      </c>
      <c r="AI186" s="40">
        <v>0</v>
      </c>
      <c r="AJ186" s="40">
        <v>0</v>
      </c>
      <c r="AK186" s="40">
        <v>0</v>
      </c>
      <c r="AL186" s="40">
        <v>0</v>
      </c>
      <c r="AM186" s="40">
        <v>0</v>
      </c>
      <c r="AN186" s="40">
        <v>0</v>
      </c>
      <c r="AO186" s="40">
        <v>0</v>
      </c>
      <c r="AP186" s="40">
        <v>0</v>
      </c>
      <c r="AQ186" s="40">
        <v>0</v>
      </c>
      <c r="AR186" s="40">
        <v>0</v>
      </c>
      <c r="AS186" s="40">
        <v>0</v>
      </c>
      <c r="AT186" s="40">
        <v>0</v>
      </c>
      <c r="AU186" s="40">
        <v>0</v>
      </c>
      <c r="AV186" s="40">
        <v>0</v>
      </c>
      <c r="AW186" s="40">
        <v>0</v>
      </c>
      <c r="AX186" s="40">
        <v>0</v>
      </c>
      <c r="AY186" s="40">
        <v>0</v>
      </c>
      <c r="AZ186" s="40">
        <v>0</v>
      </c>
      <c r="BA186" s="40">
        <v>0</v>
      </c>
      <c r="BB186" s="40">
        <v>0</v>
      </c>
      <c r="BC186" s="40">
        <v>0</v>
      </c>
      <c r="BD186" s="40">
        <v>0</v>
      </c>
      <c r="BE186" s="40">
        <v>0</v>
      </c>
      <c r="BF186" s="40">
        <v>0</v>
      </c>
      <c r="BG186" s="40">
        <v>0</v>
      </c>
      <c r="BH186" s="40">
        <v>0</v>
      </c>
      <c r="BI186" s="40">
        <v>0</v>
      </c>
      <c r="BJ186" s="40">
        <v>0</v>
      </c>
      <c r="BK186" s="40">
        <v>0</v>
      </c>
      <c r="BL186" s="40">
        <v>0</v>
      </c>
      <c r="BM186" s="40">
        <v>0</v>
      </c>
      <c r="BN186" s="40">
        <v>0</v>
      </c>
      <c r="BO186" s="40">
        <v>0</v>
      </c>
      <c r="BP186" s="40">
        <v>0</v>
      </c>
      <c r="BQ186" s="40">
        <v>0</v>
      </c>
      <c r="BR186" s="40">
        <v>0</v>
      </c>
      <c r="BS186" s="40">
        <v>0</v>
      </c>
      <c r="BT186" s="40">
        <v>0</v>
      </c>
      <c r="BU186" s="40">
        <v>0</v>
      </c>
      <c r="BV186" s="40">
        <v>0</v>
      </c>
      <c r="BW186" s="40">
        <v>0</v>
      </c>
      <c r="BX186" s="40">
        <v>0</v>
      </c>
      <c r="BY186" s="40">
        <v>0</v>
      </c>
      <c r="BZ186" s="40">
        <v>0</v>
      </c>
      <c r="CA186" s="40">
        <v>0</v>
      </c>
      <c r="CB186" s="40">
        <v>0</v>
      </c>
      <c r="CC186" s="40">
        <v>0</v>
      </c>
      <c r="CD186" s="40">
        <v>0</v>
      </c>
      <c r="CE186" s="40">
        <v>0</v>
      </c>
      <c r="CF186" s="40">
        <v>0</v>
      </c>
      <c r="CG186" s="40">
        <v>0</v>
      </c>
      <c r="CH186" s="40">
        <v>0</v>
      </c>
      <c r="CI186" s="40">
        <v>0</v>
      </c>
      <c r="CJ186" s="40">
        <v>0</v>
      </c>
      <c r="CK186" s="40">
        <v>0</v>
      </c>
      <c r="CL186" s="40">
        <v>0</v>
      </c>
      <c r="CM186" s="40">
        <v>0</v>
      </c>
      <c r="CN186" s="40">
        <v>768110.07000000007</v>
      </c>
      <c r="CO186" s="40">
        <v>0</v>
      </c>
      <c r="CP186" s="40">
        <v>0</v>
      </c>
      <c r="CQ186" s="40">
        <v>0</v>
      </c>
      <c r="CR186" s="40">
        <v>0</v>
      </c>
      <c r="CS186" s="40">
        <v>0</v>
      </c>
      <c r="CT186" s="40">
        <v>0</v>
      </c>
      <c r="CU186" s="173" t="s">
        <v>1327</v>
      </c>
      <c r="CV186" s="40">
        <v>0</v>
      </c>
      <c r="CW186" s="40">
        <v>0</v>
      </c>
      <c r="CX186" s="40">
        <v>0</v>
      </c>
      <c r="CY186" s="40">
        <v>0</v>
      </c>
      <c r="CZ186" s="40">
        <v>0</v>
      </c>
      <c r="DA186" s="40">
        <v>0</v>
      </c>
      <c r="DB186" s="215" t="s">
        <v>1327</v>
      </c>
      <c r="DC186" s="40">
        <v>0</v>
      </c>
      <c r="DD186" s="40">
        <v>0</v>
      </c>
      <c r="DE186" s="40">
        <v>0</v>
      </c>
      <c r="DF186" s="40">
        <v>0</v>
      </c>
      <c r="DG186" s="40">
        <v>0</v>
      </c>
      <c r="DH186" s="40">
        <v>0</v>
      </c>
      <c r="DI186" s="215" t="s">
        <v>1327</v>
      </c>
      <c r="DJ186" s="40">
        <v>0</v>
      </c>
      <c r="DK186" s="40">
        <v>283728.90999999997</v>
      </c>
      <c r="DL186" s="40">
        <v>0</v>
      </c>
      <c r="DM186" s="40">
        <v>283728.90999999997</v>
      </c>
      <c r="DN186" s="40">
        <v>0</v>
      </c>
      <c r="DO186" s="40">
        <v>0</v>
      </c>
      <c r="DP186" s="215">
        <v>0</v>
      </c>
      <c r="DQ186" s="212">
        <v>-283728.90999999997</v>
      </c>
      <c r="DR186" s="40">
        <v>0</v>
      </c>
      <c r="DS186" s="40">
        <v>405327.01</v>
      </c>
      <c r="DT186" s="40">
        <v>283728.90999999997</v>
      </c>
      <c r="DU186" s="40">
        <v>0</v>
      </c>
      <c r="DV186" s="40">
        <v>405327.01</v>
      </c>
      <c r="DW186" s="215">
        <v>1.4285714134664671</v>
      </c>
      <c r="DX186" s="40">
        <v>121598.10000000003</v>
      </c>
      <c r="DY186" s="40">
        <v>0</v>
      </c>
      <c r="DZ186" s="40">
        <v>0</v>
      </c>
      <c r="EA186" s="40">
        <v>283728.90999999997</v>
      </c>
      <c r="EB186" s="40">
        <v>0</v>
      </c>
      <c r="EC186" s="40">
        <v>405327.01</v>
      </c>
      <c r="ED186" s="215">
        <v>1.4285714134664671</v>
      </c>
      <c r="EE186" s="40">
        <v>121598.10000000003</v>
      </c>
      <c r="EF186" s="40">
        <v>306114.15000000002</v>
      </c>
      <c r="EG186" s="40">
        <v>0</v>
      </c>
      <c r="EH186" s="40">
        <v>589843.06000000006</v>
      </c>
      <c r="EI186" s="40">
        <v>0</v>
      </c>
      <c r="EJ186" s="40">
        <v>405327.01</v>
      </c>
      <c r="EK186" s="215">
        <v>0.68717772147730272</v>
      </c>
      <c r="EL186" s="40">
        <v>-184516.05000000005</v>
      </c>
      <c r="EM186" s="40">
        <v>0</v>
      </c>
      <c r="EN186" s="40">
        <v>0</v>
      </c>
      <c r="EO186" s="40">
        <v>589843.06000000006</v>
      </c>
      <c r="EP186" s="40">
        <v>0</v>
      </c>
      <c r="EQ186" s="40">
        <v>405327.01</v>
      </c>
      <c r="ER186" s="215">
        <v>0.68717772147730272</v>
      </c>
      <c r="ES186" s="40">
        <v>-184516.05000000005</v>
      </c>
      <c r="ET186" s="40">
        <v>0</v>
      </c>
      <c r="EU186" s="40">
        <v>362783.06</v>
      </c>
      <c r="EV186" s="40">
        <v>589843.06000000006</v>
      </c>
      <c r="EW186" s="40">
        <v>0</v>
      </c>
      <c r="EX186" s="40">
        <v>768110.07000000007</v>
      </c>
      <c r="EY186" s="215">
        <v>1.3022278671889433</v>
      </c>
      <c r="EZ186" s="40">
        <v>178267.01</v>
      </c>
      <c r="FA186" s="40">
        <v>0</v>
      </c>
      <c r="FB186" s="40">
        <v>0</v>
      </c>
      <c r="FC186" s="40">
        <v>589843.06000000006</v>
      </c>
      <c r="FD186" s="40">
        <v>0</v>
      </c>
      <c r="FE186" s="40">
        <v>768110.07000000007</v>
      </c>
      <c r="FF186" s="215">
        <v>1.3022278671889433</v>
      </c>
      <c r="FG186" s="40">
        <v>178267.01</v>
      </c>
      <c r="FH186" s="40">
        <v>0</v>
      </c>
      <c r="FI186" s="40">
        <v>0</v>
      </c>
      <c r="FJ186" s="40">
        <v>184677.62</v>
      </c>
      <c r="FK186" s="40">
        <v>0</v>
      </c>
      <c r="FL186" s="40">
        <v>0</v>
      </c>
      <c r="FM186" s="215">
        <v>0</v>
      </c>
      <c r="FN186" s="40">
        <v>184677.62</v>
      </c>
      <c r="FO186" s="40">
        <v>0</v>
      </c>
      <c r="FP186" s="40">
        <v>184677.63</v>
      </c>
      <c r="FQ186" s="215">
        <v>1.0000000541484129</v>
      </c>
      <c r="FR186" s="40">
        <v>-1.0000000009313226E-2</v>
      </c>
      <c r="FS186" s="40">
        <v>0</v>
      </c>
      <c r="FT186" s="40">
        <v>1386708.82</v>
      </c>
      <c r="FU186" s="215">
        <v>1.0000000541484129</v>
      </c>
      <c r="FV186" s="40">
        <v>-76477.300000000105</v>
      </c>
      <c r="FW186" s="40">
        <v>0</v>
      </c>
      <c r="FX186" s="40">
        <v>184677.63</v>
      </c>
      <c r="FY186" s="215">
        <v>1.0000000541484129</v>
      </c>
      <c r="FZ186" s="40">
        <v>-1.0000000009313226E-2</v>
      </c>
      <c r="GA186" s="40">
        <v>0</v>
      </c>
      <c r="GB186" s="40">
        <v>184677.63</v>
      </c>
      <c r="GC186" s="215">
        <v>1.0000000541484129</v>
      </c>
      <c r="GD186" s="40">
        <v>-1.0000000009313226E-2</v>
      </c>
      <c r="GE186" s="283">
        <v>589843.06000000006</v>
      </c>
      <c r="GF186" s="283">
        <v>410156.94</v>
      </c>
      <c r="GG186" s="284">
        <v>1000000</v>
      </c>
      <c r="GH186" s="285"/>
    </row>
    <row r="187" spans="1:190" ht="75" customHeight="1" x14ac:dyDescent="0.3">
      <c r="A187" s="254" t="s">
        <v>1132</v>
      </c>
      <c r="B187" s="35">
        <v>175</v>
      </c>
      <c r="C187" s="38">
        <v>4</v>
      </c>
      <c r="D187" s="37" t="s">
        <v>74</v>
      </c>
      <c r="E187" s="37" t="s">
        <v>255</v>
      </c>
      <c r="F187" s="37" t="s">
        <v>496</v>
      </c>
      <c r="G187" s="38">
        <v>3</v>
      </c>
      <c r="H187" s="38"/>
      <c r="I187" s="38" t="s">
        <v>48</v>
      </c>
      <c r="J187" s="38" t="s">
        <v>6</v>
      </c>
      <c r="K187" s="38" t="s">
        <v>222</v>
      </c>
      <c r="L187" s="38" t="s">
        <v>225</v>
      </c>
      <c r="M187" s="40">
        <v>21746403</v>
      </c>
      <c r="N187" s="40">
        <v>21746403</v>
      </c>
      <c r="O187" s="40">
        <v>21746403</v>
      </c>
      <c r="P187" s="40">
        <v>0</v>
      </c>
      <c r="Q187" s="40">
        <v>0</v>
      </c>
      <c r="R187" s="40">
        <v>0</v>
      </c>
      <c r="S187" s="40">
        <v>0</v>
      </c>
      <c r="T187" s="40" t="s">
        <v>6</v>
      </c>
      <c r="U187" s="40">
        <v>0</v>
      </c>
      <c r="V187" s="40">
        <v>0</v>
      </c>
      <c r="W187" s="40">
        <v>0</v>
      </c>
      <c r="X187" s="40">
        <v>0</v>
      </c>
      <c r="Y187" s="40">
        <v>0</v>
      </c>
      <c r="Z187" s="40">
        <v>0</v>
      </c>
      <c r="AA187" s="40">
        <v>0</v>
      </c>
      <c r="AB187" s="40">
        <v>0</v>
      </c>
      <c r="AC187" s="40">
        <v>0</v>
      </c>
      <c r="AD187" s="40">
        <v>0</v>
      </c>
      <c r="AE187" s="40">
        <v>0</v>
      </c>
      <c r="AF187" s="40">
        <v>0</v>
      </c>
      <c r="AG187" s="40">
        <v>0</v>
      </c>
      <c r="AH187" s="40">
        <v>0</v>
      </c>
      <c r="AI187" s="40">
        <v>0</v>
      </c>
      <c r="AJ187" s="40">
        <v>0</v>
      </c>
      <c r="AK187" s="40">
        <v>0</v>
      </c>
      <c r="AL187" s="40">
        <v>0</v>
      </c>
      <c r="AM187" s="40">
        <v>0</v>
      </c>
      <c r="AN187" s="40">
        <v>0</v>
      </c>
      <c r="AO187" s="40">
        <v>0</v>
      </c>
      <c r="AP187" s="40">
        <v>0</v>
      </c>
      <c r="AQ187" s="40">
        <v>0</v>
      </c>
      <c r="AR187" s="40">
        <v>0</v>
      </c>
      <c r="AS187" s="40">
        <v>0</v>
      </c>
      <c r="AT187" s="40">
        <v>0</v>
      </c>
      <c r="AU187" s="40">
        <v>0</v>
      </c>
      <c r="AV187" s="40">
        <v>0</v>
      </c>
      <c r="AW187" s="40">
        <v>0</v>
      </c>
      <c r="AX187" s="40">
        <v>0</v>
      </c>
      <c r="AY187" s="40">
        <v>0</v>
      </c>
      <c r="AZ187" s="40">
        <v>0</v>
      </c>
      <c r="BA187" s="40">
        <v>0</v>
      </c>
      <c r="BB187" s="40">
        <v>0</v>
      </c>
      <c r="BC187" s="40">
        <v>0</v>
      </c>
      <c r="BD187" s="40">
        <v>0</v>
      </c>
      <c r="BE187" s="40">
        <v>0</v>
      </c>
      <c r="BF187" s="40">
        <v>0</v>
      </c>
      <c r="BG187" s="40">
        <v>0</v>
      </c>
      <c r="BH187" s="40">
        <v>0</v>
      </c>
      <c r="BI187" s="40">
        <v>0</v>
      </c>
      <c r="BJ187" s="40">
        <v>0</v>
      </c>
      <c r="BK187" s="40">
        <v>0</v>
      </c>
      <c r="BL187" s="40">
        <v>0</v>
      </c>
      <c r="BM187" s="40">
        <v>0</v>
      </c>
      <c r="BN187" s="40">
        <v>0</v>
      </c>
      <c r="BO187" s="40">
        <v>0</v>
      </c>
      <c r="BP187" s="40">
        <v>0</v>
      </c>
      <c r="BQ187" s="40">
        <v>0</v>
      </c>
      <c r="BR187" s="40">
        <v>0</v>
      </c>
      <c r="BS187" s="40">
        <v>0</v>
      </c>
      <c r="BT187" s="40">
        <v>0</v>
      </c>
      <c r="BU187" s="40">
        <v>0</v>
      </c>
      <c r="BV187" s="40">
        <v>0</v>
      </c>
      <c r="BW187" s="40">
        <v>0</v>
      </c>
      <c r="BX187" s="40">
        <v>0</v>
      </c>
      <c r="BY187" s="40">
        <v>0</v>
      </c>
      <c r="BZ187" s="40">
        <v>0</v>
      </c>
      <c r="CA187" s="40">
        <v>0</v>
      </c>
      <c r="CB187" s="40">
        <v>0</v>
      </c>
      <c r="CC187" s="40">
        <v>0</v>
      </c>
      <c r="CD187" s="40">
        <v>0</v>
      </c>
      <c r="CE187" s="40">
        <v>0</v>
      </c>
      <c r="CF187" s="40">
        <v>0</v>
      </c>
      <c r="CG187" s="40">
        <v>55050</v>
      </c>
      <c r="CH187" s="40">
        <v>0</v>
      </c>
      <c r="CI187" s="40">
        <v>208938.55</v>
      </c>
      <c r="CJ187" s="40">
        <v>0</v>
      </c>
      <c r="CK187" s="40">
        <v>0</v>
      </c>
      <c r="CL187" s="40">
        <v>2894546.18</v>
      </c>
      <c r="CM187" s="40">
        <v>3158534.73</v>
      </c>
      <c r="CN187" s="40">
        <v>17185830.209999997</v>
      </c>
      <c r="CO187" s="40">
        <v>56983.24</v>
      </c>
      <c r="CP187" s="40">
        <v>0</v>
      </c>
      <c r="CQ187" s="40">
        <v>0</v>
      </c>
      <c r="CR187" s="40">
        <v>56983.24</v>
      </c>
      <c r="CS187" s="40">
        <v>0</v>
      </c>
      <c r="CT187" s="40">
        <v>56983.24</v>
      </c>
      <c r="CU187" s="173">
        <v>1</v>
      </c>
      <c r="CV187" s="40">
        <v>0</v>
      </c>
      <c r="CW187" s="40">
        <v>0</v>
      </c>
      <c r="CX187" s="40">
        <v>103682.55</v>
      </c>
      <c r="CY187" s="40">
        <v>56983.24</v>
      </c>
      <c r="CZ187" s="40">
        <v>0</v>
      </c>
      <c r="DA187" s="40">
        <v>160665.79</v>
      </c>
      <c r="DB187" s="215">
        <v>2.8195271100765771</v>
      </c>
      <c r="DC187" s="40">
        <v>103682.55000000002</v>
      </c>
      <c r="DD187" s="40">
        <v>67393.66</v>
      </c>
      <c r="DE187" s="40">
        <v>2410373.91</v>
      </c>
      <c r="DF187" s="40">
        <v>124376.9</v>
      </c>
      <c r="DG187" s="40">
        <v>0</v>
      </c>
      <c r="DH187" s="40">
        <v>2571039.7000000002</v>
      </c>
      <c r="DI187" s="215">
        <v>20.671360196306551</v>
      </c>
      <c r="DJ187" s="40">
        <v>2446662.8000000003</v>
      </c>
      <c r="DK187" s="40">
        <v>1566743.04</v>
      </c>
      <c r="DL187" s="40">
        <v>0</v>
      </c>
      <c r="DM187" s="40">
        <v>1691119.94</v>
      </c>
      <c r="DN187" s="40">
        <v>0</v>
      </c>
      <c r="DO187" s="40">
        <v>2571039.7000000002</v>
      </c>
      <c r="DP187" s="215">
        <v>1.5203177723751518</v>
      </c>
      <c r="DQ187" s="40">
        <v>879919.76000000024</v>
      </c>
      <c r="DR187" s="40">
        <v>237951.29</v>
      </c>
      <c r="DS187" s="40">
        <v>0</v>
      </c>
      <c r="DT187" s="40">
        <v>1929071.23</v>
      </c>
      <c r="DU187" s="40">
        <v>0</v>
      </c>
      <c r="DV187" s="40">
        <v>2571039.7000000002</v>
      </c>
      <c r="DW187" s="215">
        <v>1.3327862963359836</v>
      </c>
      <c r="DX187" s="40">
        <v>641968.4700000002</v>
      </c>
      <c r="DY187" s="40">
        <v>0</v>
      </c>
      <c r="DZ187" s="40">
        <v>2009095.6600000001</v>
      </c>
      <c r="EA187" s="40">
        <v>1929071.23</v>
      </c>
      <c r="EB187" s="40">
        <v>0</v>
      </c>
      <c r="EC187" s="40">
        <v>4580135.3600000003</v>
      </c>
      <c r="ED187" s="215">
        <v>2.3742696945410358</v>
      </c>
      <c r="EE187" s="40">
        <v>2651064.1300000004</v>
      </c>
      <c r="EF187" s="40">
        <v>1067960.8899999999</v>
      </c>
      <c r="EG187" s="40">
        <v>0</v>
      </c>
      <c r="EH187" s="40">
        <v>2997032.12</v>
      </c>
      <c r="EI187" s="40">
        <v>0</v>
      </c>
      <c r="EJ187" s="40">
        <v>4580135.3600000003</v>
      </c>
      <c r="EK187" s="215">
        <v>1.5282236481336076</v>
      </c>
      <c r="EL187" s="40">
        <v>1583103.2400000002</v>
      </c>
      <c r="EM187" s="40">
        <v>193129.51</v>
      </c>
      <c r="EN187" s="40">
        <v>9326179.9499999993</v>
      </c>
      <c r="EO187" s="40">
        <v>3190161.63</v>
      </c>
      <c r="EP187" s="40">
        <v>0</v>
      </c>
      <c r="EQ187" s="40">
        <v>13906315.309999999</v>
      </c>
      <c r="ER187" s="215">
        <v>4.3591256252430064</v>
      </c>
      <c r="ES187" s="40">
        <v>10716153.68</v>
      </c>
      <c r="ET187" s="40">
        <v>6062016.9699999997</v>
      </c>
      <c r="EU187" s="40">
        <v>46792.1</v>
      </c>
      <c r="EV187" s="40">
        <v>9252178.5999999996</v>
      </c>
      <c r="EW187" s="40">
        <v>0</v>
      </c>
      <c r="EX187" s="40">
        <v>13953107.409999998</v>
      </c>
      <c r="EY187" s="215">
        <v>1.5080888527162672</v>
      </c>
      <c r="EZ187" s="40">
        <v>4700928.8099999987</v>
      </c>
      <c r="FA187" s="40">
        <v>30414.87</v>
      </c>
      <c r="FB187" s="40">
        <v>74188.070000000007</v>
      </c>
      <c r="FC187" s="40">
        <v>9282593.4699999988</v>
      </c>
      <c r="FD187" s="40">
        <v>0</v>
      </c>
      <c r="FE187" s="40">
        <v>14027295.479999999</v>
      </c>
      <c r="FF187" s="215">
        <v>1.5111396966089479</v>
      </c>
      <c r="FG187" s="40">
        <v>4744702.01</v>
      </c>
      <c r="FH187" s="40">
        <v>0</v>
      </c>
      <c r="FI187" s="40">
        <v>0</v>
      </c>
      <c r="FJ187" s="40">
        <v>483033.57</v>
      </c>
      <c r="FK187" s="40">
        <v>0</v>
      </c>
      <c r="FL187" s="40">
        <v>239749.66</v>
      </c>
      <c r="FM187" s="215">
        <v>0.49634161037710073</v>
      </c>
      <c r="FN187" s="40">
        <v>243283.91</v>
      </c>
      <c r="FO187" s="40">
        <v>0</v>
      </c>
      <c r="FP187" s="40">
        <v>239749.66</v>
      </c>
      <c r="FQ187" s="215">
        <v>0.49634161037710073</v>
      </c>
      <c r="FR187" s="40">
        <v>243283.91</v>
      </c>
      <c r="FS187" s="40">
        <v>3000</v>
      </c>
      <c r="FT187" s="40">
        <v>231662.26</v>
      </c>
      <c r="FU187" s="215">
        <v>0.49634161037710073</v>
      </c>
      <c r="FV187" s="40">
        <v>27805.369999999995</v>
      </c>
      <c r="FW187" s="40">
        <v>0</v>
      </c>
      <c r="FX187" s="40">
        <v>483033.58</v>
      </c>
      <c r="FY187" s="215">
        <v>1.0000000207024948</v>
      </c>
      <c r="FZ187" s="40">
        <v>-1.0000000009313226E-2</v>
      </c>
      <c r="GA187" s="40">
        <v>0</v>
      </c>
      <c r="GB187" s="40">
        <v>483033.58</v>
      </c>
      <c r="GC187" s="215">
        <v>1.0000000207024948</v>
      </c>
      <c r="GD187" s="40">
        <v>-1.0000000009313226E-2</v>
      </c>
      <c r="GE187" s="283">
        <v>9282593.4699999988</v>
      </c>
      <c r="GF187" s="283">
        <v>7203170.2000000002</v>
      </c>
      <c r="GG187" s="284">
        <v>19644298.399999999</v>
      </c>
      <c r="GH187" s="285"/>
    </row>
    <row r="188" spans="1:190" ht="75" customHeight="1" x14ac:dyDescent="0.3">
      <c r="A188" s="254" t="s">
        <v>1223</v>
      </c>
      <c r="B188" s="35">
        <v>176</v>
      </c>
      <c r="C188" s="35">
        <v>9</v>
      </c>
      <c r="D188" s="38" t="s">
        <v>104</v>
      </c>
      <c r="E188" s="37" t="s">
        <v>313</v>
      </c>
      <c r="F188" s="37" t="s">
        <v>560</v>
      </c>
      <c r="G188" s="38" t="s">
        <v>33</v>
      </c>
      <c r="H188" s="38" t="s">
        <v>1223</v>
      </c>
      <c r="I188" s="41" t="s">
        <v>89</v>
      </c>
      <c r="J188" s="41" t="s">
        <v>4</v>
      </c>
      <c r="K188" s="38" t="s">
        <v>222</v>
      </c>
      <c r="L188" s="38" t="s">
        <v>225</v>
      </c>
      <c r="M188" s="40">
        <v>974708</v>
      </c>
      <c r="N188" s="40">
        <v>974708</v>
      </c>
      <c r="O188" s="40">
        <v>0</v>
      </c>
      <c r="P188" s="40">
        <v>0</v>
      </c>
      <c r="Q188" s="98">
        <v>974708</v>
      </c>
      <c r="R188" s="40">
        <v>0</v>
      </c>
      <c r="S188" s="40">
        <v>0</v>
      </c>
      <c r="T188" s="40" t="s">
        <v>4</v>
      </c>
      <c r="U188" s="40">
        <v>0</v>
      </c>
      <c r="V188" s="40">
        <v>15928.15</v>
      </c>
      <c r="W188" s="40">
        <v>0</v>
      </c>
      <c r="X188" s="40">
        <v>24399.599999999999</v>
      </c>
      <c r="Y188" s="40">
        <v>8129.59</v>
      </c>
      <c r="Z188" s="40">
        <v>0</v>
      </c>
      <c r="AA188" s="40">
        <v>0</v>
      </c>
      <c r="AB188" s="40">
        <v>18295.71</v>
      </c>
      <c r="AC188" s="40">
        <v>13487.97</v>
      </c>
      <c r="AD188" s="40">
        <v>0</v>
      </c>
      <c r="AE188" s="40">
        <v>0</v>
      </c>
      <c r="AF188" s="40">
        <v>17399.53</v>
      </c>
      <c r="AG188" s="40">
        <v>0</v>
      </c>
      <c r="AH188" s="40">
        <v>16063.09</v>
      </c>
      <c r="AI188" s="40">
        <v>97775.489999999991</v>
      </c>
      <c r="AJ188" s="40">
        <v>113703.63999999998</v>
      </c>
      <c r="AK188" s="40">
        <v>172898.69</v>
      </c>
      <c r="AL188" s="40">
        <v>286602.32999999996</v>
      </c>
      <c r="AM188" s="40">
        <v>0</v>
      </c>
      <c r="AN188" s="40">
        <v>128152.48</v>
      </c>
      <c r="AO188" s="40">
        <v>0</v>
      </c>
      <c r="AP188" s="40">
        <v>0</v>
      </c>
      <c r="AQ188" s="40">
        <v>0</v>
      </c>
      <c r="AR188" s="40">
        <v>22486.880000000001</v>
      </c>
      <c r="AS188" s="40">
        <v>0</v>
      </c>
      <c r="AT188" s="40">
        <v>13018.56</v>
      </c>
      <c r="AU188" s="40">
        <v>0</v>
      </c>
      <c r="AV188" s="40">
        <v>17550.21</v>
      </c>
      <c r="AW188" s="40">
        <v>0</v>
      </c>
      <c r="AX188" s="40">
        <v>0</v>
      </c>
      <c r="AY188" s="40">
        <v>181208.12999999998</v>
      </c>
      <c r="AZ188" s="40">
        <v>467810.45999999996</v>
      </c>
      <c r="BA188" s="40">
        <v>0</v>
      </c>
      <c r="BB188" s="40">
        <v>56629.240000000005</v>
      </c>
      <c r="BC188" s="40">
        <v>0</v>
      </c>
      <c r="BD188" s="40">
        <v>0</v>
      </c>
      <c r="BE188" s="40">
        <v>0</v>
      </c>
      <c r="BF188" s="40">
        <v>0</v>
      </c>
      <c r="BG188" s="40">
        <v>0</v>
      </c>
      <c r="BH188" s="40">
        <v>8256.77</v>
      </c>
      <c r="BI188" s="40">
        <v>0</v>
      </c>
      <c r="BJ188" s="40">
        <v>0</v>
      </c>
      <c r="BK188" s="40">
        <v>4395.76</v>
      </c>
      <c r="BL188" s="40">
        <v>0</v>
      </c>
      <c r="BM188" s="40">
        <v>69281.77</v>
      </c>
      <c r="BN188" s="40">
        <v>0</v>
      </c>
      <c r="BO188" s="40">
        <v>29461.27</v>
      </c>
      <c r="BP188" s="40">
        <v>0</v>
      </c>
      <c r="BQ188" s="40">
        <v>0</v>
      </c>
      <c r="BR188" s="40">
        <v>2026.32</v>
      </c>
      <c r="BS188" s="40">
        <v>0</v>
      </c>
      <c r="BT188" s="40">
        <v>0</v>
      </c>
      <c r="BU188" s="40">
        <v>0</v>
      </c>
      <c r="BV188" s="40">
        <v>0</v>
      </c>
      <c r="BW188" s="40">
        <v>40760.9</v>
      </c>
      <c r="BX188" s="40">
        <v>8275.91</v>
      </c>
      <c r="BY188" s="40">
        <v>0</v>
      </c>
      <c r="BZ188" s="40">
        <v>80524.400000000009</v>
      </c>
      <c r="CA188" s="40">
        <v>0</v>
      </c>
      <c r="CB188" s="40">
        <v>21944.76</v>
      </c>
      <c r="CC188" s="40">
        <v>14982.58</v>
      </c>
      <c r="CD188" s="40">
        <v>0</v>
      </c>
      <c r="CE188" s="40">
        <v>0</v>
      </c>
      <c r="CF188" s="40">
        <v>40531.710000000006</v>
      </c>
      <c r="CG188" s="40">
        <v>0</v>
      </c>
      <c r="CH188" s="40">
        <v>46024.4</v>
      </c>
      <c r="CI188" s="40">
        <v>0</v>
      </c>
      <c r="CJ188" s="40">
        <v>0</v>
      </c>
      <c r="CK188" s="40">
        <v>43605.33</v>
      </c>
      <c r="CL188" s="40">
        <v>0</v>
      </c>
      <c r="CM188" s="40">
        <v>167088.78000000003</v>
      </c>
      <c r="CN188" s="40">
        <v>941215.08000000007</v>
      </c>
      <c r="CO188" s="40">
        <v>0</v>
      </c>
      <c r="CP188" s="40">
        <v>0</v>
      </c>
      <c r="CQ188" s="40">
        <v>0</v>
      </c>
      <c r="CR188" s="40">
        <v>0</v>
      </c>
      <c r="CS188" s="40">
        <v>0</v>
      </c>
      <c r="CT188" s="40">
        <v>0</v>
      </c>
      <c r="CU188" s="173" t="s">
        <v>1327</v>
      </c>
      <c r="CV188" s="40">
        <v>0</v>
      </c>
      <c r="CW188" s="40">
        <v>54749.120000000003</v>
      </c>
      <c r="CX188" s="40">
        <v>54749.120000000003</v>
      </c>
      <c r="CY188" s="40">
        <v>54749.120000000003</v>
      </c>
      <c r="CZ188" s="40">
        <v>0</v>
      </c>
      <c r="DA188" s="40">
        <v>54749.120000000003</v>
      </c>
      <c r="DB188" s="215">
        <v>1</v>
      </c>
      <c r="DC188" s="40">
        <v>0</v>
      </c>
      <c r="DD188" s="40">
        <v>0</v>
      </c>
      <c r="DE188" s="40">
        <v>0</v>
      </c>
      <c r="DF188" s="40">
        <v>54749.120000000003</v>
      </c>
      <c r="DG188" s="40">
        <v>0</v>
      </c>
      <c r="DH188" s="40">
        <v>54749.120000000003</v>
      </c>
      <c r="DI188" s="215">
        <v>1</v>
      </c>
      <c r="DJ188" s="40">
        <v>0</v>
      </c>
      <c r="DK188" s="40">
        <v>0</v>
      </c>
      <c r="DL188" s="40">
        <v>51770.87</v>
      </c>
      <c r="DM188" s="40">
        <v>54749.120000000003</v>
      </c>
      <c r="DN188" s="40">
        <v>0</v>
      </c>
      <c r="DO188" s="40">
        <v>106519.99</v>
      </c>
      <c r="DP188" s="215">
        <v>1.9456018653815805</v>
      </c>
      <c r="DQ188" s="40">
        <v>51770.87</v>
      </c>
      <c r="DR188" s="40">
        <v>39725.599999999999</v>
      </c>
      <c r="DS188" s="40">
        <v>0</v>
      </c>
      <c r="DT188" s="40">
        <v>94474.72</v>
      </c>
      <c r="DU188" s="40">
        <v>0</v>
      </c>
      <c r="DV188" s="40">
        <v>106519.99</v>
      </c>
      <c r="DW188" s="215">
        <v>1.1274972818125315</v>
      </c>
      <c r="DX188" s="40">
        <v>12045.270000000004</v>
      </c>
      <c r="DY188" s="40">
        <v>0</v>
      </c>
      <c r="DZ188" s="40">
        <v>0</v>
      </c>
      <c r="EA188" s="40">
        <v>94474.72</v>
      </c>
      <c r="EB188" s="40">
        <v>0</v>
      </c>
      <c r="EC188" s="40">
        <v>106519.99</v>
      </c>
      <c r="ED188" s="215">
        <v>1.1274972818125315</v>
      </c>
      <c r="EE188" s="40">
        <v>12045.270000000004</v>
      </c>
      <c r="EF188" s="40">
        <v>39725.599999999999</v>
      </c>
      <c r="EG188" s="40">
        <v>49989.68</v>
      </c>
      <c r="EH188" s="40">
        <v>134200.32000000001</v>
      </c>
      <c r="EI188" s="40">
        <v>0</v>
      </c>
      <c r="EJ188" s="40">
        <v>156509.67000000001</v>
      </c>
      <c r="EK188" s="215">
        <v>1.1662391714118119</v>
      </c>
      <c r="EL188" s="40">
        <v>22309.350000000006</v>
      </c>
      <c r="EM188" s="40">
        <v>0</v>
      </c>
      <c r="EN188" s="40">
        <v>0</v>
      </c>
      <c r="EO188" s="40">
        <v>134200.32000000001</v>
      </c>
      <c r="EP188" s="40">
        <v>0</v>
      </c>
      <c r="EQ188" s="40">
        <v>156509.67000000001</v>
      </c>
      <c r="ER188" s="215">
        <v>1.1662391714118119</v>
      </c>
      <c r="ES188" s="40">
        <v>22309.350000000006</v>
      </c>
      <c r="ET188" s="40">
        <v>0</v>
      </c>
      <c r="EU188" s="40">
        <v>0</v>
      </c>
      <c r="EV188" s="40">
        <v>134200.32000000001</v>
      </c>
      <c r="EW188" s="40">
        <v>0</v>
      </c>
      <c r="EX188" s="40">
        <v>156509.67000000001</v>
      </c>
      <c r="EY188" s="215">
        <v>1.1662391714118119</v>
      </c>
      <c r="EZ188" s="40">
        <v>22309.350000000006</v>
      </c>
      <c r="FA188" s="40">
        <v>0</v>
      </c>
      <c r="FB188" s="40">
        <v>0</v>
      </c>
      <c r="FC188" s="40">
        <v>134200.32000000001</v>
      </c>
      <c r="FD188" s="40">
        <v>0</v>
      </c>
      <c r="FE188" s="40">
        <v>156509.67000000001</v>
      </c>
      <c r="FF188" s="215">
        <v>1.1662391714118119</v>
      </c>
      <c r="FG188" s="40">
        <v>22309.350000000006</v>
      </c>
      <c r="FH188" s="40">
        <v>28751.58</v>
      </c>
      <c r="FI188" s="40">
        <v>0</v>
      </c>
      <c r="FJ188" s="40">
        <v>33420.28</v>
      </c>
      <c r="FK188" s="40">
        <v>0</v>
      </c>
      <c r="FL188" s="40">
        <v>0</v>
      </c>
      <c r="FM188" s="215">
        <v>0</v>
      </c>
      <c r="FN188" s="40">
        <v>33420.28</v>
      </c>
      <c r="FO188" s="40">
        <v>0</v>
      </c>
      <c r="FP188" s="40">
        <v>0</v>
      </c>
      <c r="FQ188" s="215">
        <v>0</v>
      </c>
      <c r="FR188" s="40">
        <v>33420.28</v>
      </c>
      <c r="FS188" s="40">
        <v>0</v>
      </c>
      <c r="FT188" s="40">
        <v>0</v>
      </c>
      <c r="FU188" s="215">
        <v>1.0000014960975792</v>
      </c>
      <c r="FV188" s="40">
        <v>0</v>
      </c>
      <c r="FW188" s="40">
        <v>0</v>
      </c>
      <c r="FX188" s="40">
        <v>33420.33</v>
      </c>
      <c r="FY188" s="215">
        <v>1.0000014960975792</v>
      </c>
      <c r="FZ188" s="40">
        <v>-5.0000000002910383E-2</v>
      </c>
      <c r="GA188" s="40">
        <v>0</v>
      </c>
      <c r="GB188" s="40">
        <v>33420.33</v>
      </c>
      <c r="GC188" s="215">
        <v>1.0000014960975792</v>
      </c>
      <c r="GD188" s="40">
        <v>-5.0000000002910383E-2</v>
      </c>
      <c r="GE188" s="283">
        <v>162951.90000000002</v>
      </c>
      <c r="GF188" s="283">
        <v>27050.69</v>
      </c>
      <c r="GG188" s="284">
        <v>974708</v>
      </c>
      <c r="GH188" s="285"/>
    </row>
    <row r="189" spans="1:190" ht="75" customHeight="1" x14ac:dyDescent="0.3">
      <c r="A189" s="254" t="s">
        <v>1185</v>
      </c>
      <c r="B189" s="35">
        <v>177</v>
      </c>
      <c r="C189" s="35">
        <v>7</v>
      </c>
      <c r="D189" s="36" t="s">
        <v>149</v>
      </c>
      <c r="E189" s="37" t="s">
        <v>285</v>
      </c>
      <c r="F189" s="37" t="s">
        <v>531</v>
      </c>
      <c r="G189" s="38" t="s">
        <v>33</v>
      </c>
      <c r="H189" s="38" t="s">
        <v>1185</v>
      </c>
      <c r="I189" s="38" t="s">
        <v>89</v>
      </c>
      <c r="J189" s="38" t="s">
        <v>4</v>
      </c>
      <c r="K189" s="38" t="s">
        <v>222</v>
      </c>
      <c r="L189" s="38" t="s">
        <v>225</v>
      </c>
      <c r="M189" s="40">
        <v>5856035</v>
      </c>
      <c r="N189" s="40">
        <v>5856035</v>
      </c>
      <c r="O189" s="40">
        <v>0</v>
      </c>
      <c r="P189" s="40">
        <v>0</v>
      </c>
      <c r="Q189" s="98">
        <v>5856035</v>
      </c>
      <c r="R189" s="40">
        <v>0</v>
      </c>
      <c r="S189" s="40">
        <v>0</v>
      </c>
      <c r="T189" s="40" t="s">
        <v>4</v>
      </c>
      <c r="U189" s="40">
        <v>0</v>
      </c>
      <c r="V189" s="40">
        <v>4931.0200000000004</v>
      </c>
      <c r="W189" s="40">
        <v>0</v>
      </c>
      <c r="X189" s="40">
        <v>0</v>
      </c>
      <c r="Y189" s="40">
        <v>481.44</v>
      </c>
      <c r="Z189" s="40">
        <v>45698.89</v>
      </c>
      <c r="AA189" s="40">
        <v>0</v>
      </c>
      <c r="AB189" s="40">
        <v>0</v>
      </c>
      <c r="AC189" s="40">
        <v>41095.660000000003</v>
      </c>
      <c r="AD189" s="40">
        <v>0</v>
      </c>
      <c r="AE189" s="40">
        <v>71730.720000000001</v>
      </c>
      <c r="AF189" s="40">
        <v>0</v>
      </c>
      <c r="AG189" s="40">
        <v>0</v>
      </c>
      <c r="AH189" s="40">
        <v>73964.75</v>
      </c>
      <c r="AI189" s="40">
        <v>232971.46000000002</v>
      </c>
      <c r="AJ189" s="40">
        <v>237902.48</v>
      </c>
      <c r="AK189" s="40">
        <v>382977.19999999995</v>
      </c>
      <c r="AL189" s="40">
        <v>620879.67999999993</v>
      </c>
      <c r="AM189" s="40">
        <v>122494.2</v>
      </c>
      <c r="AN189" s="40">
        <v>0</v>
      </c>
      <c r="AO189" s="40">
        <v>188896.91</v>
      </c>
      <c r="AP189" s="40">
        <v>0</v>
      </c>
      <c r="AQ189" s="40">
        <v>0</v>
      </c>
      <c r="AR189" s="40">
        <v>146049.12</v>
      </c>
      <c r="AS189" s="40">
        <v>0</v>
      </c>
      <c r="AT189" s="40">
        <v>0</v>
      </c>
      <c r="AU189" s="40">
        <v>0</v>
      </c>
      <c r="AV189" s="40">
        <v>153344.56</v>
      </c>
      <c r="AW189" s="40">
        <v>0</v>
      </c>
      <c r="AX189" s="40">
        <v>126414.2</v>
      </c>
      <c r="AY189" s="40">
        <v>737198.99</v>
      </c>
      <c r="AZ189" s="40">
        <v>1358078.67</v>
      </c>
      <c r="BA189" s="40">
        <v>0</v>
      </c>
      <c r="BB189" s="40">
        <v>0</v>
      </c>
      <c r="BC189" s="40">
        <v>386143.02</v>
      </c>
      <c r="BD189" s="40">
        <v>0</v>
      </c>
      <c r="BE189" s="40">
        <v>0</v>
      </c>
      <c r="BF189" s="40">
        <v>117873.15</v>
      </c>
      <c r="BG189" s="40">
        <v>0</v>
      </c>
      <c r="BH189" s="40">
        <v>0</v>
      </c>
      <c r="BI189" s="40">
        <v>126784.57</v>
      </c>
      <c r="BJ189" s="40">
        <v>0</v>
      </c>
      <c r="BK189" s="40">
        <v>0</v>
      </c>
      <c r="BL189" s="40">
        <v>0</v>
      </c>
      <c r="BM189" s="40">
        <v>630800.74</v>
      </c>
      <c r="BN189" s="40">
        <v>185305.48</v>
      </c>
      <c r="BO189" s="40">
        <v>0</v>
      </c>
      <c r="BP189" s="40">
        <v>0</v>
      </c>
      <c r="BQ189" s="40">
        <v>172569.68</v>
      </c>
      <c r="BR189" s="40">
        <v>0</v>
      </c>
      <c r="BS189" s="40">
        <v>106385.67</v>
      </c>
      <c r="BT189" s="40">
        <v>0</v>
      </c>
      <c r="BU189" s="40">
        <v>0</v>
      </c>
      <c r="BV189" s="40">
        <v>0</v>
      </c>
      <c r="BW189" s="40">
        <v>0</v>
      </c>
      <c r="BX189" s="40">
        <v>331912.23</v>
      </c>
      <c r="BY189" s="40">
        <v>0</v>
      </c>
      <c r="BZ189" s="40">
        <v>796173.06</v>
      </c>
      <c r="CA189" s="40">
        <v>0</v>
      </c>
      <c r="CB189" s="40">
        <v>389849.41</v>
      </c>
      <c r="CC189" s="40">
        <v>0</v>
      </c>
      <c r="CD189" s="40">
        <v>0</v>
      </c>
      <c r="CE189" s="40">
        <v>0</v>
      </c>
      <c r="CF189" s="40">
        <v>0</v>
      </c>
      <c r="CG189" s="40">
        <v>0</v>
      </c>
      <c r="CH189" s="40">
        <v>0</v>
      </c>
      <c r="CI189" s="40">
        <v>0</v>
      </c>
      <c r="CJ189" s="40">
        <v>468313.55</v>
      </c>
      <c r="CK189" s="40">
        <v>0</v>
      </c>
      <c r="CL189" s="40">
        <v>0</v>
      </c>
      <c r="CM189" s="40">
        <v>858162.96</v>
      </c>
      <c r="CN189" s="40">
        <v>5024908.49</v>
      </c>
      <c r="CO189" s="40">
        <v>0</v>
      </c>
      <c r="CP189" s="40">
        <v>0</v>
      </c>
      <c r="CQ189" s="40">
        <v>0</v>
      </c>
      <c r="CR189" s="40">
        <v>0</v>
      </c>
      <c r="CS189" s="40">
        <v>0</v>
      </c>
      <c r="CT189" s="40">
        <v>0</v>
      </c>
      <c r="CU189" s="173" t="s">
        <v>1327</v>
      </c>
      <c r="CV189" s="40">
        <v>0</v>
      </c>
      <c r="CW189" s="40">
        <v>541994.94999999995</v>
      </c>
      <c r="CX189" s="40">
        <v>539292.68000000005</v>
      </c>
      <c r="CY189" s="40">
        <v>541994.94999999995</v>
      </c>
      <c r="CZ189" s="40">
        <v>0</v>
      </c>
      <c r="DA189" s="40">
        <v>539292.68000000005</v>
      </c>
      <c r="DB189" s="215">
        <v>0.99501421553835534</v>
      </c>
      <c r="DC189" s="40">
        <v>-2702.2699999999022</v>
      </c>
      <c r="DD189" s="40">
        <v>0</v>
      </c>
      <c r="DE189" s="40">
        <v>0</v>
      </c>
      <c r="DF189" s="40">
        <v>541994.94999999995</v>
      </c>
      <c r="DG189" s="40">
        <v>0</v>
      </c>
      <c r="DH189" s="40">
        <v>539292.68000000005</v>
      </c>
      <c r="DI189" s="215">
        <v>0.99501421553835534</v>
      </c>
      <c r="DJ189" s="40">
        <v>-2702.2699999999022</v>
      </c>
      <c r="DK189" s="40">
        <v>0</v>
      </c>
      <c r="DL189" s="40">
        <v>2246.33</v>
      </c>
      <c r="DM189" s="40">
        <v>541994.94999999995</v>
      </c>
      <c r="DN189" s="40">
        <v>0</v>
      </c>
      <c r="DO189" s="40">
        <v>541539.01</v>
      </c>
      <c r="DP189" s="215">
        <v>0.99915877444983581</v>
      </c>
      <c r="DQ189" s="40">
        <v>-455.93999999994412</v>
      </c>
      <c r="DR189" s="40">
        <v>0</v>
      </c>
      <c r="DS189" s="40">
        <v>0</v>
      </c>
      <c r="DT189" s="40">
        <v>541994.94999999995</v>
      </c>
      <c r="DU189" s="40">
        <v>0</v>
      </c>
      <c r="DV189" s="40">
        <v>541539.01</v>
      </c>
      <c r="DW189" s="215">
        <v>0.99915877444983581</v>
      </c>
      <c r="DX189" s="40">
        <v>-455.93999999994412</v>
      </c>
      <c r="DY189" s="40">
        <v>0</v>
      </c>
      <c r="DZ189" s="40">
        <v>0</v>
      </c>
      <c r="EA189" s="40">
        <v>541994.94999999995</v>
      </c>
      <c r="EB189" s="40">
        <v>0</v>
      </c>
      <c r="EC189" s="40">
        <v>541539.01</v>
      </c>
      <c r="ED189" s="215">
        <v>0.99915877444983581</v>
      </c>
      <c r="EE189" s="40">
        <v>-455.93999999994412</v>
      </c>
      <c r="EF189" s="40">
        <v>0</v>
      </c>
      <c r="EG189" s="40">
        <v>0</v>
      </c>
      <c r="EH189" s="40">
        <v>541994.94999999995</v>
      </c>
      <c r="EI189" s="40">
        <v>0</v>
      </c>
      <c r="EJ189" s="40">
        <v>541539.01</v>
      </c>
      <c r="EK189" s="215">
        <v>0.99915877444983581</v>
      </c>
      <c r="EL189" s="40">
        <v>-455.93999999994412</v>
      </c>
      <c r="EM189" s="40">
        <v>592097.97</v>
      </c>
      <c r="EN189" s="40">
        <v>450692.84</v>
      </c>
      <c r="EO189" s="40">
        <v>1134092.92</v>
      </c>
      <c r="EP189" s="40">
        <v>0</v>
      </c>
      <c r="EQ189" s="40">
        <v>992231.85000000009</v>
      </c>
      <c r="ER189" s="215">
        <v>0.87491230436391421</v>
      </c>
      <c r="ES189" s="40">
        <v>-141861.06999999983</v>
      </c>
      <c r="ET189" s="40">
        <v>0</v>
      </c>
      <c r="EU189" s="40">
        <v>0</v>
      </c>
      <c r="EV189" s="40">
        <v>1134092.92</v>
      </c>
      <c r="EW189" s="40">
        <v>0</v>
      </c>
      <c r="EX189" s="40">
        <v>992231.85000000009</v>
      </c>
      <c r="EY189" s="215">
        <v>0.87491230436391421</v>
      </c>
      <c r="EZ189" s="40">
        <v>-141861.06999999983</v>
      </c>
      <c r="FA189" s="40">
        <v>0</v>
      </c>
      <c r="FB189" s="40">
        <v>389461.21</v>
      </c>
      <c r="FC189" s="40">
        <v>1134092.92</v>
      </c>
      <c r="FD189" s="40">
        <v>0</v>
      </c>
      <c r="FE189" s="40">
        <v>1381693.06</v>
      </c>
      <c r="FF189" s="215">
        <v>1.2183243856244161</v>
      </c>
      <c r="FG189" s="40">
        <v>247600.14000000013</v>
      </c>
      <c r="FH189" s="40">
        <v>0</v>
      </c>
      <c r="FI189" s="40">
        <v>0</v>
      </c>
      <c r="FJ189" s="40">
        <v>518381.24</v>
      </c>
      <c r="FK189" s="40">
        <v>0</v>
      </c>
      <c r="FL189" s="40">
        <v>0</v>
      </c>
      <c r="FM189" s="215">
        <v>0</v>
      </c>
      <c r="FN189" s="40">
        <v>518381.24</v>
      </c>
      <c r="FO189" s="40">
        <v>0</v>
      </c>
      <c r="FP189" s="40">
        <v>518532.73</v>
      </c>
      <c r="FQ189" s="215">
        <v>1.0002922366557863</v>
      </c>
      <c r="FR189" s="40">
        <v>-151.48999999999069</v>
      </c>
      <c r="FS189" s="40">
        <v>0</v>
      </c>
      <c r="FT189" s="40">
        <v>954842.21</v>
      </c>
      <c r="FU189" s="215">
        <v>1.0002922366557863</v>
      </c>
      <c r="FV189" s="40">
        <v>-76500</v>
      </c>
      <c r="FW189" s="40">
        <v>0</v>
      </c>
      <c r="FX189" s="40">
        <v>518532.73</v>
      </c>
      <c r="FY189" s="215">
        <v>1.0002922366557863</v>
      </c>
      <c r="FZ189" s="40">
        <v>-151.48999999999069</v>
      </c>
      <c r="GA189" s="40">
        <v>0</v>
      </c>
      <c r="GB189" s="40">
        <v>518532.73</v>
      </c>
      <c r="GC189" s="215">
        <v>1.0002922366557863</v>
      </c>
      <c r="GD189" s="40">
        <v>-151.48999999999069</v>
      </c>
      <c r="GE189" s="283">
        <v>1134092.92</v>
      </c>
      <c r="GF189" s="283">
        <v>1078726.6499999999</v>
      </c>
      <c r="GG189" s="284">
        <v>5856035</v>
      </c>
      <c r="GH189" s="285"/>
    </row>
    <row r="190" spans="1:190" ht="75" customHeight="1" x14ac:dyDescent="0.3">
      <c r="A190" s="254" t="s">
        <v>1173</v>
      </c>
      <c r="B190" s="35">
        <v>178</v>
      </c>
      <c r="C190" s="38">
        <v>6</v>
      </c>
      <c r="D190" s="37" t="s">
        <v>371</v>
      </c>
      <c r="E190" s="37" t="s">
        <v>372</v>
      </c>
      <c r="F190" s="37" t="s">
        <v>519</v>
      </c>
      <c r="G190" s="38" t="s">
        <v>33</v>
      </c>
      <c r="H190" s="38" t="s">
        <v>1173</v>
      </c>
      <c r="I190" s="38" t="s">
        <v>48</v>
      </c>
      <c r="J190" s="38" t="s">
        <v>6</v>
      </c>
      <c r="K190" s="38" t="s">
        <v>222</v>
      </c>
      <c r="L190" s="38" t="s">
        <v>225</v>
      </c>
      <c r="M190" s="40">
        <v>5000000</v>
      </c>
      <c r="N190" s="40">
        <v>5000000</v>
      </c>
      <c r="O190" s="40">
        <v>5000000</v>
      </c>
      <c r="P190" s="40">
        <v>0</v>
      </c>
      <c r="Q190" s="40">
        <v>0</v>
      </c>
      <c r="R190" s="40">
        <v>0</v>
      </c>
      <c r="S190" s="40">
        <v>0</v>
      </c>
      <c r="T190" s="40" t="s">
        <v>6</v>
      </c>
      <c r="U190" s="40">
        <v>0</v>
      </c>
      <c r="V190" s="40">
        <v>0</v>
      </c>
      <c r="W190" s="40">
        <v>0</v>
      </c>
      <c r="X190" s="40">
        <v>0</v>
      </c>
      <c r="Y190" s="40">
        <v>0</v>
      </c>
      <c r="Z190" s="40">
        <v>0</v>
      </c>
      <c r="AA190" s="40">
        <v>0</v>
      </c>
      <c r="AB190" s="40">
        <v>0</v>
      </c>
      <c r="AC190" s="40">
        <v>0</v>
      </c>
      <c r="AD190" s="40">
        <v>0</v>
      </c>
      <c r="AE190" s="40">
        <v>0</v>
      </c>
      <c r="AF190" s="40">
        <v>0</v>
      </c>
      <c r="AG190" s="40">
        <v>0</v>
      </c>
      <c r="AH190" s="40">
        <v>0</v>
      </c>
      <c r="AI190" s="40">
        <v>0</v>
      </c>
      <c r="AJ190" s="40">
        <v>0</v>
      </c>
      <c r="AK190" s="40">
        <v>0</v>
      </c>
      <c r="AL190" s="40">
        <v>0</v>
      </c>
      <c r="AM190" s="40">
        <v>0</v>
      </c>
      <c r="AN190" s="40">
        <v>0</v>
      </c>
      <c r="AO190" s="40">
        <v>0</v>
      </c>
      <c r="AP190" s="40">
        <v>0</v>
      </c>
      <c r="AQ190" s="40">
        <v>0</v>
      </c>
      <c r="AR190" s="40">
        <v>0</v>
      </c>
      <c r="AS190" s="40">
        <v>0</v>
      </c>
      <c r="AT190" s="40">
        <v>0</v>
      </c>
      <c r="AU190" s="40">
        <v>0</v>
      </c>
      <c r="AV190" s="40">
        <v>0</v>
      </c>
      <c r="AW190" s="40">
        <v>0</v>
      </c>
      <c r="AX190" s="40">
        <v>0</v>
      </c>
      <c r="AY190" s="40">
        <v>0</v>
      </c>
      <c r="AZ190" s="40">
        <v>0</v>
      </c>
      <c r="BA190" s="40">
        <v>0</v>
      </c>
      <c r="BB190" s="40">
        <v>0</v>
      </c>
      <c r="BC190" s="40">
        <v>0</v>
      </c>
      <c r="BD190" s="40">
        <v>0</v>
      </c>
      <c r="BE190" s="40">
        <v>0</v>
      </c>
      <c r="BF190" s="40">
        <v>0</v>
      </c>
      <c r="BG190" s="40">
        <v>0</v>
      </c>
      <c r="BH190" s="40">
        <v>0</v>
      </c>
      <c r="BI190" s="40">
        <v>0</v>
      </c>
      <c r="BJ190" s="40">
        <v>0</v>
      </c>
      <c r="BK190" s="40">
        <v>0</v>
      </c>
      <c r="BL190" s="40">
        <v>0</v>
      </c>
      <c r="BM190" s="40">
        <v>0</v>
      </c>
      <c r="BN190" s="40">
        <v>0</v>
      </c>
      <c r="BO190" s="40">
        <v>0</v>
      </c>
      <c r="BP190" s="40">
        <v>0</v>
      </c>
      <c r="BQ190" s="40">
        <v>0</v>
      </c>
      <c r="BR190" s="40">
        <v>0</v>
      </c>
      <c r="BS190" s="40">
        <v>0</v>
      </c>
      <c r="BT190" s="40">
        <v>0</v>
      </c>
      <c r="BU190" s="40">
        <v>0</v>
      </c>
      <c r="BV190" s="40">
        <v>0</v>
      </c>
      <c r="BW190" s="40">
        <v>14748.31</v>
      </c>
      <c r="BX190" s="40">
        <v>0</v>
      </c>
      <c r="BY190" s="40">
        <v>0</v>
      </c>
      <c r="BZ190" s="40">
        <v>14748.31</v>
      </c>
      <c r="CA190" s="40">
        <v>0</v>
      </c>
      <c r="CB190" s="40">
        <v>15040.8</v>
      </c>
      <c r="CC190" s="40">
        <v>0</v>
      </c>
      <c r="CD190" s="40">
        <v>0</v>
      </c>
      <c r="CE190" s="40">
        <v>23966.3</v>
      </c>
      <c r="CF190" s="40">
        <v>0</v>
      </c>
      <c r="CG190" s="40">
        <v>0</v>
      </c>
      <c r="CH190" s="40">
        <v>0</v>
      </c>
      <c r="CI190" s="40">
        <v>0</v>
      </c>
      <c r="CJ190" s="40">
        <v>0</v>
      </c>
      <c r="CK190" s="40">
        <v>0</v>
      </c>
      <c r="CL190" s="40">
        <v>217383.01</v>
      </c>
      <c r="CM190" s="40">
        <v>256390.11000000002</v>
      </c>
      <c r="CN190" s="40">
        <v>1457820.17</v>
      </c>
      <c r="CO190" s="40">
        <v>0</v>
      </c>
      <c r="CP190" s="40">
        <v>340022.57</v>
      </c>
      <c r="CQ190" s="40">
        <v>0</v>
      </c>
      <c r="CR190" s="40">
        <v>340022.57</v>
      </c>
      <c r="CS190" s="40">
        <v>0</v>
      </c>
      <c r="CT190" s="40">
        <v>0</v>
      </c>
      <c r="CU190" s="173">
        <v>0</v>
      </c>
      <c r="CV190" s="212">
        <v>-340022.57</v>
      </c>
      <c r="CW190" s="40">
        <v>0</v>
      </c>
      <c r="CX190" s="40">
        <v>340022.57</v>
      </c>
      <c r="CY190" s="40">
        <v>340022.57</v>
      </c>
      <c r="CZ190" s="40">
        <v>0</v>
      </c>
      <c r="DA190" s="40">
        <v>340022.57</v>
      </c>
      <c r="DB190" s="215">
        <v>1</v>
      </c>
      <c r="DC190" s="40">
        <v>0</v>
      </c>
      <c r="DD190" s="40">
        <v>0</v>
      </c>
      <c r="DE190" s="40">
        <v>0</v>
      </c>
      <c r="DF190" s="40">
        <v>340022.57</v>
      </c>
      <c r="DG190" s="40">
        <v>0</v>
      </c>
      <c r="DH190" s="40">
        <v>340022.57</v>
      </c>
      <c r="DI190" s="215">
        <v>1</v>
      </c>
      <c r="DJ190" s="40">
        <v>0</v>
      </c>
      <c r="DK190" s="40">
        <v>0</v>
      </c>
      <c r="DL190" s="40">
        <v>0</v>
      </c>
      <c r="DM190" s="40">
        <v>340022.57</v>
      </c>
      <c r="DN190" s="40">
        <v>0</v>
      </c>
      <c r="DO190" s="40">
        <v>340022.57</v>
      </c>
      <c r="DP190" s="215">
        <v>1</v>
      </c>
      <c r="DQ190" s="40">
        <v>0</v>
      </c>
      <c r="DR190" s="40">
        <v>115704.96000000001</v>
      </c>
      <c r="DS190" s="40">
        <v>55487.95</v>
      </c>
      <c r="DT190" s="40">
        <v>455727.53</v>
      </c>
      <c r="DU190" s="40">
        <v>0</v>
      </c>
      <c r="DV190" s="40">
        <v>395510.52</v>
      </c>
      <c r="DW190" s="215">
        <v>0.86786620066599884</v>
      </c>
      <c r="DX190" s="40">
        <v>-60217.010000000009</v>
      </c>
      <c r="DY190" s="40">
        <v>0</v>
      </c>
      <c r="DZ190" s="40">
        <v>0</v>
      </c>
      <c r="EA190" s="40">
        <v>455727.53</v>
      </c>
      <c r="EB190" s="40">
        <v>0</v>
      </c>
      <c r="EC190" s="40">
        <v>395510.52</v>
      </c>
      <c r="ED190" s="215">
        <v>0.86786620066599884</v>
      </c>
      <c r="EE190" s="40">
        <v>-60217.010000000009</v>
      </c>
      <c r="EF190" s="40">
        <v>0</v>
      </c>
      <c r="EG190" s="40">
        <v>0</v>
      </c>
      <c r="EH190" s="40">
        <v>455727.53</v>
      </c>
      <c r="EI190" s="40">
        <v>0</v>
      </c>
      <c r="EJ190" s="40">
        <v>395510.52</v>
      </c>
      <c r="EK190" s="215">
        <v>0.86786620066599884</v>
      </c>
      <c r="EL190" s="40">
        <v>-60217.010000000009</v>
      </c>
      <c r="EM190" s="40">
        <v>0</v>
      </c>
      <c r="EN190" s="40">
        <v>0</v>
      </c>
      <c r="EO190" s="40">
        <v>455727.53</v>
      </c>
      <c r="EP190" s="40">
        <v>0</v>
      </c>
      <c r="EQ190" s="40">
        <v>395510.52</v>
      </c>
      <c r="ER190" s="215">
        <v>0.86786620066599884</v>
      </c>
      <c r="ES190" s="40">
        <v>-60217.010000000009</v>
      </c>
      <c r="ET190" s="40">
        <v>525608.86</v>
      </c>
      <c r="EU190" s="40">
        <v>791171.23</v>
      </c>
      <c r="EV190" s="40">
        <v>981336.39</v>
      </c>
      <c r="EW190" s="40">
        <v>0</v>
      </c>
      <c r="EX190" s="40">
        <v>1186681.75</v>
      </c>
      <c r="EY190" s="215">
        <v>1.2092507340933316</v>
      </c>
      <c r="EZ190" s="40">
        <v>205345.36</v>
      </c>
      <c r="FA190" s="40">
        <v>0</v>
      </c>
      <c r="FB190" s="40">
        <v>0</v>
      </c>
      <c r="FC190" s="40">
        <v>981336.39</v>
      </c>
      <c r="FD190" s="40">
        <v>0</v>
      </c>
      <c r="FE190" s="40">
        <v>1186681.75</v>
      </c>
      <c r="FF190" s="215">
        <v>1.2092507340933316</v>
      </c>
      <c r="FG190" s="40">
        <v>205345.36</v>
      </c>
      <c r="FH190" s="40">
        <v>0</v>
      </c>
      <c r="FI190" s="40">
        <v>0</v>
      </c>
      <c r="FJ190" s="40">
        <v>2709237.16</v>
      </c>
      <c r="FK190" s="40">
        <v>0</v>
      </c>
      <c r="FL190" s="40">
        <v>0</v>
      </c>
      <c r="FM190" s="215">
        <v>0</v>
      </c>
      <c r="FN190" s="40">
        <v>2709237.16</v>
      </c>
      <c r="FO190" s="40">
        <v>0</v>
      </c>
      <c r="FP190" s="40">
        <v>0</v>
      </c>
      <c r="FQ190" s="215">
        <v>0</v>
      </c>
      <c r="FR190" s="40">
        <v>2709237.16</v>
      </c>
      <c r="FS190" s="40">
        <v>0</v>
      </c>
      <c r="FT190" s="40">
        <v>0</v>
      </c>
      <c r="FU190" s="215">
        <v>0</v>
      </c>
      <c r="FV190" s="40">
        <v>1448545.58</v>
      </c>
      <c r="FW190" s="40">
        <v>0</v>
      </c>
      <c r="FX190" s="40">
        <v>2709395.02</v>
      </c>
      <c r="FY190" s="215">
        <v>1.0000582673242233</v>
      </c>
      <c r="FZ190" s="40">
        <v>-157.85999999986961</v>
      </c>
      <c r="GA190" s="40">
        <v>0</v>
      </c>
      <c r="GB190" s="40">
        <v>2709395.02</v>
      </c>
      <c r="GC190" s="215">
        <v>1.0000582673242233</v>
      </c>
      <c r="GD190" s="40">
        <v>-157.85999999986961</v>
      </c>
      <c r="GE190" s="283">
        <v>981336.39</v>
      </c>
      <c r="GF190" s="283">
        <v>3747525.19</v>
      </c>
      <c r="GG190" s="284">
        <v>5000000</v>
      </c>
      <c r="GH190" s="285"/>
    </row>
    <row r="191" spans="1:190" ht="75" customHeight="1" x14ac:dyDescent="0.3">
      <c r="A191" s="254" t="s">
        <v>1230</v>
      </c>
      <c r="B191" s="35">
        <v>179</v>
      </c>
      <c r="C191" s="35">
        <v>9</v>
      </c>
      <c r="D191" s="38" t="s">
        <v>112</v>
      </c>
      <c r="E191" s="37" t="s">
        <v>319</v>
      </c>
      <c r="F191" s="37" t="s">
        <v>567</v>
      </c>
      <c r="G191" s="38" t="s">
        <v>33</v>
      </c>
      <c r="H191" s="38" t="s">
        <v>1230</v>
      </c>
      <c r="I191" s="41" t="s">
        <v>89</v>
      </c>
      <c r="J191" s="41" t="s">
        <v>4</v>
      </c>
      <c r="K191" s="38" t="s">
        <v>222</v>
      </c>
      <c r="L191" s="38" t="s">
        <v>225</v>
      </c>
      <c r="M191" s="40">
        <v>4349512</v>
      </c>
      <c r="N191" s="40">
        <v>4349512</v>
      </c>
      <c r="O191" s="40">
        <v>0</v>
      </c>
      <c r="P191" s="40">
        <v>0</v>
      </c>
      <c r="Q191" s="98">
        <v>4349512</v>
      </c>
      <c r="R191" s="40">
        <v>0</v>
      </c>
      <c r="S191" s="40">
        <v>0</v>
      </c>
      <c r="T191" s="40" t="s">
        <v>4</v>
      </c>
      <c r="U191" s="40">
        <v>0</v>
      </c>
      <c r="V191" s="40">
        <v>12257.66</v>
      </c>
      <c r="W191" s="40">
        <v>0</v>
      </c>
      <c r="X191" s="40">
        <v>0</v>
      </c>
      <c r="Y191" s="40">
        <v>330.99</v>
      </c>
      <c r="Z191" s="40">
        <v>45039.49</v>
      </c>
      <c r="AA191" s="40">
        <v>24946.34</v>
      </c>
      <c r="AB191" s="40">
        <v>0</v>
      </c>
      <c r="AC191" s="40">
        <v>0</v>
      </c>
      <c r="AD191" s="40">
        <v>29530.75</v>
      </c>
      <c r="AE191" s="40">
        <v>0</v>
      </c>
      <c r="AF191" s="40">
        <v>0</v>
      </c>
      <c r="AG191" s="40">
        <v>0</v>
      </c>
      <c r="AH191" s="40">
        <v>43599.09</v>
      </c>
      <c r="AI191" s="40">
        <v>143446.65999999997</v>
      </c>
      <c r="AJ191" s="40">
        <v>155704.31999999998</v>
      </c>
      <c r="AK191" s="40">
        <v>583549.88</v>
      </c>
      <c r="AL191" s="40">
        <v>739254.2</v>
      </c>
      <c r="AM191" s="40">
        <v>714</v>
      </c>
      <c r="AN191" s="40">
        <v>0</v>
      </c>
      <c r="AO191" s="40">
        <v>215741.89</v>
      </c>
      <c r="AP191" s="40">
        <v>0</v>
      </c>
      <c r="AQ191" s="40">
        <v>0</v>
      </c>
      <c r="AR191" s="40">
        <v>0</v>
      </c>
      <c r="AS191" s="40">
        <v>277039.37</v>
      </c>
      <c r="AT191" s="40">
        <v>0</v>
      </c>
      <c r="AU191" s="40">
        <v>0</v>
      </c>
      <c r="AV191" s="40">
        <v>316996.53999999998</v>
      </c>
      <c r="AW191" s="40">
        <v>0</v>
      </c>
      <c r="AX191" s="40">
        <v>506126.65</v>
      </c>
      <c r="AY191" s="40">
        <v>1316618.4500000002</v>
      </c>
      <c r="AZ191" s="40">
        <v>2055872.6500000001</v>
      </c>
      <c r="BA191" s="40">
        <v>0</v>
      </c>
      <c r="BB191" s="40">
        <v>0</v>
      </c>
      <c r="BC191" s="40">
        <v>0</v>
      </c>
      <c r="BD191" s="40">
        <v>271898.33</v>
      </c>
      <c r="BE191" s="40">
        <v>0</v>
      </c>
      <c r="BF191" s="40">
        <v>0</v>
      </c>
      <c r="BG191" s="40">
        <v>175862.75</v>
      </c>
      <c r="BH191" s="40">
        <v>0</v>
      </c>
      <c r="BI191" s="40">
        <v>0</v>
      </c>
      <c r="BJ191" s="40">
        <v>207740.76</v>
      </c>
      <c r="BK191" s="40">
        <v>0</v>
      </c>
      <c r="BL191" s="40">
        <v>0</v>
      </c>
      <c r="BM191" s="40">
        <v>655501.84000000008</v>
      </c>
      <c r="BN191" s="40">
        <v>239574.8</v>
      </c>
      <c r="BO191" s="40">
        <v>0</v>
      </c>
      <c r="BP191" s="40">
        <v>250811.92</v>
      </c>
      <c r="BQ191" s="40">
        <v>0</v>
      </c>
      <c r="BR191" s="40">
        <v>0</v>
      </c>
      <c r="BS191" s="40">
        <v>72090.559999999998</v>
      </c>
      <c r="BT191" s="40">
        <v>0</v>
      </c>
      <c r="BU191" s="40">
        <v>0</v>
      </c>
      <c r="BV191" s="40">
        <v>61226.61</v>
      </c>
      <c r="BW191" s="40">
        <v>0</v>
      </c>
      <c r="BX191" s="40">
        <v>71222.61</v>
      </c>
      <c r="BY191" s="40">
        <v>0</v>
      </c>
      <c r="BZ191" s="40">
        <v>694926.5</v>
      </c>
      <c r="CA191" s="40">
        <v>36455.230000000003</v>
      </c>
      <c r="CB191" s="40">
        <v>0</v>
      </c>
      <c r="CC191" s="40">
        <v>0</v>
      </c>
      <c r="CD191" s="40">
        <v>0</v>
      </c>
      <c r="CE191" s="40">
        <v>72577.789999999994</v>
      </c>
      <c r="CF191" s="40">
        <v>0</v>
      </c>
      <c r="CG191" s="40">
        <v>0</v>
      </c>
      <c r="CH191" s="40">
        <v>67687.39</v>
      </c>
      <c r="CI191" s="40">
        <v>0</v>
      </c>
      <c r="CJ191" s="40">
        <v>0</v>
      </c>
      <c r="CK191" s="40">
        <v>0</v>
      </c>
      <c r="CL191" s="40">
        <v>118998.21</v>
      </c>
      <c r="CM191" s="40">
        <v>295718.62</v>
      </c>
      <c r="CN191" s="40">
        <v>4144249.2300000004</v>
      </c>
      <c r="CO191" s="40">
        <v>0</v>
      </c>
      <c r="CP191" s="40">
        <v>98981.55</v>
      </c>
      <c r="CQ191" s="40">
        <v>98981.55</v>
      </c>
      <c r="CR191" s="40">
        <v>98981.55</v>
      </c>
      <c r="CS191" s="40">
        <v>0</v>
      </c>
      <c r="CT191" s="40">
        <v>98981.55</v>
      </c>
      <c r="CU191" s="173">
        <v>1</v>
      </c>
      <c r="CV191" s="40">
        <v>0</v>
      </c>
      <c r="CW191" s="40">
        <v>3904.19</v>
      </c>
      <c r="CX191" s="40">
        <v>0</v>
      </c>
      <c r="CY191" s="40">
        <v>102885.74</v>
      </c>
      <c r="CZ191" s="40">
        <v>0</v>
      </c>
      <c r="DA191" s="40">
        <v>98981.55</v>
      </c>
      <c r="DB191" s="215">
        <v>0.96205314750129611</v>
      </c>
      <c r="DC191" s="40">
        <v>-3904.1900000000023</v>
      </c>
      <c r="DD191" s="40">
        <v>0</v>
      </c>
      <c r="DE191" s="40">
        <v>3513.77</v>
      </c>
      <c r="DF191" s="40">
        <v>102885.74</v>
      </c>
      <c r="DG191" s="40">
        <v>0</v>
      </c>
      <c r="DH191" s="40">
        <v>102495.32</v>
      </c>
      <c r="DI191" s="215">
        <v>0.99620530503060967</v>
      </c>
      <c r="DJ191" s="40">
        <v>-390.41999999999825</v>
      </c>
      <c r="DK191" s="40">
        <v>0</v>
      </c>
      <c r="DL191" s="40">
        <v>71452.56</v>
      </c>
      <c r="DM191" s="40">
        <v>102885.74</v>
      </c>
      <c r="DN191" s="40">
        <v>0</v>
      </c>
      <c r="DO191" s="40">
        <v>173947.88</v>
      </c>
      <c r="DP191" s="215">
        <v>1.690689885692614</v>
      </c>
      <c r="DQ191" s="40">
        <v>71062.14</v>
      </c>
      <c r="DR191" s="40">
        <v>42704.34</v>
      </c>
      <c r="DS191" s="40">
        <v>1952.0900000000001</v>
      </c>
      <c r="DT191" s="40">
        <v>145590.08000000002</v>
      </c>
      <c r="DU191" s="40">
        <v>0</v>
      </c>
      <c r="DV191" s="40">
        <v>175899.97</v>
      </c>
      <c r="DW191" s="215">
        <v>1.2081865055641152</v>
      </c>
      <c r="DX191" s="40">
        <v>30309.889999999985</v>
      </c>
      <c r="DY191" s="40">
        <v>0</v>
      </c>
      <c r="DZ191" s="40">
        <v>0</v>
      </c>
      <c r="EA191" s="40">
        <v>145590.08000000002</v>
      </c>
      <c r="EB191" s="40">
        <v>0</v>
      </c>
      <c r="EC191" s="40">
        <v>175899.97</v>
      </c>
      <c r="ED191" s="215">
        <v>1.2081865055641152</v>
      </c>
      <c r="EE191" s="40">
        <v>30309.889999999985</v>
      </c>
      <c r="EF191" s="40">
        <v>0</v>
      </c>
      <c r="EG191" s="40">
        <v>105688.35</v>
      </c>
      <c r="EH191" s="40">
        <v>145590.08000000002</v>
      </c>
      <c r="EI191" s="40">
        <v>0</v>
      </c>
      <c r="EJ191" s="40">
        <v>281588.32</v>
      </c>
      <c r="EK191" s="215">
        <v>1.9341174893234483</v>
      </c>
      <c r="EL191" s="40">
        <v>135998.24</v>
      </c>
      <c r="EM191" s="40">
        <v>51096.57</v>
      </c>
      <c r="EN191" s="40">
        <v>0</v>
      </c>
      <c r="EO191" s="40">
        <v>196686.65000000002</v>
      </c>
      <c r="EP191" s="40">
        <v>0</v>
      </c>
      <c r="EQ191" s="40">
        <v>281588.32</v>
      </c>
      <c r="ER191" s="215">
        <v>1.4316595457800516</v>
      </c>
      <c r="ES191" s="40">
        <v>84901.669999999984</v>
      </c>
      <c r="ET191" s="40">
        <v>0</v>
      </c>
      <c r="EU191" s="40">
        <v>0</v>
      </c>
      <c r="EV191" s="40">
        <v>196686.65000000002</v>
      </c>
      <c r="EW191" s="40">
        <v>0</v>
      </c>
      <c r="EX191" s="40">
        <v>281588.32</v>
      </c>
      <c r="EY191" s="215">
        <v>1.4316595457800516</v>
      </c>
      <c r="EZ191" s="40">
        <v>84901.669999999984</v>
      </c>
      <c r="FA191" s="40">
        <v>0</v>
      </c>
      <c r="FB191" s="40">
        <v>160641.29999999999</v>
      </c>
      <c r="FC191" s="40">
        <v>196686.65000000002</v>
      </c>
      <c r="FD191" s="40">
        <v>0</v>
      </c>
      <c r="FE191" s="40">
        <v>442229.62</v>
      </c>
      <c r="FF191" s="215">
        <v>2.2483967264682172</v>
      </c>
      <c r="FG191" s="40">
        <v>245542.96999999997</v>
      </c>
      <c r="FH191" s="40">
        <v>57296.46</v>
      </c>
      <c r="FI191" s="40">
        <v>0</v>
      </c>
      <c r="FJ191" s="40">
        <v>123773.86</v>
      </c>
      <c r="FK191" s="40">
        <v>0</v>
      </c>
      <c r="FL191" s="40">
        <v>0</v>
      </c>
      <c r="FM191" s="215">
        <v>0</v>
      </c>
      <c r="FN191" s="40">
        <v>123773.86</v>
      </c>
      <c r="FO191" s="40">
        <v>0</v>
      </c>
      <c r="FP191" s="40">
        <v>0</v>
      </c>
      <c r="FQ191" s="215">
        <v>0</v>
      </c>
      <c r="FR191" s="40">
        <v>123773.86</v>
      </c>
      <c r="FS191" s="40">
        <v>0</v>
      </c>
      <c r="FT191" s="40">
        <v>318858.73</v>
      </c>
      <c r="FU191" s="215">
        <v>1.0127065601735294</v>
      </c>
      <c r="FV191" s="40">
        <v>8.999999999650754E-2</v>
      </c>
      <c r="FW191" s="40">
        <v>0</v>
      </c>
      <c r="FX191" s="40">
        <v>125346.6</v>
      </c>
      <c r="FY191" s="215">
        <v>1.0127065601735294</v>
      </c>
      <c r="FZ191" s="40">
        <v>-1572.7400000000052</v>
      </c>
      <c r="GA191" s="40">
        <v>0</v>
      </c>
      <c r="GB191" s="40">
        <v>125346.6</v>
      </c>
      <c r="GC191" s="215">
        <v>1.0127065601735294</v>
      </c>
      <c r="GD191" s="40">
        <v>-1572.7400000000052</v>
      </c>
      <c r="GE191" s="283">
        <v>253983.11000000002</v>
      </c>
      <c r="GF191" s="283">
        <v>326415.73</v>
      </c>
      <c r="GG191" s="284">
        <v>4282418.45</v>
      </c>
      <c r="GH191" s="285"/>
    </row>
    <row r="192" spans="1:190" ht="75" customHeight="1" x14ac:dyDescent="0.3">
      <c r="A192" s="254" t="s">
        <v>1068</v>
      </c>
      <c r="B192" s="35">
        <v>180</v>
      </c>
      <c r="C192" s="35">
        <v>1</v>
      </c>
      <c r="D192" s="36" t="s">
        <v>39</v>
      </c>
      <c r="E192" s="37" t="s">
        <v>232</v>
      </c>
      <c r="F192" s="37" t="s">
        <v>461</v>
      </c>
      <c r="G192" s="38">
        <v>1</v>
      </c>
      <c r="H192" s="38" t="s">
        <v>1068</v>
      </c>
      <c r="I192" s="38" t="s">
        <v>34</v>
      </c>
      <c r="J192" s="38" t="s">
        <v>5</v>
      </c>
      <c r="K192" s="38" t="s">
        <v>222</v>
      </c>
      <c r="L192" s="38" t="s">
        <v>225</v>
      </c>
      <c r="M192" s="40">
        <v>11056063</v>
      </c>
      <c r="N192" s="40">
        <v>11056063</v>
      </c>
      <c r="O192" s="40">
        <v>0</v>
      </c>
      <c r="P192" s="98">
        <v>11056063</v>
      </c>
      <c r="Q192" s="40">
        <v>0</v>
      </c>
      <c r="R192" s="40">
        <v>0</v>
      </c>
      <c r="S192" s="40">
        <v>0</v>
      </c>
      <c r="T192" s="40" t="s">
        <v>5</v>
      </c>
      <c r="U192" s="40">
        <v>0</v>
      </c>
      <c r="V192" s="40">
        <v>0</v>
      </c>
      <c r="W192" s="40">
        <v>0</v>
      </c>
      <c r="X192" s="40">
        <v>0</v>
      </c>
      <c r="Y192" s="40">
        <v>0</v>
      </c>
      <c r="Z192" s="40">
        <v>0</v>
      </c>
      <c r="AA192" s="40">
        <v>0</v>
      </c>
      <c r="AB192" s="40">
        <v>0</v>
      </c>
      <c r="AC192" s="40">
        <v>0</v>
      </c>
      <c r="AD192" s="40">
        <v>0</v>
      </c>
      <c r="AE192" s="40">
        <v>0</v>
      </c>
      <c r="AF192" s="40">
        <v>0</v>
      </c>
      <c r="AG192" s="40">
        <v>0</v>
      </c>
      <c r="AH192" s="40">
        <v>0</v>
      </c>
      <c r="AI192" s="40">
        <v>0</v>
      </c>
      <c r="AJ192" s="40">
        <v>0</v>
      </c>
      <c r="AK192" s="40">
        <v>502751.2</v>
      </c>
      <c r="AL192" s="40">
        <v>502751.2</v>
      </c>
      <c r="AM192" s="40">
        <v>0</v>
      </c>
      <c r="AN192" s="40">
        <v>420421</v>
      </c>
      <c r="AO192" s="40">
        <v>12580</v>
      </c>
      <c r="AP192" s="40">
        <v>0</v>
      </c>
      <c r="AQ192" s="40">
        <v>272675.73</v>
      </c>
      <c r="AR192" s="40">
        <v>0</v>
      </c>
      <c r="AS192" s="40">
        <v>0</v>
      </c>
      <c r="AT192" s="40">
        <v>260627.14</v>
      </c>
      <c r="AU192" s="40">
        <v>257586.7</v>
      </c>
      <c r="AV192" s="40">
        <v>0</v>
      </c>
      <c r="AW192" s="40">
        <v>0</v>
      </c>
      <c r="AX192" s="40">
        <v>128112.74</v>
      </c>
      <c r="AY192" s="40">
        <v>1352003.31</v>
      </c>
      <c r="AZ192" s="40">
        <v>1854754.51</v>
      </c>
      <c r="BA192" s="40">
        <v>216308.85</v>
      </c>
      <c r="BB192" s="40">
        <v>0</v>
      </c>
      <c r="BC192" s="40">
        <v>0</v>
      </c>
      <c r="BD192" s="40">
        <v>249151.45</v>
      </c>
      <c r="BE192" s="40">
        <v>0</v>
      </c>
      <c r="BF192" s="40">
        <v>193172.67</v>
      </c>
      <c r="BG192" s="40">
        <v>213548.78</v>
      </c>
      <c r="BH192" s="40">
        <v>0</v>
      </c>
      <c r="BI192" s="40">
        <v>341081.25</v>
      </c>
      <c r="BJ192" s="40">
        <v>200637.05</v>
      </c>
      <c r="BK192" s="40">
        <v>0</v>
      </c>
      <c r="BL192" s="40">
        <v>476097.8</v>
      </c>
      <c r="BM192" s="40">
        <v>1889997.85</v>
      </c>
      <c r="BN192" s="40">
        <v>0</v>
      </c>
      <c r="BO192" s="40">
        <v>0</v>
      </c>
      <c r="BP192" s="40">
        <v>0</v>
      </c>
      <c r="BQ192" s="40">
        <v>494831.24</v>
      </c>
      <c r="BR192" s="40">
        <v>0</v>
      </c>
      <c r="BS192" s="40">
        <v>322580.33</v>
      </c>
      <c r="BT192" s="40">
        <v>177095.09</v>
      </c>
      <c r="BU192" s="40">
        <v>76394.05</v>
      </c>
      <c r="BV192" s="40">
        <v>0</v>
      </c>
      <c r="BW192" s="40">
        <v>213536.44</v>
      </c>
      <c r="BX192" s="40">
        <v>0</v>
      </c>
      <c r="BY192" s="40">
        <v>0</v>
      </c>
      <c r="BZ192" s="40">
        <v>1284437.1499999999</v>
      </c>
      <c r="CA192" s="40">
        <v>0</v>
      </c>
      <c r="CB192" s="40">
        <v>484045.62</v>
      </c>
      <c r="CC192" s="40">
        <v>186582.22</v>
      </c>
      <c r="CD192" s="40">
        <v>184475.56</v>
      </c>
      <c r="CE192" s="40">
        <v>0</v>
      </c>
      <c r="CF192" s="40">
        <v>307970.8600000001</v>
      </c>
      <c r="CG192" s="40">
        <v>176285.85</v>
      </c>
      <c r="CH192" s="40">
        <v>70.099999999999994</v>
      </c>
      <c r="CI192" s="40">
        <v>0</v>
      </c>
      <c r="CJ192" s="40">
        <v>1637.63</v>
      </c>
      <c r="CK192" s="40">
        <v>827602.95</v>
      </c>
      <c r="CL192" s="40">
        <v>227322.67</v>
      </c>
      <c r="CM192" s="40">
        <v>2395993.46</v>
      </c>
      <c r="CN192" s="40">
        <v>9698357.3200000003</v>
      </c>
      <c r="CO192" s="40">
        <v>0</v>
      </c>
      <c r="CP192" s="40">
        <v>363548.85</v>
      </c>
      <c r="CQ192" s="40">
        <v>363548.85000000003</v>
      </c>
      <c r="CR192" s="40">
        <v>363548.85</v>
      </c>
      <c r="CS192" s="40">
        <v>0</v>
      </c>
      <c r="CT192" s="40">
        <v>363548.85000000003</v>
      </c>
      <c r="CU192" s="173">
        <v>1.0000000000000002</v>
      </c>
      <c r="CV192" s="40">
        <v>0</v>
      </c>
      <c r="CW192" s="40">
        <v>0</v>
      </c>
      <c r="CX192" s="40">
        <v>0</v>
      </c>
      <c r="CY192" s="40">
        <v>363548.85</v>
      </c>
      <c r="CZ192" s="40">
        <v>0</v>
      </c>
      <c r="DA192" s="40">
        <v>363548.85000000003</v>
      </c>
      <c r="DB192" s="215">
        <v>1.0000000000000002</v>
      </c>
      <c r="DC192" s="40">
        <v>0</v>
      </c>
      <c r="DD192" s="40">
        <v>162551.62</v>
      </c>
      <c r="DE192" s="40">
        <v>271335.44</v>
      </c>
      <c r="DF192" s="40">
        <v>526100.47</v>
      </c>
      <c r="DG192" s="40">
        <v>0</v>
      </c>
      <c r="DH192" s="40">
        <v>634884.29</v>
      </c>
      <c r="DI192" s="215">
        <v>1.2067738506297097</v>
      </c>
      <c r="DJ192" s="40">
        <v>108783.82000000007</v>
      </c>
      <c r="DK192" s="40">
        <v>397530.94</v>
      </c>
      <c r="DL192" s="40">
        <v>0</v>
      </c>
      <c r="DM192" s="40">
        <v>923631.40999999992</v>
      </c>
      <c r="DN192" s="40">
        <v>0</v>
      </c>
      <c r="DO192" s="40">
        <v>634884.29</v>
      </c>
      <c r="DP192" s="215">
        <v>0.68737840996550792</v>
      </c>
      <c r="DQ192" s="212">
        <v>-288747.11999999988</v>
      </c>
      <c r="DR192" s="40">
        <v>0</v>
      </c>
      <c r="DS192" s="40">
        <v>454179.2</v>
      </c>
      <c r="DT192" s="40">
        <v>923631.40999999992</v>
      </c>
      <c r="DU192" s="40">
        <v>0</v>
      </c>
      <c r="DV192" s="40">
        <v>1089063.49</v>
      </c>
      <c r="DW192" s="215">
        <v>1.1791104960365089</v>
      </c>
      <c r="DX192" s="40">
        <v>165432.08000000007</v>
      </c>
      <c r="DY192" s="40">
        <v>224664.99</v>
      </c>
      <c r="DZ192" s="40">
        <v>229223.6</v>
      </c>
      <c r="EA192" s="40">
        <v>1148296.3999999999</v>
      </c>
      <c r="EB192" s="40">
        <v>0</v>
      </c>
      <c r="EC192" s="40">
        <v>1318287.0900000001</v>
      </c>
      <c r="ED192" s="215">
        <v>1.1480372924621205</v>
      </c>
      <c r="EE192" s="40">
        <v>169990.69000000018</v>
      </c>
      <c r="EF192" s="40">
        <v>448005.74</v>
      </c>
      <c r="EG192" s="40">
        <v>0</v>
      </c>
      <c r="EH192" s="40">
        <v>1596302.14</v>
      </c>
      <c r="EI192" s="40">
        <v>0</v>
      </c>
      <c r="EJ192" s="40">
        <v>1318287.0900000001</v>
      </c>
      <c r="EK192" s="215">
        <v>0.82583807724520131</v>
      </c>
      <c r="EL192" s="212">
        <v>-278015.04999999981</v>
      </c>
      <c r="EM192" s="40">
        <v>0</v>
      </c>
      <c r="EN192" s="40">
        <v>0</v>
      </c>
      <c r="EO192" s="40">
        <v>1596302.14</v>
      </c>
      <c r="EP192" s="40">
        <v>0</v>
      </c>
      <c r="EQ192" s="40">
        <v>1318287.0900000001</v>
      </c>
      <c r="ER192" s="215">
        <v>0.82583807724520131</v>
      </c>
      <c r="ES192" s="212">
        <v>-278015.04999999981</v>
      </c>
      <c r="ET192" s="40">
        <v>228241.36</v>
      </c>
      <c r="EU192" s="40">
        <v>953364.57</v>
      </c>
      <c r="EV192" s="40">
        <v>1824543.5</v>
      </c>
      <c r="EW192" s="40">
        <v>0</v>
      </c>
      <c r="EX192" s="40">
        <v>2271651.66</v>
      </c>
      <c r="EY192" s="215">
        <v>1.2450520691888136</v>
      </c>
      <c r="EZ192" s="40">
        <v>447108.16000000015</v>
      </c>
      <c r="FA192" s="40">
        <v>449179.75</v>
      </c>
      <c r="FB192" s="40">
        <v>0</v>
      </c>
      <c r="FC192" s="40">
        <v>2273723.25</v>
      </c>
      <c r="FD192" s="40">
        <v>0</v>
      </c>
      <c r="FE192" s="40">
        <v>2271651.66</v>
      </c>
      <c r="FF192" s="215">
        <v>0.99908889967149705</v>
      </c>
      <c r="FG192" s="40">
        <v>-2071.589999999851</v>
      </c>
      <c r="FH192" s="40">
        <v>0</v>
      </c>
      <c r="FI192" s="40">
        <v>1522.69</v>
      </c>
      <c r="FJ192" s="40">
        <v>1121924.47</v>
      </c>
      <c r="FK192" s="40">
        <v>0</v>
      </c>
      <c r="FL192" s="40">
        <v>375868.66</v>
      </c>
      <c r="FM192" s="215">
        <v>0.33502135843422687</v>
      </c>
      <c r="FN192" s="40">
        <v>746055.81</v>
      </c>
      <c r="FO192" s="40">
        <v>0</v>
      </c>
      <c r="FP192" s="40">
        <v>375868.66</v>
      </c>
      <c r="FQ192" s="215">
        <v>0.33502135843422687</v>
      </c>
      <c r="FR192" s="40">
        <v>746055.81</v>
      </c>
      <c r="FS192" s="40">
        <v>0</v>
      </c>
      <c r="FT192" s="40">
        <v>731347.84</v>
      </c>
      <c r="FU192" s="215">
        <v>1.0016041721596465</v>
      </c>
      <c r="FV192" s="40">
        <v>251278.06000000006</v>
      </c>
      <c r="FW192" s="40">
        <v>0</v>
      </c>
      <c r="FX192" s="40">
        <v>1123724.23</v>
      </c>
      <c r="FY192" s="215">
        <v>1.0016041721596465</v>
      </c>
      <c r="FZ192" s="40">
        <v>-1799.7599999998929</v>
      </c>
      <c r="GA192" s="40">
        <v>0</v>
      </c>
      <c r="GB192" s="40">
        <v>1123724.23</v>
      </c>
      <c r="GC192" s="215">
        <v>1.0016041721596465</v>
      </c>
      <c r="GD192" s="40">
        <v>-1799.7599999998929</v>
      </c>
      <c r="GE192" s="283">
        <v>2273723.25</v>
      </c>
      <c r="GF192" s="283">
        <v>1356176.39</v>
      </c>
      <c r="GG192" s="284">
        <v>11055082.609999999</v>
      </c>
      <c r="GH192" s="285"/>
    </row>
    <row r="193" spans="1:190" ht="75" customHeight="1" x14ac:dyDescent="0.3">
      <c r="A193" s="254" t="s">
        <v>1180</v>
      </c>
      <c r="B193" s="35">
        <v>181</v>
      </c>
      <c r="C193" s="35">
        <v>7</v>
      </c>
      <c r="D193" s="36" t="s">
        <v>90</v>
      </c>
      <c r="E193" s="37" t="s">
        <v>280</v>
      </c>
      <c r="F193" s="37" t="s">
        <v>526</v>
      </c>
      <c r="G193" s="38" t="s">
        <v>33</v>
      </c>
      <c r="H193" s="38" t="s">
        <v>1180</v>
      </c>
      <c r="I193" s="38" t="s">
        <v>89</v>
      </c>
      <c r="J193" s="38" t="s">
        <v>4</v>
      </c>
      <c r="K193" s="38" t="s">
        <v>222</v>
      </c>
      <c r="L193" s="38" t="s">
        <v>225</v>
      </c>
      <c r="M193" s="40">
        <v>711612</v>
      </c>
      <c r="N193" s="40">
        <v>711612</v>
      </c>
      <c r="O193" s="40">
        <v>0</v>
      </c>
      <c r="P193" s="40">
        <v>0</v>
      </c>
      <c r="Q193" s="98">
        <v>711612</v>
      </c>
      <c r="R193" s="40">
        <v>0</v>
      </c>
      <c r="S193" s="40">
        <v>0</v>
      </c>
      <c r="T193" s="40" t="s">
        <v>4</v>
      </c>
      <c r="U193" s="40">
        <v>4131.54</v>
      </c>
      <c r="V193" s="40">
        <v>66276.03</v>
      </c>
      <c r="W193" s="40">
        <v>26860.29</v>
      </c>
      <c r="X193" s="40">
        <v>0</v>
      </c>
      <c r="Y193" s="40">
        <v>20573.16</v>
      </c>
      <c r="Z193" s="40">
        <v>0</v>
      </c>
      <c r="AA193" s="40">
        <v>0</v>
      </c>
      <c r="AB193" s="40">
        <v>30514.04</v>
      </c>
      <c r="AC193" s="40">
        <v>0</v>
      </c>
      <c r="AD193" s="40">
        <v>0</v>
      </c>
      <c r="AE193" s="40">
        <v>0</v>
      </c>
      <c r="AF193" s="40">
        <v>12512.71</v>
      </c>
      <c r="AG193" s="40">
        <v>0</v>
      </c>
      <c r="AH193" s="40">
        <v>0</v>
      </c>
      <c r="AI193" s="40">
        <v>90460.199999999983</v>
      </c>
      <c r="AJ193" s="40">
        <v>160867.76999999999</v>
      </c>
      <c r="AK193" s="40">
        <v>95732.63</v>
      </c>
      <c r="AL193" s="40">
        <v>256600.4</v>
      </c>
      <c r="AM193" s="40">
        <v>15637.48</v>
      </c>
      <c r="AN193" s="40">
        <v>0</v>
      </c>
      <c r="AO193" s="40">
        <v>0</v>
      </c>
      <c r="AP193" s="40">
        <v>0</v>
      </c>
      <c r="AQ193" s="40">
        <v>0</v>
      </c>
      <c r="AR193" s="40">
        <v>37218.239999999998</v>
      </c>
      <c r="AS193" s="40">
        <v>0</v>
      </c>
      <c r="AT193" s="40">
        <v>0</v>
      </c>
      <c r="AU193" s="40">
        <v>0</v>
      </c>
      <c r="AV193" s="40">
        <v>0</v>
      </c>
      <c r="AW193" s="40">
        <v>60614.239999999998</v>
      </c>
      <c r="AX193" s="40">
        <v>0</v>
      </c>
      <c r="AY193" s="40">
        <v>113469.95999999999</v>
      </c>
      <c r="AZ193" s="40">
        <v>370070.36</v>
      </c>
      <c r="BA193" s="40">
        <v>0</v>
      </c>
      <c r="BB193" s="40">
        <v>0</v>
      </c>
      <c r="BC193" s="40">
        <v>0</v>
      </c>
      <c r="BD193" s="40">
        <v>0</v>
      </c>
      <c r="BE193" s="40">
        <v>33720.15</v>
      </c>
      <c r="BF193" s="40">
        <v>0</v>
      </c>
      <c r="BG193" s="40">
        <v>0</v>
      </c>
      <c r="BH193" s="40">
        <v>0</v>
      </c>
      <c r="BI193" s="40">
        <v>0</v>
      </c>
      <c r="BJ193" s="40">
        <v>0</v>
      </c>
      <c r="BK193" s="40">
        <v>0</v>
      </c>
      <c r="BL193" s="40">
        <v>35315.35</v>
      </c>
      <c r="BM193" s="40">
        <v>69035.5</v>
      </c>
      <c r="BN193" s="40">
        <v>0</v>
      </c>
      <c r="BO193" s="40">
        <v>0</v>
      </c>
      <c r="BP193" s="40">
        <v>0</v>
      </c>
      <c r="BQ193" s="40">
        <v>0</v>
      </c>
      <c r="BR193" s="40">
        <v>42026.74</v>
      </c>
      <c r="BS193" s="40">
        <v>0</v>
      </c>
      <c r="BT193" s="40">
        <v>0</v>
      </c>
      <c r="BU193" s="40">
        <v>0</v>
      </c>
      <c r="BV193" s="40">
        <v>0</v>
      </c>
      <c r="BW193" s="40">
        <v>0</v>
      </c>
      <c r="BX193" s="40">
        <v>31948.19</v>
      </c>
      <c r="BY193" s="40">
        <v>0</v>
      </c>
      <c r="BZ193" s="40">
        <v>73974.929999999993</v>
      </c>
      <c r="CA193" s="40">
        <v>0</v>
      </c>
      <c r="CB193" s="40">
        <v>0</v>
      </c>
      <c r="CC193" s="40">
        <v>0</v>
      </c>
      <c r="CD193" s="40">
        <v>0</v>
      </c>
      <c r="CE193" s="40">
        <v>25536.11</v>
      </c>
      <c r="CF193" s="40">
        <v>0</v>
      </c>
      <c r="CG193" s="40">
        <v>0</v>
      </c>
      <c r="CH193" s="40">
        <v>0</v>
      </c>
      <c r="CI193" s="40">
        <v>0</v>
      </c>
      <c r="CJ193" s="40">
        <v>0</v>
      </c>
      <c r="CK193" s="40">
        <v>30062.61</v>
      </c>
      <c r="CL193" s="40">
        <v>0</v>
      </c>
      <c r="CM193" s="40">
        <v>55598.720000000001</v>
      </c>
      <c r="CN193" s="40">
        <v>664624.17000000004</v>
      </c>
      <c r="CO193" s="40">
        <v>0</v>
      </c>
      <c r="CP193" s="40">
        <v>0</v>
      </c>
      <c r="CQ193" s="40">
        <v>0</v>
      </c>
      <c r="CR193" s="40">
        <v>0</v>
      </c>
      <c r="CS193" s="40">
        <v>0</v>
      </c>
      <c r="CT193" s="40">
        <v>0</v>
      </c>
      <c r="CU193" s="173" t="s">
        <v>1327</v>
      </c>
      <c r="CV193" s="40">
        <v>0</v>
      </c>
      <c r="CW193" s="40">
        <v>0</v>
      </c>
      <c r="CX193" s="40">
        <v>0</v>
      </c>
      <c r="CY193" s="40">
        <v>0</v>
      </c>
      <c r="CZ193" s="40">
        <v>0</v>
      </c>
      <c r="DA193" s="40">
        <v>0</v>
      </c>
      <c r="DB193" s="215" t="s">
        <v>1327</v>
      </c>
      <c r="DC193" s="40">
        <v>0</v>
      </c>
      <c r="DD193" s="40">
        <v>0</v>
      </c>
      <c r="DE193" s="40">
        <v>0</v>
      </c>
      <c r="DF193" s="40">
        <v>0</v>
      </c>
      <c r="DG193" s="40">
        <v>0</v>
      </c>
      <c r="DH193" s="40">
        <v>0</v>
      </c>
      <c r="DI193" s="215" t="s">
        <v>1327</v>
      </c>
      <c r="DJ193" s="40">
        <v>0</v>
      </c>
      <c r="DK193" s="40">
        <v>22161.200000000001</v>
      </c>
      <c r="DL193" s="40">
        <v>0</v>
      </c>
      <c r="DM193" s="40">
        <v>22161.200000000001</v>
      </c>
      <c r="DN193" s="40">
        <v>0</v>
      </c>
      <c r="DO193" s="40">
        <v>0</v>
      </c>
      <c r="DP193" s="215">
        <v>0</v>
      </c>
      <c r="DQ193" s="40">
        <v>-22161.200000000001</v>
      </c>
      <c r="DR193" s="40">
        <v>0</v>
      </c>
      <c r="DS193" s="40">
        <v>30040.73</v>
      </c>
      <c r="DT193" s="40">
        <v>22161.200000000001</v>
      </c>
      <c r="DU193" s="40">
        <v>0</v>
      </c>
      <c r="DV193" s="40">
        <v>30040.73</v>
      </c>
      <c r="DW193" s="215">
        <v>1.3555552045918091</v>
      </c>
      <c r="DX193" s="40">
        <v>7879.5299999999988</v>
      </c>
      <c r="DY193" s="40">
        <v>0</v>
      </c>
      <c r="DZ193" s="40">
        <v>0</v>
      </c>
      <c r="EA193" s="40">
        <v>22161.200000000001</v>
      </c>
      <c r="EB193" s="40">
        <v>0</v>
      </c>
      <c r="EC193" s="40">
        <v>30040.73</v>
      </c>
      <c r="ED193" s="215">
        <v>1.3555552045918091</v>
      </c>
      <c r="EE193" s="40">
        <v>7879.5299999999988</v>
      </c>
      <c r="EF193" s="40">
        <v>0</v>
      </c>
      <c r="EG193" s="40">
        <v>0</v>
      </c>
      <c r="EH193" s="40">
        <v>22161.200000000001</v>
      </c>
      <c r="EI193" s="40">
        <v>0</v>
      </c>
      <c r="EJ193" s="40">
        <v>30040.73</v>
      </c>
      <c r="EK193" s="215">
        <v>1.3555552045918091</v>
      </c>
      <c r="EL193" s="40">
        <v>7879.5299999999988</v>
      </c>
      <c r="EM193" s="40">
        <v>0</v>
      </c>
      <c r="EN193" s="40">
        <v>0</v>
      </c>
      <c r="EO193" s="40">
        <v>22161.200000000001</v>
      </c>
      <c r="EP193" s="40">
        <v>0</v>
      </c>
      <c r="EQ193" s="40">
        <v>30040.73</v>
      </c>
      <c r="ER193" s="215">
        <v>1.3555552045918091</v>
      </c>
      <c r="ES193" s="40">
        <v>7879.5299999999988</v>
      </c>
      <c r="ET193" s="40">
        <v>0</v>
      </c>
      <c r="EU193" s="40">
        <v>0</v>
      </c>
      <c r="EV193" s="40">
        <v>22161.200000000001</v>
      </c>
      <c r="EW193" s="40">
        <v>0</v>
      </c>
      <c r="EX193" s="40">
        <v>30040.73</v>
      </c>
      <c r="EY193" s="215">
        <v>1.3555552045918091</v>
      </c>
      <c r="EZ193" s="40">
        <v>7879.5299999999988</v>
      </c>
      <c r="FA193" s="40">
        <v>25976</v>
      </c>
      <c r="FB193" s="40">
        <v>65903.929999999993</v>
      </c>
      <c r="FC193" s="40">
        <v>48137.2</v>
      </c>
      <c r="FD193" s="40">
        <v>0</v>
      </c>
      <c r="FE193" s="40">
        <v>95944.659999999989</v>
      </c>
      <c r="FF193" s="215">
        <v>1.993149996260688</v>
      </c>
      <c r="FG193" s="40">
        <v>47807.459999999992</v>
      </c>
      <c r="FH193" s="40">
        <v>0</v>
      </c>
      <c r="FI193" s="40">
        <v>0</v>
      </c>
      <c r="FJ193" s="40">
        <v>37065.85</v>
      </c>
      <c r="FK193" s="40">
        <v>0</v>
      </c>
      <c r="FL193" s="40">
        <v>0</v>
      </c>
      <c r="FM193" s="215">
        <v>0</v>
      </c>
      <c r="FN193" s="40">
        <v>37065.85</v>
      </c>
      <c r="FO193" s="40">
        <v>0</v>
      </c>
      <c r="FP193" s="40">
        <v>39016.9</v>
      </c>
      <c r="FQ193" s="215">
        <v>1.0526374007340991</v>
      </c>
      <c r="FR193" s="40">
        <v>-1951.0500000000029</v>
      </c>
      <c r="FS193" s="40">
        <v>0</v>
      </c>
      <c r="FT193" s="40">
        <v>1531347.3</v>
      </c>
      <c r="FU193" s="215">
        <v>1.0526374007340991</v>
      </c>
      <c r="FV193" s="40">
        <v>-80306.420000000158</v>
      </c>
      <c r="FW193" s="40">
        <v>0</v>
      </c>
      <c r="FX193" s="40">
        <v>39016.9</v>
      </c>
      <c r="FY193" s="215">
        <v>1.0526374007340991</v>
      </c>
      <c r="FZ193" s="40">
        <v>-1951.0500000000029</v>
      </c>
      <c r="GA193" s="40">
        <v>0</v>
      </c>
      <c r="GB193" s="40">
        <v>39016.9</v>
      </c>
      <c r="GC193" s="215">
        <v>1.0526374007340991</v>
      </c>
      <c r="GD193" s="40">
        <v>-1951.0500000000029</v>
      </c>
      <c r="GE193" s="283">
        <v>48137.2</v>
      </c>
      <c r="GF193" s="283">
        <v>94795.29</v>
      </c>
      <c r="GG193" s="284">
        <v>711612</v>
      </c>
      <c r="GH193" s="285"/>
    </row>
    <row r="194" spans="1:190" ht="75" customHeight="1" x14ac:dyDescent="0.3">
      <c r="A194" s="254" t="s">
        <v>1239</v>
      </c>
      <c r="B194" s="35">
        <v>182</v>
      </c>
      <c r="C194" s="35">
        <v>9</v>
      </c>
      <c r="D194" s="38" t="s">
        <v>397</v>
      </c>
      <c r="E194" s="37" t="s">
        <v>398</v>
      </c>
      <c r="F194" s="37" t="s">
        <v>574</v>
      </c>
      <c r="G194" s="43" t="s">
        <v>33</v>
      </c>
      <c r="H194" s="38" t="s">
        <v>1239</v>
      </c>
      <c r="I194" s="41" t="s">
        <v>113</v>
      </c>
      <c r="J194" s="41" t="s">
        <v>4</v>
      </c>
      <c r="K194" s="38" t="s">
        <v>222</v>
      </c>
      <c r="L194" s="38" t="s">
        <v>225</v>
      </c>
      <c r="M194" s="40">
        <v>2550000</v>
      </c>
      <c r="N194" s="40">
        <v>2550000</v>
      </c>
      <c r="O194" s="40">
        <v>0</v>
      </c>
      <c r="P194" s="40">
        <v>0</v>
      </c>
      <c r="Q194" s="98">
        <v>2550000</v>
      </c>
      <c r="R194" s="40">
        <v>0</v>
      </c>
      <c r="S194" s="40">
        <v>0</v>
      </c>
      <c r="T194" s="40" t="s">
        <v>4</v>
      </c>
      <c r="U194" s="40">
        <v>0</v>
      </c>
      <c r="V194" s="40">
        <v>0</v>
      </c>
      <c r="W194" s="40">
        <v>0</v>
      </c>
      <c r="X194" s="40">
        <v>0</v>
      </c>
      <c r="Y194" s="40">
        <v>0</v>
      </c>
      <c r="Z194" s="40">
        <v>0</v>
      </c>
      <c r="AA194" s="40">
        <v>0</v>
      </c>
      <c r="AB194" s="40">
        <v>0</v>
      </c>
      <c r="AC194" s="40">
        <v>0</v>
      </c>
      <c r="AD194" s="40">
        <v>0</v>
      </c>
      <c r="AE194" s="40">
        <v>0</v>
      </c>
      <c r="AF194" s="40">
        <v>0</v>
      </c>
      <c r="AG194" s="40">
        <v>0</v>
      </c>
      <c r="AH194" s="40">
        <v>0</v>
      </c>
      <c r="AI194" s="40">
        <v>0</v>
      </c>
      <c r="AJ194" s="40">
        <v>0</v>
      </c>
      <c r="AK194" s="40">
        <v>0</v>
      </c>
      <c r="AL194" s="40">
        <v>0</v>
      </c>
      <c r="AM194" s="40">
        <v>0</v>
      </c>
      <c r="AN194" s="40">
        <v>0</v>
      </c>
      <c r="AO194" s="40">
        <v>0</v>
      </c>
      <c r="AP194" s="40">
        <v>0</v>
      </c>
      <c r="AQ194" s="40">
        <v>0</v>
      </c>
      <c r="AR194" s="40">
        <v>0</v>
      </c>
      <c r="AS194" s="40">
        <v>0</v>
      </c>
      <c r="AT194" s="40">
        <v>0</v>
      </c>
      <c r="AU194" s="40">
        <v>0</v>
      </c>
      <c r="AV194" s="40">
        <v>0</v>
      </c>
      <c r="AW194" s="40">
        <v>0</v>
      </c>
      <c r="AX194" s="40">
        <v>0</v>
      </c>
      <c r="AY194" s="40">
        <v>0</v>
      </c>
      <c r="AZ194" s="40">
        <v>0</v>
      </c>
      <c r="BA194" s="40">
        <v>0</v>
      </c>
      <c r="BB194" s="40">
        <v>0</v>
      </c>
      <c r="BC194" s="40">
        <v>0</v>
      </c>
      <c r="BD194" s="40">
        <v>0</v>
      </c>
      <c r="BE194" s="40">
        <v>0</v>
      </c>
      <c r="BF194" s="40">
        <v>0</v>
      </c>
      <c r="BG194" s="40">
        <v>0</v>
      </c>
      <c r="BH194" s="40">
        <v>0</v>
      </c>
      <c r="BI194" s="40">
        <v>0</v>
      </c>
      <c r="BJ194" s="40">
        <v>0</v>
      </c>
      <c r="BK194" s="40">
        <v>0</v>
      </c>
      <c r="BL194" s="40">
        <v>0</v>
      </c>
      <c r="BM194" s="40">
        <v>0</v>
      </c>
      <c r="BN194" s="40">
        <v>0</v>
      </c>
      <c r="BO194" s="40">
        <v>0</v>
      </c>
      <c r="BP194" s="40">
        <v>0</v>
      </c>
      <c r="BQ194" s="40">
        <v>0</v>
      </c>
      <c r="BR194" s="40">
        <v>0</v>
      </c>
      <c r="BS194" s="40">
        <v>0</v>
      </c>
      <c r="BT194" s="40">
        <v>0</v>
      </c>
      <c r="BU194" s="40">
        <v>0</v>
      </c>
      <c r="BV194" s="40">
        <v>0</v>
      </c>
      <c r="BW194" s="40">
        <v>0</v>
      </c>
      <c r="BX194" s="40">
        <v>0</v>
      </c>
      <c r="BY194" s="40">
        <v>326043.64</v>
      </c>
      <c r="BZ194" s="40">
        <v>326043.64</v>
      </c>
      <c r="CA194" s="40">
        <v>0</v>
      </c>
      <c r="CB194" s="40">
        <v>0</v>
      </c>
      <c r="CC194" s="40">
        <v>0</v>
      </c>
      <c r="CD194" s="40">
        <v>0</v>
      </c>
      <c r="CE194" s="40">
        <v>0</v>
      </c>
      <c r="CF194" s="40">
        <v>554614.26</v>
      </c>
      <c r="CG194" s="40">
        <v>0</v>
      </c>
      <c r="CH194" s="40">
        <v>0</v>
      </c>
      <c r="CI194" s="40">
        <v>0</v>
      </c>
      <c r="CJ194" s="40">
        <v>0</v>
      </c>
      <c r="CK194" s="40">
        <v>0</v>
      </c>
      <c r="CL194" s="40">
        <v>553490.52</v>
      </c>
      <c r="CM194" s="40">
        <v>1108104.78</v>
      </c>
      <c r="CN194" s="40">
        <v>2531287.42</v>
      </c>
      <c r="CO194" s="40">
        <v>0</v>
      </c>
      <c r="CP194" s="40">
        <v>0</v>
      </c>
      <c r="CQ194" s="40">
        <v>0</v>
      </c>
      <c r="CR194" s="40">
        <v>0</v>
      </c>
      <c r="CS194" s="40">
        <v>0</v>
      </c>
      <c r="CT194" s="40">
        <v>0</v>
      </c>
      <c r="CU194" s="173" t="s">
        <v>1327</v>
      </c>
      <c r="CV194" s="40">
        <v>0</v>
      </c>
      <c r="CW194" s="40">
        <v>0</v>
      </c>
      <c r="CX194" s="40">
        <v>0</v>
      </c>
      <c r="CY194" s="40">
        <v>0</v>
      </c>
      <c r="CZ194" s="40">
        <v>0</v>
      </c>
      <c r="DA194" s="40">
        <v>0</v>
      </c>
      <c r="DB194" s="215" t="s">
        <v>1327</v>
      </c>
      <c r="DC194" s="40">
        <v>0</v>
      </c>
      <c r="DD194" s="40">
        <v>0</v>
      </c>
      <c r="DE194" s="40">
        <v>0</v>
      </c>
      <c r="DF194" s="40">
        <v>0</v>
      </c>
      <c r="DG194" s="40">
        <v>0</v>
      </c>
      <c r="DH194" s="40">
        <v>0</v>
      </c>
      <c r="DI194" s="215" t="s">
        <v>1327</v>
      </c>
      <c r="DJ194" s="40">
        <v>0</v>
      </c>
      <c r="DK194" s="40">
        <v>0</v>
      </c>
      <c r="DL194" s="40">
        <v>0</v>
      </c>
      <c r="DM194" s="40">
        <v>0</v>
      </c>
      <c r="DN194" s="40">
        <v>0</v>
      </c>
      <c r="DO194" s="40">
        <v>0</v>
      </c>
      <c r="DP194" s="215" t="s">
        <v>1327</v>
      </c>
      <c r="DQ194" s="40">
        <v>0</v>
      </c>
      <c r="DR194" s="40">
        <v>0</v>
      </c>
      <c r="DS194" s="40">
        <v>1051366.47</v>
      </c>
      <c r="DT194" s="40">
        <v>0</v>
      </c>
      <c r="DU194" s="40">
        <v>0</v>
      </c>
      <c r="DV194" s="40">
        <v>1051366.47</v>
      </c>
      <c r="DW194" s="215" t="s">
        <v>1327</v>
      </c>
      <c r="DX194" s="40">
        <v>1051366.47</v>
      </c>
      <c r="DY194" s="40">
        <v>686375</v>
      </c>
      <c r="DZ194" s="40">
        <v>0</v>
      </c>
      <c r="EA194" s="40">
        <v>686375</v>
      </c>
      <c r="EB194" s="40">
        <v>0</v>
      </c>
      <c r="EC194" s="40">
        <v>1051366.47</v>
      </c>
      <c r="ED194" s="215">
        <v>1.5317668475687489</v>
      </c>
      <c r="EE194" s="40">
        <v>364991.47</v>
      </c>
      <c r="EF194" s="40">
        <v>0</v>
      </c>
      <c r="EG194" s="40">
        <v>0</v>
      </c>
      <c r="EH194" s="40">
        <v>686375</v>
      </c>
      <c r="EI194" s="40">
        <v>0</v>
      </c>
      <c r="EJ194" s="40">
        <v>1051366.47</v>
      </c>
      <c r="EK194" s="215">
        <v>1.5317668475687489</v>
      </c>
      <c r="EL194" s="40">
        <v>364991.47</v>
      </c>
      <c r="EM194" s="40">
        <v>0</v>
      </c>
      <c r="EN194" s="40">
        <v>0</v>
      </c>
      <c r="EO194" s="40">
        <v>686375</v>
      </c>
      <c r="EP194" s="40">
        <v>0</v>
      </c>
      <c r="EQ194" s="40">
        <v>1051366.47</v>
      </c>
      <c r="ER194" s="215">
        <v>1.5317668475687489</v>
      </c>
      <c r="ES194" s="40">
        <v>364991.47</v>
      </c>
      <c r="ET194" s="40">
        <v>0</v>
      </c>
      <c r="EU194" s="40">
        <v>0</v>
      </c>
      <c r="EV194" s="40">
        <v>686375</v>
      </c>
      <c r="EW194" s="40">
        <v>0</v>
      </c>
      <c r="EX194" s="40">
        <v>1051366.47</v>
      </c>
      <c r="EY194" s="215">
        <v>1.5317668475687489</v>
      </c>
      <c r="EZ194" s="40">
        <v>364991.47</v>
      </c>
      <c r="FA194" s="40">
        <v>0</v>
      </c>
      <c r="FB194" s="40">
        <v>45772.53</v>
      </c>
      <c r="FC194" s="40">
        <v>686375</v>
      </c>
      <c r="FD194" s="40">
        <v>0</v>
      </c>
      <c r="FE194" s="40">
        <v>1097139</v>
      </c>
      <c r="FF194" s="215">
        <v>1.5984541977781825</v>
      </c>
      <c r="FG194" s="40">
        <v>410764</v>
      </c>
      <c r="FH194" s="40">
        <v>166099.85999999999</v>
      </c>
      <c r="FI194" s="40">
        <v>0</v>
      </c>
      <c r="FJ194" s="40">
        <v>16751.060000000001</v>
      </c>
      <c r="FK194" s="40">
        <v>0</v>
      </c>
      <c r="FL194" s="40">
        <v>0</v>
      </c>
      <c r="FM194" s="215">
        <v>0</v>
      </c>
      <c r="FN194" s="40">
        <v>16751.060000000001</v>
      </c>
      <c r="FO194" s="40">
        <v>0</v>
      </c>
      <c r="FP194" s="40">
        <v>0</v>
      </c>
      <c r="FQ194" s="215">
        <v>0</v>
      </c>
      <c r="FR194" s="40">
        <v>16751.060000000001</v>
      </c>
      <c r="FS194" s="40">
        <v>0</v>
      </c>
      <c r="FT194" s="40">
        <v>0</v>
      </c>
      <c r="FU194" s="215">
        <v>1.117098261244363</v>
      </c>
      <c r="FV194" s="40">
        <v>0</v>
      </c>
      <c r="FW194" s="40">
        <v>0</v>
      </c>
      <c r="FX194" s="40">
        <v>18712.580000000002</v>
      </c>
      <c r="FY194" s="215">
        <v>1.117098261244363</v>
      </c>
      <c r="FZ194" s="40">
        <v>-1961.5200000000004</v>
      </c>
      <c r="GA194" s="40">
        <v>0</v>
      </c>
      <c r="GB194" s="40">
        <v>18712.580000000002</v>
      </c>
      <c r="GC194" s="215">
        <v>1.117098261244363</v>
      </c>
      <c r="GD194" s="40">
        <v>-1961.5200000000004</v>
      </c>
      <c r="GE194" s="283">
        <v>852474.86</v>
      </c>
      <c r="GF194" s="283">
        <v>263376.71999999997</v>
      </c>
      <c r="GG194" s="284">
        <v>2550000.0000000005</v>
      </c>
      <c r="GH194" s="285"/>
    </row>
    <row r="195" spans="1:190" ht="75" customHeight="1" x14ac:dyDescent="0.3">
      <c r="A195" s="254" t="s">
        <v>1065</v>
      </c>
      <c r="B195" s="35">
        <v>183</v>
      </c>
      <c r="C195" s="35">
        <v>1</v>
      </c>
      <c r="D195" s="36" t="s">
        <v>36</v>
      </c>
      <c r="E195" s="37" t="s">
        <v>37</v>
      </c>
      <c r="F195" s="37" t="s">
        <v>459</v>
      </c>
      <c r="G195" s="38">
        <v>1</v>
      </c>
      <c r="H195" s="38" t="s">
        <v>1065</v>
      </c>
      <c r="I195" s="38" t="s">
        <v>34</v>
      </c>
      <c r="J195" s="38" t="s">
        <v>5</v>
      </c>
      <c r="K195" s="38" t="s">
        <v>221</v>
      </c>
      <c r="L195" s="38" t="s">
        <v>225</v>
      </c>
      <c r="M195" s="40">
        <v>9628671</v>
      </c>
      <c r="N195" s="40">
        <v>9628671</v>
      </c>
      <c r="O195" s="40">
        <v>0</v>
      </c>
      <c r="P195" s="98">
        <v>9628671</v>
      </c>
      <c r="Q195" s="40">
        <v>0</v>
      </c>
      <c r="R195" s="40">
        <v>0</v>
      </c>
      <c r="S195" s="40">
        <v>0</v>
      </c>
      <c r="T195" s="40" t="s">
        <v>5</v>
      </c>
      <c r="U195" s="40">
        <v>0</v>
      </c>
      <c r="V195" s="40">
        <v>0</v>
      </c>
      <c r="W195" s="40">
        <v>0</v>
      </c>
      <c r="X195" s="40">
        <v>0</v>
      </c>
      <c r="Y195" s="40">
        <v>0</v>
      </c>
      <c r="Z195" s="40">
        <v>0</v>
      </c>
      <c r="AA195" s="40">
        <v>0</v>
      </c>
      <c r="AB195" s="40">
        <v>0</v>
      </c>
      <c r="AC195" s="40">
        <v>0</v>
      </c>
      <c r="AD195" s="40">
        <v>0</v>
      </c>
      <c r="AE195" s="40">
        <v>0</v>
      </c>
      <c r="AF195" s="40">
        <v>0</v>
      </c>
      <c r="AG195" s="40">
        <v>0</v>
      </c>
      <c r="AH195" s="40">
        <v>0</v>
      </c>
      <c r="AI195" s="40">
        <v>0</v>
      </c>
      <c r="AJ195" s="40">
        <v>0</v>
      </c>
      <c r="AK195" s="40">
        <v>0</v>
      </c>
      <c r="AL195" s="40">
        <v>0</v>
      </c>
      <c r="AM195" s="40">
        <v>0</v>
      </c>
      <c r="AN195" s="40">
        <v>0</v>
      </c>
      <c r="AO195" s="40">
        <v>0</v>
      </c>
      <c r="AP195" s="40">
        <v>0</v>
      </c>
      <c r="AQ195" s="40">
        <v>0</v>
      </c>
      <c r="AR195" s="40">
        <v>0</v>
      </c>
      <c r="AS195" s="40">
        <v>0</v>
      </c>
      <c r="AT195" s="40">
        <v>86089.58</v>
      </c>
      <c r="AU195" s="40">
        <v>20982.34</v>
      </c>
      <c r="AV195" s="40">
        <v>170276.47</v>
      </c>
      <c r="AW195" s="40">
        <v>150941.58000000002</v>
      </c>
      <c r="AX195" s="40">
        <v>95843.91</v>
      </c>
      <c r="AY195" s="40">
        <v>524133.88</v>
      </c>
      <c r="AZ195" s="40">
        <v>524133.88</v>
      </c>
      <c r="BA195" s="40">
        <v>77629.539999999994</v>
      </c>
      <c r="BB195" s="40">
        <v>0</v>
      </c>
      <c r="BC195" s="40">
        <v>266016.24</v>
      </c>
      <c r="BD195" s="40">
        <v>383266.23</v>
      </c>
      <c r="BE195" s="40">
        <v>0</v>
      </c>
      <c r="BF195" s="40">
        <v>246289.69999999998</v>
      </c>
      <c r="BG195" s="40">
        <v>232791.27000000002</v>
      </c>
      <c r="BH195" s="40">
        <v>53679.57</v>
      </c>
      <c r="BI195" s="40">
        <v>238332.33</v>
      </c>
      <c r="BJ195" s="40">
        <v>240319.88999999998</v>
      </c>
      <c r="BK195" s="40">
        <v>59508.509999999995</v>
      </c>
      <c r="BL195" s="40">
        <v>204926.16</v>
      </c>
      <c r="BM195" s="40">
        <v>2002759.44</v>
      </c>
      <c r="BN195" s="40">
        <v>145397.03</v>
      </c>
      <c r="BO195" s="40">
        <v>135068.4</v>
      </c>
      <c r="BP195" s="40">
        <v>222268.75</v>
      </c>
      <c r="BQ195" s="40">
        <v>0</v>
      </c>
      <c r="BR195" s="40">
        <v>75492.97</v>
      </c>
      <c r="BS195" s="40">
        <v>200934.34</v>
      </c>
      <c r="BT195" s="40">
        <v>0</v>
      </c>
      <c r="BU195" s="40">
        <v>247135.8</v>
      </c>
      <c r="BV195" s="40">
        <v>222092.4</v>
      </c>
      <c r="BW195" s="40">
        <v>43277.659999999996</v>
      </c>
      <c r="BX195" s="40">
        <v>7763.4</v>
      </c>
      <c r="BY195" s="40">
        <v>474799.1</v>
      </c>
      <c r="BZ195" s="40">
        <v>1774229.8499999996</v>
      </c>
      <c r="CA195" s="40">
        <v>245344.07</v>
      </c>
      <c r="CB195" s="40">
        <v>2130.7800000000002</v>
      </c>
      <c r="CC195" s="40">
        <v>207207.84000000003</v>
      </c>
      <c r="CD195" s="40">
        <v>0</v>
      </c>
      <c r="CE195" s="40">
        <v>0</v>
      </c>
      <c r="CF195" s="40">
        <v>5170.8399999999674</v>
      </c>
      <c r="CG195" s="40">
        <v>139982.13</v>
      </c>
      <c r="CH195" s="40">
        <v>0</v>
      </c>
      <c r="CI195" s="40">
        <v>0</v>
      </c>
      <c r="CJ195" s="40">
        <v>181950.33</v>
      </c>
      <c r="CK195" s="40">
        <v>0</v>
      </c>
      <c r="CL195" s="40">
        <v>269294.52</v>
      </c>
      <c r="CM195" s="40">
        <v>1051080.51</v>
      </c>
      <c r="CN195" s="40">
        <v>5676272.5699999994</v>
      </c>
      <c r="CO195" s="40">
        <v>0</v>
      </c>
      <c r="CP195" s="40">
        <v>0</v>
      </c>
      <c r="CQ195" s="40">
        <v>0</v>
      </c>
      <c r="CR195" s="40">
        <v>0</v>
      </c>
      <c r="CS195" s="40">
        <v>0</v>
      </c>
      <c r="CT195" s="40">
        <v>0</v>
      </c>
      <c r="CU195" s="173" t="s">
        <v>1327</v>
      </c>
      <c r="CV195" s="40">
        <v>0</v>
      </c>
      <c r="CW195" s="40">
        <v>210000</v>
      </c>
      <c r="CX195" s="40">
        <v>89707</v>
      </c>
      <c r="CY195" s="40">
        <v>210000</v>
      </c>
      <c r="CZ195" s="40">
        <v>0</v>
      </c>
      <c r="DA195" s="40">
        <v>89707</v>
      </c>
      <c r="DB195" s="215">
        <v>0.42717619047619049</v>
      </c>
      <c r="DC195" s="40">
        <v>-120293</v>
      </c>
      <c r="DD195" s="40">
        <v>0</v>
      </c>
      <c r="DE195" s="40">
        <v>61137.979999999996</v>
      </c>
      <c r="DF195" s="40">
        <v>210000</v>
      </c>
      <c r="DG195" s="40">
        <v>0</v>
      </c>
      <c r="DH195" s="40">
        <v>150844.97999999998</v>
      </c>
      <c r="DI195" s="215">
        <v>0.71830942857142843</v>
      </c>
      <c r="DJ195" s="40">
        <v>-59155.020000000019</v>
      </c>
      <c r="DK195" s="40">
        <v>0</v>
      </c>
      <c r="DL195" s="40">
        <v>0</v>
      </c>
      <c r="DM195" s="40">
        <v>210000</v>
      </c>
      <c r="DN195" s="40">
        <v>0</v>
      </c>
      <c r="DO195" s="40">
        <v>150844.97999999998</v>
      </c>
      <c r="DP195" s="215">
        <v>0.71830942857142843</v>
      </c>
      <c r="DQ195" s="40">
        <v>-59155.020000000019</v>
      </c>
      <c r="DR195" s="40">
        <v>0</v>
      </c>
      <c r="DS195" s="40">
        <v>0</v>
      </c>
      <c r="DT195" s="40">
        <v>210000</v>
      </c>
      <c r="DU195" s="40">
        <v>0</v>
      </c>
      <c r="DV195" s="40">
        <v>150844.97999999998</v>
      </c>
      <c r="DW195" s="215">
        <v>0.71830942857142843</v>
      </c>
      <c r="DX195" s="40">
        <v>-59155.020000000019</v>
      </c>
      <c r="DY195" s="40">
        <v>210000</v>
      </c>
      <c r="DZ195" s="40">
        <v>56790.61</v>
      </c>
      <c r="EA195" s="40">
        <v>420000</v>
      </c>
      <c r="EB195" s="40">
        <v>0</v>
      </c>
      <c r="EC195" s="40">
        <v>207635.58999999997</v>
      </c>
      <c r="ED195" s="215">
        <v>0.49437045238095229</v>
      </c>
      <c r="EE195" s="212">
        <v>-212364.41000000003</v>
      </c>
      <c r="EF195" s="40">
        <v>0</v>
      </c>
      <c r="EG195" s="40">
        <v>54887.47</v>
      </c>
      <c r="EH195" s="40">
        <v>420000</v>
      </c>
      <c r="EI195" s="40">
        <v>0</v>
      </c>
      <c r="EJ195" s="40">
        <v>262523.05999999994</v>
      </c>
      <c r="EK195" s="215">
        <v>0.62505490476190462</v>
      </c>
      <c r="EL195" s="40">
        <v>-157476.94000000006</v>
      </c>
      <c r="EM195" s="40">
        <v>210000</v>
      </c>
      <c r="EN195" s="40">
        <v>1902.35</v>
      </c>
      <c r="EO195" s="40">
        <v>630000</v>
      </c>
      <c r="EP195" s="40">
        <v>0</v>
      </c>
      <c r="EQ195" s="40">
        <v>264425.40999999992</v>
      </c>
      <c r="ER195" s="215">
        <v>0.41972287301587291</v>
      </c>
      <c r="ES195" s="212">
        <v>-365574.59000000008</v>
      </c>
      <c r="ET195" s="40">
        <v>0</v>
      </c>
      <c r="EU195" s="40">
        <v>14807.82</v>
      </c>
      <c r="EV195" s="40">
        <v>630000</v>
      </c>
      <c r="EW195" s="40">
        <v>0</v>
      </c>
      <c r="EX195" s="40">
        <v>279233.22999999992</v>
      </c>
      <c r="EY195" s="215">
        <v>0.4432273492063491</v>
      </c>
      <c r="EZ195" s="212">
        <v>-350766.77000000008</v>
      </c>
      <c r="FA195" s="40">
        <v>210000</v>
      </c>
      <c r="FB195" s="40">
        <v>0</v>
      </c>
      <c r="FC195" s="40">
        <v>840000</v>
      </c>
      <c r="FD195" s="40">
        <v>0</v>
      </c>
      <c r="FE195" s="40">
        <v>279233.22999999992</v>
      </c>
      <c r="FF195" s="215">
        <v>0.3324205119047618</v>
      </c>
      <c r="FG195" s="212">
        <v>-560766.77</v>
      </c>
      <c r="FH195" s="40">
        <v>0</v>
      </c>
      <c r="FI195" s="40">
        <v>44835.66</v>
      </c>
      <c r="FJ195" s="40">
        <v>474646.49</v>
      </c>
      <c r="FK195" s="40">
        <v>0</v>
      </c>
      <c r="FL195" s="40">
        <v>329367.65999999997</v>
      </c>
      <c r="FM195" s="215">
        <v>0.69392203869452396</v>
      </c>
      <c r="FN195" s="40">
        <v>145278.83000000002</v>
      </c>
      <c r="FO195" s="40">
        <v>0</v>
      </c>
      <c r="FP195" s="40">
        <v>476993.93999999994</v>
      </c>
      <c r="FQ195" s="215">
        <v>1.0049456807317798</v>
      </c>
      <c r="FR195" s="40">
        <v>-2347.4499999999825</v>
      </c>
      <c r="FS195" s="40">
        <v>0</v>
      </c>
      <c r="FT195" s="40">
        <v>659526.41999999993</v>
      </c>
      <c r="FU195" s="215">
        <v>1.0049456807317798</v>
      </c>
      <c r="FV195" s="40">
        <v>-98337.72000000003</v>
      </c>
      <c r="FW195" s="40">
        <v>0</v>
      </c>
      <c r="FX195" s="40">
        <v>476993.93999999994</v>
      </c>
      <c r="FY195" s="215">
        <v>1.0049456807317798</v>
      </c>
      <c r="FZ195" s="40">
        <v>-2347.4499999999825</v>
      </c>
      <c r="GA195" s="40">
        <v>0</v>
      </c>
      <c r="GB195" s="40">
        <v>476993.93999999994</v>
      </c>
      <c r="GC195" s="215">
        <v>1.0049456807317798</v>
      </c>
      <c r="GD195" s="40">
        <v>-2347.4499999999825</v>
      </c>
      <c r="GE195" s="283">
        <v>840000</v>
      </c>
      <c r="GF195" s="283">
        <v>682235.04</v>
      </c>
      <c r="GG195" s="284">
        <v>6874438.7199999997</v>
      </c>
      <c r="GH195" s="285"/>
    </row>
    <row r="196" spans="1:190" ht="75" customHeight="1" x14ac:dyDescent="0.3">
      <c r="A196" s="254" t="s">
        <v>1280</v>
      </c>
      <c r="B196" s="35">
        <v>184</v>
      </c>
      <c r="C196" s="40">
        <v>13</v>
      </c>
      <c r="D196" s="92" t="s">
        <v>616</v>
      </c>
      <c r="E196" s="40" t="s">
        <v>445</v>
      </c>
      <c r="F196" s="37" t="s">
        <v>1279</v>
      </c>
      <c r="G196" s="38">
        <v>2</v>
      </c>
      <c r="H196" s="38"/>
      <c r="I196" s="40" t="s">
        <v>82</v>
      </c>
      <c r="J196" s="40" t="s">
        <v>423</v>
      </c>
      <c r="K196" s="38" t="s">
        <v>222</v>
      </c>
      <c r="L196" s="38" t="s">
        <v>225</v>
      </c>
      <c r="M196" s="40">
        <v>3272500</v>
      </c>
      <c r="N196" s="40">
        <v>3272500</v>
      </c>
      <c r="O196" s="40">
        <v>0</v>
      </c>
      <c r="P196" s="129">
        <v>3272500</v>
      </c>
      <c r="Q196" s="40">
        <v>0</v>
      </c>
      <c r="R196" s="40">
        <v>0</v>
      </c>
      <c r="S196" s="40">
        <v>0</v>
      </c>
      <c r="T196" s="40" t="s">
        <v>423</v>
      </c>
      <c r="U196" s="40"/>
      <c r="V196" s="40"/>
      <c r="W196" s="40"/>
      <c r="X196" s="40"/>
      <c r="Y196" s="40"/>
      <c r="Z196" s="40"/>
      <c r="AA196" s="40"/>
      <c r="AB196" s="40"/>
      <c r="AC196" s="40"/>
      <c r="AD196" s="40"/>
      <c r="AE196" s="40"/>
      <c r="AF196" s="40"/>
      <c r="AG196" s="40"/>
      <c r="AH196" s="40"/>
      <c r="AI196" s="40"/>
      <c r="AJ196" s="40"/>
      <c r="AK196" s="40"/>
      <c r="AL196" s="40">
        <v>0</v>
      </c>
      <c r="AM196" s="40">
        <v>0</v>
      </c>
      <c r="AN196" s="40">
        <v>0</v>
      </c>
      <c r="AO196" s="40">
        <v>0</v>
      </c>
      <c r="AP196" s="40">
        <v>0</v>
      </c>
      <c r="AQ196" s="40">
        <v>0</v>
      </c>
      <c r="AR196" s="40">
        <v>0</v>
      </c>
      <c r="AS196" s="40">
        <v>0</v>
      </c>
      <c r="AT196" s="40">
        <v>0</v>
      </c>
      <c r="AU196" s="40">
        <v>0</v>
      </c>
      <c r="AV196" s="40">
        <v>0</v>
      </c>
      <c r="AW196" s="40">
        <v>0</v>
      </c>
      <c r="AX196" s="40">
        <v>0</v>
      </c>
      <c r="AY196" s="40">
        <v>0</v>
      </c>
      <c r="AZ196" s="40">
        <v>0</v>
      </c>
      <c r="BA196" s="40">
        <v>0</v>
      </c>
      <c r="BB196" s="40">
        <v>0</v>
      </c>
      <c r="BC196" s="40">
        <v>0</v>
      </c>
      <c r="BD196" s="40">
        <v>0</v>
      </c>
      <c r="BE196" s="40">
        <v>0</v>
      </c>
      <c r="BF196" s="40">
        <v>0</v>
      </c>
      <c r="BG196" s="40">
        <v>0</v>
      </c>
      <c r="BH196" s="40">
        <v>0</v>
      </c>
      <c r="BI196" s="40">
        <v>0</v>
      </c>
      <c r="BJ196" s="40">
        <v>0</v>
      </c>
      <c r="BK196" s="40">
        <v>0</v>
      </c>
      <c r="BL196" s="40">
        <v>0</v>
      </c>
      <c r="BM196" s="40">
        <v>0</v>
      </c>
      <c r="BN196" s="40">
        <v>0</v>
      </c>
      <c r="BO196" s="40">
        <v>0</v>
      </c>
      <c r="BP196" s="40">
        <v>0</v>
      </c>
      <c r="BQ196" s="40">
        <v>0</v>
      </c>
      <c r="BR196" s="40">
        <v>0</v>
      </c>
      <c r="BS196" s="40">
        <v>0</v>
      </c>
      <c r="BT196" s="40">
        <v>0</v>
      </c>
      <c r="BU196" s="40">
        <v>0</v>
      </c>
      <c r="BV196" s="40">
        <v>0</v>
      </c>
      <c r="BW196" s="40">
        <v>0</v>
      </c>
      <c r="BX196" s="40">
        <v>0</v>
      </c>
      <c r="BY196" s="40">
        <v>0</v>
      </c>
      <c r="BZ196" s="40">
        <v>0</v>
      </c>
      <c r="CA196" s="40">
        <v>0</v>
      </c>
      <c r="CB196" s="40">
        <v>0</v>
      </c>
      <c r="CC196" s="40">
        <v>0</v>
      </c>
      <c r="CD196" s="40">
        <v>0</v>
      </c>
      <c r="CE196" s="40">
        <v>0</v>
      </c>
      <c r="CF196" s="40">
        <v>0</v>
      </c>
      <c r="CG196" s="40">
        <v>0</v>
      </c>
      <c r="CH196" s="40">
        <v>0</v>
      </c>
      <c r="CI196" s="40">
        <v>127500</v>
      </c>
      <c r="CJ196" s="40">
        <v>453373.71</v>
      </c>
      <c r="CK196" s="40">
        <v>108291.23999999999</v>
      </c>
      <c r="CL196" s="40">
        <v>752433.99</v>
      </c>
      <c r="CM196" s="40">
        <v>1441598.94</v>
      </c>
      <c r="CN196" s="40">
        <v>2940661.4099999997</v>
      </c>
      <c r="CO196" s="40">
        <v>126017.17</v>
      </c>
      <c r="CP196" s="40">
        <v>367426.34</v>
      </c>
      <c r="CQ196" s="40">
        <v>367266.3</v>
      </c>
      <c r="CR196" s="40">
        <v>493443.51</v>
      </c>
      <c r="CS196" s="40">
        <v>0</v>
      </c>
      <c r="CT196" s="40">
        <v>493283.47</v>
      </c>
      <c r="CU196" s="173">
        <v>0.99967566702822774</v>
      </c>
      <c r="CV196" s="40">
        <v>-160.04000000003725</v>
      </c>
      <c r="CW196" s="40">
        <v>149506.23999999999</v>
      </c>
      <c r="CX196" s="40">
        <v>269680.76</v>
      </c>
      <c r="CY196" s="40">
        <v>642949.75</v>
      </c>
      <c r="CZ196" s="40">
        <v>0</v>
      </c>
      <c r="DA196" s="40">
        <v>762964.23</v>
      </c>
      <c r="DB196" s="215">
        <v>1.1866623013695861</v>
      </c>
      <c r="DC196" s="40">
        <v>120014.47999999998</v>
      </c>
      <c r="DD196" s="40">
        <v>0</v>
      </c>
      <c r="DE196" s="40">
        <v>0</v>
      </c>
      <c r="DF196" s="40">
        <v>642949.75</v>
      </c>
      <c r="DG196" s="40">
        <v>0</v>
      </c>
      <c r="DH196" s="40">
        <v>762964.23</v>
      </c>
      <c r="DI196" s="215">
        <v>1.1866623013695861</v>
      </c>
      <c r="DJ196" s="40">
        <v>120014.47999999998</v>
      </c>
      <c r="DK196" s="40">
        <v>197238.55</v>
      </c>
      <c r="DL196" s="40">
        <v>378605.19</v>
      </c>
      <c r="DM196" s="40">
        <v>840188.3</v>
      </c>
      <c r="DN196" s="40">
        <v>0</v>
      </c>
      <c r="DO196" s="40">
        <v>1141569.42</v>
      </c>
      <c r="DP196" s="215">
        <v>1.3587066375477972</v>
      </c>
      <c r="DQ196" s="40">
        <v>301381.11999999988</v>
      </c>
      <c r="DR196" s="40">
        <v>93010.73</v>
      </c>
      <c r="DS196" s="40">
        <v>26672.17</v>
      </c>
      <c r="DT196" s="40">
        <v>933199.03</v>
      </c>
      <c r="DU196" s="40">
        <v>0</v>
      </c>
      <c r="DV196" s="40">
        <v>1168241.5899999999</v>
      </c>
      <c r="DW196" s="215">
        <v>1.2518675571276578</v>
      </c>
      <c r="DX196" s="40">
        <v>235042.55999999982</v>
      </c>
      <c r="DY196" s="40">
        <v>54701.21</v>
      </c>
      <c r="DZ196" s="40">
        <v>0</v>
      </c>
      <c r="EA196" s="40">
        <v>987900.24</v>
      </c>
      <c r="EB196" s="40">
        <v>0</v>
      </c>
      <c r="EC196" s="40">
        <v>1168241.5899999999</v>
      </c>
      <c r="ED196" s="215">
        <v>1.1825501631622235</v>
      </c>
      <c r="EE196" s="40">
        <v>180341.34999999986</v>
      </c>
      <c r="EF196" s="40">
        <v>34425</v>
      </c>
      <c r="EG196" s="40">
        <v>0</v>
      </c>
      <c r="EH196" s="40">
        <v>1022325.24</v>
      </c>
      <c r="EI196" s="40">
        <v>0</v>
      </c>
      <c r="EJ196" s="40">
        <v>1168241.5899999999</v>
      </c>
      <c r="EK196" s="215">
        <v>1.1427298713665721</v>
      </c>
      <c r="EL196" s="40">
        <v>145916.34999999986</v>
      </c>
      <c r="EM196" s="40">
        <v>34132.550000000003</v>
      </c>
      <c r="EN196" s="40">
        <v>199174.75</v>
      </c>
      <c r="EO196" s="40">
        <v>1056457.79</v>
      </c>
      <c r="EP196" s="40">
        <v>0</v>
      </c>
      <c r="EQ196" s="40">
        <v>1367416.3399999999</v>
      </c>
      <c r="ER196" s="215">
        <v>1.2943407232578594</v>
      </c>
      <c r="ES196" s="40">
        <v>310958.54999999981</v>
      </c>
      <c r="ET196" s="40">
        <v>85375.53</v>
      </c>
      <c r="EU196" s="40">
        <v>0</v>
      </c>
      <c r="EV196" s="40">
        <v>1141833.32</v>
      </c>
      <c r="EW196" s="40">
        <v>0</v>
      </c>
      <c r="EX196" s="40">
        <v>1367416.3399999999</v>
      </c>
      <c r="EY196" s="215">
        <v>1.1975621275441495</v>
      </c>
      <c r="EZ196" s="40">
        <v>225583.01999999979</v>
      </c>
      <c r="FA196" s="40">
        <v>52912.5</v>
      </c>
      <c r="FB196" s="40">
        <v>131646.13</v>
      </c>
      <c r="FC196" s="40">
        <v>1194745.82</v>
      </c>
      <c r="FD196" s="40">
        <v>0</v>
      </c>
      <c r="FE196" s="40">
        <v>1499062.4699999997</v>
      </c>
      <c r="FF196" s="215">
        <v>1.2547124626056441</v>
      </c>
      <c r="FG196" s="40">
        <v>304316.64999999967</v>
      </c>
      <c r="FH196" s="40">
        <v>87889.29</v>
      </c>
      <c r="FI196" s="40">
        <v>0</v>
      </c>
      <c r="FJ196" s="40">
        <v>329265.3</v>
      </c>
      <c r="FK196" s="40">
        <v>0</v>
      </c>
      <c r="FL196" s="40">
        <v>97942.76999999999</v>
      </c>
      <c r="FM196" s="215">
        <v>0.29745852356746971</v>
      </c>
      <c r="FN196" s="40">
        <v>231322.53</v>
      </c>
      <c r="FO196" s="40">
        <v>0</v>
      </c>
      <c r="FP196" s="40">
        <v>238176.58</v>
      </c>
      <c r="FQ196" s="215">
        <v>0.72335766933229828</v>
      </c>
      <c r="FR196" s="40">
        <v>91088.72</v>
      </c>
      <c r="FS196" s="40">
        <v>0</v>
      </c>
      <c r="FT196" s="40">
        <v>465238.43</v>
      </c>
      <c r="FU196" s="215">
        <v>1.0073223324777922</v>
      </c>
      <c r="FV196" s="40">
        <v>3.0000000027939677E-2</v>
      </c>
      <c r="FW196" s="40">
        <v>0</v>
      </c>
      <c r="FX196" s="40">
        <v>331676.28999999998</v>
      </c>
      <c r="FY196" s="215">
        <v>1.0073223324777922</v>
      </c>
      <c r="FZ196" s="40">
        <v>-2410.9900000000052</v>
      </c>
      <c r="GA196" s="40">
        <v>0</v>
      </c>
      <c r="GB196" s="40">
        <v>331676.28999999998</v>
      </c>
      <c r="GC196" s="215">
        <v>1.0073223324777922</v>
      </c>
      <c r="GD196" s="40">
        <v>-2410.9900000000052</v>
      </c>
      <c r="GE196" s="283">
        <v>1282635.1100000001</v>
      </c>
      <c r="GF196" s="283">
        <v>548263.98</v>
      </c>
      <c r="GG196" s="284">
        <v>3272498.0300000003</v>
      </c>
      <c r="GH196" s="285"/>
    </row>
    <row r="197" spans="1:190" ht="75" customHeight="1" x14ac:dyDescent="0.3">
      <c r="A197" s="254" t="s">
        <v>1191</v>
      </c>
      <c r="B197" s="35">
        <v>185</v>
      </c>
      <c r="C197" s="35">
        <v>8</v>
      </c>
      <c r="D197" s="38" t="s">
        <v>152</v>
      </c>
      <c r="E197" s="37" t="s">
        <v>288</v>
      </c>
      <c r="F197" s="37" t="s">
        <v>534</v>
      </c>
      <c r="G197" s="41">
        <v>4</v>
      </c>
      <c r="H197" s="38" t="s">
        <v>1191</v>
      </c>
      <c r="I197" s="41" t="s">
        <v>34</v>
      </c>
      <c r="J197" s="41" t="s">
        <v>5</v>
      </c>
      <c r="K197" s="38" t="s">
        <v>222</v>
      </c>
      <c r="L197" s="38" t="s">
        <v>225</v>
      </c>
      <c r="M197" s="40">
        <v>493576</v>
      </c>
      <c r="N197" s="40">
        <v>493576</v>
      </c>
      <c r="O197" s="40">
        <v>0</v>
      </c>
      <c r="P197" s="98">
        <v>493576</v>
      </c>
      <c r="Q197" s="40">
        <v>0</v>
      </c>
      <c r="R197" s="40">
        <v>0</v>
      </c>
      <c r="S197" s="40">
        <v>0</v>
      </c>
      <c r="T197" s="40" t="s">
        <v>5</v>
      </c>
      <c r="U197" s="40">
        <v>0</v>
      </c>
      <c r="V197" s="40">
        <v>0</v>
      </c>
      <c r="W197" s="40">
        <v>0</v>
      </c>
      <c r="X197" s="40">
        <v>0</v>
      </c>
      <c r="Y197" s="40">
        <v>0</v>
      </c>
      <c r="Z197" s="40">
        <v>0</v>
      </c>
      <c r="AA197" s="40">
        <v>0</v>
      </c>
      <c r="AB197" s="40">
        <v>0</v>
      </c>
      <c r="AC197" s="40">
        <v>0</v>
      </c>
      <c r="AD197" s="40">
        <v>0</v>
      </c>
      <c r="AE197" s="40">
        <v>0</v>
      </c>
      <c r="AF197" s="40">
        <v>0</v>
      </c>
      <c r="AG197" s="40">
        <v>0</v>
      </c>
      <c r="AH197" s="40">
        <v>0</v>
      </c>
      <c r="AI197" s="40">
        <v>0</v>
      </c>
      <c r="AJ197" s="40">
        <v>0</v>
      </c>
      <c r="AK197" s="40">
        <v>0</v>
      </c>
      <c r="AL197" s="40">
        <v>0</v>
      </c>
      <c r="AM197" s="40">
        <v>0</v>
      </c>
      <c r="AN197" s="40">
        <v>0</v>
      </c>
      <c r="AO197" s="40">
        <v>0</v>
      </c>
      <c r="AP197" s="40">
        <v>0</v>
      </c>
      <c r="AQ197" s="40">
        <v>0</v>
      </c>
      <c r="AR197" s="40">
        <v>0</v>
      </c>
      <c r="AS197" s="40">
        <v>0</v>
      </c>
      <c r="AT197" s="40">
        <v>0</v>
      </c>
      <c r="AU197" s="40">
        <v>0</v>
      </c>
      <c r="AV197" s="40">
        <v>0</v>
      </c>
      <c r="AW197" s="40">
        <v>0</v>
      </c>
      <c r="AX197" s="40">
        <v>0</v>
      </c>
      <c r="AY197" s="40">
        <v>0</v>
      </c>
      <c r="AZ197" s="40">
        <v>0</v>
      </c>
      <c r="BA197" s="40">
        <v>0</v>
      </c>
      <c r="BB197" s="40">
        <v>0</v>
      </c>
      <c r="BC197" s="40">
        <v>0</v>
      </c>
      <c r="BD197" s="40">
        <v>0</v>
      </c>
      <c r="BE197" s="40">
        <v>0</v>
      </c>
      <c r="BF197" s="40">
        <v>0</v>
      </c>
      <c r="BG197" s="40">
        <v>0</v>
      </c>
      <c r="BH197" s="40">
        <v>0</v>
      </c>
      <c r="BI197" s="40">
        <v>0</v>
      </c>
      <c r="BJ197" s="40">
        <v>0</v>
      </c>
      <c r="BK197" s="40">
        <v>0</v>
      </c>
      <c r="BL197" s="40">
        <v>0</v>
      </c>
      <c r="BM197" s="40">
        <v>0</v>
      </c>
      <c r="BN197" s="40">
        <v>0</v>
      </c>
      <c r="BO197" s="40">
        <v>0</v>
      </c>
      <c r="BP197" s="40">
        <v>0</v>
      </c>
      <c r="BQ197" s="40">
        <v>0</v>
      </c>
      <c r="BR197" s="40">
        <v>0</v>
      </c>
      <c r="BS197" s="40">
        <v>0</v>
      </c>
      <c r="BT197" s="40">
        <v>0</v>
      </c>
      <c r="BU197" s="40">
        <v>0</v>
      </c>
      <c r="BV197" s="40">
        <v>0</v>
      </c>
      <c r="BW197" s="40">
        <v>0</v>
      </c>
      <c r="BX197" s="40">
        <v>0</v>
      </c>
      <c r="BY197" s="40">
        <v>0</v>
      </c>
      <c r="BZ197" s="40">
        <v>0</v>
      </c>
      <c r="CA197" s="40">
        <v>0</v>
      </c>
      <c r="CB197" s="40">
        <v>0</v>
      </c>
      <c r="CC197" s="40">
        <v>0</v>
      </c>
      <c r="CD197" s="40">
        <v>0</v>
      </c>
      <c r="CE197" s="40">
        <v>0</v>
      </c>
      <c r="CF197" s="40">
        <v>0</v>
      </c>
      <c r="CG197" s="40">
        <v>0</v>
      </c>
      <c r="CH197" s="40">
        <v>0</v>
      </c>
      <c r="CI197" s="40">
        <v>0</v>
      </c>
      <c r="CJ197" s="40">
        <v>0</v>
      </c>
      <c r="CK197" s="40">
        <v>0</v>
      </c>
      <c r="CL197" s="40">
        <v>0</v>
      </c>
      <c r="CM197" s="40">
        <v>0</v>
      </c>
      <c r="CN197" s="40">
        <v>0</v>
      </c>
      <c r="CO197" s="40">
        <v>0</v>
      </c>
      <c r="CP197" s="40">
        <v>0</v>
      </c>
      <c r="CQ197" s="40">
        <v>0</v>
      </c>
      <c r="CR197" s="40">
        <v>0</v>
      </c>
      <c r="CS197" s="40">
        <v>0</v>
      </c>
      <c r="CT197" s="40">
        <v>0</v>
      </c>
      <c r="CU197" s="173" t="s">
        <v>1327</v>
      </c>
      <c r="CV197" s="40">
        <v>0</v>
      </c>
      <c r="CW197" s="40">
        <v>0</v>
      </c>
      <c r="CX197" s="40">
        <v>0</v>
      </c>
      <c r="CY197" s="40">
        <v>0</v>
      </c>
      <c r="CZ197" s="40">
        <v>0</v>
      </c>
      <c r="DA197" s="40">
        <v>0</v>
      </c>
      <c r="DB197" s="215" t="s">
        <v>1327</v>
      </c>
      <c r="DC197" s="40">
        <v>0</v>
      </c>
      <c r="DD197" s="40">
        <v>0</v>
      </c>
      <c r="DE197" s="40">
        <v>0</v>
      </c>
      <c r="DF197" s="40">
        <v>0</v>
      </c>
      <c r="DG197" s="40">
        <v>0</v>
      </c>
      <c r="DH197" s="40">
        <v>0</v>
      </c>
      <c r="DI197" s="215" t="s">
        <v>1327</v>
      </c>
      <c r="DJ197" s="40">
        <v>0</v>
      </c>
      <c r="DK197" s="40">
        <v>0</v>
      </c>
      <c r="DL197" s="40">
        <v>0</v>
      </c>
      <c r="DM197" s="40">
        <v>0</v>
      </c>
      <c r="DN197" s="40">
        <v>0</v>
      </c>
      <c r="DO197" s="40">
        <v>0</v>
      </c>
      <c r="DP197" s="215" t="s">
        <v>1327</v>
      </c>
      <c r="DQ197" s="40">
        <v>0</v>
      </c>
      <c r="DR197" s="40">
        <v>0</v>
      </c>
      <c r="DS197" s="40">
        <v>0</v>
      </c>
      <c r="DT197" s="40">
        <v>0</v>
      </c>
      <c r="DU197" s="40">
        <v>0</v>
      </c>
      <c r="DV197" s="40">
        <v>0</v>
      </c>
      <c r="DW197" s="215" t="s">
        <v>1327</v>
      </c>
      <c r="DX197" s="40">
        <v>0</v>
      </c>
      <c r="DY197" s="40">
        <v>0</v>
      </c>
      <c r="DZ197" s="40">
        <v>0</v>
      </c>
      <c r="EA197" s="40">
        <v>0</v>
      </c>
      <c r="EB197" s="40">
        <v>0</v>
      </c>
      <c r="EC197" s="40">
        <v>0</v>
      </c>
      <c r="ED197" s="215" t="s">
        <v>1327</v>
      </c>
      <c r="EE197" s="40">
        <v>0</v>
      </c>
      <c r="EF197" s="40">
        <v>0</v>
      </c>
      <c r="EG197" s="40">
        <v>0</v>
      </c>
      <c r="EH197" s="40">
        <v>0</v>
      </c>
      <c r="EI197" s="40">
        <v>0</v>
      </c>
      <c r="EJ197" s="40">
        <v>0</v>
      </c>
      <c r="EK197" s="215" t="s">
        <v>1327</v>
      </c>
      <c r="EL197" s="40">
        <v>0</v>
      </c>
      <c r="EM197" s="40">
        <v>0</v>
      </c>
      <c r="EN197" s="40">
        <v>0</v>
      </c>
      <c r="EO197" s="40">
        <v>0</v>
      </c>
      <c r="EP197" s="40">
        <v>0</v>
      </c>
      <c r="EQ197" s="40">
        <v>0</v>
      </c>
      <c r="ER197" s="215" t="s">
        <v>1327</v>
      </c>
      <c r="ES197" s="40">
        <v>0</v>
      </c>
      <c r="ET197" s="40">
        <v>0</v>
      </c>
      <c r="EU197" s="40">
        <v>0</v>
      </c>
      <c r="EV197" s="40">
        <v>0</v>
      </c>
      <c r="EW197" s="40">
        <v>0</v>
      </c>
      <c r="EX197" s="40">
        <v>0</v>
      </c>
      <c r="EY197" s="215" t="s">
        <v>1327</v>
      </c>
      <c r="EZ197" s="40">
        <v>0</v>
      </c>
      <c r="FA197" s="40">
        <v>0</v>
      </c>
      <c r="FB197" s="40">
        <v>0</v>
      </c>
      <c r="FC197" s="40">
        <v>0</v>
      </c>
      <c r="FD197" s="40">
        <v>0</v>
      </c>
      <c r="FE197" s="40">
        <v>0</v>
      </c>
      <c r="FF197" s="215" t="s">
        <v>1327</v>
      </c>
      <c r="FG197" s="40">
        <v>0</v>
      </c>
      <c r="FH197" s="40">
        <v>277667.25</v>
      </c>
      <c r="FI197" s="40">
        <v>0</v>
      </c>
      <c r="FJ197" s="40">
        <v>388793.87</v>
      </c>
      <c r="FK197" s="40">
        <v>0</v>
      </c>
      <c r="FL197" s="40">
        <v>62270.879999999997</v>
      </c>
      <c r="FM197" s="215">
        <v>0.16016425361850484</v>
      </c>
      <c r="FN197" s="40">
        <v>326522.99</v>
      </c>
      <c r="FO197" s="40">
        <v>0</v>
      </c>
      <c r="FP197" s="40">
        <v>62270.879999999997</v>
      </c>
      <c r="FQ197" s="215">
        <v>0.16016425361850484</v>
      </c>
      <c r="FR197" s="40">
        <v>326522.99</v>
      </c>
      <c r="FS197" s="40">
        <v>0</v>
      </c>
      <c r="FT197" s="40">
        <v>261742.88999999996</v>
      </c>
      <c r="FU197" s="215">
        <v>0.16016425361850484</v>
      </c>
      <c r="FV197" s="40">
        <v>78539.83</v>
      </c>
      <c r="FW197" s="40">
        <v>0</v>
      </c>
      <c r="FX197" s="40">
        <v>388793.87</v>
      </c>
      <c r="FY197" s="215">
        <v>1</v>
      </c>
      <c r="FZ197" s="40">
        <v>0</v>
      </c>
      <c r="GA197" s="40">
        <v>0</v>
      </c>
      <c r="GB197" s="40">
        <v>392115.31</v>
      </c>
      <c r="GC197" s="215">
        <v>1.0085429330457294</v>
      </c>
      <c r="GD197" s="40">
        <v>-3321.44</v>
      </c>
      <c r="GE197" s="283">
        <v>277667.25</v>
      </c>
      <c r="GF197" s="283">
        <v>215908.75</v>
      </c>
      <c r="GG197" s="284">
        <v>493576</v>
      </c>
      <c r="GH197" s="285"/>
    </row>
    <row r="198" spans="1:190" ht="75" customHeight="1" x14ac:dyDescent="0.3">
      <c r="A198" s="254" t="s">
        <v>1208</v>
      </c>
      <c r="B198" s="35">
        <v>186</v>
      </c>
      <c r="C198" s="35">
        <v>8</v>
      </c>
      <c r="D198" s="36" t="s">
        <v>159</v>
      </c>
      <c r="E198" s="37" t="s">
        <v>299</v>
      </c>
      <c r="F198" s="37" t="s">
        <v>545</v>
      </c>
      <c r="G198" s="38" t="s">
        <v>33</v>
      </c>
      <c r="H198" s="38" t="s">
        <v>1208</v>
      </c>
      <c r="I198" s="38" t="s">
        <v>34</v>
      </c>
      <c r="J198" s="38" t="s">
        <v>4</v>
      </c>
      <c r="K198" s="38" t="s">
        <v>222</v>
      </c>
      <c r="L198" s="38" t="s">
        <v>225</v>
      </c>
      <c r="M198" s="40">
        <v>7191280</v>
      </c>
      <c r="N198" s="40">
        <v>7191280</v>
      </c>
      <c r="O198" s="40">
        <v>0</v>
      </c>
      <c r="P198" s="40">
        <v>0</v>
      </c>
      <c r="Q198" s="98">
        <v>7191280</v>
      </c>
      <c r="R198" s="40">
        <v>0</v>
      </c>
      <c r="S198" s="40">
        <v>0</v>
      </c>
      <c r="T198" s="40" t="s">
        <v>4</v>
      </c>
      <c r="U198" s="40">
        <v>0</v>
      </c>
      <c r="V198" s="40">
        <v>234516.74000000002</v>
      </c>
      <c r="W198" s="40">
        <v>0</v>
      </c>
      <c r="X198" s="40">
        <v>0</v>
      </c>
      <c r="Y198" s="40">
        <v>0</v>
      </c>
      <c r="Z198" s="40">
        <v>61726</v>
      </c>
      <c r="AA198" s="40">
        <v>0</v>
      </c>
      <c r="AB198" s="40">
        <v>0</v>
      </c>
      <c r="AC198" s="40">
        <v>121115.38</v>
      </c>
      <c r="AD198" s="40">
        <v>0</v>
      </c>
      <c r="AE198" s="40">
        <v>0</v>
      </c>
      <c r="AF198" s="40">
        <v>0</v>
      </c>
      <c r="AG198" s="40">
        <v>210925.15</v>
      </c>
      <c r="AH198" s="40">
        <v>0</v>
      </c>
      <c r="AI198" s="40">
        <v>393766.53</v>
      </c>
      <c r="AJ198" s="40">
        <v>628283.27</v>
      </c>
      <c r="AK198" s="40">
        <v>1322835.28</v>
      </c>
      <c r="AL198" s="40">
        <v>1951118.55</v>
      </c>
      <c r="AM198" s="40">
        <v>436467.67</v>
      </c>
      <c r="AN198" s="40">
        <v>0</v>
      </c>
      <c r="AO198" s="40">
        <v>355109.76</v>
      </c>
      <c r="AP198" s="40">
        <v>0</v>
      </c>
      <c r="AQ198" s="40">
        <v>415342.07</v>
      </c>
      <c r="AR198" s="40">
        <v>0</v>
      </c>
      <c r="AS198" s="40">
        <v>0</v>
      </c>
      <c r="AT198" s="40">
        <v>0</v>
      </c>
      <c r="AU198" s="40">
        <v>396073.53</v>
      </c>
      <c r="AV198" s="40">
        <v>0</v>
      </c>
      <c r="AW198" s="40">
        <v>0</v>
      </c>
      <c r="AX198" s="40">
        <v>456242.99</v>
      </c>
      <c r="AY198" s="40">
        <v>2059236.02</v>
      </c>
      <c r="AZ198" s="40">
        <v>4010354.5700000003</v>
      </c>
      <c r="BA198" s="40">
        <v>0</v>
      </c>
      <c r="BB198" s="40">
        <v>443309.08</v>
      </c>
      <c r="BC198" s="40">
        <v>0</v>
      </c>
      <c r="BD198" s="40">
        <v>0</v>
      </c>
      <c r="BE198" s="40">
        <v>0</v>
      </c>
      <c r="BF198" s="40">
        <v>244560.48</v>
      </c>
      <c r="BG198" s="40">
        <v>0</v>
      </c>
      <c r="BH198" s="40">
        <v>216068.75</v>
      </c>
      <c r="BI198" s="40">
        <v>0</v>
      </c>
      <c r="BJ198" s="40">
        <v>0</v>
      </c>
      <c r="BK198" s="40">
        <v>0</v>
      </c>
      <c r="BL198" s="40">
        <v>280908.63</v>
      </c>
      <c r="BM198" s="40">
        <v>1184846.94</v>
      </c>
      <c r="BN198" s="40">
        <v>0</v>
      </c>
      <c r="BO198" s="40">
        <v>0</v>
      </c>
      <c r="BP198" s="40">
        <v>287466.34999999998</v>
      </c>
      <c r="BQ198" s="40">
        <v>0</v>
      </c>
      <c r="BR198" s="40">
        <v>0</v>
      </c>
      <c r="BS198" s="40">
        <v>151080.95999999999</v>
      </c>
      <c r="BT198" s="40">
        <v>0</v>
      </c>
      <c r="BU198" s="40">
        <v>0</v>
      </c>
      <c r="BV198" s="40">
        <v>163510.28</v>
      </c>
      <c r="BW198" s="40">
        <v>0</v>
      </c>
      <c r="BX198" s="40">
        <v>0</v>
      </c>
      <c r="BY198" s="40">
        <v>0</v>
      </c>
      <c r="BZ198" s="40">
        <v>602057.59</v>
      </c>
      <c r="CA198" s="40">
        <v>214992.93</v>
      </c>
      <c r="CB198" s="40">
        <v>0</v>
      </c>
      <c r="CC198" s="40">
        <v>0</v>
      </c>
      <c r="CD198" s="40">
        <v>0</v>
      </c>
      <c r="CE198" s="40">
        <v>214219.2</v>
      </c>
      <c r="CF198" s="40">
        <v>0</v>
      </c>
      <c r="CG198" s="40">
        <v>250399.85</v>
      </c>
      <c r="CH198" s="40">
        <v>0</v>
      </c>
      <c r="CI198" s="40">
        <v>202270.34</v>
      </c>
      <c r="CJ198" s="40">
        <v>0</v>
      </c>
      <c r="CK198" s="40">
        <v>0</v>
      </c>
      <c r="CL198" s="40">
        <v>105848.49</v>
      </c>
      <c r="CM198" s="40">
        <v>987730.80999999994</v>
      </c>
      <c r="CN198" s="40">
        <v>7033742.629999999</v>
      </c>
      <c r="CO198" s="40">
        <v>0</v>
      </c>
      <c r="CP198" s="40">
        <v>0</v>
      </c>
      <c r="CQ198" s="40">
        <v>0</v>
      </c>
      <c r="CR198" s="40">
        <v>0</v>
      </c>
      <c r="CS198" s="40">
        <v>0</v>
      </c>
      <c r="CT198" s="40">
        <v>0</v>
      </c>
      <c r="CU198" s="173" t="s">
        <v>1327</v>
      </c>
      <c r="CV198" s="40">
        <v>0</v>
      </c>
      <c r="CW198" s="40">
        <v>0</v>
      </c>
      <c r="CX198" s="40">
        <v>63370.109999999986</v>
      </c>
      <c r="CY198" s="40">
        <v>0</v>
      </c>
      <c r="CZ198" s="40">
        <v>0</v>
      </c>
      <c r="DA198" s="40">
        <v>63370.109999999986</v>
      </c>
      <c r="DB198" s="215" t="s">
        <v>1327</v>
      </c>
      <c r="DC198" s="40">
        <v>63370.109999999986</v>
      </c>
      <c r="DD198" s="40">
        <v>63370.11</v>
      </c>
      <c r="DE198" s="40">
        <v>0</v>
      </c>
      <c r="DF198" s="40">
        <v>63370.11</v>
      </c>
      <c r="DG198" s="40">
        <v>0</v>
      </c>
      <c r="DH198" s="40">
        <v>63370.109999999986</v>
      </c>
      <c r="DI198" s="215">
        <v>0.99999999999999978</v>
      </c>
      <c r="DJ198" s="40">
        <v>0</v>
      </c>
      <c r="DK198" s="40">
        <v>0</v>
      </c>
      <c r="DL198" s="40">
        <v>54719.75</v>
      </c>
      <c r="DM198" s="40">
        <v>63370.11</v>
      </c>
      <c r="DN198" s="40">
        <v>0</v>
      </c>
      <c r="DO198" s="40">
        <v>118089.85999999999</v>
      </c>
      <c r="DP198" s="215">
        <v>1.8634946349312</v>
      </c>
      <c r="DQ198" s="40">
        <v>54719.749999999985</v>
      </c>
      <c r="DR198" s="40">
        <v>36125</v>
      </c>
      <c r="DS198" s="40">
        <v>0</v>
      </c>
      <c r="DT198" s="40">
        <v>99495.11</v>
      </c>
      <c r="DU198" s="40">
        <v>0</v>
      </c>
      <c r="DV198" s="40">
        <v>118089.85999999999</v>
      </c>
      <c r="DW198" s="215">
        <v>1.1868910944467521</v>
      </c>
      <c r="DX198" s="40">
        <v>18594.749999999985</v>
      </c>
      <c r="DY198" s="40">
        <v>0</v>
      </c>
      <c r="DZ198" s="40">
        <v>0</v>
      </c>
      <c r="EA198" s="40">
        <v>99495.11</v>
      </c>
      <c r="EB198" s="40">
        <v>0</v>
      </c>
      <c r="EC198" s="40">
        <v>118089.85999999999</v>
      </c>
      <c r="ED198" s="215">
        <v>1.1868910944467521</v>
      </c>
      <c r="EE198" s="40">
        <v>18594.749999999985</v>
      </c>
      <c r="EF198" s="40">
        <v>0</v>
      </c>
      <c r="EG198" s="40">
        <v>59443.960000000021</v>
      </c>
      <c r="EH198" s="40">
        <v>99495.11</v>
      </c>
      <c r="EI198" s="40">
        <v>0</v>
      </c>
      <c r="EJ198" s="40">
        <v>177533.82</v>
      </c>
      <c r="EK198" s="215">
        <v>1.7843471905302684</v>
      </c>
      <c r="EL198" s="40">
        <v>78038.710000000006</v>
      </c>
      <c r="EM198" s="40">
        <v>36125</v>
      </c>
      <c r="EN198" s="40">
        <v>0</v>
      </c>
      <c r="EO198" s="40">
        <v>135620.10999999999</v>
      </c>
      <c r="EP198" s="40">
        <v>0</v>
      </c>
      <c r="EQ198" s="40">
        <v>177533.82</v>
      </c>
      <c r="ER198" s="215">
        <v>1.3090523226975705</v>
      </c>
      <c r="ES198" s="40">
        <v>41913.710000000021</v>
      </c>
      <c r="ET198" s="40">
        <v>0</v>
      </c>
      <c r="EU198" s="40">
        <v>0</v>
      </c>
      <c r="EV198" s="40">
        <v>135620.10999999999</v>
      </c>
      <c r="EW198" s="40">
        <v>0</v>
      </c>
      <c r="EX198" s="40">
        <v>177533.82</v>
      </c>
      <c r="EY198" s="215">
        <v>1.3090523226975705</v>
      </c>
      <c r="EZ198" s="40">
        <v>41913.710000000021</v>
      </c>
      <c r="FA198" s="40">
        <v>0</v>
      </c>
      <c r="FB198" s="40">
        <v>71218.899999999994</v>
      </c>
      <c r="FC198" s="40">
        <v>135620.10999999999</v>
      </c>
      <c r="FD198" s="40">
        <v>0</v>
      </c>
      <c r="FE198" s="40">
        <v>248752.72</v>
      </c>
      <c r="FF198" s="215">
        <v>1.834187569970265</v>
      </c>
      <c r="FG198" s="40">
        <v>113132.61000000002</v>
      </c>
      <c r="FH198" s="40">
        <v>36125</v>
      </c>
      <c r="FI198" s="40">
        <v>0</v>
      </c>
      <c r="FJ198" s="40">
        <v>131426.9</v>
      </c>
      <c r="FK198" s="40">
        <v>0</v>
      </c>
      <c r="FL198" s="40">
        <v>0</v>
      </c>
      <c r="FM198" s="215">
        <v>0</v>
      </c>
      <c r="FN198" s="40">
        <v>131426.9</v>
      </c>
      <c r="FO198" s="40">
        <v>0</v>
      </c>
      <c r="FP198" s="40">
        <v>0</v>
      </c>
      <c r="FQ198" s="215">
        <v>0</v>
      </c>
      <c r="FR198" s="40">
        <v>131426.9</v>
      </c>
      <c r="FS198" s="40">
        <v>0</v>
      </c>
      <c r="FT198" s="40">
        <v>224489.9</v>
      </c>
      <c r="FU198" s="215">
        <v>0</v>
      </c>
      <c r="FV198" s="40">
        <v>0.17999999999301508</v>
      </c>
      <c r="FW198" s="40">
        <v>0</v>
      </c>
      <c r="FX198" s="40">
        <v>138343.79</v>
      </c>
      <c r="FY198" s="215">
        <v>1.0526291801754437</v>
      </c>
      <c r="FZ198" s="40">
        <v>-6916.890000000014</v>
      </c>
      <c r="GA198" s="40">
        <v>0</v>
      </c>
      <c r="GB198" s="40">
        <v>138343.79</v>
      </c>
      <c r="GC198" s="215">
        <v>1.0526291801754437</v>
      </c>
      <c r="GD198" s="40">
        <v>-6916.890000000014</v>
      </c>
      <c r="GE198" s="283">
        <v>171745.11</v>
      </c>
      <c r="GF198" s="283">
        <v>234523.89</v>
      </c>
      <c r="GG198" s="284">
        <v>7191258.9099999992</v>
      </c>
      <c r="GH198" s="285"/>
    </row>
    <row r="199" spans="1:190" ht="75" customHeight="1" x14ac:dyDescent="0.3">
      <c r="A199" s="254" t="s">
        <v>1217</v>
      </c>
      <c r="B199" s="35">
        <v>187</v>
      </c>
      <c r="C199" s="35">
        <v>9</v>
      </c>
      <c r="D199" s="36" t="s">
        <v>99</v>
      </c>
      <c r="E199" s="37" t="s">
        <v>308</v>
      </c>
      <c r="F199" s="37" t="s">
        <v>554</v>
      </c>
      <c r="G199" s="38" t="s">
        <v>33</v>
      </c>
      <c r="H199" s="38" t="s">
        <v>1217</v>
      </c>
      <c r="I199" s="38" t="s">
        <v>89</v>
      </c>
      <c r="J199" s="38" t="s">
        <v>4</v>
      </c>
      <c r="K199" s="38" t="s">
        <v>222</v>
      </c>
      <c r="L199" s="38" t="s">
        <v>225</v>
      </c>
      <c r="M199" s="40">
        <v>68087520</v>
      </c>
      <c r="N199" s="40">
        <v>68087520</v>
      </c>
      <c r="O199" s="40">
        <v>0</v>
      </c>
      <c r="P199" s="40">
        <v>0</v>
      </c>
      <c r="Q199" s="98">
        <v>68087520</v>
      </c>
      <c r="R199" s="40">
        <v>0</v>
      </c>
      <c r="S199" s="40">
        <v>0</v>
      </c>
      <c r="T199" s="40" t="s">
        <v>4</v>
      </c>
      <c r="U199" s="40">
        <v>0</v>
      </c>
      <c r="V199" s="40">
        <v>3122147.01</v>
      </c>
      <c r="W199" s="40">
        <v>0</v>
      </c>
      <c r="X199" s="40">
        <v>0</v>
      </c>
      <c r="Y199" s="40">
        <v>7923.9</v>
      </c>
      <c r="Z199" s="40">
        <v>0</v>
      </c>
      <c r="AA199" s="40">
        <v>1116651.8799999999</v>
      </c>
      <c r="AB199" s="40">
        <v>0</v>
      </c>
      <c r="AC199" s="40">
        <v>999220.74</v>
      </c>
      <c r="AD199" s="40">
        <v>0</v>
      </c>
      <c r="AE199" s="40">
        <v>0</v>
      </c>
      <c r="AF199" s="40">
        <v>0</v>
      </c>
      <c r="AG199" s="40">
        <v>0</v>
      </c>
      <c r="AH199" s="40">
        <v>2353413.5099999998</v>
      </c>
      <c r="AI199" s="40">
        <v>4477210.0299999993</v>
      </c>
      <c r="AJ199" s="40">
        <v>7599357.0399999991</v>
      </c>
      <c r="AK199" s="40">
        <v>5101922.95</v>
      </c>
      <c r="AL199" s="40">
        <v>12701279.989999998</v>
      </c>
      <c r="AM199" s="40">
        <v>11046.93</v>
      </c>
      <c r="AN199" s="40">
        <v>0</v>
      </c>
      <c r="AO199" s="40">
        <v>0</v>
      </c>
      <c r="AP199" s="40">
        <v>1227600.6499999999</v>
      </c>
      <c r="AQ199" s="40">
        <v>0</v>
      </c>
      <c r="AR199" s="40">
        <v>1056026.3</v>
      </c>
      <c r="AS199" s="40">
        <v>0</v>
      </c>
      <c r="AT199" s="40">
        <v>0</v>
      </c>
      <c r="AU199" s="40">
        <v>0</v>
      </c>
      <c r="AV199" s="40">
        <v>1428704.01</v>
      </c>
      <c r="AW199" s="40">
        <v>0</v>
      </c>
      <c r="AX199" s="40">
        <v>0</v>
      </c>
      <c r="AY199" s="40">
        <v>3723377.8899999997</v>
      </c>
      <c r="AZ199" s="40">
        <v>16424657.879999999</v>
      </c>
      <c r="BA199" s="40">
        <v>0</v>
      </c>
      <c r="BB199" s="40">
        <v>1200000.6399999999</v>
      </c>
      <c r="BC199" s="40">
        <v>1293291.31</v>
      </c>
      <c r="BD199" s="40">
        <v>0</v>
      </c>
      <c r="BE199" s="40">
        <v>288783.25</v>
      </c>
      <c r="BF199" s="40">
        <v>0</v>
      </c>
      <c r="BG199" s="40">
        <v>1352030.59</v>
      </c>
      <c r="BH199" s="40">
        <v>0</v>
      </c>
      <c r="BI199" s="40">
        <v>0</v>
      </c>
      <c r="BJ199" s="40">
        <v>1503856.54</v>
      </c>
      <c r="BK199" s="40">
        <v>0</v>
      </c>
      <c r="BL199" s="40">
        <v>0</v>
      </c>
      <c r="BM199" s="40">
        <v>5637962.3300000001</v>
      </c>
      <c r="BN199" s="40">
        <v>3033563.96</v>
      </c>
      <c r="BO199" s="40">
        <v>0</v>
      </c>
      <c r="BP199" s="40">
        <v>0</v>
      </c>
      <c r="BQ199" s="40">
        <v>2267819.52</v>
      </c>
      <c r="BR199" s="40">
        <v>0</v>
      </c>
      <c r="BS199" s="40">
        <v>2198432.58</v>
      </c>
      <c r="BT199" s="40">
        <v>0</v>
      </c>
      <c r="BU199" s="40">
        <v>0</v>
      </c>
      <c r="BV199" s="40">
        <v>0</v>
      </c>
      <c r="BW199" s="40">
        <v>2644789.6800000002</v>
      </c>
      <c r="BX199" s="40">
        <v>0</v>
      </c>
      <c r="BY199" s="40">
        <v>0</v>
      </c>
      <c r="BZ199" s="40">
        <v>10144605.74</v>
      </c>
      <c r="CA199" s="40">
        <v>4185332.67</v>
      </c>
      <c r="CB199" s="40">
        <v>0</v>
      </c>
      <c r="CC199" s="40">
        <v>0</v>
      </c>
      <c r="CD199" s="40">
        <v>5016751.0999999996</v>
      </c>
      <c r="CE199" s="40">
        <v>0</v>
      </c>
      <c r="CF199" s="40">
        <v>7921.480000000447</v>
      </c>
      <c r="CG199" s="40">
        <v>1699707.29</v>
      </c>
      <c r="CH199" s="40">
        <v>6741.5599999999995</v>
      </c>
      <c r="CI199" s="40">
        <v>0</v>
      </c>
      <c r="CJ199" s="40">
        <v>2187191.9700000002</v>
      </c>
      <c r="CK199" s="40">
        <v>0</v>
      </c>
      <c r="CL199" s="40">
        <v>3170039.23</v>
      </c>
      <c r="CM199" s="40">
        <v>16273685.300000001</v>
      </c>
      <c r="CN199" s="40">
        <v>63949524</v>
      </c>
      <c r="CO199" s="40">
        <v>0</v>
      </c>
      <c r="CP199" s="40">
        <v>0</v>
      </c>
      <c r="CQ199" s="40">
        <v>109.98</v>
      </c>
      <c r="CR199" s="40">
        <v>0</v>
      </c>
      <c r="CS199" s="40">
        <v>0</v>
      </c>
      <c r="CT199" s="40">
        <v>109.98</v>
      </c>
      <c r="CU199" s="173" t="s">
        <v>1327</v>
      </c>
      <c r="CV199" s="40">
        <v>109.98</v>
      </c>
      <c r="CW199" s="40">
        <v>109.98</v>
      </c>
      <c r="CX199" s="40">
        <v>0</v>
      </c>
      <c r="CY199" s="40">
        <v>109.98</v>
      </c>
      <c r="CZ199" s="40">
        <v>0</v>
      </c>
      <c r="DA199" s="40">
        <v>109.98</v>
      </c>
      <c r="DB199" s="215">
        <v>1</v>
      </c>
      <c r="DC199" s="40">
        <v>0</v>
      </c>
      <c r="DD199" s="40">
        <v>0</v>
      </c>
      <c r="DE199" s="40">
        <v>3768758.39</v>
      </c>
      <c r="DF199" s="40">
        <v>109.98</v>
      </c>
      <c r="DG199" s="40">
        <v>0</v>
      </c>
      <c r="DH199" s="40">
        <v>3768868.37</v>
      </c>
      <c r="DI199" s="215">
        <v>34268.670394617206</v>
      </c>
      <c r="DJ199" s="40">
        <v>3768758.39</v>
      </c>
      <c r="DK199" s="40">
        <v>3768758.63</v>
      </c>
      <c r="DL199" s="40">
        <v>0</v>
      </c>
      <c r="DM199" s="40">
        <v>3768868.61</v>
      </c>
      <c r="DN199" s="40">
        <v>0</v>
      </c>
      <c r="DO199" s="40">
        <v>3768868.37</v>
      </c>
      <c r="DP199" s="215">
        <v>0.99999993632041217</v>
      </c>
      <c r="DQ199" s="40">
        <v>-0.23999999975785613</v>
      </c>
      <c r="DR199" s="40">
        <v>0</v>
      </c>
      <c r="DS199" s="40">
        <v>3872358.41</v>
      </c>
      <c r="DT199" s="40">
        <v>3768868.61</v>
      </c>
      <c r="DU199" s="40">
        <v>0</v>
      </c>
      <c r="DV199" s="40">
        <v>7641226.7800000003</v>
      </c>
      <c r="DW199" s="215">
        <v>2.0274590522273477</v>
      </c>
      <c r="DX199" s="40">
        <v>3872358.1700000004</v>
      </c>
      <c r="DY199" s="40">
        <v>3064282.03</v>
      </c>
      <c r="DZ199" s="40">
        <v>1507.55</v>
      </c>
      <c r="EA199" s="40">
        <v>6833150.6399999997</v>
      </c>
      <c r="EB199" s="40">
        <v>0</v>
      </c>
      <c r="EC199" s="40">
        <v>7642734.3300000001</v>
      </c>
      <c r="ED199" s="215">
        <v>1.118478829554971</v>
      </c>
      <c r="EE199" s="40">
        <v>809583.69000000041</v>
      </c>
      <c r="EF199" s="40">
        <v>0</v>
      </c>
      <c r="EG199" s="40">
        <v>0</v>
      </c>
      <c r="EH199" s="40">
        <v>6833150.6399999997</v>
      </c>
      <c r="EI199" s="40">
        <v>0</v>
      </c>
      <c r="EJ199" s="40">
        <v>7642734.3300000001</v>
      </c>
      <c r="EK199" s="215">
        <v>1.118478829554971</v>
      </c>
      <c r="EL199" s="40">
        <v>809583.69000000041</v>
      </c>
      <c r="EM199" s="40">
        <v>0</v>
      </c>
      <c r="EN199" s="40">
        <v>4660405.08</v>
      </c>
      <c r="EO199" s="40">
        <v>6833150.6399999997</v>
      </c>
      <c r="EP199" s="40">
        <v>0</v>
      </c>
      <c r="EQ199" s="40">
        <v>12303139.41</v>
      </c>
      <c r="ER199" s="215">
        <v>1.8005075635212398</v>
      </c>
      <c r="ES199" s="40">
        <v>5469988.7700000005</v>
      </c>
      <c r="ET199" s="40">
        <v>3167829.78</v>
      </c>
      <c r="EU199" s="40">
        <v>0</v>
      </c>
      <c r="EV199" s="40">
        <v>10000980.42</v>
      </c>
      <c r="EW199" s="40">
        <v>0</v>
      </c>
      <c r="EX199" s="40">
        <v>12303139.41</v>
      </c>
      <c r="EY199" s="215">
        <v>1.2301933303855024</v>
      </c>
      <c r="EZ199" s="40">
        <v>2302158.9900000002</v>
      </c>
      <c r="FA199" s="40">
        <v>0</v>
      </c>
      <c r="FB199" s="40">
        <v>0</v>
      </c>
      <c r="FC199" s="40">
        <v>10000980.42</v>
      </c>
      <c r="FD199" s="40">
        <v>0</v>
      </c>
      <c r="FE199" s="40">
        <v>12303139.41</v>
      </c>
      <c r="FF199" s="215">
        <v>1.2301933303855024</v>
      </c>
      <c r="FG199" s="40">
        <v>2302158.9900000002</v>
      </c>
      <c r="FH199" s="40">
        <v>0</v>
      </c>
      <c r="FI199" s="40">
        <v>3165473.34</v>
      </c>
      <c r="FJ199" s="40">
        <v>1099485.99</v>
      </c>
      <c r="FK199" s="40">
        <v>0</v>
      </c>
      <c r="FL199" s="40">
        <v>0</v>
      </c>
      <c r="FM199" s="215">
        <v>0</v>
      </c>
      <c r="FN199" s="40">
        <v>1099485.99</v>
      </c>
      <c r="FO199" s="40">
        <v>0</v>
      </c>
      <c r="FP199" s="40">
        <v>0</v>
      </c>
      <c r="FQ199" s="215">
        <v>0</v>
      </c>
      <c r="FR199" s="40">
        <v>1099485.99</v>
      </c>
      <c r="FS199" s="40">
        <v>0</v>
      </c>
      <c r="FT199" s="40">
        <v>156834.28999999998</v>
      </c>
      <c r="FU199" s="215">
        <v>0</v>
      </c>
      <c r="FV199" s="40">
        <v>807203.97</v>
      </c>
      <c r="FW199" s="40">
        <v>0</v>
      </c>
      <c r="FX199" s="40">
        <v>1110830.76</v>
      </c>
      <c r="FY199" s="215">
        <v>1.0103182488027882</v>
      </c>
      <c r="FZ199" s="40">
        <v>-11344.770000000019</v>
      </c>
      <c r="GA199" s="40">
        <v>0</v>
      </c>
      <c r="GB199" s="40">
        <v>1110830.76</v>
      </c>
      <c r="GC199" s="215">
        <v>1.0103182488027882</v>
      </c>
      <c r="GD199" s="40">
        <v>-11344.770000000019</v>
      </c>
      <c r="GE199" s="283">
        <v>10000980.42</v>
      </c>
      <c r="GF199" s="283">
        <v>9570073.4900000002</v>
      </c>
      <c r="GG199" s="284">
        <v>68051965.159999996</v>
      </c>
      <c r="GH199" s="285"/>
    </row>
    <row r="200" spans="1:190" ht="75" customHeight="1" x14ac:dyDescent="0.3">
      <c r="A200" s="254" t="s">
        <v>1199</v>
      </c>
      <c r="B200" s="35">
        <v>188</v>
      </c>
      <c r="C200" s="35">
        <v>8</v>
      </c>
      <c r="D200" s="38" t="s">
        <v>156</v>
      </c>
      <c r="E200" s="37" t="s">
        <v>292</v>
      </c>
      <c r="F200" s="37" t="s">
        <v>538</v>
      </c>
      <c r="G200" s="41">
        <v>3</v>
      </c>
      <c r="H200" s="38" t="s">
        <v>1199</v>
      </c>
      <c r="I200" s="41" t="s">
        <v>34</v>
      </c>
      <c r="J200" s="41" t="s">
        <v>4</v>
      </c>
      <c r="K200" s="41" t="s">
        <v>221</v>
      </c>
      <c r="L200" s="38" t="s">
        <v>225</v>
      </c>
      <c r="M200" s="40">
        <v>10127625</v>
      </c>
      <c r="N200" s="40">
        <v>10127625</v>
      </c>
      <c r="O200" s="40">
        <v>0</v>
      </c>
      <c r="P200" s="40">
        <v>0</v>
      </c>
      <c r="Q200" s="98">
        <v>10127625</v>
      </c>
      <c r="R200" s="40">
        <v>0</v>
      </c>
      <c r="S200" s="40">
        <v>0</v>
      </c>
      <c r="T200" s="40" t="s">
        <v>4</v>
      </c>
      <c r="U200" s="40">
        <v>0</v>
      </c>
      <c r="V200" s="40">
        <v>0</v>
      </c>
      <c r="W200" s="40">
        <v>0</v>
      </c>
      <c r="X200" s="40">
        <v>0</v>
      </c>
      <c r="Y200" s="40">
        <v>0</v>
      </c>
      <c r="Z200" s="40">
        <v>0</v>
      </c>
      <c r="AA200" s="40">
        <v>0</v>
      </c>
      <c r="AB200" s="40">
        <v>0</v>
      </c>
      <c r="AC200" s="40">
        <v>0</v>
      </c>
      <c r="AD200" s="40">
        <v>0</v>
      </c>
      <c r="AE200" s="40">
        <v>0</v>
      </c>
      <c r="AF200" s="40">
        <v>0</v>
      </c>
      <c r="AG200" s="40">
        <v>0</v>
      </c>
      <c r="AH200" s="40">
        <v>0</v>
      </c>
      <c r="AI200" s="40">
        <v>0</v>
      </c>
      <c r="AJ200" s="40">
        <v>0</v>
      </c>
      <c r="AK200" s="40">
        <v>0</v>
      </c>
      <c r="AL200" s="40">
        <v>0</v>
      </c>
      <c r="AM200" s="40">
        <v>0</v>
      </c>
      <c r="AN200" s="40">
        <v>0</v>
      </c>
      <c r="AO200" s="40">
        <v>0</v>
      </c>
      <c r="AP200" s="40">
        <v>0</v>
      </c>
      <c r="AQ200" s="40">
        <v>0</v>
      </c>
      <c r="AR200" s="40">
        <v>0</v>
      </c>
      <c r="AS200" s="40">
        <v>0</v>
      </c>
      <c r="AT200" s="40">
        <v>0</v>
      </c>
      <c r="AU200" s="40">
        <v>0</v>
      </c>
      <c r="AV200" s="40">
        <v>0</v>
      </c>
      <c r="AW200" s="40">
        <v>0</v>
      </c>
      <c r="AX200" s="40">
        <v>0</v>
      </c>
      <c r="AY200" s="40">
        <v>0</v>
      </c>
      <c r="AZ200" s="40">
        <v>0</v>
      </c>
      <c r="BA200" s="40">
        <v>0</v>
      </c>
      <c r="BB200" s="40">
        <v>0</v>
      </c>
      <c r="BC200" s="40">
        <v>0</v>
      </c>
      <c r="BD200" s="40">
        <v>0</v>
      </c>
      <c r="BE200" s="40">
        <v>0</v>
      </c>
      <c r="BF200" s="40">
        <v>0</v>
      </c>
      <c r="BG200" s="40">
        <v>0</v>
      </c>
      <c r="BH200" s="40">
        <v>0</v>
      </c>
      <c r="BI200" s="40">
        <v>0</v>
      </c>
      <c r="BJ200" s="40">
        <v>0</v>
      </c>
      <c r="BK200" s="40">
        <v>0</v>
      </c>
      <c r="BL200" s="40">
        <v>0</v>
      </c>
      <c r="BM200" s="40">
        <v>0</v>
      </c>
      <c r="BN200" s="40">
        <v>0</v>
      </c>
      <c r="BO200" s="40">
        <v>0</v>
      </c>
      <c r="BP200" s="40">
        <v>0</v>
      </c>
      <c r="BQ200" s="40">
        <v>0</v>
      </c>
      <c r="BR200" s="40">
        <v>25402.720000000001</v>
      </c>
      <c r="BS200" s="40">
        <v>50259.94</v>
      </c>
      <c r="BT200" s="40">
        <v>112826.89</v>
      </c>
      <c r="BU200" s="40">
        <v>35298.47</v>
      </c>
      <c r="BV200" s="40">
        <v>127766.95</v>
      </c>
      <c r="BW200" s="40">
        <v>500868.29999999993</v>
      </c>
      <c r="BX200" s="40">
        <v>230590.74</v>
      </c>
      <c r="BY200" s="40">
        <v>121630.14</v>
      </c>
      <c r="BZ200" s="40">
        <v>1204644.1499999997</v>
      </c>
      <c r="CA200" s="40">
        <v>1364</v>
      </c>
      <c r="CB200" s="40">
        <v>242294.83</v>
      </c>
      <c r="CC200" s="40">
        <v>115453.22</v>
      </c>
      <c r="CD200" s="40">
        <v>269000.02</v>
      </c>
      <c r="CE200" s="40">
        <v>332085.81</v>
      </c>
      <c r="CF200" s="40">
        <v>292052.44999999972</v>
      </c>
      <c r="CG200" s="40">
        <v>52049.07</v>
      </c>
      <c r="CH200" s="40">
        <v>126968.63</v>
      </c>
      <c r="CI200" s="40">
        <v>569664.01</v>
      </c>
      <c r="CJ200" s="40">
        <v>296641.75</v>
      </c>
      <c r="CK200" s="40">
        <v>342974.09</v>
      </c>
      <c r="CL200" s="40">
        <v>282793.67</v>
      </c>
      <c r="CM200" s="40">
        <v>2923341.55</v>
      </c>
      <c r="CN200" s="40">
        <v>8182921.8399999989</v>
      </c>
      <c r="CO200" s="40">
        <v>316873.51</v>
      </c>
      <c r="CP200" s="40">
        <v>299216.46999999997</v>
      </c>
      <c r="CQ200" s="40">
        <v>386888.17</v>
      </c>
      <c r="CR200" s="40">
        <v>616089.98</v>
      </c>
      <c r="CS200" s="40">
        <v>0</v>
      </c>
      <c r="CT200" s="40">
        <v>703761.67999999993</v>
      </c>
      <c r="CU200" s="173">
        <v>1.1423034018504894</v>
      </c>
      <c r="CV200" s="40">
        <v>87671.699999999953</v>
      </c>
      <c r="CW200" s="40">
        <v>467587.91</v>
      </c>
      <c r="CX200" s="40">
        <v>424210.66000000003</v>
      </c>
      <c r="CY200" s="40">
        <v>1083677.8899999999</v>
      </c>
      <c r="CZ200" s="40">
        <v>0</v>
      </c>
      <c r="DA200" s="40">
        <v>1127972.3399999999</v>
      </c>
      <c r="DB200" s="215">
        <v>1.0408741844866836</v>
      </c>
      <c r="DC200" s="40">
        <v>44294.449999999953</v>
      </c>
      <c r="DD200" s="40">
        <v>48117.94</v>
      </c>
      <c r="DE200" s="40">
        <v>20787.7</v>
      </c>
      <c r="DF200" s="40">
        <v>1131795.8299999998</v>
      </c>
      <c r="DG200" s="40">
        <v>0</v>
      </c>
      <c r="DH200" s="40">
        <v>1148760.0399999998</v>
      </c>
      <c r="DI200" s="215">
        <v>1.0149887546413738</v>
      </c>
      <c r="DJ200" s="40">
        <v>16964.209999999963</v>
      </c>
      <c r="DK200" s="40">
        <v>354483.85</v>
      </c>
      <c r="DL200" s="40">
        <v>661424.68999999994</v>
      </c>
      <c r="DM200" s="40">
        <v>1486279.6799999997</v>
      </c>
      <c r="DN200" s="40">
        <v>0</v>
      </c>
      <c r="DO200" s="40">
        <v>1810184.7299999997</v>
      </c>
      <c r="DP200" s="215">
        <v>1.217930080292829</v>
      </c>
      <c r="DQ200" s="40">
        <v>323905.05000000005</v>
      </c>
      <c r="DR200" s="40">
        <v>517627.82</v>
      </c>
      <c r="DS200" s="40">
        <v>492108.24</v>
      </c>
      <c r="DT200" s="40">
        <v>2003907.4999999998</v>
      </c>
      <c r="DU200" s="40">
        <v>0</v>
      </c>
      <c r="DV200" s="40">
        <v>2302292.9699999997</v>
      </c>
      <c r="DW200" s="215">
        <v>1.14890181807294</v>
      </c>
      <c r="DX200" s="40">
        <v>298385.46999999997</v>
      </c>
      <c r="DY200" s="40">
        <v>41987.81</v>
      </c>
      <c r="DZ200" s="40">
        <v>13191.33</v>
      </c>
      <c r="EA200" s="40">
        <v>2045895.3099999998</v>
      </c>
      <c r="EB200" s="40">
        <v>0</v>
      </c>
      <c r="EC200" s="40">
        <v>2315484.2999999998</v>
      </c>
      <c r="ED200" s="215">
        <v>1.1317706671901995</v>
      </c>
      <c r="EE200" s="40">
        <v>269588.99</v>
      </c>
      <c r="EF200" s="40">
        <v>346616.4</v>
      </c>
      <c r="EG200" s="40">
        <v>597187.41</v>
      </c>
      <c r="EH200" s="40">
        <v>2392511.71</v>
      </c>
      <c r="EI200" s="40">
        <v>0</v>
      </c>
      <c r="EJ200" s="40">
        <v>2912671.71</v>
      </c>
      <c r="EK200" s="215">
        <v>1.2174116840581732</v>
      </c>
      <c r="EL200" s="40">
        <v>520160</v>
      </c>
      <c r="EM200" s="40">
        <v>1131919.9099999999</v>
      </c>
      <c r="EN200" s="40">
        <v>7845.7999999999993</v>
      </c>
      <c r="EO200" s="40">
        <v>3524431.62</v>
      </c>
      <c r="EP200" s="40">
        <v>0</v>
      </c>
      <c r="EQ200" s="40">
        <v>2920517.51</v>
      </c>
      <c r="ER200" s="215">
        <v>0.82864921918956103</v>
      </c>
      <c r="ES200" s="212">
        <v>-603914.11000000034</v>
      </c>
      <c r="ET200" s="40">
        <v>3181.3</v>
      </c>
      <c r="EU200" s="40">
        <v>778813.69</v>
      </c>
      <c r="EV200" s="40">
        <v>3527612.92</v>
      </c>
      <c r="EW200" s="40">
        <v>0</v>
      </c>
      <c r="EX200" s="40">
        <v>3699331.1999999997</v>
      </c>
      <c r="EY200" s="215">
        <v>1.0486783226771943</v>
      </c>
      <c r="EZ200" s="40">
        <v>171718.2799999998</v>
      </c>
      <c r="FA200" s="40">
        <v>15929.15</v>
      </c>
      <c r="FB200" s="40">
        <v>337273.29000000004</v>
      </c>
      <c r="FC200" s="40">
        <v>3543542.07</v>
      </c>
      <c r="FD200" s="40">
        <v>0</v>
      </c>
      <c r="FE200" s="40">
        <v>4036604.4899999998</v>
      </c>
      <c r="FF200" s="215">
        <v>1.1391439441835101</v>
      </c>
      <c r="FG200" s="40">
        <v>493062.41999999993</v>
      </c>
      <c r="FH200" s="40">
        <v>619542.99</v>
      </c>
      <c r="FI200" s="40">
        <v>18331.650000000001</v>
      </c>
      <c r="FJ200" s="40">
        <v>791618.44</v>
      </c>
      <c r="FK200" s="40">
        <v>0</v>
      </c>
      <c r="FL200" s="40">
        <v>37264.259999999995</v>
      </c>
      <c r="FM200" s="215">
        <v>4.7073511829764852E-2</v>
      </c>
      <c r="FN200" s="40">
        <v>754354.17999999993</v>
      </c>
      <c r="FO200" s="40">
        <v>15197.07</v>
      </c>
      <c r="FP200" s="40">
        <v>468036.29</v>
      </c>
      <c r="FQ200" s="215">
        <v>0.59123975181780763</v>
      </c>
      <c r="FR200" s="40">
        <v>323582.14999999997</v>
      </c>
      <c r="FS200" s="40">
        <v>75175.22</v>
      </c>
      <c r="FT200" s="40">
        <v>-75175.22</v>
      </c>
      <c r="FU200" s="215">
        <v>1.0167338951831391</v>
      </c>
      <c r="FV200" s="40">
        <v>75175.22</v>
      </c>
      <c r="FW200" s="40">
        <v>15197.07</v>
      </c>
      <c r="FX200" s="40">
        <v>804865.3</v>
      </c>
      <c r="FY200" s="215">
        <v>1.0167338951831391</v>
      </c>
      <c r="FZ200" s="40">
        <v>-13246.860000000044</v>
      </c>
      <c r="GA200" s="40">
        <v>15197.07</v>
      </c>
      <c r="GB200" s="40">
        <v>804865.3</v>
      </c>
      <c r="GC200" s="215">
        <v>1.0167338951831391</v>
      </c>
      <c r="GD200" s="40">
        <v>-13246.860000000044</v>
      </c>
      <c r="GE200" s="283">
        <v>4163085.0599999996</v>
      </c>
      <c r="GF200" s="283">
        <v>1731427.3</v>
      </c>
      <c r="GG200" s="284">
        <v>10022498.060000001</v>
      </c>
      <c r="GH200" s="285"/>
    </row>
    <row r="201" spans="1:190" ht="75" customHeight="1" x14ac:dyDescent="0.3">
      <c r="A201" s="254" t="s">
        <v>1082</v>
      </c>
      <c r="B201" s="35">
        <v>189</v>
      </c>
      <c r="C201" s="35">
        <v>2</v>
      </c>
      <c r="D201" s="41" t="s">
        <v>131</v>
      </c>
      <c r="E201" s="37" t="s">
        <v>238</v>
      </c>
      <c r="F201" s="37" t="s">
        <v>468</v>
      </c>
      <c r="G201" s="41">
        <v>1</v>
      </c>
      <c r="H201" s="38" t="s">
        <v>1082</v>
      </c>
      <c r="I201" s="41" t="s">
        <v>48</v>
      </c>
      <c r="J201" s="41" t="s">
        <v>5</v>
      </c>
      <c r="K201" s="38" t="s">
        <v>222</v>
      </c>
      <c r="L201" s="38" t="s">
        <v>225</v>
      </c>
      <c r="M201" s="40">
        <v>42274115</v>
      </c>
      <c r="N201" s="40">
        <v>42274115</v>
      </c>
      <c r="O201" s="40">
        <v>0</v>
      </c>
      <c r="P201" s="98">
        <v>42274115</v>
      </c>
      <c r="Q201" s="40">
        <v>0</v>
      </c>
      <c r="R201" s="40">
        <v>0</v>
      </c>
      <c r="S201" s="40">
        <v>0</v>
      </c>
      <c r="T201" s="40" t="s">
        <v>5</v>
      </c>
      <c r="U201" s="40">
        <v>0</v>
      </c>
      <c r="V201" s="40">
        <v>19992.78</v>
      </c>
      <c r="W201" s="40">
        <v>0</v>
      </c>
      <c r="X201" s="40">
        <v>28027.59</v>
      </c>
      <c r="Y201" s="40">
        <v>0</v>
      </c>
      <c r="Z201" s="40">
        <v>0</v>
      </c>
      <c r="AA201" s="40">
        <v>25180.07</v>
      </c>
      <c r="AB201" s="40">
        <v>0</v>
      </c>
      <c r="AC201" s="40">
        <v>0</v>
      </c>
      <c r="AD201" s="40">
        <v>75865.08</v>
      </c>
      <c r="AE201" s="40">
        <v>0</v>
      </c>
      <c r="AF201" s="40">
        <v>0</v>
      </c>
      <c r="AG201" s="40">
        <v>118663.74</v>
      </c>
      <c r="AH201" s="40">
        <v>0</v>
      </c>
      <c r="AI201" s="40">
        <v>247736.48</v>
      </c>
      <c r="AJ201" s="40">
        <v>267729.26</v>
      </c>
      <c r="AK201" s="40">
        <v>1686953.2599999998</v>
      </c>
      <c r="AL201" s="40">
        <v>1954682.5199999998</v>
      </c>
      <c r="AM201" s="40">
        <v>0</v>
      </c>
      <c r="AN201" s="40">
        <v>0</v>
      </c>
      <c r="AO201" s="40">
        <v>0</v>
      </c>
      <c r="AP201" s="40">
        <v>0</v>
      </c>
      <c r="AQ201" s="40">
        <v>0</v>
      </c>
      <c r="AR201" s="40">
        <v>0</v>
      </c>
      <c r="AS201" s="40">
        <v>0</v>
      </c>
      <c r="AT201" s="40">
        <v>0</v>
      </c>
      <c r="AU201" s="40">
        <v>0</v>
      </c>
      <c r="AV201" s="40">
        <v>0</v>
      </c>
      <c r="AW201" s="40">
        <v>0</v>
      </c>
      <c r="AX201" s="40">
        <v>4932973.8000000007</v>
      </c>
      <c r="AY201" s="40">
        <v>4932973.8000000007</v>
      </c>
      <c r="AZ201" s="40">
        <v>6887656.3200000003</v>
      </c>
      <c r="BA201" s="40">
        <v>0</v>
      </c>
      <c r="BB201" s="40">
        <v>6096863.1600000001</v>
      </c>
      <c r="BC201" s="40">
        <v>1153929.73</v>
      </c>
      <c r="BD201" s="40">
        <v>0</v>
      </c>
      <c r="BE201" s="40">
        <v>0</v>
      </c>
      <c r="BF201" s="40">
        <v>0</v>
      </c>
      <c r="BG201" s="40">
        <v>0</v>
      </c>
      <c r="BH201" s="40">
        <v>3624033.29</v>
      </c>
      <c r="BI201" s="40">
        <v>0</v>
      </c>
      <c r="BJ201" s="40">
        <v>2085887.22</v>
      </c>
      <c r="BK201" s="40">
        <v>1007010.43</v>
      </c>
      <c r="BL201" s="40">
        <v>0</v>
      </c>
      <c r="BM201" s="40">
        <v>13967723.83</v>
      </c>
      <c r="BN201" s="40">
        <v>0</v>
      </c>
      <c r="BO201" s="40">
        <v>0</v>
      </c>
      <c r="BP201" s="40">
        <v>3024278.53</v>
      </c>
      <c r="BQ201" s="40">
        <v>0</v>
      </c>
      <c r="BR201" s="40">
        <v>0</v>
      </c>
      <c r="BS201" s="40">
        <v>2296448.15</v>
      </c>
      <c r="BT201" s="40">
        <v>0</v>
      </c>
      <c r="BU201" s="40">
        <v>0</v>
      </c>
      <c r="BV201" s="40">
        <v>0</v>
      </c>
      <c r="BW201" s="40">
        <v>2181474.5500000003</v>
      </c>
      <c r="BX201" s="40">
        <v>0</v>
      </c>
      <c r="BY201" s="40">
        <v>0</v>
      </c>
      <c r="BZ201" s="40">
        <v>7502201.2300000004</v>
      </c>
      <c r="CA201" s="40">
        <v>517717.59</v>
      </c>
      <c r="CB201" s="40">
        <v>0</v>
      </c>
      <c r="CC201" s="40">
        <v>385515.43</v>
      </c>
      <c r="CD201" s="40">
        <v>0</v>
      </c>
      <c r="CE201" s="40">
        <v>0</v>
      </c>
      <c r="CF201" s="40">
        <v>126078.13</v>
      </c>
      <c r="CG201" s="40">
        <v>0</v>
      </c>
      <c r="CH201" s="40">
        <v>0</v>
      </c>
      <c r="CI201" s="40">
        <v>0</v>
      </c>
      <c r="CJ201" s="40">
        <v>0</v>
      </c>
      <c r="CK201" s="40">
        <v>0</v>
      </c>
      <c r="CL201" s="40">
        <v>307591.23</v>
      </c>
      <c r="CM201" s="40">
        <v>1336902.3799999999</v>
      </c>
      <c r="CN201" s="40">
        <v>38029964.140000001</v>
      </c>
      <c r="CO201" s="40">
        <v>0</v>
      </c>
      <c r="CP201" s="40">
        <v>0</v>
      </c>
      <c r="CQ201" s="40">
        <v>0</v>
      </c>
      <c r="CR201" s="40">
        <v>0</v>
      </c>
      <c r="CS201" s="40">
        <v>0</v>
      </c>
      <c r="CT201" s="40">
        <v>0</v>
      </c>
      <c r="CU201" s="173" t="s">
        <v>1327</v>
      </c>
      <c r="CV201" s="40">
        <v>0</v>
      </c>
      <c r="CW201" s="40">
        <v>0</v>
      </c>
      <c r="CX201" s="40">
        <v>0</v>
      </c>
      <c r="CY201" s="40">
        <v>0</v>
      </c>
      <c r="CZ201" s="40">
        <v>0</v>
      </c>
      <c r="DA201" s="40">
        <v>0</v>
      </c>
      <c r="DB201" s="215" t="s">
        <v>1327</v>
      </c>
      <c r="DC201" s="40">
        <v>0</v>
      </c>
      <c r="DD201" s="40">
        <v>434606.16</v>
      </c>
      <c r="DE201" s="40">
        <v>400994.44</v>
      </c>
      <c r="DF201" s="40">
        <v>434606.16</v>
      </c>
      <c r="DG201" s="40">
        <v>0</v>
      </c>
      <c r="DH201" s="40">
        <v>400994.44</v>
      </c>
      <c r="DI201" s="215">
        <v>0.92266165762583763</v>
      </c>
      <c r="DJ201" s="40">
        <v>-33611.719999999972</v>
      </c>
      <c r="DK201" s="40">
        <v>0</v>
      </c>
      <c r="DL201" s="40">
        <v>19320.64</v>
      </c>
      <c r="DM201" s="40">
        <v>434606.16</v>
      </c>
      <c r="DN201" s="40">
        <v>0</v>
      </c>
      <c r="DO201" s="40">
        <v>420315.08</v>
      </c>
      <c r="DP201" s="215">
        <v>0.96711717109578021</v>
      </c>
      <c r="DQ201" s="40">
        <v>-14291.079999999958</v>
      </c>
      <c r="DR201" s="40">
        <v>0</v>
      </c>
      <c r="DS201" s="40">
        <v>7915165.3000000007</v>
      </c>
      <c r="DT201" s="40">
        <v>434606.16</v>
      </c>
      <c r="DU201" s="40">
        <v>0</v>
      </c>
      <c r="DV201" s="40">
        <v>8335480.3800000008</v>
      </c>
      <c r="DW201" s="215">
        <v>19.179388483587076</v>
      </c>
      <c r="DX201" s="40">
        <v>7900874.2200000007</v>
      </c>
      <c r="DY201" s="40">
        <v>17850</v>
      </c>
      <c r="DZ201" s="40">
        <v>0</v>
      </c>
      <c r="EA201" s="40">
        <v>452456.16</v>
      </c>
      <c r="EB201" s="40">
        <v>0</v>
      </c>
      <c r="EC201" s="40">
        <v>8335480.3800000008</v>
      </c>
      <c r="ED201" s="215">
        <v>18.422735983968042</v>
      </c>
      <c r="EE201" s="40">
        <v>7883024.2200000007</v>
      </c>
      <c r="EF201" s="40">
        <v>0</v>
      </c>
      <c r="EG201" s="40">
        <v>0</v>
      </c>
      <c r="EH201" s="40">
        <v>452456.16</v>
      </c>
      <c r="EI201" s="40">
        <v>0</v>
      </c>
      <c r="EJ201" s="40">
        <v>8335480.3800000008</v>
      </c>
      <c r="EK201" s="215">
        <v>18.422735983968042</v>
      </c>
      <c r="EL201" s="40">
        <v>7883024.2200000007</v>
      </c>
      <c r="EM201" s="40">
        <v>0</v>
      </c>
      <c r="EN201" s="40">
        <v>0</v>
      </c>
      <c r="EO201" s="40">
        <v>452456.16</v>
      </c>
      <c r="EP201" s="40">
        <v>0</v>
      </c>
      <c r="EQ201" s="40">
        <v>8335480.3800000008</v>
      </c>
      <c r="ER201" s="215">
        <v>18.422735983968042</v>
      </c>
      <c r="ES201" s="40">
        <v>7883024.2200000007</v>
      </c>
      <c r="ET201" s="40">
        <v>0</v>
      </c>
      <c r="EU201" s="40">
        <v>0</v>
      </c>
      <c r="EV201" s="40">
        <v>452456.16</v>
      </c>
      <c r="EW201" s="40">
        <v>0</v>
      </c>
      <c r="EX201" s="40">
        <v>8335480.3800000008</v>
      </c>
      <c r="EY201" s="215">
        <v>18.422735983968042</v>
      </c>
      <c r="EZ201" s="40">
        <v>7883024.2200000007</v>
      </c>
      <c r="FA201" s="40">
        <v>276238.2</v>
      </c>
      <c r="FB201" s="40">
        <v>0</v>
      </c>
      <c r="FC201" s="40">
        <v>728694.36</v>
      </c>
      <c r="FD201" s="40">
        <v>0</v>
      </c>
      <c r="FE201" s="40">
        <v>8335480.3800000008</v>
      </c>
      <c r="FF201" s="215">
        <v>11.438925340385509</v>
      </c>
      <c r="FG201" s="40">
        <v>7606786.0200000005</v>
      </c>
      <c r="FH201" s="40">
        <v>0</v>
      </c>
      <c r="FI201" s="40">
        <v>0</v>
      </c>
      <c r="FJ201" s="40">
        <v>1496650.11</v>
      </c>
      <c r="FK201" s="40">
        <v>0</v>
      </c>
      <c r="FL201" s="40">
        <v>0</v>
      </c>
      <c r="FM201" s="215">
        <v>0</v>
      </c>
      <c r="FN201" s="40">
        <v>1496650.11</v>
      </c>
      <c r="FO201" s="40">
        <v>0</v>
      </c>
      <c r="FP201" s="40">
        <v>0</v>
      </c>
      <c r="FQ201" s="215">
        <v>0</v>
      </c>
      <c r="FR201" s="40">
        <v>1496650.11</v>
      </c>
      <c r="FS201" s="40">
        <v>0</v>
      </c>
      <c r="FT201" s="40">
        <v>0</v>
      </c>
      <c r="FU201" s="215">
        <v>1.0104495699398972</v>
      </c>
      <c r="FV201" s="40">
        <v>1099485.99</v>
      </c>
      <c r="FW201" s="40">
        <v>0</v>
      </c>
      <c r="FX201" s="40">
        <v>1512289.46</v>
      </c>
      <c r="FY201" s="215">
        <v>1.0104495699398972</v>
      </c>
      <c r="FZ201" s="40">
        <v>-15639.34999999986</v>
      </c>
      <c r="GA201" s="40">
        <v>0</v>
      </c>
      <c r="GB201" s="40">
        <v>1512289.46</v>
      </c>
      <c r="GC201" s="215">
        <v>1.0104495699398972</v>
      </c>
      <c r="GD201" s="40">
        <v>-15639.34999999986</v>
      </c>
      <c r="GE201" s="283">
        <v>728694.36</v>
      </c>
      <c r="GF201" s="283">
        <v>11832337.59</v>
      </c>
      <c r="GG201" s="284">
        <v>42255515.710000001</v>
      </c>
      <c r="GH201" s="285"/>
    </row>
    <row r="202" spans="1:190" ht="75" customHeight="1" x14ac:dyDescent="0.3">
      <c r="A202" s="254" t="s">
        <v>1196</v>
      </c>
      <c r="B202" s="35">
        <v>190</v>
      </c>
      <c r="C202" s="35">
        <v>8</v>
      </c>
      <c r="D202" s="36" t="s">
        <v>155</v>
      </c>
      <c r="E202" s="37" t="s">
        <v>291</v>
      </c>
      <c r="F202" s="37" t="s">
        <v>537</v>
      </c>
      <c r="G202" s="38">
        <v>2</v>
      </c>
      <c r="H202" s="38" t="s">
        <v>1196</v>
      </c>
      <c r="I202" s="38" t="s">
        <v>34</v>
      </c>
      <c r="J202" s="38" t="s">
        <v>4</v>
      </c>
      <c r="K202" s="38" t="s">
        <v>221</v>
      </c>
      <c r="L202" s="38" t="s">
        <v>225</v>
      </c>
      <c r="M202" s="40">
        <v>5665615</v>
      </c>
      <c r="N202" s="40">
        <v>5665615</v>
      </c>
      <c r="O202" s="40">
        <v>0</v>
      </c>
      <c r="P202" s="40">
        <v>0</v>
      </c>
      <c r="Q202" s="98">
        <v>5665615</v>
      </c>
      <c r="R202" s="40">
        <v>0</v>
      </c>
      <c r="S202" s="40">
        <v>0</v>
      </c>
      <c r="T202" s="40" t="s">
        <v>4</v>
      </c>
      <c r="U202" s="40">
        <v>0</v>
      </c>
      <c r="V202" s="40">
        <v>0</v>
      </c>
      <c r="W202" s="40">
        <v>0</v>
      </c>
      <c r="X202" s="40">
        <v>0</v>
      </c>
      <c r="Y202" s="40">
        <v>0</v>
      </c>
      <c r="Z202" s="40">
        <v>0</v>
      </c>
      <c r="AA202" s="40">
        <v>0</v>
      </c>
      <c r="AB202" s="40">
        <v>0</v>
      </c>
      <c r="AC202" s="40">
        <v>0</v>
      </c>
      <c r="AD202" s="40">
        <v>0</v>
      </c>
      <c r="AE202" s="40">
        <v>0</v>
      </c>
      <c r="AF202" s="40">
        <v>0</v>
      </c>
      <c r="AG202" s="40">
        <v>0</v>
      </c>
      <c r="AH202" s="40">
        <v>0</v>
      </c>
      <c r="AI202" s="40">
        <v>0</v>
      </c>
      <c r="AJ202" s="40">
        <v>0</v>
      </c>
      <c r="AK202" s="40">
        <v>0</v>
      </c>
      <c r="AL202" s="40">
        <v>0</v>
      </c>
      <c r="AM202" s="40">
        <v>0</v>
      </c>
      <c r="AN202" s="40">
        <v>0</v>
      </c>
      <c r="AO202" s="40">
        <v>0</v>
      </c>
      <c r="AP202" s="40">
        <v>95516.749999999985</v>
      </c>
      <c r="AQ202" s="40">
        <v>296061.78000000003</v>
      </c>
      <c r="AR202" s="40">
        <v>35548.86</v>
      </c>
      <c r="AS202" s="40">
        <v>24237.919999999998</v>
      </c>
      <c r="AT202" s="40">
        <v>150427.46000000002</v>
      </c>
      <c r="AU202" s="40">
        <v>34306.479999999996</v>
      </c>
      <c r="AV202" s="40">
        <v>80740.290000000008</v>
      </c>
      <c r="AW202" s="40">
        <v>83941.810000000012</v>
      </c>
      <c r="AX202" s="40">
        <v>235031.83</v>
      </c>
      <c r="AY202" s="40">
        <v>1035813.18</v>
      </c>
      <c r="AZ202" s="40">
        <v>1035813.18</v>
      </c>
      <c r="BA202" s="40">
        <v>154211.65000000002</v>
      </c>
      <c r="BB202" s="40">
        <v>196743.75</v>
      </c>
      <c r="BC202" s="40">
        <v>173882.75999999998</v>
      </c>
      <c r="BD202" s="40">
        <v>117166.38</v>
      </c>
      <c r="BE202" s="40">
        <v>210243.24</v>
      </c>
      <c r="BF202" s="40">
        <v>115694.32</v>
      </c>
      <c r="BG202" s="40">
        <v>562044.56999999995</v>
      </c>
      <c r="BH202" s="40">
        <v>153056.32000000001</v>
      </c>
      <c r="BI202" s="40">
        <v>40843.880000000005</v>
      </c>
      <c r="BJ202" s="40">
        <v>70246.17</v>
      </c>
      <c r="BK202" s="40">
        <v>74249.789999999994</v>
      </c>
      <c r="BL202" s="40">
        <v>152227.04</v>
      </c>
      <c r="BM202" s="40">
        <v>2020609.87</v>
      </c>
      <c r="BN202" s="40">
        <v>187008.19</v>
      </c>
      <c r="BO202" s="40">
        <v>16443.21</v>
      </c>
      <c r="BP202" s="40">
        <v>51636.15</v>
      </c>
      <c r="BQ202" s="40">
        <v>109994.66</v>
      </c>
      <c r="BR202" s="40">
        <v>13312.28</v>
      </c>
      <c r="BS202" s="40">
        <v>110264.3</v>
      </c>
      <c r="BT202" s="40">
        <v>107187.84</v>
      </c>
      <c r="BU202" s="40">
        <v>26607.82</v>
      </c>
      <c r="BV202" s="40">
        <v>247200.71999999997</v>
      </c>
      <c r="BW202" s="40">
        <v>86854.03</v>
      </c>
      <c r="BX202" s="40">
        <v>46452.95</v>
      </c>
      <c r="BY202" s="40">
        <v>183435.64</v>
      </c>
      <c r="BZ202" s="40">
        <v>1186397.79</v>
      </c>
      <c r="CA202" s="40">
        <v>0</v>
      </c>
      <c r="CB202" s="40">
        <v>54503.149999999994</v>
      </c>
      <c r="CC202" s="40">
        <v>0</v>
      </c>
      <c r="CD202" s="40">
        <v>34312.54</v>
      </c>
      <c r="CE202" s="40">
        <v>142691.53</v>
      </c>
      <c r="CF202" s="40">
        <v>58985.200000000041</v>
      </c>
      <c r="CG202" s="40">
        <v>1960.05</v>
      </c>
      <c r="CH202" s="40">
        <v>7044.77</v>
      </c>
      <c r="CI202" s="40">
        <v>65915.009999999995</v>
      </c>
      <c r="CJ202" s="40">
        <v>77609.77</v>
      </c>
      <c r="CK202" s="40">
        <v>-11948.81</v>
      </c>
      <c r="CL202" s="40">
        <v>48078.950000000004</v>
      </c>
      <c r="CM202" s="40">
        <v>479152.16000000009</v>
      </c>
      <c r="CN202" s="40">
        <v>5286515.2699999996</v>
      </c>
      <c r="CO202" s="40">
        <v>15243.31</v>
      </c>
      <c r="CP202" s="40">
        <v>138912.78</v>
      </c>
      <c r="CQ202" s="40">
        <v>147584.59</v>
      </c>
      <c r="CR202" s="40">
        <v>154156.09</v>
      </c>
      <c r="CS202" s="40">
        <v>0</v>
      </c>
      <c r="CT202" s="40">
        <v>162827.9</v>
      </c>
      <c r="CU202" s="173">
        <v>1.0562534376682751</v>
      </c>
      <c r="CV202" s="40">
        <v>8671.8099999999977</v>
      </c>
      <c r="CW202" s="40">
        <v>101188.11</v>
      </c>
      <c r="CX202" s="40">
        <v>8745.4700000000012</v>
      </c>
      <c r="CY202" s="40">
        <v>255344.2</v>
      </c>
      <c r="CZ202" s="40">
        <v>0</v>
      </c>
      <c r="DA202" s="40">
        <v>171573.37</v>
      </c>
      <c r="DB202" s="215">
        <v>0.67192977165723755</v>
      </c>
      <c r="DC202" s="40">
        <v>-83770.830000000016</v>
      </c>
      <c r="DD202" s="40">
        <v>10686.46</v>
      </c>
      <c r="DE202" s="40">
        <v>89151.62</v>
      </c>
      <c r="DF202" s="40">
        <v>266030.66000000003</v>
      </c>
      <c r="DG202" s="40">
        <v>0</v>
      </c>
      <c r="DH202" s="40">
        <v>260724.99</v>
      </c>
      <c r="DI202" s="215">
        <v>0.98005617096916553</v>
      </c>
      <c r="DJ202" s="40">
        <v>-5305.6700000000419</v>
      </c>
      <c r="DK202" s="40">
        <v>0</v>
      </c>
      <c r="DL202" s="40">
        <v>57799.579999999994</v>
      </c>
      <c r="DM202" s="40">
        <v>266030.66000000003</v>
      </c>
      <c r="DN202" s="40">
        <v>0</v>
      </c>
      <c r="DO202" s="40">
        <v>318524.57</v>
      </c>
      <c r="DP202" s="215">
        <v>1.1973227822687804</v>
      </c>
      <c r="DQ202" s="40">
        <v>52493.909999999974</v>
      </c>
      <c r="DR202" s="40">
        <v>53640.31</v>
      </c>
      <c r="DS202" s="40">
        <v>88577.300000000017</v>
      </c>
      <c r="DT202" s="40">
        <v>319670.97000000003</v>
      </c>
      <c r="DU202" s="40">
        <v>0</v>
      </c>
      <c r="DV202" s="40">
        <v>407101.87</v>
      </c>
      <c r="DW202" s="215">
        <v>1.2735027831898529</v>
      </c>
      <c r="DX202" s="40">
        <v>87430.899999999965</v>
      </c>
      <c r="DY202" s="40">
        <v>46830.55</v>
      </c>
      <c r="DZ202" s="40">
        <v>7468.47</v>
      </c>
      <c r="EA202" s="40">
        <v>366501.52</v>
      </c>
      <c r="EB202" s="40">
        <v>0</v>
      </c>
      <c r="EC202" s="40">
        <v>414570.33999999997</v>
      </c>
      <c r="ED202" s="215">
        <v>1.1311558544150102</v>
      </c>
      <c r="EE202" s="40">
        <v>48068.819999999949</v>
      </c>
      <c r="EF202" s="40">
        <v>16909.82</v>
      </c>
      <c r="EG202" s="40">
        <v>0</v>
      </c>
      <c r="EH202" s="40">
        <v>383411.34</v>
      </c>
      <c r="EI202" s="40">
        <v>0</v>
      </c>
      <c r="EJ202" s="40">
        <v>414570.33999999997</v>
      </c>
      <c r="EK202" s="215">
        <v>1.0812678101800535</v>
      </c>
      <c r="EL202" s="40">
        <v>31158.999999999942</v>
      </c>
      <c r="EM202" s="40">
        <v>14885.89</v>
      </c>
      <c r="EN202" s="40">
        <v>83164.990000000005</v>
      </c>
      <c r="EO202" s="40">
        <v>398297.23000000004</v>
      </c>
      <c r="EP202" s="40">
        <v>0</v>
      </c>
      <c r="EQ202" s="40">
        <v>497735.32999999996</v>
      </c>
      <c r="ER202" s="215">
        <v>1.2496580254901595</v>
      </c>
      <c r="ES202" s="40">
        <v>99438.099999999919</v>
      </c>
      <c r="ET202" s="40">
        <v>44030.77</v>
      </c>
      <c r="EU202" s="40">
        <v>35790.400000000001</v>
      </c>
      <c r="EV202" s="40">
        <v>442328.00000000006</v>
      </c>
      <c r="EW202" s="40">
        <v>0</v>
      </c>
      <c r="EX202" s="40">
        <v>533525.73</v>
      </c>
      <c r="EY202" s="215">
        <v>1.2061767059738473</v>
      </c>
      <c r="EZ202" s="40">
        <v>91197.729999999923</v>
      </c>
      <c r="FA202" s="40">
        <v>31602.74</v>
      </c>
      <c r="FB202" s="40">
        <v>31016.539999999997</v>
      </c>
      <c r="FC202" s="40">
        <v>473930.74000000005</v>
      </c>
      <c r="FD202" s="40">
        <v>0</v>
      </c>
      <c r="FE202" s="40">
        <v>564542.27</v>
      </c>
      <c r="FF202" s="215">
        <v>1.1911915019481538</v>
      </c>
      <c r="FG202" s="40">
        <v>90611.52999999997</v>
      </c>
      <c r="FH202" s="40">
        <v>46959.72</v>
      </c>
      <c r="FI202" s="40">
        <v>0</v>
      </c>
      <c r="FJ202" s="40">
        <v>116518.87</v>
      </c>
      <c r="FK202" s="40">
        <v>0</v>
      </c>
      <c r="FL202" s="40">
        <v>13369.240000000002</v>
      </c>
      <c r="FM202" s="215">
        <v>0.11473884015524698</v>
      </c>
      <c r="FN202" s="40">
        <v>103149.62999999999</v>
      </c>
      <c r="FO202" s="40">
        <v>0</v>
      </c>
      <c r="FP202" s="40">
        <v>33769.040000000001</v>
      </c>
      <c r="FQ202" s="215">
        <v>0.28981606155294848</v>
      </c>
      <c r="FR202" s="40">
        <v>82749.829999999987</v>
      </c>
      <c r="FS202" s="40">
        <v>0</v>
      </c>
      <c r="FT202" s="40">
        <v>436997.71</v>
      </c>
      <c r="FU202" s="215">
        <v>1.18043274878996</v>
      </c>
      <c r="FV202" s="40">
        <v>1.9999999960418791E-2</v>
      </c>
      <c r="FW202" s="40">
        <v>0</v>
      </c>
      <c r="FX202" s="40">
        <v>137542.69</v>
      </c>
      <c r="FY202" s="215">
        <v>1.18043274878996</v>
      </c>
      <c r="FZ202" s="40">
        <v>-21023.820000000007</v>
      </c>
      <c r="GA202" s="40">
        <v>0</v>
      </c>
      <c r="GB202" s="40">
        <v>137542.69</v>
      </c>
      <c r="GC202" s="215">
        <v>1.18043274878996</v>
      </c>
      <c r="GD202" s="40">
        <v>-21023.820000000007</v>
      </c>
      <c r="GE202" s="283">
        <v>520890.46000000008</v>
      </c>
      <c r="GF202" s="283">
        <v>372108.86</v>
      </c>
      <c r="GG202" s="284">
        <v>5614972.3200000003</v>
      </c>
      <c r="GH202" s="285"/>
    </row>
    <row r="203" spans="1:190" ht="75" customHeight="1" x14ac:dyDescent="0.3">
      <c r="A203" s="254" t="s">
        <v>1261</v>
      </c>
      <c r="B203" s="35">
        <v>191</v>
      </c>
      <c r="C203" s="35">
        <v>11</v>
      </c>
      <c r="D203" s="36" t="s">
        <v>174</v>
      </c>
      <c r="E203" s="37" t="s">
        <v>329</v>
      </c>
      <c r="F203" s="37" t="s">
        <v>581</v>
      </c>
      <c r="G203" s="38">
        <v>2</v>
      </c>
      <c r="H203" s="38" t="s">
        <v>1261</v>
      </c>
      <c r="I203" s="38" t="s">
        <v>118</v>
      </c>
      <c r="J203" s="38" t="s">
        <v>120</v>
      </c>
      <c r="K203" s="38" t="s">
        <v>222</v>
      </c>
      <c r="L203" s="38" t="s">
        <v>225</v>
      </c>
      <c r="M203" s="40">
        <v>20790720</v>
      </c>
      <c r="N203" s="40">
        <v>20790720</v>
      </c>
      <c r="O203" s="40">
        <v>0</v>
      </c>
      <c r="P203" s="98">
        <v>20790720</v>
      </c>
      <c r="Q203" s="40">
        <v>0</v>
      </c>
      <c r="R203" s="40">
        <v>0</v>
      </c>
      <c r="S203" s="40">
        <v>0</v>
      </c>
      <c r="T203" s="40" t="s">
        <v>120</v>
      </c>
      <c r="U203" s="40">
        <v>0</v>
      </c>
      <c r="V203" s="40">
        <v>0</v>
      </c>
      <c r="W203" s="40">
        <v>0</v>
      </c>
      <c r="X203" s="40">
        <v>0</v>
      </c>
      <c r="Y203" s="40">
        <v>0</v>
      </c>
      <c r="Z203" s="40">
        <v>0</v>
      </c>
      <c r="AA203" s="40">
        <v>0</v>
      </c>
      <c r="AB203" s="40">
        <v>0</v>
      </c>
      <c r="AC203" s="40">
        <v>0</v>
      </c>
      <c r="AD203" s="40">
        <v>0</v>
      </c>
      <c r="AE203" s="40">
        <v>0</v>
      </c>
      <c r="AF203" s="40">
        <v>0</v>
      </c>
      <c r="AG203" s="40">
        <v>0</v>
      </c>
      <c r="AH203" s="40">
        <v>0</v>
      </c>
      <c r="AI203" s="40">
        <v>0</v>
      </c>
      <c r="AJ203" s="40">
        <v>0</v>
      </c>
      <c r="AK203" s="40">
        <v>0</v>
      </c>
      <c r="AL203" s="40">
        <v>0</v>
      </c>
      <c r="AM203" s="40">
        <v>0</v>
      </c>
      <c r="AN203" s="40">
        <v>0</v>
      </c>
      <c r="AO203" s="40">
        <v>0</v>
      </c>
      <c r="AP203" s="40">
        <v>0</v>
      </c>
      <c r="AQ203" s="40">
        <v>123557.96</v>
      </c>
      <c r="AR203" s="40">
        <v>742222.71</v>
      </c>
      <c r="AS203" s="40">
        <v>0</v>
      </c>
      <c r="AT203" s="40">
        <v>90365.84</v>
      </c>
      <c r="AU203" s="40">
        <v>93319</v>
      </c>
      <c r="AV203" s="40">
        <v>440118.53</v>
      </c>
      <c r="AW203" s="40">
        <v>384484.24</v>
      </c>
      <c r="AX203" s="40">
        <v>331198.77</v>
      </c>
      <c r="AY203" s="40">
        <v>2205267.0499999998</v>
      </c>
      <c r="AZ203" s="40">
        <v>2205267.0499999998</v>
      </c>
      <c r="BA203" s="40">
        <v>1503851.63</v>
      </c>
      <c r="BB203" s="40">
        <v>140159.79999999999</v>
      </c>
      <c r="BC203" s="40">
        <v>308169.24</v>
      </c>
      <c r="BD203" s="40">
        <v>142756.06</v>
      </c>
      <c r="BE203" s="40">
        <v>717463.54</v>
      </c>
      <c r="BF203" s="40">
        <v>1451312.08</v>
      </c>
      <c r="BG203" s="40">
        <v>51845.05</v>
      </c>
      <c r="BH203" s="40">
        <v>356045.01</v>
      </c>
      <c r="BI203" s="40">
        <v>0</v>
      </c>
      <c r="BJ203" s="40">
        <v>132494.66</v>
      </c>
      <c r="BK203" s="40">
        <v>712178.8</v>
      </c>
      <c r="BL203" s="40">
        <v>1420454.62</v>
      </c>
      <c r="BM203" s="40">
        <v>6936730.4899999993</v>
      </c>
      <c r="BN203" s="40">
        <v>0</v>
      </c>
      <c r="BO203" s="40">
        <v>70152.479999999996</v>
      </c>
      <c r="BP203" s="40">
        <v>243042.25</v>
      </c>
      <c r="BQ203" s="40">
        <v>358750.02</v>
      </c>
      <c r="BR203" s="40">
        <v>2239356.19</v>
      </c>
      <c r="BS203" s="40">
        <v>0</v>
      </c>
      <c r="BT203" s="40">
        <v>58594.1</v>
      </c>
      <c r="BU203" s="40">
        <v>248629.12</v>
      </c>
      <c r="BV203" s="40">
        <v>0</v>
      </c>
      <c r="BW203" s="40">
        <v>427102.05000000005</v>
      </c>
      <c r="BX203" s="40">
        <v>1028556.48</v>
      </c>
      <c r="BY203" s="40">
        <v>931019.76</v>
      </c>
      <c r="BZ203" s="40">
        <v>5605202.4499999993</v>
      </c>
      <c r="CA203" s="40">
        <v>0</v>
      </c>
      <c r="CB203" s="40">
        <v>321988.27</v>
      </c>
      <c r="CC203" s="40">
        <v>878462.16000000015</v>
      </c>
      <c r="CD203" s="40">
        <v>195712.72</v>
      </c>
      <c r="CE203" s="40">
        <v>724295.89999999991</v>
      </c>
      <c r="CF203" s="40">
        <v>0</v>
      </c>
      <c r="CG203" s="40">
        <v>0</v>
      </c>
      <c r="CH203" s="40">
        <v>0</v>
      </c>
      <c r="CI203" s="40">
        <v>410258.77999999997</v>
      </c>
      <c r="CJ203" s="40">
        <v>261174.81</v>
      </c>
      <c r="CK203" s="40">
        <v>418443.23</v>
      </c>
      <c r="CL203" s="40">
        <v>267104.53999999998</v>
      </c>
      <c r="CM203" s="40">
        <v>3477440.4099999997</v>
      </c>
      <c r="CN203" s="40">
        <v>20583811.299999997</v>
      </c>
      <c r="CO203" s="40">
        <v>132217.04</v>
      </c>
      <c r="CP203" s="40">
        <v>31098.89</v>
      </c>
      <c r="CQ203" s="40">
        <v>31098.89</v>
      </c>
      <c r="CR203" s="40">
        <v>163315.93</v>
      </c>
      <c r="CS203" s="40">
        <v>0</v>
      </c>
      <c r="CT203" s="40">
        <v>163315.93</v>
      </c>
      <c r="CU203" s="173">
        <v>1</v>
      </c>
      <c r="CV203" s="40">
        <v>0</v>
      </c>
      <c r="CW203" s="40">
        <v>609897</v>
      </c>
      <c r="CX203" s="40">
        <v>799291.69</v>
      </c>
      <c r="CY203" s="40">
        <v>773212.92999999993</v>
      </c>
      <c r="CZ203" s="40">
        <v>0</v>
      </c>
      <c r="DA203" s="40">
        <v>962607.61999999988</v>
      </c>
      <c r="DB203" s="215">
        <v>1.2449450631923602</v>
      </c>
      <c r="DC203" s="40">
        <v>189394.68999999994</v>
      </c>
      <c r="DD203" s="40">
        <v>0</v>
      </c>
      <c r="DE203" s="40">
        <v>0</v>
      </c>
      <c r="DF203" s="40">
        <v>773212.92999999993</v>
      </c>
      <c r="DG203" s="40">
        <v>0</v>
      </c>
      <c r="DH203" s="40">
        <v>962607.61999999988</v>
      </c>
      <c r="DI203" s="215">
        <v>1.2449450631923602</v>
      </c>
      <c r="DJ203" s="40">
        <v>189394.68999999994</v>
      </c>
      <c r="DK203" s="40">
        <v>483671.85</v>
      </c>
      <c r="DL203" s="40">
        <v>0</v>
      </c>
      <c r="DM203" s="40">
        <v>1256884.7799999998</v>
      </c>
      <c r="DN203" s="40">
        <v>0</v>
      </c>
      <c r="DO203" s="40">
        <v>962607.61999999988</v>
      </c>
      <c r="DP203" s="215">
        <v>0.76586783078079756</v>
      </c>
      <c r="DQ203" s="212">
        <v>-294277.15999999992</v>
      </c>
      <c r="DR203" s="40">
        <v>0</v>
      </c>
      <c r="DS203" s="40">
        <v>616959.05000000005</v>
      </c>
      <c r="DT203" s="40">
        <v>1256884.7799999998</v>
      </c>
      <c r="DU203" s="40">
        <v>0</v>
      </c>
      <c r="DV203" s="40">
        <v>1579566.67</v>
      </c>
      <c r="DW203" s="215">
        <v>1.2567314801918439</v>
      </c>
      <c r="DX203" s="40">
        <v>322681.89000000013</v>
      </c>
      <c r="DY203" s="40">
        <v>281909.19</v>
      </c>
      <c r="DZ203" s="40">
        <v>0</v>
      </c>
      <c r="EA203" s="40">
        <v>1538793.9699999997</v>
      </c>
      <c r="EB203" s="40">
        <v>0</v>
      </c>
      <c r="EC203" s="40">
        <v>1579566.67</v>
      </c>
      <c r="ED203" s="215">
        <v>1.0264965296166324</v>
      </c>
      <c r="EE203" s="40">
        <v>40772.700000000186</v>
      </c>
      <c r="EF203" s="40">
        <v>0</v>
      </c>
      <c r="EG203" s="40">
        <v>214339.40999999997</v>
      </c>
      <c r="EH203" s="40">
        <v>1538793.9699999997</v>
      </c>
      <c r="EI203" s="40">
        <v>0</v>
      </c>
      <c r="EJ203" s="40">
        <v>1793906.0799999998</v>
      </c>
      <c r="EK203" s="215">
        <v>1.1657870481517418</v>
      </c>
      <c r="EL203" s="40">
        <v>255112.1100000001</v>
      </c>
      <c r="EM203" s="40">
        <v>0</v>
      </c>
      <c r="EN203" s="40">
        <v>180823.86</v>
      </c>
      <c r="EO203" s="40">
        <v>1538793.9699999997</v>
      </c>
      <c r="EP203" s="40">
        <v>0</v>
      </c>
      <c r="EQ203" s="40">
        <v>1974729.94</v>
      </c>
      <c r="ER203" s="215">
        <v>1.2832971655068288</v>
      </c>
      <c r="ES203" s="40">
        <v>435935.9700000002</v>
      </c>
      <c r="ET203" s="40">
        <v>475789.19</v>
      </c>
      <c r="EU203" s="40">
        <v>0</v>
      </c>
      <c r="EV203" s="40">
        <v>2014583.1599999997</v>
      </c>
      <c r="EW203" s="40">
        <v>0</v>
      </c>
      <c r="EX203" s="40">
        <v>1974729.94</v>
      </c>
      <c r="EY203" s="215">
        <v>0.98021763469918033</v>
      </c>
      <c r="EZ203" s="40">
        <v>-39853.219999999739</v>
      </c>
      <c r="FA203" s="40">
        <v>306000</v>
      </c>
      <c r="FB203" s="40">
        <v>356671.46</v>
      </c>
      <c r="FC203" s="40">
        <v>2320583.1599999997</v>
      </c>
      <c r="FD203" s="40">
        <v>0</v>
      </c>
      <c r="FE203" s="40">
        <v>2331401.4</v>
      </c>
      <c r="FF203" s="215">
        <v>1.0046618626673134</v>
      </c>
      <c r="FG203" s="40">
        <v>10818.240000000224</v>
      </c>
      <c r="FH203" s="40">
        <v>0</v>
      </c>
      <c r="FI203" s="40">
        <v>27769.5</v>
      </c>
      <c r="FJ203" s="40">
        <v>155977.03</v>
      </c>
      <c r="FK203" s="40">
        <v>0</v>
      </c>
      <c r="FL203" s="40">
        <v>0</v>
      </c>
      <c r="FM203" s="215">
        <v>0</v>
      </c>
      <c r="FN203" s="40">
        <v>155977.03</v>
      </c>
      <c r="FO203" s="40">
        <v>0</v>
      </c>
      <c r="FP203" s="40">
        <v>177437.57</v>
      </c>
      <c r="FQ203" s="215">
        <v>1.1375878230275318</v>
      </c>
      <c r="FR203" s="40">
        <v>-21460.540000000008</v>
      </c>
      <c r="FS203" s="40">
        <v>0</v>
      </c>
      <c r="FT203" s="40">
        <v>1391994.58</v>
      </c>
      <c r="FU203" s="215">
        <v>1.1375878230275318</v>
      </c>
      <c r="FV203" s="40">
        <v>-297342.45000000019</v>
      </c>
      <c r="FW203" s="40">
        <v>0</v>
      </c>
      <c r="FX203" s="40">
        <v>177437.57</v>
      </c>
      <c r="FY203" s="215">
        <v>1.1375878230275318</v>
      </c>
      <c r="FZ203" s="40">
        <v>-21460.540000000008</v>
      </c>
      <c r="GA203" s="40">
        <v>0</v>
      </c>
      <c r="GB203" s="40">
        <v>177437.57</v>
      </c>
      <c r="GC203" s="215">
        <v>1.1375878230275318</v>
      </c>
      <c r="GD203" s="40">
        <v>-21460.540000000008</v>
      </c>
      <c r="GE203" s="283">
        <v>2320583.1599999997</v>
      </c>
      <c r="GF203" s="283">
        <v>245493.49</v>
      </c>
      <c r="GG203" s="284">
        <v>20790717.049999997</v>
      </c>
      <c r="GH203" s="285"/>
    </row>
    <row r="204" spans="1:190" ht="75" customHeight="1" x14ac:dyDescent="0.3">
      <c r="A204" s="254" t="s">
        <v>1080</v>
      </c>
      <c r="B204" s="35">
        <v>192</v>
      </c>
      <c r="C204" s="35">
        <v>1</v>
      </c>
      <c r="D204" s="36" t="s">
        <v>45</v>
      </c>
      <c r="E204" s="37" t="s">
        <v>46</v>
      </c>
      <c r="F204" s="37" t="s">
        <v>466</v>
      </c>
      <c r="G204" s="38" t="s">
        <v>33</v>
      </c>
      <c r="H204" s="38" t="s">
        <v>1080</v>
      </c>
      <c r="I204" s="38" t="s">
        <v>41</v>
      </c>
      <c r="J204" s="38" t="s">
        <v>5</v>
      </c>
      <c r="K204" s="38" t="s">
        <v>222</v>
      </c>
      <c r="L204" s="38" t="s">
        <v>225</v>
      </c>
      <c r="M204" s="40">
        <v>4801192</v>
      </c>
      <c r="N204" s="40">
        <v>4801192</v>
      </c>
      <c r="O204" s="40">
        <v>0</v>
      </c>
      <c r="P204" s="98">
        <v>4801192</v>
      </c>
      <c r="Q204" s="40">
        <v>0</v>
      </c>
      <c r="R204" s="40">
        <v>0</v>
      </c>
      <c r="S204" s="40">
        <v>0</v>
      </c>
      <c r="T204" s="40" t="s">
        <v>5</v>
      </c>
      <c r="U204" s="40">
        <v>0</v>
      </c>
      <c r="V204" s="40">
        <v>0</v>
      </c>
      <c r="W204" s="40">
        <v>0</v>
      </c>
      <c r="X204" s="40">
        <v>0</v>
      </c>
      <c r="Y204" s="40">
        <v>108479.69</v>
      </c>
      <c r="Z204" s="40">
        <v>0</v>
      </c>
      <c r="AA204" s="40">
        <v>0</v>
      </c>
      <c r="AB204" s="40">
        <v>73046.62</v>
      </c>
      <c r="AC204" s="40">
        <v>0</v>
      </c>
      <c r="AD204" s="41">
        <v>0</v>
      </c>
      <c r="AE204" s="98">
        <v>0</v>
      </c>
      <c r="AF204" s="40">
        <v>75136.77</v>
      </c>
      <c r="AG204" s="41">
        <v>0</v>
      </c>
      <c r="AH204" s="98">
        <v>206378.38</v>
      </c>
      <c r="AI204" s="40">
        <v>463041.46</v>
      </c>
      <c r="AJ204" s="40">
        <v>463041.46</v>
      </c>
      <c r="AK204" s="40">
        <v>725193.77999999991</v>
      </c>
      <c r="AL204" s="40">
        <v>1188235.24</v>
      </c>
      <c r="AM204" s="40">
        <v>0</v>
      </c>
      <c r="AN204" s="40">
        <v>0</v>
      </c>
      <c r="AO204" s="40">
        <v>242472.61</v>
      </c>
      <c r="AP204" s="40">
        <v>0</v>
      </c>
      <c r="AQ204" s="40">
        <v>0</v>
      </c>
      <c r="AR204" s="40">
        <v>213021.11</v>
      </c>
      <c r="AS204" s="40">
        <v>0</v>
      </c>
      <c r="AT204" s="40">
        <v>0</v>
      </c>
      <c r="AU204" s="40">
        <v>248146.35</v>
      </c>
      <c r="AV204" s="40">
        <v>42214.54</v>
      </c>
      <c r="AW204" s="40">
        <v>0</v>
      </c>
      <c r="AX204" s="40">
        <v>0</v>
      </c>
      <c r="AY204" s="40">
        <v>745854.61</v>
      </c>
      <c r="AZ204" s="40">
        <v>1934089.85</v>
      </c>
      <c r="BA204" s="40">
        <v>205309.99</v>
      </c>
      <c r="BB204" s="40">
        <v>0</v>
      </c>
      <c r="BC204" s="40">
        <v>0</v>
      </c>
      <c r="BD204" s="40">
        <v>2221.8200000000002</v>
      </c>
      <c r="BE204" s="40">
        <v>367900.73</v>
      </c>
      <c r="BF204" s="40">
        <v>59341.32</v>
      </c>
      <c r="BG204" s="40">
        <v>0</v>
      </c>
      <c r="BH204" s="40">
        <v>148976.46</v>
      </c>
      <c r="BI204" s="40">
        <v>0</v>
      </c>
      <c r="BJ204" s="40">
        <v>0</v>
      </c>
      <c r="BK204" s="40">
        <v>0</v>
      </c>
      <c r="BL204" s="40">
        <v>97064.67</v>
      </c>
      <c r="BM204" s="40">
        <v>880814.99</v>
      </c>
      <c r="BN204" s="40">
        <v>0</v>
      </c>
      <c r="BO204" s="40">
        <v>0</v>
      </c>
      <c r="BP204" s="40">
        <v>254171.56</v>
      </c>
      <c r="BQ204" s="40">
        <v>0</v>
      </c>
      <c r="BR204" s="40">
        <v>0</v>
      </c>
      <c r="BS204" s="40">
        <v>0</v>
      </c>
      <c r="BT204" s="40">
        <v>104123.08</v>
      </c>
      <c r="BU204" s="40">
        <v>0</v>
      </c>
      <c r="BV204" s="40">
        <v>0</v>
      </c>
      <c r="BW204" s="40">
        <v>142937.32</v>
      </c>
      <c r="BX204" s="40">
        <v>0</v>
      </c>
      <c r="BY204" s="40">
        <v>0</v>
      </c>
      <c r="BZ204" s="40">
        <v>501231.96</v>
      </c>
      <c r="CA204" s="40">
        <v>173078.17</v>
      </c>
      <c r="CB204" s="40">
        <v>0</v>
      </c>
      <c r="CC204" s="40">
        <v>0</v>
      </c>
      <c r="CD204" s="40">
        <v>0</v>
      </c>
      <c r="CE204" s="40">
        <v>0</v>
      </c>
      <c r="CF204" s="40">
        <v>0</v>
      </c>
      <c r="CG204" s="40">
        <v>191510.34</v>
      </c>
      <c r="CH204" s="40">
        <v>0</v>
      </c>
      <c r="CI204" s="40">
        <v>0</v>
      </c>
      <c r="CJ204" s="40">
        <v>0</v>
      </c>
      <c r="CK204" s="40">
        <v>0</v>
      </c>
      <c r="CL204" s="40">
        <v>247769.65</v>
      </c>
      <c r="CM204" s="40">
        <v>612358.16</v>
      </c>
      <c r="CN204" s="40">
        <v>4540214.6399999997</v>
      </c>
      <c r="CO204" s="40">
        <v>0</v>
      </c>
      <c r="CP204" s="40">
        <v>0</v>
      </c>
      <c r="CQ204" s="40">
        <v>0</v>
      </c>
      <c r="CR204" s="40">
        <v>0</v>
      </c>
      <c r="CS204" s="40">
        <v>0</v>
      </c>
      <c r="CT204" s="40">
        <v>0</v>
      </c>
      <c r="CU204" s="173" t="s">
        <v>1327</v>
      </c>
      <c r="CV204" s="40">
        <v>0</v>
      </c>
      <c r="CW204" s="40">
        <v>178216.67</v>
      </c>
      <c r="CX204" s="40">
        <v>0</v>
      </c>
      <c r="CY204" s="40">
        <v>178216.67</v>
      </c>
      <c r="CZ204" s="40">
        <v>0</v>
      </c>
      <c r="DA204" s="40">
        <v>0</v>
      </c>
      <c r="DB204" s="215">
        <v>0</v>
      </c>
      <c r="DC204" s="40">
        <v>-178216.67</v>
      </c>
      <c r="DD204" s="40">
        <v>4766.07</v>
      </c>
      <c r="DE204" s="40">
        <v>172137.60000000001</v>
      </c>
      <c r="DF204" s="40">
        <v>182982.74000000002</v>
      </c>
      <c r="DG204" s="40">
        <v>0</v>
      </c>
      <c r="DH204" s="40">
        <v>172137.60000000001</v>
      </c>
      <c r="DI204" s="215">
        <v>0.940731349852997</v>
      </c>
      <c r="DJ204" s="40">
        <v>-10845.140000000014</v>
      </c>
      <c r="DK204" s="40">
        <v>0</v>
      </c>
      <c r="DL204" s="40">
        <v>7793.4599999999991</v>
      </c>
      <c r="DM204" s="40">
        <v>182982.74000000002</v>
      </c>
      <c r="DN204" s="40">
        <v>0</v>
      </c>
      <c r="DO204" s="40">
        <v>179931.06</v>
      </c>
      <c r="DP204" s="215">
        <v>0.98332258004224871</v>
      </c>
      <c r="DQ204" s="40">
        <v>-3051.6800000000221</v>
      </c>
      <c r="DR204" s="40">
        <v>0</v>
      </c>
      <c r="DS204" s="40">
        <v>0</v>
      </c>
      <c r="DT204" s="40">
        <v>182982.74000000002</v>
      </c>
      <c r="DU204" s="40">
        <v>0</v>
      </c>
      <c r="DV204" s="40">
        <v>179931.06</v>
      </c>
      <c r="DW204" s="215">
        <v>0.98332258004224871</v>
      </c>
      <c r="DX204" s="40">
        <v>-3051.6800000000221</v>
      </c>
      <c r="DY204" s="40">
        <v>193939.23</v>
      </c>
      <c r="DZ204" s="40">
        <v>238581.52</v>
      </c>
      <c r="EA204" s="40">
        <v>376921.97000000003</v>
      </c>
      <c r="EB204" s="40">
        <v>0</v>
      </c>
      <c r="EC204" s="40">
        <v>418512.57999999996</v>
      </c>
      <c r="ED204" s="215">
        <v>1.1103427587412851</v>
      </c>
      <c r="EE204" s="40">
        <v>41590.609999999928</v>
      </c>
      <c r="EF204" s="40">
        <v>0</v>
      </c>
      <c r="EG204" s="40">
        <v>0</v>
      </c>
      <c r="EH204" s="40">
        <v>376921.97000000003</v>
      </c>
      <c r="EI204" s="40">
        <v>0</v>
      </c>
      <c r="EJ204" s="40">
        <v>418512.57999999996</v>
      </c>
      <c r="EK204" s="215">
        <v>1.1103427587412851</v>
      </c>
      <c r="EL204" s="40">
        <v>41590.609999999928</v>
      </c>
      <c r="EM204" s="40">
        <v>0</v>
      </c>
      <c r="EN204" s="40">
        <v>0</v>
      </c>
      <c r="EO204" s="40">
        <v>376921.97000000003</v>
      </c>
      <c r="EP204" s="40">
        <v>0</v>
      </c>
      <c r="EQ204" s="40">
        <v>418512.57999999996</v>
      </c>
      <c r="ER204" s="215">
        <v>1.1103427587412851</v>
      </c>
      <c r="ES204" s="40">
        <v>41590.609999999928</v>
      </c>
      <c r="ET204" s="40">
        <v>0</v>
      </c>
      <c r="EU204" s="40">
        <v>0</v>
      </c>
      <c r="EV204" s="40">
        <v>376921.97000000003</v>
      </c>
      <c r="EW204" s="40">
        <v>0</v>
      </c>
      <c r="EX204" s="40">
        <v>418512.57999999996</v>
      </c>
      <c r="EY204" s="215">
        <v>1.1103427587412851</v>
      </c>
      <c r="EZ204" s="40">
        <v>41590.609999999928</v>
      </c>
      <c r="FA204" s="40">
        <v>211677.78</v>
      </c>
      <c r="FB204" s="40">
        <v>193207.1</v>
      </c>
      <c r="FC204" s="40">
        <v>588599.75</v>
      </c>
      <c r="FD204" s="40">
        <v>0</v>
      </c>
      <c r="FE204" s="40">
        <v>611719.67999999993</v>
      </c>
      <c r="FF204" s="215">
        <v>1.039279544376293</v>
      </c>
      <c r="FG204" s="40">
        <v>23119.929999999935</v>
      </c>
      <c r="FH204" s="40">
        <v>0</v>
      </c>
      <c r="FI204" s="40">
        <v>0</v>
      </c>
      <c r="FJ204" s="40">
        <v>220370.27</v>
      </c>
      <c r="FK204" s="40">
        <v>0</v>
      </c>
      <c r="FL204" s="40">
        <v>0</v>
      </c>
      <c r="FM204" s="215">
        <v>0</v>
      </c>
      <c r="FN204" s="40">
        <v>220370.27</v>
      </c>
      <c r="FO204" s="40">
        <v>0</v>
      </c>
      <c r="FP204" s="40">
        <v>244551.57</v>
      </c>
      <c r="FQ204" s="215">
        <v>1.1097303188855738</v>
      </c>
      <c r="FR204" s="40">
        <v>-24181.300000000017</v>
      </c>
      <c r="FS204" s="40">
        <v>0</v>
      </c>
      <c r="FT204" s="40">
        <v>11797343.539999999</v>
      </c>
      <c r="FU204" s="215">
        <v>1.1097303188855738</v>
      </c>
      <c r="FV204" s="40">
        <v>-5577815.3299999991</v>
      </c>
      <c r="FW204" s="40">
        <v>0</v>
      </c>
      <c r="FX204" s="40">
        <v>244551.57</v>
      </c>
      <c r="FY204" s="215">
        <v>1.1097303188855738</v>
      </c>
      <c r="FZ204" s="40">
        <v>-24181.300000000017</v>
      </c>
      <c r="GA204" s="40">
        <v>0</v>
      </c>
      <c r="GB204" s="40">
        <v>244551.57</v>
      </c>
      <c r="GC204" s="215">
        <v>1.1097303188855738</v>
      </c>
      <c r="GD204" s="40">
        <v>-24181.300000000017</v>
      </c>
      <c r="GE204" s="283">
        <v>588599.75</v>
      </c>
      <c r="GF204" s="283">
        <v>284096.28999999998</v>
      </c>
      <c r="GG204" s="284">
        <v>4801191</v>
      </c>
      <c r="GH204" s="285"/>
    </row>
    <row r="205" spans="1:190" ht="75" customHeight="1" x14ac:dyDescent="0.3">
      <c r="A205" s="254" t="s">
        <v>1460</v>
      </c>
      <c r="B205" s="35">
        <v>193</v>
      </c>
      <c r="C205" s="40">
        <v>13</v>
      </c>
      <c r="D205" s="40" t="s">
        <v>625</v>
      </c>
      <c r="E205" s="40" t="s">
        <v>624</v>
      </c>
      <c r="F205" s="37" t="s">
        <v>627</v>
      </c>
      <c r="G205" s="38" t="s">
        <v>33</v>
      </c>
      <c r="H205" s="38"/>
      <c r="I205" s="40" t="s">
        <v>41</v>
      </c>
      <c r="J205" s="40" t="s">
        <v>423</v>
      </c>
      <c r="K205" s="38" t="s">
        <v>222</v>
      </c>
      <c r="L205" s="38" t="s">
        <v>225</v>
      </c>
      <c r="M205" s="40">
        <v>0</v>
      </c>
      <c r="N205" s="40">
        <v>0</v>
      </c>
      <c r="O205" s="40">
        <v>0</v>
      </c>
      <c r="P205" s="40">
        <v>0</v>
      </c>
      <c r="Q205" s="40">
        <v>0</v>
      </c>
      <c r="R205" s="40">
        <v>0</v>
      </c>
      <c r="S205" s="40">
        <v>0</v>
      </c>
      <c r="T205" s="40" t="s">
        <v>423</v>
      </c>
      <c r="U205" s="40"/>
      <c r="V205" s="40"/>
      <c r="W205" s="40"/>
      <c r="X205" s="40"/>
      <c r="Y205" s="40"/>
      <c r="Z205" s="40"/>
      <c r="AA205" s="40"/>
      <c r="AB205" s="40"/>
      <c r="AC205" s="40"/>
      <c r="AD205" s="40"/>
      <c r="AE205" s="40"/>
      <c r="AF205" s="40"/>
      <c r="AG205" s="40"/>
      <c r="AH205" s="40"/>
      <c r="AI205" s="40"/>
      <c r="AJ205" s="40"/>
      <c r="AK205" s="40"/>
      <c r="AL205" s="40">
        <v>0</v>
      </c>
      <c r="AM205" s="40">
        <v>0</v>
      </c>
      <c r="AN205" s="40">
        <v>0</v>
      </c>
      <c r="AO205" s="40">
        <v>0</v>
      </c>
      <c r="AP205" s="40">
        <v>0</v>
      </c>
      <c r="AQ205" s="40">
        <v>0</v>
      </c>
      <c r="AR205" s="40">
        <v>0</v>
      </c>
      <c r="AS205" s="40">
        <v>0</v>
      </c>
      <c r="AT205" s="40">
        <v>0</v>
      </c>
      <c r="AU205" s="40">
        <v>0</v>
      </c>
      <c r="AV205" s="40">
        <v>0</v>
      </c>
      <c r="AW205" s="40">
        <v>0</v>
      </c>
      <c r="AX205" s="40">
        <v>0</v>
      </c>
      <c r="AY205" s="40">
        <v>0</v>
      </c>
      <c r="AZ205" s="40">
        <v>0</v>
      </c>
      <c r="BA205" s="40">
        <v>0</v>
      </c>
      <c r="BB205" s="40">
        <v>0</v>
      </c>
      <c r="BC205" s="40">
        <v>0</v>
      </c>
      <c r="BD205" s="40">
        <v>0</v>
      </c>
      <c r="BE205" s="40">
        <v>0</v>
      </c>
      <c r="BF205" s="40">
        <v>0</v>
      </c>
      <c r="BG205" s="40">
        <v>0</v>
      </c>
      <c r="BH205" s="40">
        <v>0</v>
      </c>
      <c r="BI205" s="40">
        <v>0</v>
      </c>
      <c r="BJ205" s="40">
        <v>0</v>
      </c>
      <c r="BK205" s="40">
        <v>0</v>
      </c>
      <c r="BL205" s="40">
        <v>0</v>
      </c>
      <c r="BM205" s="40">
        <v>0</v>
      </c>
      <c r="BN205" s="40">
        <v>0</v>
      </c>
      <c r="BO205" s="40">
        <v>0</v>
      </c>
      <c r="BP205" s="40">
        <v>0</v>
      </c>
      <c r="BQ205" s="40">
        <v>0</v>
      </c>
      <c r="BR205" s="40">
        <v>0</v>
      </c>
      <c r="BS205" s="40">
        <v>0</v>
      </c>
      <c r="BT205" s="40">
        <v>0</v>
      </c>
      <c r="BU205" s="40">
        <v>0</v>
      </c>
      <c r="BV205" s="40">
        <v>0</v>
      </c>
      <c r="BW205" s="40">
        <v>0</v>
      </c>
      <c r="BX205" s="40">
        <v>0</v>
      </c>
      <c r="BY205" s="40">
        <v>0</v>
      </c>
      <c r="BZ205" s="40">
        <v>0</v>
      </c>
      <c r="CA205" s="40">
        <v>0</v>
      </c>
      <c r="CB205" s="40">
        <v>0</v>
      </c>
      <c r="CC205" s="40">
        <v>0</v>
      </c>
      <c r="CD205" s="40">
        <v>0</v>
      </c>
      <c r="CE205" s="40">
        <v>0</v>
      </c>
      <c r="CF205" s="40">
        <v>0</v>
      </c>
      <c r="CG205" s="40">
        <v>0</v>
      </c>
      <c r="CH205" s="40">
        <v>0</v>
      </c>
      <c r="CI205" s="40">
        <v>0</v>
      </c>
      <c r="CJ205" s="40">
        <v>0</v>
      </c>
      <c r="CK205" s="40">
        <v>0</v>
      </c>
      <c r="CL205" s="40">
        <v>0</v>
      </c>
      <c r="CM205" s="40">
        <v>0</v>
      </c>
      <c r="CN205" s="40">
        <v>3186.75</v>
      </c>
      <c r="CO205" s="40">
        <v>0</v>
      </c>
      <c r="CP205" s="40">
        <v>0</v>
      </c>
      <c r="CQ205" s="40">
        <v>0</v>
      </c>
      <c r="CR205" s="40">
        <v>0</v>
      </c>
      <c r="CS205" s="40">
        <v>0</v>
      </c>
      <c r="CT205" s="40">
        <v>0</v>
      </c>
      <c r="CU205" s="173" t="s">
        <v>1327</v>
      </c>
      <c r="CV205" s="40">
        <v>0</v>
      </c>
      <c r="CW205" s="40">
        <v>0</v>
      </c>
      <c r="CX205" s="40">
        <v>0</v>
      </c>
      <c r="CY205" s="40">
        <v>0</v>
      </c>
      <c r="CZ205" s="40">
        <v>0</v>
      </c>
      <c r="DA205" s="40">
        <v>0</v>
      </c>
      <c r="DB205" s="215" t="s">
        <v>1327</v>
      </c>
      <c r="DC205" s="40">
        <v>0</v>
      </c>
      <c r="DD205" s="40">
        <v>0</v>
      </c>
      <c r="DE205" s="40">
        <v>0</v>
      </c>
      <c r="DF205" s="40">
        <v>0</v>
      </c>
      <c r="DG205" s="40">
        <v>0</v>
      </c>
      <c r="DH205" s="40">
        <v>0</v>
      </c>
      <c r="DI205" s="215" t="s">
        <v>1327</v>
      </c>
      <c r="DJ205" s="40">
        <v>0</v>
      </c>
      <c r="DK205" s="40">
        <v>172300</v>
      </c>
      <c r="DL205" s="40">
        <v>0</v>
      </c>
      <c r="DM205" s="40">
        <v>172300</v>
      </c>
      <c r="DN205" s="40">
        <v>0</v>
      </c>
      <c r="DO205" s="40">
        <v>0</v>
      </c>
      <c r="DP205" s="215">
        <v>0</v>
      </c>
      <c r="DQ205" s="40">
        <v>-172300</v>
      </c>
      <c r="DR205" s="40">
        <v>0</v>
      </c>
      <c r="DS205" s="40">
        <v>0</v>
      </c>
      <c r="DT205" s="40">
        <v>172300</v>
      </c>
      <c r="DU205" s="40">
        <v>0</v>
      </c>
      <c r="DV205" s="40">
        <v>0</v>
      </c>
      <c r="DW205" s="215">
        <v>0</v>
      </c>
      <c r="DX205" s="40">
        <v>-172300</v>
      </c>
      <c r="DY205" s="40">
        <v>0</v>
      </c>
      <c r="DZ205" s="40">
        <v>0</v>
      </c>
      <c r="EA205" s="40">
        <v>172300</v>
      </c>
      <c r="EB205" s="40">
        <v>0</v>
      </c>
      <c r="EC205" s="40">
        <v>0</v>
      </c>
      <c r="ED205" s="215">
        <v>0</v>
      </c>
      <c r="EE205" s="40">
        <v>-172300</v>
      </c>
      <c r="EF205" s="40">
        <v>210593</v>
      </c>
      <c r="EG205" s="40">
        <v>0</v>
      </c>
      <c r="EH205" s="40">
        <v>382893</v>
      </c>
      <c r="EI205" s="40">
        <v>0</v>
      </c>
      <c r="EJ205" s="40">
        <v>0</v>
      </c>
      <c r="EK205" s="215">
        <v>0</v>
      </c>
      <c r="EL205" s="212">
        <v>-382893</v>
      </c>
      <c r="EM205" s="40">
        <v>0</v>
      </c>
      <c r="EN205" s="40">
        <v>0</v>
      </c>
      <c r="EO205" s="40">
        <v>382893</v>
      </c>
      <c r="EP205" s="40">
        <v>0</v>
      </c>
      <c r="EQ205" s="40">
        <v>0</v>
      </c>
      <c r="ER205" s="215">
        <v>0</v>
      </c>
      <c r="ES205" s="212">
        <v>-382893</v>
      </c>
      <c r="ET205" s="40">
        <v>210593</v>
      </c>
      <c r="EU205" s="40">
        <v>0</v>
      </c>
      <c r="EV205" s="40">
        <v>593486</v>
      </c>
      <c r="EW205" s="40">
        <v>0</v>
      </c>
      <c r="EX205" s="40">
        <v>0</v>
      </c>
      <c r="EY205" s="215">
        <v>0</v>
      </c>
      <c r="EZ205" s="212">
        <v>-593486</v>
      </c>
      <c r="FA205" s="40">
        <v>0</v>
      </c>
      <c r="FB205" s="40">
        <v>0</v>
      </c>
      <c r="FC205" s="40">
        <v>593486</v>
      </c>
      <c r="FD205" s="40">
        <v>0</v>
      </c>
      <c r="FE205" s="40">
        <v>0</v>
      </c>
      <c r="FF205" s="215">
        <v>0</v>
      </c>
      <c r="FG205" s="212">
        <v>-593486</v>
      </c>
      <c r="FH205" s="40">
        <v>0</v>
      </c>
      <c r="FI205" s="40">
        <v>3186.75</v>
      </c>
      <c r="FJ205" s="40">
        <v>472393.25</v>
      </c>
      <c r="FK205" s="40">
        <v>0</v>
      </c>
      <c r="FL205" s="40">
        <v>0</v>
      </c>
      <c r="FM205" s="215">
        <v>0</v>
      </c>
      <c r="FN205" s="40">
        <v>472393.25</v>
      </c>
      <c r="FO205" s="40">
        <v>0</v>
      </c>
      <c r="FP205" s="40">
        <v>0</v>
      </c>
      <c r="FQ205" s="215">
        <v>0</v>
      </c>
      <c r="FR205" s="40">
        <v>472393.25</v>
      </c>
      <c r="FS205" s="40">
        <v>0</v>
      </c>
      <c r="FT205" s="40">
        <v>0</v>
      </c>
      <c r="FU205" s="215">
        <v>1.0526315733766305</v>
      </c>
      <c r="FV205" s="40">
        <v>144837.69</v>
      </c>
      <c r="FW205" s="40">
        <v>0</v>
      </c>
      <c r="FX205" s="40">
        <v>497256.05</v>
      </c>
      <c r="FY205" s="215">
        <v>1.0526315733766305</v>
      </c>
      <c r="FZ205" s="40">
        <v>-24862.799999999988</v>
      </c>
      <c r="GA205" s="40">
        <v>0</v>
      </c>
      <c r="GB205" s="40">
        <v>497256.05</v>
      </c>
      <c r="GC205" s="215">
        <v>1.0526315733766305</v>
      </c>
      <c r="GD205" s="40">
        <v>-24862.799999999988</v>
      </c>
      <c r="GE205" s="283">
        <v>593486</v>
      </c>
      <c r="GF205" s="283">
        <v>248886</v>
      </c>
      <c r="GG205" s="284">
        <v>842372</v>
      </c>
      <c r="GH205" s="285"/>
    </row>
    <row r="206" spans="1:190" ht="75" customHeight="1" x14ac:dyDescent="0.3">
      <c r="A206" s="254" t="s">
        <v>1200</v>
      </c>
      <c r="B206" s="35">
        <v>194</v>
      </c>
      <c r="C206" s="35">
        <v>8</v>
      </c>
      <c r="D206" s="36" t="s">
        <v>157</v>
      </c>
      <c r="E206" s="37" t="s">
        <v>293</v>
      </c>
      <c r="F206" s="37" t="s">
        <v>539</v>
      </c>
      <c r="G206" s="38">
        <v>1</v>
      </c>
      <c r="H206" s="38" t="s">
        <v>1200</v>
      </c>
      <c r="I206" s="38" t="s">
        <v>34</v>
      </c>
      <c r="J206" s="38" t="s">
        <v>4</v>
      </c>
      <c r="K206" s="38" t="s">
        <v>221</v>
      </c>
      <c r="L206" s="38" t="s">
        <v>225</v>
      </c>
      <c r="M206" s="40">
        <v>12018100</v>
      </c>
      <c r="N206" s="40">
        <v>12018100</v>
      </c>
      <c r="O206" s="40">
        <v>0</v>
      </c>
      <c r="P206" s="40">
        <v>0</v>
      </c>
      <c r="Q206" s="98">
        <v>12018100</v>
      </c>
      <c r="R206" s="40">
        <v>0</v>
      </c>
      <c r="S206" s="40">
        <v>0</v>
      </c>
      <c r="T206" s="40" t="s">
        <v>4</v>
      </c>
      <c r="U206" s="40">
        <v>0</v>
      </c>
      <c r="V206" s="40">
        <v>0</v>
      </c>
      <c r="W206" s="40">
        <v>0</v>
      </c>
      <c r="X206" s="40">
        <v>0</v>
      </c>
      <c r="Y206" s="40">
        <v>0</v>
      </c>
      <c r="Z206" s="40">
        <v>0</v>
      </c>
      <c r="AA206" s="40">
        <v>0</v>
      </c>
      <c r="AB206" s="40">
        <v>0</v>
      </c>
      <c r="AC206" s="40">
        <v>0</v>
      </c>
      <c r="AD206" s="40">
        <v>0</v>
      </c>
      <c r="AE206" s="40">
        <v>0</v>
      </c>
      <c r="AF206" s="40">
        <v>0</v>
      </c>
      <c r="AG206" s="40">
        <v>0</v>
      </c>
      <c r="AH206" s="40">
        <v>0</v>
      </c>
      <c r="AI206" s="40">
        <v>0</v>
      </c>
      <c r="AJ206" s="40">
        <v>0</v>
      </c>
      <c r="AK206" s="40">
        <v>792605.66999999993</v>
      </c>
      <c r="AL206" s="40">
        <v>792605.66999999993</v>
      </c>
      <c r="AM206" s="40">
        <v>41340.079999999994</v>
      </c>
      <c r="AN206" s="40">
        <v>147618.64999999997</v>
      </c>
      <c r="AO206" s="40">
        <v>50226.44999999999</v>
      </c>
      <c r="AP206" s="40">
        <v>30228.690000000002</v>
      </c>
      <c r="AQ206" s="40">
        <v>133463.06</v>
      </c>
      <c r="AR206" s="40">
        <v>137335.45000000001</v>
      </c>
      <c r="AS206" s="40">
        <v>218381.7</v>
      </c>
      <c r="AT206" s="40">
        <v>229401.87</v>
      </c>
      <c r="AU206" s="40">
        <v>112532.65999999999</v>
      </c>
      <c r="AV206" s="40">
        <v>403938.18</v>
      </c>
      <c r="AW206" s="40">
        <v>217872.41000000003</v>
      </c>
      <c r="AX206" s="40">
        <v>697821.32000000007</v>
      </c>
      <c r="AY206" s="40">
        <v>2420160.5199999996</v>
      </c>
      <c r="AZ206" s="40">
        <v>3212766.1899999995</v>
      </c>
      <c r="BA206" s="40">
        <v>298912.64999999997</v>
      </c>
      <c r="BB206" s="40">
        <v>231184.73</v>
      </c>
      <c r="BC206" s="40">
        <v>363253.90000000008</v>
      </c>
      <c r="BD206" s="40">
        <v>210628.69</v>
      </c>
      <c r="BE206" s="40">
        <v>31562.16</v>
      </c>
      <c r="BF206" s="40">
        <v>429335.76999999996</v>
      </c>
      <c r="BG206" s="40">
        <v>356065.5</v>
      </c>
      <c r="BH206" s="40">
        <v>192851.44</v>
      </c>
      <c r="BI206" s="40">
        <v>292536.91000000003</v>
      </c>
      <c r="BJ206" s="40">
        <v>255864.83999999997</v>
      </c>
      <c r="BK206" s="40">
        <v>199974.96000000005</v>
      </c>
      <c r="BL206" s="40">
        <v>489223.16</v>
      </c>
      <c r="BM206" s="40">
        <v>3351394.71</v>
      </c>
      <c r="BN206" s="40">
        <v>16272.71</v>
      </c>
      <c r="BO206" s="40">
        <v>24209.870000000003</v>
      </c>
      <c r="BP206" s="40">
        <v>219576.69</v>
      </c>
      <c r="BQ206" s="40">
        <v>408137.48000000004</v>
      </c>
      <c r="BR206" s="40">
        <v>83446.91</v>
      </c>
      <c r="BS206" s="40">
        <v>318914.34000000003</v>
      </c>
      <c r="BT206" s="40">
        <v>85518.33</v>
      </c>
      <c r="BU206" s="40">
        <v>196111.08000000002</v>
      </c>
      <c r="BV206" s="40">
        <v>231052.04</v>
      </c>
      <c r="BW206" s="40">
        <v>205369.05000000002</v>
      </c>
      <c r="BX206" s="40">
        <v>272724.34000000003</v>
      </c>
      <c r="BY206" s="40">
        <v>0</v>
      </c>
      <c r="BZ206" s="40">
        <v>2061332.8400000003</v>
      </c>
      <c r="CA206" s="40">
        <v>340994.7</v>
      </c>
      <c r="CB206" s="40">
        <v>0</v>
      </c>
      <c r="CC206" s="40">
        <v>0</v>
      </c>
      <c r="CD206" s="40">
        <v>192603.27</v>
      </c>
      <c r="CE206" s="40">
        <v>595878.96</v>
      </c>
      <c r="CF206" s="40">
        <v>3379.8000000000466</v>
      </c>
      <c r="CG206" s="40">
        <v>39859.519999999997</v>
      </c>
      <c r="CH206" s="40">
        <v>292372.19000000006</v>
      </c>
      <c r="CI206" s="40">
        <v>10123</v>
      </c>
      <c r="CJ206" s="40">
        <v>66645.98</v>
      </c>
      <c r="CK206" s="40">
        <v>263748.47999999998</v>
      </c>
      <c r="CL206" s="40">
        <v>68282.2</v>
      </c>
      <c r="CM206" s="40">
        <v>1873888.0999999999</v>
      </c>
      <c r="CN206" s="40">
        <v>11175336.550000001</v>
      </c>
      <c r="CO206" s="40">
        <v>124679.45</v>
      </c>
      <c r="CP206" s="40">
        <v>36295.5</v>
      </c>
      <c r="CQ206" s="40">
        <v>36297.990000000005</v>
      </c>
      <c r="CR206" s="40">
        <v>160974.95000000001</v>
      </c>
      <c r="CS206" s="40">
        <v>0</v>
      </c>
      <c r="CT206" s="40">
        <v>160977.44</v>
      </c>
      <c r="CU206" s="173">
        <v>1.0000154682452145</v>
      </c>
      <c r="CV206" s="40">
        <v>2.4899999999906868</v>
      </c>
      <c r="CW206" s="40">
        <v>142719.37</v>
      </c>
      <c r="CX206" s="40">
        <v>202230.53000000003</v>
      </c>
      <c r="CY206" s="40">
        <v>303694.32</v>
      </c>
      <c r="CZ206" s="40">
        <v>0</v>
      </c>
      <c r="DA206" s="40">
        <v>363207.97000000003</v>
      </c>
      <c r="DB206" s="215">
        <v>1.1959656341284224</v>
      </c>
      <c r="DC206" s="40">
        <v>59513.650000000023</v>
      </c>
      <c r="DD206" s="40">
        <v>67358.61</v>
      </c>
      <c r="DE206" s="40">
        <v>46058.71</v>
      </c>
      <c r="DF206" s="40">
        <v>371052.93</v>
      </c>
      <c r="DG206" s="40">
        <v>0</v>
      </c>
      <c r="DH206" s="40">
        <v>409266.68000000005</v>
      </c>
      <c r="DI206" s="215">
        <v>1.1029873285194112</v>
      </c>
      <c r="DJ206" s="40">
        <v>38213.750000000058</v>
      </c>
      <c r="DK206" s="40">
        <v>40039.24</v>
      </c>
      <c r="DL206" s="40">
        <v>0</v>
      </c>
      <c r="DM206" s="40">
        <v>411092.17</v>
      </c>
      <c r="DN206" s="40">
        <v>0</v>
      </c>
      <c r="DO206" s="40">
        <v>409266.68000000005</v>
      </c>
      <c r="DP206" s="215">
        <v>0.99555941432793538</v>
      </c>
      <c r="DQ206" s="40">
        <v>-1825.4899999999325</v>
      </c>
      <c r="DR206" s="40">
        <v>0</v>
      </c>
      <c r="DS206" s="40">
        <v>66680.490000000005</v>
      </c>
      <c r="DT206" s="40">
        <v>411092.17</v>
      </c>
      <c r="DU206" s="40">
        <v>0</v>
      </c>
      <c r="DV206" s="40">
        <v>475947.17000000004</v>
      </c>
      <c r="DW206" s="215">
        <v>1.1577626740008209</v>
      </c>
      <c r="DX206" s="40">
        <v>64855.000000000058</v>
      </c>
      <c r="DY206" s="40">
        <v>64279.85</v>
      </c>
      <c r="DZ206" s="40">
        <v>77904.739999999991</v>
      </c>
      <c r="EA206" s="40">
        <v>475372.01999999996</v>
      </c>
      <c r="EB206" s="40">
        <v>0</v>
      </c>
      <c r="EC206" s="40">
        <v>553851.91</v>
      </c>
      <c r="ED206" s="215">
        <v>1.1650915213730924</v>
      </c>
      <c r="EE206" s="40">
        <v>78479.890000000072</v>
      </c>
      <c r="EF206" s="40">
        <v>84323.94</v>
      </c>
      <c r="EG206" s="40">
        <v>0</v>
      </c>
      <c r="EH206" s="40">
        <v>559695.96</v>
      </c>
      <c r="EI206" s="40">
        <v>0</v>
      </c>
      <c r="EJ206" s="40">
        <v>553851.91</v>
      </c>
      <c r="EK206" s="215">
        <v>0.989558527454799</v>
      </c>
      <c r="EL206" s="40">
        <v>-5844.0499999999302</v>
      </c>
      <c r="EM206" s="40">
        <v>74237.75</v>
      </c>
      <c r="EN206" s="40">
        <v>0</v>
      </c>
      <c r="EO206" s="40">
        <v>633933.71</v>
      </c>
      <c r="EP206" s="40">
        <v>0</v>
      </c>
      <c r="EQ206" s="40">
        <v>553851.91</v>
      </c>
      <c r="ER206" s="215">
        <v>0.87367480426305155</v>
      </c>
      <c r="ES206" s="40">
        <v>-80081.79999999993</v>
      </c>
      <c r="ET206" s="40">
        <v>0</v>
      </c>
      <c r="EU206" s="40">
        <v>36388.04</v>
      </c>
      <c r="EV206" s="40">
        <v>633933.71</v>
      </c>
      <c r="EW206" s="40">
        <v>0</v>
      </c>
      <c r="EX206" s="40">
        <v>590239.95000000007</v>
      </c>
      <c r="EY206" s="215">
        <v>0.93107519081135492</v>
      </c>
      <c r="EZ206" s="40">
        <v>-43693.759999999893</v>
      </c>
      <c r="FA206" s="40">
        <v>36686.1</v>
      </c>
      <c r="FB206" s="40">
        <v>0</v>
      </c>
      <c r="FC206" s="40">
        <v>670619.80999999994</v>
      </c>
      <c r="FD206" s="40">
        <v>0</v>
      </c>
      <c r="FE206" s="40">
        <v>590239.95000000007</v>
      </c>
      <c r="FF206" s="215">
        <v>0.88014094006557919</v>
      </c>
      <c r="FG206" s="40">
        <v>-80379.85999999987</v>
      </c>
      <c r="FH206" s="40">
        <v>239539.19</v>
      </c>
      <c r="FI206" s="40">
        <v>85714.76</v>
      </c>
      <c r="FJ206" s="40">
        <v>257417.67</v>
      </c>
      <c r="FK206" s="40">
        <v>0</v>
      </c>
      <c r="FL206" s="40">
        <v>0</v>
      </c>
      <c r="FM206" s="215">
        <v>0</v>
      </c>
      <c r="FN206" s="40">
        <v>257417.67</v>
      </c>
      <c r="FO206" s="40">
        <v>0</v>
      </c>
      <c r="FP206" s="40">
        <v>35397.269999999997</v>
      </c>
      <c r="FQ206" s="215">
        <v>0.13750909174183729</v>
      </c>
      <c r="FR206" s="40">
        <v>222020.40000000002</v>
      </c>
      <c r="FS206" s="40">
        <v>11044.85</v>
      </c>
      <c r="FT206" s="40">
        <v>-11044.85</v>
      </c>
      <c r="FU206" s="215">
        <v>1.107166108682438</v>
      </c>
      <c r="FV206" s="40">
        <v>11044.85</v>
      </c>
      <c r="FW206" s="40">
        <v>0</v>
      </c>
      <c r="FX206" s="40">
        <v>285004.12</v>
      </c>
      <c r="FY206" s="215">
        <v>1.107166108682438</v>
      </c>
      <c r="FZ206" s="40">
        <v>-27586.449999999983</v>
      </c>
      <c r="GA206" s="40">
        <v>0</v>
      </c>
      <c r="GB206" s="40">
        <v>285004.12</v>
      </c>
      <c r="GC206" s="215">
        <v>1.107166108682438</v>
      </c>
      <c r="GD206" s="40">
        <v>-27586.449999999983</v>
      </c>
      <c r="GE206" s="283">
        <v>910159</v>
      </c>
      <c r="GF206" s="283">
        <v>257362.15</v>
      </c>
      <c r="GG206" s="284">
        <v>11666902.99</v>
      </c>
      <c r="GH206" s="285"/>
    </row>
    <row r="207" spans="1:190" ht="75" customHeight="1" x14ac:dyDescent="0.3">
      <c r="A207" s="254" t="s">
        <v>1145</v>
      </c>
      <c r="B207" s="35">
        <v>195</v>
      </c>
      <c r="C207" s="38">
        <v>5</v>
      </c>
      <c r="D207" s="37" t="s">
        <v>140</v>
      </c>
      <c r="E207" s="37" t="s">
        <v>261</v>
      </c>
      <c r="F207" s="37" t="s">
        <v>502</v>
      </c>
      <c r="G207" s="38">
        <v>3</v>
      </c>
      <c r="H207" s="38" t="s">
        <v>1145</v>
      </c>
      <c r="I207" s="38" t="s">
        <v>50</v>
      </c>
      <c r="J207" s="38" t="s">
        <v>6</v>
      </c>
      <c r="K207" s="38" t="s">
        <v>222</v>
      </c>
      <c r="L207" s="38" t="s">
        <v>225</v>
      </c>
      <c r="M207" s="40">
        <v>11707775</v>
      </c>
      <c r="N207" s="40">
        <v>11707775</v>
      </c>
      <c r="O207" s="40">
        <v>11707775</v>
      </c>
      <c r="P207" s="40">
        <v>0</v>
      </c>
      <c r="Q207" s="40">
        <v>0</v>
      </c>
      <c r="R207" s="40">
        <v>0</v>
      </c>
      <c r="S207" s="40">
        <v>0</v>
      </c>
      <c r="T207" s="40" t="s">
        <v>6</v>
      </c>
      <c r="U207" s="40">
        <v>0</v>
      </c>
      <c r="V207" s="40">
        <v>0</v>
      </c>
      <c r="W207" s="40">
        <v>0</v>
      </c>
      <c r="X207" s="40">
        <v>0</v>
      </c>
      <c r="Y207" s="40">
        <v>0</v>
      </c>
      <c r="Z207" s="40">
        <v>0</v>
      </c>
      <c r="AA207" s="40">
        <v>0</v>
      </c>
      <c r="AB207" s="40">
        <v>0</v>
      </c>
      <c r="AC207" s="40">
        <v>0</v>
      </c>
      <c r="AD207" s="40">
        <v>0</v>
      </c>
      <c r="AE207" s="40">
        <v>0</v>
      </c>
      <c r="AF207" s="40">
        <v>0</v>
      </c>
      <c r="AG207" s="40">
        <v>0</v>
      </c>
      <c r="AH207" s="40">
        <v>0</v>
      </c>
      <c r="AI207" s="40">
        <v>0</v>
      </c>
      <c r="AJ207" s="40">
        <v>0</v>
      </c>
      <c r="AK207" s="40">
        <v>0</v>
      </c>
      <c r="AL207" s="40">
        <v>0</v>
      </c>
      <c r="AM207" s="40">
        <v>0</v>
      </c>
      <c r="AN207" s="40">
        <v>0</v>
      </c>
      <c r="AO207" s="40">
        <v>0</v>
      </c>
      <c r="AP207" s="40">
        <v>0</v>
      </c>
      <c r="AQ207" s="40">
        <v>0</v>
      </c>
      <c r="AR207" s="40">
        <v>0</v>
      </c>
      <c r="AS207" s="40">
        <v>0</v>
      </c>
      <c r="AT207" s="40">
        <v>0</v>
      </c>
      <c r="AU207" s="40">
        <v>0</v>
      </c>
      <c r="AV207" s="40">
        <v>0</v>
      </c>
      <c r="AW207" s="40">
        <v>0</v>
      </c>
      <c r="AX207" s="40">
        <v>0</v>
      </c>
      <c r="AY207" s="40">
        <v>0</v>
      </c>
      <c r="AZ207" s="40">
        <v>0</v>
      </c>
      <c r="BA207" s="40">
        <v>285968.65000000002</v>
      </c>
      <c r="BB207" s="40">
        <v>0</v>
      </c>
      <c r="BC207" s="40">
        <v>177503.55</v>
      </c>
      <c r="BD207" s="40">
        <v>0</v>
      </c>
      <c r="BE207" s="40">
        <v>0</v>
      </c>
      <c r="BF207" s="40">
        <v>180000</v>
      </c>
      <c r="BG207" s="40">
        <v>441710.22</v>
      </c>
      <c r="BH207" s="40">
        <v>0</v>
      </c>
      <c r="BI207" s="40">
        <v>134193.84</v>
      </c>
      <c r="BJ207" s="40">
        <v>0</v>
      </c>
      <c r="BK207" s="40">
        <v>245347.86</v>
      </c>
      <c r="BL207" s="40">
        <v>2979817.5</v>
      </c>
      <c r="BM207" s="40">
        <v>4444541.62</v>
      </c>
      <c r="BN207" s="40">
        <v>1200176.71</v>
      </c>
      <c r="BO207" s="40">
        <v>0</v>
      </c>
      <c r="BP207" s="40">
        <v>1294970.6000000001</v>
      </c>
      <c r="BQ207" s="40">
        <v>0</v>
      </c>
      <c r="BR207" s="40">
        <v>0</v>
      </c>
      <c r="BS207" s="40">
        <v>141916.94</v>
      </c>
      <c r="BT207" s="40">
        <v>490146.85</v>
      </c>
      <c r="BU207" s="40">
        <v>0</v>
      </c>
      <c r="BV207" s="40">
        <v>365606.84</v>
      </c>
      <c r="BW207" s="40">
        <v>31051.07</v>
      </c>
      <c r="BX207" s="40">
        <v>0</v>
      </c>
      <c r="BY207" s="40">
        <v>2253636.9</v>
      </c>
      <c r="BZ207" s="40">
        <v>5777505.9100000001</v>
      </c>
      <c r="CA207" s="40">
        <v>0</v>
      </c>
      <c r="CB207" s="40">
        <v>0</v>
      </c>
      <c r="CC207" s="40">
        <v>311643.09000000003</v>
      </c>
      <c r="CD207" s="40">
        <v>0</v>
      </c>
      <c r="CE207" s="40">
        <v>0</v>
      </c>
      <c r="CF207" s="40">
        <v>0</v>
      </c>
      <c r="CG207" s="40">
        <v>0</v>
      </c>
      <c r="CH207" s="40">
        <v>0</v>
      </c>
      <c r="CI207" s="40">
        <v>0</v>
      </c>
      <c r="CJ207" s="40">
        <v>0</v>
      </c>
      <c r="CK207" s="40">
        <v>0</v>
      </c>
      <c r="CL207" s="40">
        <v>0</v>
      </c>
      <c r="CM207" s="40">
        <v>311643.09000000003</v>
      </c>
      <c r="CN207" s="40">
        <v>10533690.620000001</v>
      </c>
      <c r="CO207" s="40">
        <v>0</v>
      </c>
      <c r="CP207" s="40">
        <v>0</v>
      </c>
      <c r="CQ207" s="40">
        <v>0</v>
      </c>
      <c r="CR207" s="40">
        <v>0</v>
      </c>
      <c r="CS207" s="40">
        <v>0</v>
      </c>
      <c r="CT207" s="40">
        <v>0</v>
      </c>
      <c r="CU207" s="173" t="s">
        <v>1327</v>
      </c>
      <c r="CV207" s="40">
        <v>0</v>
      </c>
      <c r="CW207" s="40">
        <v>0</v>
      </c>
      <c r="CX207" s="40">
        <v>0</v>
      </c>
      <c r="CY207" s="40">
        <v>0</v>
      </c>
      <c r="CZ207" s="40">
        <v>0</v>
      </c>
      <c r="DA207" s="40">
        <v>0</v>
      </c>
      <c r="DB207" s="215" t="s">
        <v>1327</v>
      </c>
      <c r="DC207" s="40">
        <v>0</v>
      </c>
      <c r="DD207" s="40">
        <v>0</v>
      </c>
      <c r="DE207" s="40">
        <v>0</v>
      </c>
      <c r="DF207" s="40">
        <v>0</v>
      </c>
      <c r="DG207" s="40">
        <v>0</v>
      </c>
      <c r="DH207" s="40">
        <v>0</v>
      </c>
      <c r="DI207" s="215" t="s">
        <v>1327</v>
      </c>
      <c r="DJ207" s="40">
        <v>0</v>
      </c>
      <c r="DK207" s="40">
        <v>0</v>
      </c>
      <c r="DL207" s="40">
        <v>0</v>
      </c>
      <c r="DM207" s="40">
        <v>0</v>
      </c>
      <c r="DN207" s="40">
        <v>0</v>
      </c>
      <c r="DO207" s="40">
        <v>0</v>
      </c>
      <c r="DP207" s="215" t="s">
        <v>1327</v>
      </c>
      <c r="DQ207" s="40">
        <v>0</v>
      </c>
      <c r="DR207" s="40">
        <v>0</v>
      </c>
      <c r="DS207" s="40">
        <v>0</v>
      </c>
      <c r="DT207" s="40">
        <v>0</v>
      </c>
      <c r="DU207" s="40">
        <v>0</v>
      </c>
      <c r="DV207" s="40">
        <v>0</v>
      </c>
      <c r="DW207" s="215" t="s">
        <v>1327</v>
      </c>
      <c r="DX207" s="40">
        <v>0</v>
      </c>
      <c r="DY207" s="40">
        <v>0</v>
      </c>
      <c r="DZ207" s="40">
        <v>0</v>
      </c>
      <c r="EA207" s="40">
        <v>0</v>
      </c>
      <c r="EB207" s="40">
        <v>0</v>
      </c>
      <c r="EC207" s="40">
        <v>0</v>
      </c>
      <c r="ED207" s="215" t="s">
        <v>1327</v>
      </c>
      <c r="EE207" s="40">
        <v>0</v>
      </c>
      <c r="EF207" s="40">
        <v>0</v>
      </c>
      <c r="EG207" s="40">
        <v>0</v>
      </c>
      <c r="EH207" s="40">
        <v>0</v>
      </c>
      <c r="EI207" s="40">
        <v>0</v>
      </c>
      <c r="EJ207" s="40">
        <v>0</v>
      </c>
      <c r="EK207" s="215" t="s">
        <v>1327</v>
      </c>
      <c r="EL207" s="40">
        <v>0</v>
      </c>
      <c r="EM207" s="40">
        <v>0</v>
      </c>
      <c r="EN207" s="40">
        <v>0</v>
      </c>
      <c r="EO207" s="40">
        <v>0</v>
      </c>
      <c r="EP207" s="40">
        <v>0</v>
      </c>
      <c r="EQ207" s="40">
        <v>0</v>
      </c>
      <c r="ER207" s="215" t="s">
        <v>1327</v>
      </c>
      <c r="ES207" s="40">
        <v>0</v>
      </c>
      <c r="ET207" s="40">
        <v>0</v>
      </c>
      <c r="EU207" s="40">
        <v>0</v>
      </c>
      <c r="EV207" s="40">
        <v>0</v>
      </c>
      <c r="EW207" s="40">
        <v>0</v>
      </c>
      <c r="EX207" s="40">
        <v>0</v>
      </c>
      <c r="EY207" s="215" t="s">
        <v>1327</v>
      </c>
      <c r="EZ207" s="40">
        <v>0</v>
      </c>
      <c r="FA207" s="40">
        <v>0</v>
      </c>
      <c r="FB207" s="40">
        <v>0</v>
      </c>
      <c r="FC207" s="40">
        <v>0</v>
      </c>
      <c r="FD207" s="40">
        <v>0</v>
      </c>
      <c r="FE207" s="40">
        <v>0</v>
      </c>
      <c r="FF207" s="215" t="s">
        <v>1327</v>
      </c>
      <c r="FG207" s="40">
        <v>0</v>
      </c>
      <c r="FH207" s="40">
        <v>0</v>
      </c>
      <c r="FI207" s="40">
        <v>0</v>
      </c>
      <c r="FJ207" s="40">
        <v>1140828.6399999999</v>
      </c>
      <c r="FK207" s="40">
        <v>0</v>
      </c>
      <c r="FL207" s="40">
        <v>0</v>
      </c>
      <c r="FM207" s="215">
        <v>0</v>
      </c>
      <c r="FN207" s="40">
        <v>1140828.6399999999</v>
      </c>
      <c r="FO207" s="40">
        <v>0</v>
      </c>
      <c r="FP207" s="40">
        <v>177505</v>
      </c>
      <c r="FQ207" s="215">
        <v>0.15559304331630386</v>
      </c>
      <c r="FR207" s="40">
        <v>963323.6399999999</v>
      </c>
      <c r="FS207" s="40">
        <v>0</v>
      </c>
      <c r="FT207" s="40">
        <v>566415.31999999995</v>
      </c>
      <c r="FU207" s="215">
        <v>0.15559304331630386</v>
      </c>
      <c r="FV207" s="40">
        <v>506898.06999999995</v>
      </c>
      <c r="FW207" s="40">
        <v>0</v>
      </c>
      <c r="FX207" s="40">
        <v>1170410.0699999998</v>
      </c>
      <c r="FY207" s="215">
        <v>1.0259297750449181</v>
      </c>
      <c r="FZ207" s="40">
        <v>-29581.430000000051</v>
      </c>
      <c r="GA207" s="40">
        <v>0</v>
      </c>
      <c r="GB207" s="40">
        <v>1170410.0699999998</v>
      </c>
      <c r="GC207" s="215">
        <v>1.0259297750449181</v>
      </c>
      <c r="GD207" s="40">
        <v>-29581.430000000051</v>
      </c>
      <c r="GE207" s="283">
        <v>0</v>
      </c>
      <c r="GF207" s="283">
        <v>1170410.07</v>
      </c>
      <c r="GG207" s="284">
        <v>11704100.690000001</v>
      </c>
      <c r="GH207" s="285"/>
    </row>
    <row r="208" spans="1:190" ht="75" customHeight="1" x14ac:dyDescent="0.3">
      <c r="A208" s="254" t="s">
        <v>1171</v>
      </c>
      <c r="B208" s="35">
        <v>196</v>
      </c>
      <c r="C208" s="38">
        <v>6</v>
      </c>
      <c r="D208" s="37" t="s">
        <v>86</v>
      </c>
      <c r="E208" s="37" t="s">
        <v>274</v>
      </c>
      <c r="F208" s="37" t="s">
        <v>517</v>
      </c>
      <c r="G208" s="41">
        <v>2</v>
      </c>
      <c r="H208" s="38"/>
      <c r="I208" s="41" t="s">
        <v>48</v>
      </c>
      <c r="J208" s="41" t="s">
        <v>6</v>
      </c>
      <c r="K208" s="38" t="s">
        <v>222</v>
      </c>
      <c r="L208" s="38" t="s">
        <v>225</v>
      </c>
      <c r="M208" s="40">
        <v>4840000</v>
      </c>
      <c r="N208" s="40">
        <v>4840000</v>
      </c>
      <c r="O208" s="40">
        <v>4840000</v>
      </c>
      <c r="P208" s="40">
        <v>0</v>
      </c>
      <c r="Q208" s="40">
        <v>0</v>
      </c>
      <c r="R208" s="40">
        <v>0</v>
      </c>
      <c r="S208" s="40">
        <v>0</v>
      </c>
      <c r="T208" s="40" t="s">
        <v>6</v>
      </c>
      <c r="U208" s="40">
        <v>0</v>
      </c>
      <c r="V208" s="40">
        <v>0</v>
      </c>
      <c r="W208" s="40">
        <v>0</v>
      </c>
      <c r="X208" s="40">
        <v>0</v>
      </c>
      <c r="Y208" s="40">
        <v>0</v>
      </c>
      <c r="Z208" s="40">
        <v>0</v>
      </c>
      <c r="AA208" s="40">
        <v>0</v>
      </c>
      <c r="AB208" s="40">
        <v>0</v>
      </c>
      <c r="AC208" s="40">
        <v>0</v>
      </c>
      <c r="AD208" s="40">
        <v>0</v>
      </c>
      <c r="AE208" s="40">
        <v>0</v>
      </c>
      <c r="AF208" s="40">
        <v>0</v>
      </c>
      <c r="AG208" s="40">
        <v>0</v>
      </c>
      <c r="AH208" s="40">
        <v>0</v>
      </c>
      <c r="AI208" s="40">
        <v>0</v>
      </c>
      <c r="AJ208" s="40">
        <v>0</v>
      </c>
      <c r="AK208" s="40">
        <v>0</v>
      </c>
      <c r="AL208" s="40">
        <v>0</v>
      </c>
      <c r="AM208" s="40">
        <v>0</v>
      </c>
      <c r="AN208" s="40">
        <v>0</v>
      </c>
      <c r="AO208" s="40">
        <v>0</v>
      </c>
      <c r="AP208" s="40">
        <v>0</v>
      </c>
      <c r="AQ208" s="40">
        <v>0</v>
      </c>
      <c r="AR208" s="40">
        <v>0</v>
      </c>
      <c r="AS208" s="40">
        <v>0</v>
      </c>
      <c r="AT208" s="40">
        <v>0</v>
      </c>
      <c r="AU208" s="40">
        <v>0</v>
      </c>
      <c r="AV208" s="40">
        <v>0</v>
      </c>
      <c r="AW208" s="40">
        <v>0</v>
      </c>
      <c r="AX208" s="40">
        <v>0</v>
      </c>
      <c r="AY208" s="40">
        <v>0</v>
      </c>
      <c r="AZ208" s="40">
        <v>0</v>
      </c>
      <c r="BA208" s="40">
        <v>0</v>
      </c>
      <c r="BB208" s="40">
        <v>0</v>
      </c>
      <c r="BC208" s="40">
        <v>0</v>
      </c>
      <c r="BD208" s="40">
        <v>0</v>
      </c>
      <c r="BE208" s="40">
        <v>0</v>
      </c>
      <c r="BF208" s="40">
        <v>0</v>
      </c>
      <c r="BG208" s="40">
        <v>0</v>
      </c>
      <c r="BH208" s="40">
        <v>0</v>
      </c>
      <c r="BI208" s="40">
        <v>0</v>
      </c>
      <c r="BJ208" s="40">
        <v>0</v>
      </c>
      <c r="BK208" s="40">
        <v>0</v>
      </c>
      <c r="BL208" s="40">
        <v>0</v>
      </c>
      <c r="BM208" s="40">
        <v>0</v>
      </c>
      <c r="BN208" s="40">
        <v>0</v>
      </c>
      <c r="BO208" s="40">
        <v>0</v>
      </c>
      <c r="BP208" s="40">
        <v>0</v>
      </c>
      <c r="BQ208" s="40">
        <v>0</v>
      </c>
      <c r="BR208" s="40">
        <v>0</v>
      </c>
      <c r="BS208" s="40">
        <v>0</v>
      </c>
      <c r="BT208" s="40">
        <v>0</v>
      </c>
      <c r="BU208" s="40">
        <v>0</v>
      </c>
      <c r="BV208" s="40">
        <v>0</v>
      </c>
      <c r="BW208" s="40">
        <v>0</v>
      </c>
      <c r="BX208" s="40">
        <v>0</v>
      </c>
      <c r="BY208" s="40">
        <v>0</v>
      </c>
      <c r="BZ208" s="40">
        <v>0</v>
      </c>
      <c r="CA208" s="40">
        <v>0</v>
      </c>
      <c r="CB208" s="40">
        <v>0</v>
      </c>
      <c r="CC208" s="40">
        <v>0</v>
      </c>
      <c r="CD208" s="40">
        <v>0</v>
      </c>
      <c r="CE208" s="40">
        <v>0</v>
      </c>
      <c r="CF208" s="40">
        <v>0</v>
      </c>
      <c r="CG208" s="40">
        <v>0</v>
      </c>
      <c r="CH208" s="40">
        <v>0</v>
      </c>
      <c r="CI208" s="40">
        <v>0</v>
      </c>
      <c r="CJ208" s="40">
        <v>0</v>
      </c>
      <c r="CK208" s="40">
        <v>0</v>
      </c>
      <c r="CL208" s="40">
        <v>639900.12</v>
      </c>
      <c r="CM208" s="40">
        <v>639900.12</v>
      </c>
      <c r="CN208" s="40">
        <v>4162994.4499999997</v>
      </c>
      <c r="CO208" s="40">
        <v>0</v>
      </c>
      <c r="CP208" s="40">
        <v>191549.3</v>
      </c>
      <c r="CQ208" s="40">
        <v>191549.3</v>
      </c>
      <c r="CR208" s="40">
        <v>191549.3</v>
      </c>
      <c r="CS208" s="40">
        <v>0</v>
      </c>
      <c r="CT208" s="40">
        <v>191549.3</v>
      </c>
      <c r="CU208" s="173">
        <v>1</v>
      </c>
      <c r="CV208" s="40">
        <v>0</v>
      </c>
      <c r="CW208" s="40">
        <v>0</v>
      </c>
      <c r="CX208" s="40">
        <v>430985.92</v>
      </c>
      <c r="CY208" s="40">
        <v>191549.3</v>
      </c>
      <c r="CZ208" s="40">
        <v>0</v>
      </c>
      <c r="DA208" s="40">
        <v>622535.22</v>
      </c>
      <c r="DB208" s="215">
        <v>3.2499999738970593</v>
      </c>
      <c r="DC208" s="40">
        <v>430985.92</v>
      </c>
      <c r="DD208" s="40">
        <v>278537.95</v>
      </c>
      <c r="DE208" s="40">
        <v>781009.91</v>
      </c>
      <c r="DF208" s="40">
        <v>470087.25</v>
      </c>
      <c r="DG208" s="40">
        <v>0</v>
      </c>
      <c r="DH208" s="40">
        <v>1403545.13</v>
      </c>
      <c r="DI208" s="215">
        <v>2.9857119715542164</v>
      </c>
      <c r="DJ208" s="40">
        <v>933457.87999999989</v>
      </c>
      <c r="DK208" s="40">
        <v>312584.51</v>
      </c>
      <c r="DL208" s="40">
        <v>0</v>
      </c>
      <c r="DM208" s="40">
        <v>782671.76</v>
      </c>
      <c r="DN208" s="40">
        <v>0</v>
      </c>
      <c r="DO208" s="40">
        <v>1403545.13</v>
      </c>
      <c r="DP208" s="215">
        <v>1.7932742711963952</v>
      </c>
      <c r="DQ208" s="40">
        <v>620873.36999999988</v>
      </c>
      <c r="DR208" s="40">
        <v>0</v>
      </c>
      <c r="DS208" s="40">
        <v>391189.21</v>
      </c>
      <c r="DT208" s="40">
        <v>782671.76</v>
      </c>
      <c r="DU208" s="40">
        <v>0</v>
      </c>
      <c r="DV208" s="40">
        <v>1794734.3399999999</v>
      </c>
      <c r="DW208" s="215">
        <v>2.2930868746305602</v>
      </c>
      <c r="DX208" s="40">
        <v>1012062.5799999998</v>
      </c>
      <c r="DY208" s="40">
        <v>603380.28</v>
      </c>
      <c r="DZ208" s="40">
        <v>1151380.27</v>
      </c>
      <c r="EA208" s="40">
        <v>1386052.04</v>
      </c>
      <c r="EB208" s="40">
        <v>0</v>
      </c>
      <c r="EC208" s="40">
        <v>2946114.61</v>
      </c>
      <c r="ED208" s="215">
        <v>2.1255440091556732</v>
      </c>
      <c r="EE208" s="40">
        <v>1560062.5699999998</v>
      </c>
      <c r="EF208" s="40">
        <v>405712.06</v>
      </c>
      <c r="EG208" s="40">
        <v>259824.11</v>
      </c>
      <c r="EH208" s="40">
        <v>1791764.1</v>
      </c>
      <c r="EI208" s="40">
        <v>0</v>
      </c>
      <c r="EJ208" s="40">
        <v>3205938.7199999997</v>
      </c>
      <c r="EK208" s="215">
        <v>1.7892638433820611</v>
      </c>
      <c r="EL208" s="40">
        <v>1414174.6199999996</v>
      </c>
      <c r="EM208" s="40">
        <v>0</v>
      </c>
      <c r="EN208" s="40">
        <v>287323.94</v>
      </c>
      <c r="EO208" s="40">
        <v>1791764.1</v>
      </c>
      <c r="EP208" s="40">
        <v>0</v>
      </c>
      <c r="EQ208" s="40">
        <v>3493262.6599999997</v>
      </c>
      <c r="ER208" s="215">
        <v>1.9496219731157687</v>
      </c>
      <c r="ES208" s="40">
        <v>1701498.5599999996</v>
      </c>
      <c r="ET208" s="40">
        <v>465604.43</v>
      </c>
      <c r="EU208" s="40">
        <v>29831.67</v>
      </c>
      <c r="EV208" s="40">
        <v>2257368.5300000003</v>
      </c>
      <c r="EW208" s="40">
        <v>0</v>
      </c>
      <c r="EX208" s="40">
        <v>3523094.3299999996</v>
      </c>
      <c r="EY208" s="215">
        <v>1.5607085343747569</v>
      </c>
      <c r="EZ208" s="40">
        <v>1265725.7999999993</v>
      </c>
      <c r="FA208" s="40">
        <v>395549.29</v>
      </c>
      <c r="FB208" s="40">
        <v>0</v>
      </c>
      <c r="FC208" s="40">
        <v>2652917.8200000003</v>
      </c>
      <c r="FD208" s="40">
        <v>0</v>
      </c>
      <c r="FE208" s="40">
        <v>3523094.3299999996</v>
      </c>
      <c r="FF208" s="215">
        <v>1.3280073372193637</v>
      </c>
      <c r="FG208" s="40">
        <v>870176.50999999931</v>
      </c>
      <c r="FH208" s="40">
        <v>0</v>
      </c>
      <c r="FI208" s="40">
        <v>0</v>
      </c>
      <c r="FJ208" s="40">
        <v>306815.52</v>
      </c>
      <c r="FK208" s="40">
        <v>0</v>
      </c>
      <c r="FL208" s="40">
        <v>0</v>
      </c>
      <c r="FM208" s="215">
        <v>0</v>
      </c>
      <c r="FN208" s="40">
        <v>306815.52</v>
      </c>
      <c r="FO208" s="40">
        <v>0</v>
      </c>
      <c r="FP208" s="40">
        <v>0</v>
      </c>
      <c r="FQ208" s="215">
        <v>0</v>
      </c>
      <c r="FR208" s="40">
        <v>306815.52</v>
      </c>
      <c r="FS208" s="40">
        <v>3900</v>
      </c>
      <c r="FT208" s="40">
        <v>161988.37</v>
      </c>
      <c r="FU208" s="215">
        <v>0.20397990297231378</v>
      </c>
      <c r="FV208" s="40">
        <v>59196.119999999995</v>
      </c>
      <c r="FW208" s="40">
        <v>0</v>
      </c>
      <c r="FX208" s="40">
        <v>342584.2</v>
      </c>
      <c r="FY208" s="215">
        <v>1.1165804128813301</v>
      </c>
      <c r="FZ208" s="40">
        <v>-35768.679999999993</v>
      </c>
      <c r="GA208" s="40">
        <v>0</v>
      </c>
      <c r="GB208" s="40">
        <v>342584.2</v>
      </c>
      <c r="GC208" s="215">
        <v>1.1165804128813301</v>
      </c>
      <c r="GD208" s="40">
        <v>-35768.679999999993</v>
      </c>
      <c r="GE208" s="283">
        <v>2652917.8200000003</v>
      </c>
      <c r="GF208" s="283">
        <v>1547182.06</v>
      </c>
      <c r="GG208" s="284">
        <v>4840000.0000000009</v>
      </c>
      <c r="GH208" s="285"/>
    </row>
    <row r="209" spans="1:190" ht="75" customHeight="1" x14ac:dyDescent="0.3">
      <c r="A209" s="254" t="s">
        <v>1103</v>
      </c>
      <c r="B209" s="35">
        <v>197</v>
      </c>
      <c r="C209" s="38">
        <v>3</v>
      </c>
      <c r="D209" s="37" t="s">
        <v>132</v>
      </c>
      <c r="E209" s="37" t="s">
        <v>245</v>
      </c>
      <c r="F209" s="37" t="s">
        <v>483</v>
      </c>
      <c r="G209" s="38">
        <v>1</v>
      </c>
      <c r="H209" s="38" t="s">
        <v>1103</v>
      </c>
      <c r="I209" s="38" t="s">
        <v>50</v>
      </c>
      <c r="J209" s="38" t="s">
        <v>5</v>
      </c>
      <c r="K209" s="38" t="s">
        <v>222</v>
      </c>
      <c r="L209" s="38" t="s">
        <v>225</v>
      </c>
      <c r="M209" s="40">
        <v>14676069</v>
      </c>
      <c r="N209" s="40">
        <v>14386064</v>
      </c>
      <c r="O209" s="40">
        <v>0</v>
      </c>
      <c r="P209" s="40">
        <v>14386064</v>
      </c>
      <c r="Q209" s="40">
        <v>0</v>
      </c>
      <c r="R209" s="40">
        <v>0</v>
      </c>
      <c r="S209" s="40">
        <v>290005</v>
      </c>
      <c r="T209" s="40" t="s">
        <v>5</v>
      </c>
      <c r="U209" s="40">
        <v>0</v>
      </c>
      <c r="V209" s="40">
        <v>2754851.19</v>
      </c>
      <c r="W209" s="40">
        <v>0</v>
      </c>
      <c r="X209" s="40">
        <v>0</v>
      </c>
      <c r="Y209" s="40">
        <v>0</v>
      </c>
      <c r="Z209" s="40">
        <v>0</v>
      </c>
      <c r="AA209" s="40">
        <v>0</v>
      </c>
      <c r="AB209" s="40">
        <v>0</v>
      </c>
      <c r="AC209" s="40">
        <v>0</v>
      </c>
      <c r="AD209" s="40">
        <v>0</v>
      </c>
      <c r="AE209" s="40">
        <v>0</v>
      </c>
      <c r="AF209" s="40">
        <v>822325.78</v>
      </c>
      <c r="AG209" s="40">
        <v>790000</v>
      </c>
      <c r="AH209" s="40">
        <v>96733.32</v>
      </c>
      <c r="AI209" s="40">
        <v>1709059.1</v>
      </c>
      <c r="AJ209" s="40">
        <v>4463910.29</v>
      </c>
      <c r="AK209" s="40">
        <v>3489668.8099999996</v>
      </c>
      <c r="AL209" s="40">
        <v>7953579.0999999996</v>
      </c>
      <c r="AM209" s="40">
        <v>0</v>
      </c>
      <c r="AN209" s="40">
        <v>176614.15</v>
      </c>
      <c r="AO209" s="40">
        <v>273992.34000000003</v>
      </c>
      <c r="AP209" s="40">
        <v>0</v>
      </c>
      <c r="AQ209" s="40">
        <v>0</v>
      </c>
      <c r="AR209" s="40">
        <v>0</v>
      </c>
      <c r="AS209" s="40">
        <v>27965.41</v>
      </c>
      <c r="AT209" s="40">
        <v>645881.31000000006</v>
      </c>
      <c r="AU209" s="40">
        <v>0</v>
      </c>
      <c r="AV209" s="40">
        <v>482203.84</v>
      </c>
      <c r="AW209" s="40">
        <v>0</v>
      </c>
      <c r="AX209" s="40">
        <v>0</v>
      </c>
      <c r="AY209" s="40">
        <v>1606657.05</v>
      </c>
      <c r="AZ209" s="40">
        <v>9560236.1500000004</v>
      </c>
      <c r="BA209" s="40">
        <v>-14768.57</v>
      </c>
      <c r="BB209" s="40">
        <v>0</v>
      </c>
      <c r="BC209" s="40">
        <v>0</v>
      </c>
      <c r="BD209" s="40">
        <v>0</v>
      </c>
      <c r="BE209" s="40">
        <v>107580.73999999999</v>
      </c>
      <c r="BF209" s="40">
        <v>76538.599999999991</v>
      </c>
      <c r="BG209" s="40">
        <v>734725.97</v>
      </c>
      <c r="BH209" s="40">
        <v>0</v>
      </c>
      <c r="BI209" s="40">
        <v>0</v>
      </c>
      <c r="BJ209" s="40">
        <v>0</v>
      </c>
      <c r="BK209" s="40">
        <v>329000</v>
      </c>
      <c r="BL209" s="40">
        <v>283543.56</v>
      </c>
      <c r="BM209" s="40">
        <v>1516620.3</v>
      </c>
      <c r="BN209" s="40">
        <v>0</v>
      </c>
      <c r="BO209" s="40">
        <v>476098.31</v>
      </c>
      <c r="BP209" s="40">
        <v>76276.37</v>
      </c>
      <c r="BQ209" s="40">
        <v>0</v>
      </c>
      <c r="BR209" s="40">
        <v>0</v>
      </c>
      <c r="BS209" s="40">
        <v>150085.76000000001</v>
      </c>
      <c r="BT209" s="40">
        <v>536708.13</v>
      </c>
      <c r="BU209" s="40">
        <v>0</v>
      </c>
      <c r="BV209" s="40">
        <v>77327.05</v>
      </c>
      <c r="BW209" s="40">
        <v>524070.16000000003</v>
      </c>
      <c r="BX209" s="40">
        <v>0</v>
      </c>
      <c r="BY209" s="40">
        <v>379593.35</v>
      </c>
      <c r="BZ209" s="40">
        <v>2220159.13</v>
      </c>
      <c r="CA209" s="40">
        <v>119980.82</v>
      </c>
      <c r="CB209" s="40">
        <v>0</v>
      </c>
      <c r="CC209" s="40">
        <v>0</v>
      </c>
      <c r="CD209" s="40">
        <v>0</v>
      </c>
      <c r="CE209" s="40">
        <v>0</v>
      </c>
      <c r="CF209" s="40">
        <v>81636.22</v>
      </c>
      <c r="CG209" s="40">
        <v>0</v>
      </c>
      <c r="CH209" s="40">
        <v>0</v>
      </c>
      <c r="CI209" s="40">
        <v>46959.25</v>
      </c>
      <c r="CJ209" s="40">
        <v>0</v>
      </c>
      <c r="CK209" s="40">
        <v>0</v>
      </c>
      <c r="CL209" s="40">
        <v>0</v>
      </c>
      <c r="CM209" s="40">
        <v>248576.29</v>
      </c>
      <c r="CN209" s="40">
        <v>13607429.340000002</v>
      </c>
      <c r="CO209" s="40">
        <v>0</v>
      </c>
      <c r="CP209" s="40">
        <v>0</v>
      </c>
      <c r="CQ209" s="40">
        <v>0</v>
      </c>
      <c r="CR209" s="40">
        <v>0</v>
      </c>
      <c r="CS209" s="40">
        <v>0</v>
      </c>
      <c r="CT209" s="40">
        <v>0</v>
      </c>
      <c r="CU209" s="173" t="s">
        <v>1327</v>
      </c>
      <c r="CV209" s="40">
        <v>0</v>
      </c>
      <c r="CW209" s="40">
        <v>55143.24</v>
      </c>
      <c r="CX209" s="40">
        <v>0</v>
      </c>
      <c r="CY209" s="40">
        <v>55143.24</v>
      </c>
      <c r="CZ209" s="40">
        <v>0</v>
      </c>
      <c r="DA209" s="40">
        <v>0</v>
      </c>
      <c r="DB209" s="215">
        <v>0</v>
      </c>
      <c r="DC209" s="40">
        <v>-55143.24</v>
      </c>
      <c r="DD209" s="40">
        <v>174767.32</v>
      </c>
      <c r="DE209" s="40">
        <v>0</v>
      </c>
      <c r="DF209" s="40">
        <v>229910.56</v>
      </c>
      <c r="DG209" s="40">
        <v>0</v>
      </c>
      <c r="DH209" s="40">
        <v>0</v>
      </c>
      <c r="DI209" s="215">
        <v>0</v>
      </c>
      <c r="DJ209" s="212">
        <v>-229910.56</v>
      </c>
      <c r="DK209" s="40">
        <v>0</v>
      </c>
      <c r="DL209" s="40">
        <v>0</v>
      </c>
      <c r="DM209" s="40">
        <v>229910.56</v>
      </c>
      <c r="DN209" s="40">
        <v>0</v>
      </c>
      <c r="DO209" s="40">
        <v>0</v>
      </c>
      <c r="DP209" s="215">
        <v>0</v>
      </c>
      <c r="DQ209" s="212">
        <v>-229910.56</v>
      </c>
      <c r="DR209" s="40">
        <v>0</v>
      </c>
      <c r="DS209" s="40">
        <v>61837.47</v>
      </c>
      <c r="DT209" s="40">
        <v>229910.56</v>
      </c>
      <c r="DU209" s="40">
        <v>0</v>
      </c>
      <c r="DV209" s="40">
        <v>61837.47</v>
      </c>
      <c r="DW209" s="215">
        <v>0.2689631568032369</v>
      </c>
      <c r="DX209" s="40">
        <v>-168073.09</v>
      </c>
      <c r="DY209" s="40">
        <v>0</v>
      </c>
      <c r="DZ209" s="40">
        <v>0</v>
      </c>
      <c r="EA209" s="40">
        <v>229910.56</v>
      </c>
      <c r="EB209" s="40">
        <v>0</v>
      </c>
      <c r="EC209" s="40">
        <v>61837.47</v>
      </c>
      <c r="ED209" s="215">
        <v>0.2689631568032369</v>
      </c>
      <c r="EE209" s="40">
        <v>-168073.09</v>
      </c>
      <c r="EF209" s="40">
        <v>0</v>
      </c>
      <c r="EG209" s="40">
        <v>0</v>
      </c>
      <c r="EH209" s="40">
        <v>229910.56</v>
      </c>
      <c r="EI209" s="40">
        <v>0</v>
      </c>
      <c r="EJ209" s="40">
        <v>61837.47</v>
      </c>
      <c r="EK209" s="215">
        <v>0.2689631568032369</v>
      </c>
      <c r="EL209" s="40">
        <v>-168073.09</v>
      </c>
      <c r="EM209" s="40">
        <v>0</v>
      </c>
      <c r="EN209" s="40">
        <v>0</v>
      </c>
      <c r="EO209" s="40">
        <v>229910.56</v>
      </c>
      <c r="EP209" s="40">
        <v>0</v>
      </c>
      <c r="EQ209" s="40">
        <v>61837.47</v>
      </c>
      <c r="ER209" s="215">
        <v>0.2689631568032369</v>
      </c>
      <c r="ES209" s="40">
        <v>-168073.09</v>
      </c>
      <c r="ET209" s="40">
        <v>0</v>
      </c>
      <c r="EU209" s="40">
        <v>0</v>
      </c>
      <c r="EV209" s="40">
        <v>229910.56</v>
      </c>
      <c r="EW209" s="40">
        <v>0</v>
      </c>
      <c r="EX209" s="40">
        <v>61837.47</v>
      </c>
      <c r="EY209" s="215">
        <v>0.2689631568032369</v>
      </c>
      <c r="EZ209" s="40">
        <v>-168073.09</v>
      </c>
      <c r="FA209" s="40">
        <v>0</v>
      </c>
      <c r="FB209" s="40">
        <v>0</v>
      </c>
      <c r="FC209" s="40">
        <v>229910.56</v>
      </c>
      <c r="FD209" s="40">
        <v>0</v>
      </c>
      <c r="FE209" s="40">
        <v>61837.47</v>
      </c>
      <c r="FF209" s="215">
        <v>0.2689631568032369</v>
      </c>
      <c r="FG209" s="40">
        <v>-168073.09</v>
      </c>
      <c r="FH209" s="40">
        <v>0</v>
      </c>
      <c r="FI209" s="40">
        <v>0</v>
      </c>
      <c r="FJ209" s="40">
        <v>2218.27</v>
      </c>
      <c r="FK209" s="40">
        <v>0</v>
      </c>
      <c r="FL209" s="40">
        <v>0</v>
      </c>
      <c r="FM209" s="215">
        <v>0</v>
      </c>
      <c r="FN209" s="40">
        <v>2218.27</v>
      </c>
      <c r="FO209" s="40">
        <v>0</v>
      </c>
      <c r="FP209" s="40">
        <v>0</v>
      </c>
      <c r="FQ209" s="215">
        <v>0</v>
      </c>
      <c r="FR209" s="40">
        <v>2218.27</v>
      </c>
      <c r="FS209" s="40">
        <v>0</v>
      </c>
      <c r="FT209" s="40">
        <v>0</v>
      </c>
      <c r="FU209" s="215">
        <v>0</v>
      </c>
      <c r="FV209" s="40">
        <v>0</v>
      </c>
      <c r="FW209" s="40">
        <v>0</v>
      </c>
      <c r="FX209" s="40">
        <v>48136.89</v>
      </c>
      <c r="FY209" s="215">
        <v>21.700194295554645</v>
      </c>
      <c r="FZ209" s="40">
        <v>-45918.62</v>
      </c>
      <c r="GA209" s="40">
        <v>0</v>
      </c>
      <c r="GB209" s="40">
        <v>48136.89</v>
      </c>
      <c r="GC209" s="215">
        <v>21.700194295554645</v>
      </c>
      <c r="GD209" s="40">
        <v>-45918.62</v>
      </c>
      <c r="GE209" s="283">
        <v>229910.56</v>
      </c>
      <c r="GF209" s="283">
        <v>0</v>
      </c>
      <c r="GG209" s="284">
        <v>13775502.43</v>
      </c>
      <c r="GH209" s="285"/>
    </row>
    <row r="210" spans="1:190" ht="75" customHeight="1" x14ac:dyDescent="0.3">
      <c r="A210" s="254" t="s">
        <v>1113</v>
      </c>
      <c r="B210" s="35">
        <v>198</v>
      </c>
      <c r="C210" s="38">
        <v>4</v>
      </c>
      <c r="D210" s="37" t="s">
        <v>134</v>
      </c>
      <c r="E210" s="37" t="s">
        <v>249</v>
      </c>
      <c r="F210" s="37" t="s">
        <v>488</v>
      </c>
      <c r="G210" s="41">
        <v>3</v>
      </c>
      <c r="H210" s="38" t="s">
        <v>1113</v>
      </c>
      <c r="I210" s="41" t="s">
        <v>41</v>
      </c>
      <c r="J210" s="41" t="s">
        <v>6</v>
      </c>
      <c r="K210" s="38" t="s">
        <v>221</v>
      </c>
      <c r="L210" s="38" t="s">
        <v>225</v>
      </c>
      <c r="M210" s="40">
        <v>8444382.0199999996</v>
      </c>
      <c r="N210" s="40">
        <v>8444382.0199999996</v>
      </c>
      <c r="O210" s="40">
        <v>8444382.0199999996</v>
      </c>
      <c r="P210" s="40">
        <v>0</v>
      </c>
      <c r="Q210" s="40">
        <v>0</v>
      </c>
      <c r="R210" s="40">
        <v>0</v>
      </c>
      <c r="S210" s="40">
        <v>0</v>
      </c>
      <c r="T210" s="40" t="s">
        <v>6</v>
      </c>
      <c r="U210" s="40">
        <v>0</v>
      </c>
      <c r="V210" s="40">
        <v>0</v>
      </c>
      <c r="W210" s="40">
        <v>0</v>
      </c>
      <c r="X210" s="40">
        <v>0</v>
      </c>
      <c r="Y210" s="40">
        <v>0</v>
      </c>
      <c r="Z210" s="40">
        <v>0</v>
      </c>
      <c r="AA210" s="40">
        <v>0</v>
      </c>
      <c r="AB210" s="40">
        <v>0</v>
      </c>
      <c r="AC210" s="40">
        <v>0</v>
      </c>
      <c r="AD210" s="40">
        <v>0</v>
      </c>
      <c r="AE210" s="40">
        <v>0</v>
      </c>
      <c r="AF210" s="40">
        <v>0</v>
      </c>
      <c r="AG210" s="40">
        <v>0</v>
      </c>
      <c r="AH210" s="40">
        <v>0</v>
      </c>
      <c r="AI210" s="40">
        <v>0</v>
      </c>
      <c r="AJ210" s="40">
        <v>0</v>
      </c>
      <c r="AK210" s="40">
        <v>0</v>
      </c>
      <c r="AL210" s="40">
        <v>0</v>
      </c>
      <c r="AM210" s="40">
        <v>0</v>
      </c>
      <c r="AN210" s="40">
        <v>0</v>
      </c>
      <c r="AO210" s="40">
        <v>0</v>
      </c>
      <c r="AP210" s="40">
        <v>0</v>
      </c>
      <c r="AQ210" s="40">
        <v>0</v>
      </c>
      <c r="AR210" s="40">
        <v>0</v>
      </c>
      <c r="AS210" s="40">
        <v>0</v>
      </c>
      <c r="AT210" s="40">
        <v>0</v>
      </c>
      <c r="AU210" s="40">
        <v>0</v>
      </c>
      <c r="AV210" s="40">
        <v>0</v>
      </c>
      <c r="AW210" s="40">
        <v>0</v>
      </c>
      <c r="AX210" s="40">
        <v>0</v>
      </c>
      <c r="AY210" s="40">
        <v>0</v>
      </c>
      <c r="AZ210" s="40">
        <v>0</v>
      </c>
      <c r="BA210" s="40">
        <v>0</v>
      </c>
      <c r="BB210" s="40">
        <v>0</v>
      </c>
      <c r="BC210" s="40">
        <v>0</v>
      </c>
      <c r="BD210" s="40">
        <v>0</v>
      </c>
      <c r="BE210" s="40">
        <v>0</v>
      </c>
      <c r="BF210" s="40">
        <v>0</v>
      </c>
      <c r="BG210" s="40">
        <v>0</v>
      </c>
      <c r="BH210" s="40">
        <v>0</v>
      </c>
      <c r="BI210" s="40">
        <v>0</v>
      </c>
      <c r="BJ210" s="40">
        <v>0</v>
      </c>
      <c r="BK210" s="40">
        <v>0</v>
      </c>
      <c r="BL210" s="40">
        <v>0</v>
      </c>
      <c r="BM210" s="40">
        <v>0</v>
      </c>
      <c r="BN210" s="40">
        <v>0</v>
      </c>
      <c r="BO210" s="40">
        <v>0</v>
      </c>
      <c r="BP210" s="40">
        <v>0</v>
      </c>
      <c r="BQ210" s="40">
        <v>0</v>
      </c>
      <c r="BR210" s="40">
        <v>0</v>
      </c>
      <c r="BS210" s="40">
        <v>0</v>
      </c>
      <c r="BT210" s="40">
        <v>137807.79999999999</v>
      </c>
      <c r="BU210" s="40">
        <v>502501.51</v>
      </c>
      <c r="BV210" s="40">
        <v>472234.91000000003</v>
      </c>
      <c r="BW210" s="40">
        <v>1198116.3600000001</v>
      </c>
      <c r="BX210" s="40">
        <v>0</v>
      </c>
      <c r="BY210" s="40">
        <v>596413.05000000005</v>
      </c>
      <c r="BZ210" s="40">
        <v>2907073.63</v>
      </c>
      <c r="CA210" s="40">
        <v>302307.77</v>
      </c>
      <c r="CB210" s="40">
        <v>426057.57</v>
      </c>
      <c r="CC210" s="40">
        <v>534083.14</v>
      </c>
      <c r="CD210" s="40">
        <v>187635.63</v>
      </c>
      <c r="CE210" s="40">
        <v>195122.84</v>
      </c>
      <c r="CF210" s="40">
        <v>126311.28000000026</v>
      </c>
      <c r="CG210" s="40">
        <v>202048.83000000002</v>
      </c>
      <c r="CH210" s="40">
        <v>306212.88</v>
      </c>
      <c r="CI210" s="40">
        <v>0</v>
      </c>
      <c r="CJ210" s="40">
        <v>85977.99</v>
      </c>
      <c r="CK210" s="40">
        <v>473222.55</v>
      </c>
      <c r="CL210" s="40">
        <v>56264.5</v>
      </c>
      <c r="CM210" s="40">
        <v>2895244.9800000004</v>
      </c>
      <c r="CN210" s="40">
        <v>7459167.8800000008</v>
      </c>
      <c r="CO210" s="40">
        <v>481494.53</v>
      </c>
      <c r="CP210" s="40">
        <v>272547.56</v>
      </c>
      <c r="CQ210" s="40">
        <v>218411.09000000003</v>
      </c>
      <c r="CR210" s="40">
        <v>754042.09000000008</v>
      </c>
      <c r="CS210" s="40">
        <v>0</v>
      </c>
      <c r="CT210" s="40">
        <v>699905.62000000011</v>
      </c>
      <c r="CU210" s="173">
        <v>0.92820497593178131</v>
      </c>
      <c r="CV210" s="40">
        <v>-54136.469999999972</v>
      </c>
      <c r="CW210" s="40">
        <v>167636.51</v>
      </c>
      <c r="CX210" s="40">
        <v>30615.32</v>
      </c>
      <c r="CY210" s="40">
        <v>921678.60000000009</v>
      </c>
      <c r="CZ210" s="40">
        <v>0</v>
      </c>
      <c r="DA210" s="40">
        <v>730520.94000000006</v>
      </c>
      <c r="DB210" s="215">
        <v>0.79259835261445799</v>
      </c>
      <c r="DC210" s="40">
        <v>-191157.66000000003</v>
      </c>
      <c r="DD210" s="40">
        <v>79115.63</v>
      </c>
      <c r="DE210" s="40">
        <v>271535.83</v>
      </c>
      <c r="DF210" s="40">
        <v>1000794.2300000001</v>
      </c>
      <c r="DG210" s="40">
        <v>0</v>
      </c>
      <c r="DH210" s="40">
        <v>1002056.77</v>
      </c>
      <c r="DI210" s="215">
        <v>1.0012615380486356</v>
      </c>
      <c r="DJ210" s="40">
        <v>1262.5399999999208</v>
      </c>
      <c r="DK210" s="40">
        <v>190998.79</v>
      </c>
      <c r="DL210" s="40">
        <v>151865.19</v>
      </c>
      <c r="DM210" s="40">
        <v>1191793.02</v>
      </c>
      <c r="DN210" s="40">
        <v>0</v>
      </c>
      <c r="DO210" s="40">
        <v>1153921.96</v>
      </c>
      <c r="DP210" s="215">
        <v>0.96822345880159622</v>
      </c>
      <c r="DQ210" s="40">
        <v>-37871.060000000056</v>
      </c>
      <c r="DR210" s="40">
        <v>0</v>
      </c>
      <c r="DS210" s="40">
        <v>194692.84</v>
      </c>
      <c r="DT210" s="40">
        <v>1191793.02</v>
      </c>
      <c r="DU210" s="40">
        <v>0</v>
      </c>
      <c r="DV210" s="40">
        <v>1348614.8</v>
      </c>
      <c r="DW210" s="215">
        <v>1.1315847444718212</v>
      </c>
      <c r="DX210" s="40">
        <v>156821.78000000003</v>
      </c>
      <c r="DY210" s="40">
        <v>8519.99</v>
      </c>
      <c r="DZ210" s="40">
        <v>120000</v>
      </c>
      <c r="EA210" s="40">
        <v>1200313.01</v>
      </c>
      <c r="EB210" s="40">
        <v>0</v>
      </c>
      <c r="EC210" s="40">
        <v>1468614.8</v>
      </c>
      <c r="ED210" s="215">
        <v>1.223526519969987</v>
      </c>
      <c r="EE210" s="40">
        <v>268301.79000000004</v>
      </c>
      <c r="EF210" s="40">
        <v>0</v>
      </c>
      <c r="EG210" s="40">
        <v>199.4</v>
      </c>
      <c r="EH210" s="40">
        <v>1200313.01</v>
      </c>
      <c r="EI210" s="40">
        <v>0</v>
      </c>
      <c r="EJ210" s="40">
        <v>1468814.2</v>
      </c>
      <c r="EK210" s="215">
        <v>1.2236926433047659</v>
      </c>
      <c r="EL210" s="40">
        <v>268501.18999999994</v>
      </c>
      <c r="EM210" s="40">
        <v>0</v>
      </c>
      <c r="EN210" s="40">
        <v>95570.01</v>
      </c>
      <c r="EO210" s="40">
        <v>1200313.01</v>
      </c>
      <c r="EP210" s="40">
        <v>0</v>
      </c>
      <c r="EQ210" s="40">
        <v>1564384.21</v>
      </c>
      <c r="ER210" s="215">
        <v>1.3033135498547999</v>
      </c>
      <c r="ES210" s="40">
        <v>364071.19999999995</v>
      </c>
      <c r="ET210" s="40">
        <v>0</v>
      </c>
      <c r="EU210" s="40">
        <v>0</v>
      </c>
      <c r="EV210" s="40">
        <v>1200313.01</v>
      </c>
      <c r="EW210" s="40">
        <v>0</v>
      </c>
      <c r="EX210" s="40">
        <v>1564384.21</v>
      </c>
      <c r="EY210" s="215">
        <v>1.3033135498547999</v>
      </c>
      <c r="EZ210" s="40">
        <v>364071.19999999995</v>
      </c>
      <c r="FA210" s="40">
        <v>0</v>
      </c>
      <c r="FB210" s="40">
        <v>32521.51</v>
      </c>
      <c r="FC210" s="40">
        <v>1200313.01</v>
      </c>
      <c r="FD210" s="40">
        <v>0</v>
      </c>
      <c r="FE210" s="40">
        <v>1596905.72</v>
      </c>
      <c r="FF210" s="215">
        <v>1.3304077408941855</v>
      </c>
      <c r="FG210" s="40">
        <v>396592.70999999996</v>
      </c>
      <c r="FH210" s="40">
        <v>57705.25</v>
      </c>
      <c r="FI210" s="40">
        <v>59943.55</v>
      </c>
      <c r="FJ210" s="40">
        <v>136304.38</v>
      </c>
      <c r="FK210" s="40">
        <v>0</v>
      </c>
      <c r="FL210" s="40">
        <v>0</v>
      </c>
      <c r="FM210" s="215">
        <v>0</v>
      </c>
      <c r="FN210" s="40">
        <v>136304.38</v>
      </c>
      <c r="FO210" s="40">
        <v>0</v>
      </c>
      <c r="FP210" s="40">
        <v>0</v>
      </c>
      <c r="FQ210" s="215">
        <v>0</v>
      </c>
      <c r="FR210" s="40">
        <v>136304.38</v>
      </c>
      <c r="FS210" s="40">
        <v>0</v>
      </c>
      <c r="FT210" s="40">
        <v>138828.09</v>
      </c>
      <c r="FU210" s="215">
        <v>0.37437080158392561</v>
      </c>
      <c r="FV210" s="40">
        <v>1.5400000000081491</v>
      </c>
      <c r="FW210" s="40">
        <v>0</v>
      </c>
      <c r="FX210" s="40">
        <v>184640.30000000002</v>
      </c>
      <c r="FY210" s="215">
        <v>1.354617511190763</v>
      </c>
      <c r="FZ210" s="40">
        <v>-48335.920000000013</v>
      </c>
      <c r="GA210" s="40">
        <v>0</v>
      </c>
      <c r="GB210" s="40">
        <v>184640.30000000002</v>
      </c>
      <c r="GC210" s="215">
        <v>1.354617511190763</v>
      </c>
      <c r="GD210" s="40">
        <v>-48335.920000000013</v>
      </c>
      <c r="GE210" s="283">
        <v>1258018.26</v>
      </c>
      <c r="GF210" s="283">
        <v>659496.77</v>
      </c>
      <c r="GG210" s="284">
        <v>7719833.6400000006</v>
      </c>
      <c r="GH210" s="285"/>
    </row>
    <row r="211" spans="1:190" ht="75" customHeight="1" x14ac:dyDescent="0.3">
      <c r="A211" s="254" t="s">
        <v>1237</v>
      </c>
      <c r="B211" s="35">
        <v>199</v>
      </c>
      <c r="C211" s="35">
        <v>9</v>
      </c>
      <c r="D211" s="36" t="s">
        <v>169</v>
      </c>
      <c r="E211" s="37" t="s">
        <v>322</v>
      </c>
      <c r="F211" s="37" t="s">
        <v>572</v>
      </c>
      <c r="G211" s="38" t="s">
        <v>33</v>
      </c>
      <c r="H211" s="38" t="s">
        <v>1237</v>
      </c>
      <c r="I211" s="38" t="s">
        <v>113</v>
      </c>
      <c r="J211" s="38" t="s">
        <v>4</v>
      </c>
      <c r="K211" s="38" t="s">
        <v>222</v>
      </c>
      <c r="L211" s="38" t="s">
        <v>225</v>
      </c>
      <c r="M211" s="40">
        <v>13270932</v>
      </c>
      <c r="N211" s="40">
        <v>13270932</v>
      </c>
      <c r="O211" s="40">
        <v>0</v>
      </c>
      <c r="P211" s="40">
        <v>0</v>
      </c>
      <c r="Q211" s="98">
        <v>13270932</v>
      </c>
      <c r="R211" s="40">
        <v>0</v>
      </c>
      <c r="S211" s="40">
        <v>0</v>
      </c>
      <c r="T211" s="40" t="s">
        <v>4</v>
      </c>
      <c r="U211" s="40">
        <v>0</v>
      </c>
      <c r="V211" s="40">
        <v>0</v>
      </c>
      <c r="W211" s="40">
        <v>0</v>
      </c>
      <c r="X211" s="40">
        <v>0</v>
      </c>
      <c r="Y211" s="40">
        <v>0</v>
      </c>
      <c r="Z211" s="40">
        <v>0</v>
      </c>
      <c r="AA211" s="40">
        <v>0</v>
      </c>
      <c r="AB211" s="40">
        <v>0</v>
      </c>
      <c r="AC211" s="40">
        <v>0</v>
      </c>
      <c r="AD211" s="40">
        <v>0</v>
      </c>
      <c r="AE211" s="40">
        <v>0</v>
      </c>
      <c r="AF211" s="40">
        <v>0</v>
      </c>
      <c r="AG211" s="40">
        <v>0</v>
      </c>
      <c r="AH211" s="40">
        <v>0</v>
      </c>
      <c r="AI211" s="40">
        <v>0</v>
      </c>
      <c r="AJ211" s="40">
        <v>0</v>
      </c>
      <c r="AK211" s="40">
        <v>465974.55</v>
      </c>
      <c r="AL211" s="40">
        <v>465974.55</v>
      </c>
      <c r="AM211" s="40">
        <v>0</v>
      </c>
      <c r="AN211" s="40">
        <v>0</v>
      </c>
      <c r="AO211" s="40">
        <v>514931.29</v>
      </c>
      <c r="AP211" s="40">
        <v>0</v>
      </c>
      <c r="AQ211" s="40">
        <v>0</v>
      </c>
      <c r="AR211" s="40">
        <v>0</v>
      </c>
      <c r="AS211" s="40">
        <v>462424.14</v>
      </c>
      <c r="AT211" s="40">
        <v>0</v>
      </c>
      <c r="AU211" s="40">
        <v>0</v>
      </c>
      <c r="AV211" s="40">
        <v>348478.83</v>
      </c>
      <c r="AW211" s="40">
        <v>0</v>
      </c>
      <c r="AX211" s="40">
        <v>506233.29</v>
      </c>
      <c r="AY211" s="40">
        <v>1832067.55</v>
      </c>
      <c r="AZ211" s="40">
        <v>2298042.1</v>
      </c>
      <c r="BA211" s="40">
        <v>71056.600000000006</v>
      </c>
      <c r="BB211" s="40">
        <v>0</v>
      </c>
      <c r="BC211" s="40">
        <v>0</v>
      </c>
      <c r="BD211" s="40">
        <v>704700.75</v>
      </c>
      <c r="BE211" s="40">
        <v>0</v>
      </c>
      <c r="BF211" s="40">
        <v>4584.8999999999996</v>
      </c>
      <c r="BG211" s="40">
        <v>562828.16999999993</v>
      </c>
      <c r="BH211" s="40">
        <v>24154.449999999997</v>
      </c>
      <c r="BI211" s="40">
        <v>0</v>
      </c>
      <c r="BJ211" s="40">
        <v>0</v>
      </c>
      <c r="BK211" s="40">
        <v>0</v>
      </c>
      <c r="BL211" s="40">
        <v>571190.35</v>
      </c>
      <c r="BM211" s="40">
        <v>1938515.2199999997</v>
      </c>
      <c r="BN211" s="40">
        <v>0</v>
      </c>
      <c r="BO211" s="40">
        <v>0</v>
      </c>
      <c r="BP211" s="40">
        <v>0</v>
      </c>
      <c r="BQ211" s="40">
        <v>989721.38</v>
      </c>
      <c r="BR211" s="40">
        <v>0</v>
      </c>
      <c r="BS211" s="40">
        <v>0</v>
      </c>
      <c r="BT211" s="40">
        <v>0</v>
      </c>
      <c r="BU211" s="40">
        <v>0</v>
      </c>
      <c r="BV211" s="40">
        <v>0</v>
      </c>
      <c r="BW211" s="40">
        <v>0</v>
      </c>
      <c r="BX211" s="40">
        <v>0</v>
      </c>
      <c r="BY211" s="40">
        <v>1167304.75</v>
      </c>
      <c r="BZ211" s="40">
        <v>2157026.13</v>
      </c>
      <c r="CA211" s="40">
        <v>0</v>
      </c>
      <c r="CB211" s="40">
        <v>0</v>
      </c>
      <c r="CC211" s="40">
        <v>0</v>
      </c>
      <c r="CD211" s="40">
        <v>0</v>
      </c>
      <c r="CE211" s="40">
        <v>1383390.87</v>
      </c>
      <c r="CF211" s="40">
        <v>63885.530000000028</v>
      </c>
      <c r="CG211" s="40">
        <v>0</v>
      </c>
      <c r="CH211" s="40">
        <v>0</v>
      </c>
      <c r="CI211" s="40">
        <v>0</v>
      </c>
      <c r="CJ211" s="40">
        <v>1677514.97</v>
      </c>
      <c r="CK211" s="40">
        <v>57236.02</v>
      </c>
      <c r="CL211" s="40">
        <v>0</v>
      </c>
      <c r="CM211" s="40">
        <v>3182027.39</v>
      </c>
      <c r="CN211" s="40">
        <v>12838966.52</v>
      </c>
      <c r="CO211" s="40">
        <v>0</v>
      </c>
      <c r="CP211" s="40">
        <v>0</v>
      </c>
      <c r="CQ211" s="40">
        <v>0</v>
      </c>
      <c r="CR211" s="40">
        <v>0</v>
      </c>
      <c r="CS211" s="40">
        <v>0</v>
      </c>
      <c r="CT211" s="40">
        <v>0</v>
      </c>
      <c r="CU211" s="173" t="s">
        <v>1327</v>
      </c>
      <c r="CV211" s="40">
        <v>0</v>
      </c>
      <c r="CW211" s="40">
        <v>0</v>
      </c>
      <c r="CX211" s="40">
        <v>0</v>
      </c>
      <c r="CY211" s="40">
        <v>0</v>
      </c>
      <c r="CZ211" s="40">
        <v>0</v>
      </c>
      <c r="DA211" s="40">
        <v>0</v>
      </c>
      <c r="DB211" s="215" t="s">
        <v>1327</v>
      </c>
      <c r="DC211" s="40">
        <v>0</v>
      </c>
      <c r="DD211" s="40">
        <v>0</v>
      </c>
      <c r="DE211" s="40">
        <v>0</v>
      </c>
      <c r="DF211" s="40">
        <v>0</v>
      </c>
      <c r="DG211" s="40">
        <v>0</v>
      </c>
      <c r="DH211" s="40">
        <v>0</v>
      </c>
      <c r="DI211" s="215" t="s">
        <v>1327</v>
      </c>
      <c r="DJ211" s="40">
        <v>0</v>
      </c>
      <c r="DK211" s="40">
        <v>0</v>
      </c>
      <c r="DL211" s="40">
        <v>0</v>
      </c>
      <c r="DM211" s="40">
        <v>0</v>
      </c>
      <c r="DN211" s="40">
        <v>0</v>
      </c>
      <c r="DO211" s="40">
        <v>0</v>
      </c>
      <c r="DP211" s="215" t="s">
        <v>1327</v>
      </c>
      <c r="DQ211" s="40">
        <v>0</v>
      </c>
      <c r="DR211" s="40">
        <v>2239750</v>
      </c>
      <c r="DS211" s="40">
        <v>2363761.86</v>
      </c>
      <c r="DT211" s="40">
        <v>2239750</v>
      </c>
      <c r="DU211" s="40">
        <v>0</v>
      </c>
      <c r="DV211" s="40">
        <v>2363761.86</v>
      </c>
      <c r="DW211" s="215">
        <v>1.0553686170331509</v>
      </c>
      <c r="DX211" s="40">
        <v>124011.85999999987</v>
      </c>
      <c r="DY211" s="40">
        <v>0</v>
      </c>
      <c r="DZ211" s="40">
        <v>0</v>
      </c>
      <c r="EA211" s="40">
        <v>2239750</v>
      </c>
      <c r="EB211" s="40">
        <v>0</v>
      </c>
      <c r="EC211" s="40">
        <v>2363761.86</v>
      </c>
      <c r="ED211" s="215">
        <v>1.0553686170331509</v>
      </c>
      <c r="EE211" s="40">
        <v>124011.85999999987</v>
      </c>
      <c r="EF211" s="40">
        <v>0</v>
      </c>
      <c r="EG211" s="40">
        <v>543631.28</v>
      </c>
      <c r="EH211" s="40">
        <v>2239750</v>
      </c>
      <c r="EI211" s="40">
        <v>0</v>
      </c>
      <c r="EJ211" s="40">
        <v>2907393.1399999997</v>
      </c>
      <c r="EK211" s="215">
        <v>1.2980882419912936</v>
      </c>
      <c r="EL211" s="40">
        <v>667643.13999999966</v>
      </c>
      <c r="EM211" s="40">
        <v>0</v>
      </c>
      <c r="EN211" s="40">
        <v>0</v>
      </c>
      <c r="EO211" s="40">
        <v>2239750</v>
      </c>
      <c r="EP211" s="40">
        <v>0</v>
      </c>
      <c r="EQ211" s="40">
        <v>2907393.1399999997</v>
      </c>
      <c r="ER211" s="215">
        <v>1.2980882419912936</v>
      </c>
      <c r="ES211" s="40">
        <v>667643.13999999966</v>
      </c>
      <c r="ET211" s="40">
        <v>0</v>
      </c>
      <c r="EU211" s="40">
        <v>0</v>
      </c>
      <c r="EV211" s="40">
        <v>2239750</v>
      </c>
      <c r="EW211" s="40">
        <v>0</v>
      </c>
      <c r="EX211" s="40">
        <v>2907393.1399999997</v>
      </c>
      <c r="EY211" s="215">
        <v>1.2980882419912936</v>
      </c>
      <c r="EZ211" s="40">
        <v>667643.13999999966</v>
      </c>
      <c r="FA211" s="40">
        <v>0</v>
      </c>
      <c r="FB211" s="40">
        <v>0</v>
      </c>
      <c r="FC211" s="40">
        <v>2239750</v>
      </c>
      <c r="FD211" s="40">
        <v>0</v>
      </c>
      <c r="FE211" s="40">
        <v>2907393.1399999997</v>
      </c>
      <c r="FF211" s="215">
        <v>1.2980882419912936</v>
      </c>
      <c r="FG211" s="40">
        <v>667643.13999999966</v>
      </c>
      <c r="FH211" s="40">
        <v>0</v>
      </c>
      <c r="FI211" s="40">
        <v>355962.54</v>
      </c>
      <c r="FJ211" s="40">
        <v>3234823.25</v>
      </c>
      <c r="FK211" s="40">
        <v>0</v>
      </c>
      <c r="FL211" s="40">
        <v>0</v>
      </c>
      <c r="FM211" s="215">
        <v>0</v>
      </c>
      <c r="FN211" s="40">
        <v>3234823.25</v>
      </c>
      <c r="FO211" s="40">
        <v>0</v>
      </c>
      <c r="FP211" s="40">
        <v>0</v>
      </c>
      <c r="FQ211" s="215">
        <v>0</v>
      </c>
      <c r="FR211" s="40">
        <v>3234823.25</v>
      </c>
      <c r="FS211" s="40">
        <v>0</v>
      </c>
      <c r="FT211" s="40">
        <v>0</v>
      </c>
      <c r="FU211" s="215">
        <v>0</v>
      </c>
      <c r="FV211" s="40">
        <v>2860836.98</v>
      </c>
      <c r="FW211" s="40">
        <v>0</v>
      </c>
      <c r="FX211" s="40">
        <v>3284888.48</v>
      </c>
      <c r="FY211" s="215">
        <v>1.0154769599853717</v>
      </c>
      <c r="FZ211" s="40">
        <v>-50065.229999999981</v>
      </c>
      <c r="GA211" s="40">
        <v>0</v>
      </c>
      <c r="GB211" s="40">
        <v>3284888.48</v>
      </c>
      <c r="GC211" s="215">
        <v>1.0154769599853717</v>
      </c>
      <c r="GD211" s="40">
        <v>-50065.229999999981</v>
      </c>
      <c r="GE211" s="283">
        <v>2239750</v>
      </c>
      <c r="GF211" s="283">
        <v>1455571.16</v>
      </c>
      <c r="GG211" s="284">
        <v>13270932</v>
      </c>
      <c r="GH211" s="285"/>
    </row>
    <row r="212" spans="1:190" ht="75" customHeight="1" x14ac:dyDescent="0.3">
      <c r="A212" s="254" t="s">
        <v>1289</v>
      </c>
      <c r="B212" s="35">
        <v>200</v>
      </c>
      <c r="C212" s="40">
        <v>14</v>
      </c>
      <c r="D212" s="92" t="s">
        <v>606</v>
      </c>
      <c r="E212" s="40" t="s">
        <v>452</v>
      </c>
      <c r="F212" s="37" t="s">
        <v>1290</v>
      </c>
      <c r="G212" s="38" t="s">
        <v>33</v>
      </c>
      <c r="H212" s="38"/>
      <c r="I212" s="40" t="s">
        <v>89</v>
      </c>
      <c r="J212" s="40" t="s">
        <v>424</v>
      </c>
      <c r="K212" s="38" t="s">
        <v>222</v>
      </c>
      <c r="L212" s="38" t="s">
        <v>225</v>
      </c>
      <c r="M212" s="40">
        <v>11527850</v>
      </c>
      <c r="N212" s="40">
        <v>11527850</v>
      </c>
      <c r="O212" s="40">
        <v>0</v>
      </c>
      <c r="P212" s="40">
        <v>0</v>
      </c>
      <c r="Q212" s="40">
        <v>11527850</v>
      </c>
      <c r="R212" s="40">
        <v>0</v>
      </c>
      <c r="S212" s="40">
        <v>0</v>
      </c>
      <c r="T212" s="40" t="s">
        <v>424</v>
      </c>
      <c r="U212" s="40">
        <v>0</v>
      </c>
      <c r="V212" s="40">
        <v>0</v>
      </c>
      <c r="W212" s="40">
        <v>0</v>
      </c>
      <c r="X212" s="40">
        <v>0</v>
      </c>
      <c r="Y212" s="40">
        <v>0</v>
      </c>
      <c r="Z212" s="40">
        <v>0</v>
      </c>
      <c r="AA212" s="40">
        <v>0</v>
      </c>
      <c r="AB212" s="40">
        <v>0</v>
      </c>
      <c r="AC212" s="40">
        <v>0</v>
      </c>
      <c r="AD212" s="40">
        <v>0</v>
      </c>
      <c r="AE212" s="40">
        <v>0</v>
      </c>
      <c r="AF212" s="40">
        <v>0</v>
      </c>
      <c r="AG212" s="40">
        <v>0</v>
      </c>
      <c r="AH212" s="40">
        <v>0</v>
      </c>
      <c r="AI212" s="40">
        <v>0</v>
      </c>
      <c r="AJ212" s="40">
        <v>0</v>
      </c>
      <c r="AK212" s="40">
        <v>0</v>
      </c>
      <c r="AL212" s="40">
        <v>0</v>
      </c>
      <c r="AM212" s="40">
        <v>0</v>
      </c>
      <c r="AN212" s="40">
        <v>0</v>
      </c>
      <c r="AO212" s="40">
        <v>0</v>
      </c>
      <c r="AP212" s="40">
        <v>0</v>
      </c>
      <c r="AQ212" s="40">
        <v>0</v>
      </c>
      <c r="AR212" s="40">
        <v>0</v>
      </c>
      <c r="AS212" s="40">
        <v>0</v>
      </c>
      <c r="AT212" s="40">
        <v>0</v>
      </c>
      <c r="AU212" s="40">
        <v>0</v>
      </c>
      <c r="AV212" s="40">
        <v>0</v>
      </c>
      <c r="AW212" s="40">
        <v>0</v>
      </c>
      <c r="AX212" s="40">
        <v>0</v>
      </c>
      <c r="AY212" s="40">
        <v>0</v>
      </c>
      <c r="AZ212" s="40">
        <v>0</v>
      </c>
      <c r="BA212" s="40">
        <v>0</v>
      </c>
      <c r="BB212" s="40">
        <v>0</v>
      </c>
      <c r="BC212" s="40">
        <v>0</v>
      </c>
      <c r="BD212" s="40">
        <v>0</v>
      </c>
      <c r="BE212" s="40">
        <v>0</v>
      </c>
      <c r="BF212" s="40">
        <v>0</v>
      </c>
      <c r="BG212" s="40">
        <v>0</v>
      </c>
      <c r="BH212" s="40">
        <v>0</v>
      </c>
      <c r="BI212" s="40">
        <v>0</v>
      </c>
      <c r="BJ212" s="40">
        <v>0</v>
      </c>
      <c r="BK212" s="40">
        <v>0</v>
      </c>
      <c r="BL212" s="40">
        <v>0</v>
      </c>
      <c r="BM212" s="40">
        <v>0</v>
      </c>
      <c r="BN212" s="40">
        <v>0</v>
      </c>
      <c r="BO212" s="40">
        <v>0</v>
      </c>
      <c r="BP212" s="40">
        <v>0</v>
      </c>
      <c r="BQ212" s="40">
        <v>0</v>
      </c>
      <c r="BR212" s="40">
        <v>0</v>
      </c>
      <c r="BS212" s="40">
        <v>0</v>
      </c>
      <c r="BT212" s="40">
        <v>0</v>
      </c>
      <c r="BU212" s="40">
        <v>0</v>
      </c>
      <c r="BV212" s="40">
        <v>0</v>
      </c>
      <c r="BW212" s="40">
        <v>0</v>
      </c>
      <c r="BX212" s="40">
        <v>0</v>
      </c>
      <c r="BY212" s="40">
        <v>0</v>
      </c>
      <c r="BZ212" s="40">
        <v>0</v>
      </c>
      <c r="CA212" s="40">
        <v>0</v>
      </c>
      <c r="CB212" s="40">
        <v>0</v>
      </c>
      <c r="CC212" s="40">
        <v>0</v>
      </c>
      <c r="CD212" s="40">
        <v>0</v>
      </c>
      <c r="CE212" s="40">
        <v>0</v>
      </c>
      <c r="CF212" s="40">
        <v>7230.08</v>
      </c>
      <c r="CG212" s="40">
        <v>0</v>
      </c>
      <c r="CH212" s="40">
        <v>0</v>
      </c>
      <c r="CI212" s="40">
        <v>1618334.33</v>
      </c>
      <c r="CJ212" s="40">
        <v>0</v>
      </c>
      <c r="CK212" s="40">
        <v>0</v>
      </c>
      <c r="CL212" s="40">
        <v>579450.30000000005</v>
      </c>
      <c r="CM212" s="40">
        <v>2205014.71</v>
      </c>
      <c r="CN212" s="40">
        <v>9775659.9700000007</v>
      </c>
      <c r="CO212" s="40">
        <v>0</v>
      </c>
      <c r="CP212" s="40">
        <v>0</v>
      </c>
      <c r="CQ212" s="40">
        <v>0</v>
      </c>
      <c r="CR212" s="40">
        <v>0</v>
      </c>
      <c r="CS212" s="40">
        <v>0</v>
      </c>
      <c r="CT212" s="40">
        <v>0</v>
      </c>
      <c r="CU212" s="173" t="s">
        <v>1327</v>
      </c>
      <c r="CV212" s="40">
        <v>0</v>
      </c>
      <c r="CW212" s="40">
        <v>0</v>
      </c>
      <c r="CX212" s="40">
        <v>0</v>
      </c>
      <c r="CY212" s="40">
        <v>0</v>
      </c>
      <c r="CZ212" s="40">
        <v>0</v>
      </c>
      <c r="DA212" s="40">
        <v>0</v>
      </c>
      <c r="DB212" s="215" t="s">
        <v>1327</v>
      </c>
      <c r="DC212" s="40">
        <v>0</v>
      </c>
      <c r="DD212" s="40">
        <v>0</v>
      </c>
      <c r="DE212" s="40">
        <v>1247437.72</v>
      </c>
      <c r="DF212" s="40">
        <v>0</v>
      </c>
      <c r="DG212" s="40">
        <v>0</v>
      </c>
      <c r="DH212" s="40">
        <v>1247437.72</v>
      </c>
      <c r="DI212" s="215" t="s">
        <v>1327</v>
      </c>
      <c r="DJ212" s="40">
        <v>1247437.72</v>
      </c>
      <c r="DK212" s="40">
        <v>1073953.8</v>
      </c>
      <c r="DL212" s="40">
        <v>0</v>
      </c>
      <c r="DM212" s="40">
        <v>1073953.8</v>
      </c>
      <c r="DN212" s="40">
        <v>0</v>
      </c>
      <c r="DO212" s="40">
        <v>1247437.72</v>
      </c>
      <c r="DP212" s="215">
        <v>1.161537600593247</v>
      </c>
      <c r="DQ212" s="40">
        <v>173483.91999999993</v>
      </c>
      <c r="DR212" s="40">
        <v>0</v>
      </c>
      <c r="DS212" s="40">
        <v>1898105.87</v>
      </c>
      <c r="DT212" s="40">
        <v>1073953.8</v>
      </c>
      <c r="DU212" s="40">
        <v>0</v>
      </c>
      <c r="DV212" s="40">
        <v>3145543.59</v>
      </c>
      <c r="DW212" s="215">
        <v>2.9289375297149651</v>
      </c>
      <c r="DX212" s="40">
        <v>2071589.7899999998</v>
      </c>
      <c r="DY212" s="40">
        <v>1266336.58</v>
      </c>
      <c r="DZ212" s="40">
        <v>0</v>
      </c>
      <c r="EA212" s="40">
        <v>2340290.38</v>
      </c>
      <c r="EB212" s="40">
        <v>0</v>
      </c>
      <c r="EC212" s="40">
        <v>3145543.59</v>
      </c>
      <c r="ED212" s="215">
        <v>1.3440826048261583</v>
      </c>
      <c r="EE212" s="40">
        <v>805253.21</v>
      </c>
      <c r="EF212" s="40">
        <v>0</v>
      </c>
      <c r="EG212" s="40">
        <v>0</v>
      </c>
      <c r="EH212" s="40">
        <v>2340290.38</v>
      </c>
      <c r="EI212" s="40">
        <v>0</v>
      </c>
      <c r="EJ212" s="40">
        <v>3145543.59</v>
      </c>
      <c r="EK212" s="215">
        <v>1.3440826048261583</v>
      </c>
      <c r="EL212" s="40">
        <v>805253.21</v>
      </c>
      <c r="EM212" s="40">
        <v>0</v>
      </c>
      <c r="EN212" s="40">
        <v>2432744.81</v>
      </c>
      <c r="EO212" s="40">
        <v>2340290.38</v>
      </c>
      <c r="EP212" s="40">
        <v>0</v>
      </c>
      <c r="EQ212" s="40">
        <v>5578288.4000000004</v>
      </c>
      <c r="ER212" s="215">
        <v>2.3835881425962193</v>
      </c>
      <c r="ES212" s="40">
        <v>3237998.0200000005</v>
      </c>
      <c r="ET212" s="40">
        <v>1452996.58</v>
      </c>
      <c r="EU212" s="40">
        <v>0</v>
      </c>
      <c r="EV212" s="40">
        <v>3793286.96</v>
      </c>
      <c r="EW212" s="40">
        <v>0</v>
      </c>
      <c r="EX212" s="40">
        <v>5578288.4000000004</v>
      </c>
      <c r="EY212" s="215">
        <v>1.4705685224510407</v>
      </c>
      <c r="EZ212" s="40">
        <v>1785001.4400000004</v>
      </c>
      <c r="FA212" s="40">
        <v>0</v>
      </c>
      <c r="FB212" s="40">
        <v>0</v>
      </c>
      <c r="FC212" s="40">
        <v>3793286.96</v>
      </c>
      <c r="FD212" s="40">
        <v>0</v>
      </c>
      <c r="FE212" s="40">
        <v>5578288.4000000004</v>
      </c>
      <c r="FF212" s="215">
        <v>1.4705685224510407</v>
      </c>
      <c r="FG212" s="40">
        <v>1785001.4400000004</v>
      </c>
      <c r="FH212" s="40">
        <v>0</v>
      </c>
      <c r="FI212" s="40">
        <v>1992356.86</v>
      </c>
      <c r="FJ212" s="40">
        <v>1437540.03</v>
      </c>
      <c r="FK212" s="40">
        <v>0</v>
      </c>
      <c r="FL212" s="40">
        <v>0</v>
      </c>
      <c r="FM212" s="215">
        <v>0</v>
      </c>
      <c r="FN212" s="40">
        <v>1437540.03</v>
      </c>
      <c r="FO212" s="40">
        <v>0</v>
      </c>
      <c r="FP212" s="40">
        <v>70.930000000000007</v>
      </c>
      <c r="FQ212" s="215">
        <v>4.9341234692434968E-5</v>
      </c>
      <c r="FR212" s="40">
        <v>1437469.1</v>
      </c>
      <c r="FS212" s="40">
        <v>0</v>
      </c>
      <c r="FT212" s="40">
        <v>177505</v>
      </c>
      <c r="FU212" s="215">
        <v>4.9341234692434968E-5</v>
      </c>
      <c r="FV212" s="40">
        <v>963323.6399999999</v>
      </c>
      <c r="FW212" s="40">
        <v>0</v>
      </c>
      <c r="FX212" s="40">
        <v>1495180.52</v>
      </c>
      <c r="FY212" s="215">
        <v>1.0400966156052016</v>
      </c>
      <c r="FZ212" s="40">
        <v>-57640.489999999991</v>
      </c>
      <c r="GA212" s="40">
        <v>0</v>
      </c>
      <c r="GB212" s="40">
        <v>1495180.52</v>
      </c>
      <c r="GC212" s="215">
        <v>1.0400966156052016</v>
      </c>
      <c r="GD212" s="40">
        <v>-57640.489999999991</v>
      </c>
      <c r="GE212" s="283">
        <v>3793286.96</v>
      </c>
      <c r="GF212" s="283">
        <v>5529548.3300000001</v>
      </c>
      <c r="GG212" s="284">
        <v>11527850</v>
      </c>
      <c r="GH212" s="285"/>
    </row>
    <row r="213" spans="1:190" ht="75" customHeight="1" x14ac:dyDescent="0.3">
      <c r="A213" s="254" t="s">
        <v>1124</v>
      </c>
      <c r="B213" s="35">
        <v>201</v>
      </c>
      <c r="C213" s="38">
        <v>4</v>
      </c>
      <c r="D213" s="37" t="s">
        <v>136</v>
      </c>
      <c r="E213" s="37" t="s">
        <v>252</v>
      </c>
      <c r="F213" s="37" t="s">
        <v>492</v>
      </c>
      <c r="G213" s="38">
        <v>3</v>
      </c>
      <c r="H213" s="38" t="s">
        <v>1124</v>
      </c>
      <c r="I213" s="38" t="s">
        <v>41</v>
      </c>
      <c r="J213" s="38" t="s">
        <v>6</v>
      </c>
      <c r="K213" s="38" t="s">
        <v>221</v>
      </c>
      <c r="L213" s="38" t="s">
        <v>225</v>
      </c>
      <c r="M213" s="40">
        <v>68814092</v>
      </c>
      <c r="N213" s="40">
        <v>12264092</v>
      </c>
      <c r="O213" s="40">
        <v>12264092</v>
      </c>
      <c r="P213" s="40">
        <v>0</v>
      </c>
      <c r="Q213" s="40">
        <v>0</v>
      </c>
      <c r="R213" s="40">
        <v>0</v>
      </c>
      <c r="S213" s="40">
        <v>56550000</v>
      </c>
      <c r="T213" s="40" t="s">
        <v>6</v>
      </c>
      <c r="U213" s="40">
        <v>0</v>
      </c>
      <c r="V213" s="40">
        <v>0</v>
      </c>
      <c r="W213" s="40">
        <v>0</v>
      </c>
      <c r="X213" s="40">
        <v>0</v>
      </c>
      <c r="Y213" s="40">
        <v>0</v>
      </c>
      <c r="Z213" s="40">
        <v>0</v>
      </c>
      <c r="AA213" s="40">
        <v>0</v>
      </c>
      <c r="AB213" s="40">
        <v>0</v>
      </c>
      <c r="AC213" s="40">
        <v>0</v>
      </c>
      <c r="AD213" s="40">
        <v>0</v>
      </c>
      <c r="AE213" s="40">
        <v>0</v>
      </c>
      <c r="AF213" s="40">
        <v>0</v>
      </c>
      <c r="AG213" s="40">
        <v>0</v>
      </c>
      <c r="AH213" s="40">
        <v>0</v>
      </c>
      <c r="AI213" s="40">
        <v>0</v>
      </c>
      <c r="AJ213" s="40">
        <v>0</v>
      </c>
      <c r="AK213" s="40">
        <v>0</v>
      </c>
      <c r="AL213" s="40">
        <v>0</v>
      </c>
      <c r="AM213" s="129">
        <v>0</v>
      </c>
      <c r="AN213" s="129">
        <v>0</v>
      </c>
      <c r="AO213" s="129">
        <v>0</v>
      </c>
      <c r="AP213" s="40">
        <v>0</v>
      </c>
      <c r="AQ213" s="129">
        <v>0</v>
      </c>
      <c r="AR213" s="129">
        <v>0</v>
      </c>
      <c r="AS213" s="129">
        <v>0</v>
      </c>
      <c r="AT213" s="129">
        <v>0</v>
      </c>
      <c r="AU213" s="129">
        <v>0</v>
      </c>
      <c r="AV213" s="129">
        <v>0</v>
      </c>
      <c r="AW213" s="129">
        <v>0</v>
      </c>
      <c r="AX213" s="129">
        <v>0</v>
      </c>
      <c r="AY213" s="129">
        <v>0</v>
      </c>
      <c r="AZ213" s="40">
        <v>0</v>
      </c>
      <c r="BA213" s="40">
        <v>0</v>
      </c>
      <c r="BB213" s="40">
        <v>0</v>
      </c>
      <c r="BC213" s="40">
        <v>0</v>
      </c>
      <c r="BD213" s="40">
        <v>0</v>
      </c>
      <c r="BE213" s="40">
        <v>0</v>
      </c>
      <c r="BF213" s="40">
        <v>0</v>
      </c>
      <c r="BG213" s="40">
        <v>0</v>
      </c>
      <c r="BH213" s="40">
        <v>0</v>
      </c>
      <c r="BI213" s="40">
        <v>0</v>
      </c>
      <c r="BJ213" s="40">
        <v>0</v>
      </c>
      <c r="BK213" s="40">
        <v>0</v>
      </c>
      <c r="BL213" s="40">
        <v>0</v>
      </c>
      <c r="BM213" s="40">
        <v>0</v>
      </c>
      <c r="BN213" s="40">
        <v>0</v>
      </c>
      <c r="BO213" s="40">
        <v>0</v>
      </c>
      <c r="BP213" s="40">
        <v>0</v>
      </c>
      <c r="BQ213" s="40">
        <v>0</v>
      </c>
      <c r="BR213" s="40">
        <v>0</v>
      </c>
      <c r="BS213" s="40">
        <v>0</v>
      </c>
      <c r="BT213" s="40">
        <v>0</v>
      </c>
      <c r="BU213" s="40">
        <v>0</v>
      </c>
      <c r="BV213" s="40">
        <v>0</v>
      </c>
      <c r="BW213" s="40">
        <v>0</v>
      </c>
      <c r="BX213" s="40">
        <v>0</v>
      </c>
      <c r="BY213" s="40">
        <v>0</v>
      </c>
      <c r="BZ213" s="40">
        <v>0</v>
      </c>
      <c r="CA213" s="40">
        <v>0</v>
      </c>
      <c r="CB213" s="40">
        <v>0</v>
      </c>
      <c r="CC213" s="40">
        <v>0</v>
      </c>
      <c r="CD213" s="40">
        <v>0</v>
      </c>
      <c r="CE213" s="40">
        <v>0</v>
      </c>
      <c r="CF213" s="40">
        <v>0</v>
      </c>
      <c r="CG213" s="40">
        <v>0</v>
      </c>
      <c r="CH213" s="40">
        <v>0</v>
      </c>
      <c r="CI213" s="40">
        <v>0</v>
      </c>
      <c r="CJ213" s="40">
        <v>0</v>
      </c>
      <c r="CK213" s="40">
        <v>89052.1</v>
      </c>
      <c r="CL213" s="40">
        <v>2400000</v>
      </c>
      <c r="CM213" s="40">
        <v>2489052.1</v>
      </c>
      <c r="CN213" s="40">
        <v>26602132.040000007</v>
      </c>
      <c r="CO213" s="40">
        <v>7303680.6400000006</v>
      </c>
      <c r="CP213" s="40">
        <v>325050</v>
      </c>
      <c r="CQ213" s="40">
        <v>55050</v>
      </c>
      <c r="CR213" s="40">
        <v>7628730.6400000006</v>
      </c>
      <c r="CS213" s="40">
        <v>0</v>
      </c>
      <c r="CT213" s="40">
        <v>7358730.6400000006</v>
      </c>
      <c r="CU213" s="173">
        <v>0.96460748022950249</v>
      </c>
      <c r="CV213" s="212">
        <v>-270000</v>
      </c>
      <c r="CW213" s="40">
        <v>4143115.89</v>
      </c>
      <c r="CX213" s="40">
        <v>4774275.4399999995</v>
      </c>
      <c r="CY213" s="40">
        <v>11771846.530000001</v>
      </c>
      <c r="CZ213" s="40">
        <v>0</v>
      </c>
      <c r="DA213" s="40">
        <v>12133006.08</v>
      </c>
      <c r="DB213" s="215">
        <v>1.0306799404052371</v>
      </c>
      <c r="DC213" s="40">
        <v>361159.54999999888</v>
      </c>
      <c r="DD213" s="40">
        <v>2193999.61</v>
      </c>
      <c r="DE213" s="40">
        <v>4184001.84</v>
      </c>
      <c r="DF213" s="40">
        <v>13965846.140000001</v>
      </c>
      <c r="DG213" s="40">
        <v>0</v>
      </c>
      <c r="DH213" s="40">
        <v>16317007.92</v>
      </c>
      <c r="DI213" s="215">
        <v>1.1683508293325648</v>
      </c>
      <c r="DJ213" s="40">
        <v>2351161.7799999993</v>
      </c>
      <c r="DK213" s="40">
        <v>950000.47</v>
      </c>
      <c r="DL213" s="40">
        <v>578977.79</v>
      </c>
      <c r="DM213" s="40">
        <v>14915846.610000001</v>
      </c>
      <c r="DN213" s="40">
        <v>0</v>
      </c>
      <c r="DO213" s="40">
        <v>16895985.710000001</v>
      </c>
      <c r="DP213" s="215">
        <v>1.1327540535763125</v>
      </c>
      <c r="DQ213" s="40">
        <v>1980139.0999999996</v>
      </c>
      <c r="DR213" s="40">
        <v>1578804.09</v>
      </c>
      <c r="DS213" s="40">
        <v>559049.44999999995</v>
      </c>
      <c r="DT213" s="40">
        <v>16494650.700000001</v>
      </c>
      <c r="DU213" s="40">
        <v>0</v>
      </c>
      <c r="DV213" s="40">
        <v>17455035.16</v>
      </c>
      <c r="DW213" s="215">
        <v>1.05822399500706</v>
      </c>
      <c r="DX213" s="40">
        <v>960384.45999999903</v>
      </c>
      <c r="DY213" s="40">
        <v>1870897.16</v>
      </c>
      <c r="DZ213" s="40">
        <v>2258852.23</v>
      </c>
      <c r="EA213" s="40">
        <v>18365547.859999999</v>
      </c>
      <c r="EB213" s="40">
        <v>0</v>
      </c>
      <c r="EC213" s="40">
        <v>19713887.390000001</v>
      </c>
      <c r="ED213" s="215">
        <v>1.0734167877962777</v>
      </c>
      <c r="EE213" s="40">
        <v>1348339.5300000012</v>
      </c>
      <c r="EF213" s="40">
        <v>816116.32</v>
      </c>
      <c r="EG213" s="40">
        <v>438323.62</v>
      </c>
      <c r="EH213" s="40">
        <v>19181664.18</v>
      </c>
      <c r="EI213" s="40">
        <v>0</v>
      </c>
      <c r="EJ213" s="40">
        <v>20152211.010000002</v>
      </c>
      <c r="EK213" s="215">
        <v>1.0505976343289314</v>
      </c>
      <c r="EL213" s="40">
        <v>970546.83000000194</v>
      </c>
      <c r="EM213" s="40">
        <v>694590.53729999997</v>
      </c>
      <c r="EN213" s="40">
        <v>407239.93999999994</v>
      </c>
      <c r="EO213" s="40">
        <v>19876254.717299998</v>
      </c>
      <c r="EP213" s="40">
        <v>0</v>
      </c>
      <c r="EQ213" s="40">
        <v>20559450.950000003</v>
      </c>
      <c r="ER213" s="215">
        <v>1.0343724832679551</v>
      </c>
      <c r="ES213" s="40">
        <v>683196.23270000517</v>
      </c>
      <c r="ET213" s="40">
        <v>97020</v>
      </c>
      <c r="EU213" s="40">
        <v>1489828.05</v>
      </c>
      <c r="EV213" s="40">
        <v>19973274.717299998</v>
      </c>
      <c r="EW213" s="40">
        <v>0</v>
      </c>
      <c r="EX213" s="40">
        <v>22049279.000000004</v>
      </c>
      <c r="EY213" s="215">
        <v>1.1039391042322098</v>
      </c>
      <c r="EZ213" s="40">
        <v>2076004.2827000059</v>
      </c>
      <c r="FA213" s="40">
        <v>883353.69</v>
      </c>
      <c r="FB213" s="40">
        <v>756535.02</v>
      </c>
      <c r="FC213" s="40">
        <v>20856628.407299999</v>
      </c>
      <c r="FD213" s="40">
        <v>15750</v>
      </c>
      <c r="FE213" s="40">
        <v>22805814.020000003</v>
      </c>
      <c r="FF213" s="215">
        <v>1.0934564098585451</v>
      </c>
      <c r="FG213" s="40">
        <v>1949185.6127000041</v>
      </c>
      <c r="FH213" s="40">
        <v>1598651.4537</v>
      </c>
      <c r="FI213" s="40">
        <v>1307265.92</v>
      </c>
      <c r="FJ213" s="40">
        <v>3475381.34</v>
      </c>
      <c r="FK213" s="40">
        <v>15750</v>
      </c>
      <c r="FL213" s="40">
        <v>444559.51</v>
      </c>
      <c r="FM213" s="215">
        <v>0.12791675689897097</v>
      </c>
      <c r="FN213" s="40">
        <v>3030821.83</v>
      </c>
      <c r="FO213" s="40">
        <v>60894.36</v>
      </c>
      <c r="FP213" s="40">
        <v>745389.05</v>
      </c>
      <c r="FQ213" s="215">
        <v>0.21447690974826955</v>
      </c>
      <c r="FR213" s="40">
        <v>2729992.29</v>
      </c>
      <c r="FS213" s="40">
        <v>0</v>
      </c>
      <c r="FT213" s="40">
        <v>1641614.49</v>
      </c>
      <c r="FU213" s="215">
        <v>0.97271143488386225</v>
      </c>
      <c r="FV213" s="40">
        <v>1564138.74</v>
      </c>
      <c r="FW213" s="40">
        <v>80894.36</v>
      </c>
      <c r="FX213" s="40">
        <v>3536228.34</v>
      </c>
      <c r="FY213" s="215">
        <v>1.0175080067616407</v>
      </c>
      <c r="FZ213" s="40">
        <v>-60847.000000000058</v>
      </c>
      <c r="GA213" s="40">
        <v>80894.36</v>
      </c>
      <c r="GB213" s="40">
        <v>3536228.34</v>
      </c>
      <c r="GC213" s="215">
        <v>1.0175080067616407</v>
      </c>
      <c r="GD213" s="40">
        <v>-60847.000000000058</v>
      </c>
      <c r="GE213" s="283">
        <v>22455279.860999998</v>
      </c>
      <c r="GF213" s="283">
        <v>17279340.919</v>
      </c>
      <c r="GG213" s="284">
        <v>42223672.880000003</v>
      </c>
      <c r="GH213" s="285"/>
    </row>
    <row r="214" spans="1:190" ht="75" customHeight="1" x14ac:dyDescent="0.3">
      <c r="A214" s="254" t="s">
        <v>1146</v>
      </c>
      <c r="B214" s="35">
        <v>202</v>
      </c>
      <c r="C214" s="38">
        <v>5</v>
      </c>
      <c r="D214" s="37" t="s">
        <v>140</v>
      </c>
      <c r="E214" s="37" t="s">
        <v>261</v>
      </c>
      <c r="F214" s="37" t="s">
        <v>502</v>
      </c>
      <c r="G214" s="38">
        <v>4</v>
      </c>
      <c r="H214" s="38" t="s">
        <v>1146</v>
      </c>
      <c r="I214" s="38" t="s">
        <v>50</v>
      </c>
      <c r="J214" s="38" t="s">
        <v>6</v>
      </c>
      <c r="K214" s="38" t="s">
        <v>222</v>
      </c>
      <c r="L214" s="38" t="s">
        <v>225</v>
      </c>
      <c r="M214" s="40">
        <v>1620000</v>
      </c>
      <c r="N214" s="40">
        <v>1620000</v>
      </c>
      <c r="O214" s="40">
        <v>1620000</v>
      </c>
      <c r="P214" s="40">
        <v>0</v>
      </c>
      <c r="Q214" s="40">
        <v>0</v>
      </c>
      <c r="R214" s="40">
        <v>0</v>
      </c>
      <c r="S214" s="40">
        <v>0</v>
      </c>
      <c r="T214" s="40" t="s">
        <v>6</v>
      </c>
      <c r="U214" s="40">
        <v>0</v>
      </c>
      <c r="V214" s="40">
        <v>0</v>
      </c>
      <c r="W214" s="40">
        <v>0</v>
      </c>
      <c r="X214" s="40">
        <v>0</v>
      </c>
      <c r="Y214" s="40">
        <v>0</v>
      </c>
      <c r="Z214" s="40">
        <v>0</v>
      </c>
      <c r="AA214" s="40">
        <v>0</v>
      </c>
      <c r="AB214" s="40">
        <v>0</v>
      </c>
      <c r="AC214" s="40">
        <v>0</v>
      </c>
      <c r="AD214" s="40">
        <v>0</v>
      </c>
      <c r="AE214" s="40">
        <v>0</v>
      </c>
      <c r="AF214" s="40">
        <v>0</v>
      </c>
      <c r="AG214" s="40">
        <v>0</v>
      </c>
      <c r="AH214" s="40">
        <v>0</v>
      </c>
      <c r="AI214" s="40">
        <v>0</v>
      </c>
      <c r="AJ214" s="40">
        <v>0</v>
      </c>
      <c r="AK214" s="40">
        <v>0</v>
      </c>
      <c r="AL214" s="40">
        <v>0</v>
      </c>
      <c r="AM214" s="40">
        <v>0</v>
      </c>
      <c r="AN214" s="40">
        <v>0</v>
      </c>
      <c r="AO214" s="40">
        <v>0</v>
      </c>
      <c r="AP214" s="40">
        <v>0</v>
      </c>
      <c r="AQ214" s="40">
        <v>0</v>
      </c>
      <c r="AR214" s="40">
        <v>0</v>
      </c>
      <c r="AS214" s="40">
        <v>0</v>
      </c>
      <c r="AT214" s="40">
        <v>0</v>
      </c>
      <c r="AU214" s="40">
        <v>0</v>
      </c>
      <c r="AV214" s="40">
        <v>0</v>
      </c>
      <c r="AW214" s="40">
        <v>0</v>
      </c>
      <c r="AX214" s="40">
        <v>0</v>
      </c>
      <c r="AY214" s="40">
        <v>0</v>
      </c>
      <c r="AZ214" s="40">
        <v>0</v>
      </c>
      <c r="BA214" s="40">
        <v>0</v>
      </c>
      <c r="BB214" s="40">
        <v>0</v>
      </c>
      <c r="BC214" s="40">
        <v>0</v>
      </c>
      <c r="BD214" s="40">
        <v>0</v>
      </c>
      <c r="BE214" s="40">
        <v>0</v>
      </c>
      <c r="BF214" s="40">
        <v>0</v>
      </c>
      <c r="BG214" s="40">
        <v>0</v>
      </c>
      <c r="BH214" s="40">
        <v>0</v>
      </c>
      <c r="BI214" s="40">
        <v>0</v>
      </c>
      <c r="BJ214" s="40">
        <v>0</v>
      </c>
      <c r="BK214" s="40">
        <v>0</v>
      </c>
      <c r="BL214" s="40">
        <v>0</v>
      </c>
      <c r="BM214" s="40">
        <v>0</v>
      </c>
      <c r="BN214" s="40">
        <v>0</v>
      </c>
      <c r="BO214" s="40">
        <v>0</v>
      </c>
      <c r="BP214" s="40">
        <v>0</v>
      </c>
      <c r="BQ214" s="40">
        <v>0</v>
      </c>
      <c r="BR214" s="40">
        <v>0</v>
      </c>
      <c r="BS214" s="40">
        <v>0</v>
      </c>
      <c r="BT214" s="40">
        <v>0</v>
      </c>
      <c r="BU214" s="40">
        <v>0</v>
      </c>
      <c r="BV214" s="40">
        <v>0</v>
      </c>
      <c r="BW214" s="40">
        <v>0</v>
      </c>
      <c r="BX214" s="40">
        <v>0</v>
      </c>
      <c r="BY214" s="40">
        <v>0</v>
      </c>
      <c r="BZ214" s="40">
        <v>0</v>
      </c>
      <c r="CA214" s="40">
        <v>0</v>
      </c>
      <c r="CB214" s="40">
        <v>0</v>
      </c>
      <c r="CC214" s="40">
        <v>0</v>
      </c>
      <c r="CD214" s="40">
        <v>0</v>
      </c>
      <c r="CE214" s="40">
        <v>0</v>
      </c>
      <c r="CF214" s="40">
        <v>0</v>
      </c>
      <c r="CG214" s="40">
        <v>0</v>
      </c>
      <c r="CH214" s="40">
        <v>0</v>
      </c>
      <c r="CI214" s="40">
        <v>0</v>
      </c>
      <c r="CJ214" s="40">
        <v>0</v>
      </c>
      <c r="CK214" s="40">
        <v>421445.24</v>
      </c>
      <c r="CL214" s="40">
        <v>0</v>
      </c>
      <c r="CM214" s="40">
        <v>421445.24</v>
      </c>
      <c r="CN214" s="40">
        <v>1170461.8799999999</v>
      </c>
      <c r="CO214" s="40">
        <v>0</v>
      </c>
      <c r="CP214" s="40">
        <v>0</v>
      </c>
      <c r="CQ214" s="40">
        <v>0</v>
      </c>
      <c r="CR214" s="40">
        <v>0</v>
      </c>
      <c r="CS214" s="40">
        <v>0</v>
      </c>
      <c r="CT214" s="40">
        <v>0</v>
      </c>
      <c r="CU214" s="173" t="s">
        <v>1327</v>
      </c>
      <c r="CV214" s="40">
        <v>0</v>
      </c>
      <c r="CW214" s="40">
        <v>0</v>
      </c>
      <c r="CX214" s="40">
        <v>0</v>
      </c>
      <c r="CY214" s="40">
        <v>0</v>
      </c>
      <c r="CZ214" s="40">
        <v>0</v>
      </c>
      <c r="DA214" s="40">
        <v>0</v>
      </c>
      <c r="DB214" s="215" t="s">
        <v>1327</v>
      </c>
      <c r="DC214" s="40">
        <v>0</v>
      </c>
      <c r="DD214" s="40">
        <v>0</v>
      </c>
      <c r="DE214" s="40">
        <v>0</v>
      </c>
      <c r="DF214" s="40">
        <v>0</v>
      </c>
      <c r="DG214" s="40">
        <v>0</v>
      </c>
      <c r="DH214" s="40">
        <v>0</v>
      </c>
      <c r="DI214" s="215" t="s">
        <v>1327</v>
      </c>
      <c r="DJ214" s="40">
        <v>0</v>
      </c>
      <c r="DK214" s="40">
        <v>200642.58</v>
      </c>
      <c r="DL214" s="40">
        <v>370879.94</v>
      </c>
      <c r="DM214" s="40">
        <v>200642.58</v>
      </c>
      <c r="DN214" s="40">
        <v>0</v>
      </c>
      <c r="DO214" s="40">
        <v>370879.94</v>
      </c>
      <c r="DP214" s="215">
        <v>1.8484607803587854</v>
      </c>
      <c r="DQ214" s="40">
        <v>170237.36000000002</v>
      </c>
      <c r="DR214" s="40">
        <v>0</v>
      </c>
      <c r="DS214" s="40">
        <v>0</v>
      </c>
      <c r="DT214" s="40">
        <v>200642.58</v>
      </c>
      <c r="DU214" s="40">
        <v>0</v>
      </c>
      <c r="DV214" s="40">
        <v>370879.94</v>
      </c>
      <c r="DW214" s="215">
        <v>1.8484607803587854</v>
      </c>
      <c r="DX214" s="40">
        <v>170237.36000000002</v>
      </c>
      <c r="DY214" s="40">
        <v>0</v>
      </c>
      <c r="DZ214" s="40">
        <v>0</v>
      </c>
      <c r="EA214" s="40">
        <v>200642.58</v>
      </c>
      <c r="EB214" s="40">
        <v>0</v>
      </c>
      <c r="EC214" s="40">
        <v>370879.94</v>
      </c>
      <c r="ED214" s="215">
        <v>1.8484607803587854</v>
      </c>
      <c r="EE214" s="40">
        <v>170237.36000000002</v>
      </c>
      <c r="EF214" s="40">
        <v>0</v>
      </c>
      <c r="EG214" s="40">
        <v>0</v>
      </c>
      <c r="EH214" s="40">
        <v>200642.58</v>
      </c>
      <c r="EI214" s="40">
        <v>0</v>
      </c>
      <c r="EJ214" s="40">
        <v>370879.94</v>
      </c>
      <c r="EK214" s="215">
        <v>1.8484607803587854</v>
      </c>
      <c r="EL214" s="40">
        <v>170237.36000000002</v>
      </c>
      <c r="EM214" s="40">
        <v>0</v>
      </c>
      <c r="EN214" s="40">
        <v>0</v>
      </c>
      <c r="EO214" s="40">
        <v>200642.58</v>
      </c>
      <c r="EP214" s="40">
        <v>0</v>
      </c>
      <c r="EQ214" s="40">
        <v>370879.94</v>
      </c>
      <c r="ER214" s="215">
        <v>1.8484607803587854</v>
      </c>
      <c r="ES214" s="40">
        <v>170237.36000000002</v>
      </c>
      <c r="ET214" s="40">
        <v>0</v>
      </c>
      <c r="EU214" s="40">
        <v>0</v>
      </c>
      <c r="EV214" s="40">
        <v>200642.58</v>
      </c>
      <c r="EW214" s="40">
        <v>0</v>
      </c>
      <c r="EX214" s="40">
        <v>370879.94</v>
      </c>
      <c r="EY214" s="215">
        <v>1.8484607803587854</v>
      </c>
      <c r="EZ214" s="40">
        <v>170237.36000000002</v>
      </c>
      <c r="FA214" s="40">
        <v>363815.02</v>
      </c>
      <c r="FB214" s="40">
        <v>378136.7</v>
      </c>
      <c r="FC214" s="40">
        <v>564457.6</v>
      </c>
      <c r="FD214" s="40">
        <v>0</v>
      </c>
      <c r="FE214" s="40">
        <v>749016.64</v>
      </c>
      <c r="FF214" s="215">
        <v>1.3269670565158482</v>
      </c>
      <c r="FG214" s="40">
        <v>184559.04000000004</v>
      </c>
      <c r="FH214" s="40">
        <v>0</v>
      </c>
      <c r="FI214" s="40">
        <v>0</v>
      </c>
      <c r="FJ214" s="40">
        <v>144837.69</v>
      </c>
      <c r="FK214" s="40">
        <v>0</v>
      </c>
      <c r="FL214" s="40">
        <v>0</v>
      </c>
      <c r="FM214" s="215">
        <v>0</v>
      </c>
      <c r="FN214" s="40">
        <v>144837.69</v>
      </c>
      <c r="FO214" s="40">
        <v>0</v>
      </c>
      <c r="FP214" s="40">
        <v>0</v>
      </c>
      <c r="FQ214" s="215">
        <v>0</v>
      </c>
      <c r="FR214" s="40">
        <v>144837.69</v>
      </c>
      <c r="FS214" s="40">
        <v>0</v>
      </c>
      <c r="FT214" s="40">
        <v>85135.780000000013</v>
      </c>
      <c r="FU214" s="215">
        <v>0</v>
      </c>
      <c r="FV214" s="40">
        <v>119.37999999999715</v>
      </c>
      <c r="FW214" s="40">
        <v>0</v>
      </c>
      <c r="FX214" s="40">
        <v>206910.98</v>
      </c>
      <c r="FY214" s="215">
        <v>1.4285713891183986</v>
      </c>
      <c r="FZ214" s="40">
        <v>-62073.290000000008</v>
      </c>
      <c r="GA214" s="40">
        <v>0</v>
      </c>
      <c r="GB214" s="40">
        <v>206910.98</v>
      </c>
      <c r="GC214" s="215">
        <v>1.4285713891183986</v>
      </c>
      <c r="GD214" s="40">
        <v>-62073.290000000008</v>
      </c>
      <c r="GE214" s="283">
        <v>564457.6</v>
      </c>
      <c r="GF214" s="283">
        <v>634097.16</v>
      </c>
      <c r="GG214" s="284">
        <v>1620000</v>
      </c>
      <c r="GH214" s="285"/>
    </row>
    <row r="215" spans="1:190" ht="75" customHeight="1" x14ac:dyDescent="0.3">
      <c r="A215" s="254" t="s">
        <v>1235</v>
      </c>
      <c r="B215" s="35">
        <v>203</v>
      </c>
      <c r="C215" s="35">
        <v>9</v>
      </c>
      <c r="D215" s="43" t="s">
        <v>114</v>
      </c>
      <c r="E215" s="37" t="s">
        <v>320</v>
      </c>
      <c r="F215" s="37" t="s">
        <v>570</v>
      </c>
      <c r="G215" s="38" t="s">
        <v>33</v>
      </c>
      <c r="H215" s="38" t="s">
        <v>1235</v>
      </c>
      <c r="I215" s="41" t="s">
        <v>113</v>
      </c>
      <c r="J215" s="41" t="s">
        <v>4</v>
      </c>
      <c r="K215" s="38" t="s">
        <v>222</v>
      </c>
      <c r="L215" s="38" t="s">
        <v>225</v>
      </c>
      <c r="M215" s="40">
        <v>10275678</v>
      </c>
      <c r="N215" s="40">
        <v>10275678</v>
      </c>
      <c r="O215" s="40">
        <v>0</v>
      </c>
      <c r="P215" s="40">
        <v>0</v>
      </c>
      <c r="Q215" s="98">
        <v>10275678</v>
      </c>
      <c r="R215" s="40">
        <v>0</v>
      </c>
      <c r="S215" s="40">
        <v>0</v>
      </c>
      <c r="T215" s="40" t="s">
        <v>4</v>
      </c>
      <c r="U215" s="40">
        <v>0</v>
      </c>
      <c r="V215" s="40">
        <v>0</v>
      </c>
      <c r="W215" s="40">
        <v>0</v>
      </c>
      <c r="X215" s="40">
        <v>0</v>
      </c>
      <c r="Y215" s="40">
        <v>0</v>
      </c>
      <c r="Z215" s="40">
        <v>0</v>
      </c>
      <c r="AA215" s="40">
        <v>0</v>
      </c>
      <c r="AB215" s="40">
        <v>21444.400000000001</v>
      </c>
      <c r="AC215" s="40">
        <v>32669.66</v>
      </c>
      <c r="AD215" s="40">
        <v>0</v>
      </c>
      <c r="AE215" s="40">
        <v>0</v>
      </c>
      <c r="AF215" s="40">
        <v>0</v>
      </c>
      <c r="AG215" s="40">
        <v>57531.93</v>
      </c>
      <c r="AH215" s="40">
        <v>0</v>
      </c>
      <c r="AI215" s="40">
        <v>111645.98999999999</v>
      </c>
      <c r="AJ215" s="40">
        <v>111645.98999999999</v>
      </c>
      <c r="AK215" s="40">
        <v>549613.66</v>
      </c>
      <c r="AL215" s="40">
        <v>661259.65</v>
      </c>
      <c r="AM215" s="40">
        <v>0</v>
      </c>
      <c r="AN215" s="40">
        <v>0</v>
      </c>
      <c r="AO215" s="40">
        <v>320747.51</v>
      </c>
      <c r="AP215" s="40">
        <v>0</v>
      </c>
      <c r="AQ215" s="40">
        <v>0</v>
      </c>
      <c r="AR215" s="40">
        <v>0</v>
      </c>
      <c r="AS215" s="40">
        <v>452847.15</v>
      </c>
      <c r="AT215" s="40">
        <v>0</v>
      </c>
      <c r="AU215" s="40">
        <v>0</v>
      </c>
      <c r="AV215" s="40">
        <v>376158.12</v>
      </c>
      <c r="AW215" s="40">
        <v>0</v>
      </c>
      <c r="AX215" s="40">
        <v>0</v>
      </c>
      <c r="AY215" s="40">
        <v>1149752.78</v>
      </c>
      <c r="AZ215" s="40">
        <v>1811012.4300000002</v>
      </c>
      <c r="BA215" s="40">
        <v>0</v>
      </c>
      <c r="BB215" s="40">
        <v>682611.74</v>
      </c>
      <c r="BC215" s="40">
        <v>0</v>
      </c>
      <c r="BD215" s="40">
        <v>512451.85</v>
      </c>
      <c r="BE215" s="40">
        <v>0</v>
      </c>
      <c r="BF215" s="40">
        <v>0</v>
      </c>
      <c r="BG215" s="40">
        <v>258302.64</v>
      </c>
      <c r="BH215" s="40">
        <v>0</v>
      </c>
      <c r="BI215" s="40">
        <v>1394.14</v>
      </c>
      <c r="BJ215" s="40">
        <v>0</v>
      </c>
      <c r="BK215" s="40">
        <v>0</v>
      </c>
      <c r="BL215" s="40">
        <v>0</v>
      </c>
      <c r="BM215" s="40">
        <v>1454760.3699999999</v>
      </c>
      <c r="BN215" s="40">
        <v>472369.57</v>
      </c>
      <c r="BO215" s="40">
        <v>0</v>
      </c>
      <c r="BP215" s="40">
        <v>0</v>
      </c>
      <c r="BQ215" s="40">
        <v>370372.1</v>
      </c>
      <c r="BR215" s="40">
        <v>0</v>
      </c>
      <c r="BS215" s="40">
        <v>8441.52</v>
      </c>
      <c r="BT215" s="40">
        <v>0</v>
      </c>
      <c r="BU215" s="40">
        <v>0</v>
      </c>
      <c r="BV215" s="40">
        <v>0</v>
      </c>
      <c r="BW215" s="40">
        <v>0</v>
      </c>
      <c r="BX215" s="40">
        <v>0</v>
      </c>
      <c r="BY215" s="40">
        <v>804115.15</v>
      </c>
      <c r="BZ215" s="40">
        <v>1655298.3399999999</v>
      </c>
      <c r="CA215" s="40">
        <v>0</v>
      </c>
      <c r="CB215" s="40">
        <v>132169.60999999999</v>
      </c>
      <c r="CC215" s="40">
        <v>0</v>
      </c>
      <c r="CD215" s="40">
        <v>0</v>
      </c>
      <c r="CE215" s="40">
        <v>224659.1</v>
      </c>
      <c r="CF215" s="40">
        <v>0</v>
      </c>
      <c r="CG215" s="40">
        <v>137820.15</v>
      </c>
      <c r="CH215" s="40">
        <v>0</v>
      </c>
      <c r="CI215" s="40">
        <v>0</v>
      </c>
      <c r="CJ215" s="40">
        <v>677591.38</v>
      </c>
      <c r="CK215" s="40">
        <v>0</v>
      </c>
      <c r="CL215" s="40">
        <v>0</v>
      </c>
      <c r="CM215" s="40">
        <v>1172240.24</v>
      </c>
      <c r="CN215" s="40">
        <v>8531345.7899999991</v>
      </c>
      <c r="CO215" s="40">
        <v>0</v>
      </c>
      <c r="CP215" s="40">
        <v>0</v>
      </c>
      <c r="CQ215" s="40">
        <v>0</v>
      </c>
      <c r="CR215" s="40">
        <v>0</v>
      </c>
      <c r="CS215" s="40">
        <v>0</v>
      </c>
      <c r="CT215" s="40">
        <v>0</v>
      </c>
      <c r="CU215" s="173" t="s">
        <v>1327</v>
      </c>
      <c r="CV215" s="40">
        <v>0</v>
      </c>
      <c r="CW215" s="40">
        <v>0</v>
      </c>
      <c r="CX215" s="40">
        <v>1043979.72</v>
      </c>
      <c r="CY215" s="40">
        <v>0</v>
      </c>
      <c r="CZ215" s="40">
        <v>0</v>
      </c>
      <c r="DA215" s="40">
        <v>1043979.72</v>
      </c>
      <c r="DB215" s="215" t="s">
        <v>1327</v>
      </c>
      <c r="DC215" s="40">
        <v>1043979.72</v>
      </c>
      <c r="DD215" s="40">
        <v>1044631.5</v>
      </c>
      <c r="DE215" s="40">
        <v>0</v>
      </c>
      <c r="DF215" s="40">
        <v>1044631.5</v>
      </c>
      <c r="DG215" s="40">
        <v>0</v>
      </c>
      <c r="DH215" s="40">
        <v>1043979.72</v>
      </c>
      <c r="DI215" s="215">
        <v>0.99937606706288296</v>
      </c>
      <c r="DJ215" s="40">
        <v>-651.78000000002794</v>
      </c>
      <c r="DK215" s="40">
        <v>0</v>
      </c>
      <c r="DL215" s="40">
        <v>0</v>
      </c>
      <c r="DM215" s="40">
        <v>1044631.5</v>
      </c>
      <c r="DN215" s="40">
        <v>0</v>
      </c>
      <c r="DO215" s="40">
        <v>1043979.72</v>
      </c>
      <c r="DP215" s="215">
        <v>0.99937606706288296</v>
      </c>
      <c r="DQ215" s="40">
        <v>-651.78000000002794</v>
      </c>
      <c r="DR215" s="40">
        <v>0</v>
      </c>
      <c r="DS215" s="40">
        <v>0</v>
      </c>
      <c r="DT215" s="40">
        <v>1044631.5</v>
      </c>
      <c r="DU215" s="40">
        <v>0</v>
      </c>
      <c r="DV215" s="40">
        <v>1043979.72</v>
      </c>
      <c r="DW215" s="215">
        <v>0.99937606706288296</v>
      </c>
      <c r="DX215" s="40">
        <v>-651.78000000002794</v>
      </c>
      <c r="DY215" s="40">
        <v>0</v>
      </c>
      <c r="DZ215" s="40">
        <v>0</v>
      </c>
      <c r="EA215" s="40">
        <v>1044631.5</v>
      </c>
      <c r="EB215" s="40">
        <v>0</v>
      </c>
      <c r="EC215" s="40">
        <v>1043979.72</v>
      </c>
      <c r="ED215" s="215">
        <v>0.99937606706288296</v>
      </c>
      <c r="EE215" s="40">
        <v>-651.78000000002794</v>
      </c>
      <c r="EF215" s="40">
        <v>0</v>
      </c>
      <c r="EG215" s="40">
        <v>0</v>
      </c>
      <c r="EH215" s="40">
        <v>1044631.5</v>
      </c>
      <c r="EI215" s="40">
        <v>0</v>
      </c>
      <c r="EJ215" s="40">
        <v>1043979.72</v>
      </c>
      <c r="EK215" s="215">
        <v>0.99937606706288296</v>
      </c>
      <c r="EL215" s="40">
        <v>-651.78000000002794</v>
      </c>
      <c r="EM215" s="40">
        <v>0</v>
      </c>
      <c r="EN215" s="40">
        <v>0</v>
      </c>
      <c r="EO215" s="40">
        <v>1044631.5</v>
      </c>
      <c r="EP215" s="40">
        <v>0</v>
      </c>
      <c r="EQ215" s="40">
        <v>1043979.72</v>
      </c>
      <c r="ER215" s="215">
        <v>0.99937606706288296</v>
      </c>
      <c r="ES215" s="40">
        <v>-651.78000000002794</v>
      </c>
      <c r="ET215" s="40">
        <v>856144.65</v>
      </c>
      <c r="EU215" s="40">
        <v>1394054.69</v>
      </c>
      <c r="EV215" s="40">
        <v>1900776.15</v>
      </c>
      <c r="EW215" s="40">
        <v>0</v>
      </c>
      <c r="EX215" s="40">
        <v>2438034.41</v>
      </c>
      <c r="EY215" s="215">
        <v>1.2826520419040401</v>
      </c>
      <c r="EZ215" s="40">
        <v>537258.26000000024</v>
      </c>
      <c r="FA215" s="40">
        <v>0</v>
      </c>
      <c r="FB215" s="40">
        <v>0</v>
      </c>
      <c r="FC215" s="40">
        <v>1900776.15</v>
      </c>
      <c r="FD215" s="40">
        <v>0</v>
      </c>
      <c r="FE215" s="40">
        <v>2438034.41</v>
      </c>
      <c r="FF215" s="215">
        <v>1.2826520419040401</v>
      </c>
      <c r="FG215" s="40">
        <v>537258.26000000024</v>
      </c>
      <c r="FH215" s="40">
        <v>0</v>
      </c>
      <c r="FI215" s="40">
        <v>0</v>
      </c>
      <c r="FJ215" s="40">
        <v>1324104.02</v>
      </c>
      <c r="FK215" s="40">
        <v>0</v>
      </c>
      <c r="FL215" s="40">
        <v>0</v>
      </c>
      <c r="FM215" s="215">
        <v>0</v>
      </c>
      <c r="FN215" s="40">
        <v>1324104.02</v>
      </c>
      <c r="FO215" s="40">
        <v>0</v>
      </c>
      <c r="FP215" s="40">
        <v>0</v>
      </c>
      <c r="FQ215" s="215">
        <v>0</v>
      </c>
      <c r="FR215" s="40">
        <v>1324104.02</v>
      </c>
      <c r="FS215" s="40">
        <v>0</v>
      </c>
      <c r="FT215" s="40">
        <v>0</v>
      </c>
      <c r="FU215" s="215">
        <v>0</v>
      </c>
      <c r="FV215" s="40">
        <v>918424.9</v>
      </c>
      <c r="FW215" s="40">
        <v>0</v>
      </c>
      <c r="FX215" s="40">
        <v>0</v>
      </c>
      <c r="FY215" s="215">
        <v>0</v>
      </c>
      <c r="FZ215" s="40">
        <v>1324104.02</v>
      </c>
      <c r="GA215" s="40">
        <v>0</v>
      </c>
      <c r="GB215" s="40">
        <v>1387243.78</v>
      </c>
      <c r="GC215" s="215">
        <v>1.047684894121838</v>
      </c>
      <c r="GD215" s="40">
        <v>-63139.760000000009</v>
      </c>
      <c r="GE215" s="283">
        <v>1900776.15</v>
      </c>
      <c r="GF215" s="283">
        <v>2099188.34</v>
      </c>
      <c r="GG215" s="284">
        <v>10093275.869999999</v>
      </c>
      <c r="GH215" s="285"/>
    </row>
    <row r="216" spans="1:190" ht="75" customHeight="1" x14ac:dyDescent="0.3">
      <c r="A216" s="254" t="s">
        <v>1220</v>
      </c>
      <c r="B216" s="35">
        <v>204</v>
      </c>
      <c r="C216" s="35">
        <v>9</v>
      </c>
      <c r="D216" s="38" t="s">
        <v>166</v>
      </c>
      <c r="E216" s="37" t="s">
        <v>311</v>
      </c>
      <c r="F216" s="37" t="s">
        <v>557</v>
      </c>
      <c r="G216" s="38" t="s">
        <v>33</v>
      </c>
      <c r="H216" s="38" t="s">
        <v>1220</v>
      </c>
      <c r="I216" s="41" t="s">
        <v>67</v>
      </c>
      <c r="J216" s="41" t="s">
        <v>4</v>
      </c>
      <c r="K216" s="38" t="s">
        <v>222</v>
      </c>
      <c r="L216" s="38" t="s">
        <v>225</v>
      </c>
      <c r="M216" s="40">
        <v>3813642</v>
      </c>
      <c r="N216" s="40">
        <v>3813642</v>
      </c>
      <c r="O216" s="40">
        <v>0</v>
      </c>
      <c r="P216" s="40">
        <v>0</v>
      </c>
      <c r="Q216" s="98">
        <v>3813642</v>
      </c>
      <c r="R216" s="40">
        <v>0</v>
      </c>
      <c r="S216" s="40">
        <v>0</v>
      </c>
      <c r="T216" s="40" t="s">
        <v>4</v>
      </c>
      <c r="U216" s="40">
        <v>0</v>
      </c>
      <c r="V216" s="40">
        <v>0</v>
      </c>
      <c r="W216" s="40">
        <v>0</v>
      </c>
      <c r="X216" s="40">
        <v>0</v>
      </c>
      <c r="Y216" s="40">
        <v>0</v>
      </c>
      <c r="Z216" s="40">
        <v>0</v>
      </c>
      <c r="AA216" s="40">
        <v>0</v>
      </c>
      <c r="AB216" s="40">
        <v>53174.38</v>
      </c>
      <c r="AC216" s="40">
        <v>0</v>
      </c>
      <c r="AD216" s="40">
        <v>0</v>
      </c>
      <c r="AE216" s="40">
        <v>48378.8</v>
      </c>
      <c r="AF216" s="40">
        <v>0</v>
      </c>
      <c r="AG216" s="40">
        <v>51343.53</v>
      </c>
      <c r="AH216" s="40">
        <v>0</v>
      </c>
      <c r="AI216" s="40">
        <v>152896.71</v>
      </c>
      <c r="AJ216" s="40">
        <v>152896.71</v>
      </c>
      <c r="AK216" s="40">
        <v>477350.08999999997</v>
      </c>
      <c r="AL216" s="40">
        <v>630246.79999999993</v>
      </c>
      <c r="AM216" s="40">
        <v>0</v>
      </c>
      <c r="AN216" s="40">
        <v>0</v>
      </c>
      <c r="AO216" s="40">
        <v>209791</v>
      </c>
      <c r="AP216" s="40">
        <v>0</v>
      </c>
      <c r="AQ216" s="40">
        <v>0</v>
      </c>
      <c r="AR216" s="40">
        <v>0</v>
      </c>
      <c r="AS216" s="40">
        <v>62910.6</v>
      </c>
      <c r="AT216" s="40">
        <v>0</v>
      </c>
      <c r="AU216" s="40">
        <v>83795.41</v>
      </c>
      <c r="AV216" s="40">
        <v>0</v>
      </c>
      <c r="AW216" s="40">
        <v>0</v>
      </c>
      <c r="AX216" s="40">
        <v>100328.78</v>
      </c>
      <c r="AY216" s="40">
        <v>456825.79000000004</v>
      </c>
      <c r="AZ216" s="40">
        <v>1087072.5899999999</v>
      </c>
      <c r="BA216" s="40">
        <v>118696.02</v>
      </c>
      <c r="BB216" s="40">
        <v>0</v>
      </c>
      <c r="BC216" s="40">
        <v>0</v>
      </c>
      <c r="BD216" s="40">
        <v>61119.35</v>
      </c>
      <c r="BE216" s="40">
        <v>0</v>
      </c>
      <c r="BF216" s="40">
        <v>61797.58</v>
      </c>
      <c r="BG216" s="40">
        <v>0</v>
      </c>
      <c r="BH216" s="40">
        <v>58507.55</v>
      </c>
      <c r="BI216" s="40">
        <v>0</v>
      </c>
      <c r="BJ216" s="40">
        <v>0</v>
      </c>
      <c r="BK216" s="40">
        <v>0</v>
      </c>
      <c r="BL216" s="40">
        <v>143740.87</v>
      </c>
      <c r="BM216" s="40">
        <v>443861.37</v>
      </c>
      <c r="BN216" s="40">
        <v>0</v>
      </c>
      <c r="BO216" s="40">
        <v>136287.57</v>
      </c>
      <c r="BP216" s="40">
        <v>31753.18</v>
      </c>
      <c r="BQ216" s="40">
        <v>0</v>
      </c>
      <c r="BR216" s="40">
        <v>0</v>
      </c>
      <c r="BS216" s="40">
        <v>54990.239999999998</v>
      </c>
      <c r="BT216" s="40">
        <v>0</v>
      </c>
      <c r="BU216" s="40">
        <v>0</v>
      </c>
      <c r="BV216" s="40">
        <v>0</v>
      </c>
      <c r="BW216" s="40">
        <v>0</v>
      </c>
      <c r="BX216" s="40">
        <v>0</v>
      </c>
      <c r="BY216" s="40">
        <v>218529.2</v>
      </c>
      <c r="BZ216" s="40">
        <v>441560.19</v>
      </c>
      <c r="CA216" s="40">
        <v>0</v>
      </c>
      <c r="CB216" s="40">
        <v>0</v>
      </c>
      <c r="CC216" s="40">
        <v>124699.27</v>
      </c>
      <c r="CD216" s="40">
        <v>0</v>
      </c>
      <c r="CE216" s="40">
        <v>0</v>
      </c>
      <c r="CF216" s="40">
        <v>0</v>
      </c>
      <c r="CG216" s="40">
        <v>0</v>
      </c>
      <c r="CH216" s="40">
        <v>0</v>
      </c>
      <c r="CI216" s="40">
        <v>305967.43</v>
      </c>
      <c r="CJ216" s="40">
        <v>0</v>
      </c>
      <c r="CK216" s="40">
        <v>0</v>
      </c>
      <c r="CL216" s="40">
        <v>0</v>
      </c>
      <c r="CM216" s="40">
        <v>430666.7</v>
      </c>
      <c r="CN216" s="40">
        <v>3489040.35</v>
      </c>
      <c r="CO216" s="40">
        <v>0</v>
      </c>
      <c r="CP216" s="40">
        <v>0</v>
      </c>
      <c r="CQ216" s="40">
        <v>0</v>
      </c>
      <c r="CR216" s="40">
        <v>0</v>
      </c>
      <c r="CS216" s="40">
        <v>0</v>
      </c>
      <c r="CT216" s="40">
        <v>0</v>
      </c>
      <c r="CU216" s="173" t="s">
        <v>1327</v>
      </c>
      <c r="CV216" s="40">
        <v>0</v>
      </c>
      <c r="CW216" s="40">
        <v>508622.63</v>
      </c>
      <c r="CX216" s="40">
        <v>0</v>
      </c>
      <c r="CY216" s="40">
        <v>508622.63</v>
      </c>
      <c r="CZ216" s="40">
        <v>0</v>
      </c>
      <c r="DA216" s="40">
        <v>0</v>
      </c>
      <c r="DB216" s="215">
        <v>0</v>
      </c>
      <c r="DC216" s="212">
        <v>-508622.63</v>
      </c>
      <c r="DD216" s="40">
        <v>0</v>
      </c>
      <c r="DE216" s="40">
        <v>508418.14</v>
      </c>
      <c r="DF216" s="40">
        <v>508622.63</v>
      </c>
      <c r="DG216" s="40">
        <v>0</v>
      </c>
      <c r="DH216" s="40">
        <v>508418.14</v>
      </c>
      <c r="DI216" s="215">
        <v>0.99959795339818047</v>
      </c>
      <c r="DJ216" s="40">
        <v>-204.48999999999069</v>
      </c>
      <c r="DK216" s="40">
        <v>0</v>
      </c>
      <c r="DL216" s="40">
        <v>0</v>
      </c>
      <c r="DM216" s="40">
        <v>508622.63</v>
      </c>
      <c r="DN216" s="40">
        <v>0</v>
      </c>
      <c r="DO216" s="40">
        <v>508418.14</v>
      </c>
      <c r="DP216" s="215">
        <v>0.99959795339818047</v>
      </c>
      <c r="DQ216" s="40">
        <v>-204.48999999999069</v>
      </c>
      <c r="DR216" s="40">
        <v>0</v>
      </c>
      <c r="DS216" s="40">
        <v>0</v>
      </c>
      <c r="DT216" s="40">
        <v>508622.63</v>
      </c>
      <c r="DU216" s="40">
        <v>0</v>
      </c>
      <c r="DV216" s="40">
        <v>508418.14</v>
      </c>
      <c r="DW216" s="215">
        <v>0.99959795339818047</v>
      </c>
      <c r="DX216" s="40">
        <v>-204.48999999999069</v>
      </c>
      <c r="DY216" s="40">
        <v>0</v>
      </c>
      <c r="DZ216" s="40">
        <v>0</v>
      </c>
      <c r="EA216" s="40">
        <v>508622.63</v>
      </c>
      <c r="EB216" s="40">
        <v>0</v>
      </c>
      <c r="EC216" s="40">
        <v>508418.14</v>
      </c>
      <c r="ED216" s="215">
        <v>0.99959795339818047</v>
      </c>
      <c r="EE216" s="40">
        <v>-204.48999999999069</v>
      </c>
      <c r="EF216" s="40">
        <v>0</v>
      </c>
      <c r="EG216" s="40">
        <v>0</v>
      </c>
      <c r="EH216" s="40">
        <v>508622.63</v>
      </c>
      <c r="EI216" s="40">
        <v>0</v>
      </c>
      <c r="EJ216" s="40">
        <v>508418.14</v>
      </c>
      <c r="EK216" s="215">
        <v>0.99959795339818047</v>
      </c>
      <c r="EL216" s="40">
        <v>-204.48999999999069</v>
      </c>
      <c r="EM216" s="40">
        <v>267370.03999999998</v>
      </c>
      <c r="EN216" s="40">
        <v>316898.65999999997</v>
      </c>
      <c r="EO216" s="40">
        <v>775992.66999999993</v>
      </c>
      <c r="EP216" s="40">
        <v>0</v>
      </c>
      <c r="EQ216" s="40">
        <v>825316.8</v>
      </c>
      <c r="ER216" s="215">
        <v>1.0635626236005555</v>
      </c>
      <c r="ES216" s="40">
        <v>49324.130000000121</v>
      </c>
      <c r="ET216" s="40">
        <v>0</v>
      </c>
      <c r="EU216" s="40">
        <v>0</v>
      </c>
      <c r="EV216" s="40">
        <v>775992.66999999993</v>
      </c>
      <c r="EW216" s="40">
        <v>0</v>
      </c>
      <c r="EX216" s="40">
        <v>825316.8</v>
      </c>
      <c r="EY216" s="215">
        <v>1.0635626236005555</v>
      </c>
      <c r="EZ216" s="40">
        <v>49324.130000000121</v>
      </c>
      <c r="FA216" s="40">
        <v>0</v>
      </c>
      <c r="FB216" s="40">
        <v>0</v>
      </c>
      <c r="FC216" s="40">
        <v>775992.66999999993</v>
      </c>
      <c r="FD216" s="40">
        <v>0</v>
      </c>
      <c r="FE216" s="40">
        <v>825316.8</v>
      </c>
      <c r="FF216" s="215">
        <v>1.0635626236005555</v>
      </c>
      <c r="FG216" s="40">
        <v>49324.130000000121</v>
      </c>
      <c r="FH216" s="40">
        <v>0</v>
      </c>
      <c r="FI216" s="40">
        <v>260562.7</v>
      </c>
      <c r="FJ216" s="40">
        <v>259681.32</v>
      </c>
      <c r="FK216" s="40">
        <v>0</v>
      </c>
      <c r="FL216" s="40">
        <v>0</v>
      </c>
      <c r="FM216" s="215">
        <v>0</v>
      </c>
      <c r="FN216" s="40">
        <v>259681.32</v>
      </c>
      <c r="FO216" s="40">
        <v>0</v>
      </c>
      <c r="FP216" s="40">
        <v>0</v>
      </c>
      <c r="FQ216" s="215">
        <v>0</v>
      </c>
      <c r="FR216" s="40">
        <v>259681.32</v>
      </c>
      <c r="FS216" s="40">
        <v>0</v>
      </c>
      <c r="FT216" s="40">
        <v>0</v>
      </c>
      <c r="FU216" s="215">
        <v>0</v>
      </c>
      <c r="FV216" s="40">
        <v>43075.37</v>
      </c>
      <c r="FW216" s="40">
        <v>0</v>
      </c>
      <c r="FX216" s="40">
        <v>324585.25</v>
      </c>
      <c r="FY216" s="215">
        <v>1.2499368456691455</v>
      </c>
      <c r="FZ216" s="40">
        <v>-64903.929999999993</v>
      </c>
      <c r="GA216" s="40">
        <v>0</v>
      </c>
      <c r="GB216" s="40">
        <v>324585.25</v>
      </c>
      <c r="GC216" s="215">
        <v>1.2499368456691455</v>
      </c>
      <c r="GD216" s="40">
        <v>-64903.929999999993</v>
      </c>
      <c r="GE216" s="283">
        <v>775992.66999999993</v>
      </c>
      <c r="GF216" s="283">
        <v>634488.48</v>
      </c>
      <c r="GG216" s="284">
        <v>3813642</v>
      </c>
      <c r="GH216" s="285"/>
    </row>
    <row r="217" spans="1:190" ht="75" customHeight="1" x14ac:dyDescent="0.3">
      <c r="A217" s="257" t="s">
        <v>615</v>
      </c>
      <c r="B217" s="35">
        <v>205</v>
      </c>
      <c r="C217" s="40">
        <v>13</v>
      </c>
      <c r="D217" s="40" t="s">
        <v>600</v>
      </c>
      <c r="E217" s="40" t="s">
        <v>419</v>
      </c>
      <c r="F217" s="37" t="s">
        <v>1273</v>
      </c>
      <c r="G217" s="38">
        <v>5</v>
      </c>
      <c r="H217" s="38"/>
      <c r="I217" s="40" t="s">
        <v>50</v>
      </c>
      <c r="J217" s="40" t="s">
        <v>423</v>
      </c>
      <c r="K217" s="38" t="s">
        <v>222</v>
      </c>
      <c r="L217" s="38" t="s">
        <v>225</v>
      </c>
      <c r="M217" s="40">
        <v>35242760</v>
      </c>
      <c r="N217" s="40">
        <v>35242760</v>
      </c>
      <c r="O217" s="40">
        <v>0</v>
      </c>
      <c r="P217" s="40">
        <v>35242760</v>
      </c>
      <c r="Q217" s="40">
        <v>0</v>
      </c>
      <c r="R217" s="40">
        <v>0</v>
      </c>
      <c r="S217" s="40">
        <v>0</v>
      </c>
      <c r="T217" s="40" t="s">
        <v>423</v>
      </c>
      <c r="U217" s="40"/>
      <c r="V217" s="40"/>
      <c r="W217" s="40"/>
      <c r="X217" s="40"/>
      <c r="Y217" s="40"/>
      <c r="Z217" s="40"/>
      <c r="AA217" s="40"/>
      <c r="AB217" s="40"/>
      <c r="AC217" s="40"/>
      <c r="AD217" s="40"/>
      <c r="AE217" s="40"/>
      <c r="AF217" s="40"/>
      <c r="AG217" s="40"/>
      <c r="AH217" s="40"/>
      <c r="AI217" s="40"/>
      <c r="AJ217" s="40"/>
      <c r="AK217" s="40"/>
      <c r="AL217" s="40">
        <v>0</v>
      </c>
      <c r="AM217" s="40">
        <v>0</v>
      </c>
      <c r="AN217" s="40">
        <v>0</v>
      </c>
      <c r="AO217" s="40">
        <v>0</v>
      </c>
      <c r="AP217" s="40">
        <v>0</v>
      </c>
      <c r="AQ217" s="40">
        <v>0</v>
      </c>
      <c r="AR217" s="40">
        <v>0</v>
      </c>
      <c r="AS217" s="40">
        <v>0</v>
      </c>
      <c r="AT217" s="40">
        <v>0</v>
      </c>
      <c r="AU217" s="40">
        <v>0</v>
      </c>
      <c r="AV217" s="40">
        <v>0</v>
      </c>
      <c r="AW217" s="40">
        <v>0</v>
      </c>
      <c r="AX217" s="40">
        <v>0</v>
      </c>
      <c r="AY217" s="40">
        <v>0</v>
      </c>
      <c r="AZ217" s="40">
        <v>0</v>
      </c>
      <c r="BA217" s="40">
        <v>0</v>
      </c>
      <c r="BB217" s="40">
        <v>0</v>
      </c>
      <c r="BC217" s="40">
        <v>0</v>
      </c>
      <c r="BD217" s="40">
        <v>0</v>
      </c>
      <c r="BE217" s="40">
        <v>0</v>
      </c>
      <c r="BF217" s="40">
        <v>0</v>
      </c>
      <c r="BG217" s="40">
        <v>0</v>
      </c>
      <c r="BH217" s="40">
        <v>0</v>
      </c>
      <c r="BI217" s="40">
        <v>0</v>
      </c>
      <c r="BJ217" s="40">
        <v>0</v>
      </c>
      <c r="BK217" s="40">
        <v>0</v>
      </c>
      <c r="BL217" s="40">
        <v>0</v>
      </c>
      <c r="BM217" s="40">
        <v>0</v>
      </c>
      <c r="BN217" s="40">
        <v>0</v>
      </c>
      <c r="BO217" s="40">
        <v>0</v>
      </c>
      <c r="BP217" s="40">
        <v>0</v>
      </c>
      <c r="BQ217" s="40">
        <v>0</v>
      </c>
      <c r="BR217" s="40">
        <v>0</v>
      </c>
      <c r="BS217" s="40">
        <v>0</v>
      </c>
      <c r="BT217" s="40">
        <v>0</v>
      </c>
      <c r="BU217" s="40">
        <v>0</v>
      </c>
      <c r="BV217" s="40">
        <v>0</v>
      </c>
      <c r="BW217" s="40">
        <v>0</v>
      </c>
      <c r="BX217" s="40">
        <v>0</v>
      </c>
      <c r="BY217" s="40">
        <v>0</v>
      </c>
      <c r="BZ217" s="40">
        <v>0</v>
      </c>
      <c r="CA217" s="40">
        <v>0</v>
      </c>
      <c r="CB217" s="40">
        <v>0</v>
      </c>
      <c r="CC217" s="40">
        <v>0</v>
      </c>
      <c r="CD217" s="40">
        <v>0</v>
      </c>
      <c r="CE217" s="40">
        <v>262051.62</v>
      </c>
      <c r="CF217" s="40">
        <v>124793.5</v>
      </c>
      <c r="CG217" s="40">
        <v>1574850.06</v>
      </c>
      <c r="CH217" s="40">
        <v>2971915.84</v>
      </c>
      <c r="CI217" s="40">
        <v>2973963.69</v>
      </c>
      <c r="CJ217" s="40">
        <v>789971.8</v>
      </c>
      <c r="CK217" s="40">
        <v>999729.59999999986</v>
      </c>
      <c r="CL217" s="40">
        <v>1164769.4099999999</v>
      </c>
      <c r="CM217" s="40">
        <v>10862045.52</v>
      </c>
      <c r="CN217" s="40">
        <v>20482627.309999999</v>
      </c>
      <c r="CO217" s="40">
        <v>1693522.1500000001</v>
      </c>
      <c r="CP217" s="40">
        <v>1832244.54</v>
      </c>
      <c r="CQ217" s="40">
        <v>2812681.7</v>
      </c>
      <c r="CR217" s="40">
        <v>3525766.6900000004</v>
      </c>
      <c r="CS217" s="40">
        <v>0</v>
      </c>
      <c r="CT217" s="40">
        <v>4506203.8500000006</v>
      </c>
      <c r="CU217" s="173">
        <v>1.2780777193172699</v>
      </c>
      <c r="CV217" s="40">
        <v>980437.16000000015</v>
      </c>
      <c r="CW217" s="40">
        <v>3694083.72</v>
      </c>
      <c r="CX217" s="40">
        <v>1908338.4100000001</v>
      </c>
      <c r="CY217" s="40">
        <v>7219850.4100000001</v>
      </c>
      <c r="CZ217" s="40">
        <v>0</v>
      </c>
      <c r="DA217" s="40">
        <v>6414542.2600000007</v>
      </c>
      <c r="DB217" s="215">
        <v>0.88845916407290226</v>
      </c>
      <c r="DC217" s="212">
        <v>-805308.14999999944</v>
      </c>
      <c r="DD217" s="40">
        <v>1883143.21</v>
      </c>
      <c r="DE217" s="40">
        <v>811327.1</v>
      </c>
      <c r="DF217" s="40">
        <v>9102993.620000001</v>
      </c>
      <c r="DG217" s="40">
        <v>0</v>
      </c>
      <c r="DH217" s="40">
        <v>7225869.3600000003</v>
      </c>
      <c r="DI217" s="215">
        <v>0.79379044538976617</v>
      </c>
      <c r="DJ217" s="212">
        <v>-1877124.2600000007</v>
      </c>
      <c r="DK217" s="40">
        <v>872148.16</v>
      </c>
      <c r="DL217" s="40">
        <v>-1706337.36</v>
      </c>
      <c r="DM217" s="40">
        <v>9975141.7800000012</v>
      </c>
      <c r="DN217" s="40">
        <v>0</v>
      </c>
      <c r="DO217" s="40">
        <v>5519532</v>
      </c>
      <c r="DP217" s="215">
        <v>0.55332867659751694</v>
      </c>
      <c r="DQ217" s="212">
        <v>-4455609.7800000012</v>
      </c>
      <c r="DR217" s="40">
        <v>540991.56000000006</v>
      </c>
      <c r="DS217" s="40">
        <v>1045724.5599999989</v>
      </c>
      <c r="DT217" s="40">
        <v>10516133.340000002</v>
      </c>
      <c r="DU217" s="40">
        <v>0</v>
      </c>
      <c r="DV217" s="40">
        <v>6565256.5599999987</v>
      </c>
      <c r="DW217" s="215">
        <v>0.62430328217956943</v>
      </c>
      <c r="DX217" s="212">
        <v>-3950876.7800000031</v>
      </c>
      <c r="DY217" s="40">
        <v>886321.67</v>
      </c>
      <c r="DZ217" s="40">
        <v>356762.87999999966</v>
      </c>
      <c r="EA217" s="40">
        <v>11402455.010000002</v>
      </c>
      <c r="EB217" s="40">
        <v>0</v>
      </c>
      <c r="EC217" s="40">
        <v>6922019.4399999985</v>
      </c>
      <c r="ED217" s="215">
        <v>0.6070639554314714</v>
      </c>
      <c r="EE217" s="212">
        <v>-4480435.5700000031</v>
      </c>
      <c r="EF217" s="40">
        <v>1101851.4099999999</v>
      </c>
      <c r="EG217" s="40">
        <v>218927.89</v>
      </c>
      <c r="EH217" s="40">
        <v>12504306.420000002</v>
      </c>
      <c r="EI217" s="40">
        <v>0</v>
      </c>
      <c r="EJ217" s="40">
        <v>7140947.3299999982</v>
      </c>
      <c r="EK217" s="215">
        <v>0.5710790419033891</v>
      </c>
      <c r="EL217" s="212">
        <v>-5363359.0900000036</v>
      </c>
      <c r="EM217" s="40">
        <v>873232.47</v>
      </c>
      <c r="EN217" s="40">
        <v>1169083.0899999999</v>
      </c>
      <c r="EO217" s="40">
        <v>13377538.890000002</v>
      </c>
      <c r="EP217" s="40">
        <v>0</v>
      </c>
      <c r="EQ217" s="40">
        <v>8310030.4199999981</v>
      </c>
      <c r="ER217" s="215">
        <v>0.62119276859003747</v>
      </c>
      <c r="ES217" s="212">
        <v>-5067508.4700000044</v>
      </c>
      <c r="ET217" s="40">
        <v>892151.25</v>
      </c>
      <c r="EU217" s="40">
        <v>574490.35</v>
      </c>
      <c r="EV217" s="40">
        <v>14269690.140000002</v>
      </c>
      <c r="EW217" s="40">
        <v>0</v>
      </c>
      <c r="EX217" s="40">
        <v>8884520.7699999977</v>
      </c>
      <c r="EY217" s="215">
        <v>0.62261483485863534</v>
      </c>
      <c r="EZ217" s="212">
        <v>-5385169.3700000048</v>
      </c>
      <c r="FA217" s="40">
        <v>457708.25</v>
      </c>
      <c r="FB217" s="40">
        <v>157621.23000000001</v>
      </c>
      <c r="FC217" s="40">
        <v>14727398.390000002</v>
      </c>
      <c r="FD217" s="40">
        <v>0</v>
      </c>
      <c r="FE217" s="40">
        <v>9042141.9999999981</v>
      </c>
      <c r="FF217" s="215">
        <v>0.61396736616697145</v>
      </c>
      <c r="FG217" s="212">
        <v>-5685256.3900000043</v>
      </c>
      <c r="FH217" s="40">
        <v>14895.59</v>
      </c>
      <c r="FI217" s="40">
        <v>578439.79</v>
      </c>
      <c r="FJ217" s="40">
        <v>1023058.89</v>
      </c>
      <c r="FK217" s="40">
        <v>0</v>
      </c>
      <c r="FL217" s="40">
        <v>496815.68</v>
      </c>
      <c r="FM217" s="215">
        <v>0.48561787093214154</v>
      </c>
      <c r="FN217" s="40">
        <v>526243.21</v>
      </c>
      <c r="FO217" s="40">
        <v>0</v>
      </c>
      <c r="FP217" s="40">
        <v>809607.75</v>
      </c>
      <c r="FQ217" s="215">
        <v>0.7913598698116</v>
      </c>
      <c r="FR217" s="40">
        <v>213451.13999999996</v>
      </c>
      <c r="FS217" s="40">
        <v>9881.7999999999993</v>
      </c>
      <c r="FT217" s="40">
        <v>-9881.7999999999993</v>
      </c>
      <c r="FU217" s="215">
        <v>1.0166163552911407</v>
      </c>
      <c r="FV217" s="40">
        <v>9881.7999999999993</v>
      </c>
      <c r="FW217" s="40">
        <v>0</v>
      </c>
      <c r="FX217" s="40">
        <v>1094084.4099999999</v>
      </c>
      <c r="FY217" s="215">
        <v>1.0694246643025602</v>
      </c>
      <c r="FZ217" s="40">
        <v>-71025.520000000048</v>
      </c>
      <c r="GA217" s="40">
        <v>0</v>
      </c>
      <c r="GB217" s="40">
        <v>1094084.4099999999</v>
      </c>
      <c r="GC217" s="215">
        <v>1.0694246643025602</v>
      </c>
      <c r="GD217" s="40">
        <v>-71025.520000000048</v>
      </c>
      <c r="GE217" s="283">
        <v>14742293.980000002</v>
      </c>
      <c r="GF217" s="283">
        <v>5247381.3199999994</v>
      </c>
      <c r="GG217" s="284">
        <v>30851720.82</v>
      </c>
      <c r="GH217" s="285"/>
    </row>
    <row r="218" spans="1:190" ht="75" customHeight="1" x14ac:dyDescent="0.3">
      <c r="A218" s="254" t="s">
        <v>1062</v>
      </c>
      <c r="B218" s="35">
        <v>206</v>
      </c>
      <c r="C218" s="35">
        <v>1</v>
      </c>
      <c r="D218" s="36" t="s">
        <v>31</v>
      </c>
      <c r="E218" s="37" t="s">
        <v>32</v>
      </c>
      <c r="F218" s="37" t="s">
        <v>455</v>
      </c>
      <c r="G218" s="38">
        <v>4</v>
      </c>
      <c r="H218" s="38" t="s">
        <v>1062</v>
      </c>
      <c r="I218" s="38" t="s">
        <v>34</v>
      </c>
      <c r="J218" s="38" t="s">
        <v>5</v>
      </c>
      <c r="K218" s="38" t="s">
        <v>221</v>
      </c>
      <c r="L218" s="38" t="s">
        <v>225</v>
      </c>
      <c r="M218" s="40">
        <v>17764737</v>
      </c>
      <c r="N218" s="40">
        <v>16886997</v>
      </c>
      <c r="O218" s="40">
        <v>0</v>
      </c>
      <c r="P218" s="98">
        <v>16886997</v>
      </c>
      <c r="Q218" s="40">
        <v>0</v>
      </c>
      <c r="R218" s="40">
        <v>0</v>
      </c>
      <c r="S218" s="40">
        <v>877740</v>
      </c>
      <c r="T218" s="40" t="s">
        <v>5</v>
      </c>
      <c r="U218" s="40">
        <v>0</v>
      </c>
      <c r="V218" s="40">
        <v>0</v>
      </c>
      <c r="W218" s="40">
        <v>0</v>
      </c>
      <c r="X218" s="40">
        <v>0</v>
      </c>
      <c r="Y218" s="40">
        <v>0</v>
      </c>
      <c r="Z218" s="40">
        <v>0</v>
      </c>
      <c r="AA218" s="40">
        <v>0</v>
      </c>
      <c r="AB218" s="40">
        <v>0</v>
      </c>
      <c r="AC218" s="40">
        <v>0</v>
      </c>
      <c r="AD218" s="40">
        <v>0</v>
      </c>
      <c r="AE218" s="40">
        <v>0</v>
      </c>
      <c r="AF218" s="40">
        <v>0</v>
      </c>
      <c r="AG218" s="40">
        <v>0</v>
      </c>
      <c r="AH218" s="40">
        <v>0</v>
      </c>
      <c r="AI218" s="40">
        <v>0</v>
      </c>
      <c r="AJ218" s="40">
        <v>0</v>
      </c>
      <c r="AK218" s="40">
        <v>0</v>
      </c>
      <c r="AL218" s="40">
        <v>0</v>
      </c>
      <c r="AM218" s="40">
        <v>0</v>
      </c>
      <c r="AN218" s="40">
        <v>0</v>
      </c>
      <c r="AO218" s="40">
        <v>0</v>
      </c>
      <c r="AP218" s="40">
        <v>0</v>
      </c>
      <c r="AQ218" s="40">
        <v>0</v>
      </c>
      <c r="AR218" s="40">
        <v>0</v>
      </c>
      <c r="AS218" s="40">
        <v>0</v>
      </c>
      <c r="AT218" s="40">
        <v>0</v>
      </c>
      <c r="AU218" s="40">
        <v>0</v>
      </c>
      <c r="AV218" s="40">
        <v>0</v>
      </c>
      <c r="AW218" s="40">
        <v>0</v>
      </c>
      <c r="AX218" s="40">
        <v>0</v>
      </c>
      <c r="AY218" s="40">
        <v>0</v>
      </c>
      <c r="AZ218" s="40">
        <v>0</v>
      </c>
      <c r="BA218" s="40">
        <v>0</v>
      </c>
      <c r="BB218" s="40">
        <v>0</v>
      </c>
      <c r="BC218" s="40">
        <v>0</v>
      </c>
      <c r="BD218" s="40">
        <v>0</v>
      </c>
      <c r="BE218" s="40">
        <v>0</v>
      </c>
      <c r="BF218" s="40">
        <v>0</v>
      </c>
      <c r="BG218" s="40">
        <v>0</v>
      </c>
      <c r="BH218" s="40">
        <v>0</v>
      </c>
      <c r="BI218" s="40">
        <v>0</v>
      </c>
      <c r="BJ218" s="40">
        <v>0</v>
      </c>
      <c r="BK218" s="40">
        <v>0</v>
      </c>
      <c r="BL218" s="40">
        <v>0</v>
      </c>
      <c r="BM218" s="40">
        <v>0</v>
      </c>
      <c r="BN218" s="40">
        <v>45927</v>
      </c>
      <c r="BO218" s="40">
        <v>286642.5</v>
      </c>
      <c r="BP218" s="40">
        <v>129391.06</v>
      </c>
      <c r="BQ218" s="40">
        <v>518698.04000000004</v>
      </c>
      <c r="BR218" s="40">
        <v>298996.82</v>
      </c>
      <c r="BS218" s="40">
        <v>421172.41000000003</v>
      </c>
      <c r="BT218" s="40">
        <v>614007.43999999994</v>
      </c>
      <c r="BU218" s="40">
        <v>265884.64</v>
      </c>
      <c r="BV218" s="40">
        <v>542631.75000000012</v>
      </c>
      <c r="BW218" s="40">
        <v>293791.59999999998</v>
      </c>
      <c r="BX218" s="40">
        <v>424148.72</v>
      </c>
      <c r="BY218" s="40">
        <v>465031.16</v>
      </c>
      <c r="BZ218" s="40">
        <v>4306323.1400000006</v>
      </c>
      <c r="CA218" s="40">
        <v>600359.10999999987</v>
      </c>
      <c r="CB218" s="40">
        <v>415610.57000000007</v>
      </c>
      <c r="CC218" s="40">
        <v>457084.38999999996</v>
      </c>
      <c r="CD218" s="40">
        <v>346441.53</v>
      </c>
      <c r="CE218" s="40">
        <v>433327.70999999996</v>
      </c>
      <c r="CF218" s="40">
        <v>452269.11</v>
      </c>
      <c r="CG218" s="40">
        <v>351398.88000000012</v>
      </c>
      <c r="CH218" s="40">
        <v>280782.21999999997</v>
      </c>
      <c r="CI218" s="40">
        <v>440130.12</v>
      </c>
      <c r="CJ218" s="40">
        <v>600380.81999999983</v>
      </c>
      <c r="CK218" s="40">
        <v>418598.36</v>
      </c>
      <c r="CL218" s="40">
        <v>490018.10000000021</v>
      </c>
      <c r="CM218" s="40">
        <v>5286400.92</v>
      </c>
      <c r="CN218" s="40">
        <v>14708623.530000001</v>
      </c>
      <c r="CO218" s="40">
        <v>696761.28</v>
      </c>
      <c r="CP218" s="40">
        <v>569013.72</v>
      </c>
      <c r="CQ218" s="40">
        <v>319635.62999999995</v>
      </c>
      <c r="CR218" s="40">
        <v>1265775</v>
      </c>
      <c r="CS218" s="40">
        <v>0</v>
      </c>
      <c r="CT218" s="40">
        <v>1016396.9099999999</v>
      </c>
      <c r="CU218" s="173">
        <v>0.80298387154115058</v>
      </c>
      <c r="CV218" s="212">
        <v>-249378.09000000008</v>
      </c>
      <c r="CW218" s="40">
        <v>846861.11</v>
      </c>
      <c r="CX218" s="40">
        <v>639304.76000000013</v>
      </c>
      <c r="CY218" s="40">
        <v>2112636.11</v>
      </c>
      <c r="CZ218" s="40">
        <v>0</v>
      </c>
      <c r="DA218" s="40">
        <v>1655701.67</v>
      </c>
      <c r="DB218" s="215">
        <v>0.78371360887133568</v>
      </c>
      <c r="DC218" s="212">
        <v>-456934.43999999994</v>
      </c>
      <c r="DD218" s="40">
        <v>355910.44</v>
      </c>
      <c r="DE218" s="40">
        <v>358141.7699999999</v>
      </c>
      <c r="DF218" s="40">
        <v>2468546.5499999998</v>
      </c>
      <c r="DG218" s="40">
        <v>0</v>
      </c>
      <c r="DH218" s="40">
        <v>2013843.44</v>
      </c>
      <c r="DI218" s="215">
        <v>0.81580128193247969</v>
      </c>
      <c r="DJ218" s="212">
        <v>-454703.10999999987</v>
      </c>
      <c r="DK218" s="40">
        <v>353328.32</v>
      </c>
      <c r="DL218" s="40">
        <v>490720.43000000005</v>
      </c>
      <c r="DM218" s="40">
        <v>2821874.8699999996</v>
      </c>
      <c r="DN218" s="40">
        <v>0</v>
      </c>
      <c r="DO218" s="40">
        <v>2504563.87</v>
      </c>
      <c r="DP218" s="215">
        <v>0.88755312881750859</v>
      </c>
      <c r="DQ218" s="212">
        <v>-317310.99999999953</v>
      </c>
      <c r="DR218" s="40">
        <v>488774.13</v>
      </c>
      <c r="DS218" s="40">
        <v>588203.93000000005</v>
      </c>
      <c r="DT218" s="40">
        <v>3310648.9999999995</v>
      </c>
      <c r="DU218" s="40">
        <v>0</v>
      </c>
      <c r="DV218" s="40">
        <v>3092767.8000000003</v>
      </c>
      <c r="DW218" s="215">
        <v>0.93418776801769099</v>
      </c>
      <c r="DX218" s="212">
        <v>-217881.19999999925</v>
      </c>
      <c r="DY218" s="40">
        <v>378648.9</v>
      </c>
      <c r="DZ218" s="40">
        <v>352160.94000000006</v>
      </c>
      <c r="EA218" s="40">
        <v>3689297.8999999994</v>
      </c>
      <c r="EB218" s="40">
        <v>0</v>
      </c>
      <c r="EC218" s="40">
        <v>3444928.74</v>
      </c>
      <c r="ED218" s="215">
        <v>0.93376269235401155</v>
      </c>
      <c r="EE218" s="212">
        <v>-244369.15999999922</v>
      </c>
      <c r="EF218" s="40">
        <v>354752.83</v>
      </c>
      <c r="EG218" s="40">
        <v>352355.50999999995</v>
      </c>
      <c r="EH218" s="40">
        <v>4044050.7299999995</v>
      </c>
      <c r="EI218" s="40">
        <v>0</v>
      </c>
      <c r="EJ218" s="40">
        <v>3797284.25</v>
      </c>
      <c r="EK218" s="215">
        <v>0.9389803698135113</v>
      </c>
      <c r="EL218" s="212">
        <v>-246766.47999999952</v>
      </c>
      <c r="EM218" s="40">
        <v>252792.73</v>
      </c>
      <c r="EN218" s="40">
        <v>498609.76</v>
      </c>
      <c r="EO218" s="40">
        <v>4296843.46</v>
      </c>
      <c r="EP218" s="40">
        <v>0</v>
      </c>
      <c r="EQ218" s="40">
        <v>4295894.01</v>
      </c>
      <c r="ER218" s="215">
        <v>0.99977903546898117</v>
      </c>
      <c r="ES218" s="40">
        <v>-949.45000000018626</v>
      </c>
      <c r="ET218" s="40">
        <v>390242.65</v>
      </c>
      <c r="EU218" s="40">
        <v>275187.46000000002</v>
      </c>
      <c r="EV218" s="40">
        <v>4687086.1100000003</v>
      </c>
      <c r="EW218" s="40">
        <v>87061</v>
      </c>
      <c r="EX218" s="40">
        <v>4571081.47</v>
      </c>
      <c r="EY218" s="215">
        <v>0.9752501581414299</v>
      </c>
      <c r="EZ218" s="40">
        <v>-116004.6400000006</v>
      </c>
      <c r="FA218" s="40">
        <v>153697.97</v>
      </c>
      <c r="FB218" s="40">
        <v>357900.71</v>
      </c>
      <c r="FC218" s="40">
        <v>4840784.08</v>
      </c>
      <c r="FD218" s="40">
        <v>87061</v>
      </c>
      <c r="FE218" s="40">
        <v>4928982.18</v>
      </c>
      <c r="FF218" s="215">
        <v>1.0182197963268793</v>
      </c>
      <c r="FG218" s="40">
        <v>88198.099999999627</v>
      </c>
      <c r="FH218" s="40">
        <v>20068.11</v>
      </c>
      <c r="FI218" s="40">
        <v>186917.29</v>
      </c>
      <c r="FJ218" s="40">
        <v>1310231.52</v>
      </c>
      <c r="FK218" s="40">
        <v>0</v>
      </c>
      <c r="FL218" s="40">
        <v>314223.44999999995</v>
      </c>
      <c r="FM218" s="215">
        <v>0.23982284443897361</v>
      </c>
      <c r="FN218" s="40">
        <v>996008.07000000007</v>
      </c>
      <c r="FO218" s="40">
        <v>0</v>
      </c>
      <c r="FP218" s="40">
        <v>1111866.8500000001</v>
      </c>
      <c r="FQ218" s="215">
        <v>0.84860334454478703</v>
      </c>
      <c r="FR218" s="40">
        <v>198364.66999999993</v>
      </c>
      <c r="FS218" s="40">
        <v>0</v>
      </c>
      <c r="FT218" s="40">
        <v>418287.3</v>
      </c>
      <c r="FU218" s="215">
        <v>1.0583693025489114</v>
      </c>
      <c r="FV218" s="40">
        <v>4194.570000000007</v>
      </c>
      <c r="FW218" s="40">
        <v>0</v>
      </c>
      <c r="FX218" s="40">
        <v>1386708.82</v>
      </c>
      <c r="FY218" s="215">
        <v>1.0583693025489114</v>
      </c>
      <c r="FZ218" s="40">
        <v>-76477.300000000105</v>
      </c>
      <c r="GA218" s="40">
        <v>0</v>
      </c>
      <c r="GB218" s="40">
        <v>1386708.82</v>
      </c>
      <c r="GC218" s="215">
        <v>1.0583693025489114</v>
      </c>
      <c r="GD218" s="40">
        <v>-76477.300000000105</v>
      </c>
      <c r="GE218" s="283">
        <v>4860852.1900000004</v>
      </c>
      <c r="GF218" s="283">
        <v>2465953.41</v>
      </c>
      <c r="GG218" s="284">
        <v>16919529.66</v>
      </c>
      <c r="GH218" s="285"/>
    </row>
    <row r="219" spans="1:190" ht="75" customHeight="1" x14ac:dyDescent="0.3">
      <c r="A219" s="254" t="s">
        <v>1098</v>
      </c>
      <c r="B219" s="35">
        <v>207</v>
      </c>
      <c r="C219" s="38">
        <v>3</v>
      </c>
      <c r="D219" s="37" t="s">
        <v>59</v>
      </c>
      <c r="E219" s="37" t="s">
        <v>243</v>
      </c>
      <c r="F219" s="37" t="s">
        <v>479</v>
      </c>
      <c r="G219" s="38" t="s">
        <v>33</v>
      </c>
      <c r="H219" s="38" t="s">
        <v>1098</v>
      </c>
      <c r="I219" s="38" t="s">
        <v>41</v>
      </c>
      <c r="J219" s="38" t="s">
        <v>5</v>
      </c>
      <c r="K219" s="38" t="s">
        <v>221</v>
      </c>
      <c r="L219" s="38" t="s">
        <v>225</v>
      </c>
      <c r="M219" s="40">
        <v>31764738</v>
      </c>
      <c r="N219" s="40">
        <v>31764738</v>
      </c>
      <c r="O219" s="40">
        <v>0</v>
      </c>
      <c r="P219" s="40">
        <v>31764738</v>
      </c>
      <c r="Q219" s="40">
        <v>0</v>
      </c>
      <c r="R219" s="40">
        <v>0</v>
      </c>
      <c r="S219" s="40">
        <v>0</v>
      </c>
      <c r="T219" s="40" t="s">
        <v>5</v>
      </c>
      <c r="U219" s="40">
        <v>0</v>
      </c>
      <c r="V219" s="40">
        <v>0</v>
      </c>
      <c r="W219" s="40">
        <v>0</v>
      </c>
      <c r="X219" s="40">
        <v>91066.98</v>
      </c>
      <c r="Y219" s="40">
        <v>0</v>
      </c>
      <c r="Z219" s="40">
        <v>0</v>
      </c>
      <c r="AA219" s="40">
        <v>0</v>
      </c>
      <c r="AB219" s="40">
        <v>349922.11</v>
      </c>
      <c r="AC219" s="40">
        <v>275763.40999999997</v>
      </c>
      <c r="AD219" s="40">
        <v>0</v>
      </c>
      <c r="AE219" s="40">
        <v>0</v>
      </c>
      <c r="AF219" s="40">
        <v>401633.86</v>
      </c>
      <c r="AG219" s="40">
        <v>0</v>
      </c>
      <c r="AH219" s="40">
        <v>0</v>
      </c>
      <c r="AI219" s="40">
        <v>1118386.3599999999</v>
      </c>
      <c r="AJ219" s="40">
        <v>1118386.3599999999</v>
      </c>
      <c r="AK219" s="40">
        <v>1944381.0999999999</v>
      </c>
      <c r="AL219" s="40">
        <v>3062767.46</v>
      </c>
      <c r="AM219" s="40">
        <v>766912.79</v>
      </c>
      <c r="AN219" s="40">
        <v>0</v>
      </c>
      <c r="AO219" s="40">
        <v>0</v>
      </c>
      <c r="AP219" s="40">
        <v>827125.07</v>
      </c>
      <c r="AQ219" s="40">
        <v>0</v>
      </c>
      <c r="AR219" s="40">
        <v>0</v>
      </c>
      <c r="AS219" s="40">
        <v>747927.25</v>
      </c>
      <c r="AT219" s="40">
        <v>0</v>
      </c>
      <c r="AU219" s="40">
        <v>0</v>
      </c>
      <c r="AV219" s="40">
        <v>847432.07</v>
      </c>
      <c r="AW219" s="40">
        <v>0</v>
      </c>
      <c r="AX219" s="40">
        <v>0</v>
      </c>
      <c r="AY219" s="40">
        <v>3189397.1799999997</v>
      </c>
      <c r="AZ219" s="40">
        <v>6252164.6399999997</v>
      </c>
      <c r="BA219" s="40">
        <v>0</v>
      </c>
      <c r="BB219" s="40">
        <v>1055918.1399999999</v>
      </c>
      <c r="BC219" s="40">
        <v>0</v>
      </c>
      <c r="BD219" s="40">
        <v>1023628.79</v>
      </c>
      <c r="BE219" s="40">
        <v>0</v>
      </c>
      <c r="BF219" s="40">
        <v>0</v>
      </c>
      <c r="BG219" s="40">
        <v>0</v>
      </c>
      <c r="BH219" s="40">
        <v>1000038.42</v>
      </c>
      <c r="BI219" s="40">
        <v>0</v>
      </c>
      <c r="BJ219" s="40">
        <v>1058155.79</v>
      </c>
      <c r="BK219" s="40">
        <v>0</v>
      </c>
      <c r="BL219" s="40">
        <v>0</v>
      </c>
      <c r="BM219" s="40">
        <v>4137741.14</v>
      </c>
      <c r="BN219" s="40">
        <v>0</v>
      </c>
      <c r="BO219" s="40">
        <v>1102626.3700000001</v>
      </c>
      <c r="BP219" s="40">
        <v>0</v>
      </c>
      <c r="BQ219" s="40">
        <v>0</v>
      </c>
      <c r="BR219" s="40">
        <v>1321673.3700000001</v>
      </c>
      <c r="BS219" s="40">
        <v>0</v>
      </c>
      <c r="BT219" s="40">
        <v>1534177.69</v>
      </c>
      <c r="BU219" s="40">
        <v>0</v>
      </c>
      <c r="BV219" s="40">
        <v>0</v>
      </c>
      <c r="BW219" s="40">
        <v>0</v>
      </c>
      <c r="BX219" s="40">
        <v>0</v>
      </c>
      <c r="BY219" s="40">
        <v>1562057.43</v>
      </c>
      <c r="BZ219" s="40">
        <v>5520534.8600000003</v>
      </c>
      <c r="CA219" s="40">
        <v>0</v>
      </c>
      <c r="CB219" s="40">
        <v>1490812.44</v>
      </c>
      <c r="CC219" s="40">
        <v>0</v>
      </c>
      <c r="CD219" s="40">
        <v>0</v>
      </c>
      <c r="CE219" s="40">
        <v>1354723.63</v>
      </c>
      <c r="CF219" s="40">
        <v>0</v>
      </c>
      <c r="CG219" s="40">
        <v>1031192.42</v>
      </c>
      <c r="CH219" s="40">
        <v>0</v>
      </c>
      <c r="CI219" s="40">
        <v>0</v>
      </c>
      <c r="CJ219" s="40">
        <v>0</v>
      </c>
      <c r="CK219" s="40">
        <v>0</v>
      </c>
      <c r="CL219" s="40">
        <v>1371043.64</v>
      </c>
      <c r="CM219" s="40">
        <v>5247772.13</v>
      </c>
      <c r="CN219" s="40">
        <v>27559784.32</v>
      </c>
      <c r="CO219" s="40">
        <v>16861.13</v>
      </c>
      <c r="CP219" s="40">
        <v>0</v>
      </c>
      <c r="CQ219" s="40">
        <v>9963.3799999999992</v>
      </c>
      <c r="CR219" s="40">
        <v>16861.13</v>
      </c>
      <c r="CS219" s="40">
        <v>0</v>
      </c>
      <c r="CT219" s="40">
        <v>26824.510000000002</v>
      </c>
      <c r="CU219" s="173">
        <v>1.5909082012890001</v>
      </c>
      <c r="CV219" s="40">
        <v>9963.380000000001</v>
      </c>
      <c r="CW219" s="40">
        <v>20171.849999999999</v>
      </c>
      <c r="CX219" s="40">
        <v>1170463.0999999999</v>
      </c>
      <c r="CY219" s="40">
        <v>37032.979999999996</v>
      </c>
      <c r="CZ219" s="40">
        <v>0</v>
      </c>
      <c r="DA219" s="40">
        <v>1197287.6099999999</v>
      </c>
      <c r="DB219" s="215">
        <v>32.330306931821312</v>
      </c>
      <c r="DC219" s="40">
        <v>1160254.6299999999</v>
      </c>
      <c r="DD219" s="40">
        <v>829643.84</v>
      </c>
      <c r="DE219" s="40">
        <v>0</v>
      </c>
      <c r="DF219" s="40">
        <v>866676.82</v>
      </c>
      <c r="DG219" s="40">
        <v>0</v>
      </c>
      <c r="DH219" s="40">
        <v>1197287.6099999999</v>
      </c>
      <c r="DI219" s="215">
        <v>1.3814695193993995</v>
      </c>
      <c r="DJ219" s="40">
        <v>330610.78999999992</v>
      </c>
      <c r="DK219" s="40">
        <v>0</v>
      </c>
      <c r="DL219" s="40">
        <v>1194958.18</v>
      </c>
      <c r="DM219" s="40">
        <v>866676.82</v>
      </c>
      <c r="DN219" s="40">
        <v>0</v>
      </c>
      <c r="DO219" s="40">
        <v>2392245.79</v>
      </c>
      <c r="DP219" s="215">
        <v>2.7602512664409327</v>
      </c>
      <c r="DQ219" s="40">
        <v>1525568.9700000002</v>
      </c>
      <c r="DR219" s="40">
        <v>1595800.02</v>
      </c>
      <c r="DS219" s="40">
        <v>0</v>
      </c>
      <c r="DT219" s="40">
        <v>2462476.84</v>
      </c>
      <c r="DU219" s="40">
        <v>0</v>
      </c>
      <c r="DV219" s="40">
        <v>2392245.79</v>
      </c>
      <c r="DW219" s="215">
        <v>0.97147950841235131</v>
      </c>
      <c r="DX219" s="40">
        <v>-70231.049999999814</v>
      </c>
      <c r="DY219" s="40">
        <v>0</v>
      </c>
      <c r="DZ219" s="40">
        <v>1097888.05</v>
      </c>
      <c r="EA219" s="40">
        <v>2462476.84</v>
      </c>
      <c r="EB219" s="40">
        <v>0</v>
      </c>
      <c r="EC219" s="40">
        <v>3490133.84</v>
      </c>
      <c r="ED219" s="215">
        <v>1.4173265645820248</v>
      </c>
      <c r="EE219" s="40">
        <v>1027657</v>
      </c>
      <c r="EF219" s="40">
        <v>1620425.59</v>
      </c>
      <c r="EG219" s="40">
        <v>0</v>
      </c>
      <c r="EH219" s="40">
        <v>4082902.4299999997</v>
      </c>
      <c r="EI219" s="40">
        <v>0</v>
      </c>
      <c r="EJ219" s="40">
        <v>3490133.84</v>
      </c>
      <c r="EK219" s="215">
        <v>0.85481686124936374</v>
      </c>
      <c r="EL219" s="212">
        <v>-592768.58999999985</v>
      </c>
      <c r="EM219" s="40">
        <v>0</v>
      </c>
      <c r="EN219" s="40">
        <v>0</v>
      </c>
      <c r="EO219" s="40">
        <v>4082902.4299999997</v>
      </c>
      <c r="EP219" s="40">
        <v>0</v>
      </c>
      <c r="EQ219" s="40">
        <v>3490133.84</v>
      </c>
      <c r="ER219" s="215">
        <v>0.85481686124936374</v>
      </c>
      <c r="ES219" s="212">
        <v>-592768.58999999985</v>
      </c>
      <c r="ET219" s="40">
        <v>1202857.98</v>
      </c>
      <c r="EU219" s="40">
        <v>1449742.34</v>
      </c>
      <c r="EV219" s="40">
        <v>5285760.41</v>
      </c>
      <c r="EW219" s="40">
        <v>0</v>
      </c>
      <c r="EX219" s="40">
        <v>4939876.18</v>
      </c>
      <c r="EY219" s="215">
        <v>0.93456301399026132</v>
      </c>
      <c r="EZ219" s="212">
        <v>-345884.23000000045</v>
      </c>
      <c r="FA219" s="40">
        <v>0</v>
      </c>
      <c r="FB219" s="40">
        <v>0</v>
      </c>
      <c r="FC219" s="40">
        <v>5285760.41</v>
      </c>
      <c r="FD219" s="40">
        <v>0</v>
      </c>
      <c r="FE219" s="40">
        <v>4939876.18</v>
      </c>
      <c r="FF219" s="215">
        <v>0.93456301399026132</v>
      </c>
      <c r="FG219" s="212">
        <v>-345884.23000000045</v>
      </c>
      <c r="FH219" s="40">
        <v>0</v>
      </c>
      <c r="FI219" s="40">
        <v>1461695.37</v>
      </c>
      <c r="FJ219" s="40">
        <v>1451040.88</v>
      </c>
      <c r="FK219" s="40">
        <v>0</v>
      </c>
      <c r="FL219" s="40">
        <v>0</v>
      </c>
      <c r="FM219" s="215">
        <v>0</v>
      </c>
      <c r="FN219" s="40">
        <v>1451040.88</v>
      </c>
      <c r="FO219" s="40">
        <v>0</v>
      </c>
      <c r="FP219" s="40">
        <v>0</v>
      </c>
      <c r="FQ219" s="215">
        <v>0</v>
      </c>
      <c r="FR219" s="40">
        <v>1451040.88</v>
      </c>
      <c r="FS219" s="40">
        <v>0</v>
      </c>
      <c r="FT219" s="40">
        <v>49481.14</v>
      </c>
      <c r="FU219" s="215">
        <v>1.0553440093293582</v>
      </c>
      <c r="FV219" s="40">
        <v>1041363.59</v>
      </c>
      <c r="FW219" s="40">
        <v>0</v>
      </c>
      <c r="FX219" s="40">
        <v>1531347.3</v>
      </c>
      <c r="FY219" s="215">
        <v>1.0553440093293582</v>
      </c>
      <c r="FZ219" s="40">
        <v>-80306.420000000158</v>
      </c>
      <c r="GA219" s="40">
        <v>0</v>
      </c>
      <c r="GB219" s="40">
        <v>1531347.3</v>
      </c>
      <c r="GC219" s="215">
        <v>1.0553440093293582</v>
      </c>
      <c r="GD219" s="40">
        <v>-80306.420000000158</v>
      </c>
      <c r="GE219" s="283">
        <v>5285760.41</v>
      </c>
      <c r="GF219" s="283">
        <v>5313784.8</v>
      </c>
      <c r="GG219" s="284">
        <v>31757757.98</v>
      </c>
      <c r="GH219" s="285"/>
    </row>
    <row r="220" spans="1:190" ht="75" customHeight="1" x14ac:dyDescent="0.3">
      <c r="A220" s="254" t="s">
        <v>1075</v>
      </c>
      <c r="B220" s="35">
        <v>208</v>
      </c>
      <c r="C220" s="35">
        <v>1</v>
      </c>
      <c r="D220" s="36" t="s">
        <v>42</v>
      </c>
      <c r="E220" s="37" t="s">
        <v>234</v>
      </c>
      <c r="F220" s="37" t="s">
        <v>463</v>
      </c>
      <c r="G220" s="38" t="s">
        <v>33</v>
      </c>
      <c r="H220" s="38" t="s">
        <v>1075</v>
      </c>
      <c r="I220" s="38" t="s">
        <v>41</v>
      </c>
      <c r="J220" s="38" t="s">
        <v>5</v>
      </c>
      <c r="K220" s="38" t="s">
        <v>222</v>
      </c>
      <c r="L220" s="38" t="s">
        <v>225</v>
      </c>
      <c r="M220" s="40">
        <v>30779847</v>
      </c>
      <c r="N220" s="40">
        <v>30779847</v>
      </c>
      <c r="O220" s="40">
        <v>0</v>
      </c>
      <c r="P220" s="98">
        <v>30779847</v>
      </c>
      <c r="Q220" s="40">
        <v>0</v>
      </c>
      <c r="R220" s="40">
        <v>0</v>
      </c>
      <c r="S220" s="40">
        <v>0</v>
      </c>
      <c r="T220" s="40" t="s">
        <v>5</v>
      </c>
      <c r="U220" s="40">
        <v>0</v>
      </c>
      <c r="V220" s="40">
        <v>0</v>
      </c>
      <c r="W220" s="40">
        <v>0</v>
      </c>
      <c r="X220" s="40">
        <v>0</v>
      </c>
      <c r="Y220" s="40">
        <v>0</v>
      </c>
      <c r="Z220" s="40">
        <v>0</v>
      </c>
      <c r="AA220" s="40">
        <v>0</v>
      </c>
      <c r="AB220" s="40">
        <v>74073.87</v>
      </c>
      <c r="AC220" s="40">
        <v>0</v>
      </c>
      <c r="AD220" s="40">
        <v>0</v>
      </c>
      <c r="AE220" s="40">
        <v>0</v>
      </c>
      <c r="AF220" s="40">
        <v>96545.23</v>
      </c>
      <c r="AG220" s="40">
        <v>0</v>
      </c>
      <c r="AH220" s="40">
        <v>0</v>
      </c>
      <c r="AI220" s="40">
        <v>170619.09999999998</v>
      </c>
      <c r="AJ220" s="40">
        <v>170619.09999999998</v>
      </c>
      <c r="AK220" s="40">
        <v>1965993.0899999999</v>
      </c>
      <c r="AL220" s="40">
        <v>2136612.19</v>
      </c>
      <c r="AM220" s="40">
        <v>456543.62</v>
      </c>
      <c r="AN220" s="40">
        <v>0</v>
      </c>
      <c r="AO220" s="40">
        <v>167629.18</v>
      </c>
      <c r="AP220" s="40">
        <v>0</v>
      </c>
      <c r="AQ220" s="40">
        <v>0</v>
      </c>
      <c r="AR220" s="40">
        <v>0</v>
      </c>
      <c r="AS220" s="40">
        <v>417006.26999999996</v>
      </c>
      <c r="AT220" s="40">
        <v>0</v>
      </c>
      <c r="AU220" s="40">
        <v>0</v>
      </c>
      <c r="AV220" s="40">
        <v>542655.91</v>
      </c>
      <c r="AW220" s="40">
        <v>0</v>
      </c>
      <c r="AX220" s="40">
        <v>0</v>
      </c>
      <c r="AY220" s="40">
        <v>1583834.98</v>
      </c>
      <c r="AZ220" s="40">
        <v>3720447.17</v>
      </c>
      <c r="BA220" s="40">
        <v>0</v>
      </c>
      <c r="BB220" s="40">
        <v>861102.71000000008</v>
      </c>
      <c r="BC220" s="40">
        <v>0</v>
      </c>
      <c r="BD220" s="40">
        <v>2221.8200000000002</v>
      </c>
      <c r="BE220" s="40">
        <v>510558.24</v>
      </c>
      <c r="BF220" s="40">
        <v>0</v>
      </c>
      <c r="BG220" s="40">
        <v>0</v>
      </c>
      <c r="BH220" s="40">
        <v>999984.51</v>
      </c>
      <c r="BI220" s="40">
        <v>0</v>
      </c>
      <c r="BJ220" s="40">
        <v>0</v>
      </c>
      <c r="BK220" s="40">
        <v>918155.17999999993</v>
      </c>
      <c r="BL220" s="40">
        <v>0</v>
      </c>
      <c r="BM220" s="40">
        <v>3292022.46</v>
      </c>
      <c r="BN220" s="40">
        <v>0</v>
      </c>
      <c r="BO220" s="40">
        <v>1018518.5499999999</v>
      </c>
      <c r="BP220" s="40">
        <v>0</v>
      </c>
      <c r="BQ220" s="40">
        <v>0</v>
      </c>
      <c r="BR220" s="40">
        <v>1597096.43</v>
      </c>
      <c r="BS220" s="40">
        <v>0</v>
      </c>
      <c r="BT220" s="40">
        <v>0</v>
      </c>
      <c r="BU220" s="40">
        <v>1969124.0999999996</v>
      </c>
      <c r="BV220" s="40">
        <v>0</v>
      </c>
      <c r="BW220" s="40">
        <v>0</v>
      </c>
      <c r="BX220" s="40">
        <v>0</v>
      </c>
      <c r="BY220" s="40">
        <v>2063137.6099999999</v>
      </c>
      <c r="BZ220" s="40">
        <v>6647876.6899999995</v>
      </c>
      <c r="CA220" s="40">
        <v>0</v>
      </c>
      <c r="CB220" s="40">
        <v>1660.11</v>
      </c>
      <c r="CC220" s="40">
        <v>2770862.61</v>
      </c>
      <c r="CD220" s="40">
        <v>442.7</v>
      </c>
      <c r="CE220" s="40">
        <v>0</v>
      </c>
      <c r="CF220" s="40">
        <v>0</v>
      </c>
      <c r="CG220" s="40">
        <v>0</v>
      </c>
      <c r="CH220" s="40">
        <v>4558.83</v>
      </c>
      <c r="CI220" s="40">
        <v>2439948.16</v>
      </c>
      <c r="CJ220" s="40">
        <v>0</v>
      </c>
      <c r="CK220" s="40">
        <v>0</v>
      </c>
      <c r="CL220" s="40">
        <v>0</v>
      </c>
      <c r="CM220" s="40">
        <v>5217472.41</v>
      </c>
      <c r="CN220" s="40">
        <v>23969152.48</v>
      </c>
      <c r="CO220" s="40">
        <v>0</v>
      </c>
      <c r="CP220" s="40">
        <v>2598060.5099999998</v>
      </c>
      <c r="CQ220" s="40">
        <v>2598060.5099999998</v>
      </c>
      <c r="CR220" s="40">
        <v>2598060.5099999998</v>
      </c>
      <c r="CS220" s="40">
        <v>0</v>
      </c>
      <c r="CT220" s="40">
        <v>2598060.5099999998</v>
      </c>
      <c r="CU220" s="173">
        <v>1</v>
      </c>
      <c r="CV220" s="40">
        <v>0</v>
      </c>
      <c r="CW220" s="40">
        <v>0</v>
      </c>
      <c r="CX220" s="40">
        <v>0</v>
      </c>
      <c r="CY220" s="40">
        <v>2598060.5099999998</v>
      </c>
      <c r="CZ220" s="40">
        <v>0</v>
      </c>
      <c r="DA220" s="40">
        <v>2598060.5099999998</v>
      </c>
      <c r="DB220" s="215">
        <v>1</v>
      </c>
      <c r="DC220" s="40">
        <v>0</v>
      </c>
      <c r="DD220" s="40">
        <v>0</v>
      </c>
      <c r="DE220" s="40">
        <v>0</v>
      </c>
      <c r="DF220" s="40">
        <v>2598060.5099999998</v>
      </c>
      <c r="DG220" s="40">
        <v>0</v>
      </c>
      <c r="DH220" s="40">
        <v>2598060.5099999998</v>
      </c>
      <c r="DI220" s="215">
        <v>1</v>
      </c>
      <c r="DJ220" s="40">
        <v>0</v>
      </c>
      <c r="DK220" s="40">
        <v>39622.97</v>
      </c>
      <c r="DL220" s="40">
        <v>3085.5</v>
      </c>
      <c r="DM220" s="40">
        <v>2637683.48</v>
      </c>
      <c r="DN220" s="40">
        <v>0</v>
      </c>
      <c r="DO220" s="40">
        <v>2601146.0099999998</v>
      </c>
      <c r="DP220" s="215">
        <v>0.98614789443955564</v>
      </c>
      <c r="DQ220" s="40">
        <v>-36537.470000000205</v>
      </c>
      <c r="DR220" s="40">
        <v>1693944.98</v>
      </c>
      <c r="DS220" s="40">
        <v>29101.08</v>
      </c>
      <c r="DT220" s="40">
        <v>4331628.46</v>
      </c>
      <c r="DU220" s="40">
        <v>0</v>
      </c>
      <c r="DV220" s="40">
        <v>2630247.09</v>
      </c>
      <c r="DW220" s="215">
        <v>0.60721899726367567</v>
      </c>
      <c r="DX220" s="212">
        <v>-1701381.37</v>
      </c>
      <c r="DY220" s="40">
        <v>0</v>
      </c>
      <c r="DZ220" s="40">
        <v>0</v>
      </c>
      <c r="EA220" s="40">
        <v>4331628.46</v>
      </c>
      <c r="EB220" s="40">
        <v>0</v>
      </c>
      <c r="EC220" s="40">
        <v>2630247.09</v>
      </c>
      <c r="ED220" s="215">
        <v>0.60721899726367567</v>
      </c>
      <c r="EE220" s="212">
        <v>-1701381.37</v>
      </c>
      <c r="EF220" s="40">
        <v>0</v>
      </c>
      <c r="EG220" s="40">
        <v>0</v>
      </c>
      <c r="EH220" s="40">
        <v>4331628.46</v>
      </c>
      <c r="EI220" s="40">
        <v>0</v>
      </c>
      <c r="EJ220" s="40">
        <v>2630247.09</v>
      </c>
      <c r="EK220" s="215">
        <v>0.60721899726367567</v>
      </c>
      <c r="EL220" s="212">
        <v>-1701381.37</v>
      </c>
      <c r="EM220" s="40">
        <v>862986.48</v>
      </c>
      <c r="EN220" s="40">
        <v>2460402.7599999998</v>
      </c>
      <c r="EO220" s="40">
        <v>5194614.9399999995</v>
      </c>
      <c r="EP220" s="40">
        <v>0</v>
      </c>
      <c r="EQ220" s="40">
        <v>5090649.8499999996</v>
      </c>
      <c r="ER220" s="215">
        <v>0.97998598718079388</v>
      </c>
      <c r="ES220" s="40">
        <v>-103965.08999999985</v>
      </c>
      <c r="ET220" s="40">
        <v>0</v>
      </c>
      <c r="EU220" s="40">
        <v>683.9</v>
      </c>
      <c r="EV220" s="40">
        <v>5194614.9399999995</v>
      </c>
      <c r="EW220" s="40">
        <v>0</v>
      </c>
      <c r="EX220" s="40">
        <v>5091333.75</v>
      </c>
      <c r="EY220" s="215">
        <v>0.9801176427525542</v>
      </c>
      <c r="EZ220" s="40">
        <v>-103281.18999999948</v>
      </c>
      <c r="FA220" s="40">
        <v>18789.060000000001</v>
      </c>
      <c r="FB220" s="40">
        <v>0</v>
      </c>
      <c r="FC220" s="40">
        <v>5213403.9999999991</v>
      </c>
      <c r="FD220" s="40">
        <v>0</v>
      </c>
      <c r="FE220" s="40">
        <v>5091333.75</v>
      </c>
      <c r="FF220" s="215">
        <v>0.9765853077950607</v>
      </c>
      <c r="FG220" s="40">
        <v>-122070.24999999907</v>
      </c>
      <c r="FH220" s="40">
        <v>1184126.02</v>
      </c>
      <c r="FI220" s="40">
        <v>0</v>
      </c>
      <c r="FJ220" s="40">
        <v>148015.12</v>
      </c>
      <c r="FK220" s="40">
        <v>0</v>
      </c>
      <c r="FL220" s="40">
        <v>0</v>
      </c>
      <c r="FM220" s="215">
        <v>0</v>
      </c>
      <c r="FN220" s="40">
        <v>148015.12</v>
      </c>
      <c r="FO220" s="40">
        <v>0</v>
      </c>
      <c r="FP220" s="40">
        <v>0</v>
      </c>
      <c r="FQ220" s="215">
        <v>0</v>
      </c>
      <c r="FR220" s="40">
        <v>148015.12</v>
      </c>
      <c r="FS220" s="40">
        <v>0</v>
      </c>
      <c r="FT220" s="40">
        <v>594222.30000000005</v>
      </c>
      <c r="FU220" s="215">
        <v>0</v>
      </c>
      <c r="FV220" s="40">
        <v>640.52999999991152</v>
      </c>
      <c r="FW220" s="40">
        <v>0</v>
      </c>
      <c r="FX220" s="40">
        <v>236668.11</v>
      </c>
      <c r="FY220" s="215">
        <v>1.5989454996219306</v>
      </c>
      <c r="FZ220" s="40">
        <v>-88652.989999999991</v>
      </c>
      <c r="GA220" s="40">
        <v>0</v>
      </c>
      <c r="GB220" s="40">
        <v>236668.11</v>
      </c>
      <c r="GC220" s="215">
        <v>1.5989454996219306</v>
      </c>
      <c r="GD220" s="40">
        <v>-88652.989999999991</v>
      </c>
      <c r="GE220" s="283">
        <v>6397530.0199999996</v>
      </c>
      <c r="GF220" s="283">
        <v>4861253.63</v>
      </c>
      <c r="GG220" s="284">
        <v>30136602.380000003</v>
      </c>
      <c r="GH220" s="285"/>
    </row>
    <row r="221" spans="1:190" ht="75" customHeight="1" x14ac:dyDescent="0.3">
      <c r="A221" s="254" t="s">
        <v>1269</v>
      </c>
      <c r="B221" s="35">
        <v>209</v>
      </c>
      <c r="C221" s="40">
        <v>13</v>
      </c>
      <c r="D221" s="40" t="s">
        <v>597</v>
      </c>
      <c r="E221" s="40" t="s">
        <v>443</v>
      </c>
      <c r="F221" s="37" t="s">
        <v>1270</v>
      </c>
      <c r="G221" s="38" t="s">
        <v>33</v>
      </c>
      <c r="H221" s="38"/>
      <c r="I221" s="40" t="s">
        <v>34</v>
      </c>
      <c r="J221" s="40" t="s">
        <v>423</v>
      </c>
      <c r="K221" s="38" t="s">
        <v>222</v>
      </c>
      <c r="L221" s="38" t="s">
        <v>225</v>
      </c>
      <c r="M221" s="129">
        <v>9266084</v>
      </c>
      <c r="N221" s="40">
        <v>9266084</v>
      </c>
      <c r="O221" s="40">
        <v>0</v>
      </c>
      <c r="P221" s="129">
        <v>9266084</v>
      </c>
      <c r="Q221" s="40">
        <v>0</v>
      </c>
      <c r="R221" s="40">
        <v>0</v>
      </c>
      <c r="S221" s="40">
        <v>0</v>
      </c>
      <c r="T221" s="40" t="s">
        <v>423</v>
      </c>
      <c r="U221" s="40">
        <v>0</v>
      </c>
      <c r="V221" s="40">
        <v>0</v>
      </c>
      <c r="W221" s="40">
        <v>0</v>
      </c>
      <c r="X221" s="40">
        <v>0</v>
      </c>
      <c r="Y221" s="40">
        <v>0</v>
      </c>
      <c r="Z221" s="40">
        <v>0</v>
      </c>
      <c r="AA221" s="40">
        <v>0</v>
      </c>
      <c r="AB221" s="40">
        <v>0</v>
      </c>
      <c r="AC221" s="40">
        <v>0</v>
      </c>
      <c r="AD221" s="40">
        <v>0</v>
      </c>
      <c r="AE221" s="40">
        <v>0</v>
      </c>
      <c r="AF221" s="40">
        <v>0</v>
      </c>
      <c r="AG221" s="40">
        <v>0</v>
      </c>
      <c r="AH221" s="40">
        <v>0</v>
      </c>
      <c r="AI221" s="40">
        <v>0</v>
      </c>
      <c r="AJ221" s="40">
        <v>0</v>
      </c>
      <c r="AK221" s="40">
        <v>0</v>
      </c>
      <c r="AL221" s="40">
        <v>0</v>
      </c>
      <c r="AM221" s="40">
        <v>0</v>
      </c>
      <c r="AN221" s="40">
        <v>0</v>
      </c>
      <c r="AO221" s="40">
        <v>0</v>
      </c>
      <c r="AP221" s="40">
        <v>0</v>
      </c>
      <c r="AQ221" s="40">
        <v>0</v>
      </c>
      <c r="AR221" s="40">
        <v>0</v>
      </c>
      <c r="AS221" s="40">
        <v>0</v>
      </c>
      <c r="AT221" s="40">
        <v>0</v>
      </c>
      <c r="AU221" s="40">
        <v>0</v>
      </c>
      <c r="AV221" s="40">
        <v>0</v>
      </c>
      <c r="AW221" s="40">
        <v>0</v>
      </c>
      <c r="AX221" s="40">
        <v>0</v>
      </c>
      <c r="AY221" s="40">
        <v>0</v>
      </c>
      <c r="AZ221" s="40">
        <v>0</v>
      </c>
      <c r="BA221" s="40">
        <v>0</v>
      </c>
      <c r="BB221" s="40">
        <v>0</v>
      </c>
      <c r="BC221" s="40">
        <v>0</v>
      </c>
      <c r="BD221" s="40">
        <v>0</v>
      </c>
      <c r="BE221" s="40">
        <v>0</v>
      </c>
      <c r="BF221" s="40">
        <v>0</v>
      </c>
      <c r="BG221" s="40">
        <v>0</v>
      </c>
      <c r="BH221" s="40">
        <v>0</v>
      </c>
      <c r="BI221" s="40">
        <v>0</v>
      </c>
      <c r="BJ221" s="40">
        <v>25051.120000000003</v>
      </c>
      <c r="BK221" s="40">
        <v>19906.7</v>
      </c>
      <c r="BL221" s="40">
        <v>58550.869999999995</v>
      </c>
      <c r="BM221" s="40">
        <v>103508.69</v>
      </c>
      <c r="BN221" s="40">
        <v>29771.489999999998</v>
      </c>
      <c r="BO221" s="40">
        <v>15635.130000000001</v>
      </c>
      <c r="BP221" s="40">
        <v>21736.37</v>
      </c>
      <c r="BQ221" s="40">
        <v>15914.34</v>
      </c>
      <c r="BR221" s="40"/>
      <c r="BS221" s="40">
        <v>304568.75</v>
      </c>
      <c r="BT221" s="40">
        <v>74314.87000000001</v>
      </c>
      <c r="BU221" s="40">
        <v>4411.68</v>
      </c>
      <c r="BV221" s="40">
        <v>90945.88</v>
      </c>
      <c r="BW221" s="40">
        <v>125450.75</v>
      </c>
      <c r="BX221" s="40">
        <v>39290.619999999995</v>
      </c>
      <c r="BY221" s="40">
        <v>114275.32</v>
      </c>
      <c r="BZ221" s="40">
        <v>836315.2</v>
      </c>
      <c r="CA221" s="40">
        <v>146103.41999999998</v>
      </c>
      <c r="CB221" s="40">
        <v>405502.1</v>
      </c>
      <c r="CC221" s="40">
        <v>77579.69</v>
      </c>
      <c r="CD221" s="40">
        <v>184261.33</v>
      </c>
      <c r="CE221" s="40">
        <v>171799.25</v>
      </c>
      <c r="CF221" s="40">
        <v>107568.46999999999</v>
      </c>
      <c r="CG221" s="40">
        <v>250239.41000000003</v>
      </c>
      <c r="CH221" s="40">
        <v>237514.15</v>
      </c>
      <c r="CI221" s="40">
        <v>334300.41999999993</v>
      </c>
      <c r="CJ221" s="40">
        <v>269251.73</v>
      </c>
      <c r="CK221" s="40">
        <v>105968.66</v>
      </c>
      <c r="CL221" s="40">
        <v>271996.55</v>
      </c>
      <c r="CM221" s="40">
        <v>2562085.1799999997</v>
      </c>
      <c r="CN221" s="40">
        <v>6006095.5</v>
      </c>
      <c r="CO221" s="40">
        <v>191396.21</v>
      </c>
      <c r="CP221" s="40">
        <v>494046.62</v>
      </c>
      <c r="CQ221" s="40">
        <v>397786.83</v>
      </c>
      <c r="CR221" s="40">
        <v>685442.83</v>
      </c>
      <c r="CS221" s="40">
        <v>0</v>
      </c>
      <c r="CT221" s="40">
        <v>589183.04</v>
      </c>
      <c r="CU221" s="173">
        <v>0.85956554538618501</v>
      </c>
      <c r="CV221" s="40">
        <v>-96259.789999999921</v>
      </c>
      <c r="CW221" s="40">
        <v>167561.56</v>
      </c>
      <c r="CX221" s="40">
        <v>252610.32</v>
      </c>
      <c r="CY221" s="40">
        <v>853004.3899999999</v>
      </c>
      <c r="CZ221" s="40">
        <v>0</v>
      </c>
      <c r="DA221" s="40">
        <v>841793.3600000001</v>
      </c>
      <c r="DB221" s="215">
        <v>0.98685700785197628</v>
      </c>
      <c r="DC221" s="40">
        <v>-11211.029999999795</v>
      </c>
      <c r="DD221" s="40">
        <v>115194.04</v>
      </c>
      <c r="DE221" s="40">
        <v>281340.44</v>
      </c>
      <c r="DF221" s="40">
        <v>968198.42999999993</v>
      </c>
      <c r="DG221" s="40">
        <v>0</v>
      </c>
      <c r="DH221" s="40">
        <v>1123133.8</v>
      </c>
      <c r="DI221" s="215">
        <v>1.1600243970649695</v>
      </c>
      <c r="DJ221" s="40">
        <v>154935.37000000011</v>
      </c>
      <c r="DK221" s="40">
        <v>313083.98</v>
      </c>
      <c r="DL221" s="40">
        <v>96309.51</v>
      </c>
      <c r="DM221" s="40">
        <v>1281282.4099999999</v>
      </c>
      <c r="DN221" s="40">
        <v>0</v>
      </c>
      <c r="DO221" s="40">
        <v>1219443.31</v>
      </c>
      <c r="DP221" s="215">
        <v>0.95173655743857444</v>
      </c>
      <c r="DQ221" s="40">
        <v>-61839.09999999986</v>
      </c>
      <c r="DR221" s="40">
        <v>256429.79</v>
      </c>
      <c r="DS221" s="40">
        <v>467350.19</v>
      </c>
      <c r="DT221" s="40">
        <v>1537712.2</v>
      </c>
      <c r="DU221" s="40">
        <v>0</v>
      </c>
      <c r="DV221" s="40">
        <v>1686793.5</v>
      </c>
      <c r="DW221" s="215">
        <v>1.0969500664688749</v>
      </c>
      <c r="DX221" s="40">
        <v>149081.30000000005</v>
      </c>
      <c r="DY221" s="40">
        <v>45503.96</v>
      </c>
      <c r="DZ221" s="40">
        <v>144812.14000000001</v>
      </c>
      <c r="EA221" s="40">
        <v>1583216.16</v>
      </c>
      <c r="EB221" s="40">
        <v>0</v>
      </c>
      <c r="EC221" s="40">
        <v>1831605.6400000001</v>
      </c>
      <c r="ED221" s="215">
        <v>1.156889176775457</v>
      </c>
      <c r="EE221" s="40">
        <v>248389.48000000021</v>
      </c>
      <c r="EF221" s="40">
        <v>382080.97</v>
      </c>
      <c r="EG221" s="40">
        <v>259038.15</v>
      </c>
      <c r="EH221" s="40">
        <v>1965297.13</v>
      </c>
      <c r="EI221" s="40">
        <v>0</v>
      </c>
      <c r="EJ221" s="40">
        <v>2090643.79</v>
      </c>
      <c r="EK221" s="215">
        <v>1.0637800046041894</v>
      </c>
      <c r="EL221" s="40">
        <v>125346.66000000015</v>
      </c>
      <c r="EM221" s="40">
        <v>77212.78</v>
      </c>
      <c r="EN221" s="40">
        <v>181913.31</v>
      </c>
      <c r="EO221" s="40">
        <v>2042509.91</v>
      </c>
      <c r="EP221" s="40">
        <v>0</v>
      </c>
      <c r="EQ221" s="40">
        <v>2272557.1</v>
      </c>
      <c r="ER221" s="215">
        <v>1.1126296567148604</v>
      </c>
      <c r="ES221" s="40">
        <v>230047.19000000018</v>
      </c>
      <c r="ET221" s="40">
        <v>10234.34</v>
      </c>
      <c r="EU221" s="40">
        <v>70478.63</v>
      </c>
      <c r="EV221" s="40">
        <v>2052744.25</v>
      </c>
      <c r="EW221" s="40">
        <v>0</v>
      </c>
      <c r="EX221" s="40">
        <v>2343035.73</v>
      </c>
      <c r="EY221" s="215">
        <v>1.141416291873671</v>
      </c>
      <c r="EZ221" s="40">
        <v>290291.48</v>
      </c>
      <c r="FA221" s="40">
        <v>106926.81</v>
      </c>
      <c r="FB221" s="40">
        <v>131831.71</v>
      </c>
      <c r="FC221" s="40">
        <v>2159671.06</v>
      </c>
      <c r="FD221" s="40">
        <v>0</v>
      </c>
      <c r="FE221" s="40">
        <v>2474867.44</v>
      </c>
      <c r="FF221" s="215">
        <v>1.1459464757563589</v>
      </c>
      <c r="FG221" s="40">
        <v>315196.37999999989</v>
      </c>
      <c r="FH221" s="40">
        <v>48717.84</v>
      </c>
      <c r="FI221" s="40">
        <v>29318.99</v>
      </c>
      <c r="FJ221" s="40">
        <v>561188.69999999995</v>
      </c>
      <c r="FK221" s="40">
        <v>0</v>
      </c>
      <c r="FL221" s="40">
        <v>151294.22</v>
      </c>
      <c r="FM221" s="215">
        <v>0.26959598438101123</v>
      </c>
      <c r="FN221" s="40">
        <v>409894.48</v>
      </c>
      <c r="FO221" s="40">
        <v>0</v>
      </c>
      <c r="FP221" s="40">
        <v>575103.49</v>
      </c>
      <c r="FQ221" s="215">
        <v>1.0247952070310753</v>
      </c>
      <c r="FR221" s="40">
        <v>-13914.790000000037</v>
      </c>
      <c r="FS221" s="40">
        <v>0</v>
      </c>
      <c r="FT221" s="40">
        <v>703159.60000000009</v>
      </c>
      <c r="FU221" s="215">
        <v>1.1752311121018653</v>
      </c>
      <c r="FV221" s="40">
        <v>-168127.62000000011</v>
      </c>
      <c r="FW221" s="40">
        <v>0</v>
      </c>
      <c r="FX221" s="40">
        <v>659526.41999999993</v>
      </c>
      <c r="FY221" s="215">
        <v>1.1752311121018653</v>
      </c>
      <c r="FZ221" s="40">
        <v>-98337.72000000003</v>
      </c>
      <c r="GA221" s="40">
        <v>0</v>
      </c>
      <c r="GB221" s="40">
        <v>659526.41999999993</v>
      </c>
      <c r="GC221" s="215">
        <v>1.1752311121018653</v>
      </c>
      <c r="GD221" s="40">
        <v>-98337.72000000003</v>
      </c>
      <c r="GE221" s="283">
        <v>2208388.9</v>
      </c>
      <c r="GF221" s="283">
        <v>3551817.83</v>
      </c>
      <c r="GG221" s="284">
        <v>9262115.7999999989</v>
      </c>
      <c r="GH221" s="285"/>
    </row>
    <row r="222" spans="1:190" ht="75" customHeight="1" x14ac:dyDescent="0.3">
      <c r="A222" s="254" t="s">
        <v>1240</v>
      </c>
      <c r="B222" s="35">
        <v>210</v>
      </c>
      <c r="C222" s="35">
        <v>9</v>
      </c>
      <c r="D222" s="36" t="s">
        <v>116</v>
      </c>
      <c r="E222" s="37" t="s">
        <v>324</v>
      </c>
      <c r="F222" s="37" t="s">
        <v>575</v>
      </c>
      <c r="G222" s="38">
        <v>1</v>
      </c>
      <c r="H222" s="38" t="s">
        <v>1240</v>
      </c>
      <c r="I222" s="38" t="s">
        <v>89</v>
      </c>
      <c r="J222" s="38" t="s">
        <v>5</v>
      </c>
      <c r="K222" s="38" t="s">
        <v>222</v>
      </c>
      <c r="L222" s="38" t="s">
        <v>225</v>
      </c>
      <c r="M222" s="40">
        <v>11906623</v>
      </c>
      <c r="N222" s="40">
        <v>11906623</v>
      </c>
      <c r="O222" s="40">
        <v>0</v>
      </c>
      <c r="P222" s="211">
        <v>11906623</v>
      </c>
      <c r="Q222" s="40">
        <v>0</v>
      </c>
      <c r="R222" s="40">
        <v>0</v>
      </c>
      <c r="S222" s="40">
        <v>0</v>
      </c>
      <c r="T222" s="40" t="s">
        <v>5</v>
      </c>
      <c r="U222" s="40">
        <v>0</v>
      </c>
      <c r="V222" s="40">
        <v>0</v>
      </c>
      <c r="W222" s="40">
        <v>0</v>
      </c>
      <c r="X222" s="40">
        <v>0</v>
      </c>
      <c r="Y222" s="40">
        <v>0</v>
      </c>
      <c r="Z222" s="40">
        <v>0</v>
      </c>
      <c r="AA222" s="40">
        <v>0</v>
      </c>
      <c r="AB222" s="40">
        <v>0</v>
      </c>
      <c r="AC222" s="40">
        <v>0</v>
      </c>
      <c r="AD222" s="40">
        <v>0</v>
      </c>
      <c r="AE222" s="40">
        <v>0</v>
      </c>
      <c r="AF222" s="40">
        <v>0</v>
      </c>
      <c r="AG222" s="40">
        <v>0</v>
      </c>
      <c r="AH222" s="40">
        <v>0</v>
      </c>
      <c r="AI222" s="40">
        <v>0</v>
      </c>
      <c r="AJ222" s="40">
        <v>0</v>
      </c>
      <c r="AK222" s="40">
        <v>0</v>
      </c>
      <c r="AL222" s="40">
        <v>0</v>
      </c>
      <c r="AM222" s="40">
        <v>0</v>
      </c>
      <c r="AN222" s="40">
        <v>0</v>
      </c>
      <c r="AO222" s="40">
        <v>0</v>
      </c>
      <c r="AP222" s="40">
        <v>0</v>
      </c>
      <c r="AQ222" s="40">
        <v>0</v>
      </c>
      <c r="AR222" s="40">
        <v>0</v>
      </c>
      <c r="AS222" s="40">
        <v>0</v>
      </c>
      <c r="AT222" s="40">
        <v>35817.43</v>
      </c>
      <c r="AU222" s="40">
        <v>268790.11</v>
      </c>
      <c r="AV222" s="40">
        <v>16755.810000000001</v>
      </c>
      <c r="AW222" s="40">
        <v>189277.69</v>
      </c>
      <c r="AX222" s="40">
        <v>27610.32</v>
      </c>
      <c r="AY222" s="40">
        <v>538251.36</v>
      </c>
      <c r="AZ222" s="40">
        <v>538251.36</v>
      </c>
      <c r="BA222" s="40">
        <v>0</v>
      </c>
      <c r="BB222" s="40">
        <v>285645.12</v>
      </c>
      <c r="BC222" s="40">
        <v>25269.919999999998</v>
      </c>
      <c r="BD222" s="40">
        <v>232911.8</v>
      </c>
      <c r="BE222" s="40">
        <v>399812.71</v>
      </c>
      <c r="BF222" s="40">
        <v>134656.72999999998</v>
      </c>
      <c r="BG222" s="40">
        <v>256258.39</v>
      </c>
      <c r="BH222" s="40">
        <v>0</v>
      </c>
      <c r="BI222" s="40">
        <v>377110.55</v>
      </c>
      <c r="BJ222" s="40">
        <v>395816.27999999997</v>
      </c>
      <c r="BK222" s="40">
        <v>71283</v>
      </c>
      <c r="BL222" s="40">
        <v>273072.37</v>
      </c>
      <c r="BM222" s="40">
        <v>2451836.87</v>
      </c>
      <c r="BN222" s="40">
        <v>85370.53</v>
      </c>
      <c r="BO222" s="40">
        <v>447858.59</v>
      </c>
      <c r="BP222" s="40">
        <v>596227.68999999994</v>
      </c>
      <c r="BQ222" s="40">
        <v>336801.20999999996</v>
      </c>
      <c r="BR222" s="40">
        <v>153509.44</v>
      </c>
      <c r="BS222" s="40">
        <v>497852.34</v>
      </c>
      <c r="BT222" s="40">
        <v>346168.26</v>
      </c>
      <c r="BU222" s="40">
        <v>303866.82</v>
      </c>
      <c r="BV222" s="40">
        <v>188725.82</v>
      </c>
      <c r="BW222" s="40">
        <v>99987.88</v>
      </c>
      <c r="BX222" s="40">
        <v>161228.26</v>
      </c>
      <c r="BY222" s="40">
        <v>561835.53</v>
      </c>
      <c r="BZ222" s="40">
        <v>3779432.3699999992</v>
      </c>
      <c r="CA222" s="40">
        <v>28732.39</v>
      </c>
      <c r="CB222" s="40">
        <v>127099.28</v>
      </c>
      <c r="CC222" s="40">
        <v>350113.64</v>
      </c>
      <c r="CD222" s="40">
        <v>0</v>
      </c>
      <c r="CE222" s="40">
        <v>297437.53999999998</v>
      </c>
      <c r="CF222" s="40">
        <v>106273.63000000012</v>
      </c>
      <c r="CG222" s="40">
        <v>0</v>
      </c>
      <c r="CH222" s="40">
        <v>78773.509999999995</v>
      </c>
      <c r="CI222" s="40">
        <v>36572.01</v>
      </c>
      <c r="CJ222" s="40">
        <v>0</v>
      </c>
      <c r="CK222" s="40">
        <v>152835.9</v>
      </c>
      <c r="CL222" s="40">
        <v>273300.71000000002</v>
      </c>
      <c r="CM222" s="40">
        <v>1451138.61</v>
      </c>
      <c r="CN222" s="40">
        <v>10680024.25</v>
      </c>
      <c r="CO222" s="40">
        <v>464497.43</v>
      </c>
      <c r="CP222" s="40">
        <v>65319.53</v>
      </c>
      <c r="CQ222" s="40">
        <v>75063.44</v>
      </c>
      <c r="CR222" s="40">
        <v>529816.96</v>
      </c>
      <c r="CS222" s="40">
        <v>0</v>
      </c>
      <c r="CT222" s="40">
        <v>539560.87</v>
      </c>
      <c r="CU222" s="173">
        <v>1.0183910873672297</v>
      </c>
      <c r="CV222" s="40">
        <v>9743.9100000000326</v>
      </c>
      <c r="CW222" s="40">
        <v>69653.36</v>
      </c>
      <c r="CX222" s="40">
        <v>330039.38</v>
      </c>
      <c r="CY222" s="40">
        <v>599470.31999999995</v>
      </c>
      <c r="CZ222" s="40">
        <v>0</v>
      </c>
      <c r="DA222" s="40">
        <v>869600.25</v>
      </c>
      <c r="DB222" s="215">
        <v>1.4506143523502548</v>
      </c>
      <c r="DC222" s="40">
        <v>270129.93000000005</v>
      </c>
      <c r="DD222" s="40">
        <v>35124.269999999997</v>
      </c>
      <c r="DE222" s="40">
        <v>30396.920000000002</v>
      </c>
      <c r="DF222" s="40">
        <v>634594.59</v>
      </c>
      <c r="DG222" s="40">
        <v>0</v>
      </c>
      <c r="DH222" s="40">
        <v>899997.17</v>
      </c>
      <c r="DI222" s="215">
        <v>1.4182238301149086</v>
      </c>
      <c r="DJ222" s="40">
        <v>265402.58000000007</v>
      </c>
      <c r="DK222" s="40">
        <v>71958.23</v>
      </c>
      <c r="DL222" s="40">
        <v>90471.84</v>
      </c>
      <c r="DM222" s="40">
        <v>706552.82</v>
      </c>
      <c r="DN222" s="40">
        <v>0</v>
      </c>
      <c r="DO222" s="40">
        <v>990469.01</v>
      </c>
      <c r="DP222" s="215">
        <v>1.401832930197632</v>
      </c>
      <c r="DQ222" s="40">
        <v>283916.19000000006</v>
      </c>
      <c r="DR222" s="40">
        <v>0</v>
      </c>
      <c r="DS222" s="40">
        <v>786259.96</v>
      </c>
      <c r="DT222" s="40">
        <v>706552.82</v>
      </c>
      <c r="DU222" s="40">
        <v>0</v>
      </c>
      <c r="DV222" s="40">
        <v>1776728.97</v>
      </c>
      <c r="DW222" s="215">
        <v>2.5146442271647858</v>
      </c>
      <c r="DX222" s="40">
        <v>1070176.1499999999</v>
      </c>
      <c r="DY222" s="40">
        <v>0</v>
      </c>
      <c r="DZ222" s="40">
        <v>6472.32</v>
      </c>
      <c r="EA222" s="40">
        <v>706552.82</v>
      </c>
      <c r="EB222" s="40">
        <v>0</v>
      </c>
      <c r="EC222" s="40">
        <v>1783201.29</v>
      </c>
      <c r="ED222" s="215">
        <v>2.5238046463391091</v>
      </c>
      <c r="EE222" s="40">
        <v>1076648.4700000002</v>
      </c>
      <c r="EF222" s="40">
        <v>0</v>
      </c>
      <c r="EG222" s="40">
        <v>0</v>
      </c>
      <c r="EH222" s="40">
        <v>706552.82</v>
      </c>
      <c r="EI222" s="40">
        <v>0</v>
      </c>
      <c r="EJ222" s="40">
        <v>1783201.29</v>
      </c>
      <c r="EK222" s="215">
        <v>2.5238046463391091</v>
      </c>
      <c r="EL222" s="40">
        <v>1076648.4700000002</v>
      </c>
      <c r="EM222" s="40">
        <v>59500</v>
      </c>
      <c r="EN222" s="40">
        <v>441397.94</v>
      </c>
      <c r="EO222" s="40">
        <v>766052.82</v>
      </c>
      <c r="EP222" s="40">
        <v>0</v>
      </c>
      <c r="EQ222" s="40">
        <v>2224599.23</v>
      </c>
      <c r="ER222" s="215">
        <v>2.9039762950027388</v>
      </c>
      <c r="ES222" s="40">
        <v>1458546.4100000001</v>
      </c>
      <c r="ET222" s="40">
        <v>140199.82</v>
      </c>
      <c r="EU222" s="40">
        <v>0</v>
      </c>
      <c r="EV222" s="40">
        <v>906252.6399999999</v>
      </c>
      <c r="EW222" s="40">
        <v>0</v>
      </c>
      <c r="EX222" s="40">
        <v>2224599.23</v>
      </c>
      <c r="EY222" s="215">
        <v>2.4547230339654518</v>
      </c>
      <c r="EZ222" s="40">
        <v>1318346.5900000001</v>
      </c>
      <c r="FA222" s="40">
        <v>0</v>
      </c>
      <c r="FB222" s="40">
        <v>0</v>
      </c>
      <c r="FC222" s="40">
        <v>906252.6399999999</v>
      </c>
      <c r="FD222" s="40">
        <v>0</v>
      </c>
      <c r="FE222" s="40">
        <v>2224599.23</v>
      </c>
      <c r="FF222" s="215">
        <v>2.4547230339654518</v>
      </c>
      <c r="FG222" s="40">
        <v>1318346.5900000001</v>
      </c>
      <c r="FH222" s="40">
        <v>747917.28</v>
      </c>
      <c r="FI222" s="40">
        <v>234765.81</v>
      </c>
      <c r="FJ222" s="40">
        <v>727493.31</v>
      </c>
      <c r="FK222" s="40">
        <v>0</v>
      </c>
      <c r="FL222" s="40">
        <v>0</v>
      </c>
      <c r="FM222" s="215">
        <v>0</v>
      </c>
      <c r="FN222" s="40">
        <v>727493.31</v>
      </c>
      <c r="FO222" s="40">
        <v>0</v>
      </c>
      <c r="FP222" s="40">
        <v>35119.96</v>
      </c>
      <c r="FQ222" s="215">
        <v>4.8275303040243758E-2</v>
      </c>
      <c r="FR222" s="40">
        <v>692373.35000000009</v>
      </c>
      <c r="FS222" s="40">
        <v>0</v>
      </c>
      <c r="FT222" s="40">
        <v>62584.2</v>
      </c>
      <c r="FU222" s="215">
        <v>0.53745055057619706</v>
      </c>
      <c r="FV222" s="40">
        <v>244231.32</v>
      </c>
      <c r="FW222" s="40">
        <v>0</v>
      </c>
      <c r="FX222" s="40">
        <v>830462.61</v>
      </c>
      <c r="FY222" s="215">
        <v>1.1415398582840575</v>
      </c>
      <c r="FZ222" s="40">
        <v>-102969.29999999987</v>
      </c>
      <c r="GA222" s="40">
        <v>0</v>
      </c>
      <c r="GB222" s="40">
        <v>830462.61</v>
      </c>
      <c r="GC222" s="215">
        <v>1.1415398582840575</v>
      </c>
      <c r="GD222" s="40">
        <v>-102969.29999999987</v>
      </c>
      <c r="GE222" s="283">
        <v>1654169.92</v>
      </c>
      <c r="GF222" s="283">
        <v>1728674.95</v>
      </c>
      <c r="GG222" s="284">
        <v>11603504.079999998</v>
      </c>
      <c r="GH222" s="285"/>
    </row>
    <row r="223" spans="1:190" ht="75" customHeight="1" x14ac:dyDescent="0.3">
      <c r="A223" s="254" t="s">
        <v>1179</v>
      </c>
      <c r="B223" s="35">
        <v>211</v>
      </c>
      <c r="C223" s="35">
        <v>7</v>
      </c>
      <c r="D223" s="38" t="s">
        <v>148</v>
      </c>
      <c r="E223" s="37" t="s">
        <v>279</v>
      </c>
      <c r="F223" s="37" t="s">
        <v>525</v>
      </c>
      <c r="G223" s="38" t="s">
        <v>33</v>
      </c>
      <c r="H223" s="38" t="s">
        <v>1179</v>
      </c>
      <c r="I223" s="41" t="s">
        <v>89</v>
      </c>
      <c r="J223" s="41" t="s">
        <v>4</v>
      </c>
      <c r="K223" s="38" t="s">
        <v>222</v>
      </c>
      <c r="L223" s="38" t="s">
        <v>225</v>
      </c>
      <c r="M223" s="40">
        <v>87338436</v>
      </c>
      <c r="N223" s="40">
        <v>87338436</v>
      </c>
      <c r="O223" s="40">
        <v>0</v>
      </c>
      <c r="P223" s="40">
        <v>0</v>
      </c>
      <c r="Q223" s="40">
        <v>87338436</v>
      </c>
      <c r="R223" s="40">
        <v>0</v>
      </c>
      <c r="S223" s="40">
        <v>0</v>
      </c>
      <c r="T223" s="40" t="s">
        <v>4</v>
      </c>
      <c r="U223" s="40">
        <v>0</v>
      </c>
      <c r="V223" s="40">
        <v>14305820.15</v>
      </c>
      <c r="W223" s="40">
        <v>3545625.37</v>
      </c>
      <c r="X223" s="40">
        <v>0</v>
      </c>
      <c r="Y223" s="40">
        <v>18956.03</v>
      </c>
      <c r="Z223" s="40">
        <v>0</v>
      </c>
      <c r="AA223" s="40">
        <v>3455344.39</v>
      </c>
      <c r="AB223" s="40">
        <v>1683856.38</v>
      </c>
      <c r="AC223" s="40">
        <v>0</v>
      </c>
      <c r="AD223" s="40">
        <v>0</v>
      </c>
      <c r="AE223" s="40">
        <v>0</v>
      </c>
      <c r="AF223" s="40">
        <v>0</v>
      </c>
      <c r="AG223" s="40">
        <v>0</v>
      </c>
      <c r="AH223" s="40">
        <v>6033477.3300000001</v>
      </c>
      <c r="AI223" s="40">
        <v>14737259.5</v>
      </c>
      <c r="AJ223" s="40">
        <v>29043079.649999999</v>
      </c>
      <c r="AK223" s="40">
        <v>13034072.58</v>
      </c>
      <c r="AL223" s="40">
        <v>42077152.229999997</v>
      </c>
      <c r="AM223" s="40">
        <v>20578.650000000001</v>
      </c>
      <c r="AN223" s="40">
        <v>2437.63</v>
      </c>
      <c r="AO223" s="40">
        <v>2581478.0699999998</v>
      </c>
      <c r="AP223" s="40">
        <v>0</v>
      </c>
      <c r="AQ223" s="40">
        <v>0</v>
      </c>
      <c r="AR223" s="40">
        <v>2502164.42</v>
      </c>
      <c r="AS223" s="40">
        <v>0</v>
      </c>
      <c r="AT223" s="40">
        <v>0</v>
      </c>
      <c r="AU223" s="40">
        <v>0</v>
      </c>
      <c r="AV223" s="40">
        <v>3242845.42</v>
      </c>
      <c r="AW223" s="40">
        <v>0</v>
      </c>
      <c r="AX223" s="40">
        <v>0</v>
      </c>
      <c r="AY223" s="40">
        <v>8349504.1899999995</v>
      </c>
      <c r="AZ223" s="40">
        <v>50426656.419999994</v>
      </c>
      <c r="BA223" s="40">
        <v>2825558.91</v>
      </c>
      <c r="BB223" s="40">
        <v>58561.56</v>
      </c>
      <c r="BC223" s="40">
        <v>0</v>
      </c>
      <c r="BD223" s="40">
        <v>3649037.99</v>
      </c>
      <c r="BE223" s="40">
        <v>0</v>
      </c>
      <c r="BF223" s="40">
        <v>0</v>
      </c>
      <c r="BG223" s="40">
        <v>2663330.92</v>
      </c>
      <c r="BH223" s="40">
        <v>24858.04</v>
      </c>
      <c r="BI223" s="40">
        <v>0</v>
      </c>
      <c r="BJ223" s="40">
        <v>1013769.66</v>
      </c>
      <c r="BK223" s="40">
        <v>0</v>
      </c>
      <c r="BL223" s="40">
        <v>0</v>
      </c>
      <c r="BM223" s="40">
        <v>10235117.08</v>
      </c>
      <c r="BN223" s="40">
        <v>3211712.08</v>
      </c>
      <c r="BO223" s="40">
        <v>15610.38</v>
      </c>
      <c r="BP223" s="40">
        <v>169.51</v>
      </c>
      <c r="BQ223" s="40">
        <v>3603136.98</v>
      </c>
      <c r="BR223" s="40">
        <v>0</v>
      </c>
      <c r="BS223" s="40">
        <v>1576614.75</v>
      </c>
      <c r="BT223" s="40">
        <v>1036.24</v>
      </c>
      <c r="BU223" s="40">
        <v>0</v>
      </c>
      <c r="BV223" s="40">
        <v>2767200.2</v>
      </c>
      <c r="BW223" s="40">
        <v>0</v>
      </c>
      <c r="BX223" s="40">
        <v>0</v>
      </c>
      <c r="BY223" s="40">
        <v>2655060.5299999998</v>
      </c>
      <c r="BZ223" s="40">
        <v>13830540.67</v>
      </c>
      <c r="CA223" s="40">
        <v>0</v>
      </c>
      <c r="CB223" s="40">
        <v>0</v>
      </c>
      <c r="CC223" s="40">
        <v>0</v>
      </c>
      <c r="CD223" s="40">
        <v>2659732.7599999998</v>
      </c>
      <c r="CE223" s="40">
        <v>0</v>
      </c>
      <c r="CF223" s="40">
        <v>1312263.44</v>
      </c>
      <c r="CG223" s="40">
        <v>0</v>
      </c>
      <c r="CH223" s="40">
        <v>0</v>
      </c>
      <c r="CI223" s="40">
        <v>1229006.1299999999</v>
      </c>
      <c r="CJ223" s="40">
        <v>0</v>
      </c>
      <c r="CK223" s="40">
        <v>0</v>
      </c>
      <c r="CL223" s="40">
        <v>910169.39999999991</v>
      </c>
      <c r="CM223" s="40">
        <v>6111171.7300000004</v>
      </c>
      <c r="CN223" s="40">
        <v>86396105.709999993</v>
      </c>
      <c r="CO223" s="40">
        <v>0</v>
      </c>
      <c r="CP223" s="40">
        <v>0</v>
      </c>
      <c r="CQ223" s="40">
        <v>0</v>
      </c>
      <c r="CR223" s="40">
        <v>0</v>
      </c>
      <c r="CS223" s="40">
        <v>0</v>
      </c>
      <c r="CT223" s="40">
        <v>0</v>
      </c>
      <c r="CU223" s="173" t="s">
        <v>1327</v>
      </c>
      <c r="CV223" s="40">
        <v>0</v>
      </c>
      <c r="CW223" s="40">
        <v>0</v>
      </c>
      <c r="CX223" s="40">
        <v>0</v>
      </c>
      <c r="CY223" s="40">
        <v>0</v>
      </c>
      <c r="CZ223" s="40">
        <v>0</v>
      </c>
      <c r="DA223" s="40">
        <v>0</v>
      </c>
      <c r="DB223" s="215" t="s">
        <v>1327</v>
      </c>
      <c r="DC223" s="40">
        <v>0</v>
      </c>
      <c r="DD223" s="40">
        <v>0</v>
      </c>
      <c r="DE223" s="40">
        <v>725729.84999999986</v>
      </c>
      <c r="DF223" s="40">
        <v>0</v>
      </c>
      <c r="DG223" s="40">
        <v>0</v>
      </c>
      <c r="DH223" s="40">
        <v>725729.84999999986</v>
      </c>
      <c r="DI223" s="215" t="s">
        <v>1327</v>
      </c>
      <c r="DJ223" s="40">
        <v>725729.84999999986</v>
      </c>
      <c r="DK223" s="40">
        <v>507366.32</v>
      </c>
      <c r="DL223" s="40">
        <v>0</v>
      </c>
      <c r="DM223" s="40">
        <v>507366.32</v>
      </c>
      <c r="DN223" s="40">
        <v>0</v>
      </c>
      <c r="DO223" s="40">
        <v>725729.84999999986</v>
      </c>
      <c r="DP223" s="215">
        <v>1.4303863330936115</v>
      </c>
      <c r="DQ223" s="40">
        <v>218363.52999999985</v>
      </c>
      <c r="DR223" s="40">
        <v>0</v>
      </c>
      <c r="DS223" s="40">
        <v>915415.14999999991</v>
      </c>
      <c r="DT223" s="40">
        <v>507366.32</v>
      </c>
      <c r="DU223" s="40">
        <v>0</v>
      </c>
      <c r="DV223" s="40">
        <v>1641144.9999999998</v>
      </c>
      <c r="DW223" s="215">
        <v>3.2346352828465235</v>
      </c>
      <c r="DX223" s="40">
        <v>1133778.6799999997</v>
      </c>
      <c r="DY223" s="40">
        <v>959023.49</v>
      </c>
      <c r="DZ223" s="40">
        <v>0</v>
      </c>
      <c r="EA223" s="40">
        <v>1466389.81</v>
      </c>
      <c r="EB223" s="40">
        <v>0</v>
      </c>
      <c r="EC223" s="40">
        <v>1641144.9999999998</v>
      </c>
      <c r="ED223" s="215">
        <v>1.1191737618525865</v>
      </c>
      <c r="EE223" s="40">
        <v>174755.18999999971</v>
      </c>
      <c r="EF223" s="40">
        <v>0</v>
      </c>
      <c r="EG223" s="40">
        <v>0</v>
      </c>
      <c r="EH223" s="40">
        <v>1466389.81</v>
      </c>
      <c r="EI223" s="40">
        <v>0</v>
      </c>
      <c r="EJ223" s="40">
        <v>1641144.9999999998</v>
      </c>
      <c r="EK223" s="215">
        <v>1.1191737618525865</v>
      </c>
      <c r="EL223" s="40">
        <v>174755.18999999971</v>
      </c>
      <c r="EM223" s="40">
        <v>0</v>
      </c>
      <c r="EN223" s="40">
        <v>2390419.64</v>
      </c>
      <c r="EO223" s="40">
        <v>1466389.81</v>
      </c>
      <c r="EP223" s="40">
        <v>0</v>
      </c>
      <c r="EQ223" s="40">
        <v>4031564.6399999997</v>
      </c>
      <c r="ER223" s="215">
        <v>2.7493130493044</v>
      </c>
      <c r="ES223" s="40">
        <v>2565174.8299999996</v>
      </c>
      <c r="ET223" s="40">
        <v>1128035.99</v>
      </c>
      <c r="EU223" s="40">
        <v>0</v>
      </c>
      <c r="EV223" s="40">
        <v>2594425.7999999998</v>
      </c>
      <c r="EW223" s="40">
        <v>0</v>
      </c>
      <c r="EX223" s="40">
        <v>4031564.6399999997</v>
      </c>
      <c r="EY223" s="215">
        <v>1.5539332980731229</v>
      </c>
      <c r="EZ223" s="40">
        <v>1437138.8399999999</v>
      </c>
      <c r="FA223" s="40">
        <v>0</v>
      </c>
      <c r="FB223" s="40">
        <v>0</v>
      </c>
      <c r="FC223" s="40">
        <v>2594425.7999999998</v>
      </c>
      <c r="FD223" s="40">
        <v>0</v>
      </c>
      <c r="FE223" s="40">
        <v>4031564.6399999997</v>
      </c>
      <c r="FF223" s="215">
        <v>1.5539332980731229</v>
      </c>
      <c r="FG223" s="40">
        <v>1437138.8399999999</v>
      </c>
      <c r="FH223" s="40">
        <v>0</v>
      </c>
      <c r="FI223" s="40">
        <v>1761055.1700000002</v>
      </c>
      <c r="FJ223" s="40">
        <v>829469.85</v>
      </c>
      <c r="FK223" s="40">
        <v>0</v>
      </c>
      <c r="FL223" s="40">
        <v>0</v>
      </c>
      <c r="FM223" s="215">
        <v>0</v>
      </c>
      <c r="FN223" s="40">
        <v>829469.85</v>
      </c>
      <c r="FO223" s="40">
        <v>0</v>
      </c>
      <c r="FP223" s="40">
        <v>30.39</v>
      </c>
      <c r="FQ223" s="215">
        <v>3.6637859712441633E-5</v>
      </c>
      <c r="FR223" s="40">
        <v>829439.46</v>
      </c>
      <c r="FS223" s="40">
        <v>0</v>
      </c>
      <c r="FT223" s="40">
        <v>62270.879999999997</v>
      </c>
      <c r="FU223" s="215">
        <v>3.6637859712441633E-5</v>
      </c>
      <c r="FV223" s="40">
        <v>326522.99</v>
      </c>
      <c r="FW223" s="40">
        <v>0</v>
      </c>
      <c r="FX223" s="40">
        <v>936701.65</v>
      </c>
      <c r="FY223" s="215">
        <v>1.1292775138240407</v>
      </c>
      <c r="FZ223" s="40">
        <v>-107231.80000000005</v>
      </c>
      <c r="GA223" s="40">
        <v>0</v>
      </c>
      <c r="GB223" s="40">
        <v>936701.65</v>
      </c>
      <c r="GC223" s="215">
        <v>1.1292775138240407</v>
      </c>
      <c r="GD223" s="40">
        <v>-107231.80000000005</v>
      </c>
      <c r="GE223" s="283">
        <v>2594425.7999999998</v>
      </c>
      <c r="GF223" s="283">
        <v>4140521.96</v>
      </c>
      <c r="GG223" s="284">
        <v>87338433.659999996</v>
      </c>
      <c r="GH223" s="285"/>
    </row>
    <row r="224" spans="1:190" ht="75" customHeight="1" x14ac:dyDescent="0.3">
      <c r="A224" s="254" t="s">
        <v>1160</v>
      </c>
      <c r="B224" s="35">
        <v>212</v>
      </c>
      <c r="C224" s="38">
        <v>5</v>
      </c>
      <c r="D224" s="37" t="s">
        <v>143</v>
      </c>
      <c r="E224" s="37" t="s">
        <v>267</v>
      </c>
      <c r="F224" s="37" t="s">
        <v>510</v>
      </c>
      <c r="G224" s="38">
        <v>2</v>
      </c>
      <c r="H224" s="38" t="s">
        <v>1160</v>
      </c>
      <c r="I224" s="38" t="s">
        <v>50</v>
      </c>
      <c r="J224" s="38" t="s">
        <v>5</v>
      </c>
      <c r="K224" s="38" t="s">
        <v>222</v>
      </c>
      <c r="L224" s="38" t="s">
        <v>225</v>
      </c>
      <c r="M224" s="40">
        <v>82362981</v>
      </c>
      <c r="N224" s="40">
        <v>82362981</v>
      </c>
      <c r="O224" s="40">
        <v>0</v>
      </c>
      <c r="P224" s="40">
        <v>82362981</v>
      </c>
      <c r="Q224" s="40">
        <v>0</v>
      </c>
      <c r="R224" s="40">
        <v>0</v>
      </c>
      <c r="S224" s="40">
        <v>0</v>
      </c>
      <c r="T224" s="40" t="s">
        <v>5</v>
      </c>
      <c r="U224" s="40">
        <v>0</v>
      </c>
      <c r="V224" s="40">
        <v>0</v>
      </c>
      <c r="W224" s="40">
        <v>0</v>
      </c>
      <c r="X224" s="40">
        <v>0</v>
      </c>
      <c r="Y224" s="40">
        <v>0</v>
      </c>
      <c r="Z224" s="40">
        <v>0</v>
      </c>
      <c r="AA224" s="40">
        <v>485980.02</v>
      </c>
      <c r="AB224" s="40">
        <v>1773473.29</v>
      </c>
      <c r="AC224" s="40">
        <v>3555677.25</v>
      </c>
      <c r="AD224" s="40">
        <v>1957344.28</v>
      </c>
      <c r="AE224" s="40">
        <v>101667.13</v>
      </c>
      <c r="AF224" s="40">
        <v>819173.84000000008</v>
      </c>
      <c r="AG224" s="40">
        <v>877760.14999999991</v>
      </c>
      <c r="AH224" s="40">
        <v>758263.16</v>
      </c>
      <c r="AI224" s="40">
        <v>10329339.120000001</v>
      </c>
      <c r="AJ224" s="40">
        <v>10329339.120000001</v>
      </c>
      <c r="AK224" s="40">
        <v>19028264.25</v>
      </c>
      <c r="AL224" s="40">
        <v>29357603.370000001</v>
      </c>
      <c r="AM224" s="40">
        <v>2449124.36</v>
      </c>
      <c r="AN224" s="40">
        <v>1947781.94</v>
      </c>
      <c r="AO224" s="40">
        <v>1517307.02</v>
      </c>
      <c r="AP224" s="40">
        <v>400000</v>
      </c>
      <c r="AQ224" s="40">
        <v>2441399.9499999997</v>
      </c>
      <c r="AR224" s="40">
        <v>2120365.2200000002</v>
      </c>
      <c r="AS224" s="40">
        <v>1285650.21</v>
      </c>
      <c r="AT224" s="40">
        <v>1346859</v>
      </c>
      <c r="AU224" s="40">
        <v>1810736.94</v>
      </c>
      <c r="AV224" s="40">
        <v>1034759.46</v>
      </c>
      <c r="AW224" s="40">
        <v>93737</v>
      </c>
      <c r="AX224" s="40">
        <v>2850170.07</v>
      </c>
      <c r="AY224" s="40">
        <v>19297891.169999998</v>
      </c>
      <c r="AZ224" s="40">
        <v>48655494.539999999</v>
      </c>
      <c r="BA224" s="40">
        <v>2090985.72</v>
      </c>
      <c r="BB224" s="40">
        <v>523155.79000000004</v>
      </c>
      <c r="BC224" s="40">
        <v>1561007.74</v>
      </c>
      <c r="BD224" s="40">
        <v>371858.55</v>
      </c>
      <c r="BE224" s="40">
        <v>1810683.83</v>
      </c>
      <c r="BF224" s="40">
        <v>3083417.1300000004</v>
      </c>
      <c r="BG224" s="40">
        <v>2723477.8</v>
      </c>
      <c r="BH224" s="40">
        <v>1006305.4299999999</v>
      </c>
      <c r="BI224" s="40">
        <v>2381960.4499999997</v>
      </c>
      <c r="BJ224" s="40">
        <v>185193.66999999998</v>
      </c>
      <c r="BK224" s="40">
        <v>455491.36000000004</v>
      </c>
      <c r="BL224" s="40">
        <v>653111.89</v>
      </c>
      <c r="BM224" s="40">
        <v>16846649.359999996</v>
      </c>
      <c r="BN224" s="40">
        <v>506402.68999999994</v>
      </c>
      <c r="BO224" s="40">
        <v>1403135.15</v>
      </c>
      <c r="BP224" s="40">
        <v>170950.06</v>
      </c>
      <c r="BQ224" s="40">
        <v>961914.09</v>
      </c>
      <c r="BR224" s="40">
        <v>562139.1</v>
      </c>
      <c r="BS224" s="40">
        <v>311166.3</v>
      </c>
      <c r="BT224" s="40">
        <v>914267.79</v>
      </c>
      <c r="BU224" s="40">
        <v>2000000</v>
      </c>
      <c r="BV224" s="40">
        <v>82246.260000000009</v>
      </c>
      <c r="BW224" s="40">
        <v>868199.02</v>
      </c>
      <c r="BX224" s="40">
        <v>0</v>
      </c>
      <c r="BY224" s="40">
        <v>549885.88</v>
      </c>
      <c r="BZ224" s="40">
        <v>8330306.3399999989</v>
      </c>
      <c r="CA224" s="40">
        <v>-10067</v>
      </c>
      <c r="CB224" s="40">
        <v>307641.63</v>
      </c>
      <c r="CC224" s="40">
        <v>210101.88</v>
      </c>
      <c r="CD224" s="40">
        <v>822961.85</v>
      </c>
      <c r="CE224" s="40">
        <v>274566.33</v>
      </c>
      <c r="CF224" s="40">
        <v>10067</v>
      </c>
      <c r="CG224" s="40">
        <v>0</v>
      </c>
      <c r="CH224" s="40">
        <v>0</v>
      </c>
      <c r="CI224" s="40">
        <v>132645.35999999999</v>
      </c>
      <c r="CJ224" s="40">
        <v>0</v>
      </c>
      <c r="CK224" s="40">
        <v>143036.4</v>
      </c>
      <c r="CL224" s="40">
        <v>376840.77</v>
      </c>
      <c r="CM224" s="40">
        <v>2267794.2199999997</v>
      </c>
      <c r="CN224" s="40">
        <v>77867696.449999988</v>
      </c>
      <c r="CO224" s="40">
        <v>18627.810000000001</v>
      </c>
      <c r="CP224" s="40">
        <v>86516.24</v>
      </c>
      <c r="CQ224" s="40">
        <v>14918.45</v>
      </c>
      <c r="CR224" s="40">
        <v>105144.05</v>
      </c>
      <c r="CS224" s="40">
        <v>0</v>
      </c>
      <c r="CT224" s="40">
        <v>33546.26</v>
      </c>
      <c r="CU224" s="173">
        <v>0.31905048359845373</v>
      </c>
      <c r="CV224" s="40">
        <v>-71597.790000000008</v>
      </c>
      <c r="CW224" s="40">
        <v>444435.45</v>
      </c>
      <c r="CX224" s="40">
        <v>628230.31000000006</v>
      </c>
      <c r="CY224" s="40">
        <v>549579.5</v>
      </c>
      <c r="CZ224" s="40">
        <v>20569.34</v>
      </c>
      <c r="DA224" s="40">
        <v>661776.57000000007</v>
      </c>
      <c r="DB224" s="215">
        <v>1.2041507552592483</v>
      </c>
      <c r="DC224" s="40">
        <v>112197.07000000007</v>
      </c>
      <c r="DD224" s="40">
        <v>697874.76</v>
      </c>
      <c r="DE224" s="40">
        <v>355064.73</v>
      </c>
      <c r="DF224" s="40">
        <v>1247454.26</v>
      </c>
      <c r="DG224" s="40">
        <v>115847.36</v>
      </c>
      <c r="DH224" s="40">
        <v>1016841.3</v>
      </c>
      <c r="DI224" s="215">
        <v>0.81513313361886319</v>
      </c>
      <c r="DJ224" s="212">
        <v>-230612.95999999996</v>
      </c>
      <c r="DK224" s="40">
        <v>134652.85999999999</v>
      </c>
      <c r="DL224" s="40">
        <v>328783.77</v>
      </c>
      <c r="DM224" s="40">
        <v>1382107.12</v>
      </c>
      <c r="DN224" s="40">
        <v>115847.36</v>
      </c>
      <c r="DO224" s="40">
        <v>1345625.07</v>
      </c>
      <c r="DP224" s="215">
        <v>0.97360403584347355</v>
      </c>
      <c r="DQ224" s="40">
        <v>-36482.050000000047</v>
      </c>
      <c r="DR224" s="40">
        <v>131912.23000000001</v>
      </c>
      <c r="DS224" s="40">
        <v>152598.19</v>
      </c>
      <c r="DT224" s="40">
        <v>1514019.35</v>
      </c>
      <c r="DU224" s="40">
        <v>115847.36</v>
      </c>
      <c r="DV224" s="40">
        <v>1498223.26</v>
      </c>
      <c r="DW224" s="215">
        <v>0.98956678459888903</v>
      </c>
      <c r="DX224" s="40">
        <v>-15796.090000000084</v>
      </c>
      <c r="DY224" s="40">
        <v>0</v>
      </c>
      <c r="DZ224" s="40">
        <v>54668.04</v>
      </c>
      <c r="EA224" s="40">
        <v>1514019.35</v>
      </c>
      <c r="EB224" s="40">
        <v>115847.36</v>
      </c>
      <c r="EC224" s="40">
        <v>1552891.3</v>
      </c>
      <c r="ED224" s="215">
        <v>1.0256746718593788</v>
      </c>
      <c r="EE224" s="40">
        <v>38871.949999999953</v>
      </c>
      <c r="EF224" s="40">
        <v>15121.5</v>
      </c>
      <c r="EG224" s="40">
        <v>36778.269999999997</v>
      </c>
      <c r="EH224" s="40">
        <v>1529140.85</v>
      </c>
      <c r="EI224" s="40">
        <v>115847.36</v>
      </c>
      <c r="EJ224" s="40">
        <v>1589669.57</v>
      </c>
      <c r="EK224" s="215">
        <v>1.0395834824502923</v>
      </c>
      <c r="EL224" s="40">
        <v>60528.719999999972</v>
      </c>
      <c r="EM224" s="40">
        <v>209603.25</v>
      </c>
      <c r="EN224" s="40">
        <v>162153.72</v>
      </c>
      <c r="EO224" s="40">
        <v>1738744.1</v>
      </c>
      <c r="EP224" s="40">
        <v>115847.36</v>
      </c>
      <c r="EQ224" s="40">
        <v>1751823.29</v>
      </c>
      <c r="ER224" s="215">
        <v>1.0075222052514801</v>
      </c>
      <c r="ES224" s="40">
        <v>13079.189999999944</v>
      </c>
      <c r="ET224" s="40">
        <v>0</v>
      </c>
      <c r="EU224" s="40">
        <v>15628.7</v>
      </c>
      <c r="EV224" s="40">
        <v>1738744.1</v>
      </c>
      <c r="EW224" s="40">
        <v>115847.36</v>
      </c>
      <c r="EX224" s="40">
        <v>1767451.99</v>
      </c>
      <c r="EY224" s="215">
        <v>1.0165107044791697</v>
      </c>
      <c r="EZ224" s="40">
        <v>28707.889999999898</v>
      </c>
      <c r="FA224" s="40">
        <v>0</v>
      </c>
      <c r="FB224" s="40">
        <v>0</v>
      </c>
      <c r="FC224" s="40">
        <v>1738744.1</v>
      </c>
      <c r="FD224" s="40">
        <v>115847.36</v>
      </c>
      <c r="FE224" s="40">
        <v>1767451.99</v>
      </c>
      <c r="FF224" s="215">
        <v>1.0165107044791697</v>
      </c>
      <c r="FG224" s="40">
        <v>28707.889999999898</v>
      </c>
      <c r="FH224" s="40">
        <v>0</v>
      </c>
      <c r="FI224" s="40">
        <v>0</v>
      </c>
      <c r="FJ224" s="40">
        <v>262948.68</v>
      </c>
      <c r="FK224" s="40">
        <v>0</v>
      </c>
      <c r="FL224" s="40">
        <v>0</v>
      </c>
      <c r="FM224" s="215">
        <v>0</v>
      </c>
      <c r="FN224" s="40">
        <v>262948.68</v>
      </c>
      <c r="FO224" s="40">
        <v>0</v>
      </c>
      <c r="FP224" s="40">
        <v>255848.17000000004</v>
      </c>
      <c r="FQ224" s="215">
        <v>0.97299659386006443</v>
      </c>
      <c r="FR224" s="40">
        <v>7100.5099999999511</v>
      </c>
      <c r="FS224" s="40">
        <v>0</v>
      </c>
      <c r="FT224" s="40">
        <v>0</v>
      </c>
      <c r="FU224" s="215">
        <v>0.97299659386006443</v>
      </c>
      <c r="FV224" s="40">
        <v>0</v>
      </c>
      <c r="FW224" s="40">
        <v>0</v>
      </c>
      <c r="FX224" s="40">
        <v>371746.54000000004</v>
      </c>
      <c r="FY224" s="215">
        <v>1.413760814467675</v>
      </c>
      <c r="FZ224" s="40">
        <v>-108797.86000000004</v>
      </c>
      <c r="GA224" s="40">
        <v>0</v>
      </c>
      <c r="GB224" s="40">
        <v>371746.54000000004</v>
      </c>
      <c r="GC224" s="215">
        <v>1.413760814467675</v>
      </c>
      <c r="GD224" s="40">
        <v>-108797.86000000004</v>
      </c>
      <c r="GE224" s="283">
        <v>1738744.1</v>
      </c>
      <c r="GF224" s="283">
        <v>141848.12</v>
      </c>
      <c r="GG224" s="284">
        <v>77980836.679999992</v>
      </c>
      <c r="GH224" s="285"/>
    </row>
    <row r="225" spans="1:190" ht="75" customHeight="1" x14ac:dyDescent="0.3">
      <c r="A225" s="254" t="s">
        <v>1221</v>
      </c>
      <c r="B225" s="35">
        <v>213</v>
      </c>
      <c r="C225" s="35">
        <v>9</v>
      </c>
      <c r="D225" s="36" t="s">
        <v>167</v>
      </c>
      <c r="E225" s="37" t="s">
        <v>312</v>
      </c>
      <c r="F225" s="37" t="s">
        <v>558</v>
      </c>
      <c r="G225" s="38" t="s">
        <v>33</v>
      </c>
      <c r="H225" s="38" t="s">
        <v>1221</v>
      </c>
      <c r="I225" s="38" t="s">
        <v>67</v>
      </c>
      <c r="J225" s="38" t="s">
        <v>4</v>
      </c>
      <c r="K225" s="38" t="s">
        <v>222</v>
      </c>
      <c r="L225" s="38" t="s">
        <v>225</v>
      </c>
      <c r="M225" s="40">
        <v>4446397</v>
      </c>
      <c r="N225" s="40">
        <v>4446397</v>
      </c>
      <c r="O225" s="40">
        <v>0</v>
      </c>
      <c r="P225" s="40">
        <v>0</v>
      </c>
      <c r="Q225" s="98">
        <v>4446397</v>
      </c>
      <c r="R225" s="40">
        <v>0</v>
      </c>
      <c r="S225" s="40">
        <v>0</v>
      </c>
      <c r="T225" s="40" t="s">
        <v>4</v>
      </c>
      <c r="U225" s="40">
        <v>0</v>
      </c>
      <c r="V225" s="40">
        <v>0</v>
      </c>
      <c r="W225" s="40">
        <v>0</v>
      </c>
      <c r="X225" s="40">
        <v>0</v>
      </c>
      <c r="Y225" s="40">
        <v>0</v>
      </c>
      <c r="Z225" s="40">
        <v>0</v>
      </c>
      <c r="AA225" s="40">
        <v>0</v>
      </c>
      <c r="AB225" s="40">
        <v>72105.440000000002</v>
      </c>
      <c r="AC225" s="40">
        <v>0</v>
      </c>
      <c r="AD225" s="40">
        <v>0</v>
      </c>
      <c r="AE225" s="40">
        <v>66937.789999999994</v>
      </c>
      <c r="AF225" s="40">
        <v>0</v>
      </c>
      <c r="AG225" s="40">
        <v>83990.46</v>
      </c>
      <c r="AH225" s="40">
        <v>0</v>
      </c>
      <c r="AI225" s="40">
        <v>223033.69</v>
      </c>
      <c r="AJ225" s="40">
        <v>223033.69</v>
      </c>
      <c r="AK225" s="40">
        <v>396369.27</v>
      </c>
      <c r="AL225" s="40">
        <v>619402.96</v>
      </c>
      <c r="AM225" s="40">
        <v>153160.16</v>
      </c>
      <c r="AN225" s="40">
        <v>0</v>
      </c>
      <c r="AO225" s="40">
        <v>189233.64</v>
      </c>
      <c r="AP225" s="40">
        <v>0</v>
      </c>
      <c r="AQ225" s="40">
        <v>0</v>
      </c>
      <c r="AR225" s="40">
        <v>81112.59</v>
      </c>
      <c r="AS225" s="40">
        <v>0</v>
      </c>
      <c r="AT225" s="40">
        <v>0</v>
      </c>
      <c r="AU225" s="40">
        <v>116546.8</v>
      </c>
      <c r="AV225" s="40">
        <v>0</v>
      </c>
      <c r="AW225" s="40">
        <v>0</v>
      </c>
      <c r="AX225" s="40">
        <v>112253.07</v>
      </c>
      <c r="AY225" s="40">
        <v>652306.26</v>
      </c>
      <c r="AZ225" s="40">
        <v>1271709.22</v>
      </c>
      <c r="BA225" s="40">
        <v>0</v>
      </c>
      <c r="BB225" s="40">
        <v>0</v>
      </c>
      <c r="BC225" s="40">
        <v>0</v>
      </c>
      <c r="BD225" s="40">
        <v>219510.76</v>
      </c>
      <c r="BE225" s="40">
        <v>0</v>
      </c>
      <c r="BF225" s="40">
        <v>102857.84</v>
      </c>
      <c r="BG225" s="40">
        <v>0</v>
      </c>
      <c r="BH225" s="40">
        <v>156633.39000000001</v>
      </c>
      <c r="BI225" s="40">
        <v>0</v>
      </c>
      <c r="BJ225" s="40">
        <v>0</v>
      </c>
      <c r="BK225" s="40">
        <v>0</v>
      </c>
      <c r="BL225" s="40">
        <v>95358.81</v>
      </c>
      <c r="BM225" s="40">
        <v>574360.80000000005</v>
      </c>
      <c r="BN225" s="40">
        <v>0</v>
      </c>
      <c r="BO225" s="40">
        <v>0</v>
      </c>
      <c r="BP225" s="40">
        <v>113091.41</v>
      </c>
      <c r="BQ225" s="40">
        <v>0</v>
      </c>
      <c r="BR225" s="40">
        <v>85085.14</v>
      </c>
      <c r="BS225" s="40">
        <v>0</v>
      </c>
      <c r="BT225" s="40">
        <v>0</v>
      </c>
      <c r="BU225" s="40">
        <v>0</v>
      </c>
      <c r="BV225" s="40">
        <v>0</v>
      </c>
      <c r="BW225" s="40">
        <v>0</v>
      </c>
      <c r="BX225" s="40">
        <v>0</v>
      </c>
      <c r="BY225" s="40">
        <v>356843.92</v>
      </c>
      <c r="BZ225" s="40">
        <v>555020.47</v>
      </c>
      <c r="CA225" s="40">
        <v>0</v>
      </c>
      <c r="CB225" s="40">
        <v>0</v>
      </c>
      <c r="CC225" s="40">
        <v>238193.38</v>
      </c>
      <c r="CD225" s="40">
        <v>0</v>
      </c>
      <c r="CE225" s="40">
        <v>0</v>
      </c>
      <c r="CF225" s="40">
        <v>0</v>
      </c>
      <c r="CG225" s="40">
        <v>0</v>
      </c>
      <c r="CH225" s="40">
        <v>0</v>
      </c>
      <c r="CI225" s="40">
        <v>263552.21999999997</v>
      </c>
      <c r="CJ225" s="40">
        <v>0</v>
      </c>
      <c r="CK225" s="40">
        <v>0</v>
      </c>
      <c r="CL225" s="40">
        <v>0</v>
      </c>
      <c r="CM225" s="40">
        <v>501745.6</v>
      </c>
      <c r="CN225" s="40">
        <v>3869273.3200000003</v>
      </c>
      <c r="CO225" s="40">
        <v>0</v>
      </c>
      <c r="CP225" s="40">
        <v>0</v>
      </c>
      <c r="CQ225" s="40">
        <v>0</v>
      </c>
      <c r="CR225" s="40">
        <v>0</v>
      </c>
      <c r="CS225" s="40">
        <v>0</v>
      </c>
      <c r="CT225" s="40">
        <v>0</v>
      </c>
      <c r="CU225" s="173" t="s">
        <v>1327</v>
      </c>
      <c r="CV225" s="40">
        <v>0</v>
      </c>
      <c r="CW225" s="40">
        <v>404774.28</v>
      </c>
      <c r="CX225" s="40">
        <v>0</v>
      </c>
      <c r="CY225" s="40">
        <v>404774.28</v>
      </c>
      <c r="CZ225" s="40">
        <v>0</v>
      </c>
      <c r="DA225" s="40">
        <v>0</v>
      </c>
      <c r="DB225" s="215">
        <v>0</v>
      </c>
      <c r="DC225" s="212">
        <v>-404774.28</v>
      </c>
      <c r="DD225" s="40">
        <v>0</v>
      </c>
      <c r="DE225" s="40">
        <v>403150.71</v>
      </c>
      <c r="DF225" s="40">
        <v>404774.28</v>
      </c>
      <c r="DG225" s="40">
        <v>0</v>
      </c>
      <c r="DH225" s="40">
        <v>403150.71</v>
      </c>
      <c r="DI225" s="215">
        <v>0.99598894969314744</v>
      </c>
      <c r="DJ225" s="40">
        <v>-1623.570000000007</v>
      </c>
      <c r="DK225" s="40">
        <v>0</v>
      </c>
      <c r="DL225" s="40">
        <v>0</v>
      </c>
      <c r="DM225" s="40">
        <v>404774.28</v>
      </c>
      <c r="DN225" s="40">
        <v>0</v>
      </c>
      <c r="DO225" s="40">
        <v>403150.71</v>
      </c>
      <c r="DP225" s="215">
        <v>0.99598894969314744</v>
      </c>
      <c r="DQ225" s="40">
        <v>-1623.570000000007</v>
      </c>
      <c r="DR225" s="40">
        <v>0</v>
      </c>
      <c r="DS225" s="40">
        <v>0</v>
      </c>
      <c r="DT225" s="40">
        <v>404774.28</v>
      </c>
      <c r="DU225" s="40">
        <v>0</v>
      </c>
      <c r="DV225" s="40">
        <v>403150.71</v>
      </c>
      <c r="DW225" s="215">
        <v>0.99598894969314744</v>
      </c>
      <c r="DX225" s="40">
        <v>-1623.570000000007</v>
      </c>
      <c r="DY225" s="40">
        <v>0</v>
      </c>
      <c r="DZ225" s="40">
        <v>0</v>
      </c>
      <c r="EA225" s="40">
        <v>404774.28</v>
      </c>
      <c r="EB225" s="40">
        <v>0</v>
      </c>
      <c r="EC225" s="40">
        <v>403150.71</v>
      </c>
      <c r="ED225" s="215">
        <v>0.99598894969314744</v>
      </c>
      <c r="EE225" s="40">
        <v>-1623.570000000007</v>
      </c>
      <c r="EF225" s="40">
        <v>0</v>
      </c>
      <c r="EG225" s="40">
        <v>0</v>
      </c>
      <c r="EH225" s="40">
        <v>404774.28</v>
      </c>
      <c r="EI225" s="40">
        <v>0</v>
      </c>
      <c r="EJ225" s="40">
        <v>403150.71</v>
      </c>
      <c r="EK225" s="215">
        <v>0.99598894969314744</v>
      </c>
      <c r="EL225" s="40">
        <v>-1623.570000000007</v>
      </c>
      <c r="EM225" s="40">
        <v>349659.58</v>
      </c>
      <c r="EN225" s="40">
        <v>250063.95</v>
      </c>
      <c r="EO225" s="40">
        <v>754433.8600000001</v>
      </c>
      <c r="EP225" s="40">
        <v>0</v>
      </c>
      <c r="EQ225" s="40">
        <v>653214.66</v>
      </c>
      <c r="ER225" s="215">
        <v>0.86583422965665924</v>
      </c>
      <c r="ES225" s="40">
        <v>-101219.20000000007</v>
      </c>
      <c r="ET225" s="40">
        <v>0</v>
      </c>
      <c r="EU225" s="40">
        <v>0</v>
      </c>
      <c r="EV225" s="40">
        <v>754433.8600000001</v>
      </c>
      <c r="EW225" s="40">
        <v>0</v>
      </c>
      <c r="EX225" s="40">
        <v>653214.66</v>
      </c>
      <c r="EY225" s="215">
        <v>0.86583422965665924</v>
      </c>
      <c r="EZ225" s="40">
        <v>-101219.20000000007</v>
      </c>
      <c r="FA225" s="40">
        <v>0</v>
      </c>
      <c r="FB225" s="40">
        <v>0</v>
      </c>
      <c r="FC225" s="40">
        <v>754433.8600000001</v>
      </c>
      <c r="FD225" s="40">
        <v>0</v>
      </c>
      <c r="FE225" s="40">
        <v>653214.66</v>
      </c>
      <c r="FF225" s="215">
        <v>0.86583422965665924</v>
      </c>
      <c r="FG225" s="40">
        <v>-101219.20000000007</v>
      </c>
      <c r="FH225" s="40">
        <v>0</v>
      </c>
      <c r="FI225" s="40">
        <v>313222.57</v>
      </c>
      <c r="FJ225" s="40">
        <v>461698.94</v>
      </c>
      <c r="FK225" s="40">
        <v>0</v>
      </c>
      <c r="FL225" s="40">
        <v>0</v>
      </c>
      <c r="FM225" s="215">
        <v>0</v>
      </c>
      <c r="FN225" s="40">
        <v>461698.94</v>
      </c>
      <c r="FO225" s="40">
        <v>0</v>
      </c>
      <c r="FP225" s="40">
        <v>0</v>
      </c>
      <c r="FQ225" s="215">
        <v>0</v>
      </c>
      <c r="FR225" s="40">
        <v>461698.94</v>
      </c>
      <c r="FS225" s="40">
        <v>0</v>
      </c>
      <c r="FT225" s="40">
        <v>554895.89999999991</v>
      </c>
      <c r="FU225" s="215">
        <v>0</v>
      </c>
      <c r="FV225" s="40">
        <v>137797.98000000004</v>
      </c>
      <c r="FW225" s="40">
        <v>0</v>
      </c>
      <c r="FX225" s="40">
        <v>577123.68000000005</v>
      </c>
      <c r="FY225" s="215">
        <v>1.2500000108295679</v>
      </c>
      <c r="FZ225" s="40">
        <v>-115424.74000000005</v>
      </c>
      <c r="GA225" s="40">
        <v>0</v>
      </c>
      <c r="GB225" s="40">
        <v>577123.68000000005</v>
      </c>
      <c r="GC225" s="215">
        <v>1.2500000108295679</v>
      </c>
      <c r="GD225" s="40">
        <v>-115424.74000000005</v>
      </c>
      <c r="GE225" s="283">
        <v>754433.8600000001</v>
      </c>
      <c r="GF225" s="283">
        <v>789127.05</v>
      </c>
      <c r="GG225" s="284">
        <v>4446397</v>
      </c>
      <c r="GH225" s="285"/>
    </row>
    <row r="226" spans="1:190" ht="75" customHeight="1" x14ac:dyDescent="0.3">
      <c r="A226" s="254" t="s">
        <v>1140</v>
      </c>
      <c r="B226" s="35">
        <v>214</v>
      </c>
      <c r="C226" s="38">
        <v>5</v>
      </c>
      <c r="D226" s="37" t="s">
        <v>77</v>
      </c>
      <c r="E226" s="37" t="s">
        <v>259</v>
      </c>
      <c r="F226" s="37" t="s">
        <v>500</v>
      </c>
      <c r="G226" s="41">
        <v>3</v>
      </c>
      <c r="H226" s="38" t="s">
        <v>1140</v>
      </c>
      <c r="I226" s="41" t="s">
        <v>50</v>
      </c>
      <c r="J226" s="41" t="s">
        <v>6</v>
      </c>
      <c r="K226" s="38" t="s">
        <v>221</v>
      </c>
      <c r="L226" s="38" t="s">
        <v>225</v>
      </c>
      <c r="M226" s="40">
        <v>41478011</v>
      </c>
      <c r="N226" s="40">
        <v>41478011</v>
      </c>
      <c r="O226" s="40">
        <v>41478011</v>
      </c>
      <c r="P226" s="40">
        <v>0</v>
      </c>
      <c r="Q226" s="40">
        <v>0</v>
      </c>
      <c r="R226" s="40">
        <v>0</v>
      </c>
      <c r="S226" s="40">
        <v>0</v>
      </c>
      <c r="T226" s="40" t="s">
        <v>6</v>
      </c>
      <c r="U226" s="40">
        <v>0</v>
      </c>
      <c r="V226" s="40">
        <v>0</v>
      </c>
      <c r="W226" s="40">
        <v>0</v>
      </c>
      <c r="X226" s="40">
        <v>0</v>
      </c>
      <c r="Y226" s="40">
        <v>0</v>
      </c>
      <c r="Z226" s="40">
        <v>0</v>
      </c>
      <c r="AA226" s="40">
        <v>0</v>
      </c>
      <c r="AB226" s="40">
        <v>0</v>
      </c>
      <c r="AC226" s="40">
        <v>0</v>
      </c>
      <c r="AD226" s="40">
        <v>0</v>
      </c>
      <c r="AE226" s="40">
        <v>0</v>
      </c>
      <c r="AF226" s="40">
        <v>0</v>
      </c>
      <c r="AG226" s="40">
        <v>0</v>
      </c>
      <c r="AH226" s="40">
        <v>0</v>
      </c>
      <c r="AI226" s="40">
        <v>0</v>
      </c>
      <c r="AJ226" s="40">
        <v>0</v>
      </c>
      <c r="AK226" s="40">
        <v>7384400</v>
      </c>
      <c r="AL226" s="40">
        <v>7384400</v>
      </c>
      <c r="AM226" s="40">
        <v>0</v>
      </c>
      <c r="AN226" s="40">
        <v>0</v>
      </c>
      <c r="AO226" s="40">
        <v>0</v>
      </c>
      <c r="AP226" s="40">
        <v>0</v>
      </c>
      <c r="AQ226" s="40">
        <v>0</v>
      </c>
      <c r="AR226" s="40">
        <v>0</v>
      </c>
      <c r="AS226" s="40">
        <v>0</v>
      </c>
      <c r="AT226" s="40">
        <v>0</v>
      </c>
      <c r="AU226" s="40">
        <v>0</v>
      </c>
      <c r="AV226" s="40">
        <v>0</v>
      </c>
      <c r="AW226" s="40">
        <v>0</v>
      </c>
      <c r="AX226" s="40">
        <v>0</v>
      </c>
      <c r="AY226" s="40">
        <v>0</v>
      </c>
      <c r="AZ226" s="40">
        <v>7384400</v>
      </c>
      <c r="BA226" s="40">
        <v>2235332.81</v>
      </c>
      <c r="BB226" s="40">
        <v>2090236.75</v>
      </c>
      <c r="BC226" s="40">
        <v>1991702.68</v>
      </c>
      <c r="BD226" s="40">
        <v>1601203.89</v>
      </c>
      <c r="BE226" s="40">
        <v>1773364.85</v>
      </c>
      <c r="BF226" s="40">
        <v>1977153.15</v>
      </c>
      <c r="BG226" s="40">
        <v>879185.19</v>
      </c>
      <c r="BH226" s="40">
        <v>1362784.81</v>
      </c>
      <c r="BI226" s="40">
        <v>2002279.17</v>
      </c>
      <c r="BJ226" s="40">
        <v>312980.11</v>
      </c>
      <c r="BK226" s="40">
        <v>878072.7</v>
      </c>
      <c r="BL226" s="40">
        <v>1376125.36</v>
      </c>
      <c r="BM226" s="40">
        <v>18480421.469999999</v>
      </c>
      <c r="BN226" s="40">
        <v>543765.1</v>
      </c>
      <c r="BO226" s="40">
        <v>189477.26</v>
      </c>
      <c r="BP226" s="40">
        <v>0</v>
      </c>
      <c r="BQ226" s="40">
        <v>18922.990000000002</v>
      </c>
      <c r="BR226" s="40">
        <v>7569.19</v>
      </c>
      <c r="BS226" s="40">
        <v>9843.2999999999993</v>
      </c>
      <c r="BT226" s="40">
        <v>0</v>
      </c>
      <c r="BU226" s="40">
        <v>31787.27</v>
      </c>
      <c r="BV226" s="40">
        <v>37668.75</v>
      </c>
      <c r="BW226" s="40">
        <v>9645.69</v>
      </c>
      <c r="BX226" s="40">
        <v>0</v>
      </c>
      <c r="BY226" s="40">
        <v>0</v>
      </c>
      <c r="BZ226" s="40">
        <v>848679.54999999993</v>
      </c>
      <c r="CA226" s="40">
        <v>494797.89</v>
      </c>
      <c r="CB226" s="40">
        <v>0</v>
      </c>
      <c r="CC226" s="40">
        <v>49548.06</v>
      </c>
      <c r="CD226" s="40">
        <v>0</v>
      </c>
      <c r="CE226" s="40">
        <v>396950</v>
      </c>
      <c r="CF226" s="40">
        <v>736426.90999999992</v>
      </c>
      <c r="CG226" s="40">
        <v>46842.57</v>
      </c>
      <c r="CH226" s="40">
        <v>401250.9</v>
      </c>
      <c r="CI226" s="40">
        <v>18841.2</v>
      </c>
      <c r="CJ226" s="40">
        <v>8910.6200000000008</v>
      </c>
      <c r="CK226" s="40">
        <v>104738.27</v>
      </c>
      <c r="CL226" s="40">
        <v>3284653.57</v>
      </c>
      <c r="CM226" s="40">
        <v>5542959.9900000002</v>
      </c>
      <c r="CN226" s="40">
        <v>40316338.030000001</v>
      </c>
      <c r="CO226" s="40">
        <v>1883842.4300000002</v>
      </c>
      <c r="CP226" s="40">
        <v>16922.57</v>
      </c>
      <c r="CQ226" s="40">
        <v>16922.57</v>
      </c>
      <c r="CR226" s="40">
        <v>1900765.0000000002</v>
      </c>
      <c r="CS226" s="40">
        <v>0</v>
      </c>
      <c r="CT226" s="40">
        <v>1900765.0000000002</v>
      </c>
      <c r="CU226" s="173">
        <v>1</v>
      </c>
      <c r="CV226" s="40">
        <v>0</v>
      </c>
      <c r="CW226" s="40">
        <v>12500</v>
      </c>
      <c r="CX226" s="40">
        <v>0</v>
      </c>
      <c r="CY226" s="40">
        <v>1913265.0000000002</v>
      </c>
      <c r="CZ226" s="40">
        <v>0</v>
      </c>
      <c r="DA226" s="40">
        <v>1900765.0000000002</v>
      </c>
      <c r="DB226" s="215">
        <v>0.99346666562133312</v>
      </c>
      <c r="DC226" s="40">
        <v>-12500</v>
      </c>
      <c r="DD226" s="40">
        <v>648706.75</v>
      </c>
      <c r="DE226" s="40">
        <v>916961.39</v>
      </c>
      <c r="DF226" s="40">
        <v>2561971.75</v>
      </c>
      <c r="DG226" s="40">
        <v>0</v>
      </c>
      <c r="DH226" s="40">
        <v>2817726.39</v>
      </c>
      <c r="DI226" s="215">
        <v>1.0998272678065244</v>
      </c>
      <c r="DJ226" s="40">
        <v>255754.64000000013</v>
      </c>
      <c r="DK226" s="40">
        <v>238721.95</v>
      </c>
      <c r="DL226" s="40">
        <v>620556.76</v>
      </c>
      <c r="DM226" s="40">
        <v>2800693.7</v>
      </c>
      <c r="DN226" s="40">
        <v>0</v>
      </c>
      <c r="DO226" s="40">
        <v>3438283.1500000004</v>
      </c>
      <c r="DP226" s="215">
        <v>1.2276541165497676</v>
      </c>
      <c r="DQ226" s="40">
        <v>637589.45000000019</v>
      </c>
      <c r="DR226" s="40">
        <v>0</v>
      </c>
      <c r="DS226" s="40">
        <v>0</v>
      </c>
      <c r="DT226" s="40">
        <v>2800693.7</v>
      </c>
      <c r="DU226" s="40">
        <v>0</v>
      </c>
      <c r="DV226" s="40">
        <v>3438283.1500000004</v>
      </c>
      <c r="DW226" s="215">
        <v>1.2276541165497676</v>
      </c>
      <c r="DX226" s="40">
        <v>637589.45000000019</v>
      </c>
      <c r="DY226" s="40">
        <v>319459.65999999997</v>
      </c>
      <c r="DZ226" s="40">
        <v>1246536.8600000001</v>
      </c>
      <c r="EA226" s="40">
        <v>3120153.3600000003</v>
      </c>
      <c r="EB226" s="40">
        <v>0</v>
      </c>
      <c r="EC226" s="40">
        <v>4684820.0100000007</v>
      </c>
      <c r="ED226" s="215">
        <v>1.5014710719219264</v>
      </c>
      <c r="EE226" s="40">
        <v>1564666.6500000004</v>
      </c>
      <c r="EF226" s="40">
        <v>932656.59</v>
      </c>
      <c r="EG226" s="40">
        <v>18615</v>
      </c>
      <c r="EH226" s="40">
        <v>4052809.95</v>
      </c>
      <c r="EI226" s="40">
        <v>0</v>
      </c>
      <c r="EJ226" s="40">
        <v>4703435.0100000007</v>
      </c>
      <c r="EK226" s="215">
        <v>1.1605367801665609</v>
      </c>
      <c r="EL226" s="40">
        <v>650625.06000000052</v>
      </c>
      <c r="EM226" s="40">
        <v>0</v>
      </c>
      <c r="EN226" s="40">
        <v>1129533.8399999999</v>
      </c>
      <c r="EO226" s="40">
        <v>4052809.95</v>
      </c>
      <c r="EP226" s="40">
        <v>0</v>
      </c>
      <c r="EQ226" s="40">
        <v>5832968.8500000006</v>
      </c>
      <c r="ER226" s="215">
        <v>1.4392406557331907</v>
      </c>
      <c r="ES226" s="40">
        <v>1780158.9000000004</v>
      </c>
      <c r="ET226" s="40">
        <v>239728.47</v>
      </c>
      <c r="EU226" s="40">
        <v>353252.35</v>
      </c>
      <c r="EV226" s="40">
        <v>4292538.42</v>
      </c>
      <c r="EW226" s="40">
        <v>0</v>
      </c>
      <c r="EX226" s="40">
        <v>6186221.2000000002</v>
      </c>
      <c r="EY226" s="215">
        <v>1.4411568621440551</v>
      </c>
      <c r="EZ226" s="40">
        <v>1893682.7800000003</v>
      </c>
      <c r="FA226" s="40">
        <v>0</v>
      </c>
      <c r="FB226" s="40">
        <v>1593782.1199999999</v>
      </c>
      <c r="FC226" s="40">
        <v>4292538.42</v>
      </c>
      <c r="FD226" s="40">
        <v>0</v>
      </c>
      <c r="FE226" s="40">
        <v>7780003.3200000003</v>
      </c>
      <c r="FF226" s="215">
        <v>1.8124481504349588</v>
      </c>
      <c r="FG226" s="40">
        <v>3487464.9000000004</v>
      </c>
      <c r="FH226" s="40">
        <v>650826.62</v>
      </c>
      <c r="FI226" s="40">
        <v>279873.7</v>
      </c>
      <c r="FJ226" s="40">
        <v>1041264.75</v>
      </c>
      <c r="FK226" s="40">
        <v>0</v>
      </c>
      <c r="FL226" s="40">
        <v>0</v>
      </c>
      <c r="FM226" s="215">
        <v>0</v>
      </c>
      <c r="FN226" s="40">
        <v>1041264.75</v>
      </c>
      <c r="FO226" s="40">
        <v>0</v>
      </c>
      <c r="FP226" s="40">
        <v>0</v>
      </c>
      <c r="FQ226" s="215">
        <v>0</v>
      </c>
      <c r="FR226" s="40">
        <v>1041264.75</v>
      </c>
      <c r="FS226" s="40">
        <v>0</v>
      </c>
      <c r="FT226" s="40">
        <v>0</v>
      </c>
      <c r="FU226" s="215">
        <v>0.56756820971803768</v>
      </c>
      <c r="FV226" s="40">
        <v>697738.28</v>
      </c>
      <c r="FW226" s="40">
        <v>0</v>
      </c>
      <c r="FX226" s="40">
        <v>1161628.8900000001</v>
      </c>
      <c r="FY226" s="215">
        <v>1.1155941752565812</v>
      </c>
      <c r="FZ226" s="40">
        <v>-120364.14000000001</v>
      </c>
      <c r="GA226" s="40">
        <v>0</v>
      </c>
      <c r="GB226" s="40">
        <v>1161628.8900000001</v>
      </c>
      <c r="GC226" s="215">
        <v>1.1155941752565812</v>
      </c>
      <c r="GD226" s="40">
        <v>-120364.14000000001</v>
      </c>
      <c r="GE226" s="283">
        <v>4943365.04</v>
      </c>
      <c r="GF226" s="283">
        <v>4278140.87</v>
      </c>
      <c r="GG226" s="284">
        <v>41477966.920000002</v>
      </c>
      <c r="GH226" s="285"/>
    </row>
    <row r="227" spans="1:190" ht="75" customHeight="1" x14ac:dyDescent="0.3">
      <c r="A227" s="254" t="s">
        <v>1207</v>
      </c>
      <c r="B227" s="35">
        <v>215</v>
      </c>
      <c r="C227" s="35">
        <v>8</v>
      </c>
      <c r="D227" s="38" t="s">
        <v>96</v>
      </c>
      <c r="E227" s="37" t="s">
        <v>298</v>
      </c>
      <c r="F227" s="37" t="s">
        <v>544</v>
      </c>
      <c r="G227" s="41" t="s">
        <v>33</v>
      </c>
      <c r="H227" s="38" t="s">
        <v>1207</v>
      </c>
      <c r="I227" s="41" t="s">
        <v>34</v>
      </c>
      <c r="J227" s="41" t="s">
        <v>4</v>
      </c>
      <c r="K227" s="38" t="s">
        <v>222</v>
      </c>
      <c r="L227" s="38" t="s">
        <v>225</v>
      </c>
      <c r="M227" s="40">
        <v>29023581</v>
      </c>
      <c r="N227" s="40">
        <v>29023581</v>
      </c>
      <c r="O227" s="40">
        <v>0</v>
      </c>
      <c r="P227" s="40">
        <v>0</v>
      </c>
      <c r="Q227" s="98">
        <v>29023581</v>
      </c>
      <c r="R227" s="40">
        <v>0</v>
      </c>
      <c r="S227" s="40">
        <v>0</v>
      </c>
      <c r="T227" s="40" t="s">
        <v>4</v>
      </c>
      <c r="U227" s="40">
        <v>0</v>
      </c>
      <c r="V227" s="40">
        <v>0</v>
      </c>
      <c r="W227" s="40">
        <v>0</v>
      </c>
      <c r="X227" s="40">
        <v>0</v>
      </c>
      <c r="Y227" s="40">
        <v>0</v>
      </c>
      <c r="Z227" s="40">
        <v>0</v>
      </c>
      <c r="AA227" s="40">
        <v>32215.77</v>
      </c>
      <c r="AB227" s="40">
        <v>0</v>
      </c>
      <c r="AC227" s="40">
        <v>48692.98</v>
      </c>
      <c r="AD227" s="40">
        <v>0</v>
      </c>
      <c r="AE227" s="40">
        <v>0</v>
      </c>
      <c r="AF227" s="40">
        <v>32562.15</v>
      </c>
      <c r="AG227" s="40">
        <v>0</v>
      </c>
      <c r="AH227" s="40">
        <v>165163.03</v>
      </c>
      <c r="AI227" s="40">
        <v>278633.93</v>
      </c>
      <c r="AJ227" s="40">
        <v>278633.93</v>
      </c>
      <c r="AK227" s="40">
        <v>4006909.53</v>
      </c>
      <c r="AL227" s="40">
        <v>4285543.46</v>
      </c>
      <c r="AM227" s="40">
        <v>0</v>
      </c>
      <c r="AN227" s="40">
        <v>0</v>
      </c>
      <c r="AO227" s="40">
        <v>1638967.46</v>
      </c>
      <c r="AP227" s="40">
        <v>0</v>
      </c>
      <c r="AQ227" s="40">
        <v>0</v>
      </c>
      <c r="AR227" s="40">
        <v>0</v>
      </c>
      <c r="AS227" s="40">
        <v>0</v>
      </c>
      <c r="AT227" s="40">
        <v>2548656.91</v>
      </c>
      <c r="AU227" s="40">
        <v>0</v>
      </c>
      <c r="AV227" s="40">
        <v>0</v>
      </c>
      <c r="AW227" s="40">
        <v>1001368.07</v>
      </c>
      <c r="AX227" s="40">
        <v>457209.02</v>
      </c>
      <c r="AY227" s="40">
        <v>5646201.4600000009</v>
      </c>
      <c r="AZ227" s="40">
        <v>9931744.9200000018</v>
      </c>
      <c r="BA227" s="40">
        <v>0</v>
      </c>
      <c r="BB227" s="40">
        <v>0</v>
      </c>
      <c r="BC227" s="40">
        <v>0</v>
      </c>
      <c r="BD227" s="40">
        <v>1737741.49</v>
      </c>
      <c r="BE227" s="40">
        <v>0</v>
      </c>
      <c r="BF227" s="40">
        <v>0</v>
      </c>
      <c r="BG227" s="40">
        <v>0</v>
      </c>
      <c r="BH227" s="40">
        <v>2319959.65</v>
      </c>
      <c r="BI227" s="40">
        <v>0</v>
      </c>
      <c r="BJ227" s="40">
        <v>0</v>
      </c>
      <c r="BK227" s="40">
        <v>0</v>
      </c>
      <c r="BL227" s="40">
        <v>756237.92</v>
      </c>
      <c r="BM227" s="40">
        <v>4813939.0599999996</v>
      </c>
      <c r="BN227" s="40">
        <v>0</v>
      </c>
      <c r="BO227" s="40">
        <v>0</v>
      </c>
      <c r="BP227" s="40">
        <v>0</v>
      </c>
      <c r="BQ227" s="40">
        <v>2369654.35</v>
      </c>
      <c r="BR227" s="40">
        <v>0</v>
      </c>
      <c r="BS227" s="40">
        <v>0</v>
      </c>
      <c r="BT227" s="40">
        <v>0</v>
      </c>
      <c r="BU227" s="40">
        <v>0</v>
      </c>
      <c r="BV227" s="40">
        <v>2801131.34</v>
      </c>
      <c r="BW227" s="40">
        <v>0</v>
      </c>
      <c r="BX227" s="40">
        <v>0</v>
      </c>
      <c r="BY227" s="40">
        <v>0</v>
      </c>
      <c r="BZ227" s="40">
        <v>5170785.6899999995</v>
      </c>
      <c r="CA227" s="40">
        <v>143384.26</v>
      </c>
      <c r="CB227" s="40">
        <v>0</v>
      </c>
      <c r="CC227" s="40">
        <v>847396.2</v>
      </c>
      <c r="CD227" s="40">
        <v>0</v>
      </c>
      <c r="CE227" s="40">
        <v>0</v>
      </c>
      <c r="CF227" s="40">
        <v>1360027.67</v>
      </c>
      <c r="CG227" s="40">
        <v>0</v>
      </c>
      <c r="CH227" s="40">
        <v>0</v>
      </c>
      <c r="CI227" s="40">
        <v>1222286.6399999999</v>
      </c>
      <c r="CJ227" s="40">
        <v>0</v>
      </c>
      <c r="CK227" s="40">
        <v>0</v>
      </c>
      <c r="CL227" s="40">
        <v>323399.75</v>
      </c>
      <c r="CM227" s="40">
        <v>3896494.5199999996</v>
      </c>
      <c r="CN227" s="40">
        <v>28457702.040000003</v>
      </c>
      <c r="CO227" s="40">
        <v>0</v>
      </c>
      <c r="CP227" s="40">
        <v>0</v>
      </c>
      <c r="CQ227" s="40">
        <v>0</v>
      </c>
      <c r="CR227" s="40">
        <v>0</v>
      </c>
      <c r="CS227" s="40">
        <v>0</v>
      </c>
      <c r="CT227" s="40">
        <v>0</v>
      </c>
      <c r="CU227" s="173" t="s">
        <v>1327</v>
      </c>
      <c r="CV227" s="40">
        <v>0</v>
      </c>
      <c r="CW227" s="40">
        <v>1469481.26</v>
      </c>
      <c r="CX227" s="40">
        <v>1469481.26</v>
      </c>
      <c r="CY227" s="40">
        <v>1469481.26</v>
      </c>
      <c r="CZ227" s="40">
        <v>0</v>
      </c>
      <c r="DA227" s="40">
        <v>1469481.26</v>
      </c>
      <c r="DB227" s="215">
        <v>1</v>
      </c>
      <c r="DC227" s="40">
        <v>0</v>
      </c>
      <c r="DD227" s="40">
        <v>0</v>
      </c>
      <c r="DE227" s="40">
        <v>0</v>
      </c>
      <c r="DF227" s="40">
        <v>1469481.26</v>
      </c>
      <c r="DG227" s="40">
        <v>0</v>
      </c>
      <c r="DH227" s="40">
        <v>1469481.26</v>
      </c>
      <c r="DI227" s="215">
        <v>1</v>
      </c>
      <c r="DJ227" s="40">
        <v>0</v>
      </c>
      <c r="DK227" s="40">
        <v>0</v>
      </c>
      <c r="DL227" s="40">
        <v>1474536.57</v>
      </c>
      <c r="DM227" s="40">
        <v>1469481.26</v>
      </c>
      <c r="DN227" s="40">
        <v>0</v>
      </c>
      <c r="DO227" s="40">
        <v>2944017.83</v>
      </c>
      <c r="DP227" s="215">
        <v>2.0034402003874483</v>
      </c>
      <c r="DQ227" s="40">
        <v>1474536.57</v>
      </c>
      <c r="DR227" s="40">
        <v>1395153.18</v>
      </c>
      <c r="DS227" s="40">
        <v>0</v>
      </c>
      <c r="DT227" s="40">
        <v>2864634.44</v>
      </c>
      <c r="DU227" s="40">
        <v>0</v>
      </c>
      <c r="DV227" s="40">
        <v>2944017.83</v>
      </c>
      <c r="DW227" s="215">
        <v>1.0277115253840208</v>
      </c>
      <c r="DX227" s="40">
        <v>79383.39000000013</v>
      </c>
      <c r="DY227" s="40">
        <v>0</v>
      </c>
      <c r="DZ227" s="40">
        <v>0</v>
      </c>
      <c r="EA227" s="40">
        <v>2864634.44</v>
      </c>
      <c r="EB227" s="40">
        <v>0</v>
      </c>
      <c r="EC227" s="40">
        <v>2944017.83</v>
      </c>
      <c r="ED227" s="215">
        <v>1.0277115253840208</v>
      </c>
      <c r="EE227" s="40">
        <v>79383.39000000013</v>
      </c>
      <c r="EF227" s="40">
        <v>939727</v>
      </c>
      <c r="EG227" s="40">
        <v>986403.28</v>
      </c>
      <c r="EH227" s="40">
        <v>3804361.44</v>
      </c>
      <c r="EI227" s="40">
        <v>0</v>
      </c>
      <c r="EJ227" s="40">
        <v>3930421.1100000003</v>
      </c>
      <c r="EK227" s="215">
        <v>1.0331355661096178</v>
      </c>
      <c r="EL227" s="40">
        <v>126059.67000000039</v>
      </c>
      <c r="EM227" s="40">
        <v>0</v>
      </c>
      <c r="EN227" s="40">
        <v>0</v>
      </c>
      <c r="EO227" s="40">
        <v>3804361.44</v>
      </c>
      <c r="EP227" s="40">
        <v>0</v>
      </c>
      <c r="EQ227" s="40">
        <v>3930421.1100000003</v>
      </c>
      <c r="ER227" s="215">
        <v>1.0331355661096178</v>
      </c>
      <c r="ES227" s="40">
        <v>126059.67000000039</v>
      </c>
      <c r="ET227" s="40">
        <v>0</v>
      </c>
      <c r="EU227" s="40">
        <v>0</v>
      </c>
      <c r="EV227" s="40">
        <v>3804361.44</v>
      </c>
      <c r="EW227" s="40">
        <v>0</v>
      </c>
      <c r="EX227" s="40">
        <v>3930421.1100000003</v>
      </c>
      <c r="EY227" s="215">
        <v>1.0331355661096178</v>
      </c>
      <c r="EZ227" s="40">
        <v>126059.67000000039</v>
      </c>
      <c r="FA227" s="40">
        <v>579712.71</v>
      </c>
      <c r="FB227" s="40">
        <v>714316.74</v>
      </c>
      <c r="FC227" s="40">
        <v>4384074.1500000004</v>
      </c>
      <c r="FD227" s="40">
        <v>0</v>
      </c>
      <c r="FE227" s="40">
        <v>4644737.8500000006</v>
      </c>
      <c r="FF227" s="215">
        <v>1.0594569551247213</v>
      </c>
      <c r="FG227" s="40">
        <v>260663.70000000019</v>
      </c>
      <c r="FH227" s="40">
        <v>0</v>
      </c>
      <c r="FI227" s="40">
        <v>0</v>
      </c>
      <c r="FJ227" s="40">
        <v>1833477.98</v>
      </c>
      <c r="FK227" s="40">
        <v>0</v>
      </c>
      <c r="FL227" s="40">
        <v>0</v>
      </c>
      <c r="FM227" s="215">
        <v>0</v>
      </c>
      <c r="FN227" s="40">
        <v>1833477.98</v>
      </c>
      <c r="FO227" s="40">
        <v>0</v>
      </c>
      <c r="FP227" s="40">
        <v>1176406.0999999999</v>
      </c>
      <c r="FQ227" s="215">
        <v>0.64162543146550355</v>
      </c>
      <c r="FR227" s="40">
        <v>657071.88000000012</v>
      </c>
      <c r="FS227" s="40">
        <v>0</v>
      </c>
      <c r="FT227" s="40">
        <v>239749.66</v>
      </c>
      <c r="FU227" s="215">
        <v>1.0760280687963322</v>
      </c>
      <c r="FV227" s="40">
        <v>243283.91</v>
      </c>
      <c r="FW227" s="40">
        <v>0</v>
      </c>
      <c r="FX227" s="40">
        <v>1972873.77</v>
      </c>
      <c r="FY227" s="215">
        <v>1.0760280687963322</v>
      </c>
      <c r="FZ227" s="40">
        <v>-139395.78999999992</v>
      </c>
      <c r="GA227" s="40">
        <v>0</v>
      </c>
      <c r="GB227" s="40">
        <v>1972873.77</v>
      </c>
      <c r="GC227" s="215">
        <v>1.0760280687963322</v>
      </c>
      <c r="GD227" s="40">
        <v>-139395.78999999992</v>
      </c>
      <c r="GE227" s="283">
        <v>4384074.1500000004</v>
      </c>
      <c r="GF227" s="283">
        <v>826542.66</v>
      </c>
      <c r="GG227" s="284">
        <v>29023581</v>
      </c>
      <c r="GH227" s="285"/>
    </row>
    <row r="228" spans="1:190" ht="75" customHeight="1" x14ac:dyDescent="0.3">
      <c r="A228" s="254" t="s">
        <v>1067</v>
      </c>
      <c r="B228" s="35">
        <v>216</v>
      </c>
      <c r="C228" s="35">
        <v>1</v>
      </c>
      <c r="D228" s="36" t="s">
        <v>38</v>
      </c>
      <c r="E228" s="37" t="s">
        <v>231</v>
      </c>
      <c r="F228" s="37" t="s">
        <v>460</v>
      </c>
      <c r="G228" s="38" t="s">
        <v>33</v>
      </c>
      <c r="H228" s="38" t="s">
        <v>1067</v>
      </c>
      <c r="I228" s="38" t="s">
        <v>34</v>
      </c>
      <c r="J228" s="38" t="s">
        <v>5</v>
      </c>
      <c r="K228" s="38" t="s">
        <v>222</v>
      </c>
      <c r="L228" s="38" t="s">
        <v>225</v>
      </c>
      <c r="M228" s="40">
        <v>111692482</v>
      </c>
      <c r="N228" s="40">
        <v>111692482</v>
      </c>
      <c r="O228" s="40">
        <v>0</v>
      </c>
      <c r="P228" s="98">
        <v>111692482</v>
      </c>
      <c r="Q228" s="40">
        <v>0</v>
      </c>
      <c r="R228" s="40">
        <v>0</v>
      </c>
      <c r="S228" s="40">
        <v>0</v>
      </c>
      <c r="T228" s="40" t="s">
        <v>5</v>
      </c>
      <c r="U228" s="40">
        <v>0</v>
      </c>
      <c r="V228" s="40">
        <v>0</v>
      </c>
      <c r="W228" s="40">
        <v>0</v>
      </c>
      <c r="X228" s="40">
        <v>0</v>
      </c>
      <c r="Y228" s="40">
        <v>0</v>
      </c>
      <c r="Z228" s="40">
        <v>0</v>
      </c>
      <c r="AA228" s="40">
        <v>0</v>
      </c>
      <c r="AB228" s="40">
        <v>0</v>
      </c>
      <c r="AC228" s="40">
        <v>0</v>
      </c>
      <c r="AD228" s="40">
        <v>0</v>
      </c>
      <c r="AE228" s="40">
        <v>0</v>
      </c>
      <c r="AF228" s="40">
        <v>1355489.1400000001</v>
      </c>
      <c r="AG228" s="40">
        <v>2134484.13</v>
      </c>
      <c r="AH228" s="40">
        <v>6879639.1699999999</v>
      </c>
      <c r="AI228" s="40">
        <v>10369612.439999999</v>
      </c>
      <c r="AJ228" s="40">
        <v>10369612.439999999</v>
      </c>
      <c r="AK228" s="40">
        <v>31513925.439999998</v>
      </c>
      <c r="AL228" s="40">
        <v>41883537.879999995</v>
      </c>
      <c r="AM228" s="40">
        <v>6198229.6999999993</v>
      </c>
      <c r="AN228" s="40">
        <v>3791899.9899999998</v>
      </c>
      <c r="AO228" s="40">
        <v>1173435.8499999999</v>
      </c>
      <c r="AP228" s="40">
        <v>6491044.4100000011</v>
      </c>
      <c r="AQ228" s="40">
        <v>2450647.25</v>
      </c>
      <c r="AR228" s="40">
        <v>1955509.85</v>
      </c>
      <c r="AS228" s="40">
        <v>2984331.52</v>
      </c>
      <c r="AT228" s="40">
        <v>300304.07</v>
      </c>
      <c r="AU228" s="40">
        <v>1486565.16</v>
      </c>
      <c r="AV228" s="40">
        <v>4019367.72</v>
      </c>
      <c r="AW228" s="40">
        <v>48323.199999999997</v>
      </c>
      <c r="AX228" s="40">
        <v>1369157.32</v>
      </c>
      <c r="AY228" s="40">
        <v>32268816.039999999</v>
      </c>
      <c r="AZ228" s="40">
        <v>74152353.919999987</v>
      </c>
      <c r="BA228" s="40">
        <v>83999.16</v>
      </c>
      <c r="BB228" s="40">
        <v>3466285.5</v>
      </c>
      <c r="BC228" s="40">
        <v>408070.28</v>
      </c>
      <c r="BD228" s="40">
        <v>1414302.0499999998</v>
      </c>
      <c r="BE228" s="40">
        <v>1585248.3399999999</v>
      </c>
      <c r="BF228" s="40">
        <v>156330.63</v>
      </c>
      <c r="BG228" s="40">
        <v>1443749.31</v>
      </c>
      <c r="BH228" s="40">
        <v>1257826.1600000001</v>
      </c>
      <c r="BI228" s="40">
        <v>587021.42000000004</v>
      </c>
      <c r="BJ228" s="40">
        <v>44238.8</v>
      </c>
      <c r="BK228" s="40">
        <v>94241.89</v>
      </c>
      <c r="BL228" s="40">
        <v>1520903.82</v>
      </c>
      <c r="BM228" s="40">
        <v>12062217.360000001</v>
      </c>
      <c r="BN228" s="40">
        <v>2513639.5900000003</v>
      </c>
      <c r="BO228" s="40">
        <v>520890.2</v>
      </c>
      <c r="BP228" s="40">
        <v>40835.879999999997</v>
      </c>
      <c r="BQ228" s="40">
        <v>1074423.5899999999</v>
      </c>
      <c r="BR228" s="40">
        <v>525630.82000000007</v>
      </c>
      <c r="BS228" s="40">
        <v>434336.38</v>
      </c>
      <c r="BT228" s="40">
        <v>484466.73000000004</v>
      </c>
      <c r="BU228" s="40">
        <v>2437108.2300000004</v>
      </c>
      <c r="BV228" s="40">
        <v>343549.64</v>
      </c>
      <c r="BW228" s="40">
        <v>1771019.4</v>
      </c>
      <c r="BX228" s="40">
        <v>844170.23</v>
      </c>
      <c r="BY228" s="40">
        <v>1732907.4100000001</v>
      </c>
      <c r="BZ228" s="40">
        <v>12722978.100000001</v>
      </c>
      <c r="CA228" s="40">
        <v>697226.97</v>
      </c>
      <c r="CB228" s="40">
        <v>602329.44999999995</v>
      </c>
      <c r="CC228" s="40">
        <v>0</v>
      </c>
      <c r="CD228" s="40">
        <v>296869.28999999998</v>
      </c>
      <c r="CE228" s="40">
        <v>1757944.45</v>
      </c>
      <c r="CF228" s="40">
        <v>358140.16999999993</v>
      </c>
      <c r="CG228" s="40">
        <v>246492.17</v>
      </c>
      <c r="CH228" s="40">
        <v>698122.01</v>
      </c>
      <c r="CI228" s="40">
        <v>25472.240000000002</v>
      </c>
      <c r="CJ228" s="40">
        <v>0</v>
      </c>
      <c r="CK228" s="40">
        <v>854768.7</v>
      </c>
      <c r="CL228" s="40">
        <v>1906062.26</v>
      </c>
      <c r="CM228" s="40">
        <v>7443427.71</v>
      </c>
      <c r="CN228" s="40">
        <v>106934254.79999998</v>
      </c>
      <c r="CO228" s="40">
        <v>75049.98</v>
      </c>
      <c r="CP228" s="40">
        <v>122072.23</v>
      </c>
      <c r="CQ228" s="40">
        <v>0</v>
      </c>
      <c r="CR228" s="40">
        <v>197122.21</v>
      </c>
      <c r="CS228" s="40">
        <v>0</v>
      </c>
      <c r="CT228" s="40">
        <v>75049.98</v>
      </c>
      <c r="CU228" s="173">
        <v>0.38072817872729814</v>
      </c>
      <c r="CV228" s="40">
        <v>-122072.23</v>
      </c>
      <c r="CW228" s="40">
        <v>0</v>
      </c>
      <c r="CX228" s="40">
        <v>63793.52</v>
      </c>
      <c r="CY228" s="40">
        <v>197122.21</v>
      </c>
      <c r="CZ228" s="40">
        <v>0</v>
      </c>
      <c r="DA228" s="40">
        <v>138843.5</v>
      </c>
      <c r="DB228" s="215">
        <v>0.70435239134139171</v>
      </c>
      <c r="DC228" s="40">
        <v>-58278.709999999992</v>
      </c>
      <c r="DD228" s="40">
        <v>0</v>
      </c>
      <c r="DE228" s="40">
        <v>0</v>
      </c>
      <c r="DF228" s="40">
        <v>197122.21</v>
      </c>
      <c r="DG228" s="40">
        <v>0</v>
      </c>
      <c r="DH228" s="40">
        <v>138843.5</v>
      </c>
      <c r="DI228" s="215">
        <v>0.70435239134139171</v>
      </c>
      <c r="DJ228" s="40">
        <v>-58278.709999999992</v>
      </c>
      <c r="DK228" s="40">
        <v>0</v>
      </c>
      <c r="DL228" s="40">
        <v>50537.91</v>
      </c>
      <c r="DM228" s="40">
        <v>197122.21</v>
      </c>
      <c r="DN228" s="40">
        <v>0</v>
      </c>
      <c r="DO228" s="40">
        <v>189381.41</v>
      </c>
      <c r="DP228" s="215">
        <v>0.96073095974319689</v>
      </c>
      <c r="DQ228" s="40">
        <v>-7740.7999999999884</v>
      </c>
      <c r="DR228" s="40">
        <v>0</v>
      </c>
      <c r="DS228" s="40">
        <v>0</v>
      </c>
      <c r="DT228" s="40">
        <v>197122.21</v>
      </c>
      <c r="DU228" s="40">
        <v>0</v>
      </c>
      <c r="DV228" s="40">
        <v>189381.41</v>
      </c>
      <c r="DW228" s="215">
        <v>0.96073095974319689</v>
      </c>
      <c r="DX228" s="40">
        <v>-7740.7999999999884</v>
      </c>
      <c r="DY228" s="40">
        <v>0</v>
      </c>
      <c r="DZ228" s="40">
        <v>0</v>
      </c>
      <c r="EA228" s="40">
        <v>197122.21</v>
      </c>
      <c r="EB228" s="40">
        <v>0</v>
      </c>
      <c r="EC228" s="40">
        <v>189381.41</v>
      </c>
      <c r="ED228" s="215">
        <v>0.96073095974319689</v>
      </c>
      <c r="EE228" s="40">
        <v>-7740.7999999999884</v>
      </c>
      <c r="EF228" s="40">
        <v>0</v>
      </c>
      <c r="EG228" s="40">
        <v>0</v>
      </c>
      <c r="EH228" s="40">
        <v>197122.21</v>
      </c>
      <c r="EI228" s="40">
        <v>0</v>
      </c>
      <c r="EJ228" s="40">
        <v>189381.41</v>
      </c>
      <c r="EK228" s="215">
        <v>0.96073095974319689</v>
      </c>
      <c r="EL228" s="40">
        <v>-7740.7999999999884</v>
      </c>
      <c r="EM228" s="40">
        <v>125514.05</v>
      </c>
      <c r="EN228" s="40">
        <v>363896.3</v>
      </c>
      <c r="EO228" s="40">
        <v>322636.26</v>
      </c>
      <c r="EP228" s="40">
        <v>0</v>
      </c>
      <c r="EQ228" s="40">
        <v>553277.71</v>
      </c>
      <c r="ER228" s="215">
        <v>1.7148652479420632</v>
      </c>
      <c r="ES228" s="40">
        <v>230641.44999999995</v>
      </c>
      <c r="ET228" s="40">
        <v>65752.31</v>
      </c>
      <c r="EU228" s="40">
        <v>0</v>
      </c>
      <c r="EV228" s="40">
        <v>388388.57</v>
      </c>
      <c r="EW228" s="40">
        <v>0</v>
      </c>
      <c r="EX228" s="40">
        <v>553277.71</v>
      </c>
      <c r="EY228" s="215">
        <v>1.4245468397795535</v>
      </c>
      <c r="EZ228" s="40">
        <v>164889.13999999996</v>
      </c>
      <c r="FA228" s="40">
        <v>0</v>
      </c>
      <c r="FB228" s="40">
        <v>0</v>
      </c>
      <c r="FC228" s="40">
        <v>388388.57</v>
      </c>
      <c r="FD228" s="40">
        <v>0</v>
      </c>
      <c r="FE228" s="40">
        <v>553277.71</v>
      </c>
      <c r="FF228" s="215">
        <v>1.4245468397795535</v>
      </c>
      <c r="FG228" s="40">
        <v>164889.13999999996</v>
      </c>
      <c r="FH228" s="40">
        <v>0</v>
      </c>
      <c r="FI228" s="40">
        <v>0</v>
      </c>
      <c r="FJ228" s="40">
        <v>3391678.03</v>
      </c>
      <c r="FK228" s="40">
        <v>0</v>
      </c>
      <c r="FL228" s="40">
        <v>0</v>
      </c>
      <c r="FM228" s="215">
        <v>0</v>
      </c>
      <c r="FN228" s="40">
        <v>3391678.03</v>
      </c>
      <c r="FO228" s="40">
        <v>0</v>
      </c>
      <c r="FP228" s="40">
        <v>0</v>
      </c>
      <c r="FQ228" s="215">
        <v>0</v>
      </c>
      <c r="FR228" s="40">
        <v>3391678.03</v>
      </c>
      <c r="FS228" s="40">
        <v>0</v>
      </c>
      <c r="FT228" s="40">
        <v>0</v>
      </c>
      <c r="FU228" s="215">
        <v>0</v>
      </c>
      <c r="FV228" s="40">
        <v>3234823.25</v>
      </c>
      <c r="FW228" s="40">
        <v>0</v>
      </c>
      <c r="FX228" s="40">
        <v>3532885.6999999997</v>
      </c>
      <c r="FY228" s="215">
        <v>1.0416335715687022</v>
      </c>
      <c r="FZ228" s="40">
        <v>-141207.66999999993</v>
      </c>
      <c r="GA228" s="40">
        <v>0</v>
      </c>
      <c r="GB228" s="40">
        <v>3532885.6999999997</v>
      </c>
      <c r="GC228" s="215">
        <v>1.0416335715687022</v>
      </c>
      <c r="GD228" s="40">
        <v>-141207.66999999993</v>
      </c>
      <c r="GE228" s="283">
        <v>388388.57</v>
      </c>
      <c r="GF228" s="283">
        <v>3681618.48</v>
      </c>
      <c r="GG228" s="284">
        <v>110450984.13999999</v>
      </c>
      <c r="GH228" s="285"/>
    </row>
    <row r="229" spans="1:190" ht="75" customHeight="1" x14ac:dyDescent="0.3">
      <c r="A229" s="254" t="s">
        <v>1063</v>
      </c>
      <c r="B229" s="35">
        <v>217</v>
      </c>
      <c r="C229" s="35">
        <v>1</v>
      </c>
      <c r="D229" s="36" t="s">
        <v>31</v>
      </c>
      <c r="E229" s="37" t="s">
        <v>32</v>
      </c>
      <c r="F229" s="37" t="s">
        <v>455</v>
      </c>
      <c r="G229" s="38">
        <v>5</v>
      </c>
      <c r="H229" s="38" t="s">
        <v>1063</v>
      </c>
      <c r="I229" s="38" t="s">
        <v>34</v>
      </c>
      <c r="J229" s="38" t="s">
        <v>5</v>
      </c>
      <c r="K229" s="38" t="s">
        <v>221</v>
      </c>
      <c r="L229" s="38" t="s">
        <v>225</v>
      </c>
      <c r="M229" s="40">
        <v>4601158</v>
      </c>
      <c r="N229" s="40">
        <v>2954256</v>
      </c>
      <c r="O229" s="40">
        <v>0</v>
      </c>
      <c r="P229" s="98">
        <v>2954256</v>
      </c>
      <c r="Q229" s="40">
        <v>0</v>
      </c>
      <c r="R229" s="40">
        <v>0</v>
      </c>
      <c r="S229" s="40">
        <v>1646902</v>
      </c>
      <c r="T229" s="40" t="s">
        <v>5</v>
      </c>
      <c r="U229" s="40">
        <v>0</v>
      </c>
      <c r="V229" s="40">
        <v>0</v>
      </c>
      <c r="W229" s="40">
        <v>0</v>
      </c>
      <c r="X229" s="40">
        <v>0</v>
      </c>
      <c r="Y229" s="40">
        <v>0</v>
      </c>
      <c r="Z229" s="40">
        <v>0</v>
      </c>
      <c r="AA229" s="40">
        <v>0</v>
      </c>
      <c r="AB229" s="40">
        <v>0</v>
      </c>
      <c r="AC229" s="40">
        <v>0</v>
      </c>
      <c r="AD229" s="40">
        <v>0</v>
      </c>
      <c r="AE229" s="40">
        <v>0</v>
      </c>
      <c r="AF229" s="40">
        <v>0</v>
      </c>
      <c r="AG229" s="40">
        <v>0</v>
      </c>
      <c r="AH229" s="40">
        <v>0</v>
      </c>
      <c r="AI229" s="40">
        <v>0</v>
      </c>
      <c r="AJ229" s="40">
        <v>0</v>
      </c>
      <c r="AK229" s="40">
        <v>0</v>
      </c>
      <c r="AL229" s="40">
        <v>0</v>
      </c>
      <c r="AM229" s="40">
        <v>0</v>
      </c>
      <c r="AN229" s="40">
        <v>0</v>
      </c>
      <c r="AO229" s="40">
        <v>0</v>
      </c>
      <c r="AP229" s="40">
        <v>0</v>
      </c>
      <c r="AQ229" s="40">
        <v>0</v>
      </c>
      <c r="AR229" s="40">
        <v>0</v>
      </c>
      <c r="AS229" s="40">
        <v>0</v>
      </c>
      <c r="AT229" s="40">
        <v>0</v>
      </c>
      <c r="AU229" s="40">
        <v>0</v>
      </c>
      <c r="AV229" s="40">
        <v>0</v>
      </c>
      <c r="AW229" s="40">
        <v>0</v>
      </c>
      <c r="AX229" s="40">
        <v>0</v>
      </c>
      <c r="AY229" s="40">
        <v>0</v>
      </c>
      <c r="AZ229" s="40">
        <v>0</v>
      </c>
      <c r="BA229" s="40">
        <v>0</v>
      </c>
      <c r="BB229" s="40">
        <v>0</v>
      </c>
      <c r="BC229" s="40">
        <v>0</v>
      </c>
      <c r="BD229" s="40">
        <v>0</v>
      </c>
      <c r="BE229" s="40">
        <v>0</v>
      </c>
      <c r="BF229" s="40">
        <v>0</v>
      </c>
      <c r="BG229" s="40">
        <v>0</v>
      </c>
      <c r="BH229" s="40">
        <v>0</v>
      </c>
      <c r="BI229" s="40">
        <v>0</v>
      </c>
      <c r="BJ229" s="40">
        <v>0</v>
      </c>
      <c r="BK229" s="40">
        <v>0</v>
      </c>
      <c r="BL229" s="40">
        <v>0</v>
      </c>
      <c r="BM229" s="40">
        <v>0</v>
      </c>
      <c r="BN229" s="40">
        <v>0</v>
      </c>
      <c r="BO229" s="40">
        <v>0</v>
      </c>
      <c r="BP229" s="40">
        <v>0</v>
      </c>
      <c r="BQ229" s="40">
        <v>0</v>
      </c>
      <c r="BR229" s="40">
        <v>0</v>
      </c>
      <c r="BS229" s="40">
        <v>0</v>
      </c>
      <c r="BT229" s="40">
        <v>0</v>
      </c>
      <c r="BU229" s="40">
        <v>0</v>
      </c>
      <c r="BV229" s="40">
        <v>0</v>
      </c>
      <c r="BW229" s="40">
        <v>0</v>
      </c>
      <c r="BX229" s="40">
        <v>0</v>
      </c>
      <c r="BY229" s="40">
        <v>0</v>
      </c>
      <c r="BZ229" s="40">
        <v>0</v>
      </c>
      <c r="CA229" s="40">
        <v>110436.05</v>
      </c>
      <c r="CB229" s="40">
        <v>164676.87</v>
      </c>
      <c r="CC229" s="40">
        <v>259419.19000000003</v>
      </c>
      <c r="CD229" s="40">
        <v>102301.82999999999</v>
      </c>
      <c r="CE229" s="40">
        <v>58079.45</v>
      </c>
      <c r="CF229" s="40">
        <v>150861.4</v>
      </c>
      <c r="CG229" s="40">
        <v>149870.59000000003</v>
      </c>
      <c r="CH229" s="40">
        <v>189558.21999999997</v>
      </c>
      <c r="CI229" s="40">
        <v>273336.48</v>
      </c>
      <c r="CJ229" s="40">
        <v>87138.950000000012</v>
      </c>
      <c r="CK229" s="40">
        <v>117895.98999999999</v>
      </c>
      <c r="CL229" s="40">
        <v>141976.61000000002</v>
      </c>
      <c r="CM229" s="40">
        <v>1805551.63</v>
      </c>
      <c r="CN229" s="40">
        <v>3770041.71</v>
      </c>
      <c r="CO229" s="40">
        <v>212826.52999999997</v>
      </c>
      <c r="CP229" s="40">
        <v>189327.44</v>
      </c>
      <c r="CQ229" s="40">
        <v>287074.52</v>
      </c>
      <c r="CR229" s="40">
        <v>402153.97</v>
      </c>
      <c r="CS229" s="40">
        <v>0</v>
      </c>
      <c r="CT229" s="40">
        <v>499901.05</v>
      </c>
      <c r="CU229" s="173">
        <v>1.2430588463418626</v>
      </c>
      <c r="CV229" s="40">
        <v>97747.080000000016</v>
      </c>
      <c r="CW229" s="40">
        <v>335209.14</v>
      </c>
      <c r="CX229" s="40">
        <v>245065.27000000005</v>
      </c>
      <c r="CY229" s="40">
        <v>737363.11</v>
      </c>
      <c r="CZ229" s="40">
        <v>0</v>
      </c>
      <c r="DA229" s="40">
        <v>744966.32000000007</v>
      </c>
      <c r="DB229" s="215">
        <v>1.0103113512147361</v>
      </c>
      <c r="DC229" s="40">
        <v>7603.2100000000792</v>
      </c>
      <c r="DD229" s="40">
        <v>153116.01</v>
      </c>
      <c r="DE229" s="40">
        <v>38308.44</v>
      </c>
      <c r="DF229" s="40">
        <v>890479.12</v>
      </c>
      <c r="DG229" s="40">
        <v>0</v>
      </c>
      <c r="DH229" s="40">
        <v>783274.76</v>
      </c>
      <c r="DI229" s="215">
        <v>0.87961047306757734</v>
      </c>
      <c r="DJ229" s="40">
        <v>-107204.35999999999</v>
      </c>
      <c r="DK229" s="40">
        <v>101875.54</v>
      </c>
      <c r="DL229" s="40">
        <v>282502.25</v>
      </c>
      <c r="DM229" s="40">
        <v>992354.66</v>
      </c>
      <c r="DN229" s="40">
        <v>0</v>
      </c>
      <c r="DO229" s="40">
        <v>1065777.01</v>
      </c>
      <c r="DP229" s="215">
        <v>1.0739880135192794</v>
      </c>
      <c r="DQ229" s="40">
        <v>73422.349999999977</v>
      </c>
      <c r="DR229" s="40">
        <v>220200.6</v>
      </c>
      <c r="DS229" s="40">
        <v>140758.06</v>
      </c>
      <c r="DT229" s="40">
        <v>1212555.26</v>
      </c>
      <c r="DU229" s="40">
        <v>0</v>
      </c>
      <c r="DV229" s="40">
        <v>1206535.07</v>
      </c>
      <c r="DW229" s="215">
        <v>0.99503512112099535</v>
      </c>
      <c r="DX229" s="40">
        <v>-6020.1899999999441</v>
      </c>
      <c r="DY229" s="40">
        <v>241515.34</v>
      </c>
      <c r="DZ229" s="40">
        <v>151496.68000000002</v>
      </c>
      <c r="EA229" s="40">
        <v>1454070.6</v>
      </c>
      <c r="EB229" s="40">
        <v>0</v>
      </c>
      <c r="EC229" s="40">
        <v>1358031.75</v>
      </c>
      <c r="ED229" s="215">
        <v>0.93395172834111351</v>
      </c>
      <c r="EE229" s="40">
        <v>-96038.850000000093</v>
      </c>
      <c r="EF229" s="40">
        <v>198210.34</v>
      </c>
      <c r="EG229" s="40">
        <v>154576.72</v>
      </c>
      <c r="EH229" s="40">
        <v>1652280.9400000002</v>
      </c>
      <c r="EI229" s="40">
        <v>0</v>
      </c>
      <c r="EJ229" s="40">
        <v>1512608.47</v>
      </c>
      <c r="EK229" s="215">
        <v>0.9154668757481399</v>
      </c>
      <c r="EL229" s="40">
        <v>-139672.4700000002</v>
      </c>
      <c r="EM229" s="40">
        <v>109806.93</v>
      </c>
      <c r="EN229" s="40">
        <v>159737.15</v>
      </c>
      <c r="EO229" s="40">
        <v>1762087.87</v>
      </c>
      <c r="EP229" s="40">
        <v>0</v>
      </c>
      <c r="EQ229" s="40">
        <v>1672345.6199999999</v>
      </c>
      <c r="ER229" s="215">
        <v>0.9490705023694419</v>
      </c>
      <c r="ES229" s="40">
        <v>-89742.250000000233</v>
      </c>
      <c r="ET229" s="40">
        <v>50944.42</v>
      </c>
      <c r="EU229" s="40">
        <v>61682.250000000007</v>
      </c>
      <c r="EV229" s="40">
        <v>1813032.29</v>
      </c>
      <c r="EW229" s="40">
        <v>0</v>
      </c>
      <c r="EX229" s="40">
        <v>1734027.8699999999</v>
      </c>
      <c r="EY229" s="215">
        <v>0.95642415171767281</v>
      </c>
      <c r="EZ229" s="40">
        <v>-79004.420000000158</v>
      </c>
      <c r="FA229" s="40">
        <v>123600.27</v>
      </c>
      <c r="FB229" s="40">
        <v>189916.50999999998</v>
      </c>
      <c r="FC229" s="40">
        <v>1936632.56</v>
      </c>
      <c r="FD229" s="40">
        <v>0</v>
      </c>
      <c r="FE229" s="40">
        <v>1923944.38</v>
      </c>
      <c r="FF229" s="215">
        <v>0.99344832868037691</v>
      </c>
      <c r="FG229" s="40">
        <v>-12688.180000000168</v>
      </c>
      <c r="FH229" s="40">
        <v>99236.06</v>
      </c>
      <c r="FI229" s="40">
        <v>40545.699999999997</v>
      </c>
      <c r="FJ229" s="40">
        <v>535031.98</v>
      </c>
      <c r="FK229" s="40">
        <v>0</v>
      </c>
      <c r="FL229" s="40">
        <v>133725.87</v>
      </c>
      <c r="FM229" s="215">
        <v>0.2499399568601488</v>
      </c>
      <c r="FN229" s="40">
        <v>401306.11</v>
      </c>
      <c r="FO229" s="40">
        <v>0</v>
      </c>
      <c r="FP229" s="40">
        <v>456540.87000000011</v>
      </c>
      <c r="FQ229" s="215">
        <v>0.85329641416948598</v>
      </c>
      <c r="FR229" s="40">
        <v>78491.10999999987</v>
      </c>
      <c r="FS229" s="40">
        <v>0</v>
      </c>
      <c r="FT229" s="40">
        <v>0</v>
      </c>
      <c r="FU229" s="215">
        <v>1.3142384498212614</v>
      </c>
      <c r="FV229" s="40">
        <v>0</v>
      </c>
      <c r="FW229" s="40">
        <v>0</v>
      </c>
      <c r="FX229" s="40">
        <v>703159.60000000009</v>
      </c>
      <c r="FY229" s="215">
        <v>1.3142384498212614</v>
      </c>
      <c r="FZ229" s="40">
        <v>-168127.62000000011</v>
      </c>
      <c r="GA229" s="40">
        <v>0</v>
      </c>
      <c r="GB229" s="40">
        <v>703159.60000000009</v>
      </c>
      <c r="GC229" s="215">
        <v>1.3142384498212614</v>
      </c>
      <c r="GD229" s="40">
        <v>-168127.62000000011</v>
      </c>
      <c r="GE229" s="283">
        <v>2035868.62</v>
      </c>
      <c r="GF229" s="283">
        <v>755831.53</v>
      </c>
      <c r="GG229" s="284">
        <v>4597251.78</v>
      </c>
      <c r="GH229" s="285"/>
    </row>
    <row r="230" spans="1:190" ht="75" customHeight="1" x14ac:dyDescent="0.3">
      <c r="A230" s="254" t="s">
        <v>1387</v>
      </c>
      <c r="B230" s="35">
        <v>218</v>
      </c>
      <c r="C230" s="40">
        <v>13</v>
      </c>
      <c r="D230" s="40" t="s">
        <v>622</v>
      </c>
      <c r="E230" s="40" t="s">
        <v>623</v>
      </c>
      <c r="F230" s="37" t="s">
        <v>626</v>
      </c>
      <c r="G230" s="38" t="s">
        <v>33</v>
      </c>
      <c r="H230" s="38"/>
      <c r="I230" s="40" t="s">
        <v>41</v>
      </c>
      <c r="J230" s="40" t="s">
        <v>423</v>
      </c>
      <c r="K230" s="38" t="s">
        <v>222</v>
      </c>
      <c r="L230" s="38" t="s">
        <v>225</v>
      </c>
      <c r="M230" s="40">
        <v>0</v>
      </c>
      <c r="N230" s="40">
        <v>0</v>
      </c>
      <c r="O230" s="40">
        <v>0</v>
      </c>
      <c r="P230" s="40">
        <v>0</v>
      </c>
      <c r="Q230" s="40">
        <v>0</v>
      </c>
      <c r="R230" s="40">
        <v>0</v>
      </c>
      <c r="S230" s="40">
        <v>0</v>
      </c>
      <c r="T230" s="40" t="s">
        <v>423</v>
      </c>
      <c r="U230" s="40"/>
      <c r="V230" s="40"/>
      <c r="W230" s="40"/>
      <c r="X230" s="40"/>
      <c r="Y230" s="40"/>
      <c r="Z230" s="40"/>
      <c r="AA230" s="40"/>
      <c r="AB230" s="40"/>
      <c r="AC230" s="40"/>
      <c r="AD230" s="40"/>
      <c r="AE230" s="40"/>
      <c r="AF230" s="40"/>
      <c r="AG230" s="40"/>
      <c r="AH230" s="40"/>
      <c r="AI230" s="40"/>
      <c r="AJ230" s="40"/>
      <c r="AK230" s="40"/>
      <c r="AL230" s="40">
        <v>0</v>
      </c>
      <c r="AM230" s="40">
        <v>0</v>
      </c>
      <c r="AN230" s="40">
        <v>0</v>
      </c>
      <c r="AO230" s="40">
        <v>0</v>
      </c>
      <c r="AP230" s="40">
        <v>0</v>
      </c>
      <c r="AQ230" s="40">
        <v>0</v>
      </c>
      <c r="AR230" s="40">
        <v>0</v>
      </c>
      <c r="AS230" s="40">
        <v>0</v>
      </c>
      <c r="AT230" s="40">
        <v>0</v>
      </c>
      <c r="AU230" s="40">
        <v>0</v>
      </c>
      <c r="AV230" s="40">
        <v>0</v>
      </c>
      <c r="AW230" s="40">
        <v>0</v>
      </c>
      <c r="AX230" s="40">
        <v>0</v>
      </c>
      <c r="AY230" s="40">
        <v>0</v>
      </c>
      <c r="AZ230" s="40">
        <v>0</v>
      </c>
      <c r="BA230" s="40">
        <v>0</v>
      </c>
      <c r="BB230" s="40">
        <v>0</v>
      </c>
      <c r="BC230" s="40">
        <v>0</v>
      </c>
      <c r="BD230" s="40">
        <v>0</v>
      </c>
      <c r="BE230" s="40">
        <v>0</v>
      </c>
      <c r="BF230" s="40">
        <v>0</v>
      </c>
      <c r="BG230" s="40">
        <v>0</v>
      </c>
      <c r="BH230" s="40">
        <v>0</v>
      </c>
      <c r="BI230" s="40">
        <v>0</v>
      </c>
      <c r="BJ230" s="40">
        <v>0</v>
      </c>
      <c r="BK230" s="40">
        <v>0</v>
      </c>
      <c r="BL230" s="40">
        <v>0</v>
      </c>
      <c r="BM230" s="40">
        <v>0</v>
      </c>
      <c r="BN230" s="40">
        <v>0</v>
      </c>
      <c r="BO230" s="40">
        <v>0</v>
      </c>
      <c r="BP230" s="40">
        <v>0</v>
      </c>
      <c r="BQ230" s="40">
        <v>0</v>
      </c>
      <c r="BR230" s="40">
        <v>0</v>
      </c>
      <c r="BS230" s="40">
        <v>0</v>
      </c>
      <c r="BT230" s="40">
        <v>0</v>
      </c>
      <c r="BU230" s="40">
        <v>0</v>
      </c>
      <c r="BV230" s="40">
        <v>0</v>
      </c>
      <c r="BW230" s="40">
        <v>0</v>
      </c>
      <c r="BX230" s="40">
        <v>0</v>
      </c>
      <c r="BY230" s="40">
        <v>0</v>
      </c>
      <c r="BZ230" s="40">
        <v>0</v>
      </c>
      <c r="CA230" s="40">
        <v>0</v>
      </c>
      <c r="CB230" s="40">
        <v>0</v>
      </c>
      <c r="CC230" s="40">
        <v>0</v>
      </c>
      <c r="CD230" s="40">
        <v>0</v>
      </c>
      <c r="CE230" s="40">
        <v>0</v>
      </c>
      <c r="CF230" s="40">
        <v>0</v>
      </c>
      <c r="CG230" s="40">
        <v>0</v>
      </c>
      <c r="CH230" s="40">
        <v>0</v>
      </c>
      <c r="CI230" s="40">
        <v>0</v>
      </c>
      <c r="CJ230" s="40">
        <v>0</v>
      </c>
      <c r="CK230" s="40">
        <v>0</v>
      </c>
      <c r="CL230" s="40">
        <v>0</v>
      </c>
      <c r="CM230" s="40">
        <v>0</v>
      </c>
      <c r="CN230" s="40">
        <v>3673889.9199999995</v>
      </c>
      <c r="CO230" s="40">
        <v>0</v>
      </c>
      <c r="CP230" s="40">
        <v>0</v>
      </c>
      <c r="CQ230" s="40">
        <v>0</v>
      </c>
      <c r="CR230" s="40">
        <v>0</v>
      </c>
      <c r="CS230" s="40">
        <v>0</v>
      </c>
      <c r="CT230" s="40">
        <v>0</v>
      </c>
      <c r="CU230" s="173" t="s">
        <v>1327</v>
      </c>
      <c r="CV230" s="40">
        <v>0</v>
      </c>
      <c r="CW230" s="40">
        <v>0</v>
      </c>
      <c r="CX230" s="40">
        <v>0</v>
      </c>
      <c r="CY230" s="40">
        <v>0</v>
      </c>
      <c r="CZ230" s="40">
        <v>0</v>
      </c>
      <c r="DA230" s="40">
        <v>0</v>
      </c>
      <c r="DB230" s="215" t="s">
        <v>1327</v>
      </c>
      <c r="DC230" s="40">
        <v>0</v>
      </c>
      <c r="DD230" s="40">
        <v>0</v>
      </c>
      <c r="DE230" s="40">
        <v>0</v>
      </c>
      <c r="DF230" s="40">
        <v>0</v>
      </c>
      <c r="DG230" s="40">
        <v>0</v>
      </c>
      <c r="DH230" s="40">
        <v>0</v>
      </c>
      <c r="DI230" s="215" t="s">
        <v>1327</v>
      </c>
      <c r="DJ230" s="40">
        <v>0</v>
      </c>
      <c r="DK230" s="40">
        <v>0</v>
      </c>
      <c r="DL230" s="40">
        <v>0</v>
      </c>
      <c r="DM230" s="40">
        <v>0</v>
      </c>
      <c r="DN230" s="40">
        <v>0</v>
      </c>
      <c r="DO230" s="40">
        <v>0</v>
      </c>
      <c r="DP230" s="215" t="s">
        <v>1327</v>
      </c>
      <c r="DQ230" s="40">
        <v>0</v>
      </c>
      <c r="DR230" s="40">
        <v>0</v>
      </c>
      <c r="DS230" s="40">
        <v>2291089.5699999998</v>
      </c>
      <c r="DT230" s="40">
        <v>0</v>
      </c>
      <c r="DU230" s="40">
        <v>0</v>
      </c>
      <c r="DV230" s="40">
        <v>2291089.5699999998</v>
      </c>
      <c r="DW230" s="215" t="s">
        <v>1327</v>
      </c>
      <c r="DX230" s="40">
        <v>2291089.5699999998</v>
      </c>
      <c r="DY230" s="40">
        <v>0</v>
      </c>
      <c r="DZ230" s="40">
        <v>21527.67</v>
      </c>
      <c r="EA230" s="40">
        <v>0</v>
      </c>
      <c r="EB230" s="40">
        <v>0</v>
      </c>
      <c r="EC230" s="40">
        <v>2312617.2399999998</v>
      </c>
      <c r="ED230" s="215" t="s">
        <v>1327</v>
      </c>
      <c r="EE230" s="40">
        <v>2312617.2399999998</v>
      </c>
      <c r="EF230" s="40">
        <v>0</v>
      </c>
      <c r="EG230" s="40">
        <v>1083271.2</v>
      </c>
      <c r="EH230" s="40">
        <v>0</v>
      </c>
      <c r="EI230" s="40">
        <v>0</v>
      </c>
      <c r="EJ230" s="40">
        <v>3395888.4399999995</v>
      </c>
      <c r="EK230" s="215" t="s">
        <v>1327</v>
      </c>
      <c r="EL230" s="40">
        <v>3395888.4399999995</v>
      </c>
      <c r="EM230" s="40">
        <v>0</v>
      </c>
      <c r="EN230" s="40">
        <v>0</v>
      </c>
      <c r="EO230" s="40">
        <v>0</v>
      </c>
      <c r="EP230" s="40">
        <v>0</v>
      </c>
      <c r="EQ230" s="40">
        <v>3395888.4399999995</v>
      </c>
      <c r="ER230" s="215" t="s">
        <v>1327</v>
      </c>
      <c r="ES230" s="40">
        <v>3395888.4399999995</v>
      </c>
      <c r="ET230" s="40">
        <v>0</v>
      </c>
      <c r="EU230" s="40">
        <v>248669.7</v>
      </c>
      <c r="EV230" s="40">
        <v>0</v>
      </c>
      <c r="EW230" s="40">
        <v>0</v>
      </c>
      <c r="EX230" s="40">
        <v>3644558.1399999997</v>
      </c>
      <c r="EY230" s="215" t="s">
        <v>1327</v>
      </c>
      <c r="EZ230" s="40">
        <v>3644558.1399999997</v>
      </c>
      <c r="FA230" s="40">
        <v>960000</v>
      </c>
      <c r="FB230" s="40">
        <v>0</v>
      </c>
      <c r="FC230" s="40">
        <v>960000</v>
      </c>
      <c r="FD230" s="40">
        <v>0</v>
      </c>
      <c r="FE230" s="40">
        <v>3644558.1399999997</v>
      </c>
      <c r="FF230" s="215">
        <v>3.7964147291666661</v>
      </c>
      <c r="FG230" s="40">
        <v>2684558.1399999997</v>
      </c>
      <c r="FH230" s="40">
        <v>123000</v>
      </c>
      <c r="FI230" s="40">
        <v>29331.78</v>
      </c>
      <c r="FJ230" s="40">
        <v>1097953.2</v>
      </c>
      <c r="FK230" s="40">
        <v>0</v>
      </c>
      <c r="FL230" s="40">
        <v>83938.3</v>
      </c>
      <c r="FM230" s="215">
        <v>7.6449797678079551E-2</v>
      </c>
      <c r="FN230" s="40">
        <v>1014014.8999999999</v>
      </c>
      <c r="FO230" s="40">
        <v>0</v>
      </c>
      <c r="FP230" s="40">
        <v>83938.3</v>
      </c>
      <c r="FQ230" s="215">
        <v>7.6449797678079551E-2</v>
      </c>
      <c r="FR230" s="40">
        <v>1014014.8999999999</v>
      </c>
      <c r="FS230" s="40">
        <v>0</v>
      </c>
      <c r="FT230" s="40">
        <v>703508.64</v>
      </c>
      <c r="FU230" s="215">
        <v>7.6449797678079551E-2</v>
      </c>
      <c r="FV230" s="40">
        <v>681364.57</v>
      </c>
      <c r="FW230" s="40">
        <v>0</v>
      </c>
      <c r="FX230" s="40">
        <v>1340231</v>
      </c>
      <c r="FY230" s="215">
        <v>1.2206631393760681</v>
      </c>
      <c r="FZ230" s="40">
        <v>-242277.80000000005</v>
      </c>
      <c r="GA230" s="40">
        <v>0</v>
      </c>
      <c r="GB230" s="40">
        <v>1340231</v>
      </c>
      <c r="GC230" s="215">
        <v>1.2206631393760681</v>
      </c>
      <c r="GD230" s="40">
        <v>-242277.80000000005</v>
      </c>
      <c r="GE230" s="283">
        <v>1083000</v>
      </c>
      <c r="GF230" s="283">
        <v>2691076</v>
      </c>
      <c r="GG230" s="284">
        <v>3774076</v>
      </c>
      <c r="GH230" s="285"/>
    </row>
    <row r="231" spans="1:190" ht="75" customHeight="1" x14ac:dyDescent="0.3">
      <c r="A231" s="254" t="s">
        <v>1241</v>
      </c>
      <c r="B231" s="35">
        <v>219</v>
      </c>
      <c r="C231" s="35">
        <v>9</v>
      </c>
      <c r="D231" s="36" t="s">
        <v>116</v>
      </c>
      <c r="E231" s="37" t="s">
        <v>324</v>
      </c>
      <c r="F231" s="37" t="s">
        <v>575</v>
      </c>
      <c r="G231" s="38">
        <v>2</v>
      </c>
      <c r="H231" s="38" t="s">
        <v>1241</v>
      </c>
      <c r="I231" s="38" t="s">
        <v>89</v>
      </c>
      <c r="J231" s="38" t="s">
        <v>5</v>
      </c>
      <c r="K231" s="38" t="s">
        <v>222</v>
      </c>
      <c r="L231" s="38" t="s">
        <v>225</v>
      </c>
      <c r="M231" s="40">
        <v>31195047</v>
      </c>
      <c r="N231" s="40">
        <v>31195047</v>
      </c>
      <c r="O231" s="40">
        <v>0</v>
      </c>
      <c r="P231" s="211">
        <v>31195047</v>
      </c>
      <c r="Q231" s="40">
        <v>0</v>
      </c>
      <c r="R231" s="40">
        <v>0</v>
      </c>
      <c r="S231" s="40">
        <v>0</v>
      </c>
      <c r="T231" s="40" t="s">
        <v>5</v>
      </c>
      <c r="U231" s="40">
        <v>0</v>
      </c>
      <c r="V231" s="40">
        <v>0</v>
      </c>
      <c r="W231" s="40">
        <v>0</v>
      </c>
      <c r="X231" s="40">
        <v>0</v>
      </c>
      <c r="Y231" s="40">
        <v>0</v>
      </c>
      <c r="Z231" s="40">
        <v>0</v>
      </c>
      <c r="AA231" s="40">
        <v>0</v>
      </c>
      <c r="AB231" s="40">
        <v>0</v>
      </c>
      <c r="AC231" s="40">
        <v>0</v>
      </c>
      <c r="AD231" s="40">
        <v>0</v>
      </c>
      <c r="AE231" s="40">
        <v>0</v>
      </c>
      <c r="AF231" s="40">
        <v>0</v>
      </c>
      <c r="AG231" s="40">
        <v>0</v>
      </c>
      <c r="AH231" s="40">
        <v>0</v>
      </c>
      <c r="AI231" s="40">
        <v>0</v>
      </c>
      <c r="AJ231" s="40">
        <v>0</v>
      </c>
      <c r="AK231" s="40">
        <v>0</v>
      </c>
      <c r="AL231" s="40">
        <v>0</v>
      </c>
      <c r="AM231" s="40">
        <v>0</v>
      </c>
      <c r="AN231" s="40">
        <v>0</v>
      </c>
      <c r="AO231" s="40">
        <v>0</v>
      </c>
      <c r="AP231" s="40">
        <v>0</v>
      </c>
      <c r="AQ231" s="40">
        <v>1261.51</v>
      </c>
      <c r="AR231" s="40">
        <v>666968.4</v>
      </c>
      <c r="AS231" s="40">
        <v>1261.51</v>
      </c>
      <c r="AT231" s="40">
        <v>100785.70999999999</v>
      </c>
      <c r="AU231" s="40">
        <v>52314.44</v>
      </c>
      <c r="AV231" s="40">
        <v>380825.18</v>
      </c>
      <c r="AW231" s="40">
        <v>24415.52</v>
      </c>
      <c r="AX231" s="40">
        <v>175338.94999999998</v>
      </c>
      <c r="AY231" s="40">
        <v>1403171.22</v>
      </c>
      <c r="AZ231" s="40">
        <v>1403171.22</v>
      </c>
      <c r="BA231" s="40">
        <v>796528.41999999993</v>
      </c>
      <c r="BB231" s="40">
        <v>926181.37999999989</v>
      </c>
      <c r="BC231" s="40">
        <v>729333.26000000013</v>
      </c>
      <c r="BD231" s="40">
        <v>304927.30000000005</v>
      </c>
      <c r="BE231" s="40">
        <v>936896.48</v>
      </c>
      <c r="BF231" s="40">
        <v>538169.17000000004</v>
      </c>
      <c r="BG231" s="40">
        <v>301441.24</v>
      </c>
      <c r="BH231" s="40">
        <v>610855.14999999991</v>
      </c>
      <c r="BI231" s="40">
        <v>455204.62</v>
      </c>
      <c r="BJ231" s="40">
        <v>141647.24</v>
      </c>
      <c r="BK231" s="40">
        <v>326976.01</v>
      </c>
      <c r="BL231" s="40">
        <v>1467191.6099999999</v>
      </c>
      <c r="BM231" s="40">
        <v>7535351.8800000008</v>
      </c>
      <c r="BN231" s="40">
        <v>1285372.2399999998</v>
      </c>
      <c r="BO231" s="40">
        <v>910493.81</v>
      </c>
      <c r="BP231" s="40">
        <v>686926.00000000012</v>
      </c>
      <c r="BQ231" s="40">
        <v>680379.56</v>
      </c>
      <c r="BR231" s="40">
        <v>854595.32999999984</v>
      </c>
      <c r="BS231" s="40">
        <v>633872.24000000011</v>
      </c>
      <c r="BT231" s="40">
        <v>139387.68000000002</v>
      </c>
      <c r="BU231" s="40">
        <v>395364.92</v>
      </c>
      <c r="BV231" s="40">
        <v>631310.54</v>
      </c>
      <c r="BW231" s="40">
        <v>375752.75</v>
      </c>
      <c r="BX231" s="40">
        <v>276899.67000000004</v>
      </c>
      <c r="BY231" s="40">
        <v>853589.52</v>
      </c>
      <c r="BZ231" s="40">
        <v>7723944.2599999998</v>
      </c>
      <c r="CA231" s="40">
        <v>455671.69000000006</v>
      </c>
      <c r="CB231" s="40">
        <v>154672.25</v>
      </c>
      <c r="CC231" s="40">
        <v>1040007.21</v>
      </c>
      <c r="CD231" s="40">
        <v>195908.37</v>
      </c>
      <c r="CE231" s="40">
        <v>221164.5</v>
      </c>
      <c r="CF231" s="40">
        <v>61023.270000000019</v>
      </c>
      <c r="CG231" s="40">
        <v>237407.19</v>
      </c>
      <c r="CH231" s="40">
        <v>517150.32</v>
      </c>
      <c r="CI231" s="40">
        <v>312589.43</v>
      </c>
      <c r="CJ231" s="40">
        <v>270228.98</v>
      </c>
      <c r="CK231" s="40">
        <v>634275.39000000013</v>
      </c>
      <c r="CL231" s="40">
        <v>838753.17999999993</v>
      </c>
      <c r="CM231" s="40">
        <v>4938851.78</v>
      </c>
      <c r="CN231" s="40">
        <v>27552926.25</v>
      </c>
      <c r="CO231" s="40">
        <v>51404.119999999995</v>
      </c>
      <c r="CP231" s="40">
        <v>1422762.36</v>
      </c>
      <c r="CQ231" s="40">
        <v>788910.53</v>
      </c>
      <c r="CR231" s="40">
        <v>1474166.48</v>
      </c>
      <c r="CS231" s="40">
        <v>329217.44</v>
      </c>
      <c r="CT231" s="40">
        <v>840314.65</v>
      </c>
      <c r="CU231" s="173">
        <v>0.57002696873150993</v>
      </c>
      <c r="CV231" s="212">
        <v>-633851.82999999996</v>
      </c>
      <c r="CW231" s="40">
        <v>220365</v>
      </c>
      <c r="CX231" s="40">
        <v>357052.91000000003</v>
      </c>
      <c r="CY231" s="40">
        <v>1694531.48</v>
      </c>
      <c r="CZ231" s="40">
        <v>329217.44</v>
      </c>
      <c r="DA231" s="40">
        <v>1197367.56</v>
      </c>
      <c r="DB231" s="215">
        <v>0.70660685512906496</v>
      </c>
      <c r="DC231" s="212">
        <v>-497163.91999999993</v>
      </c>
      <c r="DD231" s="40">
        <v>114362.13</v>
      </c>
      <c r="DE231" s="40">
        <v>457667.14</v>
      </c>
      <c r="DF231" s="40">
        <v>1808893.6099999999</v>
      </c>
      <c r="DG231" s="40">
        <v>329217.44</v>
      </c>
      <c r="DH231" s="40">
        <v>1655034.7000000002</v>
      </c>
      <c r="DI231" s="215">
        <v>0.91494308501648158</v>
      </c>
      <c r="DJ231" s="40">
        <v>-153858.90999999968</v>
      </c>
      <c r="DK231" s="40">
        <v>140282.64000000001</v>
      </c>
      <c r="DL231" s="40">
        <v>415589.96</v>
      </c>
      <c r="DM231" s="40">
        <v>1949176.25</v>
      </c>
      <c r="DN231" s="40">
        <v>329217.44</v>
      </c>
      <c r="DO231" s="40">
        <v>2070624.6600000001</v>
      </c>
      <c r="DP231" s="215">
        <v>1.0623075568461293</v>
      </c>
      <c r="DQ231" s="40">
        <v>121448.41000000015</v>
      </c>
      <c r="DR231" s="40">
        <v>548987.49</v>
      </c>
      <c r="DS231" s="40">
        <v>1067853.9099999999</v>
      </c>
      <c r="DT231" s="40">
        <v>2498163.7400000002</v>
      </c>
      <c r="DU231" s="40">
        <v>329217.44</v>
      </c>
      <c r="DV231" s="40">
        <v>3138478.5700000003</v>
      </c>
      <c r="DW231" s="215">
        <v>1.2563141958020734</v>
      </c>
      <c r="DX231" s="40">
        <v>640314.83000000007</v>
      </c>
      <c r="DY231" s="40">
        <v>0</v>
      </c>
      <c r="DZ231" s="40">
        <v>196360.04</v>
      </c>
      <c r="EA231" s="40">
        <v>2498163.7400000002</v>
      </c>
      <c r="EB231" s="40">
        <v>329217.44</v>
      </c>
      <c r="EC231" s="40">
        <v>3334838.6100000003</v>
      </c>
      <c r="ED231" s="215">
        <v>1.3349159451013408</v>
      </c>
      <c r="EE231" s="40">
        <v>836674.87000000011</v>
      </c>
      <c r="EF231" s="40">
        <v>165371.15</v>
      </c>
      <c r="EG231" s="40">
        <v>1189829.6199999999</v>
      </c>
      <c r="EH231" s="40">
        <v>2663534.89</v>
      </c>
      <c r="EI231" s="40">
        <v>329217.44</v>
      </c>
      <c r="EJ231" s="40">
        <v>4524668.2300000004</v>
      </c>
      <c r="EK231" s="215">
        <v>1.6987456207115801</v>
      </c>
      <c r="EL231" s="40">
        <v>1861133.3400000003</v>
      </c>
      <c r="EM231" s="40">
        <v>637575.09</v>
      </c>
      <c r="EN231" s="40">
        <v>367758.75</v>
      </c>
      <c r="EO231" s="40">
        <v>3301109.98</v>
      </c>
      <c r="EP231" s="40">
        <v>329217.44</v>
      </c>
      <c r="EQ231" s="40">
        <v>4892426.9800000004</v>
      </c>
      <c r="ER231" s="215">
        <v>1.4820551298324209</v>
      </c>
      <c r="ES231" s="40">
        <v>1591317.0000000005</v>
      </c>
      <c r="ET231" s="40">
        <v>424266.09</v>
      </c>
      <c r="EU231" s="40">
        <v>708471.97000000009</v>
      </c>
      <c r="EV231" s="40">
        <v>3725376.07</v>
      </c>
      <c r="EW231" s="40">
        <v>329217.44</v>
      </c>
      <c r="EX231" s="40">
        <v>5600898.9500000002</v>
      </c>
      <c r="EY231" s="215">
        <v>1.5034452481464511</v>
      </c>
      <c r="EZ231" s="40">
        <v>1875522.8800000004</v>
      </c>
      <c r="FA231" s="40">
        <v>298792.78999999998</v>
      </c>
      <c r="FB231" s="40">
        <v>11068.91</v>
      </c>
      <c r="FC231" s="40">
        <v>4024168.86</v>
      </c>
      <c r="FD231" s="40">
        <v>334585.69</v>
      </c>
      <c r="FE231" s="40">
        <v>5611967.8600000003</v>
      </c>
      <c r="FF231" s="215">
        <v>1.3945656992137254</v>
      </c>
      <c r="FG231" s="40">
        <v>1587799.0000000005</v>
      </c>
      <c r="FH231" s="40">
        <v>93804.5</v>
      </c>
      <c r="FI231" s="40">
        <v>339639.25</v>
      </c>
      <c r="FJ231" s="40">
        <v>1339093.75</v>
      </c>
      <c r="FK231" s="40">
        <v>0</v>
      </c>
      <c r="FL231" s="40">
        <v>0</v>
      </c>
      <c r="FM231" s="215">
        <v>0</v>
      </c>
      <c r="FN231" s="40">
        <v>1339093.75</v>
      </c>
      <c r="FO231" s="40">
        <v>0</v>
      </c>
      <c r="FP231" s="40">
        <v>102154.95</v>
      </c>
      <c r="FQ231" s="215">
        <v>7.6286630417026435E-2</v>
      </c>
      <c r="FR231" s="40">
        <v>1236938.8</v>
      </c>
      <c r="FS231" s="40">
        <v>0.05</v>
      </c>
      <c r="FT231" s="40">
        <v>147246.08000000002</v>
      </c>
      <c r="FU231" s="215">
        <v>0.30378578049520433</v>
      </c>
      <c r="FV231" s="40">
        <v>866882.94</v>
      </c>
      <c r="FW231" s="40">
        <v>33097.629999999997</v>
      </c>
      <c r="FX231" s="40">
        <v>1686370.5500000003</v>
      </c>
      <c r="FY231" s="215">
        <v>1.2593371823294675</v>
      </c>
      <c r="FZ231" s="40">
        <v>-347276.80000000005</v>
      </c>
      <c r="GA231" s="40">
        <v>156771.80000000002</v>
      </c>
      <c r="GB231" s="40">
        <v>1599829.0000000002</v>
      </c>
      <c r="GC231" s="215">
        <v>1.1947102284660802</v>
      </c>
      <c r="GD231" s="40">
        <v>-260735.25000000003</v>
      </c>
      <c r="GE231" s="283">
        <v>4117973.36</v>
      </c>
      <c r="GF231" s="283">
        <v>2357241.92</v>
      </c>
      <c r="GG231" s="284">
        <v>28076534.420000002</v>
      </c>
      <c r="GH231" s="285"/>
    </row>
    <row r="232" spans="1:190" ht="75" customHeight="1" x14ac:dyDescent="0.3">
      <c r="A232" s="254" t="s">
        <v>1226</v>
      </c>
      <c r="B232" s="35">
        <v>220</v>
      </c>
      <c r="C232" s="35">
        <v>9</v>
      </c>
      <c r="D232" s="36" t="s">
        <v>107</v>
      </c>
      <c r="E232" s="37" t="s">
        <v>316</v>
      </c>
      <c r="F232" s="37" t="s">
        <v>563</v>
      </c>
      <c r="G232" s="38" t="s">
        <v>33</v>
      </c>
      <c r="H232" s="38" t="s">
        <v>1226</v>
      </c>
      <c r="I232" s="38" t="s">
        <v>89</v>
      </c>
      <c r="J232" s="38" t="s">
        <v>4</v>
      </c>
      <c r="K232" s="38" t="s">
        <v>222</v>
      </c>
      <c r="L232" s="38" t="s">
        <v>225</v>
      </c>
      <c r="M232" s="40">
        <v>8955085</v>
      </c>
      <c r="N232" s="40">
        <v>8955085</v>
      </c>
      <c r="O232" s="40">
        <v>0</v>
      </c>
      <c r="P232" s="40">
        <v>0</v>
      </c>
      <c r="Q232" s="98">
        <v>8955085</v>
      </c>
      <c r="R232" s="40">
        <v>0</v>
      </c>
      <c r="S232" s="40">
        <v>0</v>
      </c>
      <c r="T232" s="40" t="s">
        <v>4</v>
      </c>
      <c r="U232" s="40">
        <v>8258.4</v>
      </c>
      <c r="V232" s="40">
        <v>197815.16</v>
      </c>
      <c r="W232" s="40">
        <v>0</v>
      </c>
      <c r="X232" s="40">
        <v>78881.42</v>
      </c>
      <c r="Y232" s="40">
        <v>0</v>
      </c>
      <c r="Z232" s="40">
        <v>0</v>
      </c>
      <c r="AA232" s="40">
        <v>0</v>
      </c>
      <c r="AB232" s="40">
        <v>59311.99</v>
      </c>
      <c r="AC232" s="40">
        <v>43097.880000000005</v>
      </c>
      <c r="AD232" s="40">
        <v>99929.61</v>
      </c>
      <c r="AE232" s="40">
        <v>0</v>
      </c>
      <c r="AF232" s="40">
        <v>0</v>
      </c>
      <c r="AG232" s="40">
        <v>0</v>
      </c>
      <c r="AH232" s="40">
        <v>83195.539999999994</v>
      </c>
      <c r="AI232" s="40">
        <v>364416.44</v>
      </c>
      <c r="AJ232" s="40">
        <v>570490</v>
      </c>
      <c r="AK232" s="40">
        <v>354971.83999999997</v>
      </c>
      <c r="AL232" s="40">
        <v>925461.84</v>
      </c>
      <c r="AM232" s="40">
        <v>162791.42000000001</v>
      </c>
      <c r="AN232" s="40">
        <v>0</v>
      </c>
      <c r="AO232" s="40">
        <v>95091.510000000009</v>
      </c>
      <c r="AP232" s="40">
        <v>0</v>
      </c>
      <c r="AQ232" s="40">
        <v>0</v>
      </c>
      <c r="AR232" s="40">
        <v>146181.68</v>
      </c>
      <c r="AS232" s="40">
        <v>0</v>
      </c>
      <c r="AT232" s="40">
        <v>0</v>
      </c>
      <c r="AU232" s="40">
        <v>220914.4</v>
      </c>
      <c r="AV232" s="40">
        <v>0</v>
      </c>
      <c r="AW232" s="40">
        <v>12027.53</v>
      </c>
      <c r="AX232" s="40">
        <v>155757.1</v>
      </c>
      <c r="AY232" s="40">
        <v>792763.64</v>
      </c>
      <c r="AZ232" s="40">
        <v>1718225.48</v>
      </c>
      <c r="BA232" s="40">
        <v>0</v>
      </c>
      <c r="BB232" s="40">
        <v>0</v>
      </c>
      <c r="BC232" s="40">
        <v>0</v>
      </c>
      <c r="BD232" s="40">
        <v>264155.40999999997</v>
      </c>
      <c r="BE232" s="40">
        <v>0</v>
      </c>
      <c r="BF232" s="40">
        <v>0</v>
      </c>
      <c r="BG232" s="40">
        <v>454943.45</v>
      </c>
      <c r="BH232" s="40">
        <v>0</v>
      </c>
      <c r="BI232" s="40">
        <v>0</v>
      </c>
      <c r="BJ232" s="40">
        <v>257411.72</v>
      </c>
      <c r="BK232" s="40">
        <v>0</v>
      </c>
      <c r="BL232" s="40">
        <v>206099.64</v>
      </c>
      <c r="BM232" s="40">
        <v>1182610.22</v>
      </c>
      <c r="BN232" s="40">
        <v>0</v>
      </c>
      <c r="BO232" s="40">
        <v>8994.9599999999991</v>
      </c>
      <c r="BP232" s="40">
        <v>194136.19</v>
      </c>
      <c r="BQ232" s="40">
        <v>0</v>
      </c>
      <c r="BR232" s="40">
        <v>0</v>
      </c>
      <c r="BS232" s="40">
        <v>228417.83</v>
      </c>
      <c r="BT232" s="40">
        <v>0</v>
      </c>
      <c r="BU232" s="40">
        <v>0</v>
      </c>
      <c r="BV232" s="40">
        <v>231431.73</v>
      </c>
      <c r="BW232" s="40">
        <v>0</v>
      </c>
      <c r="BX232" s="40">
        <v>0</v>
      </c>
      <c r="BY232" s="40">
        <v>273853.42</v>
      </c>
      <c r="BZ232" s="40">
        <v>936834.12999999989</v>
      </c>
      <c r="CA232" s="40">
        <v>0</v>
      </c>
      <c r="CB232" s="40">
        <v>0</v>
      </c>
      <c r="CC232" s="40">
        <v>364517.87</v>
      </c>
      <c r="CD232" s="40">
        <v>0</v>
      </c>
      <c r="CE232" s="40">
        <v>0</v>
      </c>
      <c r="CF232" s="40">
        <v>238444.79999999993</v>
      </c>
      <c r="CG232" s="40">
        <v>10329.200000000001</v>
      </c>
      <c r="CH232" s="40">
        <v>0</v>
      </c>
      <c r="CI232" s="40">
        <v>312424.68</v>
      </c>
      <c r="CJ232" s="40">
        <v>0</v>
      </c>
      <c r="CK232" s="40">
        <v>0</v>
      </c>
      <c r="CL232" s="40">
        <v>375846.62</v>
      </c>
      <c r="CM232" s="40">
        <v>1301563.17</v>
      </c>
      <c r="CN232" s="40">
        <v>7434843.3899999997</v>
      </c>
      <c r="CO232" s="40">
        <v>0</v>
      </c>
      <c r="CP232" s="40">
        <v>0</v>
      </c>
      <c r="CQ232" s="40">
        <v>0</v>
      </c>
      <c r="CR232" s="40">
        <v>0</v>
      </c>
      <c r="CS232" s="40">
        <v>0</v>
      </c>
      <c r="CT232" s="40">
        <v>0</v>
      </c>
      <c r="CU232" s="173" t="s">
        <v>1327</v>
      </c>
      <c r="CV232" s="40">
        <v>0</v>
      </c>
      <c r="CW232" s="40">
        <v>0</v>
      </c>
      <c r="CX232" s="40">
        <v>511484.05</v>
      </c>
      <c r="CY232" s="40">
        <v>0</v>
      </c>
      <c r="CZ232" s="40">
        <v>0</v>
      </c>
      <c r="DA232" s="40">
        <v>511484.05</v>
      </c>
      <c r="DB232" s="215" t="s">
        <v>1327</v>
      </c>
      <c r="DC232" s="40">
        <v>511484.05</v>
      </c>
      <c r="DD232" s="40">
        <v>556925.4</v>
      </c>
      <c r="DE232" s="40">
        <v>41696.550000000003</v>
      </c>
      <c r="DF232" s="40">
        <v>556925.4</v>
      </c>
      <c r="DG232" s="40">
        <v>0</v>
      </c>
      <c r="DH232" s="40">
        <v>553180.6</v>
      </c>
      <c r="DI232" s="215">
        <v>0.99327593965008587</v>
      </c>
      <c r="DJ232" s="40">
        <v>-3744.8000000000466</v>
      </c>
      <c r="DK232" s="40">
        <v>0</v>
      </c>
      <c r="DL232" s="40">
        <v>0</v>
      </c>
      <c r="DM232" s="40">
        <v>556925.4</v>
      </c>
      <c r="DN232" s="40">
        <v>0</v>
      </c>
      <c r="DO232" s="40">
        <v>553180.6</v>
      </c>
      <c r="DP232" s="215">
        <v>0.99327593965008587</v>
      </c>
      <c r="DQ232" s="40">
        <v>-3744.8000000000466</v>
      </c>
      <c r="DR232" s="40">
        <v>242913.57</v>
      </c>
      <c r="DS232" s="40">
        <v>485121.09</v>
      </c>
      <c r="DT232" s="40">
        <v>799838.97</v>
      </c>
      <c r="DU232" s="40">
        <v>0</v>
      </c>
      <c r="DV232" s="40">
        <v>1038301.69</v>
      </c>
      <c r="DW232" s="215">
        <v>1.2981384115355119</v>
      </c>
      <c r="DX232" s="40">
        <v>238462.71999999997</v>
      </c>
      <c r="DY232" s="40">
        <v>0</v>
      </c>
      <c r="DZ232" s="40">
        <v>0</v>
      </c>
      <c r="EA232" s="40">
        <v>799838.97</v>
      </c>
      <c r="EB232" s="40">
        <v>0</v>
      </c>
      <c r="EC232" s="40">
        <v>1038301.69</v>
      </c>
      <c r="ED232" s="215">
        <v>1.2981384115355119</v>
      </c>
      <c r="EE232" s="40">
        <v>238462.71999999997</v>
      </c>
      <c r="EF232" s="40">
        <v>0</v>
      </c>
      <c r="EG232" s="40">
        <v>0</v>
      </c>
      <c r="EH232" s="40">
        <v>799838.97</v>
      </c>
      <c r="EI232" s="40">
        <v>0</v>
      </c>
      <c r="EJ232" s="40">
        <v>1038301.69</v>
      </c>
      <c r="EK232" s="215">
        <v>1.2981384115355119</v>
      </c>
      <c r="EL232" s="40">
        <v>238462.71999999997</v>
      </c>
      <c r="EM232" s="40">
        <v>274533.23</v>
      </c>
      <c r="EN232" s="40">
        <v>402116.99</v>
      </c>
      <c r="EO232" s="40">
        <v>1074372.2</v>
      </c>
      <c r="EP232" s="40">
        <v>0</v>
      </c>
      <c r="EQ232" s="40">
        <v>1440418.68</v>
      </c>
      <c r="ER232" s="215">
        <v>1.3407073265670872</v>
      </c>
      <c r="ES232" s="40">
        <v>366046.48</v>
      </c>
      <c r="ET232" s="40">
        <v>0</v>
      </c>
      <c r="EU232" s="40">
        <v>0</v>
      </c>
      <c r="EV232" s="40">
        <v>1074372.2</v>
      </c>
      <c r="EW232" s="40">
        <v>0</v>
      </c>
      <c r="EX232" s="40">
        <v>1440418.68</v>
      </c>
      <c r="EY232" s="215">
        <v>1.3407073265670872</v>
      </c>
      <c r="EZ232" s="40">
        <v>366046.48</v>
      </c>
      <c r="FA232" s="40">
        <v>0</v>
      </c>
      <c r="FB232" s="40">
        <v>0</v>
      </c>
      <c r="FC232" s="40">
        <v>1074372.2</v>
      </c>
      <c r="FD232" s="40">
        <v>0</v>
      </c>
      <c r="FE232" s="40">
        <v>1440418.68</v>
      </c>
      <c r="FF232" s="215">
        <v>1.3407073265670872</v>
      </c>
      <c r="FG232" s="40">
        <v>366046.48</v>
      </c>
      <c r="FH232" s="40">
        <v>275801.01</v>
      </c>
      <c r="FI232" s="40">
        <v>855191.71</v>
      </c>
      <c r="FJ232" s="40">
        <v>1094652.1299999999</v>
      </c>
      <c r="FK232" s="40">
        <v>0</v>
      </c>
      <c r="FL232" s="40">
        <v>0</v>
      </c>
      <c r="FM232" s="215">
        <v>0</v>
      </c>
      <c r="FN232" s="40">
        <v>1094652.1299999999</v>
      </c>
      <c r="FO232" s="40">
        <v>0</v>
      </c>
      <c r="FP232" s="40">
        <v>0</v>
      </c>
      <c r="FQ232" s="215">
        <v>0</v>
      </c>
      <c r="FR232" s="40">
        <v>1094652.1299999999</v>
      </c>
      <c r="FS232" s="40">
        <v>0</v>
      </c>
      <c r="FT232" s="40">
        <v>0</v>
      </c>
      <c r="FU232" s="215">
        <v>1.2716319110437397</v>
      </c>
      <c r="FV232" s="40">
        <v>802300.61</v>
      </c>
      <c r="FW232" s="40">
        <v>0</v>
      </c>
      <c r="FX232" s="40">
        <v>1391994.58</v>
      </c>
      <c r="FY232" s="215">
        <v>1.2716319110437397</v>
      </c>
      <c r="FZ232" s="40">
        <v>-297342.45000000019</v>
      </c>
      <c r="GA232" s="40">
        <v>0</v>
      </c>
      <c r="GB232" s="40">
        <v>1391994.58</v>
      </c>
      <c r="GC232" s="215">
        <v>1.2716319110437397</v>
      </c>
      <c r="GD232" s="40">
        <v>-297342.45000000019</v>
      </c>
      <c r="GE232" s="287">
        <v>1350173.21</v>
      </c>
      <c r="GF232" s="283">
        <v>2464007</v>
      </c>
      <c r="GG232" s="284">
        <v>8953413.209999999</v>
      </c>
      <c r="GH232" s="285"/>
    </row>
    <row r="233" spans="1:190" ht="75" customHeight="1" x14ac:dyDescent="0.3">
      <c r="A233" s="254" t="s">
        <v>1128</v>
      </c>
      <c r="B233" s="35">
        <v>221</v>
      </c>
      <c r="C233" s="38">
        <v>4</v>
      </c>
      <c r="D233" s="37" t="s">
        <v>73</v>
      </c>
      <c r="E233" s="37" t="s">
        <v>393</v>
      </c>
      <c r="F233" s="37" t="s">
        <v>495</v>
      </c>
      <c r="G233" s="38">
        <v>3</v>
      </c>
      <c r="H233" s="38" t="s">
        <v>1128</v>
      </c>
      <c r="I233" s="38" t="s">
        <v>48</v>
      </c>
      <c r="J233" s="38" t="s">
        <v>6</v>
      </c>
      <c r="K233" s="38" t="s">
        <v>222</v>
      </c>
      <c r="L233" s="38" t="s">
        <v>225</v>
      </c>
      <c r="M233" s="40">
        <v>114211073</v>
      </c>
      <c r="N233" s="40">
        <v>114211073</v>
      </c>
      <c r="O233" s="40">
        <v>114211073</v>
      </c>
      <c r="P233" s="40">
        <v>0</v>
      </c>
      <c r="Q233" s="40">
        <v>0</v>
      </c>
      <c r="R233" s="40">
        <v>0</v>
      </c>
      <c r="S233" s="40">
        <v>0</v>
      </c>
      <c r="T233" s="40" t="s">
        <v>6</v>
      </c>
      <c r="U233" s="40">
        <v>0</v>
      </c>
      <c r="V233" s="40">
        <v>0</v>
      </c>
      <c r="W233" s="40">
        <v>0</v>
      </c>
      <c r="X233" s="40">
        <v>0</v>
      </c>
      <c r="Y233" s="40">
        <v>0</v>
      </c>
      <c r="Z233" s="40">
        <v>0</v>
      </c>
      <c r="AA233" s="40">
        <v>0</v>
      </c>
      <c r="AB233" s="40">
        <v>0</v>
      </c>
      <c r="AC233" s="40">
        <v>0</v>
      </c>
      <c r="AD233" s="40">
        <v>0</v>
      </c>
      <c r="AE233" s="40">
        <v>0</v>
      </c>
      <c r="AF233" s="40">
        <v>0</v>
      </c>
      <c r="AG233" s="40">
        <v>0</v>
      </c>
      <c r="AH233" s="40">
        <v>0</v>
      </c>
      <c r="AI233" s="40">
        <v>0</v>
      </c>
      <c r="AJ233" s="40">
        <v>0</v>
      </c>
      <c r="AK233" s="40">
        <v>0</v>
      </c>
      <c r="AL233" s="40">
        <v>0</v>
      </c>
      <c r="AM233" s="40">
        <v>0</v>
      </c>
      <c r="AN233" s="40">
        <v>0</v>
      </c>
      <c r="AO233" s="40">
        <v>0</v>
      </c>
      <c r="AP233" s="40">
        <v>0</v>
      </c>
      <c r="AQ233" s="40">
        <v>0</v>
      </c>
      <c r="AR233" s="40">
        <v>0</v>
      </c>
      <c r="AS233" s="40">
        <v>0</v>
      </c>
      <c r="AT233" s="40">
        <v>0</v>
      </c>
      <c r="AU233" s="40">
        <v>0</v>
      </c>
      <c r="AV233" s="40">
        <v>0</v>
      </c>
      <c r="AW233" s="40">
        <v>0</v>
      </c>
      <c r="AX233" s="40">
        <v>0</v>
      </c>
      <c r="AY233" s="40">
        <v>0</v>
      </c>
      <c r="AZ233" s="40">
        <v>0</v>
      </c>
      <c r="BA233" s="40">
        <v>0</v>
      </c>
      <c r="BB233" s="40">
        <v>0</v>
      </c>
      <c r="BC233" s="40">
        <v>0</v>
      </c>
      <c r="BD233" s="40">
        <v>0</v>
      </c>
      <c r="BE233" s="40">
        <v>0</v>
      </c>
      <c r="BF233" s="40">
        <v>0</v>
      </c>
      <c r="BG233" s="40">
        <v>0</v>
      </c>
      <c r="BH233" s="40">
        <v>0</v>
      </c>
      <c r="BI233" s="40">
        <v>0</v>
      </c>
      <c r="BJ233" s="40">
        <v>0</v>
      </c>
      <c r="BK233" s="40">
        <v>0</v>
      </c>
      <c r="BL233" s="40">
        <v>0</v>
      </c>
      <c r="BM233" s="40">
        <v>0</v>
      </c>
      <c r="BN233" s="40">
        <v>0</v>
      </c>
      <c r="BO233" s="40">
        <v>0</v>
      </c>
      <c r="BP233" s="40">
        <v>0</v>
      </c>
      <c r="BQ233" s="40">
        <v>0</v>
      </c>
      <c r="BR233" s="40">
        <v>0</v>
      </c>
      <c r="BS233" s="40">
        <v>0</v>
      </c>
      <c r="BT233" s="40">
        <v>0</v>
      </c>
      <c r="BU233" s="40">
        <v>0</v>
      </c>
      <c r="BV233" s="40">
        <v>0</v>
      </c>
      <c r="BW233" s="40">
        <v>0</v>
      </c>
      <c r="BX233" s="40">
        <v>0</v>
      </c>
      <c r="BY233" s="40">
        <v>0</v>
      </c>
      <c r="BZ233" s="40">
        <v>0</v>
      </c>
      <c r="CA233" s="40">
        <v>0</v>
      </c>
      <c r="CB233" s="40">
        <v>0</v>
      </c>
      <c r="CC233" s="40">
        <v>0</v>
      </c>
      <c r="CD233" s="40">
        <v>0</v>
      </c>
      <c r="CE233" s="40">
        <v>0</v>
      </c>
      <c r="CF233" s="40">
        <v>0</v>
      </c>
      <c r="CG233" s="40">
        <v>0</v>
      </c>
      <c r="CH233" s="40">
        <v>0</v>
      </c>
      <c r="CI233" s="40">
        <v>0</v>
      </c>
      <c r="CJ233" s="40">
        <v>0</v>
      </c>
      <c r="CK233" s="40">
        <v>0</v>
      </c>
      <c r="CL233" s="40">
        <v>0</v>
      </c>
      <c r="CM233" s="40">
        <v>0</v>
      </c>
      <c r="CN233" s="40">
        <v>38943481.850000001</v>
      </c>
      <c r="CO233" s="40">
        <v>0</v>
      </c>
      <c r="CP233" s="40">
        <v>0</v>
      </c>
      <c r="CQ233" s="40">
        <v>0</v>
      </c>
      <c r="CR233" s="40">
        <v>0</v>
      </c>
      <c r="CS233" s="40">
        <v>0</v>
      </c>
      <c r="CT233" s="40">
        <v>0</v>
      </c>
      <c r="CU233" s="173" t="s">
        <v>1327</v>
      </c>
      <c r="CV233" s="40">
        <v>0</v>
      </c>
      <c r="CW233" s="40">
        <v>0</v>
      </c>
      <c r="CX233" s="40">
        <v>0</v>
      </c>
      <c r="CY233" s="40">
        <v>0</v>
      </c>
      <c r="CZ233" s="40">
        <v>0</v>
      </c>
      <c r="DA233" s="40">
        <v>0</v>
      </c>
      <c r="DB233" s="215" t="s">
        <v>1327</v>
      </c>
      <c r="DC233" s="40">
        <v>0</v>
      </c>
      <c r="DD233" s="40">
        <v>0</v>
      </c>
      <c r="DE233" s="40">
        <v>0</v>
      </c>
      <c r="DF233" s="40">
        <v>0</v>
      </c>
      <c r="DG233" s="40">
        <v>0</v>
      </c>
      <c r="DH233" s="40">
        <v>0</v>
      </c>
      <c r="DI233" s="215" t="s">
        <v>1327</v>
      </c>
      <c r="DJ233" s="40">
        <v>0</v>
      </c>
      <c r="DK233" s="40">
        <v>0</v>
      </c>
      <c r="DL233" s="40">
        <v>0</v>
      </c>
      <c r="DM233" s="40">
        <v>0</v>
      </c>
      <c r="DN233" s="40">
        <v>0</v>
      </c>
      <c r="DO233" s="40">
        <v>0</v>
      </c>
      <c r="DP233" s="215" t="s">
        <v>1327</v>
      </c>
      <c r="DQ233" s="40">
        <v>0</v>
      </c>
      <c r="DR233" s="40">
        <v>0</v>
      </c>
      <c r="DS233" s="40">
        <v>0</v>
      </c>
      <c r="DT233" s="40">
        <v>0</v>
      </c>
      <c r="DU233" s="40">
        <v>0</v>
      </c>
      <c r="DV233" s="40">
        <v>0</v>
      </c>
      <c r="DW233" s="215" t="s">
        <v>1327</v>
      </c>
      <c r="DX233" s="40">
        <v>0</v>
      </c>
      <c r="DY233" s="40">
        <v>0</v>
      </c>
      <c r="DZ233" s="40">
        <v>0</v>
      </c>
      <c r="EA233" s="40">
        <v>0</v>
      </c>
      <c r="EB233" s="40">
        <v>0</v>
      </c>
      <c r="EC233" s="40">
        <v>0</v>
      </c>
      <c r="ED233" s="215" t="s">
        <v>1327</v>
      </c>
      <c r="EE233" s="40">
        <v>0</v>
      </c>
      <c r="EF233" s="40">
        <v>18034229.850000001</v>
      </c>
      <c r="EG233" s="40">
        <v>0</v>
      </c>
      <c r="EH233" s="40">
        <v>18034229.850000001</v>
      </c>
      <c r="EI233" s="40">
        <v>0</v>
      </c>
      <c r="EJ233" s="40">
        <v>0</v>
      </c>
      <c r="EK233" s="215">
        <v>0</v>
      </c>
      <c r="EL233" s="212">
        <v>-18034229.850000001</v>
      </c>
      <c r="EM233" s="40">
        <v>0</v>
      </c>
      <c r="EN233" s="40">
        <v>18034229.850000001</v>
      </c>
      <c r="EO233" s="40">
        <v>18034229.850000001</v>
      </c>
      <c r="EP233" s="40">
        <v>0</v>
      </c>
      <c r="EQ233" s="40">
        <v>18034229.850000001</v>
      </c>
      <c r="ER233" s="215">
        <v>1</v>
      </c>
      <c r="ES233" s="40">
        <v>0</v>
      </c>
      <c r="ET233" s="40">
        <v>0</v>
      </c>
      <c r="EU233" s="40">
        <v>20909252</v>
      </c>
      <c r="EV233" s="40">
        <v>18034229.850000001</v>
      </c>
      <c r="EW233" s="40">
        <v>0</v>
      </c>
      <c r="EX233" s="40">
        <v>38943481.850000001</v>
      </c>
      <c r="EY233" s="215">
        <v>2.1594202898550723</v>
      </c>
      <c r="EZ233" s="40">
        <v>20909252</v>
      </c>
      <c r="FA233" s="40">
        <v>0</v>
      </c>
      <c r="FB233" s="40">
        <v>0</v>
      </c>
      <c r="FC233" s="40">
        <v>18034229.850000001</v>
      </c>
      <c r="FD233" s="40">
        <v>0</v>
      </c>
      <c r="FE233" s="40">
        <v>38943481.850000001</v>
      </c>
      <c r="FF233" s="215">
        <v>2.1594202898550723</v>
      </c>
      <c r="FG233" s="40">
        <v>20909252</v>
      </c>
      <c r="FH233" s="40">
        <v>0</v>
      </c>
      <c r="FI233" s="40">
        <v>0</v>
      </c>
      <c r="FJ233" s="40">
        <v>62397379.039999999</v>
      </c>
      <c r="FK233" s="40">
        <v>0</v>
      </c>
      <c r="FL233" s="40">
        <v>0</v>
      </c>
      <c r="FM233" s="215">
        <v>0</v>
      </c>
      <c r="FN233" s="40">
        <v>62397379.039999999</v>
      </c>
      <c r="FO233" s="40">
        <v>0</v>
      </c>
      <c r="FP233" s="40">
        <v>0</v>
      </c>
      <c r="FQ233" s="215">
        <v>0</v>
      </c>
      <c r="FR233" s="40">
        <v>62397379.039999999</v>
      </c>
      <c r="FS233" s="40">
        <v>0</v>
      </c>
      <c r="FT233" s="40">
        <v>0</v>
      </c>
      <c r="FU233" s="215">
        <v>0</v>
      </c>
      <c r="FV233" s="40">
        <v>62397379.039999999</v>
      </c>
      <c r="FW233" s="40">
        <v>0</v>
      </c>
      <c r="FX233" s="40">
        <v>62727756</v>
      </c>
      <c r="FY233" s="215">
        <v>1.005294724956127</v>
      </c>
      <c r="FZ233" s="40">
        <v>-330376.96000000089</v>
      </c>
      <c r="GA233" s="40">
        <v>0</v>
      </c>
      <c r="GB233" s="40">
        <v>62727756</v>
      </c>
      <c r="GC233" s="215">
        <v>1.005294724956127</v>
      </c>
      <c r="GD233" s="40">
        <v>-330376.96000000089</v>
      </c>
      <c r="GE233" s="40">
        <v>18034229.850000001</v>
      </c>
      <c r="GF233" s="84">
        <v>96176843.150000006</v>
      </c>
      <c r="GG233" s="246">
        <v>114211073</v>
      </c>
      <c r="GH233" s="285"/>
    </row>
    <row r="234" spans="1:190" ht="75" customHeight="1" x14ac:dyDescent="0.3">
      <c r="A234" s="254" t="s">
        <v>1164</v>
      </c>
      <c r="B234" s="35">
        <v>222</v>
      </c>
      <c r="C234" s="38">
        <v>6</v>
      </c>
      <c r="D234" s="37" t="s">
        <v>144</v>
      </c>
      <c r="E234" s="37" t="s">
        <v>269</v>
      </c>
      <c r="F234" s="37" t="s">
        <v>512</v>
      </c>
      <c r="G234" s="38" t="s">
        <v>33</v>
      </c>
      <c r="H234" s="38" t="s">
        <v>1164</v>
      </c>
      <c r="I234" s="38" t="s">
        <v>48</v>
      </c>
      <c r="J234" s="38" t="s">
        <v>6</v>
      </c>
      <c r="K234" s="38" t="s">
        <v>222</v>
      </c>
      <c r="L234" s="38" t="s">
        <v>225</v>
      </c>
      <c r="M234" s="40">
        <v>89312625</v>
      </c>
      <c r="N234" s="40">
        <v>89312625</v>
      </c>
      <c r="O234" s="40">
        <v>89312625</v>
      </c>
      <c r="P234" s="40">
        <v>0</v>
      </c>
      <c r="Q234" s="40">
        <v>0</v>
      </c>
      <c r="R234" s="40">
        <v>0</v>
      </c>
      <c r="S234" s="40">
        <v>0</v>
      </c>
      <c r="T234" s="40" t="s">
        <v>6</v>
      </c>
      <c r="U234" s="40">
        <v>0</v>
      </c>
      <c r="V234" s="40">
        <v>0</v>
      </c>
      <c r="W234" s="40">
        <v>0</v>
      </c>
      <c r="X234" s="40">
        <v>0</v>
      </c>
      <c r="Y234" s="40">
        <v>0</v>
      </c>
      <c r="Z234" s="40">
        <v>0</v>
      </c>
      <c r="AA234" s="40">
        <v>0</v>
      </c>
      <c r="AB234" s="40">
        <v>771318</v>
      </c>
      <c r="AC234" s="40">
        <v>0</v>
      </c>
      <c r="AD234" s="40">
        <v>0</v>
      </c>
      <c r="AE234" s="40">
        <v>0</v>
      </c>
      <c r="AF234" s="40">
        <v>767000</v>
      </c>
      <c r="AG234" s="40">
        <v>0</v>
      </c>
      <c r="AH234" s="40">
        <v>1496392.4500000002</v>
      </c>
      <c r="AI234" s="40">
        <v>3034710.45</v>
      </c>
      <c r="AJ234" s="40">
        <v>3034710.45</v>
      </c>
      <c r="AK234" s="40">
        <v>42334265.349999994</v>
      </c>
      <c r="AL234" s="40">
        <v>45368975.799999997</v>
      </c>
      <c r="AM234" s="40">
        <v>4571684.58</v>
      </c>
      <c r="AN234" s="40">
        <v>2030146.0899999999</v>
      </c>
      <c r="AO234" s="40">
        <v>544683.46</v>
      </c>
      <c r="AP234" s="40">
        <v>385280.19</v>
      </c>
      <c r="AQ234" s="40">
        <v>0</v>
      </c>
      <c r="AR234" s="40">
        <v>14138.04</v>
      </c>
      <c r="AS234" s="40">
        <v>0</v>
      </c>
      <c r="AT234" s="40">
        <v>500000</v>
      </c>
      <c r="AU234" s="40">
        <v>284121.67000000004</v>
      </c>
      <c r="AV234" s="40">
        <v>0</v>
      </c>
      <c r="AW234" s="40">
        <v>0</v>
      </c>
      <c r="AX234" s="40">
        <v>9349816</v>
      </c>
      <c r="AY234" s="40">
        <v>17679870.030000001</v>
      </c>
      <c r="AZ234" s="40">
        <v>63048845.829999998</v>
      </c>
      <c r="BA234" s="40">
        <v>199781.4</v>
      </c>
      <c r="BB234" s="40">
        <v>345476.46</v>
      </c>
      <c r="BC234" s="40">
        <v>0</v>
      </c>
      <c r="BD234" s="40">
        <v>789273.75</v>
      </c>
      <c r="BE234" s="40">
        <v>0</v>
      </c>
      <c r="BF234" s="40">
        <v>0</v>
      </c>
      <c r="BG234" s="40">
        <v>0</v>
      </c>
      <c r="BH234" s="40">
        <v>1068821.45</v>
      </c>
      <c r="BI234" s="40">
        <v>0</v>
      </c>
      <c r="BJ234" s="40">
        <v>2411211.09</v>
      </c>
      <c r="BK234" s="40">
        <v>0</v>
      </c>
      <c r="BL234" s="40">
        <v>514499.31999999995</v>
      </c>
      <c r="BM234" s="40">
        <v>5329063.47</v>
      </c>
      <c r="BN234" s="40">
        <v>17299.439999999999</v>
      </c>
      <c r="BO234" s="40">
        <v>0</v>
      </c>
      <c r="BP234" s="40">
        <v>4000000</v>
      </c>
      <c r="BQ234" s="40">
        <v>0</v>
      </c>
      <c r="BR234" s="40">
        <v>86329.71</v>
      </c>
      <c r="BS234" s="40">
        <v>0</v>
      </c>
      <c r="BT234" s="40">
        <v>362578.61</v>
      </c>
      <c r="BU234" s="40">
        <v>5491.85</v>
      </c>
      <c r="BV234" s="40">
        <v>0</v>
      </c>
      <c r="BW234" s="40">
        <v>0</v>
      </c>
      <c r="BX234" s="40">
        <v>0</v>
      </c>
      <c r="BY234" s="40">
        <v>0</v>
      </c>
      <c r="BZ234" s="40">
        <v>4471699.6099999994</v>
      </c>
      <c r="CA234" s="40">
        <v>975964.96</v>
      </c>
      <c r="CB234" s="40">
        <v>117752</v>
      </c>
      <c r="CC234" s="40">
        <v>0</v>
      </c>
      <c r="CD234" s="40">
        <v>197430.97</v>
      </c>
      <c r="CE234" s="40">
        <v>0</v>
      </c>
      <c r="CF234" s="40">
        <v>0</v>
      </c>
      <c r="CG234" s="40">
        <v>0</v>
      </c>
      <c r="CH234" s="40">
        <v>271904.2</v>
      </c>
      <c r="CI234" s="40">
        <v>130408.7</v>
      </c>
      <c r="CJ234" s="40">
        <v>0</v>
      </c>
      <c r="CK234" s="40">
        <v>17558.25</v>
      </c>
      <c r="CL234" s="40">
        <v>-7949818.9000000004</v>
      </c>
      <c r="CM234" s="40">
        <v>-6238799.8200000003</v>
      </c>
      <c r="CN234" s="40">
        <v>68113095.75</v>
      </c>
      <c r="CO234" s="40">
        <v>0</v>
      </c>
      <c r="CP234" s="40">
        <v>0</v>
      </c>
      <c r="CQ234" s="40">
        <v>238</v>
      </c>
      <c r="CR234" s="40">
        <v>0</v>
      </c>
      <c r="CS234" s="40">
        <v>0</v>
      </c>
      <c r="CT234" s="40">
        <v>238</v>
      </c>
      <c r="CU234" s="173" t="s">
        <v>1327</v>
      </c>
      <c r="CV234" s="40">
        <v>238</v>
      </c>
      <c r="CW234" s="40">
        <v>27877.51</v>
      </c>
      <c r="CX234" s="40">
        <v>0</v>
      </c>
      <c r="CY234" s="40">
        <v>27877.51</v>
      </c>
      <c r="CZ234" s="40">
        <v>0</v>
      </c>
      <c r="DA234" s="40">
        <v>238</v>
      </c>
      <c r="DB234" s="215">
        <v>8.53734784778124E-3</v>
      </c>
      <c r="DC234" s="40">
        <v>-27639.51</v>
      </c>
      <c r="DD234" s="40">
        <v>0</v>
      </c>
      <c r="DE234" s="40">
        <v>0</v>
      </c>
      <c r="DF234" s="40">
        <v>27877.51</v>
      </c>
      <c r="DG234" s="40">
        <v>0</v>
      </c>
      <c r="DH234" s="40">
        <v>238</v>
      </c>
      <c r="DI234" s="215">
        <v>8.53734784778124E-3</v>
      </c>
      <c r="DJ234" s="40">
        <v>-27639.51</v>
      </c>
      <c r="DK234" s="40">
        <v>0</v>
      </c>
      <c r="DL234" s="40">
        <v>0</v>
      </c>
      <c r="DM234" s="40">
        <v>27877.51</v>
      </c>
      <c r="DN234" s="40">
        <v>0</v>
      </c>
      <c r="DO234" s="40">
        <v>238</v>
      </c>
      <c r="DP234" s="215">
        <v>8.53734784778124E-3</v>
      </c>
      <c r="DQ234" s="40">
        <v>-27639.51</v>
      </c>
      <c r="DR234" s="40">
        <v>110548.3</v>
      </c>
      <c r="DS234" s="40">
        <v>0</v>
      </c>
      <c r="DT234" s="40">
        <v>138425.81</v>
      </c>
      <c r="DU234" s="40">
        <v>0</v>
      </c>
      <c r="DV234" s="40">
        <v>238</v>
      </c>
      <c r="DW234" s="215">
        <v>1.7193325435480567E-3</v>
      </c>
      <c r="DX234" s="40">
        <v>-138187.81</v>
      </c>
      <c r="DY234" s="40">
        <v>0</v>
      </c>
      <c r="DZ234" s="40">
        <v>0</v>
      </c>
      <c r="EA234" s="40">
        <v>138425.81</v>
      </c>
      <c r="EB234" s="40">
        <v>0</v>
      </c>
      <c r="EC234" s="40">
        <v>238</v>
      </c>
      <c r="ED234" s="215">
        <v>1.7193325435480567E-3</v>
      </c>
      <c r="EE234" s="40">
        <v>-138187.81</v>
      </c>
      <c r="EF234" s="40">
        <v>0</v>
      </c>
      <c r="EG234" s="40">
        <v>0</v>
      </c>
      <c r="EH234" s="40">
        <v>138425.81</v>
      </c>
      <c r="EI234" s="40">
        <v>0</v>
      </c>
      <c r="EJ234" s="40">
        <v>238</v>
      </c>
      <c r="EK234" s="215">
        <v>1.7193325435480567E-3</v>
      </c>
      <c r="EL234" s="40">
        <v>-138187.81</v>
      </c>
      <c r="EM234" s="40">
        <v>0</v>
      </c>
      <c r="EN234" s="40">
        <v>1502048.6600000001</v>
      </c>
      <c r="EO234" s="40">
        <v>138425.81</v>
      </c>
      <c r="EP234" s="40">
        <v>0</v>
      </c>
      <c r="EQ234" s="40">
        <v>1502286.6600000001</v>
      </c>
      <c r="ER234" s="215">
        <v>10.852648505361827</v>
      </c>
      <c r="ES234" s="40">
        <v>1363860.85</v>
      </c>
      <c r="ET234" s="40">
        <v>1406212.17</v>
      </c>
      <c r="EU234" s="40">
        <v>0</v>
      </c>
      <c r="EV234" s="40">
        <v>1544637.98</v>
      </c>
      <c r="EW234" s="40">
        <v>0</v>
      </c>
      <c r="EX234" s="40">
        <v>1502286.6600000001</v>
      </c>
      <c r="EY234" s="215">
        <v>0.97258171782102631</v>
      </c>
      <c r="EZ234" s="40">
        <v>-42351.319999999832</v>
      </c>
      <c r="FA234" s="40">
        <v>0</v>
      </c>
      <c r="FB234" s="40">
        <v>0</v>
      </c>
      <c r="FC234" s="40">
        <v>1544637.98</v>
      </c>
      <c r="FD234" s="40">
        <v>0</v>
      </c>
      <c r="FE234" s="40">
        <v>1502286.6600000001</v>
      </c>
      <c r="FF234" s="215">
        <v>0.97258171782102631</v>
      </c>
      <c r="FG234" s="40">
        <v>-42351.319999999832</v>
      </c>
      <c r="FH234" s="40">
        <v>0</v>
      </c>
      <c r="FI234" s="40">
        <v>0</v>
      </c>
      <c r="FJ234" s="40">
        <v>878342.21</v>
      </c>
      <c r="FK234" s="40">
        <v>0</v>
      </c>
      <c r="FL234" s="40">
        <v>0</v>
      </c>
      <c r="FM234" s="215">
        <v>0</v>
      </c>
      <c r="FN234" s="40">
        <v>878342.21</v>
      </c>
      <c r="FO234" s="40">
        <v>0</v>
      </c>
      <c r="FP234" s="40">
        <v>0</v>
      </c>
      <c r="FQ234" s="215">
        <v>0</v>
      </c>
      <c r="FR234" s="40">
        <v>878342.21</v>
      </c>
      <c r="FS234" s="40">
        <v>0</v>
      </c>
      <c r="FT234" s="40">
        <v>0</v>
      </c>
      <c r="FU234" s="215">
        <v>1.0870958939796369</v>
      </c>
      <c r="FV234" s="40">
        <v>444925.62</v>
      </c>
      <c r="FW234" s="40">
        <v>0</v>
      </c>
      <c r="FX234" s="40">
        <v>1217768.8199999998</v>
      </c>
      <c r="FY234" s="215">
        <v>1.3864400527899028</v>
      </c>
      <c r="FZ234" s="40">
        <v>-339426.61</v>
      </c>
      <c r="GA234" s="40">
        <v>0</v>
      </c>
      <c r="GB234" s="40">
        <v>1217768.8199999998</v>
      </c>
      <c r="GC234" s="215">
        <v>1.3864400527899028</v>
      </c>
      <c r="GD234" s="40">
        <v>-339426.61</v>
      </c>
      <c r="GE234" s="283">
        <v>1544637.98</v>
      </c>
      <c r="GF234" s="283">
        <v>2500540.98</v>
      </c>
      <c r="GG234" s="284">
        <v>70655988.049999997</v>
      </c>
      <c r="GH234" s="285"/>
    </row>
    <row r="235" spans="1:190" ht="75" customHeight="1" x14ac:dyDescent="0.3">
      <c r="A235" s="254" t="s">
        <v>1283</v>
      </c>
      <c r="B235" s="35">
        <v>223</v>
      </c>
      <c r="C235" s="40">
        <v>13</v>
      </c>
      <c r="D235" s="92" t="s">
        <v>612</v>
      </c>
      <c r="E235" s="40" t="s">
        <v>446</v>
      </c>
      <c r="F235" s="37" t="s">
        <v>1284</v>
      </c>
      <c r="G235" s="38" t="s">
        <v>33</v>
      </c>
      <c r="H235" s="38"/>
      <c r="I235" s="40" t="s">
        <v>41</v>
      </c>
      <c r="J235" s="40" t="s">
        <v>423</v>
      </c>
      <c r="K235" s="38" t="s">
        <v>222</v>
      </c>
      <c r="L235" s="38" t="s">
        <v>225</v>
      </c>
      <c r="M235" s="40">
        <v>16594713</v>
      </c>
      <c r="N235" s="40">
        <v>16594713</v>
      </c>
      <c r="O235" s="40">
        <v>0</v>
      </c>
      <c r="P235" s="40">
        <v>16594713</v>
      </c>
      <c r="Q235" s="40">
        <v>0</v>
      </c>
      <c r="R235" s="40">
        <v>0</v>
      </c>
      <c r="S235" s="40">
        <v>0</v>
      </c>
      <c r="T235" s="40" t="s">
        <v>423</v>
      </c>
      <c r="U235" s="40">
        <v>0</v>
      </c>
      <c r="V235" s="40">
        <v>0</v>
      </c>
      <c r="W235" s="40">
        <v>0</v>
      </c>
      <c r="X235" s="40">
        <v>0</v>
      </c>
      <c r="Y235" s="40">
        <v>0</v>
      </c>
      <c r="Z235" s="40">
        <v>0</v>
      </c>
      <c r="AA235" s="40">
        <v>0</v>
      </c>
      <c r="AB235" s="40">
        <v>0</v>
      </c>
      <c r="AC235" s="40">
        <v>0</v>
      </c>
      <c r="AD235" s="40">
        <v>0</v>
      </c>
      <c r="AE235" s="40">
        <v>0</v>
      </c>
      <c r="AF235" s="40">
        <v>0</v>
      </c>
      <c r="AG235" s="40">
        <v>0</v>
      </c>
      <c r="AH235" s="40">
        <v>0</v>
      </c>
      <c r="AI235" s="40">
        <v>0</v>
      </c>
      <c r="AJ235" s="40">
        <v>0</v>
      </c>
      <c r="AK235" s="40">
        <v>0</v>
      </c>
      <c r="AL235" s="40">
        <v>0</v>
      </c>
      <c r="AM235" s="40">
        <v>0</v>
      </c>
      <c r="AN235" s="40">
        <v>0</v>
      </c>
      <c r="AO235" s="40">
        <v>0</v>
      </c>
      <c r="AP235" s="40">
        <v>0</v>
      </c>
      <c r="AQ235" s="40">
        <v>0</v>
      </c>
      <c r="AR235" s="40">
        <v>0</v>
      </c>
      <c r="AS235" s="40">
        <v>0</v>
      </c>
      <c r="AT235" s="40">
        <v>0</v>
      </c>
      <c r="AU235" s="40">
        <v>0</v>
      </c>
      <c r="AV235" s="40">
        <v>0</v>
      </c>
      <c r="AW235" s="40">
        <v>0</v>
      </c>
      <c r="AX235" s="40">
        <v>0</v>
      </c>
      <c r="AY235" s="40">
        <v>0</v>
      </c>
      <c r="AZ235" s="40">
        <v>0</v>
      </c>
      <c r="BA235" s="40">
        <v>0</v>
      </c>
      <c r="BB235" s="40">
        <v>0</v>
      </c>
      <c r="BC235" s="40">
        <v>0</v>
      </c>
      <c r="BD235" s="40">
        <v>0</v>
      </c>
      <c r="BE235" s="40">
        <v>0</v>
      </c>
      <c r="BF235" s="40">
        <v>0</v>
      </c>
      <c r="BG235" s="40">
        <v>0</v>
      </c>
      <c r="BH235" s="40">
        <v>0</v>
      </c>
      <c r="BI235" s="40">
        <v>0</v>
      </c>
      <c r="BJ235" s="40">
        <v>0</v>
      </c>
      <c r="BK235" s="40">
        <v>0</v>
      </c>
      <c r="BL235" s="40">
        <v>0</v>
      </c>
      <c r="BM235" s="40">
        <v>0</v>
      </c>
      <c r="BN235" s="40">
        <v>0</v>
      </c>
      <c r="BO235" s="40">
        <v>0</v>
      </c>
      <c r="BP235" s="40">
        <v>0</v>
      </c>
      <c r="BQ235" s="40">
        <v>0</v>
      </c>
      <c r="BR235" s="40">
        <v>0</v>
      </c>
      <c r="BS235" s="40">
        <v>0</v>
      </c>
      <c r="BT235" s="40">
        <v>0</v>
      </c>
      <c r="BU235" s="40">
        <v>0</v>
      </c>
      <c r="BV235" s="40">
        <v>0</v>
      </c>
      <c r="BW235" s="40">
        <v>7012</v>
      </c>
      <c r="BX235" s="40">
        <v>0</v>
      </c>
      <c r="BY235" s="40">
        <v>5957</v>
      </c>
      <c r="BZ235" s="159">
        <v>12969</v>
      </c>
      <c r="CA235" s="40">
        <v>90267.17</v>
      </c>
      <c r="CB235" s="40">
        <v>27967</v>
      </c>
      <c r="CC235" s="40">
        <v>45755.4</v>
      </c>
      <c r="CD235" s="40">
        <v>2374</v>
      </c>
      <c r="CE235" s="40">
        <v>20656.09</v>
      </c>
      <c r="CF235" s="40">
        <v>22929.410000000003</v>
      </c>
      <c r="CG235" s="40">
        <v>3009</v>
      </c>
      <c r="CH235" s="40">
        <v>33434.5</v>
      </c>
      <c r="CI235" s="40">
        <v>84038</v>
      </c>
      <c r="CJ235" s="40">
        <v>123620.26</v>
      </c>
      <c r="CK235" s="40">
        <v>56072.3</v>
      </c>
      <c r="CL235" s="40">
        <v>12467.27</v>
      </c>
      <c r="CM235" s="40">
        <v>522590.4</v>
      </c>
      <c r="CN235" s="40">
        <v>1590679.87</v>
      </c>
      <c r="CO235" s="40">
        <v>64306.38</v>
      </c>
      <c r="CP235" s="40">
        <v>371392.57</v>
      </c>
      <c r="CQ235" s="40">
        <v>15569.08</v>
      </c>
      <c r="CR235" s="40">
        <v>435698.95</v>
      </c>
      <c r="CS235" s="40">
        <v>0</v>
      </c>
      <c r="CT235" s="40">
        <v>79875.459999999992</v>
      </c>
      <c r="CU235" s="173">
        <v>0.18332718038452925</v>
      </c>
      <c r="CV235" s="212">
        <v>-355823.49</v>
      </c>
      <c r="CW235" s="40">
        <v>105035.82</v>
      </c>
      <c r="CX235" s="40">
        <v>80767.06</v>
      </c>
      <c r="CY235" s="40">
        <v>540734.77</v>
      </c>
      <c r="CZ235" s="40">
        <v>0</v>
      </c>
      <c r="DA235" s="40">
        <v>160642.51999999999</v>
      </c>
      <c r="DB235" s="215">
        <v>0.29708191319008392</v>
      </c>
      <c r="DC235" s="212">
        <v>-380092.25</v>
      </c>
      <c r="DD235" s="40">
        <v>0</v>
      </c>
      <c r="DE235" s="40">
        <v>206135.26</v>
      </c>
      <c r="DF235" s="40">
        <v>540734.77</v>
      </c>
      <c r="DG235" s="40">
        <v>0</v>
      </c>
      <c r="DH235" s="40">
        <v>366777.78</v>
      </c>
      <c r="DI235" s="215">
        <v>0.67829516492900954</v>
      </c>
      <c r="DJ235" s="40">
        <v>-173956.99</v>
      </c>
      <c r="DK235" s="40">
        <v>5488.89</v>
      </c>
      <c r="DL235" s="40">
        <v>33677.58</v>
      </c>
      <c r="DM235" s="40">
        <v>546223.66</v>
      </c>
      <c r="DN235" s="40">
        <v>0</v>
      </c>
      <c r="DO235" s="40">
        <v>400455.36000000004</v>
      </c>
      <c r="DP235" s="215">
        <v>0.73313440871455482</v>
      </c>
      <c r="DQ235" s="40">
        <v>-145768.29999999999</v>
      </c>
      <c r="DR235" s="40">
        <v>724790</v>
      </c>
      <c r="DS235" s="40">
        <v>72300.39</v>
      </c>
      <c r="DT235" s="40">
        <v>1271013.6600000001</v>
      </c>
      <c r="DU235" s="40">
        <v>0</v>
      </c>
      <c r="DV235" s="40">
        <v>472755.75000000006</v>
      </c>
      <c r="DW235" s="215">
        <v>0.37195174597887487</v>
      </c>
      <c r="DX235" s="212">
        <v>-798257.91000000015</v>
      </c>
      <c r="DY235" s="40">
        <v>0</v>
      </c>
      <c r="DZ235" s="40">
        <v>109726.5</v>
      </c>
      <c r="EA235" s="40">
        <v>1271013.6600000001</v>
      </c>
      <c r="EB235" s="40">
        <v>0</v>
      </c>
      <c r="EC235" s="40">
        <v>582482.25</v>
      </c>
      <c r="ED235" s="215">
        <v>0.45828166000985382</v>
      </c>
      <c r="EE235" s="212">
        <v>-688531.41000000015</v>
      </c>
      <c r="EF235" s="40">
        <v>71532.97</v>
      </c>
      <c r="EG235" s="40">
        <v>261871.37</v>
      </c>
      <c r="EH235" s="40">
        <v>1342546.6300000001</v>
      </c>
      <c r="EI235" s="40">
        <v>0</v>
      </c>
      <c r="EJ235" s="40">
        <v>844353.62</v>
      </c>
      <c r="EK235" s="215">
        <v>0.62891939924649021</v>
      </c>
      <c r="EL235" s="212">
        <v>-498193.01000000013</v>
      </c>
      <c r="EM235" s="40">
        <v>136782</v>
      </c>
      <c r="EN235" s="40">
        <v>18898.150000000001</v>
      </c>
      <c r="EO235" s="40">
        <v>1479328.6300000001</v>
      </c>
      <c r="EP235" s="40">
        <v>0</v>
      </c>
      <c r="EQ235" s="40">
        <v>863251.77</v>
      </c>
      <c r="ER235" s="215">
        <v>0.58354293460811335</v>
      </c>
      <c r="ES235" s="212">
        <v>-616076.8600000001</v>
      </c>
      <c r="ET235" s="40">
        <v>577949</v>
      </c>
      <c r="EU235" s="40">
        <v>9152.36</v>
      </c>
      <c r="EV235" s="40">
        <v>2057277.6300000001</v>
      </c>
      <c r="EW235" s="40">
        <v>0</v>
      </c>
      <c r="EX235" s="40">
        <v>872404.13</v>
      </c>
      <c r="EY235" s="215">
        <v>0.42405755901793379</v>
      </c>
      <c r="EZ235" s="212">
        <v>-1184873.5</v>
      </c>
      <c r="FA235" s="40">
        <v>3780.57</v>
      </c>
      <c r="FB235" s="40">
        <v>114215.57</v>
      </c>
      <c r="FC235" s="40">
        <v>2061058.2000000002</v>
      </c>
      <c r="FD235" s="40">
        <v>0</v>
      </c>
      <c r="FE235" s="40">
        <v>986619.7</v>
      </c>
      <c r="FF235" s="215">
        <v>0.47869570107239079</v>
      </c>
      <c r="FG235" s="212">
        <v>-1074438.5000000002</v>
      </c>
      <c r="FH235" s="40">
        <v>149544.67000000001</v>
      </c>
      <c r="FI235" s="40">
        <v>68500.77</v>
      </c>
      <c r="FJ235" s="40">
        <v>1384873.21</v>
      </c>
      <c r="FK235" s="40">
        <v>0</v>
      </c>
      <c r="FL235" s="40">
        <v>0</v>
      </c>
      <c r="FM235" s="215">
        <v>0</v>
      </c>
      <c r="FN235" s="40">
        <v>1384873.21</v>
      </c>
      <c r="FO235" s="40">
        <v>0</v>
      </c>
      <c r="FP235" s="40">
        <v>459606.27</v>
      </c>
      <c r="FQ235" s="215">
        <v>0.33187606394667712</v>
      </c>
      <c r="FR235" s="40">
        <v>925266.94</v>
      </c>
      <c r="FS235" s="40">
        <v>0</v>
      </c>
      <c r="FT235" s="40">
        <v>0</v>
      </c>
      <c r="FU235" s="215">
        <v>0.50799498099901874</v>
      </c>
      <c r="FV235" s="40">
        <v>461698.94</v>
      </c>
      <c r="FW235" s="40">
        <v>0</v>
      </c>
      <c r="FX235" s="40">
        <v>1806381.52</v>
      </c>
      <c r="FY235" s="215">
        <v>1.3043659931872031</v>
      </c>
      <c r="FZ235" s="40">
        <v>-421508.30999999994</v>
      </c>
      <c r="GA235" s="40">
        <v>0</v>
      </c>
      <c r="GB235" s="40">
        <v>1806381.52</v>
      </c>
      <c r="GC235" s="215">
        <v>1.3043659931872031</v>
      </c>
      <c r="GD235" s="40">
        <v>-421508.30999999994</v>
      </c>
      <c r="GE235" s="283">
        <v>2210602.87</v>
      </c>
      <c r="GF235" s="283">
        <v>5234004.47</v>
      </c>
      <c r="GG235" s="284">
        <v>7980166.7400000002</v>
      </c>
      <c r="GH235" s="285"/>
    </row>
    <row r="236" spans="1:190" ht="75" customHeight="1" x14ac:dyDescent="0.3">
      <c r="A236" s="254" t="s">
        <v>1165</v>
      </c>
      <c r="B236" s="35">
        <v>224</v>
      </c>
      <c r="C236" s="38">
        <v>6</v>
      </c>
      <c r="D236" s="37" t="s">
        <v>145</v>
      </c>
      <c r="E236" s="37" t="s">
        <v>270</v>
      </c>
      <c r="F236" s="37" t="s">
        <v>513</v>
      </c>
      <c r="G236" s="38">
        <v>1</v>
      </c>
      <c r="H236" s="38" t="s">
        <v>1165</v>
      </c>
      <c r="I236" s="41" t="s">
        <v>48</v>
      </c>
      <c r="J236" s="41" t="s">
        <v>6</v>
      </c>
      <c r="K236" s="38" t="s">
        <v>222</v>
      </c>
      <c r="L236" s="38" t="s">
        <v>225</v>
      </c>
      <c r="M236" s="40">
        <v>11484765</v>
      </c>
      <c r="N236" s="40">
        <v>11484765</v>
      </c>
      <c r="O236" s="40">
        <v>11484765</v>
      </c>
      <c r="P236" s="40">
        <v>0</v>
      </c>
      <c r="Q236" s="40">
        <v>0</v>
      </c>
      <c r="R236" s="40">
        <v>0</v>
      </c>
      <c r="S236" s="40">
        <v>0</v>
      </c>
      <c r="T236" s="40" t="s">
        <v>6</v>
      </c>
      <c r="U236" s="40">
        <v>0</v>
      </c>
      <c r="V236" s="40">
        <v>0</v>
      </c>
      <c r="W236" s="40">
        <v>0</v>
      </c>
      <c r="X236" s="40">
        <v>0</v>
      </c>
      <c r="Y236" s="40">
        <v>0</v>
      </c>
      <c r="Z236" s="40">
        <v>0</v>
      </c>
      <c r="AA236" s="40">
        <v>0</v>
      </c>
      <c r="AB236" s="40">
        <v>0</v>
      </c>
      <c r="AC236" s="40">
        <v>0</v>
      </c>
      <c r="AD236" s="40">
        <v>0</v>
      </c>
      <c r="AE236" s="40">
        <v>0</v>
      </c>
      <c r="AF236" s="40">
        <v>0</v>
      </c>
      <c r="AG236" s="40">
        <v>0</v>
      </c>
      <c r="AH236" s="40">
        <v>0</v>
      </c>
      <c r="AI236" s="40">
        <v>0</v>
      </c>
      <c r="AJ236" s="40">
        <v>0</v>
      </c>
      <c r="AK236" s="40">
        <v>7609.53</v>
      </c>
      <c r="AL236" s="40">
        <v>7609.53</v>
      </c>
      <c r="AM236" s="40">
        <v>97295.4</v>
      </c>
      <c r="AN236" s="40">
        <v>23848.11</v>
      </c>
      <c r="AO236" s="40">
        <v>331653.46000000002</v>
      </c>
      <c r="AP236" s="40">
        <v>0</v>
      </c>
      <c r="AQ236" s="40">
        <v>15550.16</v>
      </c>
      <c r="AR236" s="40">
        <v>0</v>
      </c>
      <c r="AS236" s="40">
        <v>0</v>
      </c>
      <c r="AT236" s="40">
        <v>0</v>
      </c>
      <c r="AU236" s="40">
        <v>0</v>
      </c>
      <c r="AV236" s="40">
        <v>0</v>
      </c>
      <c r="AW236" s="40">
        <v>0</v>
      </c>
      <c r="AX236" s="40">
        <v>550584.9</v>
      </c>
      <c r="AY236" s="40">
        <v>1018932.03</v>
      </c>
      <c r="AZ236" s="40">
        <v>1026541.56</v>
      </c>
      <c r="BA236" s="40">
        <v>36321.21</v>
      </c>
      <c r="BB236" s="40">
        <v>31453.1</v>
      </c>
      <c r="BC236" s="40">
        <v>0</v>
      </c>
      <c r="BD236" s="40">
        <v>405020.59</v>
      </c>
      <c r="BE236" s="40">
        <v>0</v>
      </c>
      <c r="BF236" s="40">
        <v>0</v>
      </c>
      <c r="BG236" s="40">
        <v>0</v>
      </c>
      <c r="BH236" s="40">
        <v>0</v>
      </c>
      <c r="BI236" s="40">
        <v>0</v>
      </c>
      <c r="BJ236" s="40">
        <v>236207.82</v>
      </c>
      <c r="BK236" s="40">
        <v>0</v>
      </c>
      <c r="BL236" s="40">
        <v>0</v>
      </c>
      <c r="BM236" s="40">
        <v>709002.72</v>
      </c>
      <c r="BN236" s="40">
        <v>0</v>
      </c>
      <c r="BO236" s="40">
        <v>1388177.83</v>
      </c>
      <c r="BP236" s="40">
        <v>0</v>
      </c>
      <c r="BQ236" s="40">
        <v>0</v>
      </c>
      <c r="BR236" s="40">
        <v>773973.97</v>
      </c>
      <c r="BS236" s="40">
        <v>0</v>
      </c>
      <c r="BT236" s="40">
        <v>0</v>
      </c>
      <c r="BU236" s="40">
        <v>0</v>
      </c>
      <c r="BV236" s="40">
        <v>0</v>
      </c>
      <c r="BW236" s="40">
        <v>0</v>
      </c>
      <c r="BX236" s="40">
        <v>0</v>
      </c>
      <c r="BY236" s="40">
        <v>0</v>
      </c>
      <c r="BZ236" s="40">
        <v>2162151.7999999998</v>
      </c>
      <c r="CA236" s="40">
        <v>0</v>
      </c>
      <c r="CB236" s="40">
        <v>430150.51</v>
      </c>
      <c r="CC236" s="40">
        <v>0</v>
      </c>
      <c r="CD236" s="40">
        <v>0</v>
      </c>
      <c r="CE236" s="40">
        <v>0</v>
      </c>
      <c r="CF236" s="40">
        <v>0</v>
      </c>
      <c r="CG236" s="40">
        <v>0</v>
      </c>
      <c r="CH236" s="40">
        <v>0</v>
      </c>
      <c r="CI236" s="40">
        <v>0</v>
      </c>
      <c r="CJ236" s="40">
        <v>0</v>
      </c>
      <c r="CK236" s="40">
        <v>0</v>
      </c>
      <c r="CL236" s="40">
        <v>2489145.0499999998</v>
      </c>
      <c r="CM236" s="40">
        <v>2919295.5599999996</v>
      </c>
      <c r="CN236" s="40">
        <v>7507115.3599999994</v>
      </c>
      <c r="CO236" s="40">
        <v>0</v>
      </c>
      <c r="CP236" s="40">
        <v>0</v>
      </c>
      <c r="CQ236" s="40">
        <v>0</v>
      </c>
      <c r="CR236" s="40">
        <v>0</v>
      </c>
      <c r="CS236" s="40">
        <v>0</v>
      </c>
      <c r="CT236" s="40">
        <v>0</v>
      </c>
      <c r="CU236" s="173" t="s">
        <v>1327</v>
      </c>
      <c r="CV236" s="40">
        <v>0</v>
      </c>
      <c r="CW236" s="40">
        <v>0</v>
      </c>
      <c r="CX236" s="40">
        <v>0</v>
      </c>
      <c r="CY236" s="40">
        <v>0</v>
      </c>
      <c r="CZ236" s="40">
        <v>0</v>
      </c>
      <c r="DA236" s="40">
        <v>0</v>
      </c>
      <c r="DB236" s="215" t="s">
        <v>1327</v>
      </c>
      <c r="DC236" s="40">
        <v>0</v>
      </c>
      <c r="DD236" s="40">
        <v>0</v>
      </c>
      <c r="DE236" s="40">
        <v>0</v>
      </c>
      <c r="DF236" s="40">
        <v>0</v>
      </c>
      <c r="DG236" s="40">
        <v>0</v>
      </c>
      <c r="DH236" s="40">
        <v>0</v>
      </c>
      <c r="DI236" s="215" t="s">
        <v>1327</v>
      </c>
      <c r="DJ236" s="40">
        <v>0</v>
      </c>
      <c r="DK236" s="40">
        <v>0</v>
      </c>
      <c r="DL236" s="40">
        <v>0</v>
      </c>
      <c r="DM236" s="40">
        <v>0</v>
      </c>
      <c r="DN236" s="40">
        <v>0</v>
      </c>
      <c r="DO236" s="40">
        <v>0</v>
      </c>
      <c r="DP236" s="215" t="s">
        <v>1327</v>
      </c>
      <c r="DQ236" s="40">
        <v>0</v>
      </c>
      <c r="DR236" s="40">
        <v>778377.62</v>
      </c>
      <c r="DS236" s="40">
        <v>690123.72</v>
      </c>
      <c r="DT236" s="40">
        <v>778377.62</v>
      </c>
      <c r="DU236" s="40">
        <v>0</v>
      </c>
      <c r="DV236" s="40">
        <v>690123.72</v>
      </c>
      <c r="DW236" s="215">
        <v>0.88661814300364905</v>
      </c>
      <c r="DX236" s="40">
        <v>-88253.900000000023</v>
      </c>
      <c r="DY236" s="40">
        <v>0</v>
      </c>
      <c r="DZ236" s="40">
        <v>0</v>
      </c>
      <c r="EA236" s="40">
        <v>778377.62</v>
      </c>
      <c r="EB236" s="40">
        <v>0</v>
      </c>
      <c r="EC236" s="40">
        <v>690123.72</v>
      </c>
      <c r="ED236" s="215">
        <v>0.88661814300364905</v>
      </c>
      <c r="EE236" s="40">
        <v>-88253.900000000023</v>
      </c>
      <c r="EF236" s="40">
        <v>0</v>
      </c>
      <c r="EG236" s="40">
        <v>0</v>
      </c>
      <c r="EH236" s="40">
        <v>778377.62</v>
      </c>
      <c r="EI236" s="40">
        <v>0</v>
      </c>
      <c r="EJ236" s="40">
        <v>690123.72</v>
      </c>
      <c r="EK236" s="215">
        <v>0.88661814300364905</v>
      </c>
      <c r="EL236" s="40">
        <v>-88253.900000000023</v>
      </c>
      <c r="EM236" s="40">
        <v>763539.69</v>
      </c>
      <c r="EN236" s="40">
        <v>0</v>
      </c>
      <c r="EO236" s="40">
        <v>1541917.31</v>
      </c>
      <c r="EP236" s="40">
        <v>0</v>
      </c>
      <c r="EQ236" s="40">
        <v>690123.72</v>
      </c>
      <c r="ER236" s="215">
        <v>0.44757505186837804</v>
      </c>
      <c r="ES236" s="212">
        <v>-851793.59000000008</v>
      </c>
      <c r="ET236" s="40">
        <v>0</v>
      </c>
      <c r="EU236" s="40">
        <v>0</v>
      </c>
      <c r="EV236" s="40">
        <v>1541917.31</v>
      </c>
      <c r="EW236" s="40">
        <v>0</v>
      </c>
      <c r="EX236" s="40">
        <v>690123.72</v>
      </c>
      <c r="EY236" s="215">
        <v>0.44757505186837804</v>
      </c>
      <c r="EZ236" s="212">
        <v>-851793.59000000008</v>
      </c>
      <c r="FA236" s="40">
        <v>0</v>
      </c>
      <c r="FB236" s="40">
        <v>0</v>
      </c>
      <c r="FC236" s="40">
        <v>1541917.31</v>
      </c>
      <c r="FD236" s="40">
        <v>0</v>
      </c>
      <c r="FE236" s="40">
        <v>690123.72</v>
      </c>
      <c r="FF236" s="215">
        <v>0.44757505186837804</v>
      </c>
      <c r="FG236" s="212">
        <v>-851793.59000000008</v>
      </c>
      <c r="FH236" s="40">
        <v>337872.66</v>
      </c>
      <c r="FI236" s="40">
        <v>0</v>
      </c>
      <c r="FJ236" s="40">
        <v>2860836.98</v>
      </c>
      <c r="FK236" s="40">
        <v>0</v>
      </c>
      <c r="FL236" s="40">
        <v>0</v>
      </c>
      <c r="FM236" s="215">
        <v>0</v>
      </c>
      <c r="FN236" s="40">
        <v>2860836.98</v>
      </c>
      <c r="FO236" s="40">
        <v>0</v>
      </c>
      <c r="FP236" s="40">
        <v>0</v>
      </c>
      <c r="FQ236" s="215">
        <v>0</v>
      </c>
      <c r="FR236" s="40">
        <v>2860836.98</v>
      </c>
      <c r="FS236" s="40">
        <v>0</v>
      </c>
      <c r="FT236" s="40">
        <v>1386642.21</v>
      </c>
      <c r="FU236" s="215">
        <v>0</v>
      </c>
      <c r="FV236" s="40">
        <v>2017880.37</v>
      </c>
      <c r="FW236" s="40">
        <v>0</v>
      </c>
      <c r="FX236" s="40">
        <v>3321337.81</v>
      </c>
      <c r="FY236" s="215">
        <v>1.1609671691254495</v>
      </c>
      <c r="FZ236" s="40">
        <v>-460500.83000000007</v>
      </c>
      <c r="GA236" s="40">
        <v>0</v>
      </c>
      <c r="GB236" s="40">
        <v>3321337.81</v>
      </c>
      <c r="GC236" s="215">
        <v>1.1609671691254495</v>
      </c>
      <c r="GD236" s="40">
        <v>-460500.83000000007</v>
      </c>
      <c r="GE236" s="283">
        <v>1879789.97</v>
      </c>
      <c r="GF236" s="283">
        <v>2787983.39</v>
      </c>
      <c r="GG236" s="284">
        <v>11484764.999999998</v>
      </c>
      <c r="GH236" s="285"/>
    </row>
    <row r="237" spans="1:190" ht="75" customHeight="1" x14ac:dyDescent="0.3">
      <c r="A237" s="257" t="s">
        <v>1058</v>
      </c>
      <c r="B237" s="35">
        <v>225</v>
      </c>
      <c r="C237" s="40">
        <v>13</v>
      </c>
      <c r="D237" s="92" t="s">
        <v>616</v>
      </c>
      <c r="E237" s="40" t="s">
        <v>445</v>
      </c>
      <c r="F237" s="37" t="s">
        <v>1279</v>
      </c>
      <c r="G237" s="38">
        <v>3</v>
      </c>
      <c r="H237" s="38"/>
      <c r="I237" s="40" t="s">
        <v>82</v>
      </c>
      <c r="J237" s="40" t="s">
        <v>423</v>
      </c>
      <c r="K237" s="38" t="s">
        <v>222</v>
      </c>
      <c r="L237" s="38" t="s">
        <v>225</v>
      </c>
      <c r="M237" s="40">
        <v>5482500</v>
      </c>
      <c r="N237" s="40">
        <v>5482500</v>
      </c>
      <c r="O237" s="40"/>
      <c r="P237" s="129">
        <v>5482500</v>
      </c>
      <c r="Q237" s="40"/>
      <c r="R237" s="40"/>
      <c r="S237" s="40"/>
      <c r="T237" s="40" t="s">
        <v>423</v>
      </c>
      <c r="U237" s="40"/>
      <c r="V237" s="40"/>
      <c r="W237" s="40"/>
      <c r="X237" s="40"/>
      <c r="Y237" s="40"/>
      <c r="Z237" s="40"/>
      <c r="AA237" s="40"/>
      <c r="AB237" s="40"/>
      <c r="AC237" s="40"/>
      <c r="AD237" s="40"/>
      <c r="AE237" s="40"/>
      <c r="AF237" s="40"/>
      <c r="AG237" s="40"/>
      <c r="AH237" s="40"/>
      <c r="AI237" s="40"/>
      <c r="AJ237" s="40"/>
      <c r="AK237" s="40"/>
      <c r="AL237" s="40">
        <v>0</v>
      </c>
      <c r="AM237" s="40"/>
      <c r="AN237" s="40"/>
      <c r="AO237" s="40"/>
      <c r="AP237" s="40"/>
      <c r="AQ237" s="40"/>
      <c r="AR237" s="40"/>
      <c r="AS237" s="40"/>
      <c r="AT237" s="40"/>
      <c r="AU237" s="40"/>
      <c r="AV237" s="40"/>
      <c r="AW237" s="40"/>
      <c r="AX237" s="40"/>
      <c r="AY237" s="40"/>
      <c r="AZ237" s="40">
        <v>0</v>
      </c>
      <c r="BA237" s="40"/>
      <c r="BB237" s="40"/>
      <c r="BC237" s="40"/>
      <c r="BD237" s="40"/>
      <c r="BE237" s="40"/>
      <c r="BF237" s="40"/>
      <c r="BG237" s="40"/>
      <c r="BH237" s="40"/>
      <c r="BI237" s="40"/>
      <c r="BJ237" s="40"/>
      <c r="BK237" s="40"/>
      <c r="BL237" s="40"/>
      <c r="BM237" s="40">
        <v>0</v>
      </c>
      <c r="BN237" s="40"/>
      <c r="BO237" s="40"/>
      <c r="BP237" s="40"/>
      <c r="BQ237" s="40"/>
      <c r="BR237" s="40"/>
      <c r="BS237" s="40"/>
      <c r="BT237" s="40"/>
      <c r="BU237" s="40"/>
      <c r="BV237" s="40"/>
      <c r="BW237" s="40"/>
      <c r="BX237" s="40"/>
      <c r="BY237" s="40"/>
      <c r="BZ237" s="40">
        <v>0</v>
      </c>
      <c r="CA237" s="40"/>
      <c r="CB237" s="40"/>
      <c r="CC237" s="40"/>
      <c r="CD237" s="40"/>
      <c r="CE237" s="40"/>
      <c r="CF237" s="40"/>
      <c r="CG237" s="40"/>
      <c r="CH237" s="40"/>
      <c r="CI237" s="40"/>
      <c r="CJ237" s="40"/>
      <c r="CK237" s="40">
        <v>0</v>
      </c>
      <c r="CL237" s="40">
        <v>0</v>
      </c>
      <c r="CM237" s="40">
        <v>0</v>
      </c>
      <c r="CN237" s="40">
        <v>3551105.8200000003</v>
      </c>
      <c r="CO237" s="40">
        <v>72567.509999999995</v>
      </c>
      <c r="CP237" s="40">
        <v>0</v>
      </c>
      <c r="CQ237" s="40">
        <v>0</v>
      </c>
      <c r="CR237" s="40">
        <v>72567.509999999995</v>
      </c>
      <c r="CS237" s="40">
        <v>0</v>
      </c>
      <c r="CT237" s="40">
        <v>72567.509999999995</v>
      </c>
      <c r="CU237" s="173">
        <v>1</v>
      </c>
      <c r="CV237" s="40">
        <v>0</v>
      </c>
      <c r="CW237" s="40">
        <v>510806.44</v>
      </c>
      <c r="CX237" s="40">
        <v>0</v>
      </c>
      <c r="CY237" s="40">
        <v>583373.94999999995</v>
      </c>
      <c r="CZ237" s="40">
        <v>0</v>
      </c>
      <c r="DA237" s="40">
        <v>72567.509999999995</v>
      </c>
      <c r="DB237" s="215">
        <v>0.12439278442241036</v>
      </c>
      <c r="DC237" s="212">
        <v>-510806.43999999994</v>
      </c>
      <c r="DD237" s="40">
        <v>0</v>
      </c>
      <c r="DE237" s="40">
        <v>505535.17</v>
      </c>
      <c r="DF237" s="40">
        <v>583373.94999999995</v>
      </c>
      <c r="DG237" s="40">
        <v>0</v>
      </c>
      <c r="DH237" s="40">
        <v>578102.67999999993</v>
      </c>
      <c r="DI237" s="215">
        <v>0.99096416629504969</v>
      </c>
      <c r="DJ237" s="40">
        <v>-5271.2700000000186</v>
      </c>
      <c r="DK237" s="40">
        <v>0</v>
      </c>
      <c r="DL237" s="40">
        <v>5958.65</v>
      </c>
      <c r="DM237" s="40">
        <v>583373.94999999995</v>
      </c>
      <c r="DN237" s="40">
        <v>0</v>
      </c>
      <c r="DO237" s="40">
        <v>584061.32999999996</v>
      </c>
      <c r="DP237" s="215">
        <v>1.0011782836720768</v>
      </c>
      <c r="DQ237" s="40">
        <v>687.38000000000466</v>
      </c>
      <c r="DR237" s="40">
        <v>1291397.77</v>
      </c>
      <c r="DS237" s="40">
        <v>341813.51</v>
      </c>
      <c r="DT237" s="40">
        <v>1874771.72</v>
      </c>
      <c r="DU237" s="40">
        <v>0</v>
      </c>
      <c r="DV237" s="40">
        <v>925874.84</v>
      </c>
      <c r="DW237" s="215">
        <v>0.49386004179751547</v>
      </c>
      <c r="DX237" s="212">
        <v>-948896.88</v>
      </c>
      <c r="DY237" s="40">
        <v>0</v>
      </c>
      <c r="DZ237" s="40">
        <v>0</v>
      </c>
      <c r="EA237" s="40">
        <v>1874771.72</v>
      </c>
      <c r="EB237" s="40">
        <v>0</v>
      </c>
      <c r="EC237" s="40">
        <v>925874.84</v>
      </c>
      <c r="ED237" s="215">
        <v>0.49386004179751547</v>
      </c>
      <c r="EE237" s="212">
        <v>-948896.88</v>
      </c>
      <c r="EF237" s="40">
        <v>0</v>
      </c>
      <c r="EG237" s="40">
        <v>0</v>
      </c>
      <c r="EH237" s="40">
        <v>1874771.72</v>
      </c>
      <c r="EI237" s="40">
        <v>0</v>
      </c>
      <c r="EJ237" s="40">
        <v>925874.84</v>
      </c>
      <c r="EK237" s="215">
        <v>0.49386004179751547</v>
      </c>
      <c r="EL237" s="212">
        <v>-948896.88</v>
      </c>
      <c r="EM237" s="40">
        <v>1774198.57</v>
      </c>
      <c r="EN237" s="40">
        <v>1043667.97</v>
      </c>
      <c r="EO237" s="40">
        <v>3648970.29</v>
      </c>
      <c r="EP237" s="40">
        <v>0</v>
      </c>
      <c r="EQ237" s="40">
        <v>1969542.81</v>
      </c>
      <c r="ER237" s="215">
        <v>0.53975304085032716</v>
      </c>
      <c r="ES237" s="212">
        <v>-1679427.48</v>
      </c>
      <c r="ET237" s="40">
        <v>0</v>
      </c>
      <c r="EU237" s="40">
        <v>0</v>
      </c>
      <c r="EV237" s="40">
        <v>3648970.29</v>
      </c>
      <c r="EW237" s="40">
        <v>0</v>
      </c>
      <c r="EX237" s="40">
        <v>1969542.81</v>
      </c>
      <c r="EY237" s="215">
        <v>0.53975304085032716</v>
      </c>
      <c r="EZ237" s="212">
        <v>-1679427.48</v>
      </c>
      <c r="FA237" s="40">
        <v>0</v>
      </c>
      <c r="FB237" s="40">
        <v>0</v>
      </c>
      <c r="FC237" s="40">
        <v>3648970.29</v>
      </c>
      <c r="FD237" s="40">
        <v>0</v>
      </c>
      <c r="FE237" s="40">
        <v>1969542.81</v>
      </c>
      <c r="FF237" s="215">
        <v>0.53975304085032716</v>
      </c>
      <c r="FG237" s="212">
        <v>-1679427.48</v>
      </c>
      <c r="FH237" s="40">
        <v>1350875.92</v>
      </c>
      <c r="FI237" s="40">
        <v>1581563.01</v>
      </c>
      <c r="FJ237" s="40">
        <v>1448545.58</v>
      </c>
      <c r="FK237" s="40">
        <v>0</v>
      </c>
      <c r="FL237" s="40">
        <v>0</v>
      </c>
      <c r="FM237" s="215">
        <v>0</v>
      </c>
      <c r="FN237" s="40">
        <v>1448545.58</v>
      </c>
      <c r="FO237" s="40">
        <v>0</v>
      </c>
      <c r="FP237" s="40">
        <v>0</v>
      </c>
      <c r="FQ237" s="215">
        <v>0</v>
      </c>
      <c r="FR237" s="40">
        <v>1448545.58</v>
      </c>
      <c r="FS237" s="40">
        <v>0</v>
      </c>
      <c r="FT237" s="40">
        <v>83938.3</v>
      </c>
      <c r="FU237" s="215">
        <v>0</v>
      </c>
      <c r="FV237" s="40">
        <v>1014014.8999999999</v>
      </c>
      <c r="FW237" s="40">
        <v>0</v>
      </c>
      <c r="FX237" s="40">
        <v>1931231.4</v>
      </c>
      <c r="FY237" s="215">
        <v>1.3332210091725245</v>
      </c>
      <c r="FZ237" s="40">
        <v>-482685.81999999983</v>
      </c>
      <c r="GA237" s="40">
        <v>0</v>
      </c>
      <c r="GB237" s="40">
        <v>1931231.4</v>
      </c>
      <c r="GC237" s="215">
        <v>1.3332210091725245</v>
      </c>
      <c r="GD237" s="40">
        <v>-482685.81999999983</v>
      </c>
      <c r="GE237" s="283">
        <v>4999846.21</v>
      </c>
      <c r="GF237" s="283">
        <v>482653.72</v>
      </c>
      <c r="GG237" s="284">
        <v>5482499.9299999997</v>
      </c>
      <c r="GH237" s="285"/>
    </row>
    <row r="238" spans="1:190" ht="75" customHeight="1" x14ac:dyDescent="0.3">
      <c r="A238" s="254" t="s">
        <v>1192</v>
      </c>
      <c r="B238" s="35">
        <v>226</v>
      </c>
      <c r="C238" s="35">
        <v>8</v>
      </c>
      <c r="D238" s="36" t="s">
        <v>153</v>
      </c>
      <c r="E238" s="37" t="s">
        <v>289</v>
      </c>
      <c r="F238" s="37" t="s">
        <v>535</v>
      </c>
      <c r="G238" s="38">
        <v>1</v>
      </c>
      <c r="H238" s="38" t="s">
        <v>1192</v>
      </c>
      <c r="I238" s="38" t="s">
        <v>34</v>
      </c>
      <c r="J238" s="38" t="s">
        <v>5</v>
      </c>
      <c r="K238" s="38" t="s">
        <v>222</v>
      </c>
      <c r="L238" s="38" t="s">
        <v>225</v>
      </c>
      <c r="M238" s="40">
        <v>69800921</v>
      </c>
      <c r="N238" s="40">
        <v>69800921</v>
      </c>
      <c r="O238" s="40">
        <v>0</v>
      </c>
      <c r="P238" s="98">
        <v>69800921</v>
      </c>
      <c r="Q238" s="40">
        <v>0</v>
      </c>
      <c r="R238" s="40">
        <v>0</v>
      </c>
      <c r="S238" s="40">
        <v>0</v>
      </c>
      <c r="T238" s="40" t="s">
        <v>5</v>
      </c>
      <c r="U238" s="40">
        <v>0</v>
      </c>
      <c r="V238" s="40">
        <v>0</v>
      </c>
      <c r="W238" s="40">
        <v>0</v>
      </c>
      <c r="X238" s="40">
        <v>0</v>
      </c>
      <c r="Y238" s="40">
        <v>111085.28000000001</v>
      </c>
      <c r="Z238" s="40">
        <v>23411.7</v>
      </c>
      <c r="AA238" s="40">
        <v>25240.42</v>
      </c>
      <c r="AB238" s="40">
        <v>65636.28</v>
      </c>
      <c r="AC238" s="40">
        <v>24909.34</v>
      </c>
      <c r="AD238" s="40">
        <v>14917.36</v>
      </c>
      <c r="AE238" s="40">
        <v>85086.53</v>
      </c>
      <c r="AF238" s="40">
        <v>162954.71</v>
      </c>
      <c r="AG238" s="40">
        <v>151917.20000000001</v>
      </c>
      <c r="AH238" s="40">
        <v>322455.35999999993</v>
      </c>
      <c r="AI238" s="40">
        <v>987614.17999999993</v>
      </c>
      <c r="AJ238" s="40">
        <v>987614.17999999993</v>
      </c>
      <c r="AK238" s="40">
        <v>8365411.8599999994</v>
      </c>
      <c r="AL238" s="40">
        <v>9353026.0399999991</v>
      </c>
      <c r="AM238" s="40">
        <v>2226745.0900000003</v>
      </c>
      <c r="AN238" s="40">
        <v>3105198.46</v>
      </c>
      <c r="AO238" s="40">
        <v>307267.23</v>
      </c>
      <c r="AP238" s="40">
        <v>217354.22</v>
      </c>
      <c r="AQ238" s="40">
        <v>574632.74</v>
      </c>
      <c r="AR238" s="40">
        <v>3518435.86</v>
      </c>
      <c r="AS238" s="40">
        <v>491050.31</v>
      </c>
      <c r="AT238" s="40">
        <v>1824853.96</v>
      </c>
      <c r="AU238" s="40">
        <v>311182.93</v>
      </c>
      <c r="AV238" s="40">
        <v>245346.84000000003</v>
      </c>
      <c r="AW238" s="40">
        <v>3021576.54</v>
      </c>
      <c r="AX238" s="40">
        <v>1944543.02</v>
      </c>
      <c r="AY238" s="40">
        <v>17788187.199999999</v>
      </c>
      <c r="AZ238" s="40">
        <v>27141213.239999998</v>
      </c>
      <c r="BA238" s="40">
        <v>415884.52</v>
      </c>
      <c r="BB238" s="40">
        <v>2440580.65</v>
      </c>
      <c r="BC238" s="40">
        <v>2278138.77</v>
      </c>
      <c r="BD238" s="40">
        <v>1333640.04</v>
      </c>
      <c r="BE238" s="40">
        <v>1333793.5699999998</v>
      </c>
      <c r="BF238" s="40">
        <v>0</v>
      </c>
      <c r="BG238" s="40">
        <v>2112392.06</v>
      </c>
      <c r="BH238" s="40">
        <v>2315294.13</v>
      </c>
      <c r="BI238" s="40">
        <v>910854.16999999993</v>
      </c>
      <c r="BJ238" s="40">
        <v>1270895.21</v>
      </c>
      <c r="BK238" s="40">
        <v>2585230.84</v>
      </c>
      <c r="BL238" s="40">
        <v>698610.96</v>
      </c>
      <c r="BM238" s="40">
        <v>17695314.919999998</v>
      </c>
      <c r="BN238" s="40">
        <v>1299731.52</v>
      </c>
      <c r="BO238" s="40">
        <v>2827428.9499999997</v>
      </c>
      <c r="BP238" s="40">
        <v>2987788.76</v>
      </c>
      <c r="BQ238" s="40">
        <v>1666657.69</v>
      </c>
      <c r="BR238" s="40">
        <v>0</v>
      </c>
      <c r="BS238" s="40">
        <v>1668851.6300000001</v>
      </c>
      <c r="BT238" s="40">
        <v>336452.61</v>
      </c>
      <c r="BU238" s="40">
        <v>643044.26000000013</v>
      </c>
      <c r="BV238" s="40">
        <v>283064.73</v>
      </c>
      <c r="BW238" s="40">
        <v>1043770.5</v>
      </c>
      <c r="BX238" s="40">
        <v>114395.09999999999</v>
      </c>
      <c r="BY238" s="40">
        <v>204235.02</v>
      </c>
      <c r="BZ238" s="40">
        <v>13075420.77</v>
      </c>
      <c r="CA238" s="40">
        <v>42680.14</v>
      </c>
      <c r="CB238" s="40">
        <v>71152.27</v>
      </c>
      <c r="CC238" s="40">
        <v>508499.03</v>
      </c>
      <c r="CD238" s="40">
        <v>173690.45</v>
      </c>
      <c r="CE238" s="40">
        <v>565959.5</v>
      </c>
      <c r="CF238" s="40">
        <v>0</v>
      </c>
      <c r="CG238" s="40">
        <v>20233.05</v>
      </c>
      <c r="CH238" s="40">
        <v>212973.23</v>
      </c>
      <c r="CI238" s="40">
        <v>-1427869.21</v>
      </c>
      <c r="CJ238" s="40">
        <v>0</v>
      </c>
      <c r="CK238" s="40">
        <v>0</v>
      </c>
      <c r="CL238" s="40">
        <v>1481890.29</v>
      </c>
      <c r="CM238" s="40">
        <v>1649208.7500000002</v>
      </c>
      <c r="CN238" s="40">
        <v>63203183.93999999</v>
      </c>
      <c r="CO238" s="40">
        <v>2889.66</v>
      </c>
      <c r="CP238" s="40">
        <v>378642.17</v>
      </c>
      <c r="CQ238" s="40">
        <v>619346.98</v>
      </c>
      <c r="CR238" s="40">
        <v>381531.82999999996</v>
      </c>
      <c r="CS238" s="40">
        <v>0</v>
      </c>
      <c r="CT238" s="40">
        <v>622236.64</v>
      </c>
      <c r="CU238" s="173">
        <v>1.6308905078771543</v>
      </c>
      <c r="CV238" s="40">
        <v>240704.81000000006</v>
      </c>
      <c r="CW238" s="40">
        <v>188387.74</v>
      </c>
      <c r="CX238" s="40">
        <v>12321.41</v>
      </c>
      <c r="CY238" s="40">
        <v>569919.56999999995</v>
      </c>
      <c r="CZ238" s="40">
        <v>0</v>
      </c>
      <c r="DA238" s="40">
        <v>634558.05000000005</v>
      </c>
      <c r="DB238" s="215">
        <v>1.1134168458191391</v>
      </c>
      <c r="DC238" s="40">
        <v>64638.480000000098</v>
      </c>
      <c r="DD238" s="40">
        <v>0</v>
      </c>
      <c r="DE238" s="40">
        <v>0</v>
      </c>
      <c r="DF238" s="40">
        <v>569919.56999999995</v>
      </c>
      <c r="DG238" s="40">
        <v>0</v>
      </c>
      <c r="DH238" s="40">
        <v>634558.05000000005</v>
      </c>
      <c r="DI238" s="215">
        <v>1.1134168458191391</v>
      </c>
      <c r="DJ238" s="40">
        <v>64638.480000000098</v>
      </c>
      <c r="DK238" s="40">
        <v>452935.54</v>
      </c>
      <c r="DL238" s="40">
        <v>105888.05</v>
      </c>
      <c r="DM238" s="40">
        <v>1022855.1099999999</v>
      </c>
      <c r="DN238" s="40">
        <v>0</v>
      </c>
      <c r="DO238" s="40">
        <v>740446.10000000009</v>
      </c>
      <c r="DP238" s="215">
        <v>0.72390125713895115</v>
      </c>
      <c r="DQ238" s="212">
        <v>-282409.00999999978</v>
      </c>
      <c r="DR238" s="40">
        <v>596558.52</v>
      </c>
      <c r="DS238" s="40">
        <v>0</v>
      </c>
      <c r="DT238" s="40">
        <v>1619413.63</v>
      </c>
      <c r="DU238" s="40">
        <v>0</v>
      </c>
      <c r="DV238" s="40">
        <v>740446.10000000009</v>
      </c>
      <c r="DW238" s="215">
        <v>0.4572309916892574</v>
      </c>
      <c r="DX238" s="212">
        <v>-878967.5299999998</v>
      </c>
      <c r="DY238" s="40">
        <v>17808.150000000001</v>
      </c>
      <c r="DZ238" s="40">
        <v>33152.620000000003</v>
      </c>
      <c r="EA238" s="40">
        <v>1637221.7799999998</v>
      </c>
      <c r="EB238" s="40">
        <v>0</v>
      </c>
      <c r="EC238" s="40">
        <v>773598.72000000009</v>
      </c>
      <c r="ED238" s="215">
        <v>0.47250698069750829</v>
      </c>
      <c r="EE238" s="212">
        <v>-863623.05999999971</v>
      </c>
      <c r="EF238" s="40">
        <v>0</v>
      </c>
      <c r="EG238" s="40">
        <v>0</v>
      </c>
      <c r="EH238" s="40">
        <v>1637221.7799999998</v>
      </c>
      <c r="EI238" s="40">
        <v>0</v>
      </c>
      <c r="EJ238" s="40">
        <v>773598.72000000009</v>
      </c>
      <c r="EK238" s="215">
        <v>0.47250698069750829</v>
      </c>
      <c r="EL238" s="212">
        <v>-863623.05999999971</v>
      </c>
      <c r="EM238" s="40">
        <v>679024.34</v>
      </c>
      <c r="EN238" s="40">
        <v>2189623.52</v>
      </c>
      <c r="EO238" s="40">
        <v>2316246.1199999996</v>
      </c>
      <c r="EP238" s="40">
        <v>0</v>
      </c>
      <c r="EQ238" s="40">
        <v>2963222.24</v>
      </c>
      <c r="ER238" s="215">
        <v>1.2793209730233679</v>
      </c>
      <c r="ES238" s="40">
        <v>646976.12000000058</v>
      </c>
      <c r="ET238" s="40">
        <v>285430.90000000002</v>
      </c>
      <c r="EU238" s="40">
        <v>11116.81</v>
      </c>
      <c r="EV238" s="40">
        <v>2601677.0199999996</v>
      </c>
      <c r="EW238" s="40">
        <v>0</v>
      </c>
      <c r="EX238" s="40">
        <v>2974339.0500000003</v>
      </c>
      <c r="EY238" s="215">
        <v>1.1432391596401927</v>
      </c>
      <c r="EZ238" s="40">
        <v>372662.03000000073</v>
      </c>
      <c r="FA238" s="40">
        <v>0</v>
      </c>
      <c r="FB238" s="40">
        <v>667687.21000000008</v>
      </c>
      <c r="FC238" s="40">
        <v>2601677.0199999996</v>
      </c>
      <c r="FD238" s="40">
        <v>0</v>
      </c>
      <c r="FE238" s="40">
        <v>3642026.2600000002</v>
      </c>
      <c r="FF238" s="215">
        <v>1.3998763997231296</v>
      </c>
      <c r="FG238" s="40">
        <v>1040349.2400000007</v>
      </c>
      <c r="FH238" s="40">
        <v>0</v>
      </c>
      <c r="FI238" s="40">
        <v>0</v>
      </c>
      <c r="FJ238" s="40">
        <v>3404522.58</v>
      </c>
      <c r="FK238" s="40">
        <v>0</v>
      </c>
      <c r="FL238" s="40">
        <v>0</v>
      </c>
      <c r="FM238" s="215">
        <v>0</v>
      </c>
      <c r="FN238" s="40">
        <v>3404522.58</v>
      </c>
      <c r="FO238" s="40">
        <v>0</v>
      </c>
      <c r="FP238" s="40">
        <v>0</v>
      </c>
      <c r="FQ238" s="215">
        <v>0</v>
      </c>
      <c r="FR238" s="40">
        <v>3404522.58</v>
      </c>
      <c r="FS238" s="40">
        <v>0</v>
      </c>
      <c r="FT238" s="40">
        <v>0</v>
      </c>
      <c r="FU238" s="215">
        <v>0.40729417338744744</v>
      </c>
      <c r="FV238" s="40">
        <v>3391678.03</v>
      </c>
      <c r="FW238" s="40">
        <v>0</v>
      </c>
      <c r="FX238" s="40">
        <v>3906691.66</v>
      </c>
      <c r="FY238" s="215">
        <v>1.1475005872923305</v>
      </c>
      <c r="FZ238" s="40">
        <v>-502169.08000000007</v>
      </c>
      <c r="GA238" s="40">
        <v>0</v>
      </c>
      <c r="GB238" s="40">
        <v>3906691.66</v>
      </c>
      <c r="GC238" s="215">
        <v>1.1475005872923305</v>
      </c>
      <c r="GD238" s="40">
        <v>-502169.08000000007</v>
      </c>
      <c r="GE238" s="283">
        <v>2601677.0199999996</v>
      </c>
      <c r="GF238" s="283">
        <v>5306706.92</v>
      </c>
      <c r="GG238" s="284">
        <v>67469541.620000005</v>
      </c>
      <c r="GH238" s="285"/>
    </row>
    <row r="239" spans="1:190" ht="75" customHeight="1" x14ac:dyDescent="0.3">
      <c r="A239" s="254" t="s">
        <v>1229</v>
      </c>
      <c r="B239" s="35">
        <v>227</v>
      </c>
      <c r="C239" s="35">
        <v>9</v>
      </c>
      <c r="D239" s="38" t="s">
        <v>110</v>
      </c>
      <c r="E239" s="37" t="s">
        <v>111</v>
      </c>
      <c r="F239" s="37" t="s">
        <v>566</v>
      </c>
      <c r="G239" s="38" t="s">
        <v>33</v>
      </c>
      <c r="H239" s="38" t="s">
        <v>1229</v>
      </c>
      <c r="I239" s="41" t="s">
        <v>89</v>
      </c>
      <c r="J239" s="41" t="s">
        <v>4</v>
      </c>
      <c r="K239" s="38" t="s">
        <v>222</v>
      </c>
      <c r="L239" s="38" t="s">
        <v>225</v>
      </c>
      <c r="M239" s="40">
        <v>39147965</v>
      </c>
      <c r="N239" s="40">
        <v>39147965</v>
      </c>
      <c r="O239" s="40">
        <v>0</v>
      </c>
      <c r="P239" s="40">
        <v>0</v>
      </c>
      <c r="Q239" s="98">
        <v>39147965</v>
      </c>
      <c r="R239" s="40">
        <v>0</v>
      </c>
      <c r="S239" s="40">
        <v>0</v>
      </c>
      <c r="T239" s="40" t="s">
        <v>4</v>
      </c>
      <c r="U239" s="40">
        <v>0</v>
      </c>
      <c r="V239" s="40">
        <v>365761.23</v>
      </c>
      <c r="W239" s="40">
        <v>0</v>
      </c>
      <c r="X239" s="40">
        <v>99682.22</v>
      </c>
      <c r="Y239" s="40">
        <v>158339.51</v>
      </c>
      <c r="Z239" s="40">
        <v>0</v>
      </c>
      <c r="AA239" s="40">
        <v>0</v>
      </c>
      <c r="AB239" s="40">
        <v>263110.89</v>
      </c>
      <c r="AC239" s="40">
        <v>56488.33</v>
      </c>
      <c r="AD239" s="40">
        <v>443717.06</v>
      </c>
      <c r="AE239" s="40">
        <v>263734.14</v>
      </c>
      <c r="AF239" s="40">
        <v>64454.39</v>
      </c>
      <c r="AG239" s="40">
        <v>71014.31</v>
      </c>
      <c r="AH239" s="40">
        <v>128676.17000000001</v>
      </c>
      <c r="AI239" s="40">
        <v>1549217.0199999998</v>
      </c>
      <c r="AJ239" s="40">
        <v>1914978.2499999998</v>
      </c>
      <c r="AK239" s="40">
        <v>1309843.8799999999</v>
      </c>
      <c r="AL239" s="40">
        <v>3224822.13</v>
      </c>
      <c r="AM239" s="40">
        <v>0</v>
      </c>
      <c r="AN239" s="40">
        <v>649383.46</v>
      </c>
      <c r="AO239" s="40">
        <v>0</v>
      </c>
      <c r="AP239" s="40">
        <v>0</v>
      </c>
      <c r="AQ239" s="40">
        <v>89032.73000000001</v>
      </c>
      <c r="AR239" s="40">
        <v>48321.82</v>
      </c>
      <c r="AS239" s="40">
        <v>178854.34000000003</v>
      </c>
      <c r="AT239" s="40">
        <v>168945.94</v>
      </c>
      <c r="AU239" s="40">
        <v>227242.11</v>
      </c>
      <c r="AV239" s="40">
        <v>392.7</v>
      </c>
      <c r="AW239" s="40">
        <v>0</v>
      </c>
      <c r="AX239" s="40">
        <v>450369.58</v>
      </c>
      <c r="AY239" s="40">
        <v>1812542.68</v>
      </c>
      <c r="AZ239" s="40">
        <v>5037364.8099999996</v>
      </c>
      <c r="BA239" s="40">
        <v>0</v>
      </c>
      <c r="BB239" s="40">
        <v>317.89999999999998</v>
      </c>
      <c r="BC239" s="40">
        <v>431220.20000000007</v>
      </c>
      <c r="BD239" s="40">
        <v>155990.65</v>
      </c>
      <c r="BE239" s="40">
        <v>160091.64000000001</v>
      </c>
      <c r="BF239" s="40">
        <v>209420.49</v>
      </c>
      <c r="BG239" s="40">
        <v>0</v>
      </c>
      <c r="BH239" s="40">
        <v>384851.68</v>
      </c>
      <c r="BI239" s="40">
        <v>49266.26</v>
      </c>
      <c r="BJ239" s="40">
        <v>0</v>
      </c>
      <c r="BK239" s="40">
        <v>222805.41</v>
      </c>
      <c r="BL239" s="40">
        <v>283481.95999999996</v>
      </c>
      <c r="BM239" s="40">
        <v>1897446.19</v>
      </c>
      <c r="BN239" s="40">
        <v>0</v>
      </c>
      <c r="BO239" s="40">
        <v>0</v>
      </c>
      <c r="BP239" s="40">
        <v>759832.48</v>
      </c>
      <c r="BQ239" s="40">
        <v>0</v>
      </c>
      <c r="BR239" s="40">
        <v>208367.3</v>
      </c>
      <c r="BS239" s="40">
        <v>366961.76</v>
      </c>
      <c r="BT239" s="40">
        <v>0</v>
      </c>
      <c r="BU239" s="40">
        <v>229576.53</v>
      </c>
      <c r="BV239" s="40">
        <v>451656.83999999997</v>
      </c>
      <c r="BW239" s="40">
        <v>123786.53</v>
      </c>
      <c r="BX239" s="40">
        <v>353182.51</v>
      </c>
      <c r="BY239" s="40">
        <v>575111.89</v>
      </c>
      <c r="BZ239" s="40">
        <v>3068475.8400000003</v>
      </c>
      <c r="CA239" s="40">
        <v>0</v>
      </c>
      <c r="CB239" s="40">
        <v>601225.47</v>
      </c>
      <c r="CC239" s="40">
        <v>942452.28</v>
      </c>
      <c r="CD239" s="40">
        <v>0</v>
      </c>
      <c r="CE239" s="40">
        <v>613592.56000000006</v>
      </c>
      <c r="CF239" s="40">
        <v>834673.2799999998</v>
      </c>
      <c r="CG239" s="40">
        <v>1353.2</v>
      </c>
      <c r="CH239" s="40">
        <v>1056496.6500000001</v>
      </c>
      <c r="CI239" s="40">
        <v>627702.44999999995</v>
      </c>
      <c r="CJ239" s="40">
        <v>0</v>
      </c>
      <c r="CK239" s="40">
        <v>513588.42</v>
      </c>
      <c r="CL239" s="40">
        <v>1742279.62</v>
      </c>
      <c r="CM239" s="40">
        <v>6933363.9300000006</v>
      </c>
      <c r="CN239" s="40">
        <v>35180440.810000002</v>
      </c>
      <c r="CO239" s="40">
        <v>0</v>
      </c>
      <c r="CP239" s="40">
        <v>0</v>
      </c>
      <c r="CQ239" s="40">
        <v>633102.80000000005</v>
      </c>
      <c r="CR239" s="40">
        <v>0</v>
      </c>
      <c r="CS239" s="40">
        <v>0</v>
      </c>
      <c r="CT239" s="40">
        <v>633102.80000000005</v>
      </c>
      <c r="CU239" s="173" t="s">
        <v>1327</v>
      </c>
      <c r="CV239" s="40">
        <v>633102.80000000005</v>
      </c>
      <c r="CW239" s="40">
        <v>3622278.45</v>
      </c>
      <c r="CX239" s="40">
        <v>2987789.26</v>
      </c>
      <c r="CY239" s="40">
        <v>3622278.45</v>
      </c>
      <c r="CZ239" s="40">
        <v>0</v>
      </c>
      <c r="DA239" s="40">
        <v>3620892.0599999996</v>
      </c>
      <c r="DB239" s="215">
        <v>0.99961726023575004</v>
      </c>
      <c r="DC239" s="40">
        <v>-1386.390000000596</v>
      </c>
      <c r="DD239" s="40">
        <v>0</v>
      </c>
      <c r="DE239" s="40">
        <v>0</v>
      </c>
      <c r="DF239" s="40">
        <v>3622278.45</v>
      </c>
      <c r="DG239" s="40">
        <v>0</v>
      </c>
      <c r="DH239" s="40">
        <v>3620892.0599999996</v>
      </c>
      <c r="DI239" s="215">
        <v>0.99961726023575004</v>
      </c>
      <c r="DJ239" s="40">
        <v>-1386.390000000596</v>
      </c>
      <c r="DK239" s="40">
        <v>0</v>
      </c>
      <c r="DL239" s="40">
        <v>887409.76</v>
      </c>
      <c r="DM239" s="40">
        <v>3622278.45</v>
      </c>
      <c r="DN239" s="40">
        <v>0</v>
      </c>
      <c r="DO239" s="40">
        <v>4508301.8199999994</v>
      </c>
      <c r="DP239" s="215">
        <v>1.244603881846797</v>
      </c>
      <c r="DQ239" s="40">
        <v>886023.36999999918</v>
      </c>
      <c r="DR239" s="40">
        <v>2202795.61</v>
      </c>
      <c r="DS239" s="40">
        <v>2396159.9299999997</v>
      </c>
      <c r="DT239" s="40">
        <v>5825074.0600000005</v>
      </c>
      <c r="DU239" s="40">
        <v>0</v>
      </c>
      <c r="DV239" s="40">
        <v>6904461.7499999991</v>
      </c>
      <c r="DW239" s="215">
        <v>1.1853002517876998</v>
      </c>
      <c r="DX239" s="40">
        <v>1079387.6899999985</v>
      </c>
      <c r="DY239" s="40">
        <v>0</v>
      </c>
      <c r="DZ239" s="40">
        <v>0</v>
      </c>
      <c r="EA239" s="40">
        <v>5825074.0600000005</v>
      </c>
      <c r="EB239" s="40">
        <v>0</v>
      </c>
      <c r="EC239" s="40">
        <v>6904461.7499999991</v>
      </c>
      <c r="ED239" s="215">
        <v>1.1853002517876998</v>
      </c>
      <c r="EE239" s="40">
        <v>1079387.6899999985</v>
      </c>
      <c r="EF239" s="40">
        <v>0</v>
      </c>
      <c r="EG239" s="40">
        <v>1913589.72</v>
      </c>
      <c r="EH239" s="40">
        <v>5825074.0600000005</v>
      </c>
      <c r="EI239" s="40">
        <v>0</v>
      </c>
      <c r="EJ239" s="40">
        <v>8818051.4699999988</v>
      </c>
      <c r="EK239" s="215">
        <v>1.5138093317220414</v>
      </c>
      <c r="EL239" s="40">
        <v>2992977.4099999983</v>
      </c>
      <c r="EM239" s="40">
        <v>2782054.44</v>
      </c>
      <c r="EN239" s="40">
        <v>3534467.8400000003</v>
      </c>
      <c r="EO239" s="40">
        <v>8607128.5</v>
      </c>
      <c r="EP239" s="40">
        <v>0</v>
      </c>
      <c r="EQ239" s="40">
        <v>12352519.309999999</v>
      </c>
      <c r="ER239" s="215">
        <v>1.4351498656026802</v>
      </c>
      <c r="ES239" s="40">
        <v>3745390.8099999987</v>
      </c>
      <c r="ET239" s="40">
        <v>0</v>
      </c>
      <c r="EU239" s="40">
        <v>0</v>
      </c>
      <c r="EV239" s="40">
        <v>8607128.5</v>
      </c>
      <c r="EW239" s="40">
        <v>0</v>
      </c>
      <c r="EX239" s="40">
        <v>12352519.309999999</v>
      </c>
      <c r="EY239" s="215">
        <v>1.4351498656026802</v>
      </c>
      <c r="EZ239" s="40">
        <v>3745390.8099999987</v>
      </c>
      <c r="FA239" s="40">
        <v>0</v>
      </c>
      <c r="FB239" s="40">
        <v>1134544.44</v>
      </c>
      <c r="FC239" s="40">
        <v>8607128.5</v>
      </c>
      <c r="FD239" s="40">
        <v>0</v>
      </c>
      <c r="FE239" s="40">
        <v>13487063.749999998</v>
      </c>
      <c r="FF239" s="215">
        <v>1.5669643772600814</v>
      </c>
      <c r="FG239" s="40">
        <v>4879935.2499999981</v>
      </c>
      <c r="FH239" s="40">
        <v>2718168</v>
      </c>
      <c r="FI239" s="40">
        <v>4756726.29</v>
      </c>
      <c r="FJ239" s="40">
        <v>5978885.2199999997</v>
      </c>
      <c r="FK239" s="40">
        <v>0</v>
      </c>
      <c r="FL239" s="40">
        <v>0</v>
      </c>
      <c r="FM239" s="215">
        <v>0</v>
      </c>
      <c r="FN239" s="40">
        <v>5978885.2199999997</v>
      </c>
      <c r="FO239" s="40">
        <v>0</v>
      </c>
      <c r="FP239" s="40">
        <v>0</v>
      </c>
      <c r="FQ239" s="215">
        <v>0</v>
      </c>
      <c r="FR239" s="40">
        <v>5978885.2199999997</v>
      </c>
      <c r="FS239" s="40">
        <v>0</v>
      </c>
      <c r="FT239" s="40">
        <v>0</v>
      </c>
      <c r="FU239" s="215">
        <v>0</v>
      </c>
      <c r="FV239" s="40">
        <v>5489753.79</v>
      </c>
      <c r="FW239" s="40">
        <v>0</v>
      </c>
      <c r="FX239" s="40">
        <v>6626051.7699999996</v>
      </c>
      <c r="FY239" s="215">
        <v>1.1082420093690977</v>
      </c>
      <c r="FZ239" s="40">
        <v>-647166.54999999981</v>
      </c>
      <c r="GA239" s="40">
        <v>0</v>
      </c>
      <c r="GB239" s="40">
        <v>6626051.7699999996</v>
      </c>
      <c r="GC239" s="215">
        <v>1.1082420093690977</v>
      </c>
      <c r="GD239" s="40">
        <v>-647166.54999999981</v>
      </c>
      <c r="GE239" s="283">
        <v>11325296.5</v>
      </c>
      <c r="GF239" s="283">
        <v>10885754.880000001</v>
      </c>
      <c r="GG239" s="284">
        <v>39147702.150000006</v>
      </c>
      <c r="GH239" s="285"/>
    </row>
    <row r="240" spans="1:190" ht="75" customHeight="1" x14ac:dyDescent="0.3">
      <c r="A240" s="254" t="s">
        <v>1172</v>
      </c>
      <c r="B240" s="35">
        <v>228</v>
      </c>
      <c r="C240" s="38">
        <v>6</v>
      </c>
      <c r="D240" s="37" t="s">
        <v>146</v>
      </c>
      <c r="E240" s="37" t="s">
        <v>275</v>
      </c>
      <c r="F240" s="37" t="s">
        <v>518</v>
      </c>
      <c r="G240" s="38" t="s">
        <v>33</v>
      </c>
      <c r="H240" s="38" t="s">
        <v>1172</v>
      </c>
      <c r="I240" s="38" t="s">
        <v>48</v>
      </c>
      <c r="J240" s="38" t="s">
        <v>6</v>
      </c>
      <c r="K240" s="38" t="s">
        <v>222</v>
      </c>
      <c r="L240" s="38" t="s">
        <v>225</v>
      </c>
      <c r="M240" s="40">
        <v>257791486</v>
      </c>
      <c r="N240" s="40">
        <v>257791486</v>
      </c>
      <c r="O240" s="40">
        <v>257791486</v>
      </c>
      <c r="P240" s="40">
        <v>0</v>
      </c>
      <c r="Q240" s="40">
        <v>0</v>
      </c>
      <c r="R240" s="40">
        <v>0</v>
      </c>
      <c r="S240" s="40">
        <v>0</v>
      </c>
      <c r="T240" s="40" t="s">
        <v>6</v>
      </c>
      <c r="U240" s="40">
        <v>37121781.340000004</v>
      </c>
      <c r="V240" s="40">
        <v>66637222.289999999</v>
      </c>
      <c r="W240" s="40">
        <v>0</v>
      </c>
      <c r="X240" s="40">
        <v>5900108.4299999997</v>
      </c>
      <c r="Y240" s="40">
        <v>5250409.1700000297</v>
      </c>
      <c r="Z240" s="40">
        <v>0</v>
      </c>
      <c r="AA240" s="40">
        <v>5005177.26</v>
      </c>
      <c r="AB240" s="40">
        <v>3608195.5299999714</v>
      </c>
      <c r="AC240" s="40">
        <v>3496320.55</v>
      </c>
      <c r="AD240" s="40">
        <v>366423.9</v>
      </c>
      <c r="AE240" s="40">
        <v>5565780.25</v>
      </c>
      <c r="AF240" s="40">
        <v>876739.89</v>
      </c>
      <c r="AG240" s="40">
        <v>3545304.39</v>
      </c>
      <c r="AH240" s="40">
        <v>8989515.6800000016</v>
      </c>
      <c r="AI240" s="40">
        <v>42603975.049999997</v>
      </c>
      <c r="AJ240" s="40">
        <v>146362978.68000001</v>
      </c>
      <c r="AK240" s="40">
        <v>28017895.810000002</v>
      </c>
      <c r="AL240" s="40">
        <v>174380874.49000001</v>
      </c>
      <c r="AM240" s="40">
        <v>1356244.67</v>
      </c>
      <c r="AN240" s="40">
        <v>2466074.44</v>
      </c>
      <c r="AO240" s="40">
        <v>0</v>
      </c>
      <c r="AP240" s="40">
        <v>0</v>
      </c>
      <c r="AQ240" s="40">
        <v>3096878.96</v>
      </c>
      <c r="AR240" s="40">
        <v>0</v>
      </c>
      <c r="AS240" s="40">
        <v>315158.56</v>
      </c>
      <c r="AT240" s="40">
        <v>0</v>
      </c>
      <c r="AU240" s="40">
        <v>1502093.71</v>
      </c>
      <c r="AV240" s="40">
        <v>344088.97</v>
      </c>
      <c r="AW240" s="40">
        <v>0</v>
      </c>
      <c r="AX240" s="40">
        <v>3677468.23</v>
      </c>
      <c r="AY240" s="40">
        <v>12758007.540000001</v>
      </c>
      <c r="AZ240" s="40">
        <v>187138882.03</v>
      </c>
      <c r="BA240" s="40">
        <v>0</v>
      </c>
      <c r="BB240" s="40">
        <v>18142342.98</v>
      </c>
      <c r="BC240" s="40">
        <v>0</v>
      </c>
      <c r="BD240" s="40">
        <v>2966305.13</v>
      </c>
      <c r="BE240" s="40">
        <v>0</v>
      </c>
      <c r="BF240" s="40">
        <v>0</v>
      </c>
      <c r="BG240" s="40">
        <v>0</v>
      </c>
      <c r="BH240" s="40">
        <v>1592093.34</v>
      </c>
      <c r="BI240" s="40">
        <v>0</v>
      </c>
      <c r="BJ240" s="40">
        <v>0</v>
      </c>
      <c r="BK240" s="40">
        <v>9040839.5500000007</v>
      </c>
      <c r="BL240" s="40">
        <v>0</v>
      </c>
      <c r="BM240" s="40">
        <v>31741581</v>
      </c>
      <c r="BN240" s="40">
        <v>0</v>
      </c>
      <c r="BO240" s="40">
        <v>0</v>
      </c>
      <c r="BP240" s="40">
        <v>0</v>
      </c>
      <c r="BQ240" s="40">
        <v>1698928.32</v>
      </c>
      <c r="BR240" s="40">
        <v>0</v>
      </c>
      <c r="BS240" s="40">
        <v>0</v>
      </c>
      <c r="BT240" s="40">
        <v>0</v>
      </c>
      <c r="BU240" s="40">
        <v>0</v>
      </c>
      <c r="BV240" s="40">
        <v>0</v>
      </c>
      <c r="BW240" s="40">
        <v>0</v>
      </c>
      <c r="BX240" s="40">
        <v>0</v>
      </c>
      <c r="BY240" s="40">
        <v>0</v>
      </c>
      <c r="BZ240" s="40">
        <v>1698928.32</v>
      </c>
      <c r="CA240" s="40">
        <v>0</v>
      </c>
      <c r="CB240" s="40">
        <v>0</v>
      </c>
      <c r="CC240" s="40">
        <v>0</v>
      </c>
      <c r="CD240" s="40">
        <v>0</v>
      </c>
      <c r="CE240" s="40">
        <v>0</v>
      </c>
      <c r="CF240" s="40">
        <v>0</v>
      </c>
      <c r="CG240" s="40">
        <v>0</v>
      </c>
      <c r="CH240" s="40">
        <v>0</v>
      </c>
      <c r="CI240" s="40">
        <v>0</v>
      </c>
      <c r="CJ240" s="40">
        <v>7365760.46</v>
      </c>
      <c r="CK240" s="40">
        <v>0</v>
      </c>
      <c r="CL240" s="40">
        <v>2668134.0099999998</v>
      </c>
      <c r="CM240" s="40">
        <v>10033894.469999999</v>
      </c>
      <c r="CN240" s="40">
        <v>247824829.78</v>
      </c>
      <c r="CO240" s="40">
        <v>0</v>
      </c>
      <c r="CP240" s="40">
        <v>3827309.32</v>
      </c>
      <c r="CQ240" s="40">
        <v>3827309.32</v>
      </c>
      <c r="CR240" s="40">
        <v>3827309.32</v>
      </c>
      <c r="CS240" s="40">
        <v>0</v>
      </c>
      <c r="CT240" s="40">
        <v>3827309.32</v>
      </c>
      <c r="CU240" s="173">
        <v>1</v>
      </c>
      <c r="CV240" s="40">
        <v>0</v>
      </c>
      <c r="CW240" s="40">
        <v>0</v>
      </c>
      <c r="CX240" s="40">
        <v>0</v>
      </c>
      <c r="CY240" s="40">
        <v>3827309.32</v>
      </c>
      <c r="CZ240" s="40">
        <v>0</v>
      </c>
      <c r="DA240" s="40">
        <v>3827309.32</v>
      </c>
      <c r="DB240" s="215">
        <v>1</v>
      </c>
      <c r="DC240" s="40">
        <v>0</v>
      </c>
      <c r="DD240" s="40">
        <v>1330564.8400000001</v>
      </c>
      <c r="DE240" s="40">
        <v>0</v>
      </c>
      <c r="DF240" s="40">
        <v>5157874.16</v>
      </c>
      <c r="DG240" s="40">
        <v>0</v>
      </c>
      <c r="DH240" s="40">
        <v>3827309.32</v>
      </c>
      <c r="DI240" s="215">
        <v>0.74203231821382776</v>
      </c>
      <c r="DJ240" s="212">
        <v>-1330564.8400000003</v>
      </c>
      <c r="DK240" s="40">
        <v>3640875.73</v>
      </c>
      <c r="DL240" s="40">
        <v>2661129.6800000002</v>
      </c>
      <c r="DM240" s="40">
        <v>8798749.8900000006</v>
      </c>
      <c r="DN240" s="40">
        <v>0</v>
      </c>
      <c r="DO240" s="40">
        <v>6488439</v>
      </c>
      <c r="DP240" s="215">
        <v>0.7374273710603223</v>
      </c>
      <c r="DQ240" s="212">
        <v>-2310310.8900000006</v>
      </c>
      <c r="DR240" s="40">
        <v>0</v>
      </c>
      <c r="DS240" s="40">
        <v>2350716.91</v>
      </c>
      <c r="DT240" s="40">
        <v>8798749.8900000006</v>
      </c>
      <c r="DU240" s="40">
        <v>0</v>
      </c>
      <c r="DV240" s="40">
        <v>8839155.9100000001</v>
      </c>
      <c r="DW240" s="215">
        <v>1.0045922455468272</v>
      </c>
      <c r="DX240" s="40">
        <v>40406.019999999553</v>
      </c>
      <c r="DY240" s="40">
        <v>0</v>
      </c>
      <c r="DZ240" s="40">
        <v>499944.38</v>
      </c>
      <c r="EA240" s="40">
        <v>8798749.8900000006</v>
      </c>
      <c r="EB240" s="40">
        <v>532991.36</v>
      </c>
      <c r="EC240" s="40">
        <v>9339100.290000001</v>
      </c>
      <c r="ED240" s="215">
        <v>1.0614121786339354</v>
      </c>
      <c r="EE240" s="40">
        <v>540350.40000000037</v>
      </c>
      <c r="EF240" s="40">
        <v>3079694.25</v>
      </c>
      <c r="EG240" s="40">
        <v>1875782.86</v>
      </c>
      <c r="EH240" s="40">
        <v>11878444.140000001</v>
      </c>
      <c r="EI240" s="40">
        <v>532991.36</v>
      </c>
      <c r="EJ240" s="40">
        <v>11214883.15</v>
      </c>
      <c r="EK240" s="215">
        <v>0.94413738178340245</v>
      </c>
      <c r="EL240" s="212">
        <v>-663560.99000000022</v>
      </c>
      <c r="EM240" s="40">
        <v>0</v>
      </c>
      <c r="EN240" s="40">
        <v>0</v>
      </c>
      <c r="EO240" s="40">
        <v>11878444.140000001</v>
      </c>
      <c r="EP240" s="40">
        <v>532991.36</v>
      </c>
      <c r="EQ240" s="40">
        <v>11214883.15</v>
      </c>
      <c r="ER240" s="215">
        <v>0.94413738178340245</v>
      </c>
      <c r="ES240" s="212">
        <v>-663560.99000000022</v>
      </c>
      <c r="ET240" s="40">
        <v>0</v>
      </c>
      <c r="EU240" s="40">
        <v>0</v>
      </c>
      <c r="EV240" s="40">
        <v>11878444.140000001</v>
      </c>
      <c r="EW240" s="40">
        <v>532991.36</v>
      </c>
      <c r="EX240" s="40">
        <v>11214883.15</v>
      </c>
      <c r="EY240" s="215">
        <v>0.94413738178340245</v>
      </c>
      <c r="EZ240" s="212">
        <v>-663560.99000000022</v>
      </c>
      <c r="FA240" s="40">
        <v>1062500</v>
      </c>
      <c r="FB240" s="40">
        <v>4492196.6500000004</v>
      </c>
      <c r="FC240" s="40">
        <v>12940944.140000001</v>
      </c>
      <c r="FD240" s="40">
        <v>532991.36</v>
      </c>
      <c r="FE240" s="40">
        <v>15707079.800000001</v>
      </c>
      <c r="FF240" s="215">
        <v>1.2137506838817094</v>
      </c>
      <c r="FG240" s="40">
        <v>2766135.66</v>
      </c>
      <c r="FH240" s="40">
        <v>3131408.2</v>
      </c>
      <c r="FI240" s="40">
        <v>1504464.16</v>
      </c>
      <c r="FJ240" s="40">
        <v>3205753.23</v>
      </c>
      <c r="FK240" s="40">
        <v>0</v>
      </c>
      <c r="FL240" s="40">
        <v>0</v>
      </c>
      <c r="FM240" s="215">
        <v>0</v>
      </c>
      <c r="FN240" s="40">
        <v>3205753.23</v>
      </c>
      <c r="FO240" s="40">
        <v>0</v>
      </c>
      <c r="FP240" s="40">
        <v>1641614.49</v>
      </c>
      <c r="FQ240" s="215">
        <v>0.51208386055342137</v>
      </c>
      <c r="FR240" s="40">
        <v>1564138.74</v>
      </c>
      <c r="FS240" s="40">
        <v>0</v>
      </c>
      <c r="FT240" s="40">
        <v>347288.33</v>
      </c>
      <c r="FU240" s="215">
        <v>0.51208386055342137</v>
      </c>
      <c r="FV240" s="40">
        <v>1356262.25</v>
      </c>
      <c r="FW240" s="40">
        <v>0</v>
      </c>
      <c r="FX240" s="40">
        <v>4109571.7800000003</v>
      </c>
      <c r="FY240" s="215">
        <v>1.2819364078126501</v>
      </c>
      <c r="FZ240" s="40">
        <v>-903818.55</v>
      </c>
      <c r="GA240" s="40">
        <v>0</v>
      </c>
      <c r="GB240" s="40">
        <v>4109571.7800000003</v>
      </c>
      <c r="GC240" s="215">
        <v>1.2819364078126501</v>
      </c>
      <c r="GD240" s="40">
        <v>-903818.55</v>
      </c>
      <c r="GE240" s="283">
        <v>16072352.34</v>
      </c>
      <c r="GF240" s="283">
        <v>7136985.5199999996</v>
      </c>
      <c r="GG240" s="284">
        <v>253822623.68000001</v>
      </c>
      <c r="GH240" s="285"/>
    </row>
    <row r="241" spans="1:232" ht="75" customHeight="1" x14ac:dyDescent="0.3">
      <c r="A241" s="254" t="s">
        <v>1251</v>
      </c>
      <c r="B241" s="35">
        <v>229</v>
      </c>
      <c r="C241" s="35">
        <v>9</v>
      </c>
      <c r="D241" s="38" t="s">
        <v>171</v>
      </c>
      <c r="E241" s="37" t="s">
        <v>326</v>
      </c>
      <c r="F241" s="37" t="s">
        <v>577</v>
      </c>
      <c r="G241" s="44">
        <v>7</v>
      </c>
      <c r="H241" s="38"/>
      <c r="I241" s="41" t="s">
        <v>113</v>
      </c>
      <c r="J241" s="41" t="s">
        <v>5</v>
      </c>
      <c r="K241" s="38" t="s">
        <v>222</v>
      </c>
      <c r="L241" s="38" t="s">
        <v>225</v>
      </c>
      <c r="M241" s="40">
        <v>31015532</v>
      </c>
      <c r="N241" s="40">
        <v>5594782</v>
      </c>
      <c r="O241" s="40">
        <v>0</v>
      </c>
      <c r="P241" s="98">
        <v>5594782</v>
      </c>
      <c r="Q241" s="40">
        <v>0</v>
      </c>
      <c r="R241" s="40">
        <v>0</v>
      </c>
      <c r="S241" s="129">
        <v>25420750</v>
      </c>
      <c r="T241" s="40" t="s">
        <v>5</v>
      </c>
      <c r="U241" s="40"/>
      <c r="V241" s="40"/>
      <c r="W241" s="40"/>
      <c r="X241" s="40"/>
      <c r="Y241" s="40"/>
      <c r="Z241" s="40"/>
      <c r="AA241" s="40"/>
      <c r="AB241" s="40"/>
      <c r="AC241" s="40"/>
      <c r="AD241" s="40"/>
      <c r="AE241" s="40"/>
      <c r="AF241" s="40"/>
      <c r="AG241" s="40"/>
      <c r="AH241" s="40"/>
      <c r="AI241" s="40"/>
      <c r="AJ241" s="40"/>
      <c r="AK241" s="40"/>
      <c r="AL241" s="40">
        <v>0</v>
      </c>
      <c r="AM241" s="40"/>
      <c r="AN241" s="40"/>
      <c r="AO241" s="40"/>
      <c r="AP241" s="40"/>
      <c r="AQ241" s="40"/>
      <c r="AR241" s="40"/>
      <c r="AS241" s="40"/>
      <c r="AT241" s="40"/>
      <c r="AU241" s="40"/>
      <c r="AV241" s="40"/>
      <c r="AW241" s="40"/>
      <c r="AX241" s="40"/>
      <c r="AY241" s="40">
        <v>0</v>
      </c>
      <c r="AZ241" s="40">
        <v>0</v>
      </c>
      <c r="BA241" s="40">
        <v>0</v>
      </c>
      <c r="BB241" s="40">
        <v>0</v>
      </c>
      <c r="BC241" s="40">
        <v>0</v>
      </c>
      <c r="BD241" s="40">
        <v>0</v>
      </c>
      <c r="BE241" s="40">
        <v>0</v>
      </c>
      <c r="BF241" s="40">
        <v>0</v>
      </c>
      <c r="BG241" s="40">
        <v>0</v>
      </c>
      <c r="BH241" s="40">
        <v>0</v>
      </c>
      <c r="BI241" s="40">
        <v>0</v>
      </c>
      <c r="BJ241" s="40">
        <v>0</v>
      </c>
      <c r="BK241" s="40">
        <v>0</v>
      </c>
      <c r="BL241" s="40">
        <v>0</v>
      </c>
      <c r="BM241" s="40">
        <v>0</v>
      </c>
      <c r="BN241" s="40">
        <v>0</v>
      </c>
      <c r="BO241" s="40">
        <v>0</v>
      </c>
      <c r="BP241" s="40">
        <v>0</v>
      </c>
      <c r="BQ241" s="40">
        <v>0</v>
      </c>
      <c r="BR241" s="40">
        <v>0</v>
      </c>
      <c r="BS241" s="40">
        <v>0</v>
      </c>
      <c r="BT241" s="40">
        <v>0</v>
      </c>
      <c r="BU241" s="40">
        <v>0</v>
      </c>
      <c r="BV241" s="40">
        <v>0</v>
      </c>
      <c r="BW241" s="40">
        <v>0</v>
      </c>
      <c r="BX241" s="40">
        <v>0</v>
      </c>
      <c r="BY241" s="40">
        <v>23575</v>
      </c>
      <c r="BZ241" s="40">
        <v>23575</v>
      </c>
      <c r="CA241" s="40">
        <v>0</v>
      </c>
      <c r="CB241" s="40">
        <v>0</v>
      </c>
      <c r="CC241" s="40">
        <v>0</v>
      </c>
      <c r="CD241" s="40">
        <v>0</v>
      </c>
      <c r="CE241" s="40">
        <v>0</v>
      </c>
      <c r="CF241" s="40">
        <v>100000</v>
      </c>
      <c r="CG241" s="40">
        <v>0</v>
      </c>
      <c r="CH241" s="40">
        <v>1824367.36</v>
      </c>
      <c r="CI241" s="40">
        <v>49368</v>
      </c>
      <c r="CJ241" s="40">
        <v>0</v>
      </c>
      <c r="CK241" s="40">
        <v>0</v>
      </c>
      <c r="CL241" s="40">
        <v>1451924.7800000003</v>
      </c>
      <c r="CM241" s="40">
        <v>3425660.1400000006</v>
      </c>
      <c r="CN241" s="40">
        <v>25083291.510000002</v>
      </c>
      <c r="CO241" s="40">
        <v>0</v>
      </c>
      <c r="CP241" s="40">
        <v>3540639.68</v>
      </c>
      <c r="CQ241" s="40">
        <v>3540639.81</v>
      </c>
      <c r="CR241" s="40">
        <v>3540639.68</v>
      </c>
      <c r="CS241" s="40">
        <v>0</v>
      </c>
      <c r="CT241" s="40">
        <v>3540639.81</v>
      </c>
      <c r="CU241" s="173">
        <v>1.0000000367165292</v>
      </c>
      <c r="CV241" s="40">
        <v>0.12999999988824129</v>
      </c>
      <c r="CW241" s="40">
        <v>787500</v>
      </c>
      <c r="CX241" s="40">
        <v>3960000</v>
      </c>
      <c r="CY241" s="40">
        <v>4328139.68</v>
      </c>
      <c r="CZ241" s="40">
        <v>0</v>
      </c>
      <c r="DA241" s="40">
        <v>7500639.8100000005</v>
      </c>
      <c r="DB241" s="215">
        <v>1.7329939337817306</v>
      </c>
      <c r="DC241" s="40">
        <v>3172500.1300000008</v>
      </c>
      <c r="DD241" s="40">
        <v>0</v>
      </c>
      <c r="DE241" s="40">
        <v>0</v>
      </c>
      <c r="DF241" s="40">
        <v>4328139.68</v>
      </c>
      <c r="DG241" s="40">
        <v>0</v>
      </c>
      <c r="DH241" s="40">
        <v>7500639.8100000005</v>
      </c>
      <c r="DI241" s="215">
        <v>1.7329939337817306</v>
      </c>
      <c r="DJ241" s="40">
        <v>3172500.1300000008</v>
      </c>
      <c r="DK241" s="40">
        <v>0</v>
      </c>
      <c r="DL241" s="40">
        <v>3478383.74</v>
      </c>
      <c r="DM241" s="40">
        <v>4328139.68</v>
      </c>
      <c r="DN241" s="40">
        <v>0</v>
      </c>
      <c r="DO241" s="40">
        <v>10979023.550000001</v>
      </c>
      <c r="DP241" s="215">
        <v>2.5366610973146786</v>
      </c>
      <c r="DQ241" s="40">
        <v>6650883.870000001</v>
      </c>
      <c r="DR241" s="40">
        <v>4214078.63</v>
      </c>
      <c r="DS241" s="40">
        <v>0</v>
      </c>
      <c r="DT241" s="40">
        <v>8542218.3099999987</v>
      </c>
      <c r="DU241" s="40">
        <v>0</v>
      </c>
      <c r="DV241" s="40">
        <v>10979023.550000001</v>
      </c>
      <c r="DW241" s="215">
        <v>1.2852660926667423</v>
      </c>
      <c r="DX241" s="40">
        <v>2436805.2400000021</v>
      </c>
      <c r="DY241" s="40">
        <v>1082704.5</v>
      </c>
      <c r="DZ241" s="40">
        <v>99670.199999999953</v>
      </c>
      <c r="EA241" s="40">
        <v>9624922.8099999987</v>
      </c>
      <c r="EB241" s="40">
        <v>0</v>
      </c>
      <c r="EC241" s="40">
        <v>11078693.75</v>
      </c>
      <c r="ED241" s="215">
        <v>1.1510423479437755</v>
      </c>
      <c r="EE241" s="40">
        <v>1453770.9400000013</v>
      </c>
      <c r="EF241" s="40">
        <v>2957183.46</v>
      </c>
      <c r="EG241" s="40">
        <v>1918257.03</v>
      </c>
      <c r="EH241" s="40">
        <v>12582106.27</v>
      </c>
      <c r="EI241" s="40">
        <v>0</v>
      </c>
      <c r="EJ241" s="40">
        <v>12996950.779999999</v>
      </c>
      <c r="EK241" s="215">
        <v>1.0329709907942146</v>
      </c>
      <c r="EL241" s="40">
        <v>414844.50999999978</v>
      </c>
      <c r="EM241" s="40">
        <v>2186757.6</v>
      </c>
      <c r="EN241" s="40">
        <v>4911078</v>
      </c>
      <c r="EO241" s="40">
        <v>14768863.869999999</v>
      </c>
      <c r="EP241" s="40">
        <v>0</v>
      </c>
      <c r="EQ241" s="40">
        <v>17908028.780000001</v>
      </c>
      <c r="ER241" s="215">
        <v>1.2125529043826173</v>
      </c>
      <c r="ES241" s="40">
        <v>3139164.910000002</v>
      </c>
      <c r="ET241" s="40">
        <v>318750</v>
      </c>
      <c r="EU241" s="40">
        <v>84527.48000000001</v>
      </c>
      <c r="EV241" s="40">
        <v>15087613.869999999</v>
      </c>
      <c r="EW241" s="40">
        <v>0</v>
      </c>
      <c r="EX241" s="40">
        <v>17992556.260000002</v>
      </c>
      <c r="EY241" s="215">
        <v>1.1925382247338758</v>
      </c>
      <c r="EZ241" s="40">
        <v>2904942.3900000025</v>
      </c>
      <c r="FA241" s="40">
        <v>0</v>
      </c>
      <c r="FB241" s="40">
        <v>68719.270000000019</v>
      </c>
      <c r="FC241" s="40">
        <v>15087613.869999999</v>
      </c>
      <c r="FD241" s="40">
        <v>0</v>
      </c>
      <c r="FE241" s="40">
        <v>18061275.530000001</v>
      </c>
      <c r="FF241" s="215">
        <v>1.1970929058512552</v>
      </c>
      <c r="FG241" s="40">
        <v>2973661.660000002</v>
      </c>
      <c r="FH241" s="40">
        <v>0</v>
      </c>
      <c r="FI241" s="40">
        <v>3572780.84</v>
      </c>
      <c r="FJ241" s="40">
        <v>6219528.21</v>
      </c>
      <c r="FK241" s="40">
        <v>0</v>
      </c>
      <c r="FL241" s="40">
        <v>0</v>
      </c>
      <c r="FM241" s="215">
        <v>0</v>
      </c>
      <c r="FN241" s="40">
        <v>6219528.21</v>
      </c>
      <c r="FO241" s="40">
        <v>0</v>
      </c>
      <c r="FP241" s="40">
        <v>0</v>
      </c>
      <c r="FQ241" s="215">
        <v>0</v>
      </c>
      <c r="FR241" s="40">
        <v>6219528.21</v>
      </c>
      <c r="FS241" s="40">
        <v>0</v>
      </c>
      <c r="FT241" s="40">
        <v>0</v>
      </c>
      <c r="FU241" s="215">
        <v>1.8968229006553536</v>
      </c>
      <c r="FV241" s="40">
        <v>5978885.2199999997</v>
      </c>
      <c r="FW241" s="40">
        <v>0</v>
      </c>
      <c r="FX241" s="40">
        <v>15315698.809999999</v>
      </c>
      <c r="FY241" s="215">
        <v>2.4625177815537231</v>
      </c>
      <c r="FZ241" s="40">
        <v>-9096170.5999999996</v>
      </c>
      <c r="GA241" s="40">
        <v>0</v>
      </c>
      <c r="GB241" s="40">
        <v>15315698.809999999</v>
      </c>
      <c r="GC241" s="215">
        <v>2.4625177815537231</v>
      </c>
      <c r="GD241" s="40">
        <v>-9096170.5999999996</v>
      </c>
      <c r="GE241" s="283">
        <v>15087613.869999999</v>
      </c>
      <c r="GF241" s="283">
        <v>12478682.99</v>
      </c>
      <c r="GG241" s="283">
        <v>31015532</v>
      </c>
    </row>
    <row r="242" spans="1:232" ht="24.75" customHeight="1" x14ac:dyDescent="0.3">
      <c r="B242" s="295"/>
      <c r="C242" s="295"/>
      <c r="D242" s="296"/>
      <c r="E242" s="296"/>
      <c r="F242" s="297"/>
      <c r="G242" s="298"/>
      <c r="H242" s="299" t="str">
        <f t="shared" ref="H242" si="1">D242&amp;G242</f>
        <v/>
      </c>
      <c r="I242" s="300"/>
      <c r="J242" s="298"/>
      <c r="K242" s="298"/>
      <c r="L242" s="298"/>
      <c r="M242" s="301"/>
      <c r="N242" s="301"/>
      <c r="O242" s="301"/>
      <c r="P242" s="301"/>
      <c r="Q242" s="301"/>
      <c r="R242" s="301"/>
      <c r="S242" s="301"/>
      <c r="T242" s="301"/>
      <c r="U242" s="301"/>
      <c r="V242" s="301"/>
      <c r="W242" s="301"/>
      <c r="X242" s="301"/>
      <c r="Y242" s="301"/>
      <c r="Z242" s="301"/>
      <c r="AA242" s="301"/>
      <c r="AB242" s="301"/>
      <c r="AC242" s="301"/>
      <c r="AD242" s="301"/>
      <c r="AE242" s="301"/>
      <c r="AF242" s="301"/>
      <c r="AG242" s="301"/>
      <c r="AH242" s="301"/>
      <c r="AI242" s="301"/>
      <c r="AJ242" s="301"/>
      <c r="AK242" s="301"/>
      <c r="AL242" s="301"/>
      <c r="AM242" s="301"/>
      <c r="AN242" s="301"/>
      <c r="AO242" s="301"/>
      <c r="AP242" s="301"/>
      <c r="AQ242" s="301"/>
      <c r="AR242" s="301"/>
      <c r="AS242" s="301"/>
      <c r="AT242" s="301"/>
      <c r="AU242" s="301"/>
      <c r="AV242" s="301"/>
      <c r="AW242" s="301"/>
      <c r="AX242" s="301"/>
      <c r="AY242" s="301"/>
      <c r="AZ242" s="301"/>
      <c r="BA242" s="301"/>
      <c r="BB242" s="301"/>
      <c r="BC242" s="301"/>
      <c r="BD242" s="301"/>
      <c r="BE242" s="301"/>
      <c r="BF242" s="301"/>
      <c r="BG242" s="301"/>
      <c r="BH242" s="301"/>
      <c r="BI242" s="301"/>
      <c r="BJ242" s="301"/>
      <c r="BK242" s="301"/>
      <c r="BL242" s="301"/>
      <c r="BM242" s="301"/>
      <c r="BN242" s="301"/>
      <c r="BO242" s="301"/>
      <c r="BP242" s="301"/>
      <c r="BQ242" s="301"/>
      <c r="BR242" s="301"/>
      <c r="BS242" s="301"/>
      <c r="BT242" s="301"/>
      <c r="BU242" s="301"/>
      <c r="BV242" s="301"/>
      <c r="BW242" s="301"/>
      <c r="BX242" s="301"/>
      <c r="BY242" s="301"/>
      <c r="BZ242" s="301"/>
      <c r="CA242" s="301"/>
      <c r="CB242" s="301"/>
      <c r="CC242" s="301"/>
      <c r="CD242" s="301"/>
      <c r="CE242" s="301"/>
      <c r="CF242" s="301"/>
      <c r="CG242" s="301"/>
      <c r="CH242" s="301"/>
      <c r="CI242" s="301"/>
      <c r="CJ242" s="301"/>
      <c r="CK242" s="301"/>
      <c r="CL242" s="301"/>
      <c r="CM242" s="301"/>
      <c r="CN242" s="301"/>
      <c r="CO242" s="301"/>
      <c r="CP242" s="301"/>
      <c r="CQ242" s="301"/>
      <c r="CR242" s="301"/>
      <c r="CS242" s="301"/>
      <c r="CT242" s="301"/>
      <c r="CU242" s="301"/>
      <c r="CV242" s="301"/>
      <c r="CW242" s="301"/>
      <c r="CX242" s="301"/>
      <c r="CY242" s="301"/>
      <c r="CZ242" s="301"/>
      <c r="DA242" s="301"/>
      <c r="DB242" s="301"/>
      <c r="DC242" s="301"/>
      <c r="DD242" s="301"/>
      <c r="DE242" s="301"/>
      <c r="DF242" s="301"/>
      <c r="DG242" s="301"/>
      <c r="DH242" s="301"/>
      <c r="DI242" s="301"/>
      <c r="DJ242" s="301"/>
      <c r="DK242" s="301"/>
      <c r="DL242" s="301"/>
      <c r="DM242" s="301"/>
      <c r="DN242" s="301"/>
      <c r="DO242" s="301"/>
      <c r="DP242" s="301"/>
      <c r="DQ242" s="301"/>
      <c r="DR242" s="301"/>
      <c r="DS242" s="301"/>
      <c r="DT242" s="301"/>
      <c r="DU242" s="301"/>
      <c r="DV242" s="301"/>
      <c r="DW242" s="301"/>
      <c r="DX242" s="301"/>
      <c r="DY242" s="301"/>
      <c r="DZ242" s="301"/>
      <c r="EA242" s="301"/>
      <c r="EB242" s="301"/>
      <c r="EC242" s="301"/>
      <c r="ED242" s="301"/>
      <c r="EE242" s="301"/>
      <c r="EF242" s="301"/>
      <c r="EG242" s="301"/>
      <c r="EH242" s="301"/>
      <c r="EI242" s="301"/>
      <c r="EJ242" s="301"/>
      <c r="EK242" s="301"/>
      <c r="EL242" s="301"/>
      <c r="EM242" s="301"/>
      <c r="EN242" s="301"/>
      <c r="EO242" s="301"/>
      <c r="EP242" s="301"/>
      <c r="EQ242" s="301"/>
      <c r="ER242" s="301"/>
      <c r="ES242" s="301"/>
      <c r="ET242" s="301"/>
      <c r="EU242" s="301"/>
      <c r="EV242" s="301"/>
      <c r="EW242" s="301"/>
      <c r="EX242" s="301"/>
      <c r="EY242" s="301"/>
      <c r="EZ242" s="301"/>
      <c r="FA242" s="301"/>
      <c r="FB242" s="301"/>
      <c r="FC242" s="301"/>
      <c r="FD242" s="301"/>
      <c r="FE242" s="301"/>
      <c r="FF242" s="301"/>
      <c r="FG242" s="301"/>
      <c r="FH242" s="301"/>
      <c r="FI242" s="301"/>
      <c r="FJ242" s="301"/>
      <c r="FK242" s="301"/>
      <c r="FL242" s="301"/>
      <c r="FM242" s="301"/>
      <c r="FN242" s="301"/>
      <c r="FO242" s="301"/>
      <c r="FP242" s="301"/>
      <c r="FQ242" s="301"/>
      <c r="FR242" s="301"/>
      <c r="FS242" s="301"/>
      <c r="FT242" s="301"/>
      <c r="FU242" s="301"/>
      <c r="FV242" s="301"/>
      <c r="FW242" s="301"/>
      <c r="FX242" s="301"/>
      <c r="FY242" s="301"/>
      <c r="FZ242" s="301"/>
      <c r="GA242" s="301"/>
      <c r="GB242" s="301"/>
      <c r="GC242" s="301"/>
      <c r="GD242" s="301"/>
      <c r="GE242" s="255"/>
      <c r="GF242" s="255"/>
      <c r="GG242" s="255"/>
    </row>
    <row r="243" spans="1:232" ht="50.65" customHeight="1" x14ac:dyDescent="0.5">
      <c r="A243" s="256"/>
      <c r="B243" s="302"/>
      <c r="C243" s="303" t="s">
        <v>1331</v>
      </c>
      <c r="D243" s="304"/>
      <c r="E243" s="304"/>
      <c r="F243" s="305"/>
      <c r="G243" s="305"/>
      <c r="H243" s="306" t="s">
        <v>1332</v>
      </c>
      <c r="I243" s="305"/>
      <c r="J243" s="304"/>
      <c r="K243" s="304"/>
      <c r="L243" s="304"/>
      <c r="M243" s="304"/>
      <c r="N243" s="304"/>
      <c r="O243" s="304"/>
      <c r="P243" s="304"/>
      <c r="Q243" s="304"/>
      <c r="R243" s="304"/>
      <c r="S243" s="304"/>
      <c r="T243" s="305"/>
      <c r="U243" s="304"/>
      <c r="V243" s="307"/>
      <c r="W243" s="307"/>
      <c r="X243" s="307"/>
      <c r="Y243" s="307"/>
      <c r="Z243" s="307"/>
      <c r="AA243" s="307"/>
      <c r="AB243" s="307"/>
      <c r="AC243" s="307"/>
      <c r="AD243" s="307"/>
      <c r="AE243" s="307"/>
      <c r="AF243" s="307"/>
      <c r="AG243" s="307"/>
      <c r="AH243" s="307"/>
      <c r="AI243" s="304"/>
      <c r="AJ243" s="304"/>
      <c r="AK243" s="304"/>
      <c r="AL243" s="304"/>
      <c r="AM243" s="301"/>
      <c r="AN243" s="301"/>
      <c r="AO243" s="301"/>
      <c r="AP243" s="301"/>
      <c r="AQ243" s="301"/>
      <c r="AR243" s="301"/>
      <c r="AS243" s="301"/>
      <c r="AT243" s="301"/>
      <c r="AU243" s="301"/>
      <c r="AV243" s="301"/>
      <c r="AW243" s="301"/>
      <c r="AX243" s="301"/>
      <c r="AY243" s="307"/>
      <c r="AZ243" s="307"/>
      <c r="BA243" s="301"/>
      <c r="BB243" s="301"/>
      <c r="BC243" s="307"/>
      <c r="BD243" s="307"/>
      <c r="BE243" s="307"/>
      <c r="BF243" s="307"/>
      <c r="BG243" s="307"/>
      <c r="BH243" s="307"/>
      <c r="BI243" s="307"/>
      <c r="BJ243" s="307"/>
      <c r="BK243" s="307"/>
      <c r="BL243" s="301"/>
      <c r="BM243" s="301"/>
      <c r="BN243" s="301"/>
      <c r="BO243" s="301"/>
      <c r="BP243" s="301"/>
      <c r="BQ243" s="301"/>
      <c r="BR243" s="301"/>
      <c r="BS243" s="301"/>
      <c r="BT243" s="301"/>
      <c r="BU243" s="301"/>
      <c r="BV243" s="301"/>
      <c r="BW243" s="301"/>
      <c r="BX243" s="307"/>
      <c r="BY243" s="307"/>
      <c r="BZ243" s="307"/>
      <c r="CA243" s="305"/>
      <c r="CB243" s="301"/>
      <c r="CC243" s="301"/>
      <c r="CD243" s="301"/>
      <c r="CE243" s="305"/>
      <c r="CF243" s="301"/>
      <c r="CG243" s="301"/>
      <c r="CH243" s="301"/>
      <c r="CI243" s="301"/>
      <c r="CJ243" s="301"/>
      <c r="CK243" s="301"/>
      <c r="CL243" s="301"/>
      <c r="CM243" s="301"/>
      <c r="CN243" s="301"/>
      <c r="CO243" s="301"/>
      <c r="CP243" s="301"/>
      <c r="CQ243" s="301"/>
      <c r="CR243" s="301"/>
      <c r="CS243" s="301"/>
      <c r="CT243" s="301"/>
      <c r="CU243" s="301"/>
      <c r="CV243" s="301"/>
      <c r="CW243" s="301"/>
      <c r="CX243" s="301"/>
      <c r="CY243" s="301"/>
      <c r="CZ243" s="301"/>
      <c r="DA243" s="301"/>
      <c r="DB243" s="301"/>
      <c r="DC243" s="301"/>
      <c r="DD243" s="301"/>
      <c r="DE243" s="301"/>
      <c r="DF243" s="301"/>
      <c r="DG243" s="301"/>
      <c r="DH243" s="301"/>
      <c r="DI243" s="301"/>
      <c r="DJ243" s="301"/>
      <c r="DK243" s="301"/>
      <c r="DL243" s="301"/>
      <c r="DM243" s="301"/>
      <c r="DN243" s="301"/>
      <c r="DO243" s="301"/>
      <c r="DP243" s="301"/>
      <c r="DQ243" s="301"/>
      <c r="DR243" s="301"/>
      <c r="DS243" s="301"/>
      <c r="DT243" s="301"/>
      <c r="DU243" s="301"/>
      <c r="DV243" s="301"/>
      <c r="DW243" s="301"/>
      <c r="DX243" s="301"/>
      <c r="DY243" s="301"/>
      <c r="DZ243" s="301"/>
      <c r="EA243" s="301"/>
      <c r="EB243" s="301"/>
      <c r="EC243" s="301"/>
      <c r="ED243" s="301"/>
      <c r="EE243" s="301"/>
      <c r="EF243" s="301"/>
      <c r="EG243" s="301"/>
      <c r="EH243" s="301"/>
      <c r="EI243" s="301"/>
      <c r="EJ243" s="301"/>
      <c r="EK243" s="301"/>
      <c r="EL243" s="301"/>
      <c r="EM243" s="301"/>
      <c r="EN243" s="301"/>
      <c r="EO243" s="301"/>
      <c r="EP243" s="301"/>
      <c r="EQ243" s="301"/>
      <c r="ER243" s="301"/>
      <c r="ES243" s="301"/>
      <c r="ET243" s="301"/>
      <c r="EU243" s="301"/>
      <c r="EV243" s="301"/>
      <c r="EW243" s="301"/>
      <c r="EX243" s="301"/>
      <c r="EY243" s="301"/>
      <c r="EZ243" s="301"/>
      <c r="FA243" s="301"/>
      <c r="FB243" s="301"/>
      <c r="FC243" s="301"/>
      <c r="FD243" s="301"/>
      <c r="FE243" s="301"/>
      <c r="FF243" s="301"/>
      <c r="FG243" s="301"/>
      <c r="FH243" s="301"/>
      <c r="FI243" s="301"/>
      <c r="FJ243" s="301"/>
      <c r="FK243" s="301"/>
      <c r="FL243" s="301"/>
      <c r="FM243" s="301"/>
      <c r="FN243" s="301"/>
      <c r="FO243" s="301"/>
      <c r="FP243" s="301"/>
      <c r="FQ243" s="301"/>
      <c r="FR243" s="301"/>
      <c r="FS243" s="301"/>
      <c r="FT243" s="301"/>
      <c r="FU243" s="301"/>
      <c r="FV243" s="301"/>
      <c r="FW243" s="301"/>
      <c r="FX243" s="301"/>
      <c r="FY243" s="301"/>
      <c r="FZ243" s="301"/>
      <c r="GA243" s="301"/>
      <c r="GB243" s="301"/>
      <c r="GC243" s="301"/>
      <c r="GD243" s="301"/>
      <c r="GE243" s="255"/>
      <c r="GF243" s="255"/>
      <c r="GG243" s="255"/>
      <c r="GH243" s="255"/>
      <c r="GI243" s="255"/>
      <c r="GJ243" s="255"/>
      <c r="GK243" s="255"/>
      <c r="GL243" s="255"/>
      <c r="GM243" s="255"/>
      <c r="GN243" s="255"/>
      <c r="GO243" s="255"/>
      <c r="GP243" s="255"/>
      <c r="GQ243" s="255"/>
      <c r="GR243" s="255"/>
      <c r="GS243" s="255"/>
      <c r="GT243" s="255"/>
      <c r="GU243" s="255"/>
      <c r="GV243" s="255"/>
      <c r="GW243" s="255"/>
      <c r="GX243" s="255"/>
      <c r="GY243" s="255"/>
      <c r="GZ243" s="255"/>
      <c r="HA243" s="255"/>
      <c r="HB243" s="255"/>
      <c r="HC243" s="255"/>
      <c r="HD243" s="255"/>
      <c r="HE243" s="255"/>
      <c r="HF243" s="255"/>
      <c r="HG243" s="255"/>
      <c r="HH243" s="255"/>
      <c r="HI243" s="255"/>
      <c r="HJ243" s="255"/>
      <c r="HK243" s="259"/>
      <c r="HL243" s="259"/>
      <c r="HM243" s="259"/>
      <c r="HN243" s="259"/>
      <c r="HO243" s="259"/>
      <c r="HP243" s="259"/>
      <c r="HQ243" s="259"/>
      <c r="HR243" s="259"/>
      <c r="HS243" s="255"/>
      <c r="HT243" s="259"/>
      <c r="HU243" s="259"/>
      <c r="HV243" s="259"/>
      <c r="HW243" s="259"/>
      <c r="HX243" s="259"/>
    </row>
    <row r="244" spans="1:232" ht="49.5" customHeight="1" x14ac:dyDescent="0.3">
      <c r="A244" s="257"/>
      <c r="B244" s="302"/>
      <c r="C244" s="303" t="s">
        <v>1333</v>
      </c>
      <c r="D244" s="304"/>
      <c r="E244" s="304"/>
      <c r="F244" s="304"/>
      <c r="G244" s="304"/>
      <c r="H244" s="306" t="s">
        <v>1332</v>
      </c>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304"/>
      <c r="AF244" s="304"/>
      <c r="AG244" s="304"/>
      <c r="AH244" s="304"/>
      <c r="AI244" s="304"/>
      <c r="AJ244" s="304"/>
      <c r="AK244" s="304"/>
      <c r="AL244" s="304"/>
      <c r="AM244" s="301"/>
      <c r="AN244" s="301"/>
      <c r="AO244" s="301"/>
      <c r="AP244" s="301"/>
      <c r="AQ244" s="301"/>
      <c r="AR244" s="301"/>
      <c r="AS244" s="301"/>
      <c r="AT244" s="301"/>
      <c r="AU244" s="301"/>
      <c r="AV244" s="301"/>
      <c r="AW244" s="301"/>
      <c r="AX244" s="301"/>
      <c r="AY244" s="304"/>
      <c r="AZ244" s="304"/>
      <c r="BA244" s="301"/>
      <c r="BB244" s="301"/>
      <c r="BC244" s="304"/>
      <c r="BD244" s="304"/>
      <c r="BE244" s="304"/>
      <c r="BF244" s="304"/>
      <c r="BG244" s="304"/>
      <c r="BH244" s="304"/>
      <c r="BI244" s="304"/>
      <c r="BJ244" s="304"/>
      <c r="BK244" s="304"/>
      <c r="BL244" s="301"/>
      <c r="BM244" s="301"/>
      <c r="BN244" s="301"/>
      <c r="BO244" s="301"/>
      <c r="BP244" s="301"/>
      <c r="BQ244" s="301"/>
      <c r="BR244" s="301"/>
      <c r="BS244" s="301"/>
      <c r="BT244" s="301"/>
      <c r="BU244" s="301"/>
      <c r="BV244" s="301"/>
      <c r="BW244" s="301"/>
      <c r="BX244" s="304"/>
      <c r="BY244" s="304"/>
      <c r="BZ244" s="304"/>
      <c r="CA244" s="304"/>
      <c r="CB244" s="301"/>
      <c r="CC244" s="301"/>
      <c r="CD244" s="301"/>
      <c r="CE244" s="301"/>
      <c r="CF244" s="301"/>
      <c r="CG244" s="301"/>
      <c r="CH244" s="301"/>
      <c r="CI244" s="301"/>
      <c r="CJ244" s="301"/>
      <c r="CK244" s="301"/>
      <c r="CL244" s="301"/>
      <c r="CM244" s="301"/>
      <c r="CN244" s="301"/>
      <c r="CO244" s="301"/>
      <c r="CP244" s="301"/>
      <c r="CQ244" s="301"/>
      <c r="CR244" s="301"/>
      <c r="CS244" s="301"/>
      <c r="CT244" s="301"/>
      <c r="CU244" s="301"/>
      <c r="CV244" s="301"/>
      <c r="CW244" s="301"/>
      <c r="CX244" s="301"/>
      <c r="CY244" s="301"/>
      <c r="CZ244" s="301"/>
      <c r="DA244" s="301"/>
      <c r="DB244" s="301"/>
      <c r="DC244" s="301"/>
      <c r="DD244" s="301"/>
      <c r="DE244" s="301"/>
      <c r="DF244" s="301"/>
      <c r="DG244" s="301"/>
      <c r="DH244" s="301"/>
      <c r="DI244" s="301"/>
      <c r="DJ244" s="301"/>
      <c r="DK244" s="301"/>
      <c r="DL244" s="301"/>
      <c r="DM244" s="301"/>
      <c r="DN244" s="301"/>
      <c r="DO244" s="301"/>
      <c r="DP244" s="301"/>
      <c r="DQ244" s="301"/>
      <c r="DR244" s="301"/>
      <c r="DS244" s="301"/>
      <c r="DT244" s="301"/>
      <c r="DU244" s="301"/>
      <c r="DV244" s="301"/>
      <c r="DW244" s="301"/>
      <c r="DX244" s="301"/>
      <c r="DY244" s="301"/>
      <c r="DZ244" s="301"/>
      <c r="EA244" s="301"/>
      <c r="EB244" s="301"/>
      <c r="EC244" s="301"/>
      <c r="ED244" s="301"/>
      <c r="EE244" s="301"/>
      <c r="EF244" s="301"/>
      <c r="EG244" s="301"/>
      <c r="EH244" s="301"/>
      <c r="EI244" s="301"/>
      <c r="EJ244" s="301"/>
      <c r="EK244" s="301"/>
      <c r="EL244" s="301"/>
      <c r="EM244" s="301"/>
      <c r="EN244" s="301"/>
      <c r="EO244" s="301"/>
      <c r="EP244" s="301"/>
      <c r="EQ244" s="301"/>
      <c r="ER244" s="301"/>
      <c r="ES244" s="301"/>
      <c r="ET244" s="301"/>
      <c r="EU244" s="301"/>
      <c r="EV244" s="301"/>
      <c r="EW244" s="301"/>
      <c r="EX244" s="301"/>
      <c r="EY244" s="301"/>
      <c r="EZ244" s="301"/>
      <c r="FA244" s="301"/>
      <c r="FB244" s="301"/>
      <c r="FC244" s="301"/>
      <c r="FD244" s="301"/>
      <c r="FE244" s="301"/>
      <c r="FF244" s="301"/>
      <c r="FG244" s="301"/>
      <c r="FH244" s="301"/>
      <c r="FI244" s="301"/>
      <c r="FJ244" s="301"/>
      <c r="FK244" s="301"/>
      <c r="FL244" s="301"/>
      <c r="FM244" s="301"/>
      <c r="FN244" s="301"/>
      <c r="FO244" s="301"/>
      <c r="FP244" s="301"/>
      <c r="FQ244" s="301"/>
      <c r="FR244" s="301"/>
      <c r="FS244" s="301"/>
      <c r="FT244" s="301"/>
      <c r="FU244" s="301"/>
      <c r="FV244" s="301"/>
      <c r="FW244" s="301"/>
      <c r="FX244" s="301"/>
      <c r="FY244" s="301"/>
      <c r="FZ244" s="301"/>
      <c r="GA244" s="301"/>
      <c r="GB244" s="301"/>
      <c r="GC244" s="301"/>
      <c r="GD244" s="301"/>
      <c r="GE244" s="255"/>
      <c r="GF244" s="255"/>
      <c r="GG244" s="255"/>
      <c r="GH244" s="255"/>
      <c r="GI244" s="255"/>
      <c r="GJ244" s="255"/>
      <c r="GK244" s="255"/>
      <c r="GL244" s="255"/>
      <c r="GM244" s="255"/>
      <c r="GN244" s="255"/>
      <c r="GO244" s="255"/>
      <c r="GP244" s="255"/>
      <c r="GQ244" s="255"/>
      <c r="GR244" s="255"/>
      <c r="GS244" s="255"/>
      <c r="GT244" s="255"/>
      <c r="GU244" s="255"/>
      <c r="GV244" s="255"/>
      <c r="GW244" s="255"/>
      <c r="GX244" s="255"/>
      <c r="GY244" s="255"/>
      <c r="GZ244" s="255"/>
      <c r="HA244" s="255"/>
      <c r="HB244" s="255"/>
      <c r="HC244" s="255"/>
      <c r="HD244" s="255"/>
      <c r="HE244" s="255"/>
      <c r="HF244" s="255"/>
      <c r="HG244" s="255"/>
      <c r="HH244" s="255"/>
      <c r="HI244" s="255"/>
      <c r="HJ244" s="255"/>
      <c r="HK244" s="257"/>
      <c r="HL244" s="257"/>
      <c r="HM244" s="257"/>
      <c r="HN244" s="257"/>
      <c r="HO244" s="257"/>
      <c r="HP244" s="257"/>
      <c r="HQ244" s="257"/>
      <c r="HR244" s="257"/>
      <c r="HS244" s="255"/>
      <c r="HT244" s="257"/>
      <c r="HU244" s="257"/>
      <c r="HV244" s="257"/>
      <c r="HW244" s="257"/>
      <c r="HX244" s="257"/>
    </row>
    <row r="245" spans="1:232" ht="52.15" customHeight="1" x14ac:dyDescent="0.3">
      <c r="A245" s="257"/>
      <c r="B245" s="302"/>
      <c r="C245" s="303" t="s">
        <v>124</v>
      </c>
      <c r="D245" s="304"/>
      <c r="E245" s="304"/>
      <c r="F245" s="304"/>
      <c r="G245" s="304"/>
      <c r="H245" s="306" t="s">
        <v>1332</v>
      </c>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c r="AE245" s="304"/>
      <c r="AF245" s="304"/>
      <c r="AG245" s="304"/>
      <c r="AH245" s="304"/>
      <c r="AI245" s="304"/>
      <c r="AJ245" s="304"/>
      <c r="AK245" s="304"/>
      <c r="AL245" s="304"/>
      <c r="AM245" s="301"/>
      <c r="AN245" s="301"/>
      <c r="AO245" s="301"/>
      <c r="AP245" s="301"/>
      <c r="AQ245" s="301"/>
      <c r="AR245" s="301"/>
      <c r="AS245" s="301"/>
      <c r="AT245" s="301"/>
      <c r="AU245" s="301"/>
      <c r="AV245" s="301"/>
      <c r="AW245" s="301"/>
      <c r="AX245" s="301"/>
      <c r="AY245" s="304"/>
      <c r="AZ245" s="304"/>
      <c r="BA245" s="301"/>
      <c r="BB245" s="301"/>
      <c r="BC245" s="304"/>
      <c r="BD245" s="304"/>
      <c r="BE245" s="304"/>
      <c r="BF245" s="304"/>
      <c r="BG245" s="304"/>
      <c r="BH245" s="304"/>
      <c r="BI245" s="304"/>
      <c r="BJ245" s="304"/>
      <c r="BK245" s="304"/>
      <c r="BL245" s="301"/>
      <c r="BM245" s="301"/>
      <c r="BN245" s="301"/>
      <c r="BO245" s="301"/>
      <c r="BP245" s="301"/>
      <c r="BQ245" s="301"/>
      <c r="BR245" s="301"/>
      <c r="BS245" s="301"/>
      <c r="BT245" s="301"/>
      <c r="BU245" s="301"/>
      <c r="BV245" s="301"/>
      <c r="BW245" s="301"/>
      <c r="BX245" s="304"/>
      <c r="BY245" s="304"/>
      <c r="BZ245" s="304"/>
      <c r="CA245" s="304"/>
      <c r="CB245" s="301"/>
      <c r="CC245" s="301"/>
      <c r="CD245" s="301"/>
      <c r="CE245" s="301"/>
      <c r="CF245" s="301"/>
      <c r="CG245" s="301"/>
      <c r="CH245" s="301"/>
      <c r="CI245" s="301"/>
      <c r="CJ245" s="301"/>
      <c r="CK245" s="301"/>
      <c r="CL245" s="301"/>
      <c r="CM245" s="301"/>
      <c r="CN245" s="301"/>
      <c r="CO245" s="301"/>
      <c r="CP245" s="301"/>
      <c r="CQ245" s="301"/>
      <c r="CR245" s="301"/>
      <c r="CS245" s="301"/>
      <c r="CT245" s="301"/>
      <c r="CU245" s="301"/>
      <c r="CV245" s="301"/>
      <c r="CW245" s="301"/>
      <c r="CX245" s="301"/>
      <c r="CY245" s="301"/>
      <c r="CZ245" s="301"/>
      <c r="DA245" s="301"/>
      <c r="DB245" s="301"/>
      <c r="DC245" s="301"/>
      <c r="DD245" s="301"/>
      <c r="DE245" s="301"/>
      <c r="DF245" s="301"/>
      <c r="DG245" s="301"/>
      <c r="DH245" s="301"/>
      <c r="DI245" s="301"/>
      <c r="DJ245" s="301"/>
      <c r="DK245" s="301"/>
      <c r="DL245" s="301"/>
      <c r="DM245" s="301"/>
      <c r="DN245" s="301"/>
      <c r="DO245" s="301"/>
      <c r="DP245" s="301"/>
      <c r="DQ245" s="301"/>
      <c r="DR245" s="301"/>
      <c r="DS245" s="301"/>
      <c r="DT245" s="301"/>
      <c r="DU245" s="301"/>
      <c r="DV245" s="301"/>
      <c r="DW245" s="301"/>
      <c r="DX245" s="301"/>
      <c r="DY245" s="301"/>
      <c r="DZ245" s="301"/>
      <c r="EA245" s="301"/>
      <c r="EB245" s="301"/>
      <c r="EC245" s="301"/>
      <c r="ED245" s="301"/>
      <c r="EE245" s="301"/>
      <c r="EF245" s="301"/>
      <c r="EG245" s="301"/>
      <c r="EH245" s="301"/>
      <c r="EI245" s="301"/>
      <c r="EJ245" s="301"/>
      <c r="EK245" s="301"/>
      <c r="EL245" s="301"/>
      <c r="EM245" s="301"/>
      <c r="EN245" s="301"/>
      <c r="EO245" s="301"/>
      <c r="EP245" s="301"/>
      <c r="EQ245" s="301"/>
      <c r="ER245" s="301"/>
      <c r="ES245" s="301"/>
      <c r="ET245" s="301"/>
      <c r="EU245" s="301"/>
      <c r="EV245" s="301"/>
      <c r="EW245" s="301"/>
      <c r="EX245" s="301"/>
      <c r="EY245" s="301"/>
      <c r="EZ245" s="301"/>
      <c r="FA245" s="301"/>
      <c r="FB245" s="301"/>
      <c r="FC245" s="301"/>
      <c r="FD245" s="301"/>
      <c r="FE245" s="301"/>
      <c r="FF245" s="301"/>
      <c r="FG245" s="301"/>
      <c r="FH245" s="301"/>
      <c r="FI245" s="301"/>
      <c r="FJ245" s="301"/>
      <c r="FK245" s="301"/>
      <c r="FL245" s="301"/>
      <c r="FM245" s="301"/>
      <c r="FN245" s="301"/>
      <c r="FO245" s="301"/>
      <c r="FP245" s="301"/>
      <c r="FQ245" s="301"/>
      <c r="FR245" s="301"/>
      <c r="FS245" s="301"/>
      <c r="FT245" s="301"/>
      <c r="FU245" s="301"/>
      <c r="FV245" s="301"/>
      <c r="FW245" s="301"/>
      <c r="FX245" s="301"/>
      <c r="FY245" s="301"/>
      <c r="FZ245" s="301"/>
      <c r="GA245" s="301"/>
      <c r="GB245" s="301"/>
      <c r="GC245" s="301"/>
      <c r="GD245" s="301"/>
      <c r="GE245" s="255"/>
      <c r="GF245" s="255"/>
      <c r="GG245" s="255"/>
      <c r="GH245" s="255"/>
      <c r="GI245" s="255"/>
      <c r="GJ245" s="255"/>
      <c r="GK245" s="255"/>
      <c r="GL245" s="255"/>
      <c r="GM245" s="255"/>
      <c r="GN245" s="255"/>
      <c r="GO245" s="255"/>
      <c r="GP245" s="255"/>
      <c r="GQ245" s="255"/>
      <c r="GR245" s="255"/>
      <c r="GS245" s="255"/>
      <c r="GT245" s="255"/>
      <c r="GU245" s="255"/>
      <c r="GV245" s="255"/>
      <c r="GW245" s="255"/>
      <c r="GX245" s="255"/>
      <c r="GY245" s="255"/>
      <c r="GZ245" s="255"/>
      <c r="HA245" s="255"/>
      <c r="HB245" s="255"/>
      <c r="HC245" s="255"/>
      <c r="HD245" s="255"/>
      <c r="HE245" s="255"/>
      <c r="HF245" s="255"/>
      <c r="HG245" s="255"/>
      <c r="HH245" s="255"/>
      <c r="HI245" s="255"/>
      <c r="HJ245" s="255"/>
      <c r="HK245" s="257"/>
      <c r="HL245" s="257"/>
      <c r="HM245" s="257"/>
      <c r="HN245" s="257"/>
      <c r="HO245" s="257"/>
      <c r="HP245" s="257"/>
      <c r="HQ245" s="257"/>
      <c r="HR245" s="257"/>
      <c r="HS245" s="255"/>
      <c r="HT245" s="257"/>
      <c r="HU245" s="257"/>
      <c r="HV245" s="257"/>
      <c r="HW245" s="257"/>
      <c r="HX245" s="257"/>
    </row>
    <row r="246" spans="1:232" ht="24" customHeight="1" x14ac:dyDescent="0.3">
      <c r="B246" s="308"/>
      <c r="C246" s="303" t="s">
        <v>125</v>
      </c>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c r="AJ246" s="305"/>
      <c r="AK246" s="304"/>
      <c r="AL246" s="304"/>
      <c r="AM246" s="304"/>
      <c r="AN246" s="304"/>
      <c r="AO246" s="304"/>
      <c r="AP246" s="304"/>
      <c r="AQ246" s="304"/>
      <c r="AR246" s="304"/>
      <c r="AS246" s="304"/>
      <c r="AT246" s="304"/>
      <c r="AU246" s="304"/>
      <c r="AV246" s="304"/>
      <c r="AW246" s="304"/>
      <c r="AX246" s="304"/>
      <c r="AY246" s="304"/>
      <c r="AZ246" s="304"/>
      <c r="BA246" s="304"/>
      <c r="BB246" s="304"/>
      <c r="BC246" s="304"/>
      <c r="BD246" s="304"/>
      <c r="BE246" s="304"/>
      <c r="BF246" s="304"/>
      <c r="BG246" s="304"/>
      <c r="BH246" s="304"/>
      <c r="BI246" s="304"/>
      <c r="BJ246" s="304"/>
      <c r="BK246" s="304"/>
      <c r="BL246" s="304"/>
      <c r="BM246" s="304"/>
      <c r="BN246" s="304"/>
      <c r="BO246" s="304"/>
      <c r="BP246" s="304"/>
      <c r="BQ246" s="304"/>
      <c r="BR246" s="304"/>
      <c r="BS246" s="304"/>
      <c r="BT246" s="304"/>
      <c r="BU246" s="304"/>
      <c r="BV246" s="304"/>
      <c r="BW246" s="304"/>
      <c r="BX246" s="304"/>
      <c r="BY246" s="304"/>
      <c r="BZ246" s="304"/>
      <c r="CA246" s="304"/>
      <c r="CB246" s="304"/>
      <c r="CC246" s="304"/>
      <c r="CD246" s="304"/>
      <c r="CE246" s="304"/>
      <c r="CF246" s="304"/>
      <c r="CG246" s="304"/>
      <c r="CH246" s="304"/>
      <c r="CI246" s="304"/>
      <c r="CJ246" s="304"/>
      <c r="CK246" s="301"/>
      <c r="CL246" s="301"/>
      <c r="CM246" s="301"/>
      <c r="CN246" s="301"/>
      <c r="CO246" s="301"/>
      <c r="CP246" s="301"/>
      <c r="CQ246" s="304"/>
      <c r="CR246" s="301"/>
      <c r="CS246" s="301"/>
      <c r="CT246" s="301"/>
      <c r="CU246" s="301"/>
      <c r="CV246" s="301"/>
      <c r="CW246" s="301"/>
      <c r="CX246" s="301"/>
      <c r="CY246" s="301"/>
      <c r="CZ246" s="301"/>
      <c r="DA246" s="301"/>
      <c r="DB246" s="301"/>
      <c r="DC246" s="301"/>
      <c r="DD246" s="304"/>
      <c r="DE246" s="304"/>
      <c r="DF246" s="304"/>
      <c r="DG246" s="304"/>
      <c r="DH246" s="304"/>
      <c r="DI246" s="304"/>
      <c r="DJ246" s="304"/>
      <c r="DK246" s="301"/>
      <c r="DL246" s="301"/>
      <c r="DM246" s="301"/>
      <c r="DN246" s="301"/>
      <c r="DO246" s="301"/>
      <c r="DP246" s="301"/>
      <c r="DQ246" s="301"/>
      <c r="DR246" s="301"/>
      <c r="DS246" s="301"/>
      <c r="DT246" s="301"/>
      <c r="DU246" s="301"/>
      <c r="DV246" s="301"/>
      <c r="DW246" s="301"/>
      <c r="DX246" s="301"/>
      <c r="DY246" s="301"/>
      <c r="DZ246" s="301"/>
      <c r="EA246" s="301"/>
      <c r="EB246" s="301"/>
      <c r="EC246" s="301"/>
      <c r="ED246" s="301"/>
      <c r="EE246" s="301"/>
      <c r="EF246" s="301"/>
      <c r="EG246" s="301"/>
      <c r="EH246" s="301"/>
      <c r="EI246" s="301"/>
      <c r="EJ246" s="301"/>
      <c r="EK246" s="301"/>
      <c r="EL246" s="301"/>
      <c r="EM246" s="301"/>
      <c r="EN246" s="301"/>
      <c r="EO246" s="301"/>
      <c r="EP246" s="301"/>
      <c r="EQ246" s="301"/>
      <c r="ER246" s="301"/>
      <c r="ES246" s="301"/>
      <c r="ET246" s="301"/>
      <c r="EU246" s="301"/>
      <c r="EV246" s="301"/>
      <c r="EW246" s="301"/>
      <c r="EX246" s="301"/>
      <c r="EY246" s="301"/>
      <c r="EZ246" s="301"/>
      <c r="FA246" s="304"/>
      <c r="FB246" s="301"/>
      <c r="FC246" s="301"/>
      <c r="FD246" s="301"/>
      <c r="FE246" s="301"/>
      <c r="FF246" s="301"/>
      <c r="FG246" s="301"/>
      <c r="FH246" s="301"/>
      <c r="FI246" s="301"/>
      <c r="FJ246" s="301"/>
      <c r="FK246" s="301"/>
      <c r="FL246" s="301"/>
      <c r="FM246" s="301"/>
      <c r="FN246" s="301"/>
      <c r="FO246" s="301"/>
      <c r="FP246" s="301"/>
      <c r="FQ246" s="301"/>
      <c r="FR246" s="301"/>
      <c r="FS246" s="301"/>
      <c r="FT246" s="301"/>
      <c r="FU246" s="301"/>
      <c r="FV246" s="301"/>
      <c r="FW246" s="301"/>
      <c r="FX246" s="301"/>
      <c r="FY246" s="301"/>
      <c r="FZ246" s="301"/>
      <c r="GA246" s="301"/>
      <c r="GB246" s="301"/>
      <c r="GC246" s="301"/>
      <c r="GD246" s="301"/>
      <c r="GE246" s="255"/>
      <c r="GF246" s="255"/>
      <c r="GG246" s="255"/>
      <c r="GH246" s="255"/>
      <c r="GI246" s="257"/>
      <c r="GJ246" s="255"/>
      <c r="GK246" s="255"/>
      <c r="GL246" s="255"/>
      <c r="GM246" s="255"/>
      <c r="GN246" s="255"/>
      <c r="GO246" s="255"/>
      <c r="GP246" s="257"/>
      <c r="GQ246" s="255"/>
      <c r="GR246" s="255"/>
      <c r="GS246" s="255"/>
      <c r="GT246" s="255"/>
      <c r="GU246" s="255"/>
      <c r="GV246" s="255"/>
      <c r="GW246" s="257"/>
      <c r="GX246" s="255"/>
      <c r="GY246" s="255"/>
      <c r="GZ246" s="255"/>
      <c r="HA246" s="255"/>
      <c r="HB246" s="255"/>
      <c r="HC246" s="255"/>
      <c r="HD246" s="257"/>
      <c r="HE246" s="257"/>
      <c r="HF246" s="257"/>
      <c r="HG246" s="257"/>
      <c r="HH246" s="257"/>
      <c r="HI246" s="257"/>
      <c r="HJ246" s="257"/>
      <c r="HK246" s="257"/>
      <c r="HL246" s="257"/>
      <c r="HM246" s="257"/>
      <c r="HN246" s="257"/>
      <c r="HO246" s="257"/>
      <c r="HP246" s="257"/>
      <c r="HQ246" s="257"/>
      <c r="HR246" s="257"/>
      <c r="HS246" s="257"/>
      <c r="HT246" s="257"/>
      <c r="HU246" s="257"/>
      <c r="HV246" s="257"/>
      <c r="HW246" s="257"/>
      <c r="HX246" s="257"/>
    </row>
    <row r="247" spans="1:232" ht="21" x14ac:dyDescent="0.5">
      <c r="B247" s="260"/>
      <c r="C247" s="260"/>
      <c r="H247" s="258"/>
      <c r="V247" s="261"/>
      <c r="W247" s="261"/>
      <c r="X247" s="261"/>
      <c r="Y247" s="261"/>
      <c r="Z247" s="261"/>
      <c r="AA247" s="261"/>
      <c r="AB247" s="261"/>
      <c r="AC247" s="261"/>
      <c r="AD247" s="261"/>
      <c r="AE247" s="261"/>
      <c r="AF247" s="261"/>
      <c r="AG247" s="261"/>
      <c r="AH247" s="261"/>
      <c r="AM247" s="255"/>
      <c r="AN247" s="255"/>
      <c r="AO247" s="255"/>
      <c r="AP247" s="255"/>
      <c r="AQ247" s="255"/>
      <c r="AR247" s="255"/>
      <c r="AS247" s="255"/>
      <c r="AT247" s="255"/>
      <c r="AU247" s="255"/>
      <c r="AV247" s="255"/>
      <c r="AW247" s="255"/>
      <c r="AX247" s="255"/>
      <c r="AY247" s="259"/>
      <c r="AZ247" s="259"/>
      <c r="BA247" s="255"/>
      <c r="BB247" s="255"/>
      <c r="BC247" s="259"/>
      <c r="BD247" s="259"/>
      <c r="BE247" s="259"/>
      <c r="BF247" s="259"/>
      <c r="BG247" s="259"/>
      <c r="BH247" s="259"/>
      <c r="BI247" s="259"/>
      <c r="BJ247" s="259"/>
      <c r="BK247" s="259"/>
      <c r="BL247" s="255"/>
      <c r="BM247" s="255"/>
      <c r="BN247" s="255"/>
      <c r="BO247" s="255"/>
      <c r="BP247" s="255"/>
      <c r="BQ247" s="255"/>
      <c r="BR247" s="255"/>
      <c r="BS247" s="255"/>
      <c r="BT247" s="255"/>
      <c r="BU247" s="255"/>
      <c r="BV247" s="255"/>
      <c r="BW247" s="255"/>
      <c r="BX247" s="259"/>
      <c r="BY247" s="255"/>
      <c r="BZ247" s="259"/>
      <c r="CA247" s="255"/>
      <c r="CB247" s="255"/>
      <c r="CC247" s="255"/>
      <c r="CD247" s="255"/>
      <c r="CE247" s="255"/>
      <c r="CF247" s="255"/>
      <c r="CG247" s="255"/>
      <c r="CH247" s="255"/>
      <c r="CI247" s="255"/>
      <c r="CJ247" s="255"/>
      <c r="CK247" s="259"/>
      <c r="CL247" s="259"/>
      <c r="CM247" s="255"/>
      <c r="CN247" s="255"/>
      <c r="CO247" s="255"/>
      <c r="CP247" s="255"/>
      <c r="CQ247" s="255"/>
      <c r="CR247" s="255"/>
      <c r="CS247" s="255"/>
      <c r="CT247" s="255"/>
      <c r="CU247" s="255"/>
      <c r="CV247" s="255"/>
      <c r="CW247" s="255"/>
      <c r="CX247" s="255"/>
      <c r="CY247" s="255"/>
      <c r="CZ247" s="255"/>
      <c r="DA247" s="255"/>
      <c r="DB247" s="255"/>
      <c r="DC247" s="255"/>
      <c r="DD247" s="255"/>
      <c r="DE247" s="255"/>
      <c r="DF247" s="255"/>
      <c r="DG247" s="255"/>
      <c r="DH247" s="255"/>
      <c r="DI247" s="255"/>
      <c r="DJ247" s="255"/>
      <c r="DK247" s="255"/>
      <c r="DL247" s="255"/>
      <c r="DM247" s="255"/>
      <c r="DN247" s="255"/>
      <c r="DO247" s="255"/>
      <c r="DP247" s="255"/>
      <c r="DQ247" s="255"/>
      <c r="DR247" s="255"/>
      <c r="DS247" s="255"/>
      <c r="DT247" s="255"/>
      <c r="DU247" s="255"/>
      <c r="DV247" s="255"/>
      <c r="DW247" s="255"/>
      <c r="DX247" s="255"/>
      <c r="DY247" s="255"/>
      <c r="DZ247" s="255"/>
      <c r="EA247" s="255"/>
      <c r="EB247" s="255"/>
      <c r="EC247" s="255"/>
      <c r="ED247" s="255"/>
      <c r="EE247" s="255"/>
      <c r="EF247" s="255"/>
      <c r="EG247" s="255"/>
      <c r="EH247" s="255"/>
      <c r="EI247" s="255"/>
      <c r="EJ247" s="255"/>
      <c r="EK247" s="255"/>
      <c r="EL247" s="255"/>
      <c r="EM247" s="255"/>
      <c r="EN247" s="255"/>
      <c r="EO247" s="255"/>
      <c r="EP247" s="255"/>
      <c r="EQ247" s="255"/>
      <c r="ER247" s="255"/>
      <c r="ES247" s="255"/>
      <c r="ET247" s="255"/>
      <c r="EU247" s="255"/>
      <c r="EV247" s="255"/>
      <c r="EW247" s="255"/>
      <c r="EX247" s="255"/>
      <c r="EY247" s="255"/>
      <c r="EZ247" s="255"/>
      <c r="FA247" s="259"/>
      <c r="FB247" s="255"/>
      <c r="FC247" s="255"/>
      <c r="FD247" s="255"/>
      <c r="FE247" s="255"/>
      <c r="FF247" s="255"/>
      <c r="FG247" s="255"/>
      <c r="FH247" s="259"/>
      <c r="FI247" s="255"/>
      <c r="FJ247" s="255"/>
      <c r="FK247" s="255"/>
      <c r="FL247" s="255"/>
      <c r="FM247" s="255"/>
      <c r="FN247" s="255"/>
      <c r="FO247" s="255"/>
      <c r="FP247" s="255"/>
      <c r="FQ247" s="255"/>
      <c r="FR247" s="255"/>
      <c r="FS247" s="255"/>
      <c r="FT247" s="255"/>
      <c r="FU247" s="255"/>
      <c r="FV247" s="255"/>
      <c r="FW247" s="255"/>
      <c r="FX247" s="255"/>
      <c r="FY247" s="255"/>
      <c r="FZ247" s="255"/>
      <c r="GA247" s="255"/>
      <c r="GB247" s="255"/>
      <c r="GC247" s="255"/>
      <c r="GD247" s="255"/>
      <c r="GE247" s="259"/>
      <c r="GF247" s="259"/>
      <c r="GG247" s="259"/>
    </row>
    <row r="248" spans="1:232" ht="19.5" x14ac:dyDescent="0.3">
      <c r="B248" s="260"/>
      <c r="C248" s="260"/>
      <c r="H248" s="258"/>
      <c r="AM248" s="255"/>
      <c r="AN248" s="255"/>
      <c r="AO248" s="255"/>
      <c r="AP248" s="255"/>
      <c r="AQ248" s="255"/>
      <c r="AR248" s="255"/>
      <c r="AS248" s="255"/>
      <c r="AT248" s="255"/>
      <c r="AU248" s="255"/>
      <c r="AV248" s="255"/>
      <c r="AW248" s="255"/>
      <c r="AX248" s="255"/>
      <c r="BA248" s="255"/>
      <c r="BB248" s="255"/>
      <c r="BL248" s="255"/>
      <c r="BM248" s="255"/>
      <c r="BN248" s="255"/>
      <c r="BO248" s="255"/>
      <c r="BP248" s="255"/>
      <c r="BQ248" s="255"/>
      <c r="BR248" s="255"/>
      <c r="BS248" s="255"/>
      <c r="BT248" s="255"/>
      <c r="BU248" s="255"/>
      <c r="BV248" s="255"/>
      <c r="BW248" s="255"/>
      <c r="BY248" s="255"/>
      <c r="CA248" s="255"/>
      <c r="CB248" s="255"/>
      <c r="CC248" s="255"/>
      <c r="CD248" s="255"/>
      <c r="CE248" s="255"/>
      <c r="CF248" s="255"/>
      <c r="CG248" s="255"/>
      <c r="CH248" s="255"/>
      <c r="CI248" s="255"/>
      <c r="CJ248" s="255"/>
      <c r="CM248" s="255"/>
      <c r="CN248" s="255"/>
      <c r="CO248" s="255"/>
      <c r="CP248" s="255"/>
      <c r="CQ248" s="255"/>
      <c r="CR248" s="255"/>
      <c r="CS248" s="255"/>
      <c r="CT248" s="255"/>
      <c r="CU248" s="255"/>
      <c r="CV248" s="255"/>
      <c r="CW248" s="255"/>
      <c r="CX248" s="255"/>
      <c r="CY248" s="255"/>
      <c r="CZ248" s="255"/>
      <c r="DA248" s="255"/>
      <c r="DB248" s="255"/>
      <c r="DC248" s="255"/>
      <c r="DD248" s="255"/>
      <c r="DE248" s="255"/>
      <c r="DF248" s="255"/>
      <c r="DG248" s="255"/>
      <c r="DH248" s="255"/>
      <c r="DI248" s="255"/>
      <c r="DJ248" s="255"/>
      <c r="DK248" s="255"/>
      <c r="DL248" s="255"/>
      <c r="DM248" s="255"/>
      <c r="DN248" s="255"/>
      <c r="DO248" s="255"/>
      <c r="DP248" s="255"/>
      <c r="DQ248" s="255"/>
      <c r="DR248" s="255"/>
      <c r="DS248" s="255"/>
      <c r="DT248" s="255"/>
      <c r="DU248" s="255"/>
      <c r="DV248" s="255"/>
      <c r="DW248" s="255"/>
      <c r="DX248" s="255"/>
      <c r="DY248" s="255"/>
      <c r="DZ248" s="255"/>
      <c r="EA248" s="255"/>
      <c r="EB248" s="255"/>
      <c r="EC248" s="255"/>
      <c r="ED248" s="255"/>
      <c r="EE248" s="255"/>
      <c r="EF248" s="255"/>
      <c r="EG248" s="255"/>
      <c r="EH248" s="255"/>
      <c r="EI248" s="255"/>
      <c r="EJ248" s="255"/>
      <c r="EK248" s="255"/>
      <c r="EL248" s="255"/>
      <c r="EM248" s="255"/>
      <c r="EN248" s="255"/>
      <c r="EO248" s="255"/>
      <c r="EP248" s="255"/>
      <c r="EQ248" s="255"/>
      <c r="ER248" s="255"/>
      <c r="ES248" s="255"/>
      <c r="ET248" s="255"/>
      <c r="EU248" s="255"/>
      <c r="EV248" s="255"/>
      <c r="EW248" s="255"/>
      <c r="EX248" s="255"/>
      <c r="EY248" s="255"/>
      <c r="EZ248" s="255"/>
      <c r="FB248" s="255"/>
      <c r="FC248" s="255"/>
      <c r="FD248" s="255"/>
      <c r="FE248" s="255"/>
      <c r="FF248" s="255"/>
      <c r="FG248" s="255"/>
      <c r="FI248" s="255"/>
      <c r="FJ248" s="255"/>
      <c r="FK248" s="255"/>
      <c r="FL248" s="255"/>
      <c r="FM248" s="255"/>
      <c r="FN248" s="255"/>
      <c r="FO248" s="255"/>
      <c r="FP248" s="255"/>
      <c r="FQ248" s="255"/>
      <c r="FR248" s="255"/>
      <c r="FS248" s="255"/>
      <c r="FT248" s="255"/>
      <c r="FU248" s="255"/>
      <c r="FV248" s="255"/>
      <c r="FW248" s="255"/>
      <c r="FX248" s="255"/>
      <c r="FY248" s="255"/>
      <c r="FZ248" s="255"/>
      <c r="GA248" s="255"/>
      <c r="GB248" s="255"/>
      <c r="GC248" s="255"/>
      <c r="GD248" s="255"/>
    </row>
    <row r="249" spans="1:232" ht="28.5" customHeight="1" x14ac:dyDescent="0.3">
      <c r="B249" s="260"/>
      <c r="C249" s="260"/>
      <c r="H249" s="258"/>
      <c r="AM249" s="255"/>
      <c r="AN249" s="255"/>
      <c r="AO249" s="255"/>
      <c r="AP249" s="255"/>
      <c r="AQ249" s="255"/>
      <c r="AR249" s="255"/>
      <c r="AS249" s="255"/>
      <c r="AT249" s="255"/>
      <c r="AU249" s="255"/>
      <c r="AV249" s="255"/>
      <c r="AW249" s="255"/>
      <c r="AX249" s="255"/>
      <c r="BA249" s="255"/>
      <c r="BB249" s="255"/>
      <c r="BL249" s="255"/>
      <c r="BM249" s="255"/>
      <c r="BN249" s="255"/>
      <c r="BO249" s="255"/>
      <c r="BP249" s="255"/>
      <c r="BQ249" s="255"/>
      <c r="BR249" s="255"/>
      <c r="BS249" s="255"/>
      <c r="BT249" s="255"/>
      <c r="BU249" s="255"/>
      <c r="BV249" s="255"/>
      <c r="BW249" s="255"/>
      <c r="BY249" s="255"/>
      <c r="CA249" s="255"/>
      <c r="CB249" s="255"/>
      <c r="CC249" s="255"/>
      <c r="CD249" s="255"/>
      <c r="CE249" s="255"/>
      <c r="CF249" s="255"/>
      <c r="CG249" s="255"/>
      <c r="CH249" s="255"/>
      <c r="CI249" s="255"/>
      <c r="CJ249" s="255"/>
      <c r="CM249" s="255"/>
      <c r="CN249" s="255"/>
      <c r="CO249" s="255"/>
      <c r="CP249" s="255"/>
      <c r="CQ249" s="255"/>
      <c r="CR249" s="255"/>
      <c r="CS249" s="255"/>
      <c r="CT249" s="255"/>
      <c r="CU249" s="255"/>
      <c r="CV249" s="255"/>
      <c r="CW249" s="255"/>
      <c r="CX249" s="255"/>
      <c r="CY249" s="255"/>
      <c r="CZ249" s="255"/>
      <c r="DA249" s="255"/>
      <c r="DB249" s="255"/>
      <c r="DC249" s="255"/>
      <c r="DD249" s="255"/>
      <c r="DE249" s="255"/>
      <c r="DF249" s="255"/>
      <c r="DG249" s="255"/>
      <c r="DH249" s="255"/>
      <c r="DI249" s="255"/>
      <c r="DJ249" s="255"/>
      <c r="DK249" s="255"/>
      <c r="DL249" s="255"/>
      <c r="DM249" s="255"/>
      <c r="DN249" s="255"/>
      <c r="DO249" s="255"/>
      <c r="DP249" s="255"/>
      <c r="DQ249" s="255"/>
      <c r="DR249" s="255"/>
      <c r="DS249" s="255"/>
      <c r="DT249" s="255"/>
      <c r="DU249" s="255"/>
      <c r="DV249" s="255"/>
      <c r="DW249" s="255"/>
      <c r="DX249" s="255"/>
      <c r="DY249" s="255"/>
      <c r="DZ249" s="255"/>
      <c r="EA249" s="255"/>
      <c r="EB249" s="255"/>
      <c r="EC249" s="255"/>
      <c r="ED249" s="255"/>
      <c r="EE249" s="255"/>
      <c r="EF249" s="255"/>
      <c r="EG249" s="255"/>
      <c r="EH249" s="255"/>
      <c r="EI249" s="255"/>
      <c r="EJ249" s="255"/>
      <c r="EK249" s="255"/>
      <c r="EL249" s="255"/>
      <c r="EM249" s="255"/>
      <c r="EN249" s="255"/>
      <c r="EO249" s="255"/>
      <c r="EP249" s="255"/>
      <c r="EQ249" s="255"/>
      <c r="ER249" s="255"/>
      <c r="ES249" s="255"/>
      <c r="ET249" s="255"/>
      <c r="EU249" s="255"/>
      <c r="EV249" s="255"/>
      <c r="EW249" s="255"/>
      <c r="EX249" s="255"/>
      <c r="EY249" s="255"/>
      <c r="EZ249" s="255"/>
      <c r="FB249" s="255"/>
      <c r="FC249" s="255"/>
      <c r="FD249" s="255"/>
      <c r="FE249" s="255"/>
      <c r="FF249" s="255"/>
      <c r="FG249" s="255"/>
      <c r="FI249" s="255"/>
      <c r="FJ249" s="255"/>
      <c r="FK249" s="255"/>
      <c r="FL249" s="255"/>
      <c r="FM249" s="255"/>
      <c r="FN249" s="255"/>
      <c r="FO249" s="255"/>
      <c r="FP249" s="255"/>
      <c r="FQ249" s="255"/>
      <c r="FR249" s="255"/>
      <c r="FS249" s="255"/>
      <c r="FT249" s="255"/>
      <c r="FU249" s="255"/>
      <c r="FV249" s="255"/>
      <c r="FW249" s="255"/>
      <c r="FX249" s="255"/>
      <c r="FY249" s="255"/>
      <c r="FZ249" s="255"/>
      <c r="GA249" s="255"/>
      <c r="GB249" s="255"/>
      <c r="GC249" s="255"/>
      <c r="GD249" s="255"/>
    </row>
    <row r="250" spans="1:232" ht="19.5" x14ac:dyDescent="0.3">
      <c r="B250" s="260"/>
      <c r="C250" s="260"/>
      <c r="P250" s="262"/>
      <c r="CM250" s="255"/>
      <c r="CN250" s="255"/>
    </row>
    <row r="251" spans="1:232" ht="10.5" customHeight="1" x14ac:dyDescent="0.3">
      <c r="CM251" s="255"/>
      <c r="CN251" s="255"/>
    </row>
    <row r="252" spans="1:232" ht="30.5" x14ac:dyDescent="0.65">
      <c r="AF252" s="265"/>
      <c r="AG252" s="265"/>
      <c r="AH252" s="265"/>
      <c r="AI252" s="265"/>
      <c r="AJ252" s="265"/>
      <c r="AV252" s="265"/>
      <c r="AW252" s="265"/>
      <c r="AX252" s="265"/>
      <c r="AY252" s="265"/>
      <c r="AZ252" s="265"/>
      <c r="BJ252" s="265"/>
      <c r="BK252" s="265"/>
      <c r="BL252" s="265"/>
      <c r="BM252" s="265"/>
      <c r="BW252" s="265"/>
      <c r="BX252" s="265"/>
      <c r="BY252" s="265"/>
      <c r="BZ252" s="265"/>
      <c r="CJ252" s="265"/>
      <c r="CK252" s="265"/>
      <c r="CL252" s="265"/>
      <c r="CM252" s="255"/>
      <c r="CN252" s="255"/>
      <c r="ET252" s="265"/>
      <c r="EU252" s="265"/>
      <c r="EV252" s="265"/>
      <c r="EW252" s="265"/>
      <c r="EX252" s="265"/>
      <c r="EY252" s="265"/>
      <c r="EZ252" s="265"/>
      <c r="FA252" s="265"/>
      <c r="FB252" s="265"/>
      <c r="FC252" s="265"/>
      <c r="FD252" s="265"/>
      <c r="FE252" s="265"/>
      <c r="FF252" s="265"/>
      <c r="FG252" s="265"/>
      <c r="FH252" s="265"/>
      <c r="FI252" s="265"/>
      <c r="FJ252" s="265"/>
      <c r="FK252" s="265"/>
      <c r="FL252" s="265"/>
      <c r="FM252" s="265"/>
      <c r="FN252" s="265"/>
      <c r="FO252" s="265"/>
      <c r="FP252" s="265"/>
      <c r="FQ252" s="265"/>
      <c r="FR252" s="265"/>
      <c r="FS252" s="265"/>
      <c r="FT252" s="265"/>
      <c r="FU252" s="265"/>
      <c r="FV252" s="265"/>
      <c r="FW252" s="265"/>
      <c r="FX252" s="265"/>
      <c r="FY252" s="265"/>
      <c r="FZ252" s="265"/>
      <c r="GA252" s="265"/>
      <c r="GB252" s="265"/>
      <c r="GC252" s="265"/>
      <c r="GD252" s="265"/>
      <c r="GE252" s="265"/>
      <c r="GF252" s="265"/>
      <c r="GG252" s="265"/>
    </row>
    <row r="253" spans="1:232" ht="19.5" x14ac:dyDescent="0.3">
      <c r="CM253" s="255"/>
      <c r="CN253" s="255"/>
    </row>
    <row r="254" spans="1:232" ht="21" x14ac:dyDescent="0.5">
      <c r="C254" s="361"/>
      <c r="D254" s="361"/>
      <c r="M254" s="262"/>
      <c r="N254" s="262"/>
      <c r="AK254" s="259"/>
      <c r="AL254" s="259"/>
      <c r="CM254" s="255"/>
      <c r="CN254" s="255"/>
    </row>
    <row r="255" spans="1:232" ht="21" x14ac:dyDescent="0.5">
      <c r="B255" s="267"/>
      <c r="C255" s="268"/>
      <c r="D255" s="269"/>
      <c r="AK255" s="259"/>
      <c r="AL255" s="259"/>
      <c r="CM255" s="255"/>
      <c r="CN255" s="255"/>
    </row>
    <row r="256" spans="1:232" ht="19.5" x14ac:dyDescent="0.35">
      <c r="B256" s="270"/>
      <c r="C256" s="271"/>
      <c r="D256" s="269"/>
      <c r="E256" s="269"/>
      <c r="F256" s="266"/>
      <c r="CM256" s="255"/>
      <c r="CN256" s="255"/>
    </row>
    <row r="257" spans="2:189" ht="21" x14ac:dyDescent="0.5">
      <c r="AK257" s="272"/>
      <c r="AL257" s="272"/>
      <c r="CM257" s="255"/>
      <c r="CN257" s="255"/>
    </row>
    <row r="258" spans="2:189" ht="21" x14ac:dyDescent="0.5">
      <c r="AK258" s="272"/>
      <c r="AL258" s="272"/>
      <c r="CM258" s="255"/>
      <c r="CN258" s="255"/>
    </row>
    <row r="259" spans="2:189" ht="19.5" x14ac:dyDescent="0.3">
      <c r="CM259" s="255"/>
      <c r="CN259" s="255"/>
    </row>
    <row r="260" spans="2:189" ht="19.5" x14ac:dyDescent="0.3">
      <c r="CM260" s="255"/>
      <c r="CN260" s="255"/>
    </row>
    <row r="261" spans="2:189" ht="19.5" x14ac:dyDescent="0.3">
      <c r="CM261" s="255"/>
      <c r="CN261" s="255"/>
    </row>
    <row r="262" spans="2:189" ht="19.5" x14ac:dyDescent="0.3">
      <c r="CM262" s="255"/>
      <c r="CN262" s="255"/>
    </row>
    <row r="263" spans="2:189" ht="19.5" x14ac:dyDescent="0.3">
      <c r="CM263" s="255"/>
      <c r="CN263" s="255"/>
    </row>
    <row r="264" spans="2:189" ht="19.5" x14ac:dyDescent="0.3">
      <c r="CM264" s="255"/>
      <c r="CN264" s="255"/>
    </row>
    <row r="265" spans="2:189" s="275" customFormat="1" ht="19.5" x14ac:dyDescent="0.45">
      <c r="B265" s="273"/>
      <c r="C265" s="274"/>
      <c r="G265" s="254"/>
      <c r="H265" s="254"/>
      <c r="AK265" s="276"/>
      <c r="AL265" s="276"/>
      <c r="AM265" s="276"/>
      <c r="AN265" s="276"/>
      <c r="AO265" s="276"/>
      <c r="AP265" s="276"/>
      <c r="AQ265" s="276"/>
      <c r="AR265" s="276"/>
      <c r="AS265" s="276"/>
      <c r="AT265" s="276"/>
      <c r="AU265" s="276"/>
      <c r="AV265" s="276"/>
      <c r="AW265" s="276"/>
      <c r="AX265" s="276"/>
      <c r="AY265" s="276"/>
      <c r="AZ265" s="276"/>
      <c r="BA265" s="276"/>
      <c r="BB265" s="276"/>
      <c r="BC265" s="276"/>
      <c r="BD265" s="276"/>
      <c r="BE265" s="276"/>
      <c r="BF265" s="276"/>
      <c r="BG265" s="276"/>
      <c r="BH265" s="276"/>
      <c r="BI265" s="276"/>
      <c r="BJ265" s="276"/>
      <c r="BK265" s="276"/>
      <c r="BL265" s="276"/>
      <c r="BM265" s="276"/>
      <c r="BN265" s="276"/>
      <c r="BO265" s="276"/>
      <c r="BP265" s="276"/>
      <c r="BQ265" s="276"/>
      <c r="BR265" s="276"/>
      <c r="BS265" s="276"/>
      <c r="BT265" s="276"/>
      <c r="BU265" s="276"/>
      <c r="BV265" s="276"/>
      <c r="BW265" s="276"/>
      <c r="BX265" s="276"/>
      <c r="BY265" s="276"/>
      <c r="BZ265" s="276"/>
      <c r="CA265" s="276"/>
      <c r="CB265" s="276"/>
      <c r="CC265" s="276"/>
      <c r="CD265" s="276"/>
      <c r="CE265" s="276"/>
      <c r="CF265" s="276"/>
      <c r="CG265" s="276"/>
      <c r="CH265" s="276"/>
      <c r="CI265" s="276"/>
      <c r="CJ265" s="276"/>
      <c r="CK265" s="276"/>
      <c r="CL265" s="276"/>
      <c r="CM265" s="255"/>
      <c r="CN265" s="255"/>
      <c r="CO265" s="276"/>
      <c r="CP265" s="276"/>
      <c r="CQ265" s="276"/>
      <c r="CR265" s="276"/>
      <c r="CS265" s="276"/>
      <c r="CT265" s="276"/>
      <c r="CU265" s="276"/>
      <c r="CV265" s="276"/>
      <c r="CW265" s="276"/>
      <c r="CX265" s="276"/>
      <c r="CY265" s="276"/>
      <c r="CZ265" s="276"/>
      <c r="DA265" s="276"/>
      <c r="DB265" s="276"/>
      <c r="DC265" s="276"/>
      <c r="DD265" s="276"/>
      <c r="DE265" s="276"/>
      <c r="DF265" s="276"/>
      <c r="DG265" s="276"/>
      <c r="DH265" s="276"/>
      <c r="DI265" s="276"/>
      <c r="DJ265" s="276"/>
      <c r="DK265" s="276"/>
      <c r="DL265" s="276"/>
      <c r="DM265" s="276"/>
      <c r="DN265" s="276"/>
      <c r="DO265" s="276"/>
      <c r="DP265" s="276"/>
      <c r="DQ265" s="276"/>
      <c r="DR265" s="276"/>
      <c r="DS265" s="276"/>
      <c r="DT265" s="276"/>
      <c r="DU265" s="276"/>
      <c r="DV265" s="276"/>
      <c r="DW265" s="276"/>
      <c r="DX265" s="276"/>
      <c r="DY265" s="276"/>
      <c r="DZ265" s="276"/>
      <c r="EA265" s="276"/>
      <c r="EB265" s="276"/>
      <c r="EC265" s="276"/>
      <c r="ED265" s="276"/>
      <c r="EE265" s="276"/>
      <c r="EF265" s="276"/>
      <c r="EG265" s="276"/>
      <c r="EH265" s="276"/>
      <c r="EI265" s="276"/>
      <c r="EJ265" s="276"/>
      <c r="EK265" s="276"/>
      <c r="EL265" s="276"/>
      <c r="EM265" s="276"/>
      <c r="EN265" s="276"/>
      <c r="EO265" s="276"/>
      <c r="EP265" s="276"/>
      <c r="EQ265" s="276"/>
      <c r="ER265" s="276"/>
      <c r="ES265" s="276"/>
      <c r="ET265" s="276"/>
      <c r="EU265" s="276"/>
      <c r="EV265" s="276"/>
      <c r="EW265" s="276"/>
      <c r="EX265" s="276"/>
      <c r="EY265" s="276"/>
      <c r="EZ265" s="276"/>
      <c r="FA265" s="276"/>
      <c r="FB265" s="276"/>
      <c r="FC265" s="276"/>
      <c r="FD265" s="276"/>
      <c r="FE265" s="276"/>
      <c r="FF265" s="276"/>
      <c r="FG265" s="276"/>
      <c r="FH265" s="276"/>
      <c r="FI265" s="276"/>
      <c r="FJ265" s="276"/>
      <c r="FK265" s="276"/>
      <c r="FL265" s="276"/>
      <c r="FM265" s="276"/>
      <c r="FN265" s="276"/>
      <c r="FO265" s="276"/>
      <c r="FP265" s="276"/>
      <c r="FQ265" s="276"/>
      <c r="FR265" s="276"/>
      <c r="FS265" s="276"/>
      <c r="FT265" s="276"/>
      <c r="FU265" s="276"/>
      <c r="FV265" s="276"/>
      <c r="FW265" s="276"/>
      <c r="FX265" s="276"/>
      <c r="FY265" s="276"/>
      <c r="FZ265" s="276"/>
      <c r="GA265" s="276"/>
      <c r="GB265" s="276"/>
      <c r="GC265" s="276"/>
      <c r="GD265" s="276"/>
      <c r="GE265" s="276"/>
      <c r="GF265" s="276"/>
      <c r="GG265" s="276"/>
    </row>
    <row r="266" spans="2:189" s="275" customFormat="1" ht="19.5" x14ac:dyDescent="0.45">
      <c r="B266" s="273"/>
      <c r="C266" s="274"/>
      <c r="G266" s="254"/>
      <c r="H266" s="254"/>
      <c r="T266" s="277"/>
      <c r="U266" s="277"/>
      <c r="V266" s="277"/>
      <c r="W266" s="277"/>
      <c r="X266" s="277"/>
      <c r="Y266" s="277"/>
      <c r="Z266" s="277"/>
      <c r="AA266" s="277"/>
      <c r="AB266" s="277"/>
      <c r="AC266" s="277"/>
      <c r="AD266" s="277"/>
      <c r="AE266" s="277"/>
      <c r="AF266" s="277"/>
      <c r="AG266" s="277"/>
      <c r="AH266" s="277"/>
      <c r="AI266" s="277"/>
      <c r="AJ266" s="277"/>
      <c r="AK266" s="278"/>
      <c r="AL266" s="278"/>
      <c r="AM266" s="278"/>
      <c r="AN266" s="278"/>
      <c r="AO266" s="278"/>
      <c r="AP266" s="278"/>
      <c r="AQ266" s="278"/>
      <c r="AR266" s="278"/>
      <c r="AS266" s="278"/>
      <c r="AT266" s="278"/>
      <c r="AU266" s="278"/>
      <c r="AV266" s="278"/>
      <c r="AW266" s="278"/>
      <c r="AX266" s="278"/>
      <c r="AY266" s="278"/>
      <c r="AZ266" s="278"/>
      <c r="BA266" s="278"/>
      <c r="BB266" s="278"/>
      <c r="BC266" s="278"/>
      <c r="BD266" s="278"/>
      <c r="BE266" s="278"/>
      <c r="BF266" s="278"/>
      <c r="BG266" s="278"/>
      <c r="BH266" s="278"/>
      <c r="BI266" s="278"/>
      <c r="BJ266" s="278"/>
      <c r="BK266" s="278"/>
      <c r="BL266" s="278"/>
      <c r="BM266" s="278"/>
      <c r="BN266" s="278"/>
      <c r="BO266" s="278"/>
      <c r="BP266" s="278"/>
      <c r="BQ266" s="278"/>
      <c r="BR266" s="278"/>
      <c r="BS266" s="278"/>
      <c r="BT266" s="278"/>
      <c r="BU266" s="278"/>
      <c r="BV266" s="278"/>
      <c r="BW266" s="278"/>
      <c r="BX266" s="278"/>
      <c r="BY266" s="278"/>
      <c r="BZ266" s="278"/>
      <c r="CA266" s="278"/>
      <c r="CB266" s="278"/>
      <c r="CC266" s="278"/>
      <c r="CD266" s="278"/>
      <c r="CE266" s="278"/>
      <c r="CF266" s="278"/>
      <c r="CG266" s="278"/>
      <c r="CH266" s="278"/>
      <c r="CI266" s="278"/>
      <c r="CJ266" s="278"/>
      <c r="CK266" s="278"/>
      <c r="CL266" s="278"/>
      <c r="CM266" s="255"/>
      <c r="CN266" s="255"/>
      <c r="CO266" s="278"/>
      <c r="CP266" s="278"/>
      <c r="CQ266" s="278"/>
      <c r="CR266" s="278"/>
      <c r="CS266" s="278"/>
      <c r="CT266" s="278"/>
      <c r="CU266" s="278"/>
      <c r="CV266" s="278"/>
      <c r="CW266" s="278"/>
      <c r="CX266" s="278"/>
      <c r="CY266" s="278"/>
      <c r="CZ266" s="278"/>
      <c r="DA266" s="278"/>
      <c r="DB266" s="278"/>
      <c r="DC266" s="278"/>
      <c r="DD266" s="278"/>
      <c r="DE266" s="278"/>
      <c r="DF266" s="278"/>
      <c r="DG266" s="278"/>
      <c r="DH266" s="278"/>
      <c r="DI266" s="278"/>
      <c r="DJ266" s="278"/>
      <c r="DK266" s="278"/>
      <c r="DL266" s="278"/>
      <c r="DM266" s="278"/>
      <c r="DN266" s="278"/>
      <c r="DO266" s="278"/>
      <c r="DP266" s="278"/>
      <c r="DQ266" s="278"/>
      <c r="DR266" s="278"/>
      <c r="DS266" s="278"/>
      <c r="DT266" s="278"/>
      <c r="DU266" s="278"/>
      <c r="DV266" s="278"/>
      <c r="DW266" s="278"/>
      <c r="DX266" s="278"/>
      <c r="DY266" s="278"/>
      <c r="DZ266" s="278"/>
      <c r="EA266" s="278"/>
      <c r="EB266" s="278"/>
      <c r="EC266" s="278"/>
      <c r="ED266" s="278"/>
      <c r="EE266" s="278"/>
      <c r="EF266" s="278"/>
      <c r="EG266" s="278"/>
      <c r="EH266" s="278"/>
      <c r="EI266" s="278"/>
      <c r="EJ266" s="278"/>
      <c r="EK266" s="278"/>
      <c r="EL266" s="278"/>
      <c r="EM266" s="278"/>
      <c r="EN266" s="278"/>
      <c r="EO266" s="278"/>
      <c r="EP266" s="278"/>
      <c r="EQ266" s="278"/>
      <c r="ER266" s="278"/>
      <c r="ES266" s="278"/>
      <c r="ET266" s="278"/>
      <c r="EU266" s="278"/>
      <c r="EV266" s="278"/>
      <c r="EW266" s="278"/>
      <c r="EX266" s="278"/>
      <c r="EY266" s="278"/>
      <c r="EZ266" s="278"/>
      <c r="FA266" s="278"/>
      <c r="FB266" s="278"/>
      <c r="FC266" s="278"/>
      <c r="FD266" s="278"/>
      <c r="FE266" s="278"/>
      <c r="FF266" s="278"/>
      <c r="FG266" s="278"/>
      <c r="FH266" s="278"/>
      <c r="FI266" s="278"/>
      <c r="FJ266" s="278"/>
      <c r="FK266" s="278"/>
      <c r="FL266" s="278"/>
      <c r="FM266" s="278"/>
      <c r="FN266" s="278"/>
      <c r="FO266" s="278"/>
      <c r="FP266" s="278"/>
      <c r="FQ266" s="278"/>
      <c r="FR266" s="278"/>
      <c r="FS266" s="278"/>
      <c r="FT266" s="278"/>
      <c r="FU266" s="278"/>
      <c r="FV266" s="278"/>
      <c r="FW266" s="278"/>
      <c r="FX266" s="278"/>
      <c r="FY266" s="278"/>
      <c r="FZ266" s="278"/>
      <c r="GA266" s="278"/>
      <c r="GB266" s="278"/>
      <c r="GC266" s="278"/>
      <c r="GD266" s="278"/>
      <c r="GE266" s="278"/>
      <c r="GF266" s="278"/>
      <c r="GG266" s="278"/>
    </row>
    <row r="267" spans="2:189" s="275" customFormat="1" ht="19.5" x14ac:dyDescent="0.45">
      <c r="B267" s="273"/>
      <c r="C267" s="274"/>
      <c r="G267" s="254"/>
      <c r="H267" s="254"/>
      <c r="T267" s="279"/>
      <c r="U267" s="279"/>
      <c r="V267" s="279"/>
      <c r="W267" s="279"/>
      <c r="X267" s="279"/>
      <c r="Y267" s="279"/>
      <c r="Z267" s="279"/>
      <c r="AA267" s="279"/>
      <c r="AB267" s="279"/>
      <c r="AC267" s="279"/>
      <c r="AD267" s="279"/>
      <c r="AE267" s="279"/>
      <c r="AF267" s="279"/>
      <c r="AG267" s="279"/>
      <c r="AH267" s="279"/>
      <c r="AI267" s="279"/>
      <c r="AJ267" s="279"/>
      <c r="AK267" s="280"/>
      <c r="AL267" s="280"/>
      <c r="AM267" s="280"/>
      <c r="AN267" s="280"/>
      <c r="AO267" s="280"/>
      <c r="AP267" s="280"/>
      <c r="AQ267" s="280"/>
      <c r="AR267" s="280"/>
      <c r="AS267" s="280"/>
      <c r="AT267" s="280"/>
      <c r="AU267" s="280"/>
      <c r="AV267" s="280"/>
      <c r="AW267" s="280"/>
      <c r="AX267" s="280"/>
      <c r="AY267" s="280"/>
      <c r="AZ267" s="280"/>
      <c r="BA267" s="280"/>
      <c r="BB267" s="280"/>
      <c r="BC267" s="280"/>
      <c r="BD267" s="280"/>
      <c r="BE267" s="280"/>
      <c r="BF267" s="280"/>
      <c r="BG267" s="280"/>
      <c r="BH267" s="280"/>
      <c r="BI267" s="280"/>
      <c r="BJ267" s="280"/>
      <c r="BK267" s="280"/>
      <c r="BL267" s="280"/>
      <c r="BM267" s="280"/>
      <c r="BN267" s="280"/>
      <c r="BO267" s="280"/>
      <c r="BP267" s="280"/>
      <c r="BQ267" s="280"/>
      <c r="BR267" s="280"/>
      <c r="BS267" s="280"/>
      <c r="BT267" s="280"/>
      <c r="BU267" s="280"/>
      <c r="BV267" s="280"/>
      <c r="BW267" s="280"/>
      <c r="BX267" s="280"/>
      <c r="BY267" s="280"/>
      <c r="BZ267" s="280"/>
      <c r="CA267" s="280"/>
      <c r="CB267" s="280"/>
      <c r="CC267" s="280"/>
      <c r="CD267" s="280"/>
      <c r="CE267" s="280"/>
      <c r="CF267" s="280"/>
      <c r="CG267" s="280"/>
      <c r="CH267" s="280"/>
      <c r="CI267" s="280"/>
      <c r="CJ267" s="280"/>
      <c r="CK267" s="280"/>
      <c r="CL267" s="280"/>
      <c r="CM267" s="255"/>
      <c r="CN267" s="255"/>
      <c r="CO267" s="280"/>
      <c r="CP267" s="280"/>
      <c r="CQ267" s="280"/>
      <c r="CR267" s="280"/>
      <c r="CS267" s="280"/>
      <c r="CT267" s="280"/>
      <c r="CU267" s="280"/>
      <c r="CV267" s="280"/>
      <c r="CW267" s="280"/>
      <c r="CX267" s="280"/>
      <c r="CY267" s="280"/>
      <c r="CZ267" s="280"/>
      <c r="DA267" s="280"/>
      <c r="DB267" s="280"/>
      <c r="DC267" s="280"/>
      <c r="DD267" s="280"/>
      <c r="DE267" s="280"/>
      <c r="DF267" s="280"/>
      <c r="DG267" s="280"/>
      <c r="DH267" s="280"/>
      <c r="DI267" s="280"/>
      <c r="DJ267" s="280"/>
      <c r="DK267" s="280"/>
      <c r="DL267" s="280"/>
      <c r="DM267" s="280"/>
      <c r="DN267" s="280"/>
      <c r="DO267" s="280"/>
      <c r="DP267" s="280"/>
      <c r="DQ267" s="280"/>
      <c r="DR267" s="280"/>
      <c r="DS267" s="280"/>
      <c r="DT267" s="280"/>
      <c r="DU267" s="280"/>
      <c r="DV267" s="280"/>
      <c r="DW267" s="280"/>
      <c r="DX267" s="280"/>
      <c r="DY267" s="280"/>
      <c r="DZ267" s="280"/>
      <c r="EA267" s="280"/>
      <c r="EB267" s="280"/>
      <c r="EC267" s="280"/>
      <c r="ED267" s="280"/>
      <c r="EE267" s="280"/>
      <c r="EF267" s="280"/>
      <c r="EG267" s="280"/>
      <c r="EH267" s="280"/>
      <c r="EI267" s="280"/>
      <c r="EJ267" s="280"/>
      <c r="EK267" s="280"/>
      <c r="EL267" s="280"/>
      <c r="EM267" s="280"/>
      <c r="EN267" s="280"/>
      <c r="EO267" s="280"/>
      <c r="EP267" s="280"/>
      <c r="EQ267" s="280"/>
      <c r="ER267" s="280"/>
      <c r="ES267" s="280"/>
      <c r="ET267" s="280"/>
      <c r="EU267" s="280"/>
      <c r="EV267" s="280"/>
      <c r="EW267" s="280"/>
      <c r="EX267" s="280"/>
      <c r="EY267" s="280"/>
      <c r="EZ267" s="280"/>
      <c r="FA267" s="280"/>
      <c r="FB267" s="280"/>
      <c r="FC267" s="280"/>
      <c r="FD267" s="280"/>
      <c r="FE267" s="280"/>
      <c r="FF267" s="280"/>
      <c r="FG267" s="280"/>
      <c r="FH267" s="280"/>
      <c r="FI267" s="280"/>
      <c r="FJ267" s="280"/>
      <c r="FK267" s="280"/>
      <c r="FL267" s="280"/>
      <c r="FM267" s="280"/>
      <c r="FN267" s="280"/>
      <c r="FO267" s="280"/>
      <c r="FP267" s="280"/>
      <c r="FQ267" s="280"/>
      <c r="FR267" s="280"/>
      <c r="FS267" s="280"/>
      <c r="FT267" s="280"/>
      <c r="FU267" s="280"/>
      <c r="FV267" s="280"/>
      <c r="FW267" s="280"/>
      <c r="FX267" s="280"/>
      <c r="FY267" s="280"/>
      <c r="FZ267" s="280"/>
      <c r="GA267" s="280"/>
      <c r="GB267" s="280"/>
      <c r="GC267" s="280"/>
      <c r="GD267" s="280"/>
      <c r="GE267" s="280"/>
      <c r="GF267" s="280"/>
      <c r="GG267" s="280"/>
    </row>
    <row r="268" spans="2:189" s="275" customFormat="1" ht="19.5" x14ac:dyDescent="0.45">
      <c r="B268" s="273"/>
      <c r="C268" s="274"/>
      <c r="G268" s="254"/>
      <c r="H268" s="254"/>
      <c r="T268" s="281"/>
      <c r="U268" s="281"/>
      <c r="V268" s="281"/>
      <c r="W268" s="281"/>
      <c r="X268" s="281"/>
      <c r="Y268" s="281"/>
      <c r="Z268" s="281"/>
      <c r="AA268" s="281"/>
      <c r="AB268" s="281"/>
      <c r="AC268" s="281"/>
      <c r="AD268" s="281"/>
      <c r="AE268" s="281"/>
      <c r="AF268" s="281"/>
      <c r="AG268" s="281"/>
      <c r="AH268" s="281"/>
      <c r="AI268" s="281"/>
      <c r="AJ268" s="281"/>
      <c r="AK268" s="282"/>
      <c r="AL268" s="282"/>
      <c r="AM268" s="282"/>
      <c r="AN268" s="282"/>
      <c r="AO268" s="282"/>
      <c r="AP268" s="282"/>
      <c r="AQ268" s="282"/>
      <c r="AR268" s="282"/>
      <c r="AS268" s="282"/>
      <c r="AT268" s="282"/>
      <c r="AU268" s="282"/>
      <c r="AV268" s="282"/>
      <c r="AW268" s="282"/>
      <c r="AX268" s="282"/>
      <c r="AY268" s="282"/>
      <c r="AZ268" s="282"/>
      <c r="BA268" s="282"/>
      <c r="BB268" s="282"/>
      <c r="BC268" s="282"/>
      <c r="BD268" s="282"/>
      <c r="BE268" s="282"/>
      <c r="BF268" s="282"/>
      <c r="BG268" s="282"/>
      <c r="BH268" s="282"/>
      <c r="BI268" s="282"/>
      <c r="BJ268" s="282"/>
      <c r="BK268" s="282"/>
      <c r="BL268" s="282"/>
      <c r="BM268" s="282"/>
      <c r="BN268" s="282"/>
      <c r="BO268" s="282"/>
      <c r="BP268" s="282"/>
      <c r="BQ268" s="282"/>
      <c r="BR268" s="282"/>
      <c r="BS268" s="282"/>
      <c r="BT268" s="282"/>
      <c r="BU268" s="282"/>
      <c r="BV268" s="282"/>
      <c r="BW268" s="282"/>
      <c r="BX268" s="282"/>
      <c r="BY268" s="282"/>
      <c r="BZ268" s="282"/>
      <c r="CA268" s="282"/>
      <c r="CB268" s="282"/>
      <c r="CC268" s="282"/>
      <c r="CD268" s="282"/>
      <c r="CE268" s="282"/>
      <c r="CF268" s="282"/>
      <c r="CG268" s="282"/>
      <c r="CH268" s="282"/>
      <c r="CI268" s="282"/>
      <c r="CJ268" s="282"/>
      <c r="CK268" s="282"/>
      <c r="CL268" s="282"/>
      <c r="CM268" s="255"/>
      <c r="CN268" s="255"/>
      <c r="CO268" s="282"/>
      <c r="CP268" s="282"/>
      <c r="CQ268" s="282"/>
      <c r="CR268" s="282"/>
      <c r="CS268" s="282"/>
      <c r="CT268" s="282"/>
      <c r="CU268" s="282"/>
      <c r="CV268" s="282"/>
      <c r="CW268" s="282"/>
      <c r="CX268" s="282"/>
      <c r="CY268" s="282"/>
      <c r="CZ268" s="282"/>
      <c r="DA268" s="282"/>
      <c r="DB268" s="282"/>
      <c r="DC268" s="282"/>
      <c r="DD268" s="282"/>
      <c r="DE268" s="282"/>
      <c r="DF268" s="282"/>
      <c r="DG268" s="282"/>
      <c r="DH268" s="282"/>
      <c r="DI268" s="282"/>
      <c r="DJ268" s="282"/>
      <c r="DK268" s="282"/>
      <c r="DL268" s="282"/>
      <c r="DM268" s="282"/>
      <c r="DN268" s="282"/>
      <c r="DO268" s="282"/>
      <c r="DP268" s="282"/>
      <c r="DQ268" s="282"/>
      <c r="DR268" s="282"/>
      <c r="DS268" s="282"/>
      <c r="DT268" s="282"/>
      <c r="DU268" s="282"/>
      <c r="DV268" s="282"/>
      <c r="DW268" s="282"/>
      <c r="DX268" s="282"/>
      <c r="DY268" s="282"/>
      <c r="DZ268" s="282"/>
      <c r="EA268" s="282"/>
      <c r="EB268" s="282"/>
      <c r="EC268" s="282"/>
      <c r="ED268" s="282"/>
      <c r="EE268" s="282"/>
      <c r="EF268" s="282"/>
      <c r="EG268" s="282"/>
      <c r="EH268" s="282"/>
      <c r="EI268" s="282"/>
      <c r="EJ268" s="282"/>
      <c r="EK268" s="282"/>
      <c r="EL268" s="282"/>
      <c r="EM268" s="282"/>
      <c r="EN268" s="282"/>
      <c r="EO268" s="282"/>
      <c r="EP268" s="282"/>
      <c r="EQ268" s="282"/>
      <c r="ER268" s="282"/>
      <c r="ES268" s="282"/>
      <c r="ET268" s="282"/>
      <c r="EU268" s="282"/>
      <c r="EV268" s="282"/>
      <c r="EW268" s="282"/>
      <c r="EX268" s="282"/>
      <c r="EY268" s="282"/>
      <c r="EZ268" s="282"/>
      <c r="FA268" s="282"/>
      <c r="FB268" s="282"/>
      <c r="FC268" s="282"/>
      <c r="FD268" s="282"/>
      <c r="FE268" s="282"/>
      <c r="FF268" s="282"/>
      <c r="FG268" s="282"/>
      <c r="FH268" s="282"/>
      <c r="FI268" s="282"/>
      <c r="FJ268" s="282"/>
      <c r="FK268" s="282"/>
      <c r="FL268" s="282"/>
      <c r="FM268" s="282"/>
      <c r="FN268" s="282"/>
      <c r="FO268" s="282"/>
      <c r="FP268" s="282"/>
      <c r="FQ268" s="282"/>
      <c r="FR268" s="282"/>
      <c r="FS268" s="282"/>
      <c r="FT268" s="282"/>
      <c r="FU268" s="282"/>
      <c r="FV268" s="282"/>
      <c r="FW268" s="282"/>
      <c r="FX268" s="282"/>
      <c r="FY268" s="282"/>
      <c r="FZ268" s="282"/>
      <c r="GA268" s="282"/>
      <c r="GB268" s="282"/>
      <c r="GC268" s="282"/>
      <c r="GD268" s="282"/>
      <c r="GE268" s="282"/>
      <c r="GF268" s="282"/>
      <c r="GG268" s="282"/>
    </row>
    <row r="269" spans="2:189" s="275" customFormat="1" ht="19.5" x14ac:dyDescent="0.45">
      <c r="B269" s="273"/>
      <c r="C269" s="274"/>
      <c r="G269" s="254"/>
      <c r="H269" s="254"/>
      <c r="AK269" s="276"/>
      <c r="AL269" s="276"/>
      <c r="AM269" s="276"/>
      <c r="AN269" s="276"/>
      <c r="AO269" s="276"/>
      <c r="AP269" s="276"/>
      <c r="AQ269" s="276"/>
      <c r="AR269" s="276"/>
      <c r="AS269" s="276"/>
      <c r="AT269" s="276"/>
      <c r="AU269" s="276"/>
      <c r="AV269" s="276"/>
      <c r="AW269" s="276"/>
      <c r="AX269" s="276"/>
      <c r="AY269" s="276"/>
      <c r="AZ269" s="276"/>
      <c r="BA269" s="276"/>
      <c r="BB269" s="276"/>
      <c r="BC269" s="276"/>
      <c r="BD269" s="276"/>
      <c r="BE269" s="276"/>
      <c r="BF269" s="276"/>
      <c r="BG269" s="276"/>
      <c r="BH269" s="276"/>
      <c r="BI269" s="276"/>
      <c r="BJ269" s="276"/>
      <c r="BK269" s="276"/>
      <c r="BL269" s="276"/>
      <c r="BM269" s="276"/>
      <c r="BN269" s="276"/>
      <c r="BO269" s="276"/>
      <c r="BP269" s="276"/>
      <c r="BQ269" s="276"/>
      <c r="BR269" s="276"/>
      <c r="BS269" s="276"/>
      <c r="BT269" s="276"/>
      <c r="BU269" s="276"/>
      <c r="BV269" s="276"/>
      <c r="BW269" s="276"/>
      <c r="BX269" s="276"/>
      <c r="BY269" s="276"/>
      <c r="BZ269" s="276"/>
      <c r="CA269" s="276"/>
      <c r="CB269" s="276"/>
      <c r="CC269" s="276"/>
      <c r="CD269" s="276"/>
      <c r="CE269" s="276"/>
      <c r="CF269" s="276"/>
      <c r="CG269" s="276"/>
      <c r="CH269" s="276"/>
      <c r="CI269" s="276"/>
      <c r="CJ269" s="276"/>
      <c r="CK269" s="276"/>
      <c r="CL269" s="276"/>
      <c r="CM269" s="255"/>
      <c r="CN269" s="255"/>
      <c r="CO269" s="276"/>
      <c r="CP269" s="276"/>
      <c r="CQ269" s="276"/>
      <c r="CR269" s="276"/>
      <c r="CS269" s="276"/>
      <c r="CT269" s="276"/>
      <c r="CU269" s="276"/>
      <c r="CV269" s="276"/>
      <c r="CW269" s="276"/>
      <c r="CX269" s="276"/>
      <c r="CY269" s="276"/>
      <c r="CZ269" s="276"/>
      <c r="DA269" s="276"/>
      <c r="DB269" s="276"/>
      <c r="DC269" s="276"/>
      <c r="DD269" s="276"/>
      <c r="DE269" s="276"/>
      <c r="DF269" s="276"/>
      <c r="DG269" s="276"/>
      <c r="DH269" s="276"/>
      <c r="DI269" s="276"/>
      <c r="DJ269" s="276"/>
      <c r="DK269" s="276"/>
      <c r="DL269" s="276"/>
      <c r="DM269" s="276"/>
      <c r="DN269" s="276"/>
      <c r="DO269" s="276"/>
      <c r="DP269" s="276"/>
      <c r="DQ269" s="276"/>
      <c r="DR269" s="276"/>
      <c r="DS269" s="276"/>
      <c r="DT269" s="276"/>
      <c r="DU269" s="276"/>
      <c r="DV269" s="276"/>
      <c r="DW269" s="276"/>
      <c r="DX269" s="276"/>
      <c r="DY269" s="276"/>
      <c r="DZ269" s="276"/>
      <c r="EA269" s="276"/>
      <c r="EB269" s="276"/>
      <c r="EC269" s="276"/>
      <c r="ED269" s="276"/>
      <c r="EE269" s="276"/>
      <c r="EF269" s="276"/>
      <c r="EG269" s="276"/>
      <c r="EH269" s="276"/>
      <c r="EI269" s="276"/>
      <c r="EJ269" s="276"/>
      <c r="EK269" s="276"/>
      <c r="EL269" s="276"/>
      <c r="EM269" s="276"/>
      <c r="EN269" s="276"/>
      <c r="EO269" s="276"/>
      <c r="EP269" s="276"/>
      <c r="EQ269" s="276"/>
      <c r="ER269" s="276"/>
      <c r="ES269" s="276"/>
      <c r="ET269" s="276"/>
      <c r="EU269" s="276"/>
      <c r="EV269" s="276"/>
      <c r="EW269" s="276"/>
      <c r="EX269" s="276"/>
      <c r="EY269" s="276"/>
      <c r="EZ269" s="276"/>
      <c r="FA269" s="276"/>
      <c r="FB269" s="276"/>
      <c r="FC269" s="276"/>
      <c r="FD269" s="276"/>
      <c r="FE269" s="276"/>
      <c r="FF269" s="276"/>
      <c r="FG269" s="276"/>
      <c r="FH269" s="276"/>
      <c r="FI269" s="276"/>
      <c r="FJ269" s="276"/>
      <c r="FK269" s="276"/>
      <c r="FL269" s="276"/>
      <c r="FM269" s="276"/>
      <c r="FN269" s="276"/>
      <c r="FO269" s="276"/>
      <c r="FP269" s="276"/>
      <c r="FQ269" s="276"/>
      <c r="FR269" s="276"/>
      <c r="FS269" s="276"/>
      <c r="FT269" s="276"/>
      <c r="FU269" s="276"/>
      <c r="FV269" s="276"/>
      <c r="FW269" s="276"/>
      <c r="FX269" s="276"/>
      <c r="FY269" s="276"/>
      <c r="FZ269" s="276"/>
      <c r="GA269" s="276"/>
      <c r="GB269" s="276"/>
      <c r="GC269" s="276"/>
      <c r="GD269" s="276"/>
      <c r="GE269" s="276"/>
      <c r="GF269" s="276"/>
      <c r="GG269" s="276"/>
    </row>
    <row r="270" spans="2:189" s="275" customFormat="1" ht="19.5" x14ac:dyDescent="0.45">
      <c r="B270" s="273"/>
      <c r="C270" s="274"/>
      <c r="G270" s="254"/>
      <c r="H270" s="254"/>
      <c r="AK270" s="276"/>
      <c r="AL270" s="276"/>
      <c r="AM270" s="276"/>
      <c r="AN270" s="276"/>
      <c r="AO270" s="276"/>
      <c r="AP270" s="276"/>
      <c r="AQ270" s="276"/>
      <c r="AR270" s="276"/>
      <c r="AS270" s="276"/>
      <c r="AT270" s="276"/>
      <c r="AU270" s="276"/>
      <c r="AV270" s="276"/>
      <c r="AW270" s="276"/>
      <c r="AX270" s="276"/>
      <c r="AY270" s="276"/>
      <c r="AZ270" s="276"/>
      <c r="BA270" s="276"/>
      <c r="BB270" s="276"/>
      <c r="BC270" s="276"/>
      <c r="BD270" s="276"/>
      <c r="BE270" s="276"/>
      <c r="BF270" s="276"/>
      <c r="BG270" s="276"/>
      <c r="BH270" s="276"/>
      <c r="BI270" s="276"/>
      <c r="BJ270" s="276"/>
      <c r="BK270" s="276"/>
      <c r="BL270" s="276"/>
      <c r="BM270" s="276"/>
      <c r="BN270" s="276"/>
      <c r="BO270" s="276"/>
      <c r="BP270" s="276"/>
      <c r="BQ270" s="276"/>
      <c r="BR270" s="276"/>
      <c r="BS270" s="276"/>
      <c r="BT270" s="276"/>
      <c r="BU270" s="276"/>
      <c r="BV270" s="276"/>
      <c r="BW270" s="276"/>
      <c r="BX270" s="276"/>
      <c r="BY270" s="276"/>
      <c r="BZ270" s="276"/>
      <c r="CA270" s="276"/>
      <c r="CB270" s="276"/>
      <c r="CC270" s="276"/>
      <c r="CD270" s="276"/>
      <c r="CE270" s="276"/>
      <c r="CF270" s="276"/>
      <c r="CG270" s="276"/>
      <c r="CH270" s="276"/>
      <c r="CI270" s="276"/>
      <c r="CJ270" s="276"/>
      <c r="CK270" s="276"/>
      <c r="CL270" s="276"/>
      <c r="CM270" s="255"/>
      <c r="CN270" s="255"/>
      <c r="CO270" s="276"/>
      <c r="CP270" s="276"/>
      <c r="CQ270" s="276"/>
      <c r="CR270" s="276"/>
      <c r="CS270" s="276"/>
      <c r="CT270" s="276"/>
      <c r="CU270" s="276"/>
      <c r="CV270" s="276"/>
      <c r="CW270" s="276"/>
      <c r="CX270" s="276"/>
      <c r="CY270" s="276"/>
      <c r="CZ270" s="276"/>
      <c r="DA270" s="276"/>
      <c r="DB270" s="276"/>
      <c r="DC270" s="276"/>
      <c r="DD270" s="276"/>
      <c r="DE270" s="276"/>
      <c r="DF270" s="276"/>
      <c r="DG270" s="276"/>
      <c r="DH270" s="276"/>
      <c r="DI270" s="276"/>
      <c r="DJ270" s="276"/>
      <c r="DK270" s="276"/>
      <c r="DL270" s="276"/>
      <c r="DM270" s="276"/>
      <c r="DN270" s="276"/>
      <c r="DO270" s="276"/>
      <c r="DP270" s="276"/>
      <c r="DQ270" s="276"/>
      <c r="DR270" s="276"/>
      <c r="DS270" s="276"/>
      <c r="DT270" s="276"/>
      <c r="DU270" s="276"/>
      <c r="DV270" s="276"/>
      <c r="DW270" s="276"/>
      <c r="DX270" s="276"/>
      <c r="DY270" s="276"/>
      <c r="DZ270" s="276"/>
      <c r="EA270" s="276"/>
      <c r="EB270" s="276"/>
      <c r="EC270" s="276"/>
      <c r="ED270" s="276"/>
      <c r="EE270" s="276"/>
      <c r="EF270" s="276"/>
      <c r="EG270" s="276"/>
      <c r="EH270" s="276"/>
      <c r="EI270" s="276"/>
      <c r="EJ270" s="276"/>
      <c r="EK270" s="276"/>
      <c r="EL270" s="276"/>
      <c r="EM270" s="276"/>
      <c r="EN270" s="276"/>
      <c r="EO270" s="276"/>
      <c r="EP270" s="276"/>
      <c r="EQ270" s="276"/>
      <c r="ER270" s="276"/>
      <c r="ES270" s="276"/>
      <c r="ET270" s="276"/>
      <c r="EU270" s="276"/>
      <c r="EV270" s="276"/>
      <c r="EW270" s="276"/>
      <c r="EX270" s="276"/>
      <c r="EY270" s="276"/>
      <c r="EZ270" s="276"/>
      <c r="FA270" s="276"/>
      <c r="FB270" s="276"/>
      <c r="FC270" s="276"/>
      <c r="FD270" s="276"/>
      <c r="FE270" s="276"/>
      <c r="FF270" s="276"/>
      <c r="FG270" s="276"/>
      <c r="FH270" s="276"/>
      <c r="FI270" s="276"/>
      <c r="FJ270" s="276"/>
      <c r="FK270" s="276"/>
      <c r="FL270" s="276"/>
      <c r="FM270" s="276"/>
      <c r="FN270" s="276"/>
      <c r="FO270" s="276"/>
      <c r="FP270" s="276"/>
      <c r="FQ270" s="276"/>
      <c r="FR270" s="276"/>
      <c r="FS270" s="276"/>
      <c r="FT270" s="276"/>
      <c r="FU270" s="276"/>
      <c r="FV270" s="276"/>
      <c r="FW270" s="276"/>
      <c r="FX270" s="276"/>
      <c r="FY270" s="276"/>
      <c r="FZ270" s="276"/>
      <c r="GA270" s="276"/>
      <c r="GB270" s="276"/>
      <c r="GC270" s="276"/>
      <c r="GD270" s="276"/>
      <c r="GE270" s="276"/>
      <c r="GF270" s="276"/>
      <c r="GG270" s="276"/>
    </row>
    <row r="271" spans="2:189" s="275" customFormat="1" ht="19.5" x14ac:dyDescent="0.45">
      <c r="B271" s="273"/>
      <c r="C271" s="274"/>
      <c r="G271" s="254"/>
      <c r="H271" s="254"/>
      <c r="AK271" s="276"/>
      <c r="AL271" s="276"/>
      <c r="AM271" s="276"/>
      <c r="AN271" s="276"/>
      <c r="AO271" s="276"/>
      <c r="AP271" s="276"/>
      <c r="AQ271" s="276"/>
      <c r="AR271" s="276"/>
      <c r="AS271" s="276"/>
      <c r="AT271" s="276"/>
      <c r="AU271" s="276"/>
      <c r="AV271" s="276"/>
      <c r="AW271" s="276"/>
      <c r="AX271" s="276"/>
      <c r="AY271" s="276"/>
      <c r="AZ271" s="276"/>
      <c r="BA271" s="276"/>
      <c r="BB271" s="276"/>
      <c r="BC271" s="276"/>
      <c r="BD271" s="276"/>
      <c r="BE271" s="276"/>
      <c r="BF271" s="276"/>
      <c r="BG271" s="276"/>
      <c r="BH271" s="276"/>
      <c r="BI271" s="276"/>
      <c r="BJ271" s="276"/>
      <c r="BK271" s="276"/>
      <c r="BL271" s="276"/>
      <c r="BM271" s="276"/>
      <c r="BN271" s="276"/>
      <c r="BO271" s="276"/>
      <c r="BP271" s="276"/>
      <c r="BQ271" s="276"/>
      <c r="BR271" s="276"/>
      <c r="BS271" s="276"/>
      <c r="BT271" s="276"/>
      <c r="BU271" s="276"/>
      <c r="BV271" s="276"/>
      <c r="BW271" s="276"/>
      <c r="BX271" s="276"/>
      <c r="BY271" s="276"/>
      <c r="BZ271" s="276"/>
      <c r="CA271" s="276"/>
      <c r="CB271" s="276"/>
      <c r="CC271" s="276"/>
      <c r="CD271" s="276"/>
      <c r="CE271" s="276"/>
      <c r="CF271" s="276"/>
      <c r="CG271" s="276"/>
      <c r="CH271" s="276"/>
      <c r="CI271" s="276"/>
      <c r="CJ271" s="276"/>
      <c r="CK271" s="276"/>
      <c r="CL271" s="276"/>
      <c r="CM271" s="255"/>
      <c r="CN271" s="255"/>
      <c r="CO271" s="276"/>
      <c r="CP271" s="276"/>
      <c r="CQ271" s="276"/>
      <c r="CR271" s="276"/>
      <c r="CS271" s="276"/>
      <c r="CT271" s="276"/>
      <c r="CU271" s="276"/>
      <c r="CV271" s="276"/>
      <c r="CW271" s="276"/>
      <c r="CX271" s="276"/>
      <c r="CY271" s="276"/>
      <c r="CZ271" s="276"/>
      <c r="DA271" s="276"/>
      <c r="DB271" s="276"/>
      <c r="DC271" s="276"/>
      <c r="DD271" s="276"/>
      <c r="DE271" s="276"/>
      <c r="DF271" s="276"/>
      <c r="DG271" s="276"/>
      <c r="DH271" s="276"/>
      <c r="DI271" s="276"/>
      <c r="DJ271" s="276"/>
      <c r="DK271" s="276"/>
      <c r="DL271" s="276"/>
      <c r="DM271" s="276"/>
      <c r="DN271" s="276"/>
      <c r="DO271" s="276"/>
      <c r="DP271" s="276"/>
      <c r="DQ271" s="276"/>
      <c r="DR271" s="276"/>
      <c r="DS271" s="276"/>
      <c r="DT271" s="276"/>
      <c r="DU271" s="276"/>
      <c r="DV271" s="276"/>
      <c r="DW271" s="276"/>
      <c r="DX271" s="276"/>
      <c r="DY271" s="276"/>
      <c r="DZ271" s="276"/>
      <c r="EA271" s="276"/>
      <c r="EB271" s="276"/>
      <c r="EC271" s="276"/>
      <c r="ED271" s="276"/>
      <c r="EE271" s="276"/>
      <c r="EF271" s="276"/>
      <c r="EG271" s="276"/>
      <c r="EH271" s="276"/>
      <c r="EI271" s="276"/>
      <c r="EJ271" s="276"/>
      <c r="EK271" s="276"/>
      <c r="EL271" s="276"/>
      <c r="EM271" s="276"/>
      <c r="EN271" s="276"/>
      <c r="EO271" s="276"/>
      <c r="EP271" s="276"/>
      <c r="EQ271" s="276"/>
      <c r="ER271" s="276"/>
      <c r="ES271" s="276"/>
      <c r="ET271" s="276"/>
      <c r="EU271" s="276"/>
      <c r="EV271" s="276"/>
      <c r="EW271" s="276"/>
      <c r="EX271" s="276"/>
      <c r="EY271" s="276"/>
      <c r="EZ271" s="276"/>
      <c r="FA271" s="276"/>
      <c r="FB271" s="276"/>
      <c r="FC271" s="276"/>
      <c r="FD271" s="276"/>
      <c r="FE271" s="276"/>
      <c r="FF271" s="276"/>
      <c r="FG271" s="276"/>
      <c r="FH271" s="276"/>
      <c r="FI271" s="276"/>
      <c r="FJ271" s="276"/>
      <c r="FK271" s="276"/>
      <c r="FL271" s="276"/>
      <c r="FM271" s="276"/>
      <c r="FN271" s="276"/>
      <c r="FO271" s="276"/>
      <c r="FP271" s="276"/>
      <c r="FQ271" s="276"/>
      <c r="FR271" s="276"/>
      <c r="FS271" s="276"/>
      <c r="FT271" s="276"/>
      <c r="FU271" s="276"/>
      <c r="FV271" s="276"/>
      <c r="FW271" s="276"/>
      <c r="FX271" s="276"/>
      <c r="FY271" s="276"/>
      <c r="FZ271" s="276"/>
      <c r="GA271" s="276"/>
      <c r="GB271" s="276"/>
      <c r="GC271" s="276"/>
      <c r="GD271" s="276"/>
      <c r="GE271" s="276"/>
      <c r="GF271" s="276"/>
      <c r="GG271" s="276"/>
    </row>
    <row r="272" spans="2:189" s="275" customFormat="1" ht="19.5" x14ac:dyDescent="0.45">
      <c r="B272" s="273"/>
      <c r="C272" s="274"/>
      <c r="G272" s="254"/>
      <c r="H272" s="254"/>
      <c r="AK272" s="276"/>
      <c r="AL272" s="276"/>
      <c r="AM272" s="276"/>
      <c r="AN272" s="276"/>
      <c r="AO272" s="276"/>
      <c r="AP272" s="276"/>
      <c r="AQ272" s="276"/>
      <c r="AR272" s="276"/>
      <c r="AS272" s="276"/>
      <c r="AT272" s="276"/>
      <c r="AU272" s="276"/>
      <c r="AV272" s="276"/>
      <c r="AW272" s="276"/>
      <c r="AX272" s="276"/>
      <c r="AY272" s="276"/>
      <c r="AZ272" s="276"/>
      <c r="BA272" s="276"/>
      <c r="BB272" s="276"/>
      <c r="BC272" s="276"/>
      <c r="BD272" s="276"/>
      <c r="BE272" s="276"/>
      <c r="BF272" s="276"/>
      <c r="BG272" s="276"/>
      <c r="BH272" s="276"/>
      <c r="BI272" s="276"/>
      <c r="BJ272" s="276"/>
      <c r="BK272" s="276"/>
      <c r="BL272" s="276"/>
      <c r="BM272" s="276"/>
      <c r="BN272" s="276"/>
      <c r="BO272" s="276"/>
      <c r="BP272" s="276"/>
      <c r="BQ272" s="276"/>
      <c r="BR272" s="276"/>
      <c r="BS272" s="276"/>
      <c r="BT272" s="276"/>
      <c r="BU272" s="276"/>
      <c r="BV272" s="276"/>
      <c r="BW272" s="276"/>
      <c r="BX272" s="276"/>
      <c r="BY272" s="276"/>
      <c r="BZ272" s="276"/>
      <c r="CA272" s="276"/>
      <c r="CB272" s="276"/>
      <c r="CC272" s="276"/>
      <c r="CD272" s="276"/>
      <c r="CE272" s="276"/>
      <c r="CF272" s="276"/>
      <c r="CG272" s="276"/>
      <c r="CH272" s="276"/>
      <c r="CI272" s="276"/>
      <c r="CJ272" s="276"/>
      <c r="CK272" s="276"/>
      <c r="CL272" s="276"/>
      <c r="CM272" s="255"/>
      <c r="CN272" s="255"/>
      <c r="CO272" s="276"/>
      <c r="CP272" s="276"/>
      <c r="CQ272" s="276"/>
      <c r="CR272" s="276"/>
      <c r="CS272" s="276"/>
      <c r="CT272" s="276"/>
      <c r="CU272" s="276"/>
      <c r="CV272" s="276"/>
      <c r="CW272" s="276"/>
      <c r="CX272" s="276"/>
      <c r="CY272" s="276"/>
      <c r="CZ272" s="276"/>
      <c r="DA272" s="276"/>
      <c r="DB272" s="276"/>
      <c r="DC272" s="276"/>
      <c r="DD272" s="276"/>
      <c r="DE272" s="276"/>
      <c r="DF272" s="276"/>
      <c r="DG272" s="276"/>
      <c r="DH272" s="276"/>
      <c r="DI272" s="276"/>
      <c r="DJ272" s="276"/>
      <c r="DK272" s="276"/>
      <c r="DL272" s="276"/>
      <c r="DM272" s="276"/>
      <c r="DN272" s="276"/>
      <c r="DO272" s="276"/>
      <c r="DP272" s="276"/>
      <c r="DQ272" s="276"/>
      <c r="DR272" s="276"/>
      <c r="DS272" s="276"/>
      <c r="DT272" s="276"/>
      <c r="DU272" s="276"/>
      <c r="DV272" s="276"/>
      <c r="DW272" s="276"/>
      <c r="DX272" s="276"/>
      <c r="DY272" s="276"/>
      <c r="DZ272" s="276"/>
      <c r="EA272" s="276"/>
      <c r="EB272" s="276"/>
      <c r="EC272" s="276"/>
      <c r="ED272" s="276"/>
      <c r="EE272" s="276"/>
      <c r="EF272" s="276"/>
      <c r="EG272" s="276"/>
      <c r="EH272" s="276"/>
      <c r="EI272" s="276"/>
      <c r="EJ272" s="276"/>
      <c r="EK272" s="276"/>
      <c r="EL272" s="276"/>
      <c r="EM272" s="276"/>
      <c r="EN272" s="276"/>
      <c r="EO272" s="276"/>
      <c r="EP272" s="276"/>
      <c r="EQ272" s="276"/>
      <c r="ER272" s="276"/>
      <c r="ES272" s="276"/>
      <c r="ET272" s="276"/>
      <c r="EU272" s="276"/>
      <c r="EV272" s="276"/>
      <c r="EW272" s="276"/>
      <c r="EX272" s="276"/>
      <c r="EY272" s="276"/>
      <c r="EZ272" s="276"/>
      <c r="FA272" s="276"/>
      <c r="FB272" s="276"/>
      <c r="FC272" s="276"/>
      <c r="FD272" s="276"/>
      <c r="FE272" s="276"/>
      <c r="FF272" s="276"/>
      <c r="FG272" s="276"/>
      <c r="FH272" s="276"/>
      <c r="FI272" s="276"/>
      <c r="FJ272" s="276"/>
      <c r="FK272" s="276"/>
      <c r="FL272" s="276"/>
      <c r="FM272" s="276"/>
      <c r="FN272" s="276"/>
      <c r="FO272" s="276"/>
      <c r="FP272" s="276"/>
      <c r="FQ272" s="276"/>
      <c r="FR272" s="276"/>
      <c r="FS272" s="276"/>
      <c r="FT272" s="276"/>
      <c r="FU272" s="276"/>
      <c r="FV272" s="276"/>
      <c r="FW272" s="276"/>
      <c r="FX272" s="276"/>
      <c r="FY272" s="276"/>
      <c r="FZ272" s="276"/>
      <c r="GA272" s="276"/>
      <c r="GB272" s="276"/>
      <c r="GC272" s="276"/>
      <c r="GD272" s="276"/>
      <c r="GE272" s="276"/>
      <c r="GF272" s="276"/>
      <c r="GG272" s="276"/>
    </row>
    <row r="273" spans="1:92" ht="19.5" x14ac:dyDescent="0.3">
      <c r="CM273" s="255"/>
      <c r="CN273" s="255"/>
    </row>
    <row r="274" spans="1:92" ht="19.5" x14ac:dyDescent="0.3">
      <c r="CM274" s="255"/>
      <c r="CN274" s="255"/>
    </row>
    <row r="275" spans="1:92" ht="19.5" x14ac:dyDescent="0.3">
      <c r="CM275" s="255"/>
      <c r="CN275" s="255"/>
    </row>
    <row r="276" spans="1:92" ht="19.5" x14ac:dyDescent="0.3">
      <c r="CM276" s="255"/>
      <c r="CN276" s="255"/>
    </row>
    <row r="277" spans="1:92" ht="19.5" x14ac:dyDescent="0.3">
      <c r="CM277" s="255"/>
      <c r="CN277" s="255"/>
    </row>
    <row r="278" spans="1:92" ht="19.5" x14ac:dyDescent="0.3">
      <c r="CM278" s="255"/>
      <c r="CN278" s="255"/>
    </row>
    <row r="279" spans="1:92" ht="19.5" x14ac:dyDescent="0.3">
      <c r="CM279" s="255"/>
      <c r="CN279" s="255"/>
    </row>
    <row r="280" spans="1:92" ht="19.5" x14ac:dyDescent="0.3">
      <c r="CM280" s="255"/>
      <c r="CN280" s="255"/>
    </row>
    <row r="281" spans="1:92" ht="19.5" x14ac:dyDescent="0.3">
      <c r="CM281" s="255"/>
      <c r="CN281" s="255"/>
    </row>
    <row r="282" spans="1:92" ht="19.5" x14ac:dyDescent="0.3">
      <c r="CM282" s="255"/>
      <c r="CN282" s="255"/>
    </row>
    <row r="283" spans="1:92" s="257" customFormat="1" ht="19.5" x14ac:dyDescent="0.3">
      <c r="A283" s="254"/>
      <c r="B283" s="263"/>
      <c r="C283" s="264"/>
      <c r="D283" s="254"/>
      <c r="E283" s="254"/>
      <c r="F283" s="254"/>
      <c r="G283" s="254"/>
      <c r="H283" s="254"/>
      <c r="I283" s="254"/>
      <c r="J283" s="254"/>
      <c r="K283" s="254"/>
      <c r="L283" s="254"/>
      <c r="M283" s="254"/>
      <c r="N283" s="254"/>
      <c r="O283" s="254"/>
      <c r="P283" s="254"/>
      <c r="Q283" s="254"/>
      <c r="R283" s="254"/>
      <c r="S283" s="254"/>
      <c r="T283" s="254"/>
      <c r="U283" s="254"/>
      <c r="V283" s="254"/>
      <c r="W283" s="254"/>
      <c r="X283" s="254"/>
      <c r="Y283" s="254"/>
      <c r="Z283" s="254"/>
      <c r="AA283" s="254"/>
      <c r="AB283" s="254"/>
      <c r="AC283" s="254"/>
      <c r="AD283" s="254"/>
      <c r="AE283" s="254"/>
      <c r="AF283" s="254"/>
      <c r="AG283" s="254"/>
      <c r="AH283" s="254"/>
      <c r="AI283" s="254"/>
      <c r="AJ283" s="254"/>
      <c r="CM283" s="255"/>
      <c r="CN283" s="255"/>
    </row>
    <row r="284" spans="1:92" s="257" customFormat="1" x14ac:dyDescent="0.3">
      <c r="A284" s="254"/>
      <c r="B284" s="263"/>
      <c r="C284" s="264"/>
      <c r="D284" s="254"/>
      <c r="E284" s="254"/>
      <c r="F284" s="254"/>
      <c r="G284" s="254"/>
      <c r="H284" s="254"/>
      <c r="I284" s="254"/>
      <c r="J284" s="254"/>
      <c r="K284" s="254"/>
      <c r="L284" s="254"/>
      <c r="M284" s="254"/>
      <c r="N284" s="254"/>
      <c r="O284" s="254"/>
      <c r="P284" s="254"/>
      <c r="Q284" s="254"/>
      <c r="R284" s="254"/>
      <c r="S284" s="254"/>
      <c r="T284" s="254"/>
      <c r="U284" s="254"/>
      <c r="V284" s="254"/>
      <c r="W284" s="254"/>
      <c r="X284" s="254"/>
      <c r="Y284" s="254"/>
      <c r="Z284" s="254"/>
      <c r="AA284" s="254"/>
      <c r="AB284" s="254"/>
      <c r="AC284" s="254"/>
      <c r="AD284" s="254"/>
      <c r="AE284" s="254"/>
      <c r="AF284" s="254"/>
      <c r="AG284" s="254"/>
      <c r="AH284" s="254"/>
      <c r="AI284" s="254"/>
      <c r="AJ284" s="254"/>
    </row>
    <row r="285" spans="1:92" s="257" customFormat="1" x14ac:dyDescent="0.3">
      <c r="A285" s="254"/>
      <c r="B285" s="263"/>
      <c r="C285" s="264"/>
      <c r="D285" s="254"/>
      <c r="E285" s="254"/>
      <c r="F285" s="254"/>
      <c r="G285" s="254"/>
      <c r="H285" s="254"/>
      <c r="I285" s="254"/>
      <c r="J285" s="254"/>
      <c r="K285" s="254"/>
      <c r="L285" s="254"/>
      <c r="M285" s="254"/>
      <c r="N285" s="254"/>
      <c r="O285" s="254"/>
      <c r="P285" s="254"/>
      <c r="Q285" s="254"/>
      <c r="R285" s="254"/>
      <c r="S285" s="254"/>
      <c r="T285" s="254"/>
      <c r="U285" s="254"/>
      <c r="V285" s="254"/>
      <c r="W285" s="254"/>
      <c r="X285" s="254"/>
      <c r="Y285" s="254"/>
      <c r="Z285" s="254"/>
      <c r="AA285" s="254"/>
      <c r="AB285" s="254"/>
      <c r="AC285" s="254"/>
      <c r="AD285" s="254"/>
      <c r="AE285" s="254"/>
      <c r="AF285" s="254"/>
      <c r="AG285" s="254"/>
      <c r="AH285" s="254"/>
      <c r="AI285" s="254"/>
      <c r="AJ285" s="254"/>
    </row>
    <row r="286" spans="1:92" s="257" customFormat="1" x14ac:dyDescent="0.3">
      <c r="A286" s="254"/>
      <c r="B286" s="263"/>
      <c r="C286" s="264"/>
      <c r="D286" s="254"/>
      <c r="E286" s="254"/>
      <c r="F286" s="254"/>
      <c r="G286" s="254"/>
      <c r="H286" s="254"/>
      <c r="I286" s="254"/>
      <c r="J286" s="254"/>
      <c r="K286" s="254"/>
      <c r="L286" s="254"/>
      <c r="M286" s="254"/>
      <c r="N286" s="254"/>
      <c r="O286" s="254"/>
      <c r="P286" s="254"/>
      <c r="Q286" s="254"/>
      <c r="R286" s="254"/>
      <c r="S286" s="254"/>
      <c r="T286" s="254"/>
      <c r="U286" s="254"/>
      <c r="V286" s="254"/>
      <c r="W286" s="254"/>
      <c r="X286" s="254"/>
      <c r="Y286" s="254"/>
      <c r="Z286" s="254"/>
      <c r="AA286" s="254"/>
      <c r="AB286" s="254"/>
      <c r="AC286" s="254"/>
      <c r="AD286" s="254"/>
      <c r="AE286" s="254"/>
      <c r="AF286" s="254"/>
      <c r="AG286" s="254"/>
      <c r="AH286" s="254"/>
      <c r="AI286" s="254"/>
      <c r="AJ286" s="254"/>
    </row>
    <row r="287" spans="1:92" s="257" customFormat="1" x14ac:dyDescent="0.3">
      <c r="A287" s="254"/>
      <c r="B287" s="263"/>
      <c r="C287" s="264"/>
      <c r="D287" s="254"/>
      <c r="E287" s="254"/>
      <c r="F287" s="254"/>
      <c r="G287" s="254"/>
      <c r="H287" s="254"/>
      <c r="I287" s="254"/>
      <c r="J287" s="254"/>
      <c r="K287" s="254"/>
      <c r="L287" s="254"/>
      <c r="M287" s="254"/>
      <c r="N287" s="254"/>
      <c r="O287" s="254"/>
      <c r="P287" s="254"/>
      <c r="Q287" s="254"/>
      <c r="R287" s="254"/>
      <c r="S287" s="254"/>
      <c r="T287" s="254"/>
      <c r="U287" s="254"/>
      <c r="V287" s="254"/>
      <c r="W287" s="254"/>
      <c r="X287" s="254"/>
      <c r="Y287" s="254"/>
      <c r="Z287" s="254"/>
      <c r="AA287" s="254"/>
      <c r="AB287" s="254"/>
      <c r="AC287" s="254"/>
      <c r="AD287" s="254"/>
      <c r="AE287" s="254"/>
      <c r="AF287" s="254"/>
      <c r="AG287" s="254"/>
      <c r="AH287" s="254"/>
      <c r="AI287" s="254"/>
      <c r="AJ287" s="254"/>
    </row>
    <row r="288" spans="1:92" s="257" customFormat="1" x14ac:dyDescent="0.3">
      <c r="A288" s="254"/>
      <c r="B288" s="263"/>
      <c r="C288" s="264"/>
      <c r="D288" s="254"/>
      <c r="E288" s="254"/>
      <c r="F288" s="254"/>
      <c r="G288" s="254"/>
      <c r="H288" s="254"/>
      <c r="I288" s="254"/>
      <c r="J288" s="254"/>
      <c r="K288" s="254"/>
      <c r="L288" s="254"/>
      <c r="M288" s="254"/>
      <c r="N288" s="254"/>
      <c r="O288" s="254"/>
      <c r="P288" s="254"/>
      <c r="Q288" s="254"/>
      <c r="R288" s="254"/>
      <c r="S288" s="254"/>
      <c r="T288" s="254"/>
      <c r="U288" s="254"/>
      <c r="V288" s="254"/>
      <c r="W288" s="254"/>
      <c r="X288" s="254"/>
      <c r="Y288" s="254"/>
      <c r="Z288" s="254"/>
      <c r="AA288" s="254"/>
      <c r="AB288" s="254"/>
      <c r="AC288" s="254"/>
      <c r="AD288" s="254"/>
      <c r="AE288" s="254"/>
      <c r="AF288" s="254"/>
      <c r="AG288" s="254"/>
      <c r="AH288" s="254"/>
      <c r="AI288" s="254"/>
      <c r="AJ288" s="254"/>
    </row>
    <row r="289" spans="1:36" s="257" customFormat="1" x14ac:dyDescent="0.3">
      <c r="A289" s="254"/>
      <c r="B289" s="263"/>
      <c r="C289" s="26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54"/>
      <c r="AE289" s="254"/>
      <c r="AF289" s="254"/>
      <c r="AG289" s="254"/>
      <c r="AH289" s="254"/>
      <c r="AI289" s="254"/>
      <c r="AJ289" s="254"/>
    </row>
    <row r="290" spans="1:36" s="257" customFormat="1" x14ac:dyDescent="0.3">
      <c r="A290" s="254"/>
      <c r="B290" s="263"/>
      <c r="C290" s="264"/>
      <c r="D290" s="254"/>
      <c r="E290" s="254"/>
      <c r="F290" s="254"/>
      <c r="G290" s="254"/>
      <c r="H290" s="254"/>
      <c r="I290" s="254"/>
      <c r="J290" s="254"/>
      <c r="K290" s="254"/>
      <c r="L290" s="254"/>
      <c r="M290" s="254"/>
      <c r="N290" s="254"/>
      <c r="O290" s="254"/>
      <c r="P290" s="254"/>
      <c r="Q290" s="254"/>
      <c r="R290" s="254"/>
      <c r="S290" s="254"/>
      <c r="T290" s="254"/>
      <c r="U290" s="254"/>
      <c r="V290" s="254"/>
      <c r="W290" s="254"/>
      <c r="X290" s="254"/>
      <c r="Y290" s="254"/>
      <c r="Z290" s="254"/>
      <c r="AA290" s="254"/>
      <c r="AB290" s="254"/>
      <c r="AC290" s="254"/>
      <c r="AD290" s="254"/>
      <c r="AE290" s="254"/>
      <c r="AF290" s="254"/>
      <c r="AG290" s="254"/>
      <c r="AH290" s="254"/>
      <c r="AI290" s="254"/>
      <c r="AJ290" s="254"/>
    </row>
    <row r="291" spans="1:36" s="257" customFormat="1" x14ac:dyDescent="0.3">
      <c r="A291" s="254"/>
      <c r="B291" s="263"/>
      <c r="C291" s="264"/>
      <c r="D291" s="254"/>
      <c r="E291" s="254"/>
      <c r="F291" s="254"/>
      <c r="G291" s="254"/>
      <c r="H291" s="254"/>
      <c r="I291" s="254"/>
      <c r="J291" s="254"/>
      <c r="K291" s="254"/>
      <c r="L291" s="254"/>
      <c r="M291" s="254"/>
      <c r="N291" s="254"/>
      <c r="O291" s="254"/>
      <c r="P291" s="254"/>
      <c r="Q291" s="254"/>
      <c r="R291" s="254"/>
      <c r="S291" s="254"/>
      <c r="T291" s="254"/>
      <c r="U291" s="254"/>
      <c r="V291" s="254"/>
      <c r="W291" s="254"/>
      <c r="X291" s="254"/>
      <c r="Y291" s="254"/>
      <c r="Z291" s="254"/>
      <c r="AA291" s="254"/>
      <c r="AB291" s="254"/>
      <c r="AC291" s="254"/>
      <c r="AD291" s="254"/>
      <c r="AE291" s="254"/>
      <c r="AF291" s="254"/>
      <c r="AG291" s="254"/>
      <c r="AH291" s="254"/>
      <c r="AI291" s="254"/>
      <c r="AJ291" s="254"/>
    </row>
    <row r="292" spans="1:36" s="257" customFormat="1" x14ac:dyDescent="0.3">
      <c r="A292" s="254"/>
      <c r="B292" s="263"/>
      <c r="C292" s="264"/>
      <c r="D292" s="254"/>
      <c r="E292" s="254"/>
      <c r="F292" s="254"/>
      <c r="G292" s="254"/>
      <c r="H292" s="254"/>
      <c r="I292" s="254"/>
      <c r="J292" s="254"/>
      <c r="K292" s="254"/>
      <c r="L292" s="254"/>
      <c r="M292" s="254"/>
      <c r="N292" s="254"/>
      <c r="O292" s="254"/>
      <c r="P292" s="254"/>
      <c r="Q292" s="254"/>
      <c r="R292" s="254"/>
      <c r="S292" s="254"/>
      <c r="T292" s="254"/>
      <c r="U292" s="254"/>
      <c r="V292" s="254"/>
      <c r="W292" s="254"/>
      <c r="X292" s="254"/>
      <c r="Y292" s="254"/>
      <c r="Z292" s="254"/>
      <c r="AA292" s="254"/>
      <c r="AB292" s="254"/>
      <c r="AC292" s="254"/>
      <c r="AD292" s="254"/>
      <c r="AE292" s="254"/>
      <c r="AF292" s="254"/>
      <c r="AG292" s="254"/>
      <c r="AH292" s="254"/>
      <c r="AI292" s="254"/>
      <c r="AJ292" s="254"/>
    </row>
    <row r="293" spans="1:36" s="257" customFormat="1" x14ac:dyDescent="0.3">
      <c r="A293" s="254"/>
      <c r="B293" s="263"/>
      <c r="C293" s="264"/>
      <c r="D293" s="254"/>
      <c r="E293" s="254"/>
      <c r="F293" s="254"/>
      <c r="G293" s="254"/>
      <c r="H293" s="254"/>
      <c r="I293" s="254"/>
      <c r="J293" s="254"/>
      <c r="K293" s="254"/>
      <c r="L293" s="254"/>
      <c r="M293" s="254"/>
      <c r="N293" s="254"/>
      <c r="O293" s="254"/>
      <c r="P293" s="254"/>
      <c r="Q293" s="254"/>
      <c r="R293" s="254"/>
      <c r="S293" s="254"/>
      <c r="T293" s="254"/>
      <c r="U293" s="254"/>
      <c r="V293" s="254"/>
      <c r="W293" s="254"/>
      <c r="X293" s="254"/>
      <c r="Y293" s="254"/>
      <c r="Z293" s="254"/>
      <c r="AA293" s="254"/>
      <c r="AB293" s="254"/>
      <c r="AC293" s="254"/>
      <c r="AD293" s="254"/>
      <c r="AE293" s="254"/>
      <c r="AF293" s="254"/>
      <c r="AG293" s="254"/>
      <c r="AH293" s="254"/>
      <c r="AI293" s="254"/>
      <c r="AJ293" s="254"/>
    </row>
    <row r="294" spans="1:36" s="257" customFormat="1" x14ac:dyDescent="0.3">
      <c r="A294" s="254"/>
      <c r="B294" s="263"/>
      <c r="C294" s="264"/>
      <c r="D294" s="254"/>
      <c r="E294" s="254"/>
      <c r="F294" s="254"/>
      <c r="G294" s="254"/>
      <c r="H294" s="254"/>
      <c r="I294" s="254"/>
      <c r="J294" s="254"/>
      <c r="K294" s="254"/>
      <c r="L294" s="254"/>
      <c r="M294" s="254"/>
      <c r="N294" s="254"/>
      <c r="O294" s="254"/>
      <c r="P294" s="254"/>
      <c r="Q294" s="254"/>
      <c r="R294" s="254"/>
      <c r="S294" s="254"/>
      <c r="T294" s="254"/>
      <c r="U294" s="254"/>
      <c r="V294" s="254"/>
      <c r="W294" s="254"/>
      <c r="X294" s="254"/>
      <c r="Y294" s="254"/>
      <c r="Z294" s="254"/>
      <c r="AA294" s="254"/>
      <c r="AB294" s="254"/>
      <c r="AC294" s="254"/>
      <c r="AD294" s="254"/>
      <c r="AE294" s="254"/>
      <c r="AF294" s="254"/>
      <c r="AG294" s="254"/>
      <c r="AH294" s="254"/>
      <c r="AI294" s="254"/>
      <c r="AJ294" s="254"/>
    </row>
    <row r="295" spans="1:36" s="257" customFormat="1" x14ac:dyDescent="0.3">
      <c r="A295" s="254"/>
      <c r="B295" s="263"/>
      <c r="C295" s="264"/>
      <c r="D295" s="254"/>
      <c r="E295" s="254"/>
      <c r="F295" s="254"/>
      <c r="G295" s="254"/>
      <c r="H295" s="254"/>
      <c r="I295" s="254"/>
      <c r="J295" s="254"/>
      <c r="K295" s="254"/>
      <c r="L295" s="254"/>
      <c r="M295" s="254"/>
      <c r="N295" s="254"/>
      <c r="O295" s="254"/>
      <c r="P295" s="254"/>
      <c r="Q295" s="254"/>
      <c r="R295" s="254"/>
      <c r="S295" s="254"/>
      <c r="T295" s="254"/>
      <c r="U295" s="254"/>
      <c r="V295" s="254"/>
      <c r="W295" s="254"/>
      <c r="X295" s="254"/>
      <c r="Y295" s="254"/>
      <c r="Z295" s="254"/>
      <c r="AA295" s="254"/>
      <c r="AB295" s="254"/>
      <c r="AC295" s="254"/>
      <c r="AD295" s="254"/>
      <c r="AE295" s="254"/>
      <c r="AF295" s="254"/>
      <c r="AG295" s="254"/>
      <c r="AH295" s="254"/>
      <c r="AI295" s="254"/>
      <c r="AJ295" s="254"/>
    </row>
    <row r="296" spans="1:36" s="257" customFormat="1" x14ac:dyDescent="0.3">
      <c r="A296" s="254"/>
      <c r="B296" s="263"/>
      <c r="C296" s="264"/>
      <c r="D296" s="254"/>
      <c r="E296" s="254"/>
      <c r="F296" s="254"/>
      <c r="G296" s="254"/>
      <c r="H296" s="254"/>
      <c r="I296" s="254"/>
      <c r="J296" s="254"/>
      <c r="K296" s="254"/>
      <c r="L296" s="254"/>
      <c r="M296" s="254"/>
      <c r="N296" s="254"/>
      <c r="O296" s="254"/>
      <c r="P296" s="254"/>
      <c r="Q296" s="254"/>
      <c r="R296" s="254"/>
      <c r="S296" s="254"/>
      <c r="T296" s="254"/>
      <c r="U296" s="254"/>
      <c r="V296" s="254"/>
      <c r="W296" s="254"/>
      <c r="X296" s="254"/>
      <c r="Y296" s="254"/>
      <c r="Z296" s="254"/>
      <c r="AA296" s="254"/>
      <c r="AB296" s="254"/>
      <c r="AC296" s="254"/>
      <c r="AD296" s="254"/>
      <c r="AE296" s="254"/>
      <c r="AF296" s="254"/>
      <c r="AG296" s="254"/>
      <c r="AH296" s="254"/>
      <c r="AI296" s="254"/>
      <c r="AJ296" s="254"/>
    </row>
    <row r="297" spans="1:36" s="257" customFormat="1" x14ac:dyDescent="0.3">
      <c r="A297" s="254"/>
      <c r="B297" s="263"/>
      <c r="C297" s="264"/>
      <c r="D297" s="254"/>
      <c r="E297" s="254"/>
      <c r="F297" s="254"/>
      <c r="G297" s="254"/>
      <c r="H297" s="254"/>
      <c r="I297" s="254"/>
      <c r="J297" s="254"/>
      <c r="K297" s="254"/>
      <c r="L297" s="254"/>
      <c r="M297" s="254"/>
      <c r="N297" s="254"/>
      <c r="O297" s="254"/>
      <c r="P297" s="254"/>
      <c r="Q297" s="254"/>
      <c r="R297" s="254"/>
      <c r="S297" s="254"/>
      <c r="T297" s="254"/>
      <c r="U297" s="254"/>
      <c r="V297" s="254"/>
      <c r="W297" s="254"/>
      <c r="X297" s="254"/>
      <c r="Y297" s="254"/>
      <c r="Z297" s="254"/>
      <c r="AA297" s="254"/>
      <c r="AB297" s="254"/>
      <c r="AC297" s="254"/>
      <c r="AD297" s="254"/>
      <c r="AE297" s="254"/>
      <c r="AF297" s="254"/>
      <c r="AG297" s="254"/>
      <c r="AH297" s="254"/>
      <c r="AI297" s="254"/>
      <c r="AJ297" s="254"/>
    </row>
    <row r="298" spans="1:36" s="257" customFormat="1" x14ac:dyDescent="0.3">
      <c r="A298" s="254"/>
      <c r="B298" s="263"/>
      <c r="C298" s="26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54"/>
      <c r="AE298" s="254"/>
      <c r="AF298" s="254"/>
      <c r="AG298" s="254"/>
      <c r="AH298" s="254"/>
      <c r="AI298" s="254"/>
      <c r="AJ298" s="254"/>
    </row>
    <row r="299" spans="1:36" s="257" customFormat="1" x14ac:dyDescent="0.3">
      <c r="A299" s="254"/>
      <c r="B299" s="263"/>
      <c r="C299" s="264"/>
      <c r="D299" s="254"/>
      <c r="E299" s="254"/>
      <c r="F299" s="254"/>
      <c r="G299" s="254"/>
      <c r="H299" s="254"/>
      <c r="I299" s="254"/>
      <c r="J299" s="254"/>
      <c r="K299" s="254"/>
      <c r="L299" s="254"/>
      <c r="M299" s="254"/>
      <c r="N299" s="254"/>
      <c r="O299" s="254"/>
      <c r="P299" s="254"/>
      <c r="Q299" s="254"/>
      <c r="R299" s="254"/>
      <c r="S299" s="254"/>
      <c r="T299" s="254"/>
      <c r="U299" s="254"/>
      <c r="V299" s="254"/>
      <c r="W299" s="254"/>
      <c r="X299" s="254"/>
      <c r="Y299" s="254"/>
      <c r="Z299" s="254"/>
      <c r="AA299" s="254"/>
      <c r="AB299" s="254"/>
      <c r="AC299" s="254"/>
      <c r="AD299" s="254"/>
      <c r="AE299" s="254"/>
      <c r="AF299" s="254"/>
      <c r="AG299" s="254"/>
      <c r="AH299" s="254"/>
      <c r="AI299" s="254"/>
      <c r="AJ299" s="254"/>
    </row>
    <row r="300" spans="1:36" s="257" customFormat="1" x14ac:dyDescent="0.3">
      <c r="A300" s="254"/>
      <c r="B300" s="263"/>
      <c r="C300" s="264"/>
      <c r="D300" s="254"/>
      <c r="E300" s="254"/>
      <c r="F300" s="254"/>
      <c r="G300" s="254"/>
      <c r="H300" s="254"/>
      <c r="I300" s="254"/>
      <c r="J300" s="254"/>
      <c r="K300" s="254"/>
      <c r="L300" s="254"/>
      <c r="M300" s="254"/>
      <c r="N300" s="254"/>
      <c r="O300" s="254"/>
      <c r="P300" s="254"/>
      <c r="Q300" s="254"/>
      <c r="R300" s="254"/>
      <c r="S300" s="254"/>
      <c r="T300" s="254"/>
      <c r="U300" s="254"/>
      <c r="V300" s="254"/>
      <c r="W300" s="254"/>
      <c r="X300" s="254"/>
      <c r="Y300" s="254"/>
      <c r="Z300" s="254"/>
      <c r="AA300" s="254"/>
      <c r="AB300" s="254"/>
      <c r="AC300" s="254"/>
      <c r="AD300" s="254"/>
      <c r="AE300" s="254"/>
      <c r="AF300" s="254"/>
      <c r="AG300" s="254"/>
      <c r="AH300" s="254"/>
      <c r="AI300" s="254"/>
      <c r="AJ300" s="254"/>
    </row>
    <row r="301" spans="1:36" s="257" customFormat="1" x14ac:dyDescent="0.3">
      <c r="A301" s="254"/>
      <c r="B301" s="263"/>
      <c r="C301" s="264"/>
      <c r="D301" s="254"/>
      <c r="E301" s="254"/>
      <c r="F301" s="254"/>
      <c r="G301" s="254"/>
      <c r="H301" s="254"/>
      <c r="I301" s="254"/>
      <c r="J301" s="254"/>
      <c r="K301" s="254"/>
      <c r="L301" s="254"/>
      <c r="M301" s="254"/>
      <c r="N301" s="254"/>
      <c r="O301" s="254"/>
      <c r="P301" s="254"/>
      <c r="Q301" s="254"/>
      <c r="R301" s="254"/>
      <c r="S301" s="254"/>
      <c r="T301" s="254"/>
      <c r="U301" s="254"/>
      <c r="V301" s="254"/>
      <c r="W301" s="254"/>
      <c r="X301" s="254"/>
      <c r="Y301" s="254"/>
      <c r="Z301" s="254"/>
      <c r="AA301" s="254"/>
      <c r="AB301" s="254"/>
      <c r="AC301" s="254"/>
      <c r="AD301" s="254"/>
      <c r="AE301" s="254"/>
      <c r="AF301" s="254"/>
      <c r="AG301" s="254"/>
      <c r="AH301" s="254"/>
      <c r="AI301" s="254"/>
      <c r="AJ301" s="254"/>
    </row>
    <row r="302" spans="1:36" s="257" customFormat="1" x14ac:dyDescent="0.3">
      <c r="A302" s="254"/>
      <c r="B302" s="263"/>
      <c r="C302" s="264"/>
      <c r="D302" s="254"/>
      <c r="E302" s="254"/>
      <c r="F302" s="254"/>
      <c r="G302" s="254"/>
      <c r="H302" s="254"/>
      <c r="I302" s="254"/>
      <c r="J302" s="254"/>
      <c r="K302" s="254"/>
      <c r="L302" s="254"/>
      <c r="M302" s="254"/>
      <c r="N302" s="254"/>
      <c r="O302" s="254"/>
      <c r="P302" s="254"/>
      <c r="Q302" s="254"/>
      <c r="R302" s="254"/>
      <c r="S302" s="254"/>
      <c r="T302" s="254"/>
      <c r="U302" s="254"/>
      <c r="V302" s="254"/>
      <c r="W302" s="254"/>
      <c r="X302" s="254"/>
      <c r="Y302" s="254"/>
      <c r="Z302" s="254"/>
      <c r="AA302" s="254"/>
      <c r="AB302" s="254"/>
      <c r="AC302" s="254"/>
      <c r="AD302" s="254"/>
      <c r="AE302" s="254"/>
      <c r="AF302" s="254"/>
      <c r="AG302" s="254"/>
      <c r="AH302" s="254"/>
      <c r="AI302" s="254"/>
      <c r="AJ302" s="254"/>
    </row>
    <row r="303" spans="1:36" s="257" customFormat="1" x14ac:dyDescent="0.3">
      <c r="A303" s="254"/>
      <c r="B303" s="263"/>
      <c r="C303" s="264"/>
      <c r="D303" s="254"/>
      <c r="E303" s="254"/>
      <c r="F303" s="254"/>
      <c r="G303" s="254"/>
      <c r="H303" s="254"/>
      <c r="I303" s="254"/>
      <c r="J303" s="254"/>
      <c r="K303" s="254"/>
      <c r="L303" s="254"/>
      <c r="M303" s="254"/>
      <c r="N303" s="254"/>
      <c r="O303" s="254"/>
      <c r="P303" s="254"/>
      <c r="Q303" s="254"/>
      <c r="R303" s="254"/>
      <c r="S303" s="254"/>
      <c r="T303" s="254"/>
      <c r="U303" s="254"/>
      <c r="V303" s="254"/>
      <c r="W303" s="254"/>
      <c r="X303" s="254"/>
      <c r="Y303" s="254"/>
      <c r="Z303" s="254"/>
      <c r="AA303" s="254"/>
      <c r="AB303" s="254"/>
      <c r="AC303" s="254"/>
      <c r="AD303" s="254"/>
      <c r="AE303" s="254"/>
      <c r="AF303" s="254"/>
      <c r="AG303" s="254"/>
      <c r="AH303" s="254"/>
      <c r="AI303" s="254"/>
      <c r="AJ303" s="254"/>
    </row>
    <row r="304" spans="1:36" s="257" customFormat="1" x14ac:dyDescent="0.3">
      <c r="A304" s="254"/>
      <c r="B304" s="263"/>
      <c r="C304" s="264"/>
      <c r="D304" s="254"/>
      <c r="E304" s="254"/>
      <c r="F304" s="254"/>
      <c r="G304" s="254"/>
      <c r="H304" s="254"/>
      <c r="I304" s="254"/>
      <c r="J304" s="254"/>
      <c r="K304" s="254"/>
      <c r="L304" s="254"/>
      <c r="M304" s="254"/>
      <c r="N304" s="254"/>
      <c r="O304" s="254"/>
      <c r="P304" s="254"/>
      <c r="Q304" s="254"/>
      <c r="R304" s="254"/>
      <c r="S304" s="254"/>
      <c r="T304" s="254"/>
      <c r="U304" s="254"/>
      <c r="V304" s="254"/>
      <c r="W304" s="254"/>
      <c r="X304" s="254"/>
      <c r="Y304" s="254"/>
      <c r="Z304" s="254"/>
      <c r="AA304" s="254"/>
      <c r="AB304" s="254"/>
      <c r="AC304" s="254"/>
      <c r="AD304" s="254"/>
      <c r="AE304" s="254"/>
      <c r="AF304" s="254"/>
      <c r="AG304" s="254"/>
      <c r="AH304" s="254"/>
      <c r="AI304" s="254"/>
      <c r="AJ304" s="254"/>
    </row>
    <row r="305" spans="1:36" s="257" customFormat="1" x14ac:dyDescent="0.3">
      <c r="A305" s="254"/>
      <c r="B305" s="263"/>
      <c r="C305" s="264"/>
      <c r="D305" s="254"/>
      <c r="E305" s="254"/>
      <c r="F305" s="254"/>
      <c r="G305" s="254"/>
      <c r="H305" s="254"/>
      <c r="I305" s="254"/>
      <c r="J305" s="254"/>
      <c r="K305" s="254"/>
      <c r="L305" s="254"/>
      <c r="M305" s="254"/>
      <c r="N305" s="254"/>
      <c r="O305" s="254"/>
      <c r="P305" s="254"/>
      <c r="Q305" s="254"/>
      <c r="R305" s="254"/>
      <c r="S305" s="254"/>
      <c r="T305" s="254"/>
      <c r="U305" s="254"/>
      <c r="V305" s="254"/>
      <c r="W305" s="254"/>
      <c r="X305" s="254"/>
      <c r="Y305" s="254"/>
      <c r="Z305" s="254"/>
      <c r="AA305" s="254"/>
      <c r="AB305" s="254"/>
      <c r="AC305" s="254"/>
      <c r="AD305" s="254"/>
      <c r="AE305" s="254"/>
      <c r="AF305" s="254"/>
      <c r="AG305" s="254"/>
      <c r="AH305" s="254"/>
      <c r="AI305" s="254"/>
      <c r="AJ305" s="254"/>
    </row>
    <row r="306" spans="1:36" s="257" customFormat="1" x14ac:dyDescent="0.3">
      <c r="A306" s="254"/>
      <c r="B306" s="263"/>
      <c r="C306" s="264"/>
      <c r="D306" s="254"/>
      <c r="E306" s="254"/>
      <c r="F306" s="254"/>
      <c r="G306" s="254"/>
      <c r="H306" s="254"/>
      <c r="I306" s="254"/>
      <c r="J306" s="254"/>
      <c r="K306" s="254"/>
      <c r="L306" s="254"/>
      <c r="M306" s="254"/>
      <c r="N306" s="254"/>
      <c r="O306" s="254"/>
      <c r="P306" s="254"/>
      <c r="Q306" s="254"/>
      <c r="R306" s="254"/>
      <c r="S306" s="254"/>
      <c r="T306" s="254"/>
      <c r="U306" s="254"/>
      <c r="V306" s="254"/>
      <c r="W306" s="254"/>
      <c r="X306" s="254"/>
      <c r="Y306" s="254"/>
      <c r="Z306" s="254"/>
      <c r="AA306" s="254"/>
      <c r="AB306" s="254"/>
      <c r="AC306" s="254"/>
      <c r="AD306" s="254"/>
      <c r="AE306" s="254"/>
      <c r="AF306" s="254"/>
      <c r="AG306" s="254"/>
      <c r="AH306" s="254"/>
      <c r="AI306" s="254"/>
      <c r="AJ306" s="254"/>
    </row>
    <row r="307" spans="1:36" s="257" customFormat="1" x14ac:dyDescent="0.3">
      <c r="A307" s="254"/>
      <c r="B307" s="263"/>
      <c r="C307" s="264"/>
      <c r="D307" s="254"/>
      <c r="E307" s="254"/>
      <c r="F307" s="254"/>
      <c r="G307" s="254"/>
      <c r="H307" s="254"/>
      <c r="I307" s="254"/>
      <c r="J307" s="254"/>
      <c r="K307" s="254"/>
      <c r="L307" s="254"/>
      <c r="M307" s="254"/>
      <c r="N307" s="254"/>
      <c r="O307" s="254"/>
      <c r="P307" s="254"/>
      <c r="Q307" s="254"/>
      <c r="R307" s="254"/>
      <c r="S307" s="254"/>
      <c r="T307" s="254"/>
      <c r="U307" s="254"/>
      <c r="V307" s="254"/>
      <c r="W307" s="254"/>
      <c r="X307" s="254"/>
      <c r="Y307" s="254"/>
      <c r="Z307" s="254"/>
      <c r="AA307" s="254"/>
      <c r="AB307" s="254"/>
      <c r="AC307" s="254"/>
      <c r="AD307" s="254"/>
      <c r="AE307" s="254"/>
      <c r="AF307" s="254"/>
      <c r="AG307" s="254"/>
      <c r="AH307" s="254"/>
      <c r="AI307" s="254"/>
      <c r="AJ307" s="254"/>
    </row>
    <row r="308" spans="1:36" s="257" customFormat="1" x14ac:dyDescent="0.3">
      <c r="A308" s="254"/>
      <c r="B308" s="263"/>
      <c r="C308" s="264"/>
      <c r="D308" s="254"/>
      <c r="E308" s="254"/>
      <c r="F308" s="254"/>
      <c r="G308" s="254"/>
      <c r="H308" s="254"/>
      <c r="I308" s="254"/>
      <c r="J308" s="254"/>
      <c r="K308" s="254"/>
      <c r="L308" s="254"/>
      <c r="M308" s="254"/>
      <c r="N308" s="254"/>
      <c r="O308" s="254"/>
      <c r="P308" s="254"/>
      <c r="Q308" s="254"/>
      <c r="R308" s="254"/>
      <c r="S308" s="254"/>
      <c r="T308" s="254"/>
      <c r="U308" s="254"/>
      <c r="V308" s="254"/>
      <c r="W308" s="254"/>
      <c r="X308" s="254"/>
      <c r="Y308" s="254"/>
      <c r="Z308" s="254"/>
      <c r="AA308" s="254"/>
      <c r="AB308" s="254"/>
      <c r="AC308" s="254"/>
      <c r="AD308" s="254"/>
      <c r="AE308" s="254"/>
      <c r="AF308" s="254"/>
      <c r="AG308" s="254"/>
      <c r="AH308" s="254"/>
      <c r="AI308" s="254"/>
      <c r="AJ308" s="254"/>
    </row>
    <row r="309" spans="1:36" s="257" customFormat="1" x14ac:dyDescent="0.3">
      <c r="A309" s="254"/>
      <c r="B309" s="263"/>
      <c r="C309" s="264"/>
      <c r="D309" s="254"/>
      <c r="E309" s="254"/>
      <c r="F309" s="254"/>
      <c r="G309" s="254"/>
      <c r="H309" s="254"/>
      <c r="I309" s="254"/>
      <c r="J309" s="254"/>
      <c r="K309" s="254"/>
      <c r="L309" s="254"/>
      <c r="M309" s="254"/>
      <c r="N309" s="254"/>
      <c r="O309" s="254"/>
      <c r="P309" s="254"/>
      <c r="Q309" s="254"/>
      <c r="R309" s="254"/>
      <c r="S309" s="254"/>
      <c r="T309" s="254"/>
      <c r="U309" s="254"/>
      <c r="V309" s="254"/>
      <c r="W309" s="254"/>
      <c r="X309" s="254"/>
      <c r="Y309" s="254"/>
      <c r="Z309" s="254"/>
      <c r="AA309" s="254"/>
      <c r="AB309" s="254"/>
      <c r="AC309" s="254"/>
      <c r="AD309" s="254"/>
      <c r="AE309" s="254"/>
      <c r="AF309" s="254"/>
      <c r="AG309" s="254"/>
      <c r="AH309" s="254"/>
      <c r="AI309" s="254"/>
      <c r="AJ309" s="254"/>
    </row>
    <row r="310" spans="1:36" s="257" customFormat="1" x14ac:dyDescent="0.3">
      <c r="A310" s="254"/>
      <c r="B310" s="263"/>
      <c r="C310" s="264"/>
      <c r="D310" s="254"/>
      <c r="E310" s="254"/>
      <c r="F310" s="254"/>
      <c r="G310" s="254"/>
      <c r="H310" s="254"/>
      <c r="I310" s="254"/>
      <c r="J310" s="254"/>
      <c r="K310" s="254"/>
      <c r="L310" s="254"/>
      <c r="M310" s="254"/>
      <c r="N310" s="254"/>
      <c r="O310" s="254"/>
      <c r="P310" s="254"/>
      <c r="Q310" s="254"/>
      <c r="R310" s="254"/>
      <c r="S310" s="254"/>
      <c r="T310" s="254"/>
      <c r="U310" s="254"/>
      <c r="V310" s="254"/>
      <c r="W310" s="254"/>
      <c r="X310" s="254"/>
      <c r="Y310" s="254"/>
      <c r="Z310" s="254"/>
      <c r="AA310" s="254"/>
      <c r="AB310" s="254"/>
      <c r="AC310" s="254"/>
      <c r="AD310" s="254"/>
      <c r="AE310" s="254"/>
      <c r="AF310" s="254"/>
      <c r="AG310" s="254"/>
      <c r="AH310" s="254"/>
      <c r="AI310" s="254"/>
      <c r="AJ310" s="254"/>
    </row>
    <row r="311" spans="1:36" s="257" customFormat="1" x14ac:dyDescent="0.3">
      <c r="A311" s="254"/>
      <c r="B311" s="263"/>
      <c r="C311" s="264"/>
      <c r="D311" s="254"/>
      <c r="E311" s="254"/>
      <c r="F311" s="254"/>
      <c r="G311" s="254"/>
      <c r="H311" s="254"/>
      <c r="I311" s="254"/>
      <c r="J311" s="254"/>
      <c r="K311" s="254"/>
      <c r="L311" s="254"/>
      <c r="M311" s="254"/>
      <c r="N311" s="254"/>
      <c r="O311" s="254"/>
      <c r="P311" s="254"/>
      <c r="Q311" s="254"/>
      <c r="R311" s="254"/>
      <c r="S311" s="254"/>
      <c r="T311" s="254"/>
      <c r="U311" s="254"/>
      <c r="V311" s="254"/>
      <c r="W311" s="254"/>
      <c r="X311" s="254"/>
      <c r="Y311" s="254"/>
      <c r="Z311" s="254"/>
      <c r="AA311" s="254"/>
      <c r="AB311" s="254"/>
      <c r="AC311" s="254"/>
      <c r="AD311" s="254"/>
      <c r="AE311" s="254"/>
      <c r="AF311" s="254"/>
      <c r="AG311" s="254"/>
      <c r="AH311" s="254"/>
      <c r="AI311" s="254"/>
      <c r="AJ311" s="254"/>
    </row>
    <row r="312" spans="1:36" s="257" customFormat="1" x14ac:dyDescent="0.3">
      <c r="A312" s="254"/>
      <c r="B312" s="263"/>
      <c r="C312" s="264"/>
      <c r="D312" s="254"/>
      <c r="E312" s="254"/>
      <c r="F312" s="254"/>
      <c r="G312" s="254"/>
      <c r="H312" s="254"/>
      <c r="I312" s="254"/>
      <c r="J312" s="254"/>
      <c r="K312" s="254"/>
      <c r="L312" s="254"/>
      <c r="M312" s="254"/>
      <c r="N312" s="254"/>
      <c r="O312" s="254"/>
      <c r="P312" s="254"/>
      <c r="Q312" s="254"/>
      <c r="R312" s="254"/>
      <c r="S312" s="254"/>
      <c r="T312" s="254"/>
      <c r="U312" s="254"/>
      <c r="V312" s="254"/>
      <c r="W312" s="254"/>
      <c r="X312" s="254"/>
      <c r="Y312" s="254"/>
      <c r="Z312" s="254"/>
      <c r="AA312" s="254"/>
      <c r="AB312" s="254"/>
      <c r="AC312" s="254"/>
      <c r="AD312" s="254"/>
      <c r="AE312" s="254"/>
      <c r="AF312" s="254"/>
      <c r="AG312" s="254"/>
      <c r="AH312" s="254"/>
      <c r="AI312" s="254"/>
      <c r="AJ312" s="254"/>
    </row>
    <row r="313" spans="1:36" s="257" customFormat="1" x14ac:dyDescent="0.3">
      <c r="A313" s="254"/>
      <c r="B313" s="263"/>
      <c r="C313" s="264"/>
      <c r="D313" s="254"/>
      <c r="E313" s="254"/>
      <c r="F313" s="254"/>
      <c r="G313" s="254"/>
      <c r="H313" s="254"/>
      <c r="I313" s="254"/>
      <c r="J313" s="254"/>
      <c r="K313" s="254"/>
      <c r="L313" s="254"/>
      <c r="M313" s="254"/>
      <c r="N313" s="254"/>
      <c r="O313" s="254"/>
      <c r="P313" s="254"/>
      <c r="Q313" s="254"/>
      <c r="R313" s="254"/>
      <c r="S313" s="254"/>
      <c r="T313" s="254"/>
      <c r="U313" s="254"/>
      <c r="V313" s="254"/>
      <c r="W313" s="254"/>
      <c r="X313" s="254"/>
      <c r="Y313" s="254"/>
      <c r="Z313" s="254"/>
      <c r="AA313" s="254"/>
      <c r="AB313" s="254"/>
      <c r="AC313" s="254"/>
      <c r="AD313" s="254"/>
      <c r="AE313" s="254"/>
      <c r="AF313" s="254"/>
      <c r="AG313" s="254"/>
      <c r="AH313" s="254"/>
      <c r="AI313" s="254"/>
      <c r="AJ313" s="254"/>
    </row>
    <row r="314" spans="1:36" s="257" customFormat="1" x14ac:dyDescent="0.3">
      <c r="A314" s="254"/>
      <c r="B314" s="263"/>
      <c r="C314" s="264"/>
      <c r="D314" s="254"/>
      <c r="E314" s="254"/>
      <c r="F314" s="254"/>
      <c r="G314" s="254"/>
      <c r="H314" s="254"/>
      <c r="I314" s="254"/>
      <c r="J314" s="254"/>
      <c r="K314" s="254"/>
      <c r="L314" s="254"/>
      <c r="M314" s="254"/>
      <c r="N314" s="254"/>
      <c r="O314" s="254"/>
      <c r="P314" s="254"/>
      <c r="Q314" s="254"/>
      <c r="R314" s="254"/>
      <c r="S314" s="254"/>
      <c r="T314" s="254"/>
      <c r="U314" s="254"/>
      <c r="V314" s="254"/>
      <c r="W314" s="254"/>
      <c r="X314" s="254"/>
      <c r="Y314" s="254"/>
      <c r="Z314" s="254"/>
      <c r="AA314" s="254"/>
      <c r="AB314" s="254"/>
      <c r="AC314" s="254"/>
      <c r="AD314" s="254"/>
      <c r="AE314" s="254"/>
      <c r="AF314" s="254"/>
      <c r="AG314" s="254"/>
      <c r="AH314" s="254"/>
      <c r="AI314" s="254"/>
      <c r="AJ314" s="254"/>
    </row>
    <row r="315" spans="1:36" s="257" customFormat="1" x14ac:dyDescent="0.3">
      <c r="A315" s="254"/>
      <c r="B315" s="263"/>
      <c r="C315" s="26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54"/>
      <c r="AE315" s="254"/>
      <c r="AF315" s="254"/>
      <c r="AG315" s="254"/>
      <c r="AH315" s="254"/>
      <c r="AI315" s="254"/>
      <c r="AJ315" s="254"/>
    </row>
    <row r="316" spans="1:36" s="257" customFormat="1" x14ac:dyDescent="0.3">
      <c r="A316" s="254"/>
      <c r="B316" s="263"/>
      <c r="C316" s="264"/>
      <c r="D316" s="254"/>
      <c r="E316" s="254"/>
      <c r="F316" s="254"/>
      <c r="G316" s="254"/>
      <c r="H316" s="254"/>
      <c r="I316" s="254"/>
      <c r="J316" s="254"/>
      <c r="K316" s="254"/>
      <c r="L316" s="254"/>
      <c r="M316" s="254"/>
      <c r="N316" s="254"/>
      <c r="O316" s="254"/>
      <c r="P316" s="254"/>
      <c r="Q316" s="254"/>
      <c r="R316" s="254"/>
      <c r="S316" s="254"/>
      <c r="T316" s="254"/>
      <c r="U316" s="254"/>
      <c r="V316" s="254"/>
      <c r="W316" s="254"/>
      <c r="X316" s="254"/>
      <c r="Y316" s="254"/>
      <c r="Z316" s="254"/>
      <c r="AA316" s="254"/>
      <c r="AB316" s="254"/>
      <c r="AC316" s="254"/>
      <c r="AD316" s="254"/>
      <c r="AE316" s="254"/>
      <c r="AF316" s="254"/>
      <c r="AG316" s="254"/>
      <c r="AH316" s="254"/>
      <c r="AI316" s="254"/>
      <c r="AJ316" s="254"/>
    </row>
    <row r="317" spans="1:36" s="257" customFormat="1" x14ac:dyDescent="0.3">
      <c r="A317" s="254"/>
      <c r="B317" s="263"/>
      <c r="C317" s="264"/>
      <c r="D317" s="254"/>
      <c r="E317" s="254"/>
      <c r="F317" s="254"/>
      <c r="G317" s="254"/>
      <c r="H317" s="254"/>
      <c r="I317" s="254"/>
      <c r="J317" s="254"/>
      <c r="K317" s="254"/>
      <c r="L317" s="254"/>
      <c r="M317" s="254"/>
      <c r="N317" s="254"/>
      <c r="O317" s="254"/>
      <c r="P317" s="254"/>
      <c r="Q317" s="254"/>
      <c r="R317" s="254"/>
      <c r="S317" s="254"/>
      <c r="T317" s="254"/>
      <c r="U317" s="254"/>
      <c r="V317" s="254"/>
      <c r="W317" s="254"/>
      <c r="X317" s="254"/>
      <c r="Y317" s="254"/>
      <c r="Z317" s="254"/>
      <c r="AA317" s="254"/>
      <c r="AB317" s="254"/>
      <c r="AC317" s="254"/>
      <c r="AD317" s="254"/>
      <c r="AE317" s="254"/>
      <c r="AF317" s="254"/>
      <c r="AG317" s="254"/>
      <c r="AH317" s="254"/>
      <c r="AI317" s="254"/>
      <c r="AJ317" s="254"/>
    </row>
    <row r="318" spans="1:36" s="257" customFormat="1" x14ac:dyDescent="0.3">
      <c r="A318" s="254"/>
      <c r="B318" s="263"/>
      <c r="C318" s="264"/>
      <c r="D318" s="254"/>
      <c r="E318" s="254"/>
      <c r="F318" s="254"/>
      <c r="G318" s="254"/>
      <c r="H318" s="254"/>
      <c r="I318" s="254"/>
      <c r="J318" s="254"/>
      <c r="K318" s="254"/>
      <c r="L318" s="254"/>
      <c r="M318" s="254"/>
      <c r="N318" s="254"/>
      <c r="O318" s="254"/>
      <c r="P318" s="254"/>
      <c r="Q318" s="254"/>
      <c r="R318" s="254"/>
      <c r="S318" s="254"/>
      <c r="T318" s="254"/>
      <c r="U318" s="254"/>
      <c r="V318" s="254"/>
      <c r="W318" s="254"/>
      <c r="X318" s="254"/>
      <c r="Y318" s="254"/>
      <c r="Z318" s="254"/>
      <c r="AA318" s="254"/>
      <c r="AB318" s="254"/>
      <c r="AC318" s="254"/>
      <c r="AD318" s="254"/>
      <c r="AE318" s="254"/>
      <c r="AF318" s="254"/>
      <c r="AG318" s="254"/>
      <c r="AH318" s="254"/>
      <c r="AI318" s="254"/>
      <c r="AJ318" s="254"/>
    </row>
    <row r="319" spans="1:36" s="257" customFormat="1" x14ac:dyDescent="0.3">
      <c r="A319" s="254"/>
      <c r="B319" s="263"/>
      <c r="C319" s="264"/>
      <c r="D319" s="254"/>
      <c r="E319" s="254"/>
      <c r="F319" s="254"/>
      <c r="G319" s="254"/>
      <c r="H319" s="254"/>
      <c r="I319" s="254"/>
      <c r="J319" s="254"/>
      <c r="K319" s="254"/>
      <c r="L319" s="254"/>
      <c r="M319" s="254"/>
      <c r="N319" s="254"/>
      <c r="O319" s="254"/>
      <c r="P319" s="254"/>
      <c r="Q319" s="254"/>
      <c r="R319" s="254"/>
      <c r="S319" s="254"/>
      <c r="T319" s="254"/>
      <c r="U319" s="254"/>
      <c r="V319" s="254"/>
      <c r="W319" s="254"/>
      <c r="X319" s="254"/>
      <c r="Y319" s="254"/>
      <c r="Z319" s="254"/>
      <c r="AA319" s="254"/>
      <c r="AB319" s="254"/>
      <c r="AC319" s="254"/>
      <c r="AD319" s="254"/>
      <c r="AE319" s="254"/>
      <c r="AF319" s="254"/>
      <c r="AG319" s="254"/>
      <c r="AH319" s="254"/>
      <c r="AI319" s="254"/>
      <c r="AJ319" s="254"/>
    </row>
    <row r="320" spans="1:36" s="257" customFormat="1" x14ac:dyDescent="0.3">
      <c r="A320" s="254"/>
      <c r="B320" s="263"/>
      <c r="C320" s="264"/>
      <c r="D320" s="254"/>
      <c r="E320" s="254"/>
      <c r="F320" s="254"/>
      <c r="G320" s="254"/>
      <c r="H320" s="254"/>
      <c r="I320" s="254"/>
      <c r="J320" s="254"/>
      <c r="K320" s="254"/>
      <c r="L320" s="254"/>
      <c r="M320" s="254"/>
      <c r="N320" s="254"/>
      <c r="O320" s="254"/>
      <c r="P320" s="254"/>
      <c r="Q320" s="254"/>
      <c r="R320" s="254"/>
      <c r="S320" s="254"/>
      <c r="T320" s="254"/>
      <c r="U320" s="254"/>
      <c r="V320" s="254"/>
      <c r="W320" s="254"/>
      <c r="X320" s="254"/>
      <c r="Y320" s="254"/>
      <c r="Z320" s="254"/>
      <c r="AA320" s="254"/>
      <c r="AB320" s="254"/>
      <c r="AC320" s="254"/>
      <c r="AD320" s="254"/>
      <c r="AE320" s="254"/>
      <c r="AF320" s="254"/>
      <c r="AG320" s="254"/>
      <c r="AH320" s="254"/>
      <c r="AI320" s="254"/>
      <c r="AJ320" s="254"/>
    </row>
    <row r="321" spans="1:36" s="257" customFormat="1" x14ac:dyDescent="0.3">
      <c r="A321" s="254"/>
      <c r="B321" s="263"/>
      <c r="C321" s="264"/>
      <c r="D321" s="254"/>
      <c r="E321" s="254"/>
      <c r="F321" s="254"/>
      <c r="G321" s="254"/>
      <c r="H321" s="254"/>
      <c r="I321" s="254"/>
      <c r="J321" s="254"/>
      <c r="K321" s="254"/>
      <c r="L321" s="254"/>
      <c r="M321" s="254"/>
      <c r="N321" s="254"/>
      <c r="O321" s="254"/>
      <c r="P321" s="254"/>
      <c r="Q321" s="254"/>
      <c r="R321" s="254"/>
      <c r="S321" s="254"/>
      <c r="T321" s="254"/>
      <c r="U321" s="254"/>
      <c r="V321" s="254"/>
      <c r="W321" s="254"/>
      <c r="X321" s="254"/>
      <c r="Y321" s="254"/>
      <c r="Z321" s="254"/>
      <c r="AA321" s="254"/>
      <c r="AB321" s="254"/>
      <c r="AC321" s="254"/>
      <c r="AD321" s="254"/>
      <c r="AE321" s="254"/>
      <c r="AF321" s="254"/>
      <c r="AG321" s="254"/>
      <c r="AH321" s="254"/>
      <c r="AI321" s="254"/>
      <c r="AJ321" s="254"/>
    </row>
    <row r="322" spans="1:36" s="257" customFormat="1" x14ac:dyDescent="0.3">
      <c r="A322" s="254"/>
      <c r="B322" s="263"/>
      <c r="C322" s="264"/>
      <c r="D322" s="254"/>
      <c r="E322" s="254"/>
      <c r="F322" s="254"/>
      <c r="G322" s="254"/>
      <c r="H322" s="254"/>
      <c r="I322" s="254"/>
      <c r="J322" s="254"/>
      <c r="K322" s="254"/>
      <c r="L322" s="254"/>
      <c r="M322" s="254"/>
      <c r="N322" s="254"/>
      <c r="O322" s="254"/>
      <c r="P322" s="254"/>
      <c r="Q322" s="254"/>
      <c r="R322" s="254"/>
      <c r="S322" s="254"/>
      <c r="T322" s="254"/>
      <c r="U322" s="254"/>
      <c r="V322" s="254"/>
      <c r="W322" s="254"/>
      <c r="X322" s="254"/>
      <c r="Y322" s="254"/>
      <c r="Z322" s="254"/>
      <c r="AA322" s="254"/>
      <c r="AB322" s="254"/>
      <c r="AC322" s="254"/>
      <c r="AD322" s="254"/>
      <c r="AE322" s="254"/>
      <c r="AF322" s="254"/>
      <c r="AG322" s="254"/>
      <c r="AH322" s="254"/>
      <c r="AI322" s="254"/>
      <c r="AJ322" s="254"/>
    </row>
    <row r="323" spans="1:36" s="257" customFormat="1" x14ac:dyDescent="0.3">
      <c r="A323" s="254"/>
      <c r="B323" s="263"/>
      <c r="C323" s="264"/>
      <c r="D323" s="254"/>
      <c r="E323" s="254"/>
      <c r="F323" s="254"/>
      <c r="G323" s="254"/>
      <c r="H323" s="254"/>
      <c r="I323" s="254"/>
      <c r="J323" s="254"/>
      <c r="K323" s="254"/>
      <c r="L323" s="254"/>
      <c r="M323" s="254"/>
      <c r="N323" s="254"/>
      <c r="O323" s="254"/>
      <c r="P323" s="254"/>
      <c r="Q323" s="254"/>
      <c r="R323" s="254"/>
      <c r="S323" s="254"/>
      <c r="T323" s="254"/>
      <c r="U323" s="254"/>
      <c r="V323" s="254"/>
      <c r="W323" s="254"/>
      <c r="X323" s="254"/>
      <c r="Y323" s="254"/>
      <c r="Z323" s="254"/>
      <c r="AA323" s="254"/>
      <c r="AB323" s="254"/>
      <c r="AC323" s="254"/>
      <c r="AD323" s="254"/>
      <c r="AE323" s="254"/>
      <c r="AF323" s="254"/>
      <c r="AG323" s="254"/>
      <c r="AH323" s="254"/>
      <c r="AI323" s="254"/>
      <c r="AJ323" s="254"/>
    </row>
    <row r="324" spans="1:36" s="257" customFormat="1" x14ac:dyDescent="0.3">
      <c r="A324" s="254"/>
      <c r="B324" s="263"/>
      <c r="C324" s="26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54"/>
      <c r="AE324" s="254"/>
      <c r="AF324" s="254"/>
      <c r="AG324" s="254"/>
      <c r="AH324" s="254"/>
      <c r="AI324" s="254"/>
      <c r="AJ324" s="254"/>
    </row>
    <row r="325" spans="1:36" s="257" customFormat="1" x14ac:dyDescent="0.3">
      <c r="A325" s="254"/>
      <c r="B325" s="263"/>
      <c r="C325" s="264"/>
      <c r="D325" s="254"/>
      <c r="E325" s="254"/>
      <c r="F325" s="254"/>
      <c r="G325" s="254"/>
      <c r="H325" s="254"/>
      <c r="I325" s="254"/>
      <c r="J325" s="254"/>
      <c r="K325" s="254"/>
      <c r="L325" s="254"/>
      <c r="M325" s="254"/>
      <c r="N325" s="254"/>
      <c r="O325" s="254"/>
      <c r="P325" s="254"/>
      <c r="Q325" s="254"/>
      <c r="R325" s="254"/>
      <c r="S325" s="254"/>
      <c r="T325" s="254"/>
      <c r="U325" s="254"/>
      <c r="V325" s="254"/>
      <c r="W325" s="254"/>
      <c r="X325" s="254"/>
      <c r="Y325" s="254"/>
      <c r="Z325" s="254"/>
      <c r="AA325" s="254"/>
      <c r="AB325" s="254"/>
      <c r="AC325" s="254"/>
      <c r="AD325" s="254"/>
      <c r="AE325" s="254"/>
      <c r="AF325" s="254"/>
      <c r="AG325" s="254"/>
      <c r="AH325" s="254"/>
      <c r="AI325" s="254"/>
      <c r="AJ325" s="254"/>
    </row>
    <row r="326" spans="1:36" s="257" customFormat="1" x14ac:dyDescent="0.3">
      <c r="A326" s="254"/>
      <c r="B326" s="263"/>
      <c r="C326" s="264"/>
      <c r="D326" s="254"/>
      <c r="E326" s="254"/>
      <c r="F326" s="254"/>
      <c r="G326" s="254"/>
      <c r="H326" s="254"/>
      <c r="I326" s="254"/>
      <c r="J326" s="254"/>
      <c r="K326" s="254"/>
      <c r="L326" s="254"/>
      <c r="M326" s="254"/>
      <c r="N326" s="254"/>
      <c r="O326" s="254"/>
      <c r="P326" s="254"/>
      <c r="Q326" s="254"/>
      <c r="R326" s="254"/>
      <c r="S326" s="254"/>
      <c r="T326" s="254"/>
      <c r="U326" s="254"/>
      <c r="V326" s="254"/>
      <c r="W326" s="254"/>
      <c r="X326" s="254"/>
      <c r="Y326" s="254"/>
      <c r="Z326" s="254"/>
      <c r="AA326" s="254"/>
      <c r="AB326" s="254"/>
      <c r="AC326" s="254"/>
      <c r="AD326" s="254"/>
      <c r="AE326" s="254"/>
      <c r="AF326" s="254"/>
      <c r="AG326" s="254"/>
      <c r="AH326" s="254"/>
      <c r="AI326" s="254"/>
      <c r="AJ326" s="254"/>
    </row>
    <row r="327" spans="1:36" s="257" customFormat="1" x14ac:dyDescent="0.3">
      <c r="A327" s="254"/>
      <c r="B327" s="263"/>
      <c r="C327" s="264"/>
      <c r="D327" s="254"/>
      <c r="E327" s="254"/>
      <c r="F327" s="254"/>
      <c r="G327" s="254"/>
      <c r="H327" s="254"/>
      <c r="I327" s="254"/>
      <c r="J327" s="254"/>
      <c r="K327" s="254"/>
      <c r="L327" s="254"/>
      <c r="M327" s="254"/>
      <c r="N327" s="254"/>
      <c r="O327" s="254"/>
      <c r="P327" s="254"/>
      <c r="Q327" s="254"/>
      <c r="R327" s="254"/>
      <c r="S327" s="254"/>
      <c r="T327" s="254"/>
      <c r="U327" s="254"/>
      <c r="V327" s="254"/>
      <c r="W327" s="254"/>
      <c r="X327" s="254"/>
      <c r="Y327" s="254"/>
      <c r="Z327" s="254"/>
      <c r="AA327" s="254"/>
      <c r="AB327" s="254"/>
      <c r="AC327" s="254"/>
      <c r="AD327" s="254"/>
      <c r="AE327" s="254"/>
      <c r="AF327" s="254"/>
      <c r="AG327" s="254"/>
      <c r="AH327" s="254"/>
      <c r="AI327" s="254"/>
      <c r="AJ327" s="254"/>
    </row>
    <row r="328" spans="1:36" s="257" customFormat="1" x14ac:dyDescent="0.3">
      <c r="A328" s="254"/>
      <c r="B328" s="263"/>
      <c r="C328" s="264"/>
      <c r="D328" s="254"/>
      <c r="E328" s="254"/>
      <c r="F328" s="254"/>
      <c r="G328" s="254"/>
      <c r="H328" s="254"/>
      <c r="I328" s="254"/>
      <c r="J328" s="254"/>
      <c r="K328" s="254"/>
      <c r="L328" s="254"/>
      <c r="M328" s="254"/>
      <c r="N328" s="254"/>
      <c r="O328" s="254"/>
      <c r="P328" s="254"/>
      <c r="Q328" s="254"/>
      <c r="R328" s="254"/>
      <c r="S328" s="254"/>
      <c r="T328" s="254"/>
      <c r="U328" s="254"/>
      <c r="V328" s="254"/>
      <c r="W328" s="254"/>
      <c r="X328" s="254"/>
      <c r="Y328" s="254"/>
      <c r="Z328" s="254"/>
      <c r="AA328" s="254"/>
      <c r="AB328" s="254"/>
      <c r="AC328" s="254"/>
      <c r="AD328" s="254"/>
      <c r="AE328" s="254"/>
      <c r="AF328" s="254"/>
      <c r="AG328" s="254"/>
      <c r="AH328" s="254"/>
      <c r="AI328" s="254"/>
      <c r="AJ328" s="254"/>
    </row>
    <row r="329" spans="1:36" s="257" customFormat="1" x14ac:dyDescent="0.3">
      <c r="A329" s="254"/>
      <c r="B329" s="263"/>
      <c r="C329" s="264"/>
      <c r="D329" s="254"/>
      <c r="E329" s="254"/>
      <c r="F329" s="254"/>
      <c r="G329" s="254"/>
      <c r="H329" s="254"/>
      <c r="I329" s="254"/>
      <c r="J329" s="254"/>
      <c r="K329" s="254"/>
      <c r="L329" s="254"/>
      <c r="M329" s="254"/>
      <c r="N329" s="254"/>
      <c r="O329" s="254"/>
      <c r="P329" s="254"/>
      <c r="Q329" s="254"/>
      <c r="R329" s="254"/>
      <c r="S329" s="254"/>
      <c r="T329" s="254"/>
      <c r="U329" s="254"/>
      <c r="V329" s="254"/>
      <c r="W329" s="254"/>
      <c r="X329" s="254"/>
      <c r="Y329" s="254"/>
      <c r="Z329" s="254"/>
      <c r="AA329" s="254"/>
      <c r="AB329" s="254"/>
      <c r="AC329" s="254"/>
      <c r="AD329" s="254"/>
      <c r="AE329" s="254"/>
      <c r="AF329" s="254"/>
      <c r="AG329" s="254"/>
      <c r="AH329" s="254"/>
      <c r="AI329" s="254"/>
      <c r="AJ329" s="254"/>
    </row>
    <row r="330" spans="1:36" s="257" customFormat="1" x14ac:dyDescent="0.3">
      <c r="A330" s="254"/>
      <c r="B330" s="263"/>
      <c r="C330" s="264"/>
      <c r="D330" s="254"/>
      <c r="E330" s="254"/>
      <c r="F330" s="254"/>
      <c r="G330" s="254"/>
      <c r="H330" s="254"/>
      <c r="I330" s="254"/>
      <c r="J330" s="254"/>
      <c r="K330" s="254"/>
      <c r="L330" s="254"/>
      <c r="M330" s="254"/>
      <c r="N330" s="254"/>
      <c r="O330" s="254"/>
      <c r="P330" s="254"/>
      <c r="Q330" s="254"/>
      <c r="R330" s="254"/>
      <c r="S330" s="254"/>
      <c r="T330" s="254"/>
      <c r="U330" s="254"/>
      <c r="V330" s="254"/>
      <c r="W330" s="254"/>
      <c r="X330" s="254"/>
      <c r="Y330" s="254"/>
      <c r="Z330" s="254"/>
      <c r="AA330" s="254"/>
      <c r="AB330" s="254"/>
      <c r="AC330" s="254"/>
      <c r="AD330" s="254"/>
      <c r="AE330" s="254"/>
      <c r="AF330" s="254"/>
      <c r="AG330" s="254"/>
      <c r="AH330" s="254"/>
      <c r="AI330" s="254"/>
      <c r="AJ330" s="254"/>
    </row>
    <row r="331" spans="1:36" s="257" customFormat="1" x14ac:dyDescent="0.3">
      <c r="A331" s="254"/>
      <c r="B331" s="263"/>
      <c r="C331" s="264"/>
      <c r="D331" s="254"/>
      <c r="E331" s="254"/>
      <c r="F331" s="254"/>
      <c r="G331" s="254"/>
      <c r="H331" s="254"/>
      <c r="I331" s="254"/>
      <c r="J331" s="254"/>
      <c r="K331" s="254"/>
      <c r="L331" s="254"/>
      <c r="M331" s="254"/>
      <c r="N331" s="254"/>
      <c r="O331" s="254"/>
      <c r="P331" s="254"/>
      <c r="Q331" s="254"/>
      <c r="R331" s="254"/>
      <c r="S331" s="254"/>
      <c r="T331" s="254"/>
      <c r="U331" s="254"/>
      <c r="V331" s="254"/>
      <c r="W331" s="254"/>
      <c r="X331" s="254"/>
      <c r="Y331" s="254"/>
      <c r="Z331" s="254"/>
      <c r="AA331" s="254"/>
      <c r="AB331" s="254"/>
      <c r="AC331" s="254"/>
      <c r="AD331" s="254"/>
      <c r="AE331" s="254"/>
      <c r="AF331" s="254"/>
      <c r="AG331" s="254"/>
      <c r="AH331" s="254"/>
      <c r="AI331" s="254"/>
      <c r="AJ331" s="254"/>
    </row>
    <row r="332" spans="1:36" s="257" customFormat="1" x14ac:dyDescent="0.3">
      <c r="A332" s="254"/>
      <c r="B332" s="263"/>
      <c r="C332" s="264"/>
      <c r="D332" s="254"/>
      <c r="E332" s="254"/>
      <c r="F332" s="254"/>
      <c r="G332" s="254"/>
      <c r="H332" s="254"/>
      <c r="I332" s="254"/>
      <c r="J332" s="254"/>
      <c r="K332" s="254"/>
      <c r="L332" s="254"/>
      <c r="M332" s="254"/>
      <c r="N332" s="254"/>
      <c r="O332" s="254"/>
      <c r="P332" s="254"/>
      <c r="Q332" s="254"/>
      <c r="R332" s="254"/>
      <c r="S332" s="254"/>
      <c r="T332" s="254"/>
      <c r="U332" s="254"/>
      <c r="V332" s="254"/>
      <c r="W332" s="254"/>
      <c r="X332" s="254"/>
      <c r="Y332" s="254"/>
      <c r="Z332" s="254"/>
      <c r="AA332" s="254"/>
      <c r="AB332" s="254"/>
      <c r="AC332" s="254"/>
      <c r="AD332" s="254"/>
      <c r="AE332" s="254"/>
      <c r="AF332" s="254"/>
      <c r="AG332" s="254"/>
      <c r="AH332" s="254"/>
      <c r="AI332" s="254"/>
      <c r="AJ332" s="254"/>
    </row>
    <row r="333" spans="1:36" s="257" customFormat="1" x14ac:dyDescent="0.3">
      <c r="A333" s="254"/>
      <c r="B333" s="263"/>
      <c r="C333" s="264"/>
      <c r="D333" s="254"/>
      <c r="E333" s="254"/>
      <c r="F333" s="254"/>
      <c r="G333" s="254"/>
      <c r="H333" s="254"/>
      <c r="I333" s="254"/>
      <c r="J333" s="254"/>
      <c r="K333" s="254"/>
      <c r="L333" s="254"/>
      <c r="M333" s="254"/>
      <c r="N333" s="254"/>
      <c r="O333" s="254"/>
      <c r="P333" s="254"/>
      <c r="Q333" s="254"/>
      <c r="R333" s="254"/>
      <c r="S333" s="254"/>
      <c r="T333" s="254"/>
      <c r="U333" s="254"/>
      <c r="V333" s="254"/>
      <c r="W333" s="254"/>
      <c r="X333" s="254"/>
      <c r="Y333" s="254"/>
      <c r="Z333" s="254"/>
      <c r="AA333" s="254"/>
      <c r="AB333" s="254"/>
      <c r="AC333" s="254"/>
      <c r="AD333" s="254"/>
      <c r="AE333" s="254"/>
      <c r="AF333" s="254"/>
      <c r="AG333" s="254"/>
      <c r="AH333" s="254"/>
      <c r="AI333" s="254"/>
      <c r="AJ333" s="254"/>
    </row>
    <row r="334" spans="1:36" s="257" customFormat="1" x14ac:dyDescent="0.3">
      <c r="A334" s="254"/>
      <c r="B334" s="263"/>
      <c r="C334" s="264"/>
      <c r="D334" s="254"/>
      <c r="E334" s="254"/>
      <c r="F334" s="254"/>
      <c r="G334" s="254"/>
      <c r="H334" s="254"/>
      <c r="I334" s="254"/>
      <c r="J334" s="254"/>
      <c r="K334" s="254"/>
      <c r="L334" s="254"/>
      <c r="M334" s="254"/>
      <c r="N334" s="254"/>
      <c r="O334" s="254"/>
      <c r="P334" s="254"/>
      <c r="Q334" s="254"/>
      <c r="R334" s="254"/>
      <c r="S334" s="254"/>
      <c r="T334" s="254"/>
      <c r="U334" s="254"/>
      <c r="V334" s="254"/>
      <c r="W334" s="254"/>
      <c r="X334" s="254"/>
      <c r="Y334" s="254"/>
      <c r="Z334" s="254"/>
      <c r="AA334" s="254"/>
      <c r="AB334" s="254"/>
      <c r="AC334" s="254"/>
      <c r="AD334" s="254"/>
      <c r="AE334" s="254"/>
      <c r="AF334" s="254"/>
      <c r="AG334" s="254"/>
      <c r="AH334" s="254"/>
      <c r="AI334" s="254"/>
      <c r="AJ334" s="254"/>
    </row>
    <row r="335" spans="1:36" s="257" customFormat="1" x14ac:dyDescent="0.3">
      <c r="A335" s="254"/>
      <c r="B335" s="263"/>
      <c r="C335" s="264"/>
      <c r="D335" s="254"/>
      <c r="E335" s="254"/>
      <c r="F335" s="254"/>
      <c r="G335" s="254"/>
      <c r="H335" s="254"/>
      <c r="I335" s="254"/>
      <c r="J335" s="254"/>
      <c r="K335" s="254"/>
      <c r="L335" s="254"/>
      <c r="M335" s="254"/>
      <c r="N335" s="254"/>
      <c r="O335" s="254"/>
      <c r="P335" s="254"/>
      <c r="Q335" s="254"/>
      <c r="R335" s="254"/>
      <c r="S335" s="254"/>
      <c r="T335" s="254"/>
      <c r="U335" s="254"/>
      <c r="V335" s="254"/>
      <c r="W335" s="254"/>
      <c r="X335" s="254"/>
      <c r="Y335" s="254"/>
      <c r="Z335" s="254"/>
      <c r="AA335" s="254"/>
      <c r="AB335" s="254"/>
      <c r="AC335" s="254"/>
      <c r="AD335" s="254"/>
      <c r="AE335" s="254"/>
      <c r="AF335" s="254"/>
      <c r="AG335" s="254"/>
      <c r="AH335" s="254"/>
      <c r="AI335" s="254"/>
      <c r="AJ335" s="254"/>
    </row>
    <row r="336" spans="1:36" s="257" customFormat="1" x14ac:dyDescent="0.3">
      <c r="A336" s="254"/>
      <c r="B336" s="263"/>
      <c r="C336" s="264"/>
      <c r="D336" s="254"/>
      <c r="E336" s="254"/>
      <c r="F336" s="254"/>
      <c r="G336" s="254"/>
      <c r="H336" s="254"/>
      <c r="I336" s="254"/>
      <c r="J336" s="254"/>
      <c r="K336" s="254"/>
      <c r="L336" s="254"/>
      <c r="M336" s="254"/>
      <c r="N336" s="254"/>
      <c r="O336" s="254"/>
      <c r="P336" s="254"/>
      <c r="Q336" s="254"/>
      <c r="R336" s="254"/>
      <c r="S336" s="254"/>
      <c r="T336" s="254"/>
      <c r="U336" s="254"/>
      <c r="V336" s="254"/>
      <c r="W336" s="254"/>
      <c r="X336" s="254"/>
      <c r="Y336" s="254"/>
      <c r="Z336" s="254"/>
      <c r="AA336" s="254"/>
      <c r="AB336" s="254"/>
      <c r="AC336" s="254"/>
      <c r="AD336" s="254"/>
      <c r="AE336" s="254"/>
      <c r="AF336" s="254"/>
      <c r="AG336" s="254"/>
      <c r="AH336" s="254"/>
      <c r="AI336" s="254"/>
      <c r="AJ336" s="254"/>
    </row>
    <row r="337" spans="1:36" s="257" customFormat="1" x14ac:dyDescent="0.3">
      <c r="A337" s="254"/>
      <c r="B337" s="263"/>
      <c r="C337" s="264"/>
      <c r="D337" s="254"/>
      <c r="E337" s="254"/>
      <c r="F337" s="254"/>
      <c r="G337" s="254"/>
      <c r="H337" s="254"/>
      <c r="I337" s="254"/>
      <c r="J337" s="254"/>
      <c r="K337" s="254"/>
      <c r="L337" s="254"/>
      <c r="M337" s="254"/>
      <c r="N337" s="254"/>
      <c r="O337" s="254"/>
      <c r="P337" s="254"/>
      <c r="Q337" s="254"/>
      <c r="R337" s="254"/>
      <c r="S337" s="254"/>
      <c r="T337" s="254"/>
      <c r="U337" s="254"/>
      <c r="V337" s="254"/>
      <c r="W337" s="254"/>
      <c r="X337" s="254"/>
      <c r="Y337" s="254"/>
      <c r="Z337" s="254"/>
      <c r="AA337" s="254"/>
      <c r="AB337" s="254"/>
      <c r="AC337" s="254"/>
      <c r="AD337" s="254"/>
      <c r="AE337" s="254"/>
      <c r="AF337" s="254"/>
      <c r="AG337" s="254"/>
      <c r="AH337" s="254"/>
      <c r="AI337" s="254"/>
      <c r="AJ337" s="254"/>
    </row>
    <row r="338" spans="1:36" s="257" customFormat="1" x14ac:dyDescent="0.3">
      <c r="A338" s="254"/>
      <c r="B338" s="263"/>
      <c r="C338" s="264"/>
      <c r="D338" s="254"/>
      <c r="E338" s="254"/>
      <c r="F338" s="254"/>
      <c r="G338" s="254"/>
      <c r="H338" s="254"/>
      <c r="I338" s="254"/>
      <c r="J338" s="254"/>
      <c r="K338" s="254"/>
      <c r="L338" s="254"/>
      <c r="M338" s="254"/>
      <c r="N338" s="254"/>
      <c r="O338" s="254"/>
      <c r="P338" s="254"/>
      <c r="Q338" s="254"/>
      <c r="R338" s="254"/>
      <c r="S338" s="254"/>
      <c r="T338" s="254"/>
      <c r="U338" s="254"/>
      <c r="V338" s="254"/>
      <c r="W338" s="254"/>
      <c r="X338" s="254"/>
      <c r="Y338" s="254"/>
      <c r="Z338" s="254"/>
      <c r="AA338" s="254"/>
      <c r="AB338" s="254"/>
      <c r="AC338" s="254"/>
      <c r="AD338" s="254"/>
      <c r="AE338" s="254"/>
      <c r="AF338" s="254"/>
      <c r="AG338" s="254"/>
      <c r="AH338" s="254"/>
      <c r="AI338" s="254"/>
      <c r="AJ338" s="254"/>
    </row>
    <row r="339" spans="1:36" s="257" customFormat="1" x14ac:dyDescent="0.3">
      <c r="A339" s="254"/>
      <c r="B339" s="263"/>
      <c r="C339" s="264"/>
      <c r="D339" s="254"/>
      <c r="E339" s="254"/>
      <c r="F339" s="254"/>
      <c r="G339" s="254"/>
      <c r="H339" s="254"/>
      <c r="I339" s="254"/>
      <c r="J339" s="254"/>
      <c r="K339" s="254"/>
      <c r="L339" s="254"/>
      <c r="M339" s="254"/>
      <c r="N339" s="254"/>
      <c r="O339" s="254"/>
      <c r="P339" s="254"/>
      <c r="Q339" s="254"/>
      <c r="R339" s="254"/>
      <c r="S339" s="254"/>
      <c r="T339" s="254"/>
      <c r="U339" s="254"/>
      <c r="V339" s="254"/>
      <c r="W339" s="254"/>
      <c r="X339" s="254"/>
      <c r="Y339" s="254"/>
      <c r="Z339" s="254"/>
      <c r="AA339" s="254"/>
      <c r="AB339" s="254"/>
      <c r="AC339" s="254"/>
      <c r="AD339" s="254"/>
      <c r="AE339" s="254"/>
      <c r="AF339" s="254"/>
      <c r="AG339" s="254"/>
      <c r="AH339" s="254"/>
      <c r="AI339" s="254"/>
      <c r="AJ339" s="254"/>
    </row>
    <row r="340" spans="1:36" s="257" customFormat="1" x14ac:dyDescent="0.3">
      <c r="A340" s="254"/>
      <c r="B340" s="263"/>
      <c r="C340" s="264"/>
      <c r="D340" s="254"/>
      <c r="E340" s="254"/>
      <c r="F340" s="254"/>
      <c r="G340" s="254"/>
      <c r="H340" s="254"/>
      <c r="I340" s="254"/>
      <c r="J340" s="254"/>
      <c r="K340" s="254"/>
      <c r="L340" s="254"/>
      <c r="M340" s="254"/>
      <c r="N340" s="254"/>
      <c r="O340" s="254"/>
      <c r="P340" s="254"/>
      <c r="Q340" s="254"/>
      <c r="R340" s="254"/>
      <c r="S340" s="254"/>
      <c r="T340" s="254"/>
      <c r="U340" s="254"/>
      <c r="V340" s="254"/>
      <c r="W340" s="254"/>
      <c r="X340" s="254"/>
      <c r="Y340" s="254"/>
      <c r="Z340" s="254"/>
      <c r="AA340" s="254"/>
      <c r="AB340" s="254"/>
      <c r="AC340" s="254"/>
      <c r="AD340" s="254"/>
      <c r="AE340" s="254"/>
      <c r="AF340" s="254"/>
      <c r="AG340" s="254"/>
      <c r="AH340" s="254"/>
      <c r="AI340" s="254"/>
      <c r="AJ340" s="254"/>
    </row>
    <row r="341" spans="1:36" s="257" customFormat="1" x14ac:dyDescent="0.3">
      <c r="A341" s="254"/>
      <c r="B341" s="263"/>
      <c r="C341" s="264"/>
      <c r="D341" s="254"/>
      <c r="E341" s="254"/>
      <c r="F341" s="254"/>
      <c r="G341" s="254"/>
      <c r="H341" s="254"/>
      <c r="I341" s="254"/>
      <c r="J341" s="254"/>
      <c r="K341" s="254"/>
      <c r="L341" s="254"/>
      <c r="M341" s="254"/>
      <c r="N341" s="254"/>
      <c r="O341" s="254"/>
      <c r="P341" s="254"/>
      <c r="Q341" s="254"/>
      <c r="R341" s="254"/>
      <c r="S341" s="254"/>
      <c r="T341" s="254"/>
      <c r="U341" s="254"/>
      <c r="V341" s="254"/>
      <c r="W341" s="254"/>
      <c r="X341" s="254"/>
      <c r="Y341" s="254"/>
      <c r="Z341" s="254"/>
      <c r="AA341" s="254"/>
      <c r="AB341" s="254"/>
      <c r="AC341" s="254"/>
      <c r="AD341" s="254"/>
      <c r="AE341" s="254"/>
      <c r="AF341" s="254"/>
      <c r="AG341" s="254"/>
      <c r="AH341" s="254"/>
      <c r="AI341" s="254"/>
      <c r="AJ341" s="254"/>
    </row>
    <row r="342" spans="1:36" s="257" customFormat="1" x14ac:dyDescent="0.3">
      <c r="A342" s="254"/>
      <c r="B342" s="263"/>
      <c r="C342" s="264"/>
      <c r="D342" s="254"/>
      <c r="E342" s="254"/>
      <c r="F342" s="254"/>
      <c r="G342" s="254"/>
      <c r="H342" s="254"/>
      <c r="I342" s="254"/>
      <c r="J342" s="254"/>
      <c r="K342" s="254"/>
      <c r="L342" s="254"/>
      <c r="M342" s="254"/>
      <c r="N342" s="254"/>
      <c r="O342" s="254"/>
      <c r="P342" s="254"/>
      <c r="Q342" s="254"/>
      <c r="R342" s="254"/>
      <c r="S342" s="254"/>
      <c r="T342" s="254"/>
      <c r="U342" s="254"/>
      <c r="V342" s="254"/>
      <c r="W342" s="254"/>
      <c r="X342" s="254"/>
      <c r="Y342" s="254"/>
      <c r="Z342" s="254"/>
      <c r="AA342" s="254"/>
      <c r="AB342" s="254"/>
      <c r="AC342" s="254"/>
      <c r="AD342" s="254"/>
      <c r="AE342" s="254"/>
      <c r="AF342" s="254"/>
      <c r="AG342" s="254"/>
      <c r="AH342" s="254"/>
      <c r="AI342" s="254"/>
      <c r="AJ342" s="254"/>
    </row>
    <row r="343" spans="1:36" s="257" customFormat="1" x14ac:dyDescent="0.3">
      <c r="A343" s="254"/>
      <c r="B343" s="263"/>
      <c r="C343" s="264"/>
      <c r="D343" s="254"/>
      <c r="E343" s="254"/>
      <c r="F343" s="254"/>
      <c r="G343" s="254"/>
      <c r="H343" s="254"/>
      <c r="I343" s="254"/>
      <c r="J343" s="254"/>
      <c r="K343" s="254"/>
      <c r="L343" s="254"/>
      <c r="M343" s="254"/>
      <c r="N343" s="254"/>
      <c r="O343" s="254"/>
      <c r="P343" s="254"/>
      <c r="Q343" s="254"/>
      <c r="R343" s="254"/>
      <c r="S343" s="254"/>
      <c r="T343" s="254"/>
      <c r="U343" s="254"/>
      <c r="V343" s="254"/>
      <c r="W343" s="254"/>
      <c r="X343" s="254"/>
      <c r="Y343" s="254"/>
      <c r="Z343" s="254"/>
      <c r="AA343" s="254"/>
      <c r="AB343" s="254"/>
      <c r="AC343" s="254"/>
      <c r="AD343" s="254"/>
      <c r="AE343" s="254"/>
      <c r="AF343" s="254"/>
      <c r="AG343" s="254"/>
      <c r="AH343" s="254"/>
      <c r="AI343" s="254"/>
      <c r="AJ343" s="254"/>
    </row>
    <row r="344" spans="1:36" s="257" customFormat="1" x14ac:dyDescent="0.3">
      <c r="A344" s="254"/>
      <c r="B344" s="263"/>
      <c r="C344" s="264"/>
      <c r="D344" s="254"/>
      <c r="E344" s="254"/>
      <c r="F344" s="254"/>
      <c r="G344" s="254"/>
      <c r="H344" s="254"/>
      <c r="I344" s="254"/>
      <c r="J344" s="254"/>
      <c r="K344" s="254"/>
      <c r="L344" s="254"/>
      <c r="M344" s="254"/>
      <c r="N344" s="254"/>
      <c r="O344" s="254"/>
      <c r="P344" s="254"/>
      <c r="Q344" s="254"/>
      <c r="R344" s="254"/>
      <c r="S344" s="254"/>
      <c r="T344" s="254"/>
      <c r="U344" s="254"/>
      <c r="V344" s="254"/>
      <c r="W344" s="254"/>
      <c r="X344" s="254"/>
      <c r="Y344" s="254"/>
      <c r="Z344" s="254"/>
      <c r="AA344" s="254"/>
      <c r="AB344" s="254"/>
      <c r="AC344" s="254"/>
      <c r="AD344" s="254"/>
      <c r="AE344" s="254"/>
      <c r="AF344" s="254"/>
      <c r="AG344" s="254"/>
      <c r="AH344" s="254"/>
      <c r="AI344" s="254"/>
      <c r="AJ344" s="254"/>
    </row>
    <row r="345" spans="1:36" s="257" customFormat="1" x14ac:dyDescent="0.3">
      <c r="A345" s="254"/>
      <c r="B345" s="263"/>
      <c r="C345" s="264"/>
      <c r="D345" s="254"/>
      <c r="E345" s="254"/>
      <c r="F345" s="254"/>
      <c r="G345" s="254"/>
      <c r="H345" s="254"/>
      <c r="I345" s="254"/>
      <c r="J345" s="254"/>
      <c r="K345" s="254"/>
      <c r="L345" s="254"/>
      <c r="M345" s="254"/>
      <c r="N345" s="254"/>
      <c r="O345" s="254"/>
      <c r="P345" s="254"/>
      <c r="Q345" s="254"/>
      <c r="R345" s="254"/>
      <c r="S345" s="254"/>
      <c r="T345" s="254"/>
      <c r="U345" s="254"/>
      <c r="V345" s="254"/>
      <c r="W345" s="254"/>
      <c r="X345" s="254"/>
      <c r="Y345" s="254"/>
      <c r="Z345" s="254"/>
      <c r="AA345" s="254"/>
      <c r="AB345" s="254"/>
      <c r="AC345" s="254"/>
      <c r="AD345" s="254"/>
      <c r="AE345" s="254"/>
      <c r="AF345" s="254"/>
      <c r="AG345" s="254"/>
      <c r="AH345" s="254"/>
      <c r="AI345" s="254"/>
      <c r="AJ345" s="254"/>
    </row>
    <row r="346" spans="1:36" s="257" customFormat="1" x14ac:dyDescent="0.3">
      <c r="A346" s="254"/>
      <c r="B346" s="263"/>
      <c r="C346" s="264"/>
      <c r="D346" s="254"/>
      <c r="E346" s="254"/>
      <c r="F346" s="254"/>
      <c r="G346" s="254"/>
      <c r="H346" s="254"/>
      <c r="I346" s="254"/>
      <c r="J346" s="254"/>
      <c r="K346" s="254"/>
      <c r="L346" s="254"/>
      <c r="M346" s="254"/>
      <c r="N346" s="254"/>
      <c r="O346" s="254"/>
      <c r="P346" s="254"/>
      <c r="Q346" s="254"/>
      <c r="R346" s="254"/>
      <c r="S346" s="254"/>
      <c r="T346" s="254"/>
      <c r="U346" s="254"/>
      <c r="V346" s="254"/>
      <c r="W346" s="254"/>
      <c r="X346" s="254"/>
      <c r="Y346" s="254"/>
      <c r="Z346" s="254"/>
      <c r="AA346" s="254"/>
      <c r="AB346" s="254"/>
      <c r="AC346" s="254"/>
      <c r="AD346" s="254"/>
      <c r="AE346" s="254"/>
      <c r="AF346" s="254"/>
      <c r="AG346" s="254"/>
      <c r="AH346" s="254"/>
      <c r="AI346" s="254"/>
      <c r="AJ346" s="254"/>
    </row>
    <row r="347" spans="1:36" s="257" customFormat="1" x14ac:dyDescent="0.3">
      <c r="A347" s="254"/>
      <c r="B347" s="263"/>
      <c r="C347" s="264"/>
      <c r="D347" s="254"/>
      <c r="E347" s="254"/>
      <c r="F347" s="254"/>
      <c r="G347" s="254"/>
      <c r="H347" s="254"/>
      <c r="I347" s="254"/>
      <c r="J347" s="254"/>
      <c r="K347" s="254"/>
      <c r="L347" s="254"/>
      <c r="M347" s="254"/>
      <c r="N347" s="254"/>
      <c r="O347" s="254"/>
      <c r="P347" s="254"/>
      <c r="Q347" s="254"/>
      <c r="R347" s="254"/>
      <c r="S347" s="254"/>
      <c r="T347" s="254"/>
      <c r="U347" s="254"/>
      <c r="V347" s="254"/>
      <c r="W347" s="254"/>
      <c r="X347" s="254"/>
      <c r="Y347" s="254"/>
      <c r="Z347" s="254"/>
      <c r="AA347" s="254"/>
      <c r="AB347" s="254"/>
      <c r="AC347" s="254"/>
      <c r="AD347" s="254"/>
      <c r="AE347" s="254"/>
      <c r="AF347" s="254"/>
      <c r="AG347" s="254"/>
      <c r="AH347" s="254"/>
      <c r="AI347" s="254"/>
      <c r="AJ347" s="254"/>
    </row>
    <row r="348" spans="1:36" s="257" customFormat="1" x14ac:dyDescent="0.3">
      <c r="A348" s="254"/>
      <c r="B348" s="263"/>
      <c r="C348" s="264"/>
      <c r="D348" s="254"/>
      <c r="E348" s="254"/>
      <c r="F348" s="254"/>
      <c r="G348" s="254"/>
      <c r="H348" s="254"/>
      <c r="I348" s="254"/>
      <c r="J348" s="254"/>
      <c r="K348" s="254"/>
      <c r="L348" s="254"/>
      <c r="M348" s="254"/>
      <c r="N348" s="254"/>
      <c r="O348" s="254"/>
      <c r="P348" s="254"/>
      <c r="Q348" s="254"/>
      <c r="R348" s="254"/>
      <c r="S348" s="254"/>
      <c r="T348" s="254"/>
      <c r="U348" s="254"/>
      <c r="V348" s="254"/>
      <c r="W348" s="254"/>
      <c r="X348" s="254"/>
      <c r="Y348" s="254"/>
      <c r="Z348" s="254"/>
      <c r="AA348" s="254"/>
      <c r="AB348" s="254"/>
      <c r="AC348" s="254"/>
      <c r="AD348" s="254"/>
      <c r="AE348" s="254"/>
      <c r="AF348" s="254"/>
      <c r="AG348" s="254"/>
      <c r="AH348" s="254"/>
      <c r="AI348" s="254"/>
      <c r="AJ348" s="254"/>
    </row>
    <row r="349" spans="1:36" s="257" customFormat="1" x14ac:dyDescent="0.3">
      <c r="A349" s="254"/>
      <c r="B349" s="263"/>
      <c r="C349" s="26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c r="AA349" s="254"/>
      <c r="AB349" s="254"/>
      <c r="AC349" s="254"/>
      <c r="AD349" s="254"/>
      <c r="AE349" s="254"/>
      <c r="AF349" s="254"/>
      <c r="AG349" s="254"/>
      <c r="AH349" s="254"/>
      <c r="AI349" s="254"/>
      <c r="AJ349" s="254"/>
    </row>
    <row r="350" spans="1:36" s="257" customFormat="1" x14ac:dyDescent="0.3">
      <c r="A350" s="254"/>
      <c r="B350" s="263"/>
      <c r="C350" s="264"/>
      <c r="D350" s="254"/>
      <c r="E350" s="254"/>
      <c r="F350" s="254"/>
      <c r="G350" s="254"/>
      <c r="H350" s="254"/>
      <c r="I350" s="254"/>
      <c r="J350" s="254"/>
      <c r="K350" s="254"/>
      <c r="L350" s="254"/>
      <c r="M350" s="254"/>
      <c r="N350" s="254"/>
      <c r="O350" s="254"/>
      <c r="P350" s="254"/>
      <c r="Q350" s="254"/>
      <c r="R350" s="254"/>
      <c r="S350" s="254"/>
      <c r="T350" s="254"/>
      <c r="U350" s="254"/>
      <c r="V350" s="254"/>
      <c r="W350" s="254"/>
      <c r="X350" s="254"/>
      <c r="Y350" s="254"/>
      <c r="Z350" s="254"/>
      <c r="AA350" s="254"/>
      <c r="AB350" s="254"/>
      <c r="AC350" s="254"/>
      <c r="AD350" s="254"/>
      <c r="AE350" s="254"/>
      <c r="AF350" s="254"/>
      <c r="AG350" s="254"/>
      <c r="AH350" s="254"/>
      <c r="AI350" s="254"/>
      <c r="AJ350" s="254"/>
    </row>
    <row r="351" spans="1:36" s="257" customFormat="1" x14ac:dyDescent="0.3">
      <c r="A351" s="254"/>
      <c r="B351" s="263"/>
      <c r="C351" s="264"/>
      <c r="D351" s="254"/>
      <c r="E351" s="254"/>
      <c r="F351" s="254"/>
      <c r="G351" s="254"/>
      <c r="H351" s="254"/>
      <c r="I351" s="254"/>
      <c r="J351" s="254"/>
      <c r="K351" s="254"/>
      <c r="L351" s="254"/>
      <c r="M351" s="254"/>
      <c r="N351" s="254"/>
      <c r="O351" s="254"/>
      <c r="P351" s="254"/>
      <c r="Q351" s="254"/>
      <c r="R351" s="254"/>
      <c r="S351" s="254"/>
      <c r="T351" s="254"/>
      <c r="U351" s="254"/>
      <c r="V351" s="254"/>
      <c r="W351" s="254"/>
      <c r="X351" s="254"/>
      <c r="Y351" s="254"/>
      <c r="Z351" s="254"/>
      <c r="AA351" s="254"/>
      <c r="AB351" s="254"/>
      <c r="AC351" s="254"/>
      <c r="AD351" s="254"/>
      <c r="AE351" s="254"/>
      <c r="AF351" s="254"/>
      <c r="AG351" s="254"/>
      <c r="AH351" s="254"/>
      <c r="AI351" s="254"/>
      <c r="AJ351" s="254"/>
    </row>
    <row r="352" spans="1:36" s="257" customFormat="1" x14ac:dyDescent="0.3">
      <c r="A352" s="254"/>
      <c r="B352" s="263"/>
      <c r="C352" s="264"/>
      <c r="D352" s="254"/>
      <c r="E352" s="254"/>
      <c r="F352" s="254"/>
      <c r="G352" s="254"/>
      <c r="H352" s="254"/>
      <c r="I352" s="254"/>
      <c r="J352" s="254"/>
      <c r="K352" s="254"/>
      <c r="L352" s="254"/>
      <c r="M352" s="254"/>
      <c r="N352" s="254"/>
      <c r="O352" s="254"/>
      <c r="P352" s="254"/>
      <c r="Q352" s="254"/>
      <c r="R352" s="254"/>
      <c r="S352" s="254"/>
      <c r="T352" s="254"/>
      <c r="U352" s="254"/>
      <c r="V352" s="254"/>
      <c r="W352" s="254"/>
      <c r="X352" s="254"/>
      <c r="Y352" s="254"/>
      <c r="Z352" s="254"/>
      <c r="AA352" s="254"/>
      <c r="AB352" s="254"/>
      <c r="AC352" s="254"/>
      <c r="AD352" s="254"/>
      <c r="AE352" s="254"/>
      <c r="AF352" s="254"/>
      <c r="AG352" s="254"/>
      <c r="AH352" s="254"/>
      <c r="AI352" s="254"/>
      <c r="AJ352" s="254"/>
    </row>
    <row r="353" spans="1:36" s="257" customFormat="1" x14ac:dyDescent="0.3">
      <c r="A353" s="254"/>
      <c r="B353" s="263"/>
      <c r="C353" s="264"/>
      <c r="D353" s="254"/>
      <c r="E353" s="254"/>
      <c r="F353" s="254"/>
      <c r="G353" s="254"/>
      <c r="H353" s="254"/>
      <c r="I353" s="254"/>
      <c r="J353" s="254"/>
      <c r="K353" s="254"/>
      <c r="L353" s="254"/>
      <c r="M353" s="254"/>
      <c r="N353" s="254"/>
      <c r="O353" s="254"/>
      <c r="P353" s="254"/>
      <c r="Q353" s="254"/>
      <c r="R353" s="254"/>
      <c r="S353" s="254"/>
      <c r="T353" s="254"/>
      <c r="U353" s="254"/>
      <c r="V353" s="254"/>
      <c r="W353" s="254"/>
      <c r="X353" s="254"/>
      <c r="Y353" s="254"/>
      <c r="Z353" s="254"/>
      <c r="AA353" s="254"/>
      <c r="AB353" s="254"/>
      <c r="AC353" s="254"/>
      <c r="AD353" s="254"/>
      <c r="AE353" s="254"/>
      <c r="AF353" s="254"/>
      <c r="AG353" s="254"/>
      <c r="AH353" s="254"/>
      <c r="AI353" s="254"/>
      <c r="AJ353" s="254"/>
    </row>
    <row r="354" spans="1:36" s="257" customFormat="1" x14ac:dyDescent="0.3">
      <c r="A354" s="254"/>
      <c r="B354" s="263"/>
      <c r="C354" s="264"/>
      <c r="D354" s="254"/>
      <c r="E354" s="254"/>
      <c r="F354" s="254"/>
      <c r="G354" s="254"/>
      <c r="H354" s="254"/>
      <c r="I354" s="254"/>
      <c r="J354" s="254"/>
      <c r="K354" s="254"/>
      <c r="L354" s="254"/>
      <c r="M354" s="254"/>
      <c r="N354" s="254"/>
      <c r="O354" s="254"/>
      <c r="P354" s="254"/>
      <c r="Q354" s="254"/>
      <c r="R354" s="254"/>
      <c r="S354" s="254"/>
      <c r="T354" s="254"/>
      <c r="U354" s="254"/>
      <c r="V354" s="254"/>
      <c r="W354" s="254"/>
      <c r="X354" s="254"/>
      <c r="Y354" s="254"/>
      <c r="Z354" s="254"/>
      <c r="AA354" s="254"/>
      <c r="AB354" s="254"/>
      <c r="AC354" s="254"/>
      <c r="AD354" s="254"/>
      <c r="AE354" s="254"/>
      <c r="AF354" s="254"/>
      <c r="AG354" s="254"/>
      <c r="AH354" s="254"/>
      <c r="AI354" s="254"/>
      <c r="AJ354" s="254"/>
    </row>
    <row r="355" spans="1:36" s="257" customFormat="1" x14ac:dyDescent="0.3">
      <c r="A355" s="254"/>
      <c r="B355" s="263"/>
      <c r="C355" s="264"/>
      <c r="D355" s="254"/>
      <c r="E355" s="254"/>
      <c r="F355" s="254"/>
      <c r="G355" s="254"/>
      <c r="H355" s="254"/>
      <c r="I355" s="254"/>
      <c r="J355" s="254"/>
      <c r="K355" s="254"/>
      <c r="L355" s="254"/>
      <c r="M355" s="254"/>
      <c r="N355" s="254"/>
      <c r="O355" s="254"/>
      <c r="P355" s="254"/>
      <c r="Q355" s="254"/>
      <c r="R355" s="254"/>
      <c r="S355" s="254"/>
      <c r="T355" s="254"/>
      <c r="U355" s="254"/>
      <c r="V355" s="254"/>
      <c r="W355" s="254"/>
      <c r="X355" s="254"/>
      <c r="Y355" s="254"/>
      <c r="Z355" s="254"/>
      <c r="AA355" s="254"/>
      <c r="AB355" s="254"/>
      <c r="AC355" s="254"/>
      <c r="AD355" s="254"/>
      <c r="AE355" s="254"/>
      <c r="AF355" s="254"/>
      <c r="AG355" s="254"/>
      <c r="AH355" s="254"/>
      <c r="AI355" s="254"/>
      <c r="AJ355" s="254"/>
    </row>
    <row r="356" spans="1:36" s="257" customFormat="1" x14ac:dyDescent="0.3">
      <c r="A356" s="254"/>
      <c r="B356" s="263"/>
      <c r="C356" s="264"/>
      <c r="D356" s="254"/>
      <c r="E356" s="254"/>
      <c r="F356" s="254"/>
      <c r="G356" s="254"/>
      <c r="H356" s="254"/>
      <c r="I356" s="254"/>
      <c r="J356" s="254"/>
      <c r="K356" s="254"/>
      <c r="L356" s="254"/>
      <c r="M356" s="254"/>
      <c r="N356" s="254"/>
      <c r="O356" s="254"/>
      <c r="P356" s="254"/>
      <c r="Q356" s="254"/>
      <c r="R356" s="254"/>
      <c r="S356" s="254"/>
      <c r="T356" s="254"/>
      <c r="U356" s="254"/>
      <c r="V356" s="254"/>
      <c r="W356" s="254"/>
      <c r="X356" s="254"/>
      <c r="Y356" s="254"/>
      <c r="Z356" s="254"/>
      <c r="AA356" s="254"/>
      <c r="AB356" s="254"/>
      <c r="AC356" s="254"/>
      <c r="AD356" s="254"/>
      <c r="AE356" s="254"/>
      <c r="AF356" s="254"/>
      <c r="AG356" s="254"/>
      <c r="AH356" s="254"/>
      <c r="AI356" s="254"/>
      <c r="AJ356" s="254"/>
    </row>
    <row r="357" spans="1:36" s="257" customFormat="1" x14ac:dyDescent="0.3">
      <c r="A357" s="254"/>
      <c r="B357" s="263"/>
      <c r="C357" s="264"/>
      <c r="D357" s="254"/>
      <c r="E357" s="254"/>
      <c r="F357" s="254"/>
      <c r="G357" s="254"/>
      <c r="H357" s="254"/>
      <c r="I357" s="254"/>
      <c r="J357" s="254"/>
      <c r="K357" s="254"/>
      <c r="L357" s="254"/>
      <c r="M357" s="254"/>
      <c r="N357" s="254"/>
      <c r="O357" s="254"/>
      <c r="P357" s="254"/>
      <c r="Q357" s="254"/>
      <c r="R357" s="254"/>
      <c r="S357" s="254"/>
      <c r="T357" s="254"/>
      <c r="U357" s="254"/>
      <c r="V357" s="254"/>
      <c r="W357" s="254"/>
      <c r="X357" s="254"/>
      <c r="Y357" s="254"/>
      <c r="Z357" s="254"/>
      <c r="AA357" s="254"/>
      <c r="AB357" s="254"/>
      <c r="AC357" s="254"/>
      <c r="AD357" s="254"/>
      <c r="AE357" s="254"/>
      <c r="AF357" s="254"/>
      <c r="AG357" s="254"/>
      <c r="AH357" s="254"/>
      <c r="AI357" s="254"/>
      <c r="AJ357" s="254"/>
    </row>
    <row r="358" spans="1:36" s="257" customFormat="1" x14ac:dyDescent="0.3">
      <c r="A358" s="254"/>
      <c r="B358" s="263"/>
      <c r="C358" s="264"/>
      <c r="D358" s="254"/>
      <c r="E358" s="254"/>
      <c r="F358" s="254"/>
      <c r="G358" s="254"/>
      <c r="H358" s="254"/>
      <c r="I358" s="254"/>
      <c r="J358" s="254"/>
      <c r="K358" s="254"/>
      <c r="L358" s="254"/>
      <c r="M358" s="254"/>
      <c r="N358" s="254"/>
      <c r="O358" s="254"/>
      <c r="P358" s="254"/>
      <c r="Q358" s="254"/>
      <c r="R358" s="254"/>
      <c r="S358" s="254"/>
      <c r="T358" s="254"/>
      <c r="U358" s="254"/>
      <c r="V358" s="254"/>
      <c r="W358" s="254"/>
      <c r="X358" s="254"/>
      <c r="Y358" s="254"/>
      <c r="Z358" s="254"/>
      <c r="AA358" s="254"/>
      <c r="AB358" s="254"/>
      <c r="AC358" s="254"/>
      <c r="AD358" s="254"/>
      <c r="AE358" s="254"/>
      <c r="AF358" s="254"/>
      <c r="AG358" s="254"/>
      <c r="AH358" s="254"/>
      <c r="AI358" s="254"/>
      <c r="AJ358" s="254"/>
    </row>
    <row r="359" spans="1:36" s="257" customFormat="1" x14ac:dyDescent="0.3">
      <c r="A359" s="254"/>
      <c r="B359" s="263"/>
      <c r="C359" s="264"/>
      <c r="D359" s="254"/>
      <c r="E359" s="254"/>
      <c r="F359" s="254"/>
      <c r="G359" s="254"/>
      <c r="H359" s="254"/>
      <c r="I359" s="254"/>
      <c r="J359" s="254"/>
      <c r="K359" s="254"/>
      <c r="L359" s="254"/>
      <c r="M359" s="254"/>
      <c r="N359" s="254"/>
      <c r="O359" s="254"/>
      <c r="P359" s="254"/>
      <c r="Q359" s="254"/>
      <c r="R359" s="254"/>
      <c r="S359" s="254"/>
      <c r="T359" s="254"/>
      <c r="U359" s="254"/>
      <c r="V359" s="254"/>
      <c r="W359" s="254"/>
      <c r="X359" s="254"/>
      <c r="Y359" s="254"/>
      <c r="Z359" s="254"/>
      <c r="AA359" s="254"/>
      <c r="AB359" s="254"/>
      <c r="AC359" s="254"/>
      <c r="AD359" s="254"/>
      <c r="AE359" s="254"/>
      <c r="AF359" s="254"/>
      <c r="AG359" s="254"/>
      <c r="AH359" s="254"/>
      <c r="AI359" s="254"/>
      <c r="AJ359" s="254"/>
    </row>
    <row r="360" spans="1:36" s="257" customFormat="1" x14ac:dyDescent="0.3">
      <c r="A360" s="254"/>
      <c r="B360" s="263"/>
      <c r="C360" s="264"/>
      <c r="D360" s="254"/>
      <c r="E360" s="254"/>
      <c r="F360" s="254"/>
      <c r="G360" s="254"/>
      <c r="H360" s="254"/>
      <c r="I360" s="254"/>
      <c r="J360" s="254"/>
      <c r="K360" s="254"/>
      <c r="L360" s="254"/>
      <c r="M360" s="254"/>
      <c r="N360" s="254"/>
      <c r="O360" s="254"/>
      <c r="P360" s="254"/>
      <c r="Q360" s="254"/>
      <c r="R360" s="254"/>
      <c r="S360" s="254"/>
      <c r="T360" s="254"/>
      <c r="U360" s="254"/>
      <c r="V360" s="254"/>
      <c r="W360" s="254"/>
      <c r="X360" s="254"/>
      <c r="Y360" s="254"/>
      <c r="Z360" s="254"/>
      <c r="AA360" s="254"/>
      <c r="AB360" s="254"/>
      <c r="AC360" s="254"/>
      <c r="AD360" s="254"/>
      <c r="AE360" s="254"/>
      <c r="AF360" s="254"/>
      <c r="AG360" s="254"/>
      <c r="AH360" s="254"/>
      <c r="AI360" s="254"/>
      <c r="AJ360" s="254"/>
    </row>
    <row r="361" spans="1:36" s="257" customFormat="1" x14ac:dyDescent="0.3">
      <c r="A361" s="254"/>
      <c r="B361" s="263"/>
      <c r="C361" s="264"/>
      <c r="D361" s="254"/>
      <c r="E361" s="254"/>
      <c r="F361" s="254"/>
      <c r="G361" s="254"/>
      <c r="H361" s="254"/>
      <c r="I361" s="254"/>
      <c r="J361" s="254"/>
      <c r="K361" s="254"/>
      <c r="L361" s="254"/>
      <c r="M361" s="254"/>
      <c r="N361" s="254"/>
      <c r="O361" s="254"/>
      <c r="P361" s="254"/>
      <c r="Q361" s="254"/>
      <c r="R361" s="254"/>
      <c r="S361" s="254"/>
      <c r="T361" s="254"/>
      <c r="U361" s="254"/>
      <c r="V361" s="254"/>
      <c r="W361" s="254"/>
      <c r="X361" s="254"/>
      <c r="Y361" s="254"/>
      <c r="Z361" s="254"/>
      <c r="AA361" s="254"/>
      <c r="AB361" s="254"/>
      <c r="AC361" s="254"/>
      <c r="AD361" s="254"/>
      <c r="AE361" s="254"/>
      <c r="AF361" s="254"/>
      <c r="AG361" s="254"/>
      <c r="AH361" s="254"/>
      <c r="AI361" s="254"/>
      <c r="AJ361" s="254"/>
    </row>
    <row r="362" spans="1:36" s="257" customFormat="1" x14ac:dyDescent="0.3">
      <c r="A362" s="254"/>
      <c r="B362" s="263"/>
      <c r="C362" s="264"/>
      <c r="D362" s="254"/>
      <c r="E362" s="254"/>
      <c r="F362" s="254"/>
      <c r="G362" s="254"/>
      <c r="H362" s="254"/>
      <c r="I362" s="254"/>
      <c r="J362" s="254"/>
      <c r="K362" s="254"/>
      <c r="L362" s="254"/>
      <c r="M362" s="254"/>
      <c r="N362" s="254"/>
      <c r="O362" s="254"/>
      <c r="P362" s="254"/>
      <c r="Q362" s="254"/>
      <c r="R362" s="254"/>
      <c r="S362" s="254"/>
      <c r="T362" s="254"/>
      <c r="U362" s="254"/>
      <c r="V362" s="254"/>
      <c r="W362" s="254"/>
      <c r="X362" s="254"/>
      <c r="Y362" s="254"/>
      <c r="Z362" s="254"/>
      <c r="AA362" s="254"/>
      <c r="AB362" s="254"/>
      <c r="AC362" s="254"/>
      <c r="AD362" s="254"/>
      <c r="AE362" s="254"/>
      <c r="AF362" s="254"/>
      <c r="AG362" s="254"/>
      <c r="AH362" s="254"/>
      <c r="AI362" s="254"/>
      <c r="AJ362" s="254"/>
    </row>
    <row r="363" spans="1:36" s="257" customFormat="1" x14ac:dyDescent="0.3">
      <c r="A363" s="254"/>
      <c r="B363" s="263"/>
      <c r="C363" s="264"/>
      <c r="D363" s="254"/>
      <c r="E363" s="254"/>
      <c r="F363" s="254"/>
      <c r="G363" s="254"/>
      <c r="H363" s="254"/>
      <c r="I363" s="254"/>
      <c r="J363" s="254"/>
      <c r="K363" s="254"/>
      <c r="L363" s="254"/>
      <c r="M363" s="254"/>
      <c r="N363" s="254"/>
      <c r="O363" s="254"/>
      <c r="P363" s="254"/>
      <c r="Q363" s="254"/>
      <c r="R363" s="254"/>
      <c r="S363" s="254"/>
      <c r="T363" s="254"/>
      <c r="U363" s="254"/>
      <c r="V363" s="254"/>
      <c r="W363" s="254"/>
      <c r="X363" s="254"/>
      <c r="Y363" s="254"/>
      <c r="Z363" s="254"/>
      <c r="AA363" s="254"/>
      <c r="AB363" s="254"/>
      <c r="AC363" s="254"/>
      <c r="AD363" s="254"/>
      <c r="AE363" s="254"/>
      <c r="AF363" s="254"/>
      <c r="AG363" s="254"/>
      <c r="AH363" s="254"/>
      <c r="AI363" s="254"/>
      <c r="AJ363" s="254"/>
    </row>
    <row r="364" spans="1:36" s="257" customFormat="1" x14ac:dyDescent="0.3">
      <c r="A364" s="254"/>
      <c r="B364" s="263"/>
      <c r="C364" s="264"/>
      <c r="D364" s="254"/>
      <c r="E364" s="254"/>
      <c r="F364" s="254"/>
      <c r="G364" s="254"/>
      <c r="H364" s="254"/>
      <c r="I364" s="254"/>
      <c r="J364" s="254"/>
      <c r="K364" s="254"/>
      <c r="L364" s="254"/>
      <c r="M364" s="254"/>
      <c r="N364" s="254"/>
      <c r="O364" s="254"/>
      <c r="P364" s="254"/>
      <c r="Q364" s="254"/>
      <c r="R364" s="254"/>
      <c r="S364" s="254"/>
      <c r="T364" s="254"/>
      <c r="U364" s="254"/>
      <c r="V364" s="254"/>
      <c r="W364" s="254"/>
      <c r="X364" s="254"/>
      <c r="Y364" s="254"/>
      <c r="Z364" s="254"/>
      <c r="AA364" s="254"/>
      <c r="AB364" s="254"/>
      <c r="AC364" s="254"/>
      <c r="AD364" s="254"/>
      <c r="AE364" s="254"/>
      <c r="AF364" s="254"/>
      <c r="AG364" s="254"/>
      <c r="AH364" s="254"/>
      <c r="AI364" s="254"/>
      <c r="AJ364" s="254"/>
    </row>
    <row r="365" spans="1:36" s="257" customFormat="1" x14ac:dyDescent="0.3">
      <c r="A365" s="254"/>
      <c r="B365" s="263"/>
      <c r="C365" s="264"/>
      <c r="D365" s="254"/>
      <c r="E365" s="254"/>
      <c r="F365" s="254"/>
      <c r="G365" s="254"/>
      <c r="H365" s="254"/>
      <c r="I365" s="254"/>
      <c r="J365" s="254"/>
      <c r="K365" s="254"/>
      <c r="L365" s="254"/>
      <c r="M365" s="254"/>
      <c r="N365" s="254"/>
      <c r="O365" s="254"/>
      <c r="P365" s="254"/>
      <c r="Q365" s="254"/>
      <c r="R365" s="254"/>
      <c r="S365" s="254"/>
      <c r="T365" s="254"/>
      <c r="U365" s="254"/>
      <c r="V365" s="254"/>
      <c r="W365" s="254"/>
      <c r="X365" s="254"/>
      <c r="Y365" s="254"/>
      <c r="Z365" s="254"/>
      <c r="AA365" s="254"/>
      <c r="AB365" s="254"/>
      <c r="AC365" s="254"/>
      <c r="AD365" s="254"/>
      <c r="AE365" s="254"/>
      <c r="AF365" s="254"/>
      <c r="AG365" s="254"/>
      <c r="AH365" s="254"/>
      <c r="AI365" s="254"/>
      <c r="AJ365" s="254"/>
    </row>
    <row r="366" spans="1:36" s="257" customFormat="1" x14ac:dyDescent="0.3">
      <c r="A366" s="254"/>
      <c r="B366" s="263"/>
      <c r="C366" s="264"/>
      <c r="D366" s="254"/>
      <c r="E366" s="254"/>
      <c r="F366" s="254"/>
      <c r="G366" s="254"/>
      <c r="H366" s="254"/>
      <c r="I366" s="254"/>
      <c r="J366" s="254"/>
      <c r="K366" s="254"/>
      <c r="L366" s="254"/>
      <c r="M366" s="254"/>
      <c r="N366" s="254"/>
      <c r="O366" s="254"/>
      <c r="P366" s="254"/>
      <c r="Q366" s="254"/>
      <c r="R366" s="254"/>
      <c r="S366" s="254"/>
      <c r="T366" s="254"/>
      <c r="U366" s="254"/>
      <c r="V366" s="254"/>
      <c r="W366" s="254"/>
      <c r="X366" s="254"/>
      <c r="Y366" s="254"/>
      <c r="Z366" s="254"/>
      <c r="AA366" s="254"/>
      <c r="AB366" s="254"/>
      <c r="AC366" s="254"/>
      <c r="AD366" s="254"/>
      <c r="AE366" s="254"/>
      <c r="AF366" s="254"/>
      <c r="AG366" s="254"/>
      <c r="AH366" s="254"/>
      <c r="AI366" s="254"/>
      <c r="AJ366" s="254"/>
    </row>
    <row r="367" spans="1:36" s="257" customFormat="1" x14ac:dyDescent="0.3">
      <c r="A367" s="254"/>
      <c r="B367" s="263"/>
      <c r="C367" s="264"/>
      <c r="D367" s="254"/>
      <c r="E367" s="254"/>
      <c r="F367" s="254"/>
      <c r="G367" s="254"/>
      <c r="H367" s="254"/>
      <c r="I367" s="254"/>
      <c r="J367" s="254"/>
      <c r="K367" s="254"/>
      <c r="L367" s="254"/>
      <c r="M367" s="254"/>
      <c r="N367" s="254"/>
      <c r="O367" s="254"/>
      <c r="P367" s="254"/>
      <c r="Q367" s="254"/>
      <c r="R367" s="254"/>
      <c r="S367" s="254"/>
      <c r="T367" s="254"/>
      <c r="U367" s="254"/>
      <c r="V367" s="254"/>
      <c r="W367" s="254"/>
      <c r="X367" s="254"/>
      <c r="Y367" s="254"/>
      <c r="Z367" s="254"/>
      <c r="AA367" s="254"/>
      <c r="AB367" s="254"/>
      <c r="AC367" s="254"/>
      <c r="AD367" s="254"/>
      <c r="AE367" s="254"/>
      <c r="AF367" s="254"/>
      <c r="AG367" s="254"/>
      <c r="AH367" s="254"/>
      <c r="AI367" s="254"/>
      <c r="AJ367" s="254"/>
    </row>
    <row r="368" spans="1:36" s="257" customFormat="1" x14ac:dyDescent="0.3">
      <c r="A368" s="254"/>
      <c r="B368" s="263"/>
      <c r="C368" s="264"/>
      <c r="D368" s="254"/>
      <c r="E368" s="254"/>
      <c r="F368" s="254"/>
      <c r="G368" s="254"/>
      <c r="H368" s="254"/>
      <c r="I368" s="254"/>
      <c r="J368" s="254"/>
      <c r="K368" s="254"/>
      <c r="L368" s="254"/>
      <c r="M368" s="254"/>
      <c r="N368" s="254"/>
      <c r="O368" s="254"/>
      <c r="P368" s="254"/>
      <c r="Q368" s="254"/>
      <c r="R368" s="254"/>
      <c r="S368" s="254"/>
      <c r="T368" s="254"/>
      <c r="U368" s="254"/>
      <c r="V368" s="254"/>
      <c r="W368" s="254"/>
      <c r="X368" s="254"/>
      <c r="Y368" s="254"/>
      <c r="Z368" s="254"/>
      <c r="AA368" s="254"/>
      <c r="AB368" s="254"/>
      <c r="AC368" s="254"/>
      <c r="AD368" s="254"/>
      <c r="AE368" s="254"/>
      <c r="AF368" s="254"/>
      <c r="AG368" s="254"/>
      <c r="AH368" s="254"/>
      <c r="AI368" s="254"/>
      <c r="AJ368" s="254"/>
    </row>
    <row r="369" spans="1:36" s="257" customFormat="1" x14ac:dyDescent="0.3">
      <c r="A369" s="254"/>
      <c r="B369" s="263"/>
      <c r="C369" s="264"/>
      <c r="D369" s="254"/>
      <c r="E369" s="254"/>
      <c r="F369" s="254"/>
      <c r="G369" s="254"/>
      <c r="H369" s="254"/>
      <c r="I369" s="254"/>
      <c r="J369" s="254"/>
      <c r="K369" s="254"/>
      <c r="L369" s="254"/>
      <c r="M369" s="254"/>
      <c r="N369" s="254"/>
      <c r="O369" s="254"/>
      <c r="P369" s="254"/>
      <c r="Q369" s="254"/>
      <c r="R369" s="254"/>
      <c r="S369" s="254"/>
      <c r="T369" s="254"/>
      <c r="U369" s="254"/>
      <c r="V369" s="254"/>
      <c r="W369" s="254"/>
      <c r="X369" s="254"/>
      <c r="Y369" s="254"/>
      <c r="Z369" s="254"/>
      <c r="AA369" s="254"/>
      <c r="AB369" s="254"/>
      <c r="AC369" s="254"/>
      <c r="AD369" s="254"/>
      <c r="AE369" s="254"/>
      <c r="AF369" s="254"/>
      <c r="AG369" s="254"/>
      <c r="AH369" s="254"/>
      <c r="AI369" s="254"/>
      <c r="AJ369" s="254"/>
    </row>
    <row r="370" spans="1:36" s="257" customFormat="1" x14ac:dyDescent="0.3">
      <c r="A370" s="254"/>
      <c r="B370" s="263"/>
      <c r="C370" s="264"/>
      <c r="D370" s="254"/>
      <c r="E370" s="254"/>
      <c r="F370" s="254"/>
      <c r="G370" s="254"/>
      <c r="H370" s="254"/>
      <c r="I370" s="254"/>
      <c r="J370" s="254"/>
      <c r="K370" s="254"/>
      <c r="L370" s="254"/>
      <c r="M370" s="254"/>
      <c r="N370" s="254"/>
      <c r="O370" s="254"/>
      <c r="P370" s="254"/>
      <c r="Q370" s="254"/>
      <c r="R370" s="254"/>
      <c r="S370" s="254"/>
      <c r="T370" s="254"/>
      <c r="U370" s="254"/>
      <c r="V370" s="254"/>
      <c r="W370" s="254"/>
      <c r="X370" s="254"/>
      <c r="Y370" s="254"/>
      <c r="Z370" s="254"/>
      <c r="AA370" s="254"/>
      <c r="AB370" s="254"/>
      <c r="AC370" s="254"/>
      <c r="AD370" s="254"/>
      <c r="AE370" s="254"/>
      <c r="AF370" s="254"/>
      <c r="AG370" s="254"/>
      <c r="AH370" s="254"/>
      <c r="AI370" s="254"/>
      <c r="AJ370" s="254"/>
    </row>
    <row r="371" spans="1:36" s="257" customFormat="1" x14ac:dyDescent="0.3">
      <c r="A371" s="254"/>
      <c r="B371" s="263"/>
      <c r="C371" s="264"/>
      <c r="D371" s="254"/>
      <c r="E371" s="254"/>
      <c r="F371" s="254"/>
      <c r="G371" s="254"/>
      <c r="H371" s="254"/>
      <c r="I371" s="254"/>
      <c r="J371" s="254"/>
      <c r="K371" s="254"/>
      <c r="L371" s="254"/>
      <c r="M371" s="254"/>
      <c r="N371" s="254"/>
      <c r="O371" s="254"/>
      <c r="P371" s="254"/>
      <c r="Q371" s="254"/>
      <c r="R371" s="254"/>
      <c r="S371" s="254"/>
      <c r="T371" s="254"/>
      <c r="U371" s="254"/>
      <c r="V371" s="254"/>
      <c r="W371" s="254"/>
      <c r="X371" s="254"/>
      <c r="Y371" s="254"/>
      <c r="Z371" s="254"/>
      <c r="AA371" s="254"/>
      <c r="AB371" s="254"/>
      <c r="AC371" s="254"/>
      <c r="AD371" s="254"/>
      <c r="AE371" s="254"/>
      <c r="AF371" s="254"/>
      <c r="AG371" s="254"/>
      <c r="AH371" s="254"/>
      <c r="AI371" s="254"/>
      <c r="AJ371" s="254"/>
    </row>
    <row r="372" spans="1:36" s="257" customFormat="1" x14ac:dyDescent="0.3">
      <c r="A372" s="254"/>
      <c r="B372" s="263"/>
      <c r="C372" s="264"/>
      <c r="D372" s="254"/>
      <c r="E372" s="254"/>
      <c r="F372" s="254"/>
      <c r="G372" s="254"/>
      <c r="H372" s="254"/>
      <c r="I372" s="254"/>
      <c r="J372" s="254"/>
      <c r="K372" s="254"/>
      <c r="L372" s="254"/>
      <c r="M372" s="254"/>
      <c r="N372" s="254"/>
      <c r="O372" s="254"/>
      <c r="P372" s="254"/>
      <c r="Q372" s="254"/>
      <c r="R372" s="254"/>
      <c r="S372" s="254"/>
      <c r="T372" s="254"/>
      <c r="U372" s="254"/>
      <c r="V372" s="254"/>
      <c r="W372" s="254"/>
      <c r="X372" s="254"/>
      <c r="Y372" s="254"/>
      <c r="Z372" s="254"/>
      <c r="AA372" s="254"/>
      <c r="AB372" s="254"/>
      <c r="AC372" s="254"/>
      <c r="AD372" s="254"/>
      <c r="AE372" s="254"/>
      <c r="AF372" s="254"/>
      <c r="AG372" s="254"/>
      <c r="AH372" s="254"/>
      <c r="AI372" s="254"/>
      <c r="AJ372" s="254"/>
    </row>
    <row r="373" spans="1:36" s="257" customFormat="1" x14ac:dyDescent="0.3">
      <c r="A373" s="254"/>
      <c r="B373" s="263"/>
      <c r="C373" s="264"/>
      <c r="D373" s="254"/>
      <c r="E373" s="254"/>
      <c r="F373" s="254"/>
      <c r="G373" s="254"/>
      <c r="H373" s="254"/>
      <c r="I373" s="254"/>
      <c r="J373" s="254"/>
      <c r="K373" s="254"/>
      <c r="L373" s="254"/>
      <c r="M373" s="254"/>
      <c r="N373" s="254"/>
      <c r="O373" s="254"/>
      <c r="P373" s="254"/>
      <c r="Q373" s="254"/>
      <c r="R373" s="254"/>
      <c r="S373" s="254"/>
      <c r="T373" s="254"/>
      <c r="U373" s="254"/>
      <c r="V373" s="254"/>
      <c r="W373" s="254"/>
      <c r="X373" s="254"/>
      <c r="Y373" s="254"/>
      <c r="Z373" s="254"/>
      <c r="AA373" s="254"/>
      <c r="AB373" s="254"/>
      <c r="AC373" s="254"/>
      <c r="AD373" s="254"/>
      <c r="AE373" s="254"/>
      <c r="AF373" s="254"/>
      <c r="AG373" s="254"/>
      <c r="AH373" s="254"/>
      <c r="AI373" s="254"/>
      <c r="AJ373" s="254"/>
    </row>
    <row r="374" spans="1:36" s="257" customFormat="1" x14ac:dyDescent="0.3">
      <c r="A374" s="254"/>
      <c r="B374" s="263"/>
      <c r="C374" s="264"/>
      <c r="D374" s="254"/>
      <c r="E374" s="254"/>
      <c r="F374" s="254"/>
      <c r="G374" s="254"/>
      <c r="H374" s="254"/>
      <c r="I374" s="254"/>
      <c r="J374" s="254"/>
      <c r="K374" s="254"/>
      <c r="L374" s="254"/>
      <c r="M374" s="254"/>
      <c r="N374" s="254"/>
      <c r="O374" s="254"/>
      <c r="P374" s="254"/>
      <c r="Q374" s="254"/>
      <c r="R374" s="254"/>
      <c r="S374" s="254"/>
      <c r="T374" s="254"/>
      <c r="U374" s="254"/>
      <c r="V374" s="254"/>
      <c r="W374" s="254"/>
      <c r="X374" s="254"/>
      <c r="Y374" s="254"/>
      <c r="Z374" s="254"/>
      <c r="AA374" s="254"/>
      <c r="AB374" s="254"/>
      <c r="AC374" s="254"/>
      <c r="AD374" s="254"/>
      <c r="AE374" s="254"/>
      <c r="AF374" s="254"/>
      <c r="AG374" s="254"/>
      <c r="AH374" s="254"/>
      <c r="AI374" s="254"/>
      <c r="AJ374" s="254"/>
    </row>
    <row r="375" spans="1:36" s="257" customFormat="1" x14ac:dyDescent="0.3">
      <c r="A375" s="254"/>
      <c r="B375" s="263"/>
      <c r="C375" s="264"/>
      <c r="D375" s="254"/>
      <c r="E375" s="254"/>
      <c r="F375" s="254"/>
      <c r="G375" s="254"/>
      <c r="H375" s="254"/>
      <c r="I375" s="254"/>
      <c r="J375" s="254"/>
      <c r="K375" s="254"/>
      <c r="L375" s="254"/>
      <c r="M375" s="254"/>
      <c r="N375" s="254"/>
      <c r="O375" s="254"/>
      <c r="P375" s="254"/>
      <c r="Q375" s="254"/>
      <c r="R375" s="254"/>
      <c r="S375" s="254"/>
      <c r="T375" s="254"/>
      <c r="U375" s="254"/>
      <c r="V375" s="254"/>
      <c r="W375" s="254"/>
      <c r="X375" s="254"/>
      <c r="Y375" s="254"/>
      <c r="Z375" s="254"/>
      <c r="AA375" s="254"/>
      <c r="AB375" s="254"/>
      <c r="AC375" s="254"/>
      <c r="AD375" s="254"/>
      <c r="AE375" s="254"/>
      <c r="AF375" s="254"/>
      <c r="AG375" s="254"/>
      <c r="AH375" s="254"/>
      <c r="AI375" s="254"/>
      <c r="AJ375" s="254"/>
    </row>
    <row r="376" spans="1:36" s="257" customFormat="1" x14ac:dyDescent="0.3">
      <c r="A376" s="254"/>
      <c r="B376" s="263"/>
      <c r="C376" s="264"/>
      <c r="D376" s="254"/>
      <c r="E376" s="254"/>
      <c r="F376" s="254"/>
      <c r="G376" s="254"/>
      <c r="H376" s="254"/>
      <c r="I376" s="254"/>
      <c r="J376" s="254"/>
      <c r="K376" s="254"/>
      <c r="L376" s="254"/>
      <c r="M376" s="254"/>
      <c r="N376" s="254"/>
      <c r="O376" s="254"/>
      <c r="P376" s="254"/>
      <c r="Q376" s="254"/>
      <c r="R376" s="254"/>
      <c r="S376" s="254"/>
      <c r="T376" s="254"/>
      <c r="U376" s="254"/>
      <c r="V376" s="254"/>
      <c r="W376" s="254"/>
      <c r="X376" s="254"/>
      <c r="Y376" s="254"/>
      <c r="Z376" s="254"/>
      <c r="AA376" s="254"/>
      <c r="AB376" s="254"/>
      <c r="AC376" s="254"/>
      <c r="AD376" s="254"/>
      <c r="AE376" s="254"/>
      <c r="AF376" s="254"/>
      <c r="AG376" s="254"/>
      <c r="AH376" s="254"/>
      <c r="AI376" s="254"/>
      <c r="AJ376" s="254"/>
    </row>
    <row r="377" spans="1:36" s="257" customFormat="1" x14ac:dyDescent="0.3">
      <c r="A377" s="254"/>
      <c r="B377" s="263"/>
      <c r="C377" s="26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254"/>
      <c r="AF377" s="254"/>
      <c r="AG377" s="254"/>
      <c r="AH377" s="254"/>
      <c r="AI377" s="254"/>
      <c r="AJ377" s="254"/>
    </row>
    <row r="378" spans="1:36" s="257" customFormat="1" x14ac:dyDescent="0.3">
      <c r="A378" s="254"/>
      <c r="B378" s="263"/>
      <c r="C378" s="264"/>
      <c r="D378" s="254"/>
      <c r="E378" s="254"/>
      <c r="F378" s="254"/>
      <c r="G378" s="254"/>
      <c r="H378" s="254"/>
      <c r="I378" s="254"/>
      <c r="J378" s="254"/>
      <c r="K378" s="254"/>
      <c r="L378" s="254"/>
      <c r="M378" s="254"/>
      <c r="N378" s="254"/>
      <c r="O378" s="254"/>
      <c r="P378" s="254"/>
      <c r="Q378" s="254"/>
      <c r="R378" s="254"/>
      <c r="S378" s="254"/>
      <c r="T378" s="254"/>
      <c r="U378" s="254"/>
      <c r="V378" s="254"/>
      <c r="W378" s="254"/>
      <c r="X378" s="254"/>
      <c r="Y378" s="254"/>
      <c r="Z378" s="254"/>
      <c r="AA378" s="254"/>
      <c r="AB378" s="254"/>
      <c r="AC378" s="254"/>
      <c r="AD378" s="254"/>
      <c r="AE378" s="254"/>
      <c r="AF378" s="254"/>
      <c r="AG378" s="254"/>
      <c r="AH378" s="254"/>
      <c r="AI378" s="254"/>
      <c r="AJ378" s="254"/>
    </row>
    <row r="379" spans="1:36" s="257" customFormat="1" x14ac:dyDescent="0.3">
      <c r="A379" s="254"/>
      <c r="B379" s="263"/>
      <c r="C379" s="264"/>
      <c r="D379" s="254"/>
      <c r="E379" s="254"/>
      <c r="F379" s="254"/>
      <c r="G379" s="254"/>
      <c r="H379" s="254"/>
      <c r="I379" s="254"/>
      <c r="J379" s="254"/>
      <c r="K379" s="254"/>
      <c r="L379" s="254"/>
      <c r="M379" s="254"/>
      <c r="N379" s="254"/>
      <c r="O379" s="254"/>
      <c r="P379" s="254"/>
      <c r="Q379" s="254"/>
      <c r="R379" s="254"/>
      <c r="S379" s="254"/>
      <c r="T379" s="254"/>
      <c r="U379" s="254"/>
      <c r="V379" s="254"/>
      <c r="W379" s="254"/>
      <c r="X379" s="254"/>
      <c r="Y379" s="254"/>
      <c r="Z379" s="254"/>
      <c r="AA379" s="254"/>
      <c r="AB379" s="254"/>
      <c r="AC379" s="254"/>
      <c r="AD379" s="254"/>
      <c r="AE379" s="254"/>
      <c r="AF379" s="254"/>
      <c r="AG379" s="254"/>
      <c r="AH379" s="254"/>
      <c r="AI379" s="254"/>
      <c r="AJ379" s="254"/>
    </row>
    <row r="380" spans="1:36" s="257" customFormat="1" x14ac:dyDescent="0.3">
      <c r="A380" s="254"/>
      <c r="B380" s="263"/>
      <c r="C380" s="264"/>
      <c r="D380" s="254"/>
      <c r="E380" s="254"/>
      <c r="F380" s="254"/>
      <c r="G380" s="254"/>
      <c r="H380" s="254"/>
      <c r="I380" s="254"/>
      <c r="J380" s="254"/>
      <c r="K380" s="254"/>
      <c r="L380" s="254"/>
      <c r="M380" s="254"/>
      <c r="N380" s="254"/>
      <c r="O380" s="254"/>
      <c r="P380" s="254"/>
      <c r="Q380" s="254"/>
      <c r="R380" s="254"/>
      <c r="S380" s="254"/>
      <c r="T380" s="254"/>
      <c r="U380" s="254"/>
      <c r="V380" s="254"/>
      <c r="W380" s="254"/>
      <c r="X380" s="254"/>
      <c r="Y380" s="254"/>
      <c r="Z380" s="254"/>
      <c r="AA380" s="254"/>
      <c r="AB380" s="254"/>
      <c r="AC380" s="254"/>
      <c r="AD380" s="254"/>
      <c r="AE380" s="254"/>
      <c r="AF380" s="254"/>
      <c r="AG380" s="254"/>
      <c r="AH380" s="254"/>
      <c r="AI380" s="254"/>
      <c r="AJ380" s="254"/>
    </row>
    <row r="381" spans="1:36" s="257" customFormat="1" x14ac:dyDescent="0.3">
      <c r="A381" s="254"/>
      <c r="B381" s="263"/>
      <c r="C381" s="264"/>
      <c r="D381" s="254"/>
      <c r="E381" s="254"/>
      <c r="F381" s="254"/>
      <c r="G381" s="254"/>
      <c r="H381" s="254"/>
      <c r="I381" s="254"/>
      <c r="J381" s="254"/>
      <c r="K381" s="254"/>
      <c r="L381" s="254"/>
      <c r="M381" s="254"/>
      <c r="N381" s="254"/>
      <c r="O381" s="254"/>
      <c r="P381" s="254"/>
      <c r="Q381" s="254"/>
      <c r="R381" s="254"/>
      <c r="S381" s="254"/>
      <c r="T381" s="254"/>
      <c r="U381" s="254"/>
      <c r="V381" s="254"/>
      <c r="W381" s="254"/>
      <c r="X381" s="254"/>
      <c r="Y381" s="254"/>
      <c r="Z381" s="254"/>
      <c r="AA381" s="254"/>
      <c r="AB381" s="254"/>
      <c r="AC381" s="254"/>
      <c r="AD381" s="254"/>
      <c r="AE381" s="254"/>
      <c r="AF381" s="254"/>
      <c r="AG381" s="254"/>
      <c r="AH381" s="254"/>
      <c r="AI381" s="254"/>
      <c r="AJ381" s="254"/>
    </row>
    <row r="382" spans="1:36" s="257" customFormat="1" x14ac:dyDescent="0.3">
      <c r="A382" s="254"/>
      <c r="B382" s="263"/>
      <c r="C382" s="264"/>
      <c r="D382" s="254"/>
      <c r="E382" s="254"/>
      <c r="F382" s="254"/>
      <c r="G382" s="254"/>
      <c r="H382" s="254"/>
      <c r="I382" s="254"/>
      <c r="J382" s="254"/>
      <c r="K382" s="254"/>
      <c r="L382" s="254"/>
      <c r="M382" s="254"/>
      <c r="N382" s="254"/>
      <c r="O382" s="254"/>
      <c r="P382" s="254"/>
      <c r="Q382" s="254"/>
      <c r="R382" s="254"/>
      <c r="S382" s="254"/>
      <c r="T382" s="254"/>
      <c r="U382" s="254"/>
      <c r="V382" s="254"/>
      <c r="W382" s="254"/>
      <c r="X382" s="254"/>
      <c r="Y382" s="254"/>
      <c r="Z382" s="254"/>
      <c r="AA382" s="254"/>
      <c r="AB382" s="254"/>
      <c r="AC382" s="254"/>
      <c r="AD382" s="254"/>
      <c r="AE382" s="254"/>
      <c r="AF382" s="254"/>
      <c r="AG382" s="254"/>
      <c r="AH382" s="254"/>
      <c r="AI382" s="254"/>
      <c r="AJ382" s="254"/>
    </row>
    <row r="383" spans="1:36" s="257" customFormat="1" x14ac:dyDescent="0.3">
      <c r="A383" s="254"/>
      <c r="B383" s="263"/>
      <c r="C383" s="264"/>
      <c r="D383" s="254"/>
      <c r="E383" s="254"/>
      <c r="F383" s="254"/>
      <c r="G383" s="254"/>
      <c r="H383" s="254"/>
      <c r="I383" s="254"/>
      <c r="J383" s="254"/>
      <c r="K383" s="254"/>
      <c r="L383" s="254"/>
      <c r="M383" s="254"/>
      <c r="N383" s="254"/>
      <c r="O383" s="254"/>
      <c r="P383" s="254"/>
      <c r="Q383" s="254"/>
      <c r="R383" s="254"/>
      <c r="S383" s="254"/>
      <c r="T383" s="254"/>
      <c r="U383" s="254"/>
      <c r="V383" s="254"/>
      <c r="W383" s="254"/>
      <c r="X383" s="254"/>
      <c r="Y383" s="254"/>
      <c r="Z383" s="254"/>
      <c r="AA383" s="254"/>
      <c r="AB383" s="254"/>
      <c r="AC383" s="254"/>
      <c r="AD383" s="254"/>
      <c r="AE383" s="254"/>
      <c r="AF383" s="254"/>
      <c r="AG383" s="254"/>
      <c r="AH383" s="254"/>
      <c r="AI383" s="254"/>
      <c r="AJ383" s="254"/>
    </row>
    <row r="384" spans="1:36" s="257" customFormat="1" x14ac:dyDescent="0.3">
      <c r="A384" s="254"/>
      <c r="B384" s="263"/>
      <c r="C384" s="264"/>
      <c r="D384" s="254"/>
      <c r="E384" s="254"/>
      <c r="F384" s="254"/>
      <c r="G384" s="254"/>
      <c r="H384" s="254"/>
      <c r="I384" s="254"/>
      <c r="J384" s="254"/>
      <c r="K384" s="254"/>
      <c r="L384" s="254"/>
      <c r="M384" s="254"/>
      <c r="N384" s="254"/>
      <c r="O384" s="254"/>
      <c r="P384" s="254"/>
      <c r="Q384" s="254"/>
      <c r="R384" s="254"/>
      <c r="S384" s="254"/>
      <c r="T384" s="254"/>
      <c r="U384" s="254"/>
      <c r="V384" s="254"/>
      <c r="W384" s="254"/>
      <c r="X384" s="254"/>
      <c r="Y384" s="254"/>
      <c r="Z384" s="254"/>
      <c r="AA384" s="254"/>
      <c r="AB384" s="254"/>
      <c r="AC384" s="254"/>
      <c r="AD384" s="254"/>
      <c r="AE384" s="254"/>
      <c r="AF384" s="254"/>
      <c r="AG384" s="254"/>
      <c r="AH384" s="254"/>
      <c r="AI384" s="254"/>
      <c r="AJ384" s="254"/>
    </row>
    <row r="385" spans="1:36" s="257" customFormat="1" x14ac:dyDescent="0.3">
      <c r="A385" s="254"/>
      <c r="B385" s="263"/>
      <c r="C385" s="264"/>
      <c r="D385" s="254"/>
      <c r="E385" s="254"/>
      <c r="F385" s="254"/>
      <c r="G385" s="254"/>
      <c r="H385" s="254"/>
      <c r="I385" s="254"/>
      <c r="J385" s="254"/>
      <c r="K385" s="254"/>
      <c r="L385" s="254"/>
      <c r="M385" s="254"/>
      <c r="N385" s="254"/>
      <c r="O385" s="254"/>
      <c r="P385" s="254"/>
      <c r="Q385" s="254"/>
      <c r="R385" s="254"/>
      <c r="S385" s="254"/>
      <c r="T385" s="254"/>
      <c r="U385" s="254"/>
      <c r="V385" s="254"/>
      <c r="W385" s="254"/>
      <c r="X385" s="254"/>
      <c r="Y385" s="254"/>
      <c r="Z385" s="254"/>
      <c r="AA385" s="254"/>
      <c r="AB385" s="254"/>
      <c r="AC385" s="254"/>
      <c r="AD385" s="254"/>
      <c r="AE385" s="254"/>
      <c r="AF385" s="254"/>
      <c r="AG385" s="254"/>
      <c r="AH385" s="254"/>
      <c r="AI385" s="254"/>
      <c r="AJ385" s="254"/>
    </row>
    <row r="386" spans="1:36" s="257" customFormat="1" x14ac:dyDescent="0.3">
      <c r="A386" s="254"/>
      <c r="B386" s="263"/>
      <c r="C386" s="264"/>
      <c r="D386" s="254"/>
      <c r="E386" s="254"/>
      <c r="F386" s="254"/>
      <c r="G386" s="254"/>
      <c r="H386" s="254"/>
      <c r="I386" s="254"/>
      <c r="J386" s="254"/>
      <c r="K386" s="254"/>
      <c r="L386" s="254"/>
      <c r="M386" s="254"/>
      <c r="N386" s="254"/>
      <c r="O386" s="254"/>
      <c r="P386" s="254"/>
      <c r="Q386" s="254"/>
      <c r="R386" s="254"/>
      <c r="S386" s="254"/>
      <c r="T386" s="254"/>
      <c r="U386" s="254"/>
      <c r="V386" s="254"/>
      <c r="W386" s="254"/>
      <c r="X386" s="254"/>
      <c r="Y386" s="254"/>
      <c r="Z386" s="254"/>
      <c r="AA386" s="254"/>
      <c r="AB386" s="254"/>
      <c r="AC386" s="254"/>
      <c r="AD386" s="254"/>
      <c r="AE386" s="254"/>
      <c r="AF386" s="254"/>
      <c r="AG386" s="254"/>
      <c r="AH386" s="254"/>
      <c r="AI386" s="254"/>
      <c r="AJ386" s="254"/>
    </row>
    <row r="387" spans="1:36" s="257" customFormat="1" x14ac:dyDescent="0.3">
      <c r="A387" s="254"/>
      <c r="B387" s="263"/>
      <c r="C387" s="264"/>
      <c r="D387" s="254"/>
      <c r="E387" s="254"/>
      <c r="F387" s="254"/>
      <c r="G387" s="254"/>
      <c r="H387" s="254"/>
      <c r="I387" s="254"/>
      <c r="J387" s="254"/>
      <c r="K387" s="254"/>
      <c r="L387" s="254"/>
      <c r="M387" s="254"/>
      <c r="N387" s="254"/>
      <c r="O387" s="254"/>
      <c r="P387" s="254"/>
      <c r="Q387" s="254"/>
      <c r="R387" s="254"/>
      <c r="S387" s="254"/>
      <c r="T387" s="254"/>
      <c r="U387" s="254"/>
      <c r="V387" s="254"/>
      <c r="W387" s="254"/>
      <c r="X387" s="254"/>
      <c r="Y387" s="254"/>
      <c r="Z387" s="254"/>
      <c r="AA387" s="254"/>
      <c r="AB387" s="254"/>
      <c r="AC387" s="254"/>
      <c r="AD387" s="254"/>
      <c r="AE387" s="254"/>
      <c r="AF387" s="254"/>
      <c r="AG387" s="254"/>
      <c r="AH387" s="254"/>
      <c r="AI387" s="254"/>
      <c r="AJ387" s="254"/>
    </row>
    <row r="388" spans="1:36" s="257" customFormat="1" x14ac:dyDescent="0.3">
      <c r="A388" s="254"/>
      <c r="B388" s="263"/>
      <c r="C388" s="264"/>
      <c r="D388" s="254"/>
      <c r="E388" s="254"/>
      <c r="F388" s="254"/>
      <c r="G388" s="254"/>
      <c r="H388" s="254"/>
      <c r="I388" s="254"/>
      <c r="J388" s="254"/>
      <c r="K388" s="254"/>
      <c r="L388" s="254"/>
      <c r="M388" s="254"/>
      <c r="N388" s="254"/>
      <c r="O388" s="254"/>
      <c r="P388" s="254"/>
      <c r="Q388" s="254"/>
      <c r="R388" s="254"/>
      <c r="S388" s="254"/>
      <c r="T388" s="254"/>
      <c r="U388" s="254"/>
      <c r="V388" s="254"/>
      <c r="W388" s="254"/>
      <c r="X388" s="254"/>
      <c r="Y388" s="254"/>
      <c r="Z388" s="254"/>
      <c r="AA388" s="254"/>
      <c r="AB388" s="254"/>
      <c r="AC388" s="254"/>
      <c r="AD388" s="254"/>
      <c r="AE388" s="254"/>
      <c r="AF388" s="254"/>
      <c r="AG388" s="254"/>
      <c r="AH388" s="254"/>
      <c r="AI388" s="254"/>
      <c r="AJ388" s="254"/>
    </row>
    <row r="389" spans="1:36" s="257" customFormat="1" x14ac:dyDescent="0.3">
      <c r="A389" s="254"/>
      <c r="B389" s="263"/>
      <c r="C389" s="264"/>
      <c r="D389" s="254"/>
      <c r="E389" s="254"/>
      <c r="F389" s="254"/>
      <c r="G389" s="254"/>
      <c r="H389" s="254"/>
      <c r="I389" s="254"/>
      <c r="J389" s="254"/>
      <c r="K389" s="254"/>
      <c r="L389" s="254"/>
      <c r="M389" s="254"/>
      <c r="N389" s="254"/>
      <c r="O389" s="254"/>
      <c r="P389" s="254"/>
      <c r="Q389" s="254"/>
      <c r="R389" s="254"/>
      <c r="S389" s="254"/>
      <c r="T389" s="254"/>
      <c r="U389" s="254"/>
      <c r="V389" s="254"/>
      <c r="W389" s="254"/>
      <c r="X389" s="254"/>
      <c r="Y389" s="254"/>
      <c r="Z389" s="254"/>
      <c r="AA389" s="254"/>
      <c r="AB389" s="254"/>
      <c r="AC389" s="254"/>
      <c r="AD389" s="254"/>
      <c r="AE389" s="254"/>
      <c r="AF389" s="254"/>
      <c r="AG389" s="254"/>
      <c r="AH389" s="254"/>
      <c r="AI389" s="254"/>
      <c r="AJ389" s="254"/>
    </row>
    <row r="390" spans="1:36" s="257" customFormat="1" x14ac:dyDescent="0.3">
      <c r="A390" s="254"/>
      <c r="B390" s="263"/>
      <c r="C390" s="264"/>
      <c r="D390" s="254"/>
      <c r="E390" s="254"/>
      <c r="F390" s="254"/>
      <c r="G390" s="254"/>
      <c r="H390" s="254"/>
      <c r="I390" s="254"/>
      <c r="J390" s="254"/>
      <c r="K390" s="254"/>
      <c r="L390" s="254"/>
      <c r="M390" s="254"/>
      <c r="N390" s="254"/>
      <c r="O390" s="254"/>
      <c r="P390" s="254"/>
      <c r="Q390" s="254"/>
      <c r="R390" s="254"/>
      <c r="S390" s="254"/>
      <c r="T390" s="254"/>
      <c r="U390" s="254"/>
      <c r="V390" s="254"/>
      <c r="W390" s="254"/>
      <c r="X390" s="254"/>
      <c r="Y390" s="254"/>
      <c r="Z390" s="254"/>
      <c r="AA390" s="254"/>
      <c r="AB390" s="254"/>
      <c r="AC390" s="254"/>
      <c r="AD390" s="254"/>
      <c r="AE390" s="254"/>
      <c r="AF390" s="254"/>
      <c r="AG390" s="254"/>
      <c r="AH390" s="254"/>
      <c r="AI390" s="254"/>
      <c r="AJ390" s="254"/>
    </row>
    <row r="391" spans="1:36" s="257" customFormat="1" x14ac:dyDescent="0.3">
      <c r="A391" s="254"/>
      <c r="B391" s="263"/>
      <c r="C391" s="264"/>
      <c r="D391" s="254"/>
      <c r="E391" s="254"/>
      <c r="F391" s="254"/>
      <c r="G391" s="254"/>
      <c r="H391" s="254"/>
      <c r="I391" s="254"/>
      <c r="J391" s="254"/>
      <c r="K391" s="254"/>
      <c r="L391" s="254"/>
      <c r="M391" s="254"/>
      <c r="N391" s="254"/>
      <c r="O391" s="254"/>
      <c r="P391" s="254"/>
      <c r="Q391" s="254"/>
      <c r="R391" s="254"/>
      <c r="S391" s="254"/>
      <c r="T391" s="254"/>
      <c r="U391" s="254"/>
      <c r="V391" s="254"/>
      <c r="W391" s="254"/>
      <c r="X391" s="254"/>
      <c r="Y391" s="254"/>
      <c r="Z391" s="254"/>
      <c r="AA391" s="254"/>
      <c r="AB391" s="254"/>
      <c r="AC391" s="254"/>
      <c r="AD391" s="254"/>
      <c r="AE391" s="254"/>
      <c r="AF391" s="254"/>
      <c r="AG391" s="254"/>
      <c r="AH391" s="254"/>
      <c r="AI391" s="254"/>
      <c r="AJ391" s="254"/>
    </row>
    <row r="392" spans="1:36" s="257" customFormat="1" x14ac:dyDescent="0.3">
      <c r="A392" s="254"/>
      <c r="B392" s="263"/>
      <c r="C392" s="264"/>
      <c r="D392" s="254"/>
      <c r="E392" s="254"/>
      <c r="F392" s="254"/>
      <c r="G392" s="254"/>
      <c r="H392" s="254"/>
      <c r="I392" s="254"/>
      <c r="J392" s="254"/>
      <c r="K392" s="254"/>
      <c r="L392" s="254"/>
      <c r="M392" s="254"/>
      <c r="N392" s="254"/>
      <c r="O392" s="254"/>
      <c r="P392" s="254"/>
      <c r="Q392" s="254"/>
      <c r="R392" s="254"/>
      <c r="S392" s="254"/>
      <c r="T392" s="254"/>
      <c r="U392" s="254"/>
      <c r="V392" s="254"/>
      <c r="W392" s="254"/>
      <c r="X392" s="254"/>
      <c r="Y392" s="254"/>
      <c r="Z392" s="254"/>
      <c r="AA392" s="254"/>
      <c r="AB392" s="254"/>
      <c r="AC392" s="254"/>
      <c r="AD392" s="254"/>
      <c r="AE392" s="254"/>
      <c r="AF392" s="254"/>
      <c r="AG392" s="254"/>
      <c r="AH392" s="254"/>
      <c r="AI392" s="254"/>
      <c r="AJ392" s="254"/>
    </row>
    <row r="393" spans="1:36" s="257" customFormat="1" x14ac:dyDescent="0.3">
      <c r="A393" s="254"/>
      <c r="B393" s="263"/>
      <c r="C393" s="264"/>
      <c r="D393" s="254"/>
      <c r="E393" s="254"/>
      <c r="F393" s="254"/>
      <c r="G393" s="254"/>
      <c r="H393" s="254"/>
      <c r="I393" s="254"/>
      <c r="J393" s="254"/>
      <c r="K393" s="254"/>
      <c r="L393" s="254"/>
      <c r="M393" s="254"/>
      <c r="N393" s="254"/>
      <c r="O393" s="254"/>
      <c r="P393" s="254"/>
      <c r="Q393" s="254"/>
      <c r="R393" s="254"/>
      <c r="S393" s="254"/>
      <c r="T393" s="254"/>
      <c r="U393" s="254"/>
      <c r="V393" s="254"/>
      <c r="W393" s="254"/>
      <c r="X393" s="254"/>
      <c r="Y393" s="254"/>
      <c r="Z393" s="254"/>
      <c r="AA393" s="254"/>
      <c r="AB393" s="254"/>
      <c r="AC393" s="254"/>
      <c r="AD393" s="254"/>
      <c r="AE393" s="254"/>
      <c r="AF393" s="254"/>
      <c r="AG393" s="254"/>
      <c r="AH393" s="254"/>
      <c r="AI393" s="254"/>
      <c r="AJ393" s="254"/>
    </row>
    <row r="394" spans="1:36" s="257" customFormat="1" x14ac:dyDescent="0.3">
      <c r="A394" s="254"/>
      <c r="B394" s="263"/>
      <c r="C394" s="264"/>
      <c r="D394" s="254"/>
      <c r="E394" s="254"/>
      <c r="F394" s="254"/>
      <c r="G394" s="254"/>
      <c r="H394" s="254"/>
      <c r="I394" s="254"/>
      <c r="J394" s="254"/>
      <c r="K394" s="254"/>
      <c r="L394" s="254"/>
      <c r="M394" s="254"/>
      <c r="N394" s="254"/>
      <c r="O394" s="254"/>
      <c r="P394" s="254"/>
      <c r="Q394" s="254"/>
      <c r="R394" s="254"/>
      <c r="S394" s="254"/>
      <c r="T394" s="254"/>
      <c r="U394" s="254"/>
      <c r="V394" s="254"/>
      <c r="W394" s="254"/>
      <c r="X394" s="254"/>
      <c r="Y394" s="254"/>
      <c r="Z394" s="254"/>
      <c r="AA394" s="254"/>
      <c r="AB394" s="254"/>
      <c r="AC394" s="254"/>
      <c r="AD394" s="254"/>
      <c r="AE394" s="254"/>
      <c r="AF394" s="254"/>
      <c r="AG394" s="254"/>
      <c r="AH394" s="254"/>
      <c r="AI394" s="254"/>
      <c r="AJ394" s="254"/>
    </row>
    <row r="395" spans="1:36" s="257" customFormat="1" x14ac:dyDescent="0.3">
      <c r="A395" s="254"/>
      <c r="B395" s="263"/>
      <c r="C395" s="264"/>
      <c r="D395" s="254"/>
      <c r="E395" s="254"/>
      <c r="F395" s="254"/>
      <c r="G395" s="254"/>
      <c r="H395" s="254"/>
      <c r="I395" s="254"/>
      <c r="J395" s="254"/>
      <c r="K395" s="254"/>
      <c r="L395" s="254"/>
      <c r="M395" s="254"/>
      <c r="N395" s="254"/>
      <c r="O395" s="254"/>
      <c r="P395" s="254"/>
      <c r="Q395" s="254"/>
      <c r="R395" s="254"/>
      <c r="S395" s="254"/>
      <c r="T395" s="254"/>
      <c r="U395" s="254"/>
      <c r="V395" s="254"/>
      <c r="W395" s="254"/>
      <c r="X395" s="254"/>
      <c r="Y395" s="254"/>
      <c r="Z395" s="254"/>
      <c r="AA395" s="254"/>
      <c r="AB395" s="254"/>
      <c r="AC395" s="254"/>
      <c r="AD395" s="254"/>
      <c r="AE395" s="254"/>
      <c r="AF395" s="254"/>
      <c r="AG395" s="254"/>
      <c r="AH395" s="254"/>
      <c r="AI395" s="254"/>
      <c r="AJ395" s="254"/>
    </row>
    <row r="396" spans="1:36" s="257" customFormat="1" x14ac:dyDescent="0.3">
      <c r="A396" s="254"/>
      <c r="B396" s="263"/>
      <c r="C396" s="264"/>
      <c r="D396" s="254"/>
      <c r="E396" s="254"/>
      <c r="F396" s="254"/>
      <c r="G396" s="254"/>
      <c r="H396" s="254"/>
      <c r="I396" s="254"/>
      <c r="J396" s="254"/>
      <c r="K396" s="254"/>
      <c r="L396" s="254"/>
      <c r="M396" s="254"/>
      <c r="N396" s="254"/>
      <c r="O396" s="254"/>
      <c r="P396" s="254"/>
      <c r="Q396" s="254"/>
      <c r="R396" s="254"/>
      <c r="S396" s="254"/>
      <c r="T396" s="254"/>
      <c r="U396" s="254"/>
      <c r="V396" s="254"/>
      <c r="W396" s="254"/>
      <c r="X396" s="254"/>
      <c r="Y396" s="254"/>
      <c r="Z396" s="254"/>
      <c r="AA396" s="254"/>
      <c r="AB396" s="254"/>
      <c r="AC396" s="254"/>
      <c r="AD396" s="254"/>
      <c r="AE396" s="254"/>
      <c r="AF396" s="254"/>
      <c r="AG396" s="254"/>
      <c r="AH396" s="254"/>
      <c r="AI396" s="254"/>
      <c r="AJ396" s="254"/>
    </row>
    <row r="397" spans="1:36" s="257" customFormat="1" x14ac:dyDescent="0.3">
      <c r="A397" s="254"/>
      <c r="B397" s="263"/>
      <c r="C397" s="264"/>
      <c r="D397" s="254"/>
      <c r="E397" s="254"/>
      <c r="F397" s="254"/>
      <c r="G397" s="254"/>
      <c r="H397" s="254"/>
      <c r="I397" s="254"/>
      <c r="J397" s="254"/>
      <c r="K397" s="254"/>
      <c r="L397" s="254"/>
      <c r="M397" s="254"/>
      <c r="N397" s="254"/>
      <c r="O397" s="254"/>
      <c r="P397" s="254"/>
      <c r="Q397" s="254"/>
      <c r="R397" s="254"/>
      <c r="S397" s="254"/>
      <c r="T397" s="254"/>
      <c r="U397" s="254"/>
      <c r="V397" s="254"/>
      <c r="W397" s="254"/>
      <c r="X397" s="254"/>
      <c r="Y397" s="254"/>
      <c r="Z397" s="254"/>
      <c r="AA397" s="254"/>
      <c r="AB397" s="254"/>
      <c r="AC397" s="254"/>
      <c r="AD397" s="254"/>
      <c r="AE397" s="254"/>
      <c r="AF397" s="254"/>
      <c r="AG397" s="254"/>
      <c r="AH397" s="254"/>
      <c r="AI397" s="254"/>
      <c r="AJ397" s="254"/>
    </row>
    <row r="398" spans="1:36" s="257" customFormat="1" x14ac:dyDescent="0.3">
      <c r="A398" s="254"/>
      <c r="B398" s="263"/>
      <c r="C398" s="264"/>
      <c r="D398" s="254"/>
      <c r="E398" s="254"/>
      <c r="F398" s="254"/>
      <c r="G398" s="254"/>
      <c r="H398" s="254"/>
      <c r="I398" s="254"/>
      <c r="J398" s="254"/>
      <c r="K398" s="254"/>
      <c r="L398" s="254"/>
      <c r="M398" s="254"/>
      <c r="N398" s="254"/>
      <c r="O398" s="254"/>
      <c r="P398" s="254"/>
      <c r="Q398" s="254"/>
      <c r="R398" s="254"/>
      <c r="S398" s="254"/>
      <c r="T398" s="254"/>
      <c r="U398" s="254"/>
      <c r="V398" s="254"/>
      <c r="W398" s="254"/>
      <c r="X398" s="254"/>
      <c r="Y398" s="254"/>
      <c r="Z398" s="254"/>
      <c r="AA398" s="254"/>
      <c r="AB398" s="254"/>
      <c r="AC398" s="254"/>
      <c r="AD398" s="254"/>
      <c r="AE398" s="254"/>
      <c r="AF398" s="254"/>
      <c r="AG398" s="254"/>
      <c r="AH398" s="254"/>
      <c r="AI398" s="254"/>
      <c r="AJ398" s="254"/>
    </row>
    <row r="399" spans="1:36" s="257" customFormat="1" x14ac:dyDescent="0.3">
      <c r="A399" s="254"/>
      <c r="B399" s="263"/>
      <c r="C399" s="264"/>
      <c r="D399" s="254"/>
      <c r="E399" s="254"/>
      <c r="F399" s="254"/>
      <c r="G399" s="254"/>
      <c r="H399" s="254"/>
      <c r="I399" s="254"/>
      <c r="J399" s="254"/>
      <c r="K399" s="254"/>
      <c r="L399" s="254"/>
      <c r="M399" s="254"/>
      <c r="N399" s="254"/>
      <c r="O399" s="254"/>
      <c r="P399" s="254"/>
      <c r="Q399" s="254"/>
      <c r="R399" s="254"/>
      <c r="S399" s="254"/>
      <c r="T399" s="254"/>
      <c r="U399" s="254"/>
      <c r="V399" s="254"/>
      <c r="W399" s="254"/>
      <c r="X399" s="254"/>
      <c r="Y399" s="254"/>
      <c r="Z399" s="254"/>
      <c r="AA399" s="254"/>
      <c r="AB399" s="254"/>
      <c r="AC399" s="254"/>
      <c r="AD399" s="254"/>
      <c r="AE399" s="254"/>
      <c r="AF399" s="254"/>
      <c r="AG399" s="254"/>
      <c r="AH399" s="254"/>
      <c r="AI399" s="254"/>
      <c r="AJ399" s="254"/>
    </row>
    <row r="400" spans="1:36" s="257" customFormat="1" x14ac:dyDescent="0.3">
      <c r="A400" s="254"/>
      <c r="B400" s="263"/>
      <c r="C400" s="264"/>
      <c r="D400" s="254"/>
      <c r="E400" s="254"/>
      <c r="F400" s="254"/>
      <c r="G400" s="254"/>
      <c r="H400" s="254"/>
      <c r="I400" s="254"/>
      <c r="J400" s="254"/>
      <c r="K400" s="254"/>
      <c r="L400" s="254"/>
      <c r="M400" s="254"/>
      <c r="N400" s="254"/>
      <c r="O400" s="254"/>
      <c r="P400" s="254"/>
      <c r="Q400" s="254"/>
      <c r="R400" s="254"/>
      <c r="S400" s="254"/>
      <c r="T400" s="254"/>
      <c r="U400" s="254"/>
      <c r="V400" s="254"/>
      <c r="W400" s="254"/>
      <c r="X400" s="254"/>
      <c r="Y400" s="254"/>
      <c r="Z400" s="254"/>
      <c r="AA400" s="254"/>
      <c r="AB400" s="254"/>
      <c r="AC400" s="254"/>
      <c r="AD400" s="254"/>
      <c r="AE400" s="254"/>
      <c r="AF400" s="254"/>
      <c r="AG400" s="254"/>
      <c r="AH400" s="254"/>
      <c r="AI400" s="254"/>
      <c r="AJ400" s="254"/>
    </row>
    <row r="401" spans="1:36" s="257" customFormat="1" x14ac:dyDescent="0.3">
      <c r="A401" s="254"/>
      <c r="B401" s="263"/>
      <c r="C401" s="264"/>
      <c r="D401" s="254"/>
      <c r="E401" s="254"/>
      <c r="F401" s="254"/>
      <c r="G401" s="254"/>
      <c r="H401" s="254"/>
      <c r="I401" s="254"/>
      <c r="J401" s="254"/>
      <c r="K401" s="254"/>
      <c r="L401" s="254"/>
      <c r="M401" s="254"/>
      <c r="N401" s="254"/>
      <c r="O401" s="254"/>
      <c r="P401" s="254"/>
      <c r="Q401" s="254"/>
      <c r="R401" s="254"/>
      <c r="S401" s="254"/>
      <c r="T401" s="254"/>
      <c r="U401" s="254"/>
      <c r="V401" s="254"/>
      <c r="W401" s="254"/>
      <c r="X401" s="254"/>
      <c r="Y401" s="254"/>
      <c r="Z401" s="254"/>
      <c r="AA401" s="254"/>
      <c r="AB401" s="254"/>
      <c r="AC401" s="254"/>
      <c r="AD401" s="254"/>
      <c r="AE401" s="254"/>
      <c r="AF401" s="254"/>
      <c r="AG401" s="254"/>
      <c r="AH401" s="254"/>
      <c r="AI401" s="254"/>
      <c r="AJ401" s="254"/>
    </row>
    <row r="402" spans="1:36" s="257" customFormat="1" x14ac:dyDescent="0.3">
      <c r="A402" s="254"/>
      <c r="B402" s="263"/>
      <c r="C402" s="26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row>
    <row r="403" spans="1:36" s="257" customFormat="1" x14ac:dyDescent="0.3">
      <c r="A403" s="254"/>
      <c r="B403" s="263"/>
      <c r="C403" s="264"/>
      <c r="D403" s="254"/>
      <c r="E403" s="254"/>
      <c r="F403" s="254"/>
      <c r="G403" s="254"/>
      <c r="H403" s="254"/>
      <c r="I403" s="254"/>
      <c r="J403" s="254"/>
      <c r="K403" s="254"/>
      <c r="L403" s="254"/>
      <c r="M403" s="254"/>
      <c r="N403" s="254"/>
      <c r="O403" s="254"/>
      <c r="P403" s="254"/>
      <c r="Q403" s="254"/>
      <c r="R403" s="254"/>
      <c r="S403" s="254"/>
      <c r="T403" s="254"/>
      <c r="U403" s="254"/>
      <c r="V403" s="254"/>
      <c r="W403" s="254"/>
      <c r="X403" s="254"/>
      <c r="Y403" s="254"/>
      <c r="Z403" s="254"/>
      <c r="AA403" s="254"/>
      <c r="AB403" s="254"/>
      <c r="AC403" s="254"/>
      <c r="AD403" s="254"/>
      <c r="AE403" s="254"/>
      <c r="AF403" s="254"/>
      <c r="AG403" s="254"/>
      <c r="AH403" s="254"/>
      <c r="AI403" s="254"/>
      <c r="AJ403" s="254"/>
    </row>
    <row r="404" spans="1:36" s="257" customFormat="1" x14ac:dyDescent="0.3">
      <c r="A404" s="254"/>
      <c r="B404" s="263"/>
      <c r="C404" s="264"/>
      <c r="D404" s="254"/>
      <c r="E404" s="254"/>
      <c r="F404" s="254"/>
      <c r="G404" s="254"/>
      <c r="H404" s="254"/>
      <c r="I404" s="254"/>
      <c r="J404" s="254"/>
      <c r="K404" s="254"/>
      <c r="L404" s="254"/>
      <c r="M404" s="254"/>
      <c r="N404" s="254"/>
      <c r="O404" s="254"/>
      <c r="P404" s="254"/>
      <c r="Q404" s="254"/>
      <c r="R404" s="254"/>
      <c r="S404" s="254"/>
      <c r="T404" s="254"/>
      <c r="U404" s="254"/>
      <c r="V404" s="254"/>
      <c r="W404" s="254"/>
      <c r="X404" s="254"/>
      <c r="Y404" s="254"/>
      <c r="Z404" s="254"/>
      <c r="AA404" s="254"/>
      <c r="AB404" s="254"/>
      <c r="AC404" s="254"/>
      <c r="AD404" s="254"/>
      <c r="AE404" s="254"/>
      <c r="AF404" s="254"/>
      <c r="AG404" s="254"/>
      <c r="AH404" s="254"/>
      <c r="AI404" s="254"/>
      <c r="AJ404" s="254"/>
    </row>
    <row r="405" spans="1:36" s="257" customFormat="1" x14ac:dyDescent="0.3">
      <c r="A405" s="254"/>
      <c r="B405" s="263"/>
      <c r="C405" s="264"/>
      <c r="D405" s="254"/>
      <c r="E405" s="254"/>
      <c r="F405" s="254"/>
      <c r="G405" s="254"/>
      <c r="H405" s="254"/>
      <c r="I405" s="254"/>
      <c r="J405" s="254"/>
      <c r="K405" s="254"/>
      <c r="L405" s="254"/>
      <c r="M405" s="254"/>
      <c r="N405" s="254"/>
      <c r="O405" s="254"/>
      <c r="P405" s="254"/>
      <c r="Q405" s="254"/>
      <c r="R405" s="254"/>
      <c r="S405" s="254"/>
      <c r="T405" s="254"/>
      <c r="U405" s="254"/>
      <c r="V405" s="254"/>
      <c r="W405" s="254"/>
      <c r="X405" s="254"/>
      <c r="Y405" s="254"/>
      <c r="Z405" s="254"/>
      <c r="AA405" s="254"/>
      <c r="AB405" s="254"/>
      <c r="AC405" s="254"/>
      <c r="AD405" s="254"/>
      <c r="AE405" s="254"/>
      <c r="AF405" s="254"/>
      <c r="AG405" s="254"/>
      <c r="AH405" s="254"/>
      <c r="AI405" s="254"/>
      <c r="AJ405" s="254"/>
    </row>
    <row r="406" spans="1:36" s="257" customFormat="1" x14ac:dyDescent="0.3">
      <c r="A406" s="254"/>
      <c r="B406" s="263"/>
      <c r="C406" s="264"/>
      <c r="D406" s="254"/>
      <c r="E406" s="254"/>
      <c r="F406" s="254"/>
      <c r="G406" s="254"/>
      <c r="H406" s="254"/>
      <c r="I406" s="254"/>
      <c r="J406" s="254"/>
      <c r="K406" s="254"/>
      <c r="L406" s="254"/>
      <c r="M406" s="254"/>
      <c r="N406" s="254"/>
      <c r="O406" s="254"/>
      <c r="P406" s="254"/>
      <c r="Q406" s="254"/>
      <c r="R406" s="254"/>
      <c r="S406" s="254"/>
      <c r="T406" s="254"/>
      <c r="U406" s="254"/>
      <c r="V406" s="254"/>
      <c r="W406" s="254"/>
      <c r="X406" s="254"/>
      <c r="Y406" s="254"/>
      <c r="Z406" s="254"/>
      <c r="AA406" s="254"/>
      <c r="AB406" s="254"/>
      <c r="AC406" s="254"/>
      <c r="AD406" s="254"/>
      <c r="AE406" s="254"/>
      <c r="AF406" s="254"/>
      <c r="AG406" s="254"/>
      <c r="AH406" s="254"/>
      <c r="AI406" s="254"/>
      <c r="AJ406" s="254"/>
    </row>
    <row r="407" spans="1:36" s="257" customFormat="1" x14ac:dyDescent="0.3">
      <c r="A407" s="254"/>
      <c r="B407" s="263"/>
      <c r="C407" s="264"/>
      <c r="D407" s="254"/>
      <c r="E407" s="254"/>
      <c r="F407" s="254"/>
      <c r="G407" s="254"/>
      <c r="H407" s="254"/>
      <c r="I407" s="254"/>
      <c r="J407" s="254"/>
      <c r="K407" s="254"/>
      <c r="L407" s="254"/>
      <c r="M407" s="254"/>
      <c r="N407" s="254"/>
      <c r="O407" s="254"/>
      <c r="P407" s="254"/>
      <c r="Q407" s="254"/>
      <c r="R407" s="254"/>
      <c r="S407" s="254"/>
      <c r="T407" s="254"/>
      <c r="U407" s="254"/>
      <c r="V407" s="254"/>
      <c r="W407" s="254"/>
      <c r="X407" s="254"/>
      <c r="Y407" s="254"/>
      <c r="Z407" s="254"/>
      <c r="AA407" s="254"/>
      <c r="AB407" s="254"/>
      <c r="AC407" s="254"/>
      <c r="AD407" s="254"/>
      <c r="AE407" s="254"/>
      <c r="AF407" s="254"/>
      <c r="AG407" s="254"/>
      <c r="AH407" s="254"/>
      <c r="AI407" s="254"/>
      <c r="AJ407" s="254"/>
    </row>
    <row r="408" spans="1:36" s="257" customFormat="1" x14ac:dyDescent="0.3">
      <c r="A408" s="254"/>
      <c r="B408" s="263"/>
      <c r="C408" s="264"/>
      <c r="D408" s="254"/>
      <c r="E408" s="254"/>
      <c r="F408" s="254"/>
      <c r="G408" s="254"/>
      <c r="H408" s="254"/>
      <c r="I408" s="254"/>
      <c r="J408" s="254"/>
      <c r="K408" s="254"/>
      <c r="L408" s="254"/>
      <c r="M408" s="254"/>
      <c r="N408" s="254"/>
      <c r="O408" s="254"/>
      <c r="P408" s="254"/>
      <c r="Q408" s="254"/>
      <c r="R408" s="254"/>
      <c r="S408" s="254"/>
      <c r="T408" s="254"/>
      <c r="U408" s="254"/>
      <c r="V408" s="254"/>
      <c r="W408" s="254"/>
      <c r="X408" s="254"/>
      <c r="Y408" s="254"/>
      <c r="Z408" s="254"/>
      <c r="AA408" s="254"/>
      <c r="AB408" s="254"/>
      <c r="AC408" s="254"/>
      <c r="AD408" s="254"/>
      <c r="AE408" s="254"/>
      <c r="AF408" s="254"/>
      <c r="AG408" s="254"/>
      <c r="AH408" s="254"/>
      <c r="AI408" s="254"/>
      <c r="AJ408" s="254"/>
    </row>
    <row r="409" spans="1:36" s="257" customFormat="1" x14ac:dyDescent="0.3">
      <c r="A409" s="254"/>
      <c r="B409" s="263"/>
      <c r="C409" s="26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54"/>
      <c r="AE409" s="254"/>
      <c r="AF409" s="254"/>
      <c r="AG409" s="254"/>
      <c r="AH409" s="254"/>
      <c r="AI409" s="254"/>
      <c r="AJ409" s="254"/>
    </row>
    <row r="410" spans="1:36" s="257" customFormat="1" x14ac:dyDescent="0.3">
      <c r="A410" s="254"/>
      <c r="B410" s="263"/>
      <c r="C410" s="264"/>
      <c r="D410" s="254"/>
      <c r="E410" s="254"/>
      <c r="F410" s="254"/>
      <c r="G410" s="254"/>
      <c r="H410" s="254"/>
      <c r="I410" s="254"/>
      <c r="J410" s="254"/>
      <c r="K410" s="254"/>
      <c r="L410" s="254"/>
      <c r="M410" s="254"/>
      <c r="N410" s="254"/>
      <c r="O410" s="254"/>
      <c r="P410" s="254"/>
      <c r="Q410" s="254"/>
      <c r="R410" s="254"/>
      <c r="S410" s="254"/>
      <c r="T410" s="254"/>
      <c r="U410" s="254"/>
      <c r="V410" s="254"/>
      <c r="W410" s="254"/>
      <c r="X410" s="254"/>
      <c r="Y410" s="254"/>
      <c r="Z410" s="254"/>
      <c r="AA410" s="254"/>
      <c r="AB410" s="254"/>
      <c r="AC410" s="254"/>
      <c r="AD410" s="254"/>
      <c r="AE410" s="254"/>
      <c r="AF410" s="254"/>
      <c r="AG410" s="254"/>
      <c r="AH410" s="254"/>
      <c r="AI410" s="254"/>
      <c r="AJ410" s="254"/>
    </row>
    <row r="411" spans="1:36" s="257" customFormat="1" x14ac:dyDescent="0.3">
      <c r="A411" s="254"/>
      <c r="B411" s="263"/>
      <c r="C411" s="264"/>
      <c r="D411" s="254"/>
      <c r="E411" s="254"/>
      <c r="F411" s="254"/>
      <c r="G411" s="254"/>
      <c r="H411" s="254"/>
      <c r="I411" s="254"/>
      <c r="J411" s="254"/>
      <c r="K411" s="254"/>
      <c r="L411" s="254"/>
      <c r="M411" s="254"/>
      <c r="N411" s="254"/>
      <c r="O411" s="254"/>
      <c r="P411" s="254"/>
      <c r="Q411" s="254"/>
      <c r="R411" s="254"/>
      <c r="S411" s="254"/>
      <c r="T411" s="254"/>
      <c r="U411" s="254"/>
      <c r="V411" s="254"/>
      <c r="W411" s="254"/>
      <c r="X411" s="254"/>
      <c r="Y411" s="254"/>
      <c r="Z411" s="254"/>
      <c r="AA411" s="254"/>
      <c r="AB411" s="254"/>
      <c r="AC411" s="254"/>
      <c r="AD411" s="254"/>
      <c r="AE411" s="254"/>
      <c r="AF411" s="254"/>
      <c r="AG411" s="254"/>
      <c r="AH411" s="254"/>
      <c r="AI411" s="254"/>
      <c r="AJ411" s="254"/>
    </row>
    <row r="412" spans="1:36" s="257" customFormat="1" x14ac:dyDescent="0.3">
      <c r="A412" s="254"/>
      <c r="B412" s="263"/>
      <c r="C412" s="264"/>
      <c r="D412" s="254"/>
      <c r="E412" s="254"/>
      <c r="F412" s="254"/>
      <c r="G412" s="254"/>
      <c r="H412" s="254"/>
      <c r="I412" s="254"/>
      <c r="J412" s="254"/>
      <c r="K412" s="254"/>
      <c r="L412" s="254"/>
      <c r="M412" s="254"/>
      <c r="N412" s="254"/>
      <c r="O412" s="254"/>
      <c r="P412" s="254"/>
      <c r="Q412" s="254"/>
      <c r="R412" s="254"/>
      <c r="S412" s="254"/>
      <c r="T412" s="254"/>
      <c r="U412" s="254"/>
      <c r="V412" s="254"/>
      <c r="W412" s="254"/>
      <c r="X412" s="254"/>
      <c r="Y412" s="254"/>
      <c r="Z412" s="254"/>
      <c r="AA412" s="254"/>
      <c r="AB412" s="254"/>
      <c r="AC412" s="254"/>
      <c r="AD412" s="254"/>
      <c r="AE412" s="254"/>
      <c r="AF412" s="254"/>
      <c r="AG412" s="254"/>
      <c r="AH412" s="254"/>
      <c r="AI412" s="254"/>
      <c r="AJ412" s="254"/>
    </row>
    <row r="413" spans="1:36" s="257" customFormat="1" x14ac:dyDescent="0.3">
      <c r="A413" s="254"/>
      <c r="B413" s="263"/>
      <c r="C413" s="264"/>
      <c r="D413" s="254"/>
      <c r="E413" s="254"/>
      <c r="F413" s="254"/>
      <c r="G413" s="254"/>
      <c r="H413" s="254"/>
      <c r="I413" s="254"/>
      <c r="J413" s="254"/>
      <c r="K413" s="254"/>
      <c r="L413" s="254"/>
      <c r="M413" s="254"/>
      <c r="N413" s="254"/>
      <c r="O413" s="254"/>
      <c r="P413" s="254"/>
      <c r="Q413" s="254"/>
      <c r="R413" s="254"/>
      <c r="S413" s="254"/>
      <c r="T413" s="254"/>
      <c r="U413" s="254"/>
      <c r="V413" s="254"/>
      <c r="W413" s="254"/>
      <c r="X413" s="254"/>
      <c r="Y413" s="254"/>
      <c r="Z413" s="254"/>
      <c r="AA413" s="254"/>
      <c r="AB413" s="254"/>
      <c r="AC413" s="254"/>
      <c r="AD413" s="254"/>
      <c r="AE413" s="254"/>
      <c r="AF413" s="254"/>
      <c r="AG413" s="254"/>
      <c r="AH413" s="254"/>
      <c r="AI413" s="254"/>
      <c r="AJ413" s="254"/>
    </row>
    <row r="414" spans="1:36" s="257" customFormat="1" x14ac:dyDescent="0.3">
      <c r="A414" s="254"/>
      <c r="B414" s="263"/>
      <c r="C414" s="264"/>
      <c r="D414" s="254"/>
      <c r="E414" s="254"/>
      <c r="F414" s="254"/>
      <c r="G414" s="254"/>
      <c r="H414" s="254"/>
      <c r="I414" s="254"/>
      <c r="J414" s="254"/>
      <c r="K414" s="254"/>
      <c r="L414" s="254"/>
      <c r="M414" s="254"/>
      <c r="N414" s="254"/>
      <c r="O414" s="254"/>
      <c r="P414" s="254"/>
      <c r="Q414" s="254"/>
      <c r="R414" s="254"/>
      <c r="S414" s="254"/>
      <c r="T414" s="254"/>
      <c r="U414" s="254"/>
      <c r="V414" s="254"/>
      <c r="W414" s="254"/>
      <c r="X414" s="254"/>
      <c r="Y414" s="254"/>
      <c r="Z414" s="254"/>
      <c r="AA414" s="254"/>
      <c r="AB414" s="254"/>
      <c r="AC414" s="254"/>
      <c r="AD414" s="254"/>
      <c r="AE414" s="254"/>
      <c r="AF414" s="254"/>
      <c r="AG414" s="254"/>
      <c r="AH414" s="254"/>
      <c r="AI414" s="254"/>
      <c r="AJ414" s="254"/>
    </row>
    <row r="415" spans="1:36" s="257" customFormat="1" x14ac:dyDescent="0.3">
      <c r="A415" s="254"/>
      <c r="B415" s="263"/>
      <c r="C415" s="264"/>
      <c r="D415" s="254"/>
      <c r="E415" s="254"/>
      <c r="F415" s="254"/>
      <c r="G415" s="254"/>
      <c r="H415" s="254"/>
      <c r="I415" s="254"/>
      <c r="J415" s="254"/>
      <c r="K415" s="254"/>
      <c r="L415" s="254"/>
      <c r="M415" s="254"/>
      <c r="N415" s="254"/>
      <c r="O415" s="254"/>
      <c r="P415" s="254"/>
      <c r="Q415" s="254"/>
      <c r="R415" s="254"/>
      <c r="S415" s="254"/>
      <c r="T415" s="254"/>
      <c r="U415" s="254"/>
      <c r="V415" s="254"/>
      <c r="W415" s="254"/>
      <c r="X415" s="254"/>
      <c r="Y415" s="254"/>
      <c r="Z415" s="254"/>
      <c r="AA415" s="254"/>
      <c r="AB415" s="254"/>
      <c r="AC415" s="254"/>
      <c r="AD415" s="254"/>
      <c r="AE415" s="254"/>
      <c r="AF415" s="254"/>
      <c r="AG415" s="254"/>
      <c r="AH415" s="254"/>
      <c r="AI415" s="254"/>
      <c r="AJ415" s="254"/>
    </row>
    <row r="416" spans="1:36" s="257" customFormat="1" x14ac:dyDescent="0.3">
      <c r="A416" s="254"/>
      <c r="B416" s="263"/>
      <c r="C416" s="264"/>
      <c r="D416" s="254"/>
      <c r="E416" s="254"/>
      <c r="F416" s="254"/>
      <c r="G416" s="254"/>
      <c r="H416" s="254"/>
      <c r="I416" s="254"/>
      <c r="J416" s="254"/>
      <c r="K416" s="254"/>
      <c r="L416" s="254"/>
      <c r="M416" s="254"/>
      <c r="N416" s="254"/>
      <c r="O416" s="254"/>
      <c r="P416" s="254"/>
      <c r="Q416" s="254"/>
      <c r="R416" s="254"/>
      <c r="S416" s="254"/>
      <c r="T416" s="254"/>
      <c r="U416" s="254"/>
      <c r="V416" s="254"/>
      <c r="W416" s="254"/>
      <c r="X416" s="254"/>
      <c r="Y416" s="254"/>
      <c r="Z416" s="254"/>
      <c r="AA416" s="254"/>
      <c r="AB416" s="254"/>
      <c r="AC416" s="254"/>
      <c r="AD416" s="254"/>
      <c r="AE416" s="254"/>
      <c r="AF416" s="254"/>
      <c r="AG416" s="254"/>
      <c r="AH416" s="254"/>
      <c r="AI416" s="254"/>
      <c r="AJ416" s="254"/>
    </row>
    <row r="417" spans="1:36" s="257" customFormat="1" x14ac:dyDescent="0.3">
      <c r="A417" s="254"/>
      <c r="B417" s="263"/>
      <c r="C417" s="264"/>
      <c r="D417" s="254"/>
      <c r="E417" s="254"/>
      <c r="F417" s="254"/>
      <c r="G417" s="254"/>
      <c r="H417" s="254"/>
      <c r="I417" s="254"/>
      <c r="J417" s="254"/>
      <c r="K417" s="254"/>
      <c r="L417" s="254"/>
      <c r="M417" s="254"/>
      <c r="N417" s="254"/>
      <c r="O417" s="254"/>
      <c r="P417" s="254"/>
      <c r="Q417" s="254"/>
      <c r="R417" s="254"/>
      <c r="S417" s="254"/>
      <c r="T417" s="254"/>
      <c r="U417" s="254"/>
      <c r="V417" s="254"/>
      <c r="W417" s="254"/>
      <c r="X417" s="254"/>
      <c r="Y417" s="254"/>
      <c r="Z417" s="254"/>
      <c r="AA417" s="254"/>
      <c r="AB417" s="254"/>
      <c r="AC417" s="254"/>
      <c r="AD417" s="254"/>
      <c r="AE417" s="254"/>
      <c r="AF417" s="254"/>
      <c r="AG417" s="254"/>
      <c r="AH417" s="254"/>
      <c r="AI417" s="254"/>
      <c r="AJ417" s="254"/>
    </row>
    <row r="418" spans="1:36" s="257" customFormat="1" x14ac:dyDescent="0.3">
      <c r="A418" s="254"/>
      <c r="B418" s="263"/>
      <c r="C418" s="264"/>
      <c r="D418" s="254"/>
      <c r="E418" s="254"/>
      <c r="F418" s="254"/>
      <c r="G418" s="254"/>
      <c r="H418" s="254"/>
      <c r="I418" s="254"/>
      <c r="J418" s="254"/>
      <c r="K418" s="254"/>
      <c r="L418" s="254"/>
      <c r="M418" s="254"/>
      <c r="N418" s="254"/>
      <c r="O418" s="254"/>
      <c r="P418" s="254"/>
      <c r="Q418" s="254"/>
      <c r="R418" s="254"/>
      <c r="S418" s="254"/>
      <c r="T418" s="254"/>
      <c r="U418" s="254"/>
      <c r="V418" s="254"/>
      <c r="W418" s="254"/>
      <c r="X418" s="254"/>
      <c r="Y418" s="254"/>
      <c r="Z418" s="254"/>
      <c r="AA418" s="254"/>
      <c r="AB418" s="254"/>
      <c r="AC418" s="254"/>
      <c r="AD418" s="254"/>
      <c r="AE418" s="254"/>
      <c r="AF418" s="254"/>
      <c r="AG418" s="254"/>
      <c r="AH418" s="254"/>
      <c r="AI418" s="254"/>
      <c r="AJ418" s="254"/>
    </row>
    <row r="419" spans="1:36" s="257" customFormat="1" x14ac:dyDescent="0.3">
      <c r="A419" s="254"/>
      <c r="B419" s="263"/>
      <c r="C419" s="264"/>
      <c r="D419" s="254"/>
      <c r="E419" s="254"/>
      <c r="F419" s="254"/>
      <c r="G419" s="254"/>
      <c r="H419" s="254"/>
      <c r="I419" s="254"/>
      <c r="J419" s="254"/>
      <c r="K419" s="254"/>
      <c r="L419" s="254"/>
      <c r="M419" s="254"/>
      <c r="N419" s="254"/>
      <c r="O419" s="254"/>
      <c r="P419" s="254"/>
      <c r="Q419" s="254"/>
      <c r="R419" s="254"/>
      <c r="S419" s="254"/>
      <c r="T419" s="254"/>
      <c r="U419" s="254"/>
      <c r="V419" s="254"/>
      <c r="W419" s="254"/>
      <c r="X419" s="254"/>
      <c r="Y419" s="254"/>
      <c r="Z419" s="254"/>
      <c r="AA419" s="254"/>
      <c r="AB419" s="254"/>
      <c r="AC419" s="254"/>
      <c r="AD419" s="254"/>
      <c r="AE419" s="254"/>
      <c r="AF419" s="254"/>
      <c r="AG419" s="254"/>
      <c r="AH419" s="254"/>
      <c r="AI419" s="254"/>
      <c r="AJ419" s="254"/>
    </row>
    <row r="420" spans="1:36" s="257" customFormat="1" x14ac:dyDescent="0.3">
      <c r="A420" s="254"/>
      <c r="B420" s="263"/>
      <c r="C420" s="26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254"/>
      <c r="AF420" s="254"/>
      <c r="AG420" s="254"/>
      <c r="AH420" s="254"/>
      <c r="AI420" s="254"/>
      <c r="AJ420" s="254"/>
    </row>
    <row r="421" spans="1:36" s="257" customFormat="1" x14ac:dyDescent="0.3">
      <c r="A421" s="254"/>
      <c r="B421" s="263"/>
      <c r="C421" s="264"/>
      <c r="D421" s="254"/>
      <c r="E421" s="254"/>
      <c r="F421" s="254"/>
      <c r="G421" s="254"/>
      <c r="H421" s="254"/>
      <c r="I421" s="254"/>
      <c r="J421" s="254"/>
      <c r="K421" s="254"/>
      <c r="L421" s="254"/>
      <c r="M421" s="254"/>
      <c r="N421" s="254"/>
      <c r="O421" s="254"/>
      <c r="P421" s="254"/>
      <c r="Q421" s="254"/>
      <c r="R421" s="254"/>
      <c r="S421" s="254"/>
      <c r="T421" s="254"/>
      <c r="U421" s="254"/>
      <c r="V421" s="254"/>
      <c r="W421" s="254"/>
      <c r="X421" s="254"/>
      <c r="Y421" s="254"/>
      <c r="Z421" s="254"/>
      <c r="AA421" s="254"/>
      <c r="AB421" s="254"/>
      <c r="AC421" s="254"/>
      <c r="AD421" s="254"/>
      <c r="AE421" s="254"/>
      <c r="AF421" s="254"/>
      <c r="AG421" s="254"/>
      <c r="AH421" s="254"/>
      <c r="AI421" s="254"/>
      <c r="AJ421" s="254"/>
    </row>
    <row r="422" spans="1:36" s="257" customFormat="1" x14ac:dyDescent="0.3">
      <c r="A422" s="254"/>
      <c r="B422" s="263"/>
      <c r="C422" s="264"/>
      <c r="D422" s="254"/>
      <c r="E422" s="254"/>
      <c r="F422" s="254"/>
      <c r="G422" s="254"/>
      <c r="H422" s="254"/>
      <c r="I422" s="254"/>
      <c r="J422" s="254"/>
      <c r="K422" s="254"/>
      <c r="L422" s="254"/>
      <c r="M422" s="254"/>
      <c r="N422" s="254"/>
      <c r="O422" s="254"/>
      <c r="P422" s="254"/>
      <c r="Q422" s="254"/>
      <c r="R422" s="254"/>
      <c r="S422" s="254"/>
      <c r="T422" s="254"/>
      <c r="U422" s="254"/>
      <c r="V422" s="254"/>
      <c r="W422" s="254"/>
      <c r="X422" s="254"/>
      <c r="Y422" s="254"/>
      <c r="Z422" s="254"/>
      <c r="AA422" s="254"/>
      <c r="AB422" s="254"/>
      <c r="AC422" s="254"/>
      <c r="AD422" s="254"/>
      <c r="AE422" s="254"/>
      <c r="AF422" s="254"/>
      <c r="AG422" s="254"/>
      <c r="AH422" s="254"/>
      <c r="AI422" s="254"/>
      <c r="AJ422" s="254"/>
    </row>
    <row r="423" spans="1:36" s="257" customFormat="1" x14ac:dyDescent="0.3">
      <c r="A423" s="254"/>
      <c r="B423" s="263"/>
      <c r="C423" s="264"/>
      <c r="D423" s="254"/>
      <c r="E423" s="254"/>
      <c r="F423" s="254"/>
      <c r="G423" s="254"/>
      <c r="H423" s="254"/>
      <c r="I423" s="254"/>
      <c r="J423" s="254"/>
      <c r="K423" s="254"/>
      <c r="L423" s="254"/>
      <c r="M423" s="254"/>
      <c r="N423" s="254"/>
      <c r="O423" s="254"/>
      <c r="P423" s="254"/>
      <c r="Q423" s="254"/>
      <c r="R423" s="254"/>
      <c r="S423" s="254"/>
      <c r="T423" s="254"/>
      <c r="U423" s="254"/>
      <c r="V423" s="254"/>
      <c r="W423" s="254"/>
      <c r="X423" s="254"/>
      <c r="Y423" s="254"/>
      <c r="Z423" s="254"/>
      <c r="AA423" s="254"/>
      <c r="AB423" s="254"/>
      <c r="AC423" s="254"/>
      <c r="AD423" s="254"/>
      <c r="AE423" s="254"/>
      <c r="AF423" s="254"/>
      <c r="AG423" s="254"/>
      <c r="AH423" s="254"/>
      <c r="AI423" s="254"/>
      <c r="AJ423" s="254"/>
    </row>
    <row r="424" spans="1:36" s="257" customFormat="1" x14ac:dyDescent="0.3">
      <c r="A424" s="254"/>
      <c r="B424" s="263"/>
      <c r="C424" s="264"/>
      <c r="D424" s="254"/>
      <c r="E424" s="254"/>
      <c r="F424" s="254"/>
      <c r="G424" s="254"/>
      <c r="H424" s="254"/>
      <c r="I424" s="254"/>
      <c r="J424" s="254"/>
      <c r="K424" s="254"/>
      <c r="L424" s="254"/>
      <c r="M424" s="254"/>
      <c r="N424" s="254"/>
      <c r="O424" s="254"/>
      <c r="P424" s="254"/>
      <c r="Q424" s="254"/>
      <c r="R424" s="254"/>
      <c r="S424" s="254"/>
      <c r="T424" s="254"/>
      <c r="U424" s="254"/>
      <c r="V424" s="254"/>
      <c r="W424" s="254"/>
      <c r="X424" s="254"/>
      <c r="Y424" s="254"/>
      <c r="Z424" s="254"/>
      <c r="AA424" s="254"/>
      <c r="AB424" s="254"/>
      <c r="AC424" s="254"/>
      <c r="AD424" s="254"/>
      <c r="AE424" s="254"/>
      <c r="AF424" s="254"/>
      <c r="AG424" s="254"/>
      <c r="AH424" s="254"/>
      <c r="AI424" s="254"/>
      <c r="AJ424" s="254"/>
    </row>
    <row r="425" spans="1:36" s="257" customFormat="1" x14ac:dyDescent="0.3">
      <c r="A425" s="254"/>
      <c r="B425" s="263"/>
      <c r="C425" s="264"/>
      <c r="D425" s="254"/>
      <c r="E425" s="254"/>
      <c r="F425" s="254"/>
      <c r="G425" s="254"/>
      <c r="H425" s="254"/>
      <c r="I425" s="254"/>
      <c r="J425" s="254"/>
      <c r="K425" s="254"/>
      <c r="L425" s="254"/>
      <c r="M425" s="254"/>
      <c r="N425" s="254"/>
      <c r="O425" s="254"/>
      <c r="P425" s="254"/>
      <c r="Q425" s="254"/>
      <c r="R425" s="254"/>
      <c r="S425" s="254"/>
      <c r="T425" s="254"/>
      <c r="U425" s="254"/>
      <c r="V425" s="254"/>
      <c r="W425" s="254"/>
      <c r="X425" s="254"/>
      <c r="Y425" s="254"/>
      <c r="Z425" s="254"/>
      <c r="AA425" s="254"/>
      <c r="AB425" s="254"/>
      <c r="AC425" s="254"/>
      <c r="AD425" s="254"/>
      <c r="AE425" s="254"/>
      <c r="AF425" s="254"/>
      <c r="AG425" s="254"/>
      <c r="AH425" s="254"/>
      <c r="AI425" s="254"/>
      <c r="AJ425" s="254"/>
    </row>
    <row r="426" spans="1:36" s="257" customFormat="1" x14ac:dyDescent="0.3">
      <c r="A426" s="254"/>
      <c r="B426" s="263"/>
      <c r="C426" s="264"/>
      <c r="D426" s="254"/>
      <c r="E426" s="254"/>
      <c r="F426" s="254"/>
      <c r="G426" s="254"/>
      <c r="H426" s="254"/>
      <c r="I426" s="254"/>
      <c r="J426" s="254"/>
      <c r="K426" s="254"/>
      <c r="L426" s="254"/>
      <c r="M426" s="254"/>
      <c r="N426" s="254"/>
      <c r="O426" s="254"/>
      <c r="P426" s="254"/>
      <c r="Q426" s="254"/>
      <c r="R426" s="254"/>
      <c r="S426" s="254"/>
      <c r="T426" s="254"/>
      <c r="U426" s="254"/>
      <c r="V426" s="254"/>
      <c r="W426" s="254"/>
      <c r="X426" s="254"/>
      <c r="Y426" s="254"/>
      <c r="Z426" s="254"/>
      <c r="AA426" s="254"/>
      <c r="AB426" s="254"/>
      <c r="AC426" s="254"/>
      <c r="AD426" s="254"/>
      <c r="AE426" s="254"/>
      <c r="AF426" s="254"/>
      <c r="AG426" s="254"/>
      <c r="AH426" s="254"/>
      <c r="AI426" s="254"/>
      <c r="AJ426" s="254"/>
    </row>
    <row r="427" spans="1:36" s="257" customFormat="1" x14ac:dyDescent="0.3">
      <c r="A427" s="254"/>
      <c r="B427" s="263"/>
      <c r="C427" s="264"/>
      <c r="D427" s="254"/>
      <c r="E427" s="254"/>
      <c r="F427" s="254"/>
      <c r="G427" s="254"/>
      <c r="H427" s="254"/>
      <c r="I427" s="254"/>
      <c r="J427" s="254"/>
      <c r="K427" s="254"/>
      <c r="L427" s="254"/>
      <c r="M427" s="254"/>
      <c r="N427" s="254"/>
      <c r="O427" s="254"/>
      <c r="P427" s="254"/>
      <c r="Q427" s="254"/>
      <c r="R427" s="254"/>
      <c r="S427" s="254"/>
      <c r="T427" s="254"/>
      <c r="U427" s="254"/>
      <c r="V427" s="254"/>
      <c r="W427" s="254"/>
      <c r="X427" s="254"/>
      <c r="Y427" s="254"/>
      <c r="Z427" s="254"/>
      <c r="AA427" s="254"/>
      <c r="AB427" s="254"/>
      <c r="AC427" s="254"/>
      <c r="AD427" s="254"/>
      <c r="AE427" s="254"/>
      <c r="AF427" s="254"/>
      <c r="AG427" s="254"/>
      <c r="AH427" s="254"/>
      <c r="AI427" s="254"/>
      <c r="AJ427" s="254"/>
    </row>
    <row r="428" spans="1:36" s="257" customFormat="1" x14ac:dyDescent="0.3">
      <c r="A428" s="254"/>
      <c r="B428" s="263"/>
      <c r="C428" s="264"/>
      <c r="D428" s="254"/>
      <c r="E428" s="254"/>
      <c r="F428" s="254"/>
      <c r="G428" s="254"/>
      <c r="H428" s="254"/>
      <c r="I428" s="254"/>
      <c r="J428" s="254"/>
      <c r="K428" s="254"/>
      <c r="L428" s="254"/>
      <c r="M428" s="254"/>
      <c r="N428" s="254"/>
      <c r="O428" s="254"/>
      <c r="P428" s="254"/>
      <c r="Q428" s="254"/>
      <c r="R428" s="254"/>
      <c r="S428" s="254"/>
      <c r="T428" s="254"/>
      <c r="U428" s="254"/>
      <c r="V428" s="254"/>
      <c r="W428" s="254"/>
      <c r="X428" s="254"/>
      <c r="Y428" s="254"/>
      <c r="Z428" s="254"/>
      <c r="AA428" s="254"/>
      <c r="AB428" s="254"/>
      <c r="AC428" s="254"/>
      <c r="AD428" s="254"/>
      <c r="AE428" s="254"/>
      <c r="AF428" s="254"/>
      <c r="AG428" s="254"/>
      <c r="AH428" s="254"/>
      <c r="AI428" s="254"/>
      <c r="AJ428" s="254"/>
    </row>
    <row r="429" spans="1:36" s="257" customFormat="1" x14ac:dyDescent="0.3">
      <c r="A429" s="254"/>
      <c r="B429" s="263"/>
      <c r="C429" s="264"/>
      <c r="D429" s="254"/>
      <c r="E429" s="254"/>
      <c r="F429" s="254"/>
      <c r="G429" s="254"/>
      <c r="H429" s="254"/>
      <c r="I429" s="254"/>
      <c r="J429" s="254"/>
      <c r="K429" s="254"/>
      <c r="L429" s="254"/>
      <c r="M429" s="254"/>
      <c r="N429" s="254"/>
      <c r="O429" s="254"/>
      <c r="P429" s="254"/>
      <c r="Q429" s="254"/>
      <c r="R429" s="254"/>
      <c r="S429" s="254"/>
      <c r="T429" s="254"/>
      <c r="U429" s="254"/>
      <c r="V429" s="254"/>
      <c r="W429" s="254"/>
      <c r="X429" s="254"/>
      <c r="Y429" s="254"/>
      <c r="Z429" s="254"/>
      <c r="AA429" s="254"/>
      <c r="AB429" s="254"/>
      <c r="AC429" s="254"/>
      <c r="AD429" s="254"/>
      <c r="AE429" s="254"/>
      <c r="AF429" s="254"/>
      <c r="AG429" s="254"/>
      <c r="AH429" s="254"/>
      <c r="AI429" s="254"/>
      <c r="AJ429" s="254"/>
    </row>
    <row r="430" spans="1:36" s="257" customFormat="1" x14ac:dyDescent="0.3">
      <c r="A430" s="254"/>
      <c r="B430" s="263"/>
      <c r="C430" s="264"/>
      <c r="D430" s="254"/>
      <c r="E430" s="254"/>
      <c r="F430" s="254"/>
      <c r="G430" s="254"/>
      <c r="H430" s="254"/>
      <c r="I430" s="254"/>
      <c r="J430" s="254"/>
      <c r="K430" s="254"/>
      <c r="L430" s="254"/>
      <c r="M430" s="254"/>
      <c r="N430" s="254"/>
      <c r="O430" s="254"/>
      <c r="P430" s="254"/>
      <c r="Q430" s="254"/>
      <c r="R430" s="254"/>
      <c r="S430" s="254"/>
      <c r="T430" s="254"/>
      <c r="U430" s="254"/>
      <c r="V430" s="254"/>
      <c r="W430" s="254"/>
      <c r="X430" s="254"/>
      <c r="Y430" s="254"/>
      <c r="Z430" s="254"/>
      <c r="AA430" s="254"/>
      <c r="AB430" s="254"/>
      <c r="AC430" s="254"/>
      <c r="AD430" s="254"/>
      <c r="AE430" s="254"/>
      <c r="AF430" s="254"/>
      <c r="AG430" s="254"/>
      <c r="AH430" s="254"/>
      <c r="AI430" s="254"/>
      <c r="AJ430" s="254"/>
    </row>
    <row r="431" spans="1:36" s="257" customFormat="1" x14ac:dyDescent="0.3">
      <c r="A431" s="254"/>
      <c r="B431" s="263"/>
      <c r="C431" s="264"/>
      <c r="D431" s="254"/>
      <c r="E431" s="254"/>
      <c r="F431" s="254"/>
      <c r="G431" s="254"/>
      <c r="H431" s="254"/>
      <c r="I431" s="254"/>
      <c r="J431" s="254"/>
      <c r="K431" s="254"/>
      <c r="L431" s="254"/>
      <c r="M431" s="254"/>
      <c r="N431" s="254"/>
      <c r="O431" s="254"/>
      <c r="P431" s="254"/>
      <c r="Q431" s="254"/>
      <c r="R431" s="254"/>
      <c r="S431" s="254"/>
      <c r="T431" s="254"/>
      <c r="U431" s="254"/>
      <c r="V431" s="254"/>
      <c r="W431" s="254"/>
      <c r="X431" s="254"/>
      <c r="Y431" s="254"/>
      <c r="Z431" s="254"/>
      <c r="AA431" s="254"/>
      <c r="AB431" s="254"/>
      <c r="AC431" s="254"/>
      <c r="AD431" s="254"/>
      <c r="AE431" s="254"/>
      <c r="AF431" s="254"/>
      <c r="AG431" s="254"/>
      <c r="AH431" s="254"/>
      <c r="AI431" s="254"/>
      <c r="AJ431" s="254"/>
    </row>
    <row r="432" spans="1:36" s="257" customFormat="1" x14ac:dyDescent="0.3">
      <c r="A432" s="254"/>
      <c r="B432" s="263"/>
      <c r="C432" s="264"/>
      <c r="D432" s="254"/>
      <c r="E432" s="254"/>
      <c r="F432" s="254"/>
      <c r="G432" s="254"/>
      <c r="H432" s="254"/>
      <c r="I432" s="254"/>
      <c r="J432" s="254"/>
      <c r="K432" s="254"/>
      <c r="L432" s="254"/>
      <c r="M432" s="254"/>
      <c r="N432" s="254"/>
      <c r="O432" s="254"/>
      <c r="P432" s="254"/>
      <c r="Q432" s="254"/>
      <c r="R432" s="254"/>
      <c r="S432" s="254"/>
      <c r="T432" s="254"/>
      <c r="U432" s="254"/>
      <c r="V432" s="254"/>
      <c r="W432" s="254"/>
      <c r="X432" s="254"/>
      <c r="Y432" s="254"/>
      <c r="Z432" s="254"/>
      <c r="AA432" s="254"/>
      <c r="AB432" s="254"/>
      <c r="AC432" s="254"/>
      <c r="AD432" s="254"/>
      <c r="AE432" s="254"/>
      <c r="AF432" s="254"/>
      <c r="AG432" s="254"/>
      <c r="AH432" s="254"/>
      <c r="AI432" s="254"/>
      <c r="AJ432" s="254"/>
    </row>
    <row r="433" spans="1:36" s="257" customFormat="1" x14ac:dyDescent="0.3">
      <c r="A433" s="254"/>
      <c r="B433" s="263"/>
      <c r="C433" s="264"/>
      <c r="D433" s="254"/>
      <c r="E433" s="254"/>
      <c r="F433" s="254"/>
      <c r="G433" s="254"/>
      <c r="H433" s="254"/>
      <c r="I433" s="254"/>
      <c r="J433" s="254"/>
      <c r="K433" s="254"/>
      <c r="L433" s="254"/>
      <c r="M433" s="254"/>
      <c r="N433" s="254"/>
      <c r="O433" s="254"/>
      <c r="P433" s="254"/>
      <c r="Q433" s="254"/>
      <c r="R433" s="254"/>
      <c r="S433" s="254"/>
      <c r="T433" s="254"/>
      <c r="U433" s="254"/>
      <c r="V433" s="254"/>
      <c r="W433" s="254"/>
      <c r="X433" s="254"/>
      <c r="Y433" s="254"/>
      <c r="Z433" s="254"/>
      <c r="AA433" s="254"/>
      <c r="AB433" s="254"/>
      <c r="AC433" s="254"/>
      <c r="AD433" s="254"/>
      <c r="AE433" s="254"/>
      <c r="AF433" s="254"/>
      <c r="AG433" s="254"/>
      <c r="AH433" s="254"/>
      <c r="AI433" s="254"/>
      <c r="AJ433" s="254"/>
    </row>
    <row r="434" spans="1:36" s="257" customFormat="1" x14ac:dyDescent="0.3">
      <c r="A434" s="254"/>
      <c r="B434" s="263"/>
      <c r="C434" s="264"/>
      <c r="D434" s="254"/>
      <c r="E434" s="254"/>
      <c r="F434" s="254"/>
      <c r="G434" s="254"/>
      <c r="H434" s="254"/>
      <c r="I434" s="254"/>
      <c r="J434" s="254"/>
      <c r="K434" s="254"/>
      <c r="L434" s="254"/>
      <c r="M434" s="254"/>
      <c r="N434" s="254"/>
      <c r="O434" s="254"/>
      <c r="P434" s="254"/>
      <c r="Q434" s="254"/>
      <c r="R434" s="254"/>
      <c r="S434" s="254"/>
      <c r="T434" s="254"/>
      <c r="U434" s="254"/>
      <c r="V434" s="254"/>
      <c r="W434" s="254"/>
      <c r="X434" s="254"/>
      <c r="Y434" s="254"/>
      <c r="Z434" s="254"/>
      <c r="AA434" s="254"/>
      <c r="AB434" s="254"/>
      <c r="AC434" s="254"/>
      <c r="AD434" s="254"/>
      <c r="AE434" s="254"/>
      <c r="AF434" s="254"/>
      <c r="AG434" s="254"/>
      <c r="AH434" s="254"/>
      <c r="AI434" s="254"/>
      <c r="AJ434" s="254"/>
    </row>
    <row r="435" spans="1:36" s="257" customFormat="1" x14ac:dyDescent="0.3">
      <c r="A435" s="254"/>
      <c r="B435" s="263"/>
      <c r="C435" s="264"/>
      <c r="D435" s="254"/>
      <c r="E435" s="254"/>
      <c r="F435" s="254"/>
      <c r="G435" s="254"/>
      <c r="H435" s="254"/>
      <c r="I435" s="254"/>
      <c r="J435" s="254"/>
      <c r="K435" s="254"/>
      <c r="L435" s="254"/>
      <c r="M435" s="254"/>
      <c r="N435" s="254"/>
      <c r="O435" s="254"/>
      <c r="P435" s="254"/>
      <c r="Q435" s="254"/>
      <c r="R435" s="254"/>
      <c r="S435" s="254"/>
      <c r="T435" s="254"/>
      <c r="U435" s="254"/>
      <c r="V435" s="254"/>
      <c r="W435" s="254"/>
      <c r="X435" s="254"/>
      <c r="Y435" s="254"/>
      <c r="Z435" s="254"/>
      <c r="AA435" s="254"/>
      <c r="AB435" s="254"/>
      <c r="AC435" s="254"/>
      <c r="AD435" s="254"/>
      <c r="AE435" s="254"/>
      <c r="AF435" s="254"/>
      <c r="AG435" s="254"/>
      <c r="AH435" s="254"/>
      <c r="AI435" s="254"/>
      <c r="AJ435" s="254"/>
    </row>
    <row r="436" spans="1:36" s="257" customFormat="1" x14ac:dyDescent="0.3">
      <c r="A436" s="254"/>
      <c r="B436" s="263"/>
      <c r="C436" s="264"/>
      <c r="D436" s="254"/>
      <c r="E436" s="254"/>
      <c r="F436" s="254"/>
      <c r="G436" s="254"/>
      <c r="H436" s="254"/>
      <c r="I436" s="254"/>
      <c r="J436" s="254"/>
      <c r="K436" s="254"/>
      <c r="L436" s="254"/>
      <c r="M436" s="254"/>
      <c r="N436" s="254"/>
      <c r="O436" s="254"/>
      <c r="P436" s="254"/>
      <c r="Q436" s="254"/>
      <c r="R436" s="254"/>
      <c r="S436" s="254"/>
      <c r="T436" s="254"/>
      <c r="U436" s="254"/>
      <c r="V436" s="254"/>
      <c r="W436" s="254"/>
      <c r="X436" s="254"/>
      <c r="Y436" s="254"/>
      <c r="Z436" s="254"/>
      <c r="AA436" s="254"/>
      <c r="AB436" s="254"/>
      <c r="AC436" s="254"/>
      <c r="AD436" s="254"/>
      <c r="AE436" s="254"/>
      <c r="AF436" s="254"/>
      <c r="AG436" s="254"/>
      <c r="AH436" s="254"/>
      <c r="AI436" s="254"/>
      <c r="AJ436" s="254"/>
    </row>
    <row r="437" spans="1:36" s="257" customFormat="1" x14ac:dyDescent="0.3">
      <c r="A437" s="254"/>
      <c r="B437" s="263"/>
      <c r="C437" s="264"/>
      <c r="D437" s="254"/>
      <c r="E437" s="254"/>
      <c r="F437" s="254"/>
      <c r="G437" s="254"/>
      <c r="H437" s="254"/>
      <c r="I437" s="254"/>
      <c r="J437" s="254"/>
      <c r="K437" s="254"/>
      <c r="L437" s="254"/>
      <c r="M437" s="254"/>
      <c r="N437" s="254"/>
      <c r="O437" s="254"/>
      <c r="P437" s="254"/>
      <c r="Q437" s="254"/>
      <c r="R437" s="254"/>
      <c r="S437" s="254"/>
      <c r="T437" s="254"/>
      <c r="U437" s="254"/>
      <c r="V437" s="254"/>
      <c r="W437" s="254"/>
      <c r="X437" s="254"/>
      <c r="Y437" s="254"/>
      <c r="Z437" s="254"/>
      <c r="AA437" s="254"/>
      <c r="AB437" s="254"/>
      <c r="AC437" s="254"/>
      <c r="AD437" s="254"/>
      <c r="AE437" s="254"/>
      <c r="AF437" s="254"/>
      <c r="AG437" s="254"/>
      <c r="AH437" s="254"/>
      <c r="AI437" s="254"/>
      <c r="AJ437" s="254"/>
    </row>
    <row r="438" spans="1:36" s="257" customFormat="1" x14ac:dyDescent="0.3">
      <c r="A438" s="254"/>
      <c r="B438" s="263"/>
      <c r="C438" s="26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54"/>
      <c r="AE438" s="254"/>
      <c r="AF438" s="254"/>
      <c r="AG438" s="254"/>
      <c r="AH438" s="254"/>
      <c r="AI438" s="254"/>
      <c r="AJ438" s="254"/>
    </row>
    <row r="439" spans="1:36" s="257" customFormat="1" x14ac:dyDescent="0.3">
      <c r="A439" s="254"/>
      <c r="B439" s="263"/>
      <c r="C439" s="264"/>
      <c r="D439" s="254"/>
      <c r="E439" s="254"/>
      <c r="F439" s="254"/>
      <c r="G439" s="254"/>
      <c r="H439" s="254"/>
      <c r="I439" s="254"/>
      <c r="J439" s="254"/>
      <c r="K439" s="254"/>
      <c r="L439" s="254"/>
      <c r="M439" s="254"/>
      <c r="N439" s="254"/>
      <c r="O439" s="254"/>
      <c r="P439" s="254"/>
      <c r="Q439" s="254"/>
      <c r="R439" s="254"/>
      <c r="S439" s="254"/>
      <c r="T439" s="254"/>
      <c r="U439" s="254"/>
      <c r="V439" s="254"/>
      <c r="W439" s="254"/>
      <c r="X439" s="254"/>
      <c r="Y439" s="254"/>
      <c r="Z439" s="254"/>
      <c r="AA439" s="254"/>
      <c r="AB439" s="254"/>
      <c r="AC439" s="254"/>
      <c r="AD439" s="254"/>
      <c r="AE439" s="254"/>
      <c r="AF439" s="254"/>
      <c r="AG439" s="254"/>
      <c r="AH439" s="254"/>
      <c r="AI439" s="254"/>
      <c r="AJ439" s="254"/>
    </row>
    <row r="440" spans="1:36" s="257" customFormat="1" x14ac:dyDescent="0.3">
      <c r="A440" s="254"/>
      <c r="B440" s="263"/>
      <c r="C440" s="264"/>
      <c r="D440" s="254"/>
      <c r="E440" s="254"/>
      <c r="F440" s="254"/>
      <c r="G440" s="254"/>
      <c r="H440" s="254"/>
      <c r="I440" s="254"/>
      <c r="J440" s="254"/>
      <c r="K440" s="254"/>
      <c r="L440" s="254"/>
      <c r="M440" s="254"/>
      <c r="N440" s="254"/>
      <c r="O440" s="254"/>
      <c r="P440" s="254"/>
      <c r="Q440" s="254"/>
      <c r="R440" s="254"/>
      <c r="S440" s="254"/>
      <c r="T440" s="254"/>
      <c r="U440" s="254"/>
      <c r="V440" s="254"/>
      <c r="W440" s="254"/>
      <c r="X440" s="254"/>
      <c r="Y440" s="254"/>
      <c r="Z440" s="254"/>
      <c r="AA440" s="254"/>
      <c r="AB440" s="254"/>
      <c r="AC440" s="254"/>
      <c r="AD440" s="254"/>
      <c r="AE440" s="254"/>
      <c r="AF440" s="254"/>
      <c r="AG440" s="254"/>
      <c r="AH440" s="254"/>
      <c r="AI440" s="254"/>
      <c r="AJ440" s="254"/>
    </row>
    <row r="441" spans="1:36" s="257" customFormat="1" x14ac:dyDescent="0.3">
      <c r="A441" s="254"/>
      <c r="B441" s="263"/>
      <c r="C441" s="264"/>
      <c r="D441" s="254"/>
      <c r="E441" s="254"/>
      <c r="F441" s="254"/>
      <c r="G441" s="254"/>
      <c r="H441" s="254"/>
      <c r="I441" s="254"/>
      <c r="J441" s="254"/>
      <c r="K441" s="254"/>
      <c r="L441" s="254"/>
      <c r="M441" s="254"/>
      <c r="N441" s="254"/>
      <c r="O441" s="254"/>
      <c r="P441" s="254"/>
      <c r="Q441" s="254"/>
      <c r="R441" s="254"/>
      <c r="S441" s="254"/>
      <c r="T441" s="254"/>
      <c r="U441" s="254"/>
      <c r="V441" s="254"/>
      <c r="W441" s="254"/>
      <c r="X441" s="254"/>
      <c r="Y441" s="254"/>
      <c r="Z441" s="254"/>
      <c r="AA441" s="254"/>
      <c r="AB441" s="254"/>
      <c r="AC441" s="254"/>
      <c r="AD441" s="254"/>
      <c r="AE441" s="254"/>
      <c r="AF441" s="254"/>
      <c r="AG441" s="254"/>
      <c r="AH441" s="254"/>
      <c r="AI441" s="254"/>
      <c r="AJ441" s="254"/>
    </row>
    <row r="442" spans="1:36" s="257" customFormat="1" x14ac:dyDescent="0.3">
      <c r="A442" s="254"/>
      <c r="B442" s="263"/>
      <c r="C442" s="264"/>
      <c r="D442" s="254"/>
      <c r="E442" s="254"/>
      <c r="F442" s="254"/>
      <c r="G442" s="254"/>
      <c r="H442" s="254"/>
      <c r="I442" s="254"/>
      <c r="J442" s="254"/>
      <c r="K442" s="254"/>
      <c r="L442" s="254"/>
      <c r="M442" s="254"/>
      <c r="N442" s="254"/>
      <c r="O442" s="254"/>
      <c r="P442" s="254"/>
      <c r="Q442" s="254"/>
      <c r="R442" s="254"/>
      <c r="S442" s="254"/>
      <c r="T442" s="254"/>
      <c r="U442" s="254"/>
      <c r="V442" s="254"/>
      <c r="W442" s="254"/>
      <c r="X442" s="254"/>
      <c r="Y442" s="254"/>
      <c r="Z442" s="254"/>
      <c r="AA442" s="254"/>
      <c r="AB442" s="254"/>
      <c r="AC442" s="254"/>
      <c r="AD442" s="254"/>
      <c r="AE442" s="254"/>
      <c r="AF442" s="254"/>
      <c r="AG442" s="254"/>
      <c r="AH442" s="254"/>
      <c r="AI442" s="254"/>
      <c r="AJ442" s="254"/>
    </row>
    <row r="443" spans="1:36" s="257" customFormat="1" x14ac:dyDescent="0.3">
      <c r="A443" s="254"/>
      <c r="B443" s="263"/>
      <c r="C443" s="264"/>
      <c r="D443" s="254"/>
      <c r="E443" s="254"/>
      <c r="F443" s="254"/>
      <c r="G443" s="254"/>
      <c r="H443" s="254"/>
      <c r="I443" s="254"/>
      <c r="J443" s="254"/>
      <c r="K443" s="254"/>
      <c r="L443" s="254"/>
      <c r="M443" s="254"/>
      <c r="N443" s="254"/>
      <c r="O443" s="254"/>
      <c r="P443" s="254"/>
      <c r="Q443" s="254"/>
      <c r="R443" s="254"/>
      <c r="S443" s="254"/>
      <c r="T443" s="254"/>
      <c r="U443" s="254"/>
      <c r="V443" s="254"/>
      <c r="W443" s="254"/>
      <c r="X443" s="254"/>
      <c r="Y443" s="254"/>
      <c r="Z443" s="254"/>
      <c r="AA443" s="254"/>
      <c r="AB443" s="254"/>
      <c r="AC443" s="254"/>
      <c r="AD443" s="254"/>
      <c r="AE443" s="254"/>
      <c r="AF443" s="254"/>
      <c r="AG443" s="254"/>
      <c r="AH443" s="254"/>
      <c r="AI443" s="254"/>
      <c r="AJ443" s="254"/>
    </row>
    <row r="444" spans="1:36" s="257" customFormat="1" x14ac:dyDescent="0.3">
      <c r="A444" s="254"/>
      <c r="B444" s="263"/>
      <c r="C444" s="264"/>
      <c r="D444" s="254"/>
      <c r="E444" s="254"/>
      <c r="F444" s="254"/>
      <c r="G444" s="254"/>
      <c r="H444" s="254"/>
      <c r="I444" s="254"/>
      <c r="J444" s="254"/>
      <c r="K444" s="254"/>
      <c r="L444" s="254"/>
      <c r="M444" s="254"/>
      <c r="N444" s="254"/>
      <c r="O444" s="254"/>
      <c r="P444" s="254"/>
      <c r="Q444" s="254"/>
      <c r="R444" s="254"/>
      <c r="S444" s="254"/>
      <c r="T444" s="254"/>
      <c r="U444" s="254"/>
      <c r="V444" s="254"/>
      <c r="W444" s="254"/>
      <c r="X444" s="254"/>
      <c r="Y444" s="254"/>
      <c r="Z444" s="254"/>
      <c r="AA444" s="254"/>
      <c r="AB444" s="254"/>
      <c r="AC444" s="254"/>
      <c r="AD444" s="254"/>
      <c r="AE444" s="254"/>
      <c r="AF444" s="254"/>
      <c r="AG444" s="254"/>
      <c r="AH444" s="254"/>
      <c r="AI444" s="254"/>
      <c r="AJ444" s="254"/>
    </row>
    <row r="445" spans="1:36" s="257" customFormat="1" x14ac:dyDescent="0.3">
      <c r="A445" s="254"/>
      <c r="B445" s="263"/>
      <c r="C445" s="264"/>
      <c r="D445" s="254"/>
      <c r="E445" s="254"/>
      <c r="F445" s="254"/>
      <c r="G445" s="254"/>
      <c r="H445" s="254"/>
      <c r="I445" s="254"/>
      <c r="J445" s="254"/>
      <c r="K445" s="254"/>
      <c r="L445" s="254"/>
      <c r="M445" s="254"/>
      <c r="N445" s="254"/>
      <c r="O445" s="254"/>
      <c r="P445" s="254"/>
      <c r="Q445" s="254"/>
      <c r="R445" s="254"/>
      <c r="S445" s="254"/>
      <c r="T445" s="254"/>
      <c r="U445" s="254"/>
      <c r="V445" s="254"/>
      <c r="W445" s="254"/>
      <c r="X445" s="254"/>
      <c r="Y445" s="254"/>
      <c r="Z445" s="254"/>
      <c r="AA445" s="254"/>
      <c r="AB445" s="254"/>
      <c r="AC445" s="254"/>
      <c r="AD445" s="254"/>
      <c r="AE445" s="254"/>
      <c r="AF445" s="254"/>
      <c r="AG445" s="254"/>
      <c r="AH445" s="254"/>
      <c r="AI445" s="254"/>
      <c r="AJ445" s="254"/>
    </row>
    <row r="446" spans="1:36" s="257" customFormat="1" x14ac:dyDescent="0.3">
      <c r="A446" s="254"/>
      <c r="B446" s="263"/>
      <c r="C446" s="264"/>
      <c r="D446" s="254"/>
      <c r="E446" s="254"/>
      <c r="F446" s="254"/>
      <c r="G446" s="254"/>
      <c r="H446" s="254"/>
      <c r="I446" s="254"/>
      <c r="J446" s="254"/>
      <c r="K446" s="254"/>
      <c r="L446" s="254"/>
      <c r="M446" s="254"/>
      <c r="N446" s="254"/>
      <c r="O446" s="254"/>
      <c r="P446" s="254"/>
      <c r="Q446" s="254"/>
      <c r="R446" s="254"/>
      <c r="S446" s="254"/>
      <c r="T446" s="254"/>
      <c r="U446" s="254"/>
      <c r="V446" s="254"/>
      <c r="W446" s="254"/>
      <c r="X446" s="254"/>
      <c r="Y446" s="254"/>
      <c r="Z446" s="254"/>
      <c r="AA446" s="254"/>
      <c r="AB446" s="254"/>
      <c r="AC446" s="254"/>
      <c r="AD446" s="254"/>
      <c r="AE446" s="254"/>
      <c r="AF446" s="254"/>
      <c r="AG446" s="254"/>
      <c r="AH446" s="254"/>
      <c r="AI446" s="254"/>
      <c r="AJ446" s="254"/>
    </row>
  </sheetData>
  <sheetProtection formatCells="0" formatColumns="0" formatRows="0" autoFilter="0"/>
  <autoFilter ref="A12:GG249" xr:uid="{00000000-0009-0000-0000-000001000000}"/>
  <sortState xmlns:xlrd2="http://schemas.microsoft.com/office/spreadsheetml/2017/richdata2" ref="A13:GH241">
    <sortCondition descending="1" ref="GD13:GD241"/>
    <sortCondition ref="GB13:GB241"/>
    <sortCondition ref="F13:F241"/>
    <sortCondition ref="G13:G241"/>
  </sortState>
  <dataConsolidate/>
  <mergeCells count="80">
    <mergeCell ref="C254:D254"/>
    <mergeCell ref="B1:GG1"/>
    <mergeCell ref="CM3:CM4"/>
    <mergeCell ref="CN3:CN4"/>
    <mergeCell ref="GE3:GE4"/>
    <mergeCell ref="GF3:GF4"/>
    <mergeCell ref="GG3:GG4"/>
    <mergeCell ref="AZ3:AZ4"/>
    <mergeCell ref="BA3:BL3"/>
    <mergeCell ref="U2:AK2"/>
    <mergeCell ref="B3:B11"/>
    <mergeCell ref="C3:C11"/>
    <mergeCell ref="D3:D11"/>
    <mergeCell ref="P4:P11"/>
    <mergeCell ref="Q4:Q11"/>
    <mergeCell ref="CA3:CL3"/>
    <mergeCell ref="AY3:AY4"/>
    <mergeCell ref="E3:E11"/>
    <mergeCell ref="F3:F11"/>
    <mergeCell ref="G3:G11"/>
    <mergeCell ref="I3:I11"/>
    <mergeCell ref="J3:J11"/>
    <mergeCell ref="AI3:AI4"/>
    <mergeCell ref="AJ3:AJ4"/>
    <mergeCell ref="AK3:AK4"/>
    <mergeCell ref="AL3:AL4"/>
    <mergeCell ref="AM3:AX3"/>
    <mergeCell ref="GH3:GH11"/>
    <mergeCell ref="K3:K11"/>
    <mergeCell ref="M3:S3"/>
    <mergeCell ref="T3:T4"/>
    <mergeCell ref="U3:U4"/>
    <mergeCell ref="V3:V4"/>
    <mergeCell ref="L4:L11"/>
    <mergeCell ref="M4:M11"/>
    <mergeCell ref="N4:N11"/>
    <mergeCell ref="O4:O11"/>
    <mergeCell ref="R4:R11"/>
    <mergeCell ref="S4:S11"/>
    <mergeCell ref="W3:AH3"/>
    <mergeCell ref="BM3:BM4"/>
    <mergeCell ref="BN3:BY3"/>
    <mergeCell ref="BZ3:BZ4"/>
    <mergeCell ref="FT108:FT113"/>
    <mergeCell ref="FU108:FU113"/>
    <mergeCell ref="FV108:FV113"/>
    <mergeCell ref="FW108:FW113"/>
    <mergeCell ref="FX108:FX113"/>
    <mergeCell ref="FO108:FO113"/>
    <mergeCell ref="FP108:FP113"/>
    <mergeCell ref="FQ108:FQ113"/>
    <mergeCell ref="FR108:FR113"/>
    <mergeCell ref="FS108:FS113"/>
    <mergeCell ref="P108:P113"/>
    <mergeCell ref="G108:G113"/>
    <mergeCell ref="H108:H113"/>
    <mergeCell ref="I108:I113"/>
    <mergeCell ref="J108:J113"/>
    <mergeCell ref="K108:K113"/>
    <mergeCell ref="C108:C113"/>
    <mergeCell ref="L108:L113"/>
    <mergeCell ref="M108:M113"/>
    <mergeCell ref="N108:N113"/>
    <mergeCell ref="O108:O113"/>
    <mergeCell ref="FJ3:GD3"/>
    <mergeCell ref="Q108:Q113"/>
    <mergeCell ref="R108:R113"/>
    <mergeCell ref="S108:S113"/>
    <mergeCell ref="T108:T113"/>
    <mergeCell ref="FY108:FY113"/>
    <mergeCell ref="FZ108:FZ113"/>
    <mergeCell ref="GA108:GA113"/>
    <mergeCell ref="GB108:GB113"/>
    <mergeCell ref="GC108:GC113"/>
    <mergeCell ref="GD108:GD113"/>
    <mergeCell ref="FJ108:FJ113"/>
    <mergeCell ref="FK108:FK113"/>
    <mergeCell ref="FL108:FL113"/>
    <mergeCell ref="FM108:FM113"/>
    <mergeCell ref="FN108:FN113"/>
  </mergeCells>
  <dataValidations count="2">
    <dataValidation type="list" errorStyle="warning" allowBlank="1" showInputMessage="1" showErrorMessage="1" errorTitle="Izvēle tikai no saraksta!" error="Lūdzu izvēlēties vienu no vērtībām sarakstā." sqref="T255:AJ1048576 AK247:AL1048576 AM255:CL1048576 CM284:CN1048576 CO255:GG1048576" xr:uid="{A1F43EB0-4E06-42FD-BAC7-76896916D827}">
      <formula1>#REF!</formula1>
    </dataValidation>
    <dataValidation type="list" errorStyle="warning" allowBlank="1" showInputMessage="1" showErrorMessage="1" errorTitle="Izvēle tikai no saraksta!" error="Lūdzu izvēlēties vienu no vērtībām sarakstā." sqref="AK243:AL246" xr:uid="{5A6C3D28-F744-4C33-9AC9-9B129BA5B7D3}">
      <formula1>#REF!</formula1>
    </dataValidation>
  </dataValidations>
  <pageMargins left="0.25" right="0.25" top="0.75" bottom="0.75" header="0.3" footer="0.3"/>
  <pageSetup paperSize="9" scale="32" fitToHeight="0" orientation="landscape" r:id="rId1"/>
  <headerFooter>
    <oddFooter>&amp;L&amp;F&amp;C&amp;P no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BA681-9642-48BC-A8F7-85E2845D01EB}">
  <sheetPr>
    <pageSetUpPr fitToPage="1"/>
  </sheetPr>
  <dimension ref="A1:Q19"/>
  <sheetViews>
    <sheetView view="pageBreakPreview" topLeftCell="B1" zoomScale="115" zoomScaleNormal="100" zoomScaleSheetLayoutView="115" workbookViewId="0">
      <selection activeCell="N19" sqref="N19"/>
    </sheetView>
  </sheetViews>
  <sheetFormatPr defaultColWidth="9" defaultRowHeight="15.5" outlineLevelCol="1" x14ac:dyDescent="0.35"/>
  <cols>
    <col min="1" max="1" width="10" style="193" hidden="1" customWidth="1" outlineLevel="1"/>
    <col min="2" max="2" width="47.25" style="193" customWidth="1" collapsed="1"/>
    <col min="3" max="3" width="8.25" style="193" customWidth="1"/>
    <col min="4" max="9" width="11.75" style="193" customWidth="1"/>
    <col min="10" max="11" width="12.33203125" style="193" customWidth="1"/>
    <col min="12" max="12" width="9.83203125" style="193" customWidth="1"/>
    <col min="13" max="13" width="10.25" style="193" customWidth="1"/>
    <col min="14" max="14" width="9.5" style="193" customWidth="1"/>
    <col min="15" max="15" width="8.25" style="193" customWidth="1"/>
    <col min="16" max="16" width="12.5" style="193" customWidth="1"/>
    <col min="17" max="16384" width="9" style="193"/>
  </cols>
  <sheetData>
    <row r="1" spans="1:17" ht="74.25" customHeight="1" x14ac:dyDescent="0.35">
      <c r="A1" s="192"/>
      <c r="B1" s="365" t="s">
        <v>1446</v>
      </c>
      <c r="C1" s="365"/>
      <c r="D1" s="365"/>
      <c r="E1" s="365"/>
      <c r="F1" s="365"/>
      <c r="G1" s="365"/>
      <c r="H1" s="365"/>
      <c r="I1" s="365"/>
      <c r="J1" s="365"/>
      <c r="K1" s="365"/>
      <c r="L1" s="365"/>
      <c r="M1" s="365"/>
      <c r="N1" s="365"/>
      <c r="O1" s="365"/>
      <c r="P1" s="365"/>
    </row>
    <row r="2" spans="1:17" ht="24" customHeight="1" x14ac:dyDescent="0.35">
      <c r="A2" s="194"/>
      <c r="B2" s="366"/>
      <c r="C2" s="366"/>
      <c r="D2" s="366"/>
      <c r="E2" s="366"/>
      <c r="F2" s="366"/>
      <c r="G2" s="366"/>
      <c r="H2" s="366"/>
      <c r="I2" s="366"/>
      <c r="J2" s="366"/>
      <c r="K2" s="366"/>
      <c r="L2" s="366"/>
      <c r="M2" s="366"/>
    </row>
    <row r="3" spans="1:17" ht="16" thickBot="1" x14ac:dyDescent="0.4">
      <c r="B3" s="195" t="str">
        <f>'Maksājumi_FS_2014-2020'!I5</f>
        <v>Sagatavots: 11.06.2024.</v>
      </c>
      <c r="J3" s="196"/>
      <c r="K3" s="196"/>
      <c r="L3" s="196"/>
      <c r="M3" s="196"/>
    </row>
    <row r="4" spans="1:17" ht="16.5" customHeight="1" thickBot="1" x14ac:dyDescent="0.4">
      <c r="B4" s="367" t="s">
        <v>0</v>
      </c>
      <c r="C4" s="197" t="s">
        <v>1303</v>
      </c>
      <c r="D4" s="197" t="s">
        <v>1304</v>
      </c>
      <c r="E4" s="198" t="s">
        <v>1305</v>
      </c>
      <c r="F4" s="198" t="s">
        <v>1306</v>
      </c>
      <c r="G4" s="199" t="s">
        <v>1307</v>
      </c>
      <c r="H4" s="197" t="s">
        <v>1308</v>
      </c>
      <c r="I4" s="200" t="s">
        <v>1309</v>
      </c>
      <c r="J4" s="200" t="s">
        <v>1310</v>
      </c>
      <c r="K4" s="200" t="s">
        <v>1311</v>
      </c>
      <c r="L4" s="252" t="s">
        <v>1334</v>
      </c>
      <c r="M4" s="369" t="s">
        <v>1444</v>
      </c>
      <c r="N4" s="370"/>
      <c r="O4" s="370"/>
      <c r="P4" s="371"/>
      <c r="Q4" s="201"/>
    </row>
    <row r="5" spans="1:17" ht="52.5" thickBot="1" x14ac:dyDescent="0.4">
      <c r="B5" s="368"/>
      <c r="C5" s="202" t="s">
        <v>1312</v>
      </c>
      <c r="D5" s="202" t="s">
        <v>1312</v>
      </c>
      <c r="E5" s="202" t="s">
        <v>1312</v>
      </c>
      <c r="F5" s="202" t="s">
        <v>1312</v>
      </c>
      <c r="G5" s="203" t="s">
        <v>1312</v>
      </c>
      <c r="H5" s="203" t="s">
        <v>1312</v>
      </c>
      <c r="I5" s="203" t="s">
        <v>1312</v>
      </c>
      <c r="J5" s="202" t="s">
        <v>1312</v>
      </c>
      <c r="K5" s="202" t="s">
        <v>1312</v>
      </c>
      <c r="L5" s="202" t="s">
        <v>1312</v>
      </c>
      <c r="M5" s="202" t="s">
        <v>1461</v>
      </c>
      <c r="N5" s="202" t="s">
        <v>1478</v>
      </c>
      <c r="O5" s="202" t="s">
        <v>1313</v>
      </c>
      <c r="P5" s="202" t="s">
        <v>1453</v>
      </c>
    </row>
    <row r="6" spans="1:17" ht="16" thickBot="1" x14ac:dyDescent="0.4">
      <c r="A6" s="193">
        <v>1</v>
      </c>
      <c r="B6" s="204" t="s">
        <v>1314</v>
      </c>
      <c r="C6" s="205">
        <v>0</v>
      </c>
      <c r="D6" s="205">
        <v>0</v>
      </c>
      <c r="E6" s="206">
        <v>1294748.1099999999</v>
      </c>
      <c r="F6" s="205">
        <v>37649562.180000007</v>
      </c>
      <c r="G6" s="205">
        <v>67397074.409999996</v>
      </c>
      <c r="H6" s="205">
        <v>71480848.75999999</v>
      </c>
      <c r="I6" s="205">
        <v>62247258.870000005</v>
      </c>
      <c r="J6" s="205">
        <v>74299960.399999991</v>
      </c>
      <c r="K6" s="205">
        <v>56248091.829999998</v>
      </c>
      <c r="L6" s="205">
        <v>31655030.559999999</v>
      </c>
      <c r="M6" s="205">
        <v>13029335.48</v>
      </c>
      <c r="N6" s="205">
        <f>SUMIF('Maksājumi_FS_2014-2020'!F16:F703,1,'Maksājumi_FS_2014-2020'!GZ16:GZ703)</f>
        <v>13186489.33</v>
      </c>
      <c r="O6" s="207">
        <f>N6/M6</f>
        <v>1.0120615399182276</v>
      </c>
      <c r="P6" s="205">
        <f>M6-N6</f>
        <v>-157153.84999999963</v>
      </c>
    </row>
    <row r="7" spans="1:17" ht="16" thickBot="1" x14ac:dyDescent="0.4">
      <c r="A7" s="193">
        <v>2</v>
      </c>
      <c r="B7" s="204" t="s">
        <v>1315</v>
      </c>
      <c r="C7" s="205">
        <v>0</v>
      </c>
      <c r="D7" s="205">
        <v>0</v>
      </c>
      <c r="E7" s="206">
        <v>19992.78</v>
      </c>
      <c r="F7" s="205">
        <v>3309503.79</v>
      </c>
      <c r="G7" s="205">
        <v>14573985.900000002</v>
      </c>
      <c r="H7" s="205">
        <v>23377444.43</v>
      </c>
      <c r="I7" s="205">
        <v>33850629.609999992</v>
      </c>
      <c r="J7" s="205">
        <v>27306426.480000004</v>
      </c>
      <c r="K7" s="205">
        <v>16522681.310000002</v>
      </c>
      <c r="L7" s="205">
        <v>27863537.440000001</v>
      </c>
      <c r="M7" s="205">
        <v>18573303.989999998</v>
      </c>
      <c r="N7" s="205">
        <f>SUMIF('Maksājumi_FS_2014-2020'!F16:F703,2,'Maksājumi_FS_2014-2020'!GZ16:GZ703)</f>
        <v>16030294.990000002</v>
      </c>
      <c r="O7" s="207">
        <f t="shared" ref="O7:O18" si="0">N7/M7</f>
        <v>0.86308257263386357</v>
      </c>
      <c r="P7" s="205">
        <f t="shared" ref="P7:P19" si="1">M7-N7</f>
        <v>2543008.9999999963</v>
      </c>
    </row>
    <row r="8" spans="1:17" ht="16" thickBot="1" x14ac:dyDescent="0.4">
      <c r="A8" s="193">
        <v>3</v>
      </c>
      <c r="B8" s="204" t="s">
        <v>1316</v>
      </c>
      <c r="C8" s="205">
        <v>0</v>
      </c>
      <c r="D8" s="205">
        <v>0</v>
      </c>
      <c r="E8" s="206">
        <v>37248045.840000011</v>
      </c>
      <c r="F8" s="205">
        <v>30978217.420000002</v>
      </c>
      <c r="G8" s="205">
        <v>59515752.720000006</v>
      </c>
      <c r="H8" s="205">
        <v>26399926.839999992</v>
      </c>
      <c r="I8" s="205">
        <v>45026309.329999998</v>
      </c>
      <c r="J8" s="205">
        <v>54820036.080000006</v>
      </c>
      <c r="K8" s="205">
        <v>32115409.869999997</v>
      </c>
      <c r="L8" s="205">
        <v>53119255.749999993</v>
      </c>
      <c r="M8" s="205">
        <v>10842846.23</v>
      </c>
      <c r="N8" s="205">
        <f>SUMIF('Maksājumi_FS_2014-2020'!F16:F703,3,'Maksājumi_FS_2014-2020'!GZ16:GZ703)</f>
        <v>10203289.33</v>
      </c>
      <c r="O8" s="207">
        <f t="shared" si="0"/>
        <v>0.941015773309551</v>
      </c>
      <c r="P8" s="205">
        <f t="shared" si="1"/>
        <v>639556.90000000037</v>
      </c>
    </row>
    <row r="9" spans="1:17" ht="16" thickBot="1" x14ac:dyDescent="0.4">
      <c r="A9" s="193">
        <v>4</v>
      </c>
      <c r="B9" s="204" t="s">
        <v>1317</v>
      </c>
      <c r="C9" s="205">
        <v>0</v>
      </c>
      <c r="D9" s="205">
        <v>0</v>
      </c>
      <c r="E9" s="206">
        <v>4731810.26</v>
      </c>
      <c r="F9" s="205">
        <v>20468722.739999998</v>
      </c>
      <c r="G9" s="205">
        <v>58272373.910000011</v>
      </c>
      <c r="H9" s="205">
        <v>82050041.780000001</v>
      </c>
      <c r="I9" s="205">
        <v>62183096.330000006</v>
      </c>
      <c r="J9" s="208">
        <v>64671599.770000003</v>
      </c>
      <c r="K9" s="205">
        <v>90176351.270000011</v>
      </c>
      <c r="L9" s="205">
        <v>166817079.88999999</v>
      </c>
      <c r="M9" s="205">
        <v>87278061.399999991</v>
      </c>
      <c r="N9" s="205">
        <f>SUMIF('Maksājumi_FS_2014-2020'!F16:F703,4,'Maksājumi_FS_2014-2020'!GZ16:GZ703)</f>
        <v>72660105.73999998</v>
      </c>
      <c r="O9" s="207">
        <f t="shared" si="0"/>
        <v>0.83251282824666395</v>
      </c>
      <c r="P9" s="205">
        <f t="shared" si="1"/>
        <v>14617955.660000011</v>
      </c>
    </row>
    <row r="10" spans="1:17" ht="16" thickBot="1" x14ac:dyDescent="0.4">
      <c r="A10" s="193">
        <v>5</v>
      </c>
      <c r="B10" s="204" t="s">
        <v>1318</v>
      </c>
      <c r="C10" s="205">
        <v>0</v>
      </c>
      <c r="D10" s="205">
        <v>0</v>
      </c>
      <c r="E10" s="206">
        <v>902712.07</v>
      </c>
      <c r="F10" s="205">
        <v>51064015.399999999</v>
      </c>
      <c r="G10" s="205">
        <v>96322875.189999998</v>
      </c>
      <c r="H10" s="205">
        <v>120780518.36</v>
      </c>
      <c r="I10" s="205">
        <v>123087703.25999999</v>
      </c>
      <c r="J10" s="205">
        <v>89276193.769999981</v>
      </c>
      <c r="K10" s="205">
        <v>58088429.589999989</v>
      </c>
      <c r="L10" s="205">
        <v>62002154.309999995</v>
      </c>
      <c r="M10" s="205">
        <v>22536954.780000005</v>
      </c>
      <c r="N10" s="205">
        <f>SUMIF('Maksājumi_FS_2014-2020'!F16:F703,5,'Maksājumi_FS_2014-2020'!GZ16:GZ703)</f>
        <v>19680856.209999997</v>
      </c>
      <c r="O10" s="207">
        <f t="shared" si="0"/>
        <v>0.87327043081549782</v>
      </c>
      <c r="P10" s="205">
        <f t="shared" si="1"/>
        <v>2856098.5700000077</v>
      </c>
    </row>
    <row r="11" spans="1:17" ht="16" thickBot="1" x14ac:dyDescent="0.4">
      <c r="A11" s="193">
        <v>6</v>
      </c>
      <c r="B11" s="204" t="s">
        <v>1319</v>
      </c>
      <c r="C11" s="205">
        <v>0</v>
      </c>
      <c r="D11" s="205">
        <v>37121781.340000004</v>
      </c>
      <c r="E11" s="206">
        <v>108484820.66999999</v>
      </c>
      <c r="F11" s="205">
        <v>118495192.94</v>
      </c>
      <c r="G11" s="205">
        <v>142604183.80000001</v>
      </c>
      <c r="H11" s="205">
        <v>95695770.800000012</v>
      </c>
      <c r="I11" s="205">
        <v>92329461.5</v>
      </c>
      <c r="J11" s="208">
        <v>44416828.670000002</v>
      </c>
      <c r="K11" s="205">
        <v>49646765.890000001</v>
      </c>
      <c r="L11" s="205">
        <v>108591152.43999998</v>
      </c>
      <c r="M11" s="205">
        <v>17829637.479999997</v>
      </c>
      <c r="N11" s="205">
        <f>SUMIF('Maksājumi_FS_2014-2020'!F16:F703,6,'Maksājumi_FS_2014-2020'!GZ16:GZ703)</f>
        <v>15749038.18</v>
      </c>
      <c r="O11" s="207">
        <f t="shared" si="0"/>
        <v>0.88330669637372805</v>
      </c>
      <c r="P11" s="205">
        <f t="shared" si="1"/>
        <v>2080599.299999997</v>
      </c>
    </row>
    <row r="12" spans="1:17" ht="16" thickBot="1" x14ac:dyDescent="0.4">
      <c r="A12" s="193">
        <v>7</v>
      </c>
      <c r="B12" s="204" t="s">
        <v>1320</v>
      </c>
      <c r="C12" s="205">
        <v>0</v>
      </c>
      <c r="D12" s="205">
        <v>4131.54</v>
      </c>
      <c r="E12" s="206">
        <v>37316485.800000004</v>
      </c>
      <c r="F12" s="205">
        <v>34498163.440000005</v>
      </c>
      <c r="G12" s="205">
        <v>29623017.579999998</v>
      </c>
      <c r="H12" s="205">
        <v>14566929.24</v>
      </c>
      <c r="I12" s="205">
        <v>12900131.559999999</v>
      </c>
      <c r="J12" s="205">
        <v>17133635.239999998</v>
      </c>
      <c r="K12" s="205">
        <v>7045971.7199999997</v>
      </c>
      <c r="L12" s="205">
        <v>7468009.6400000006</v>
      </c>
      <c r="M12" s="205">
        <v>1443064.89</v>
      </c>
      <c r="N12" s="205">
        <f>SUMIF('Maksājumi_FS_2014-2020'!F16:F703,7,'Maksājumi_FS_2014-2020'!GZ16:GZ703)</f>
        <v>1552398.9</v>
      </c>
      <c r="O12" s="207">
        <f>IFERROR(N12/M12, "nebija plānots")</f>
        <v>1.0757651376300896</v>
      </c>
      <c r="P12" s="205">
        <f t="shared" si="1"/>
        <v>-109334.01000000001</v>
      </c>
    </row>
    <row r="13" spans="1:17" ht="16" thickBot="1" x14ac:dyDescent="0.4">
      <c r="A13" s="193">
        <v>8</v>
      </c>
      <c r="B13" s="204" t="s">
        <v>1321</v>
      </c>
      <c r="C13" s="205">
        <v>0</v>
      </c>
      <c r="D13" s="205">
        <v>0</v>
      </c>
      <c r="E13" s="206">
        <v>419092.71</v>
      </c>
      <c r="F13" s="205">
        <v>19051843.929999996</v>
      </c>
      <c r="G13" s="205">
        <v>88811800.459999993</v>
      </c>
      <c r="H13" s="205">
        <v>112502033.32000004</v>
      </c>
      <c r="I13" s="205">
        <v>91856645.23999998</v>
      </c>
      <c r="J13" s="205">
        <v>80099820.279999986</v>
      </c>
      <c r="K13" s="205">
        <v>62235829.760000005</v>
      </c>
      <c r="L13" s="205">
        <v>43691097.659999996</v>
      </c>
      <c r="M13" s="205">
        <v>16039992.780000001</v>
      </c>
      <c r="N13" s="205">
        <f>SUMIF('Maksājumi_FS_2014-2020'!F16:F703,8,'Maksājumi_FS_2014-2020'!GZ16:GZ703)</f>
        <v>15380278.920000002</v>
      </c>
      <c r="O13" s="207">
        <f t="shared" si="0"/>
        <v>0.95887068846922519</v>
      </c>
      <c r="P13" s="205">
        <f t="shared" si="1"/>
        <v>659713.8599999994</v>
      </c>
    </row>
    <row r="14" spans="1:17" ht="16" thickBot="1" x14ac:dyDescent="0.4">
      <c r="A14" s="193">
        <v>9</v>
      </c>
      <c r="B14" s="204" t="s">
        <v>1322</v>
      </c>
      <c r="C14" s="205">
        <v>0</v>
      </c>
      <c r="D14" s="205">
        <v>8258.4</v>
      </c>
      <c r="E14" s="206">
        <v>5330092.6399999987</v>
      </c>
      <c r="F14" s="205">
        <v>18700785.469999999</v>
      </c>
      <c r="G14" s="205">
        <v>40848113.589999996</v>
      </c>
      <c r="H14" s="205">
        <v>54667842.129999995</v>
      </c>
      <c r="I14" s="205">
        <v>59627611.800000012</v>
      </c>
      <c r="J14" s="205">
        <v>63898055.719999991</v>
      </c>
      <c r="K14" s="205">
        <v>79164677.680000007</v>
      </c>
      <c r="L14" s="205">
        <v>127192365.3</v>
      </c>
      <c r="M14" s="205">
        <v>34741673.149999991</v>
      </c>
      <c r="N14" s="205">
        <f>SUMIF('Maksājumi_FS_2014-2020'!F16:F703,9,'Maksājumi_FS_2014-2020'!GZ16:GZ703)</f>
        <v>44726472.989999995</v>
      </c>
      <c r="O14" s="207">
        <f t="shared" si="0"/>
        <v>1.2874012370357013</v>
      </c>
      <c r="P14" s="205">
        <f t="shared" si="1"/>
        <v>-9984799.8400000036</v>
      </c>
    </row>
    <row r="15" spans="1:17" ht="16" thickBot="1" x14ac:dyDescent="0.4">
      <c r="A15" s="193" t="s">
        <v>1323</v>
      </c>
      <c r="B15" s="204" t="s">
        <v>1324</v>
      </c>
      <c r="C15" s="205">
        <v>0</v>
      </c>
      <c r="D15" s="205">
        <v>0</v>
      </c>
      <c r="E15" s="205">
        <v>8531171.4499999993</v>
      </c>
      <c r="F15" s="205">
        <v>12229552.910000002</v>
      </c>
      <c r="G15" s="205">
        <v>12900633.289999999</v>
      </c>
      <c r="H15" s="205">
        <v>16983634.140000001</v>
      </c>
      <c r="I15" s="205">
        <v>17990699.73</v>
      </c>
      <c r="J15" s="205">
        <v>16953234.439999998</v>
      </c>
      <c r="K15" s="205">
        <v>9839314.25</v>
      </c>
      <c r="L15" s="205">
        <v>4701988.55</v>
      </c>
      <c r="M15" s="205">
        <v>654551.34</v>
      </c>
      <c r="N15" s="205">
        <f>SUMIF('Maksājumi_FS_2014-2020'!F16:F703,10,'Maksājumi_FS_2014-2020'!GZ16:GZ703)+SUMIF('Maksājumi_FS_2014-2020'!F16:F703,11,'Maksājumi_FS_2014-2020'!GZ16:GZ703)+SUMIF('Maksājumi_FS_2014-2020'!F16:F703,12,'Maksājumi_FS_2014-2020'!GZ16:GZ703)</f>
        <v>676011.51</v>
      </c>
      <c r="O15" s="207">
        <f t="shared" si="0"/>
        <v>1.0327860760318663</v>
      </c>
      <c r="P15" s="205">
        <f t="shared" si="1"/>
        <v>-21460.170000000042</v>
      </c>
    </row>
    <row r="16" spans="1:17" ht="16" thickBot="1" x14ac:dyDescent="0.4">
      <c r="B16" s="204" t="s">
        <v>1325</v>
      </c>
      <c r="C16" s="205">
        <v>0</v>
      </c>
      <c r="D16" s="205">
        <v>0</v>
      </c>
      <c r="E16" s="205">
        <v>0</v>
      </c>
      <c r="F16" s="205">
        <v>0</v>
      </c>
      <c r="G16" s="205">
        <v>0</v>
      </c>
      <c r="H16" s="205">
        <v>0</v>
      </c>
      <c r="I16" s="205">
        <v>0</v>
      </c>
      <c r="J16" s="205">
        <v>0</v>
      </c>
      <c r="K16" s="205">
        <v>48256661.61999999</v>
      </c>
      <c r="L16" s="205">
        <v>87901394.109999985</v>
      </c>
      <c r="M16" s="205">
        <v>19252199.789999999</v>
      </c>
      <c r="N16" s="205">
        <f>SUMIF('Maksājumi_FS_2014-2020'!F16:F703,13,'Maksājumi_FS_2014-2020'!GZ16:GZ703)</f>
        <v>9871757.0600000005</v>
      </c>
      <c r="O16" s="207">
        <f t="shared" si="0"/>
        <v>0.51275995302768473</v>
      </c>
      <c r="P16" s="205">
        <f t="shared" si="1"/>
        <v>9380442.7299999986</v>
      </c>
    </row>
    <row r="17" spans="2:16" ht="16" thickBot="1" x14ac:dyDescent="0.4">
      <c r="B17" s="204" t="s">
        <v>1326</v>
      </c>
      <c r="C17" s="205">
        <v>0</v>
      </c>
      <c r="D17" s="205">
        <v>0</v>
      </c>
      <c r="E17" s="205">
        <v>0</v>
      </c>
      <c r="F17" s="205">
        <v>0</v>
      </c>
      <c r="G17" s="205">
        <v>0</v>
      </c>
      <c r="H17" s="205">
        <v>0</v>
      </c>
      <c r="I17" s="205">
        <v>0</v>
      </c>
      <c r="J17" s="205">
        <v>0</v>
      </c>
      <c r="K17" s="205">
        <v>3672758</v>
      </c>
      <c r="L17" s="205">
        <v>15339431.290000001</v>
      </c>
      <c r="M17" s="205">
        <v>2467237.88</v>
      </c>
      <c r="N17" s="205">
        <f>SUMIF('Maksājumi_FS_2014-2020'!F16:F703,14,'Maksājumi_FS_2014-2020'!GZ16:GZ703)</f>
        <v>2428548.04</v>
      </c>
      <c r="O17" s="207">
        <f t="shared" si="0"/>
        <v>0.9843185611271501</v>
      </c>
      <c r="P17" s="205">
        <f t="shared" si="1"/>
        <v>38689.839999999851</v>
      </c>
    </row>
    <row r="18" spans="2:16" ht="16" thickBot="1" x14ac:dyDescent="0.4">
      <c r="B18" s="204" t="s">
        <v>1447</v>
      </c>
      <c r="C18" s="205">
        <v>0</v>
      </c>
      <c r="D18" s="205">
        <v>0</v>
      </c>
      <c r="E18" s="205">
        <v>0</v>
      </c>
      <c r="F18" s="205">
        <v>0</v>
      </c>
      <c r="G18" s="205">
        <v>0</v>
      </c>
      <c r="H18" s="205">
        <v>0</v>
      </c>
      <c r="I18" s="205">
        <v>0</v>
      </c>
      <c r="J18" s="205">
        <v>0</v>
      </c>
      <c r="K18" s="205">
        <v>0</v>
      </c>
      <c r="L18" s="205">
        <v>0</v>
      </c>
      <c r="M18" s="205">
        <v>60000000</v>
      </c>
      <c r="N18" s="205">
        <f>SUMIF('Maksājumi_FS_2014-2020'!F16:F703,15,'Maksājumi_FS_2014-2020'!GZ16:GZ703)</f>
        <v>60000000</v>
      </c>
      <c r="O18" s="207">
        <f t="shared" si="0"/>
        <v>1</v>
      </c>
      <c r="P18" s="205">
        <f t="shared" si="1"/>
        <v>0</v>
      </c>
    </row>
    <row r="19" spans="2:16" ht="16" thickBot="1" x14ac:dyDescent="0.4">
      <c r="B19" s="209" t="s">
        <v>225</v>
      </c>
      <c r="C19" s="210">
        <f t="shared" ref="C19" si="2">C6+C7+C8+C9+C10+C11+C12+C13+C14+C15</f>
        <v>0</v>
      </c>
      <c r="D19" s="210">
        <f>D6+D7+D8+D9+D10+D11+D12+D13+D14+D15+D16+D17</f>
        <v>37134171.280000001</v>
      </c>
      <c r="E19" s="210">
        <f t="shared" ref="E19:J19" si="3">E6+E7+E8+E9+E10+E11+E12+E13+E14+E15+E16+E17</f>
        <v>204278972.32999998</v>
      </c>
      <c r="F19" s="210">
        <f t="shared" si="3"/>
        <v>346445560.22000009</v>
      </c>
      <c r="G19" s="210">
        <f t="shared" si="3"/>
        <v>610869810.85000002</v>
      </c>
      <c r="H19" s="210">
        <f t="shared" si="3"/>
        <v>618504989.80000007</v>
      </c>
      <c r="I19" s="210">
        <f t="shared" si="3"/>
        <v>601099547.23000002</v>
      </c>
      <c r="J19" s="210">
        <f t="shared" si="3"/>
        <v>532875790.84999996</v>
      </c>
      <c r="K19" s="210">
        <v>513012942.79000002</v>
      </c>
      <c r="L19" s="210">
        <v>736342496.93999982</v>
      </c>
      <c r="M19" s="210">
        <f>M6+M7+M8+M9+M10+M11+M12+M13+M14+M15+M16+M17+M18</f>
        <v>304688859.18999994</v>
      </c>
      <c r="N19" s="210">
        <f>N6+N7+N8+N9+N10+N11+N12+N13+N14+N15+N16+N17+N18</f>
        <v>282145541.19999993</v>
      </c>
      <c r="O19" s="207">
        <f>N19/M19</f>
        <v>0.92601200434459507</v>
      </c>
      <c r="P19" s="205">
        <f t="shared" si="1"/>
        <v>22543317.99000001</v>
      </c>
    </row>
  </sheetData>
  <mergeCells count="4">
    <mergeCell ref="B1:P1"/>
    <mergeCell ref="B2:M2"/>
    <mergeCell ref="B4:B5"/>
    <mergeCell ref="M4:P4"/>
  </mergeCells>
  <printOptions horizontalCentered="1" verticalCentered="1"/>
  <pageMargins left="0.70866141732283472" right="0.70866141732283472" top="0.74803149606299213" bottom="0.74803149606299213" header="0.31496062992125984" footer="0.31496062992125984"/>
  <pageSetup paperSize="9" scale="60" orientation="landscape" r:id="rId1"/>
  <ignoredErrors>
    <ignoredError sqref="O1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47EC3-D120-4E6E-A2FA-3FF88F15FDB9}">
  <sheetPr>
    <pageSetUpPr fitToPage="1"/>
  </sheetPr>
  <dimension ref="A1:AM273"/>
  <sheetViews>
    <sheetView topLeftCell="A2" zoomScaleNormal="100" zoomScaleSheetLayoutView="100" workbookViewId="0">
      <selection activeCell="A5" sqref="A5:E5"/>
    </sheetView>
  </sheetViews>
  <sheetFormatPr defaultColWidth="9" defaultRowHeight="15.5" outlineLevelCol="1" x14ac:dyDescent="0.35"/>
  <cols>
    <col min="1" max="1" width="9" style="219"/>
    <col min="2" max="3" width="9" style="219" hidden="1" customWidth="1"/>
    <col min="4" max="4" width="47.25" style="219" customWidth="1"/>
    <col min="5" max="5" width="5" style="237" customWidth="1"/>
    <col min="6" max="7" width="12.33203125" style="238" hidden="1" customWidth="1" outlineLevel="1"/>
    <col min="8" max="9" width="12.33203125" style="236" hidden="1" customWidth="1" outlineLevel="1"/>
    <col min="10" max="10" width="12.33203125" style="236" hidden="1" customWidth="1" outlineLevel="1" collapsed="1"/>
    <col min="11" max="12" width="12.33203125" style="236" hidden="1" customWidth="1" outlineLevel="1"/>
    <col min="13" max="14" width="12.33203125" style="236" hidden="1" customWidth="1" outlineLevel="1" collapsed="1"/>
    <col min="15" max="15" width="12.33203125" style="236" hidden="1" customWidth="1" outlineLevel="1"/>
    <col min="16" max="16" width="12.33203125" style="236" customWidth="1" collapsed="1"/>
    <col min="17" max="18" width="12.33203125" style="236" customWidth="1"/>
    <col min="19" max="19" width="21.08203125" style="236" customWidth="1"/>
    <col min="20" max="20" width="13.5" style="219" customWidth="1"/>
    <col min="21" max="21" width="58" style="217" hidden="1" customWidth="1" outlineLevel="1"/>
    <col min="22" max="22" width="9" style="220" collapsed="1"/>
    <col min="23" max="39" width="9" style="220"/>
    <col min="40" max="16384" width="9" style="193"/>
  </cols>
  <sheetData>
    <row r="1" spans="1:39" customFormat="1" ht="15.75" hidden="1" customHeight="1" x14ac:dyDescent="0.35">
      <c r="A1" t="s">
        <v>1349</v>
      </c>
      <c r="E1" s="213"/>
      <c r="U1" s="217">
        <v>-200000</v>
      </c>
      <c r="V1" s="218"/>
      <c r="W1" s="218"/>
      <c r="X1" s="218"/>
      <c r="Y1" s="218"/>
      <c r="Z1" s="218"/>
      <c r="AA1" s="218"/>
      <c r="AB1" s="218"/>
      <c r="AC1" s="218"/>
      <c r="AD1" s="218"/>
      <c r="AE1" s="218"/>
      <c r="AF1" s="218"/>
      <c r="AG1" s="218"/>
      <c r="AH1" s="218"/>
      <c r="AI1" s="218"/>
      <c r="AJ1" s="218"/>
      <c r="AK1" s="218"/>
      <c r="AL1" s="218"/>
      <c r="AM1" s="218"/>
    </row>
    <row r="2" spans="1:39" ht="59.25" customHeight="1" x14ac:dyDescent="0.35">
      <c r="A2" s="372" t="s">
        <v>1372</v>
      </c>
      <c r="B2" s="372"/>
      <c r="C2" s="372"/>
      <c r="D2" s="373"/>
      <c r="E2" s="373"/>
      <c r="F2" s="373"/>
      <c r="G2" s="373"/>
      <c r="H2" s="373"/>
      <c r="I2" s="373"/>
      <c r="J2" s="373"/>
      <c r="K2" s="373"/>
      <c r="L2" s="373"/>
      <c r="M2" s="373"/>
      <c r="N2" s="373"/>
      <c r="O2" s="373"/>
      <c r="P2" s="373"/>
      <c r="Q2" s="373"/>
      <c r="R2" s="373"/>
      <c r="S2" s="373"/>
      <c r="T2" s="373"/>
      <c r="U2" s="219"/>
    </row>
    <row r="3" spans="1:39" ht="48.75" customHeight="1" x14ac:dyDescent="0.35">
      <c r="A3" s="374" t="s">
        <v>1428</v>
      </c>
      <c r="B3" s="374"/>
      <c r="C3" s="374"/>
      <c r="D3" s="374"/>
      <c r="E3" s="374"/>
      <c r="F3" s="375"/>
      <c r="G3" s="375"/>
      <c r="H3" s="374"/>
      <c r="I3" s="374"/>
      <c r="J3" s="374"/>
      <c r="K3" s="374"/>
      <c r="L3" s="374"/>
      <c r="M3" s="374"/>
      <c r="N3" s="374"/>
      <c r="O3" s="374"/>
      <c r="P3" s="374"/>
      <c r="Q3" s="374"/>
      <c r="R3" s="374"/>
      <c r="S3" s="374"/>
      <c r="T3" s="374"/>
      <c r="U3" s="219"/>
    </row>
    <row r="4" spans="1:39" ht="15.75" customHeight="1" x14ac:dyDescent="0.35">
      <c r="A4" s="376"/>
      <c r="B4" s="376"/>
      <c r="C4" s="376"/>
      <c r="D4" s="376"/>
      <c r="E4" s="376"/>
      <c r="F4" s="376"/>
      <c r="G4" s="376"/>
      <c r="H4" s="376"/>
      <c r="I4" s="376"/>
      <c r="J4" s="376"/>
      <c r="K4" s="376"/>
      <c r="L4" s="376"/>
      <c r="M4" s="376"/>
      <c r="N4" s="376"/>
      <c r="O4" s="376"/>
      <c r="P4" s="376"/>
      <c r="Q4" s="376"/>
      <c r="R4" s="376"/>
      <c r="S4" s="376"/>
      <c r="T4" s="376"/>
      <c r="U4" s="219"/>
    </row>
    <row r="5" spans="1:39" x14ac:dyDescent="0.35">
      <c r="A5" s="377" t="str">
        <f>'Maksājumi_FS_2014-2020'!I5</f>
        <v>Sagatavots: 11.06.2024.</v>
      </c>
      <c r="B5" s="378"/>
      <c r="C5" s="378"/>
      <c r="D5" s="378"/>
      <c r="E5" s="378"/>
      <c r="F5" s="379" t="s">
        <v>1350</v>
      </c>
      <c r="G5" s="379"/>
      <c r="H5" s="379"/>
      <c r="I5" s="379"/>
      <c r="J5" s="379"/>
      <c r="K5" s="379"/>
      <c r="L5" s="379"/>
      <c r="M5" s="379"/>
      <c r="N5" s="379"/>
      <c r="O5" s="379"/>
      <c r="P5" s="379"/>
      <c r="Q5" s="379"/>
      <c r="R5" s="379"/>
      <c r="S5" s="379"/>
      <c r="T5" s="379"/>
      <c r="U5" s="219" t="s">
        <v>1351</v>
      </c>
    </row>
    <row r="6" spans="1:39" ht="81" customHeight="1" x14ac:dyDescent="0.35">
      <c r="A6" s="221" t="s">
        <v>1352</v>
      </c>
      <c r="B6" s="222" t="s">
        <v>1353</v>
      </c>
      <c r="C6" s="221" t="s">
        <v>1354</v>
      </c>
      <c r="D6" s="223" t="s">
        <v>1355</v>
      </c>
      <c r="E6" s="224" t="s">
        <v>1356</v>
      </c>
      <c r="F6" s="225" t="s">
        <v>1357</v>
      </c>
      <c r="G6" s="225" t="s">
        <v>1358</v>
      </c>
      <c r="H6" s="225" t="s">
        <v>1359</v>
      </c>
      <c r="I6" s="225" t="s">
        <v>1360</v>
      </c>
      <c r="J6" s="225" t="s">
        <v>1361</v>
      </c>
      <c r="K6" s="225" t="s">
        <v>1362</v>
      </c>
      <c r="L6" s="225" t="s">
        <v>1363</v>
      </c>
      <c r="M6" s="225" t="s">
        <v>1364</v>
      </c>
      <c r="N6" s="225" t="s">
        <v>1365</v>
      </c>
      <c r="O6" s="225" t="s">
        <v>1366</v>
      </c>
      <c r="P6" s="225" t="s">
        <v>1367</v>
      </c>
      <c r="Q6" s="225" t="s">
        <v>1368</v>
      </c>
      <c r="R6" s="225" t="s">
        <v>1369</v>
      </c>
      <c r="S6" s="226" t="s">
        <v>1427</v>
      </c>
      <c r="T6" s="227" t="s">
        <v>1370</v>
      </c>
      <c r="U6" s="228" t="s">
        <v>1371</v>
      </c>
    </row>
    <row r="7" spans="1:39" hidden="1" x14ac:dyDescent="0.35">
      <c r="A7" s="229">
        <f>SUBTOTAL(3,$D$7:D7)</f>
        <v>0</v>
      </c>
      <c r="B7" s="230"/>
      <c r="C7" s="229" t="s">
        <v>1400</v>
      </c>
      <c r="D7" s="193" t="s">
        <v>472</v>
      </c>
      <c r="E7" s="230" t="s">
        <v>33</v>
      </c>
      <c r="F7" s="231"/>
      <c r="G7" s="231"/>
      <c r="H7" s="231">
        <v>0</v>
      </c>
      <c r="I7" s="231">
        <v>0</v>
      </c>
      <c r="J7" s="231">
        <v>0</v>
      </c>
      <c r="K7" s="231">
        <v>0</v>
      </c>
      <c r="L7" s="231">
        <v>0</v>
      </c>
      <c r="M7" s="231">
        <v>0</v>
      </c>
      <c r="N7" s="231">
        <v>18962467.859999999</v>
      </c>
      <c r="O7" s="231">
        <v>18962467.859999999</v>
      </c>
      <c r="P7" s="231">
        <v>0</v>
      </c>
      <c r="Q7" s="231">
        <v>0</v>
      </c>
      <c r="R7" s="231">
        <v>0</v>
      </c>
      <c r="S7" s="231">
        <f>Table1[[#This Row],[Decembris]]-Table1[[#This Row],[Oktobris]]</f>
        <v>0</v>
      </c>
      <c r="T7" s="229" t="str">
        <f t="shared" ref="T7:T8" si="0">IF(AND($P7=$Q7,$Q7=$R7),"nemainīga",IF(AND($P7&gt;=$Q7,$Q7&gt;=$R7),"augoša",IF(AND($P7&lt;=$Q7,$Q7&lt;=$R7),"dilstoša","mainīga")))</f>
        <v>nemainīga</v>
      </c>
      <c r="U7" s="229" t="str">
        <f t="shared" ref="U7:U8" si="1">IF(AND($P7&lt;=$U$1,$Q7&lt;=$U$1,$R7&lt;=$U$1),"trīs pēdējos mēnešus izpilde ir lielāka par -200 tūkst.",IF(AND($R7&lt;=$U$1,$Q7&gt;=$U$1,$P7&gt;=$U$1),"pirmais mēnesis pedējo 3 mēn. periodā kur izpilde ir lielāka par -200 tūkst.",IF(OR(AND($Q7&lt;=$U$1,$R7&lt;=$U$1),AND($P7&lt;=$U$1,$R7&lt;=$U$1)),"divos no trim menešiem izpilde ir lielaka par -200 tūkst.","ok")))</f>
        <v>ok</v>
      </c>
    </row>
    <row r="8" spans="1:39" hidden="1" x14ac:dyDescent="0.35">
      <c r="A8" s="229">
        <f>SUBTOTAL(3,$D$7:D8)</f>
        <v>0</v>
      </c>
      <c r="B8" s="230"/>
      <c r="C8" s="229" t="s">
        <v>1132</v>
      </c>
      <c r="D8" s="193" t="s">
        <v>496</v>
      </c>
      <c r="E8" s="230">
        <v>3</v>
      </c>
      <c r="F8" s="231"/>
      <c r="G8" s="231"/>
      <c r="H8" s="231">
        <v>0</v>
      </c>
      <c r="I8" s="231">
        <v>103682.55000000002</v>
      </c>
      <c r="J8" s="231">
        <v>2446662.8000000003</v>
      </c>
      <c r="K8" s="231">
        <v>879919.76000000024</v>
      </c>
      <c r="L8" s="231">
        <v>641968.4700000002</v>
      </c>
      <c r="M8" s="231">
        <v>2651064.1300000004</v>
      </c>
      <c r="N8" s="231">
        <v>1583103.2400000002</v>
      </c>
      <c r="O8" s="231">
        <v>10716153.68</v>
      </c>
      <c r="P8" s="231">
        <v>4700928.8099999987</v>
      </c>
      <c r="Q8" s="231">
        <v>4744702.01</v>
      </c>
      <c r="R8" s="231">
        <v>4744702.01</v>
      </c>
      <c r="S8" s="231">
        <f>Table1[[#This Row],[Decembris]]-Table1[[#This Row],[Oktobris]]</f>
        <v>43773.200000001118</v>
      </c>
      <c r="T8" s="229" t="str">
        <f t="shared" si="0"/>
        <v>dilstoša</v>
      </c>
      <c r="U8" s="229" t="str">
        <f t="shared" si="1"/>
        <v>ok</v>
      </c>
    </row>
    <row r="9" spans="1:39" x14ac:dyDescent="0.35">
      <c r="A9" s="232">
        <f>SUBTOTAL(3,$D$7:D9)</f>
        <v>1</v>
      </c>
      <c r="B9" s="233"/>
      <c r="C9" s="232" t="s">
        <v>1159</v>
      </c>
      <c r="D9" s="234" t="s">
        <v>510</v>
      </c>
      <c r="E9" s="233">
        <v>1</v>
      </c>
      <c r="F9" s="235"/>
      <c r="G9" s="235"/>
      <c r="H9" s="235">
        <v>-136000</v>
      </c>
      <c r="I9" s="235">
        <v>-304957.5</v>
      </c>
      <c r="J9" s="235">
        <v>-392854.05000000005</v>
      </c>
      <c r="K9" s="235">
        <v>-682414.31</v>
      </c>
      <c r="L9" s="235">
        <v>82718.85999999987</v>
      </c>
      <c r="M9" s="231">
        <v>143728.19999999972</v>
      </c>
      <c r="N9" s="235">
        <v>-303789.66000000015</v>
      </c>
      <c r="O9" s="235">
        <v>-3538230.4299999997</v>
      </c>
      <c r="P9" s="235">
        <v>-2868230.4299999997</v>
      </c>
      <c r="Q9" s="235">
        <v>-2364226.6199999992</v>
      </c>
      <c r="R9" s="235">
        <v>-3658872.049999998</v>
      </c>
      <c r="S9" s="231">
        <f>Table1[[#This Row],[Decembris]]-Table1[[#This Row],[Oktobris]]</f>
        <v>-790641.61999999825</v>
      </c>
      <c r="T9" s="229" t="str">
        <f t="shared" ref="T9:T72" si="2">IF(AND($P9=$Q9,$Q9=$R9),"nemainīga",IF(AND($P9&gt;=$Q9,$Q9&gt;=$R9),"augoša",IF(AND($P9&lt;=$Q9,$Q9&lt;=$R9),"dilstoša","mainīga")))</f>
        <v>mainīga</v>
      </c>
      <c r="U9" s="229" t="str">
        <f t="shared" ref="U9:U72" si="3">IF(AND($P9&lt;=$U$1,$Q9&lt;=$U$1,$R9&lt;=$U$1),"trīs pēdējos mēnešus izpilde ir lielāka par -200 tūkst.",IF(AND($R9&lt;=$U$1,$Q9&gt;=$U$1,$P9&gt;=$U$1),"pirmais mēnesis pedējo 3 mēn. periodā kur izpilde ir lielāka par -200 tūkst.",IF(OR(AND($Q9&lt;=$U$1,$R9&lt;=$U$1),AND($P9&lt;=$U$1,$R9&lt;=$U$1)),"divos no trim menešiem izpilde ir lielaka par -200 tūkst.","ok")))</f>
        <v>trīs pēdējos mēnešus izpilde ir lielāka par -200 tūkst.</v>
      </c>
    </row>
    <row r="10" spans="1:39" hidden="1" x14ac:dyDescent="0.35">
      <c r="A10" s="229">
        <f>SUBTOTAL(3,$D$7:D10)</f>
        <v>1</v>
      </c>
      <c r="B10" s="230"/>
      <c r="C10" s="229" t="s">
        <v>1217</v>
      </c>
      <c r="D10" s="193" t="s">
        <v>554</v>
      </c>
      <c r="E10" s="230" t="s">
        <v>33</v>
      </c>
      <c r="F10" s="231"/>
      <c r="G10" s="231"/>
      <c r="H10" s="231">
        <v>109.98</v>
      </c>
      <c r="I10" s="231">
        <v>0</v>
      </c>
      <c r="J10" s="231">
        <v>3768758.39</v>
      </c>
      <c r="K10" s="231">
        <v>-0.23999999975785613</v>
      </c>
      <c r="L10" s="231">
        <v>3872358.1700000004</v>
      </c>
      <c r="M10" s="231">
        <v>809583.69000000041</v>
      </c>
      <c r="N10" s="231">
        <v>809583.69000000041</v>
      </c>
      <c r="O10" s="231">
        <v>5469988.7700000005</v>
      </c>
      <c r="P10" s="231">
        <v>2302158.9900000002</v>
      </c>
      <c r="Q10" s="231">
        <v>2302158.9900000002</v>
      </c>
      <c r="R10" s="231">
        <v>5467632.3300000001</v>
      </c>
      <c r="S10" s="231">
        <f>Table1[[#This Row],[Decembris]]-Table1[[#This Row],[Oktobris]]</f>
        <v>3165473.34</v>
      </c>
      <c r="T10" s="229" t="str">
        <f t="shared" si="2"/>
        <v>dilstoša</v>
      </c>
      <c r="U10" s="229" t="str">
        <f t="shared" si="3"/>
        <v>ok</v>
      </c>
    </row>
    <row r="11" spans="1:39" hidden="1" x14ac:dyDescent="0.35">
      <c r="A11" s="217">
        <f>SUBTOTAL(3,$D$7:D18)</f>
        <v>1</v>
      </c>
      <c r="B11" s="233"/>
      <c r="C11" s="232" t="s">
        <v>1129</v>
      </c>
      <c r="D11" s="234" t="s">
        <v>495</v>
      </c>
      <c r="E11" s="233">
        <v>4</v>
      </c>
      <c r="F11" s="235"/>
      <c r="G11" s="235"/>
      <c r="H11" s="235">
        <v>0</v>
      </c>
      <c r="I11" s="235">
        <v>1172960.5400000005</v>
      </c>
      <c r="J11" s="235">
        <v>1373753.540000001</v>
      </c>
      <c r="K11" s="235">
        <v>2074173.4600000009</v>
      </c>
      <c r="L11" s="235">
        <v>0</v>
      </c>
      <c r="M11" s="235">
        <v>7047613.9700000007</v>
      </c>
      <c r="N11" s="235">
        <v>599587.31000000052</v>
      </c>
      <c r="O11" s="235">
        <v>3868953.8000000026</v>
      </c>
      <c r="P11" s="235">
        <v>-3735999.0700000003</v>
      </c>
      <c r="Q11" s="235">
        <v>1228458.5500000007</v>
      </c>
      <c r="R11" s="235">
        <v>15417085.360000003</v>
      </c>
      <c r="S11" s="231">
        <f>Table1[[#This Row],[Decembris]]-Table1[[#This Row],[Oktobris]]</f>
        <v>19153084.430000003</v>
      </c>
      <c r="T11" s="229" t="str">
        <f t="shared" si="2"/>
        <v>dilstoša</v>
      </c>
      <c r="U11" s="229" t="str">
        <f t="shared" si="3"/>
        <v>ok</v>
      </c>
    </row>
    <row r="12" spans="1:39" hidden="1" x14ac:dyDescent="0.35">
      <c r="A12" s="232">
        <f>SUBTOTAL(3,$D$7:D12)</f>
        <v>1</v>
      </c>
      <c r="B12" s="233"/>
      <c r="C12" s="232" t="s">
        <v>1289</v>
      </c>
      <c r="D12" s="234" t="s">
        <v>1290</v>
      </c>
      <c r="E12" s="233" t="s">
        <v>33</v>
      </c>
      <c r="F12" s="235"/>
      <c r="G12" s="235"/>
      <c r="H12" s="235">
        <v>0</v>
      </c>
      <c r="I12" s="235">
        <v>0</v>
      </c>
      <c r="J12" s="235">
        <v>1247437.72</v>
      </c>
      <c r="K12" s="235">
        <v>173483.91999999993</v>
      </c>
      <c r="L12" s="235">
        <v>2071589.7899999998</v>
      </c>
      <c r="M12" s="235">
        <v>805253.21</v>
      </c>
      <c r="N12" s="235">
        <v>805253.21</v>
      </c>
      <c r="O12" s="235">
        <v>3237998.0200000005</v>
      </c>
      <c r="P12" s="235">
        <v>1785001.4400000004</v>
      </c>
      <c r="Q12" s="235">
        <v>1785001.4400000004</v>
      </c>
      <c r="R12" s="235">
        <v>3777358.3000000007</v>
      </c>
      <c r="S12" s="231">
        <f>Table1[[#This Row],[Decembris]]-Table1[[#This Row],[Oktobris]]</f>
        <v>1992356.8600000003</v>
      </c>
      <c r="T12" s="229" t="str">
        <f t="shared" si="2"/>
        <v>dilstoša</v>
      </c>
      <c r="U12" s="229" t="str">
        <f t="shared" si="3"/>
        <v>ok</v>
      </c>
    </row>
    <row r="13" spans="1:39" hidden="1" x14ac:dyDescent="0.35">
      <c r="A13" s="229">
        <f>SUBTOTAL(3,$D$7:D13)</f>
        <v>1</v>
      </c>
      <c r="B13" s="230"/>
      <c r="C13" s="229" t="s">
        <v>1164</v>
      </c>
      <c r="D13" s="193" t="s">
        <v>512</v>
      </c>
      <c r="E13" s="230" t="s">
        <v>33</v>
      </c>
      <c r="F13" s="231"/>
      <c r="G13" s="231"/>
      <c r="H13" s="231">
        <v>238</v>
      </c>
      <c r="I13" s="231">
        <v>-27639.51</v>
      </c>
      <c r="J13" s="231">
        <v>-27639.51</v>
      </c>
      <c r="K13" s="231">
        <v>-27639.51</v>
      </c>
      <c r="L13" s="231">
        <v>-138187.81</v>
      </c>
      <c r="M13" s="231">
        <v>-138187.81</v>
      </c>
      <c r="N13" s="231">
        <v>-138187.81</v>
      </c>
      <c r="O13" s="231">
        <v>1363860.85</v>
      </c>
      <c r="P13" s="231">
        <v>-42351.319999999832</v>
      </c>
      <c r="Q13" s="231">
        <v>-42351.319999999832</v>
      </c>
      <c r="R13" s="231">
        <v>-42351.319999999832</v>
      </c>
      <c r="S13" s="231">
        <f>Table1[[#This Row],[Decembris]]-Table1[[#This Row],[Oktobris]]</f>
        <v>0</v>
      </c>
      <c r="T13" s="229" t="str">
        <f t="shared" si="2"/>
        <v>nemainīga</v>
      </c>
      <c r="U13" s="229" t="str">
        <f t="shared" si="3"/>
        <v>ok</v>
      </c>
    </row>
    <row r="14" spans="1:39" hidden="1" x14ac:dyDescent="0.35">
      <c r="A14" s="232">
        <f>SUBTOTAL(3,$D$7:D14)</f>
        <v>1</v>
      </c>
      <c r="B14" s="233"/>
      <c r="C14" s="232" t="s">
        <v>1179</v>
      </c>
      <c r="D14" s="234" t="s">
        <v>525</v>
      </c>
      <c r="E14" s="233" t="s">
        <v>33</v>
      </c>
      <c r="F14" s="235"/>
      <c r="G14" s="235"/>
      <c r="H14" s="235">
        <v>0</v>
      </c>
      <c r="I14" s="235">
        <v>0</v>
      </c>
      <c r="J14" s="235">
        <v>725729.84999999986</v>
      </c>
      <c r="K14" s="235">
        <v>218363.52999999985</v>
      </c>
      <c r="L14" s="235">
        <v>1133778.6799999997</v>
      </c>
      <c r="M14" s="235">
        <v>174755.18999999971</v>
      </c>
      <c r="N14" s="235">
        <v>174755.18999999971</v>
      </c>
      <c r="O14" s="235">
        <v>2565174.8299999996</v>
      </c>
      <c r="P14" s="235">
        <v>1437138.8399999999</v>
      </c>
      <c r="Q14" s="235">
        <v>1437138.8399999999</v>
      </c>
      <c r="R14" s="235">
        <v>3198194.01</v>
      </c>
      <c r="S14" s="231">
        <f>Table1[[#This Row],[Decembris]]-Table1[[#This Row],[Oktobris]]</f>
        <v>1761055.17</v>
      </c>
      <c r="T14" s="229" t="str">
        <f t="shared" si="2"/>
        <v>dilstoša</v>
      </c>
      <c r="U14" s="229" t="str">
        <f t="shared" si="3"/>
        <v>ok</v>
      </c>
    </row>
    <row r="15" spans="1:39" hidden="1" x14ac:dyDescent="0.35">
      <c r="A15" s="229">
        <f>SUBTOTAL(3,$D$7:D15)</f>
        <v>1</v>
      </c>
      <c r="B15" s="230"/>
      <c r="C15" s="229" t="s">
        <v>1213</v>
      </c>
      <c r="D15" s="193" t="s">
        <v>550</v>
      </c>
      <c r="E15" s="230" t="s">
        <v>33</v>
      </c>
      <c r="F15" s="231"/>
      <c r="G15" s="231"/>
      <c r="H15" s="231">
        <v>0</v>
      </c>
      <c r="I15" s="231">
        <v>0</v>
      </c>
      <c r="J15" s="231">
        <v>0</v>
      </c>
      <c r="K15" s="231">
        <v>0</v>
      </c>
      <c r="L15" s="231">
        <v>0</v>
      </c>
      <c r="M15" s="231">
        <v>700732.46</v>
      </c>
      <c r="N15" s="231">
        <v>700732.46</v>
      </c>
      <c r="O15" s="231">
        <v>700732.46</v>
      </c>
      <c r="P15" s="231">
        <v>700732.46</v>
      </c>
      <c r="Q15" s="231">
        <v>-378353.94999999925</v>
      </c>
      <c r="R15" s="231">
        <v>-378353.94999999925</v>
      </c>
      <c r="S15" s="231">
        <f>Table1[[#This Row],[Decembris]]-Table1[[#This Row],[Oktobris]]</f>
        <v>-1079086.4099999992</v>
      </c>
      <c r="T15" s="229" t="str">
        <f t="shared" si="2"/>
        <v>augoša</v>
      </c>
      <c r="U15" s="229" t="str">
        <f t="shared" si="3"/>
        <v>divos no trim menešiem izpilde ir lielaka par -200 tūkst.</v>
      </c>
    </row>
    <row r="16" spans="1:39" hidden="1" x14ac:dyDescent="0.35">
      <c r="A16" s="229">
        <f>SUBTOTAL(3,$D$7:D16)</f>
        <v>1</v>
      </c>
      <c r="B16" s="230"/>
      <c r="C16" s="229" t="s">
        <v>1158</v>
      </c>
      <c r="D16" s="193" t="s">
        <v>509</v>
      </c>
      <c r="E16" s="230" t="s">
        <v>33</v>
      </c>
      <c r="F16" s="231"/>
      <c r="G16" s="231"/>
      <c r="H16" s="231">
        <v>0</v>
      </c>
      <c r="I16" s="231">
        <v>1156537.6599999999</v>
      </c>
      <c r="J16" s="231">
        <v>1834719.4999999998</v>
      </c>
      <c r="K16" s="231">
        <v>1733238.4899999998</v>
      </c>
      <c r="L16" s="231">
        <v>1775517.19</v>
      </c>
      <c r="M16" s="231">
        <v>-38231.850000000093</v>
      </c>
      <c r="N16" s="231">
        <v>-673386.61000000034</v>
      </c>
      <c r="O16" s="231">
        <v>1354321.3499999996</v>
      </c>
      <c r="P16" s="231">
        <v>1238443.1199999992</v>
      </c>
      <c r="Q16" s="231">
        <v>293055.24999999907</v>
      </c>
      <c r="R16" s="231">
        <v>2112397.5499999989</v>
      </c>
      <c r="S16" s="231">
        <f>Table1[[#This Row],[Decembris]]-Table1[[#This Row],[Oktobris]]</f>
        <v>873954.4299999997</v>
      </c>
      <c r="T16" s="229" t="str">
        <f t="shared" si="2"/>
        <v>mainīga</v>
      </c>
      <c r="U16" s="229" t="str">
        <f t="shared" si="3"/>
        <v>ok</v>
      </c>
    </row>
    <row r="17" spans="1:39" hidden="1" x14ac:dyDescent="0.35">
      <c r="A17" s="232">
        <f>SUBTOTAL(3,$D$7:D17)</f>
        <v>1</v>
      </c>
      <c r="B17" s="233"/>
      <c r="C17" s="232" t="s">
        <v>1171</v>
      </c>
      <c r="D17" s="234" t="s">
        <v>517</v>
      </c>
      <c r="E17" s="233">
        <v>2</v>
      </c>
      <c r="F17" s="235"/>
      <c r="G17" s="235"/>
      <c r="H17" s="235">
        <v>0</v>
      </c>
      <c r="I17" s="235">
        <v>430985.92</v>
      </c>
      <c r="J17" s="235">
        <v>933457.87999999989</v>
      </c>
      <c r="K17" s="235">
        <v>620873.36999999988</v>
      </c>
      <c r="L17" s="235">
        <v>1012062.5799999998</v>
      </c>
      <c r="M17" s="235">
        <v>1560062.5699999998</v>
      </c>
      <c r="N17" s="235">
        <v>1414174.6199999996</v>
      </c>
      <c r="O17" s="235">
        <v>1701498.5599999996</v>
      </c>
      <c r="P17" s="235">
        <v>1265725.7999999993</v>
      </c>
      <c r="Q17" s="235">
        <v>870176.50999999931</v>
      </c>
      <c r="R17" s="235">
        <v>870176.50999999931</v>
      </c>
      <c r="S17" s="231">
        <f>Table1[[#This Row],[Decembris]]-Table1[[#This Row],[Oktobris]]</f>
        <v>-395549.29000000004</v>
      </c>
      <c r="T17" s="229" t="str">
        <f t="shared" si="2"/>
        <v>augoša</v>
      </c>
      <c r="U17" s="229" t="str">
        <f t="shared" si="3"/>
        <v>ok</v>
      </c>
    </row>
    <row r="18" spans="1:39" hidden="1" x14ac:dyDescent="0.35">
      <c r="A18" s="229">
        <f>SUBTOTAL(3,$D$7:D18)</f>
        <v>1</v>
      </c>
      <c r="B18" s="230"/>
      <c r="C18" s="229" t="s">
        <v>1387</v>
      </c>
      <c r="D18" s="193" t="s">
        <v>626</v>
      </c>
      <c r="E18" s="230" t="s">
        <v>33</v>
      </c>
      <c r="F18" s="231"/>
      <c r="G18" s="231"/>
      <c r="H18" s="231">
        <v>0</v>
      </c>
      <c r="I18" s="231">
        <v>0</v>
      </c>
      <c r="J18" s="231">
        <v>0</v>
      </c>
      <c r="K18" s="231">
        <v>0</v>
      </c>
      <c r="L18" s="231">
        <v>2291089.5699999998</v>
      </c>
      <c r="M18" s="231">
        <v>2312617.2399999998</v>
      </c>
      <c r="N18" s="231">
        <v>3395888.4399999995</v>
      </c>
      <c r="O18" s="231">
        <v>3395888.4399999995</v>
      </c>
      <c r="P18" s="231">
        <v>3644558.1399999997</v>
      </c>
      <c r="Q18" s="231">
        <v>2684558.1399999997</v>
      </c>
      <c r="R18" s="231">
        <v>2590889.9199999995</v>
      </c>
      <c r="S18" s="231">
        <f>Table1[[#This Row],[Decembris]]-Table1[[#This Row],[Oktobris]]</f>
        <v>-1053668.2200000002</v>
      </c>
      <c r="T18" s="229" t="str">
        <f t="shared" si="2"/>
        <v>augoša</v>
      </c>
      <c r="U18" s="229" t="str">
        <f t="shared" si="3"/>
        <v>ok</v>
      </c>
    </row>
    <row r="19" spans="1:39" hidden="1" x14ac:dyDescent="0.35">
      <c r="A19" s="229">
        <f>SUBTOTAL(3,$D$7:D19)</f>
        <v>1</v>
      </c>
      <c r="B19" s="230"/>
      <c r="C19" s="229" t="s">
        <v>1219</v>
      </c>
      <c r="D19" s="193" t="s">
        <v>556</v>
      </c>
      <c r="E19" s="230" t="s">
        <v>33</v>
      </c>
      <c r="F19" s="231"/>
      <c r="G19" s="231"/>
      <c r="H19" s="231">
        <v>0</v>
      </c>
      <c r="I19" s="231">
        <v>0</v>
      </c>
      <c r="J19" s="231">
        <v>0</v>
      </c>
      <c r="K19" s="231">
        <v>0</v>
      </c>
      <c r="L19" s="231">
        <v>828044.62999999989</v>
      </c>
      <c r="M19" s="231">
        <v>828044.62999999989</v>
      </c>
      <c r="N19" s="231">
        <v>828044.62999999989</v>
      </c>
      <c r="O19" s="231">
        <v>1557434.02</v>
      </c>
      <c r="P19" s="231">
        <v>218031.74000000022</v>
      </c>
      <c r="Q19" s="231">
        <v>848581.67000000039</v>
      </c>
      <c r="R19" s="231">
        <v>848581.67000000039</v>
      </c>
      <c r="S19" s="231">
        <f>Table1[[#This Row],[Decembris]]-Table1[[#This Row],[Oktobris]]</f>
        <v>630549.93000000017</v>
      </c>
      <c r="T19" s="229" t="str">
        <f t="shared" si="2"/>
        <v>dilstoša</v>
      </c>
      <c r="U19" s="229" t="str">
        <f t="shared" si="3"/>
        <v>ok</v>
      </c>
    </row>
    <row r="20" spans="1:39" x14ac:dyDescent="0.35">
      <c r="A20" s="229">
        <f>SUBTOTAL(3,$D$7:D20)</f>
        <v>2</v>
      </c>
      <c r="B20" s="230"/>
      <c r="C20" s="229" t="s">
        <v>1115</v>
      </c>
      <c r="D20" s="193" t="s">
        <v>490</v>
      </c>
      <c r="E20" s="230">
        <v>1</v>
      </c>
      <c r="F20" s="231"/>
      <c r="G20" s="231"/>
      <c r="H20" s="231">
        <v>-726961.40000000014</v>
      </c>
      <c r="I20" s="231">
        <v>-1105540.3600000003</v>
      </c>
      <c r="J20" s="231">
        <v>-1217368.5700000003</v>
      </c>
      <c r="K20" s="231">
        <v>-1058261.6000000001</v>
      </c>
      <c r="L20" s="231">
        <v>-1664601.9300000002</v>
      </c>
      <c r="M20" s="231">
        <v>-1870207.2399999998</v>
      </c>
      <c r="N20" s="231">
        <v>-1579978.4899999998</v>
      </c>
      <c r="O20" s="231">
        <v>-1579978.4899999998</v>
      </c>
      <c r="P20" s="231">
        <v>-1171886.5099999998</v>
      </c>
      <c r="Q20" s="231">
        <v>-1282271.3599999994</v>
      </c>
      <c r="R20" s="231">
        <v>-1696060.2899999991</v>
      </c>
      <c r="S20" s="231">
        <f>Table1[[#This Row],[Decembris]]-Table1[[#This Row],[Oktobris]]</f>
        <v>-524173.77999999933</v>
      </c>
      <c r="T20" s="229" t="str">
        <f t="shared" si="2"/>
        <v>augoša</v>
      </c>
      <c r="U20" s="229" t="str">
        <f t="shared" si="3"/>
        <v>trīs pēdējos mēnešus izpilde ir lielāka par -200 tūkst.</v>
      </c>
    </row>
    <row r="21" spans="1:39" hidden="1" x14ac:dyDescent="0.35">
      <c r="A21" s="229">
        <f>SUBTOTAL(3,$D$7:D21)</f>
        <v>2</v>
      </c>
      <c r="B21" s="230"/>
      <c r="C21" s="229" t="s">
        <v>1209</v>
      </c>
      <c r="D21" s="193" t="s">
        <v>546</v>
      </c>
      <c r="E21" s="230" t="s">
        <v>33</v>
      </c>
      <c r="F21" s="231"/>
      <c r="G21" s="231"/>
      <c r="H21" s="231">
        <v>-2227.4199999999983</v>
      </c>
      <c r="I21" s="231">
        <v>-2227.4199999999983</v>
      </c>
      <c r="J21" s="231">
        <v>-29543.009999999776</v>
      </c>
      <c r="K21" s="231">
        <v>1513.0200000002515</v>
      </c>
      <c r="L21" s="231">
        <v>549075.81000000029</v>
      </c>
      <c r="M21" s="231">
        <v>-202446.33999999985</v>
      </c>
      <c r="N21" s="231">
        <v>683791.30000000028</v>
      </c>
      <c r="O21" s="231">
        <v>686339.12000000011</v>
      </c>
      <c r="P21" s="231">
        <v>126361.16000000015</v>
      </c>
      <c r="Q21" s="231">
        <v>126361.16000000015</v>
      </c>
      <c r="R21" s="231">
        <v>559365.99000000022</v>
      </c>
      <c r="S21" s="231">
        <f>Table1[[#This Row],[Decembris]]-Table1[[#This Row],[Oktobris]]</f>
        <v>433004.83000000007</v>
      </c>
      <c r="T21" s="229" t="str">
        <f t="shared" si="2"/>
        <v>dilstoša</v>
      </c>
      <c r="U21" s="229" t="str">
        <f t="shared" si="3"/>
        <v>ok</v>
      </c>
    </row>
    <row r="22" spans="1:39" x14ac:dyDescent="0.35">
      <c r="A22" s="229">
        <f>SUBTOTAL(3,$D$7:D22)</f>
        <v>3</v>
      </c>
      <c r="B22" s="230"/>
      <c r="C22" s="229" t="s">
        <v>1096</v>
      </c>
      <c r="D22" s="193" t="s">
        <v>478</v>
      </c>
      <c r="E22" s="230">
        <v>1</v>
      </c>
      <c r="F22" s="231"/>
      <c r="G22" s="231"/>
      <c r="H22" s="231">
        <v>-1149120.74</v>
      </c>
      <c r="I22" s="231">
        <v>-6764.1199999998789</v>
      </c>
      <c r="J22" s="231">
        <v>-6764.1199999998789</v>
      </c>
      <c r="K22" s="231">
        <v>-246628.08999999985</v>
      </c>
      <c r="L22" s="231">
        <v>-1109409.8499999996</v>
      </c>
      <c r="M22" s="231">
        <v>-981944.48999999953</v>
      </c>
      <c r="N22" s="231">
        <v>-662125.84999999963</v>
      </c>
      <c r="O22" s="231">
        <v>-662125.84999999963</v>
      </c>
      <c r="P22" s="231">
        <v>-589447.62999999989</v>
      </c>
      <c r="Q22" s="231">
        <v>-766623.5299999998</v>
      </c>
      <c r="R22" s="231">
        <v>-987739.09999999963</v>
      </c>
      <c r="S22" s="231">
        <f>Table1[[#This Row],[Decembris]]-Table1[[#This Row],[Oktobris]]</f>
        <v>-398291.46999999974</v>
      </c>
      <c r="T22" s="229" t="str">
        <f t="shared" si="2"/>
        <v>augoša</v>
      </c>
      <c r="U22" s="229" t="str">
        <f t="shared" si="3"/>
        <v>trīs pēdējos mēnešus izpilde ir lielāka par -200 tūkst.</v>
      </c>
    </row>
    <row r="23" spans="1:39" hidden="1" x14ac:dyDescent="0.35">
      <c r="A23" s="229">
        <f>SUBTOTAL(3,$D$7:D23)</f>
        <v>3</v>
      </c>
      <c r="B23" s="230"/>
      <c r="C23" s="229" t="s">
        <v>1167</v>
      </c>
      <c r="D23" s="193" t="s">
        <v>514</v>
      </c>
      <c r="E23" s="230" t="s">
        <v>33</v>
      </c>
      <c r="F23" s="231"/>
      <c r="G23" s="231"/>
      <c r="H23" s="231">
        <v>0</v>
      </c>
      <c r="I23" s="231">
        <v>0</v>
      </c>
      <c r="J23" s="231">
        <v>0</v>
      </c>
      <c r="K23" s="231">
        <v>0</v>
      </c>
      <c r="L23" s="231">
        <v>0</v>
      </c>
      <c r="M23" s="231">
        <v>18027536.370000001</v>
      </c>
      <c r="N23" s="231">
        <v>18027536.370000001</v>
      </c>
      <c r="O23" s="231">
        <v>28693079.07</v>
      </c>
      <c r="P23" s="231">
        <v>28185454.449999999</v>
      </c>
      <c r="Q23" s="231">
        <v>28185454.449999999</v>
      </c>
      <c r="R23" s="231">
        <v>30901105.939999998</v>
      </c>
      <c r="S23" s="231">
        <f>Table1[[#This Row],[Decembris]]-Table1[[#This Row],[Oktobris]]</f>
        <v>2715651.4899999984</v>
      </c>
      <c r="T23" s="229" t="str">
        <f t="shared" si="2"/>
        <v>dilstoša</v>
      </c>
      <c r="U23" s="229" t="str">
        <f t="shared" si="3"/>
        <v>ok</v>
      </c>
    </row>
    <row r="24" spans="1:39" hidden="1" x14ac:dyDescent="0.35">
      <c r="A24" s="229">
        <f>SUBTOTAL(3,$D$7:D24)</f>
        <v>3</v>
      </c>
      <c r="B24" s="230"/>
      <c r="C24" s="229" t="s">
        <v>1141</v>
      </c>
      <c r="D24" s="193" t="s">
        <v>500</v>
      </c>
      <c r="E24" s="230">
        <v>4</v>
      </c>
      <c r="F24" s="231"/>
      <c r="G24" s="231"/>
      <c r="H24" s="231">
        <v>0</v>
      </c>
      <c r="I24" s="231">
        <v>975674.15999999922</v>
      </c>
      <c r="J24" s="231">
        <v>20835.499999999069</v>
      </c>
      <c r="K24" s="231">
        <v>1396490.4999999991</v>
      </c>
      <c r="L24" s="231">
        <v>690712.29999999981</v>
      </c>
      <c r="M24" s="231">
        <v>690712.29999999981</v>
      </c>
      <c r="N24" s="231">
        <v>1277251.9700000007</v>
      </c>
      <c r="O24" s="231">
        <v>1527027.2400000002</v>
      </c>
      <c r="P24" s="231">
        <v>1017556.6899999995</v>
      </c>
      <c r="Q24" s="231">
        <v>1030480.6600000001</v>
      </c>
      <c r="R24" s="231">
        <v>168747.6099999994</v>
      </c>
      <c r="S24" s="231">
        <f>Table1[[#This Row],[Decembris]]-Table1[[#This Row],[Oktobris]]</f>
        <v>-848809.08000000007</v>
      </c>
      <c r="T24" s="229" t="str">
        <f t="shared" si="2"/>
        <v>mainīga</v>
      </c>
      <c r="U24" s="229" t="str">
        <f t="shared" si="3"/>
        <v>ok</v>
      </c>
    </row>
    <row r="25" spans="1:39" x14ac:dyDescent="0.35">
      <c r="A25" s="232">
        <f>SUBTOTAL(3,$D$7:D25)</f>
        <v>4</v>
      </c>
      <c r="B25" s="233"/>
      <c r="C25" s="232" t="s">
        <v>1134</v>
      </c>
      <c r="D25" s="234" t="s">
        <v>497</v>
      </c>
      <c r="E25" s="233">
        <v>2</v>
      </c>
      <c r="F25" s="235"/>
      <c r="G25" s="235"/>
      <c r="H25" s="235">
        <v>0</v>
      </c>
      <c r="I25" s="235">
        <v>415792.39999999991</v>
      </c>
      <c r="J25" s="235">
        <v>282347.5199999999</v>
      </c>
      <c r="K25" s="235">
        <v>-138952.55000000005</v>
      </c>
      <c r="L25" s="235">
        <v>-138952.55000000005</v>
      </c>
      <c r="M25" s="235">
        <v>-138952.55000000005</v>
      </c>
      <c r="N25" s="235">
        <v>-345610.6100000001</v>
      </c>
      <c r="O25" s="235">
        <v>-345610.6100000001</v>
      </c>
      <c r="P25" s="235">
        <v>-345610.6100000001</v>
      </c>
      <c r="Q25" s="235">
        <v>-879390.13000000012</v>
      </c>
      <c r="R25" s="235">
        <v>-717354.51000000024</v>
      </c>
      <c r="S25" s="231">
        <f>Table1[[#This Row],[Decembris]]-Table1[[#This Row],[Oktobris]]</f>
        <v>-371743.90000000014</v>
      </c>
      <c r="T25" s="229" t="str">
        <f t="shared" si="2"/>
        <v>mainīga</v>
      </c>
      <c r="U25" s="229" t="str">
        <f t="shared" si="3"/>
        <v>trīs pēdējos mēnešus izpilde ir lielāka par -200 tūkst.</v>
      </c>
    </row>
    <row r="26" spans="1:39" hidden="1" x14ac:dyDescent="0.35">
      <c r="A26" s="232">
        <f>SUBTOTAL(3,$D$7:D26)</f>
        <v>4</v>
      </c>
      <c r="B26" s="233"/>
      <c r="C26" s="232" t="s">
        <v>1261</v>
      </c>
      <c r="D26" s="234" t="s">
        <v>581</v>
      </c>
      <c r="E26" s="233">
        <v>2</v>
      </c>
      <c r="F26" s="235"/>
      <c r="G26" s="235"/>
      <c r="H26" s="235">
        <v>0</v>
      </c>
      <c r="I26" s="235">
        <v>189394.68999999994</v>
      </c>
      <c r="J26" s="235">
        <v>189394.68999999994</v>
      </c>
      <c r="K26" s="235">
        <v>-294277.15999999992</v>
      </c>
      <c r="L26" s="235">
        <v>322681.89000000013</v>
      </c>
      <c r="M26" s="235">
        <v>40772.700000000186</v>
      </c>
      <c r="N26" s="235">
        <v>255112.1100000001</v>
      </c>
      <c r="O26" s="235">
        <v>435935.9700000002</v>
      </c>
      <c r="P26" s="235">
        <v>-39853.219999999739</v>
      </c>
      <c r="Q26" s="235">
        <v>10818.240000000224</v>
      </c>
      <c r="R26" s="235">
        <v>38587.740000000224</v>
      </c>
      <c r="S26" s="231">
        <f>Table1[[#This Row],[Decembris]]-Table1[[#This Row],[Oktobris]]</f>
        <v>78440.959999999963</v>
      </c>
      <c r="T26" s="229" t="str">
        <f t="shared" si="2"/>
        <v>dilstoša</v>
      </c>
      <c r="U26" s="229" t="str">
        <f t="shared" si="3"/>
        <v>ok</v>
      </c>
    </row>
    <row r="27" spans="1:39" x14ac:dyDescent="0.35">
      <c r="A27" s="229">
        <f>SUBTOTAL(3,$D$7:D27)</f>
        <v>5</v>
      </c>
      <c r="B27" s="230"/>
      <c r="C27" s="229" t="s">
        <v>1165</v>
      </c>
      <c r="D27" s="193" t="s">
        <v>513</v>
      </c>
      <c r="E27" s="230">
        <v>1</v>
      </c>
      <c r="F27" s="231"/>
      <c r="G27" s="231"/>
      <c r="H27" s="231">
        <v>0</v>
      </c>
      <c r="I27" s="231">
        <v>0</v>
      </c>
      <c r="J27" s="231">
        <v>0</v>
      </c>
      <c r="K27" s="231">
        <v>0</v>
      </c>
      <c r="L27" s="231">
        <v>-88253.900000000023</v>
      </c>
      <c r="M27" s="231">
        <v>-88253.900000000023</v>
      </c>
      <c r="N27" s="231">
        <v>-88253.900000000023</v>
      </c>
      <c r="O27" s="231">
        <v>-851793.59000000008</v>
      </c>
      <c r="P27" s="231">
        <v>-851793.59000000008</v>
      </c>
      <c r="Q27" s="231">
        <v>-851793.59000000008</v>
      </c>
      <c r="R27" s="231">
        <v>-1189666.25</v>
      </c>
      <c r="S27" s="231">
        <f>Table1[[#This Row],[Decembris]]-Table1[[#This Row],[Oktobris]]</f>
        <v>-337872.65999999992</v>
      </c>
      <c r="T27" s="229" t="str">
        <f t="shared" si="2"/>
        <v>augoša</v>
      </c>
      <c r="U27" s="229" t="str">
        <f t="shared" si="3"/>
        <v>trīs pēdējos mēnešus izpilde ir lielāka par -200 tūkst.</v>
      </c>
    </row>
    <row r="28" spans="1:39" customFormat="1" hidden="1" x14ac:dyDescent="0.35">
      <c r="A28" s="232">
        <f>SUBTOTAL(3,$D$7:D28)</f>
        <v>5</v>
      </c>
      <c r="B28" s="233"/>
      <c r="C28" s="232" t="s">
        <v>1082</v>
      </c>
      <c r="D28" s="234" t="s">
        <v>468</v>
      </c>
      <c r="E28" s="233">
        <v>1</v>
      </c>
      <c r="F28" s="235"/>
      <c r="G28" s="235"/>
      <c r="H28" s="235">
        <v>0</v>
      </c>
      <c r="I28" s="235">
        <v>0</v>
      </c>
      <c r="J28" s="235">
        <v>-33611.719999999972</v>
      </c>
      <c r="K28" s="235">
        <v>-14291.079999999958</v>
      </c>
      <c r="L28" s="235">
        <v>0</v>
      </c>
      <c r="M28" s="231">
        <v>7883024.2200000007</v>
      </c>
      <c r="N28" s="235">
        <v>7883024.2200000007</v>
      </c>
      <c r="O28" s="235">
        <v>7883024.2200000007</v>
      </c>
      <c r="P28" s="235">
        <v>7883024.2200000007</v>
      </c>
      <c r="Q28" s="235">
        <v>7606786.0200000005</v>
      </c>
      <c r="R28" s="235">
        <v>7606786.0200000005</v>
      </c>
      <c r="S28" s="231">
        <f>Table1[[#This Row],[Decembris]]-Table1[[#This Row],[Oktobris]]</f>
        <v>-276238.20000000019</v>
      </c>
      <c r="T28" s="229" t="str">
        <f t="shared" si="2"/>
        <v>augoša</v>
      </c>
      <c r="U28" s="229" t="str">
        <f t="shared" si="3"/>
        <v>ok</v>
      </c>
      <c r="V28" s="218"/>
      <c r="W28" s="218"/>
      <c r="X28" s="218"/>
      <c r="Y28" s="218"/>
      <c r="Z28" s="218"/>
      <c r="AA28" s="218"/>
      <c r="AB28" s="218"/>
      <c r="AC28" s="218"/>
      <c r="AD28" s="218"/>
      <c r="AE28" s="218"/>
      <c r="AF28" s="218"/>
      <c r="AG28" s="218"/>
      <c r="AH28" s="218"/>
      <c r="AI28" s="218"/>
      <c r="AJ28" s="218"/>
      <c r="AK28" s="218"/>
      <c r="AL28" s="218"/>
      <c r="AM28" s="218"/>
    </row>
    <row r="29" spans="1:39" customFormat="1" hidden="1" x14ac:dyDescent="0.35">
      <c r="A29" s="232">
        <f>SUBTOTAL(3,$D$7:D29)</f>
        <v>5</v>
      </c>
      <c r="B29" s="233"/>
      <c r="C29" s="232" t="s">
        <v>1066</v>
      </c>
      <c r="D29" s="234" t="s">
        <v>459</v>
      </c>
      <c r="E29" s="233">
        <v>2</v>
      </c>
      <c r="F29" s="235"/>
      <c r="G29" s="235"/>
      <c r="H29" s="235">
        <v>274003.16000000003</v>
      </c>
      <c r="I29" s="235">
        <v>245508.86</v>
      </c>
      <c r="J29" s="235">
        <v>447564.95999999996</v>
      </c>
      <c r="K29" s="235">
        <v>707600.28</v>
      </c>
      <c r="L29" s="235">
        <v>475810.6100000001</v>
      </c>
      <c r="M29" s="235">
        <v>566003.95000000019</v>
      </c>
      <c r="N29" s="235">
        <v>685658.91000000015</v>
      </c>
      <c r="O29" s="235">
        <v>708253.08000000007</v>
      </c>
      <c r="P29" s="235">
        <v>571767.3600000001</v>
      </c>
      <c r="Q29" s="235">
        <v>440722.08000000007</v>
      </c>
      <c r="R29" s="235">
        <v>76888.880000000121</v>
      </c>
      <c r="S29" s="231">
        <f>Table1[[#This Row],[Decembris]]-Table1[[#This Row],[Oktobris]]</f>
        <v>-494878.48</v>
      </c>
      <c r="T29" s="229" t="str">
        <f t="shared" si="2"/>
        <v>augoša</v>
      </c>
      <c r="U29" s="229" t="str">
        <f t="shared" si="3"/>
        <v>ok</v>
      </c>
      <c r="V29" s="218"/>
      <c r="W29" s="218"/>
      <c r="X29" s="218"/>
      <c r="Y29" s="218"/>
      <c r="Z29" s="218"/>
      <c r="AA29" s="218"/>
      <c r="AB29" s="218"/>
      <c r="AC29" s="218"/>
      <c r="AD29" s="218"/>
      <c r="AE29" s="218"/>
      <c r="AF29" s="218"/>
      <c r="AG29" s="218"/>
      <c r="AH29" s="218"/>
      <c r="AI29" s="218"/>
      <c r="AJ29" s="218"/>
      <c r="AK29" s="218"/>
      <c r="AL29" s="218"/>
      <c r="AM29" s="218"/>
    </row>
    <row r="30" spans="1:39" hidden="1" x14ac:dyDescent="0.35">
      <c r="A30" s="232">
        <f>SUBTOTAL(3,$D$7:D30)</f>
        <v>5</v>
      </c>
      <c r="B30" s="233"/>
      <c r="C30" s="232" t="s">
        <v>1236</v>
      </c>
      <c r="D30" s="234" t="s">
        <v>571</v>
      </c>
      <c r="E30" s="233" t="s">
        <v>33</v>
      </c>
      <c r="F30" s="235"/>
      <c r="G30" s="235"/>
      <c r="H30" s="235">
        <v>-41676.649999999907</v>
      </c>
      <c r="I30" s="235">
        <v>71806.410000000149</v>
      </c>
      <c r="J30" s="235">
        <v>58347.740000000107</v>
      </c>
      <c r="K30" s="235">
        <v>-23792.209999999963</v>
      </c>
      <c r="L30" s="235">
        <v>707151.15000000014</v>
      </c>
      <c r="M30" s="235">
        <v>609139.52000000025</v>
      </c>
      <c r="N30" s="235">
        <v>707318.94000000018</v>
      </c>
      <c r="O30" s="235">
        <v>422845.27</v>
      </c>
      <c r="P30" s="235">
        <v>383315.06000000006</v>
      </c>
      <c r="Q30" s="235">
        <v>208937.54000000004</v>
      </c>
      <c r="R30" s="235">
        <v>342935.56999999983</v>
      </c>
      <c r="S30" s="231">
        <f>Table1[[#This Row],[Decembris]]-Table1[[#This Row],[Oktobris]]</f>
        <v>-40379.490000000224</v>
      </c>
      <c r="T30" s="229" t="str">
        <f t="shared" si="2"/>
        <v>mainīga</v>
      </c>
      <c r="U30" s="229" t="str">
        <f t="shared" si="3"/>
        <v>ok</v>
      </c>
    </row>
    <row r="31" spans="1:39" x14ac:dyDescent="0.35">
      <c r="A31" s="229">
        <f>SUBTOTAL(3,$D$7:D31)</f>
        <v>6</v>
      </c>
      <c r="B31" s="230"/>
      <c r="C31" s="229" t="s">
        <v>1065</v>
      </c>
      <c r="D31" s="193" t="s">
        <v>459</v>
      </c>
      <c r="E31" s="230">
        <v>1</v>
      </c>
      <c r="F31" s="231"/>
      <c r="G31" s="231"/>
      <c r="H31" s="231">
        <v>0</v>
      </c>
      <c r="I31" s="231">
        <v>-120293</v>
      </c>
      <c r="J31" s="231">
        <v>-59155.020000000019</v>
      </c>
      <c r="K31" s="231">
        <v>-59155.020000000019</v>
      </c>
      <c r="L31" s="231">
        <v>-59155.020000000019</v>
      </c>
      <c r="M31" s="231">
        <v>-212364.41000000003</v>
      </c>
      <c r="N31" s="231">
        <v>-157476.94000000006</v>
      </c>
      <c r="O31" s="231">
        <v>-365574.59000000008</v>
      </c>
      <c r="P31" s="231">
        <v>-350766.77000000008</v>
      </c>
      <c r="Q31" s="231">
        <v>-560766.77</v>
      </c>
      <c r="R31" s="231">
        <v>-515931.1100000001</v>
      </c>
      <c r="S31" s="231">
        <f>Table1[[#This Row],[Decembris]]-Table1[[#This Row],[Oktobris]]</f>
        <v>-165164.34000000003</v>
      </c>
      <c r="T31" s="229" t="str">
        <f t="shared" si="2"/>
        <v>mainīga</v>
      </c>
      <c r="U31" s="229" t="str">
        <f t="shared" si="3"/>
        <v>trīs pēdējos mēnešus izpilde ir lielāka par -200 tūkst.</v>
      </c>
    </row>
    <row r="32" spans="1:39" x14ac:dyDescent="0.35">
      <c r="A32" s="229">
        <f>SUBTOTAL(3,$D$7:D32)</f>
        <v>7</v>
      </c>
      <c r="B32" s="230"/>
      <c r="C32" s="229" t="s">
        <v>1197</v>
      </c>
      <c r="D32" s="193" t="s">
        <v>538</v>
      </c>
      <c r="E32" s="230">
        <v>1</v>
      </c>
      <c r="F32" s="231"/>
      <c r="G32" s="231"/>
      <c r="H32" s="231">
        <v>18055.979999999996</v>
      </c>
      <c r="I32" s="231">
        <v>-8217.0299999999988</v>
      </c>
      <c r="J32" s="231">
        <v>-3530.9499999999971</v>
      </c>
      <c r="K32" s="231">
        <v>54628.540000000008</v>
      </c>
      <c r="L32" s="231">
        <v>-15195.419999999984</v>
      </c>
      <c r="M32" s="231">
        <v>-109858.95999999998</v>
      </c>
      <c r="N32" s="231">
        <v>-116927.78999999998</v>
      </c>
      <c r="O32" s="231">
        <v>-524246.68999999994</v>
      </c>
      <c r="P32" s="231">
        <v>-524246.68999999994</v>
      </c>
      <c r="Q32" s="231">
        <v>-524246.68999999994</v>
      </c>
      <c r="R32" s="231">
        <v>-678133.19</v>
      </c>
      <c r="S32" s="231">
        <f>Table1[[#This Row],[Decembris]]-Table1[[#This Row],[Oktobris]]</f>
        <v>-153886.5</v>
      </c>
      <c r="T32" s="229" t="str">
        <f t="shared" si="2"/>
        <v>augoša</v>
      </c>
      <c r="U32" s="229" t="str">
        <f t="shared" si="3"/>
        <v>trīs pēdējos mēnešus izpilde ir lielāka par -200 tūkst.</v>
      </c>
    </row>
    <row r="33" spans="1:39" customFormat="1" hidden="1" x14ac:dyDescent="0.35">
      <c r="A33" s="229">
        <f>SUBTOTAL(3,$D$7:D33)</f>
        <v>7</v>
      </c>
      <c r="B33" s="230"/>
      <c r="C33" s="229" t="s">
        <v>1166</v>
      </c>
      <c r="D33" s="193" t="s">
        <v>513</v>
      </c>
      <c r="E33" s="230">
        <v>2</v>
      </c>
      <c r="F33" s="231"/>
      <c r="G33" s="231"/>
      <c r="H33" s="231">
        <v>0</v>
      </c>
      <c r="I33" s="231">
        <v>0</v>
      </c>
      <c r="J33" s="231">
        <v>-174103.74999999997</v>
      </c>
      <c r="K33" s="231">
        <v>-174103.74999999997</v>
      </c>
      <c r="L33" s="231">
        <v>-165188.29999999996</v>
      </c>
      <c r="M33" s="231">
        <v>-261490.36999999997</v>
      </c>
      <c r="N33" s="231">
        <v>-261490.36999999997</v>
      </c>
      <c r="O33" s="231">
        <v>38509.630000000005</v>
      </c>
      <c r="P33" s="231">
        <v>-141074.52999999991</v>
      </c>
      <c r="Q33" s="231">
        <v>-141074.52999999991</v>
      </c>
      <c r="R33" s="231">
        <v>-143645.57999999996</v>
      </c>
      <c r="S33" s="231">
        <f>Table1[[#This Row],[Decembris]]-Table1[[#This Row],[Oktobris]]</f>
        <v>-2571.0500000000466</v>
      </c>
      <c r="T33" s="229" t="str">
        <f t="shared" si="2"/>
        <v>augoša</v>
      </c>
      <c r="U33" s="229" t="str">
        <f t="shared" si="3"/>
        <v>ok</v>
      </c>
      <c r="V33" s="218"/>
      <c r="W33" s="218"/>
      <c r="X33" s="218"/>
      <c r="Y33" s="218"/>
      <c r="Z33" s="218"/>
      <c r="AA33" s="218"/>
      <c r="AB33" s="218"/>
      <c r="AC33" s="218"/>
      <c r="AD33" s="218"/>
      <c r="AE33" s="218"/>
      <c r="AF33" s="218"/>
      <c r="AG33" s="218"/>
      <c r="AH33" s="218"/>
      <c r="AI33" s="218"/>
      <c r="AJ33" s="218"/>
      <c r="AK33" s="218"/>
      <c r="AL33" s="218"/>
      <c r="AM33" s="218"/>
    </row>
    <row r="34" spans="1:39" customFormat="1" hidden="1" x14ac:dyDescent="0.35">
      <c r="A34" s="229">
        <f>SUBTOTAL(3,$D$7:D34)</f>
        <v>7</v>
      </c>
      <c r="B34" s="230"/>
      <c r="C34" s="229" t="s">
        <v>1251</v>
      </c>
      <c r="D34" s="193" t="s">
        <v>577</v>
      </c>
      <c r="E34" s="230">
        <v>7</v>
      </c>
      <c r="F34" s="231"/>
      <c r="G34" s="231"/>
      <c r="H34" s="231">
        <v>0.12999999988824129</v>
      </c>
      <c r="I34" s="231">
        <v>3172500.1300000008</v>
      </c>
      <c r="J34" s="231">
        <v>3172500.1300000008</v>
      </c>
      <c r="K34" s="231">
        <v>6650883.870000001</v>
      </c>
      <c r="L34" s="231">
        <v>0</v>
      </c>
      <c r="M34" s="231">
        <v>1453770.9400000013</v>
      </c>
      <c r="N34" s="231">
        <v>414844.50999999978</v>
      </c>
      <c r="O34" s="231">
        <v>3139164.910000002</v>
      </c>
      <c r="P34" s="231">
        <v>2904942.3900000025</v>
      </c>
      <c r="Q34" s="231">
        <v>2973661.660000002</v>
      </c>
      <c r="R34" s="231">
        <v>6546442.5000000019</v>
      </c>
      <c r="S34" s="231">
        <f>Table1[[#This Row],[Decembris]]-Table1[[#This Row],[Oktobris]]</f>
        <v>3641500.1099999994</v>
      </c>
      <c r="T34" s="229" t="str">
        <f t="shared" si="2"/>
        <v>dilstoša</v>
      </c>
      <c r="U34" s="229" t="str">
        <f t="shared" si="3"/>
        <v>ok</v>
      </c>
      <c r="V34" s="218"/>
      <c r="W34" s="218"/>
      <c r="X34" s="218"/>
      <c r="Y34" s="218"/>
      <c r="Z34" s="218"/>
      <c r="AA34" s="218"/>
      <c r="AB34" s="218"/>
      <c r="AC34" s="218"/>
      <c r="AD34" s="218"/>
      <c r="AE34" s="218"/>
      <c r="AF34" s="218"/>
      <c r="AG34" s="218"/>
      <c r="AH34" s="218"/>
      <c r="AI34" s="218"/>
      <c r="AJ34" s="218"/>
      <c r="AK34" s="218"/>
      <c r="AL34" s="218"/>
      <c r="AM34" s="218"/>
    </row>
    <row r="35" spans="1:39" customFormat="1" hidden="1" x14ac:dyDescent="0.35">
      <c r="A35" s="232">
        <f>SUBTOTAL(3,$D$7:D35)</f>
        <v>7</v>
      </c>
      <c r="B35" s="233"/>
      <c r="C35" s="232" t="s">
        <v>1240</v>
      </c>
      <c r="D35" s="234" t="s">
        <v>575</v>
      </c>
      <c r="E35" s="233">
        <v>1</v>
      </c>
      <c r="F35" s="235"/>
      <c r="G35" s="235"/>
      <c r="H35" s="235">
        <v>9743.9100000000326</v>
      </c>
      <c r="I35" s="235">
        <v>270129.93000000005</v>
      </c>
      <c r="J35" s="235">
        <v>265402.58000000007</v>
      </c>
      <c r="K35" s="235">
        <v>283916.19000000006</v>
      </c>
      <c r="L35" s="235">
        <v>1070176.1499999999</v>
      </c>
      <c r="M35" s="235">
        <v>1076648.4700000002</v>
      </c>
      <c r="N35" s="235">
        <v>1076648.4700000002</v>
      </c>
      <c r="O35" s="235">
        <v>1458546.4100000001</v>
      </c>
      <c r="P35" s="235">
        <v>1318346.5900000001</v>
      </c>
      <c r="Q35" s="235">
        <v>1318346.5900000001</v>
      </c>
      <c r="R35" s="235">
        <v>805195.12000000011</v>
      </c>
      <c r="S35" s="231">
        <f>Table1[[#This Row],[Decembris]]-Table1[[#This Row],[Oktobris]]</f>
        <v>-513151.47</v>
      </c>
      <c r="T35" s="229" t="str">
        <f t="shared" si="2"/>
        <v>augoša</v>
      </c>
      <c r="U35" s="229" t="str">
        <f t="shared" si="3"/>
        <v>ok</v>
      </c>
      <c r="V35" s="218"/>
      <c r="W35" s="218"/>
      <c r="X35" s="218"/>
      <c r="Y35" s="218"/>
      <c r="Z35" s="218"/>
      <c r="AA35" s="218"/>
      <c r="AB35" s="218"/>
      <c r="AC35" s="218"/>
      <c r="AD35" s="218"/>
      <c r="AE35" s="218"/>
      <c r="AF35" s="218"/>
      <c r="AG35" s="218"/>
      <c r="AH35" s="218"/>
      <c r="AI35" s="218"/>
      <c r="AJ35" s="218"/>
      <c r="AK35" s="218"/>
      <c r="AL35" s="218"/>
      <c r="AM35" s="218"/>
    </row>
    <row r="36" spans="1:39" customFormat="1" x14ac:dyDescent="0.35">
      <c r="A36" s="229">
        <f>SUBTOTAL(3,$D$7:D36)</f>
        <v>8</v>
      </c>
      <c r="B36" s="230"/>
      <c r="C36" s="229" t="s">
        <v>614</v>
      </c>
      <c r="D36" s="193" t="s">
        <v>1273</v>
      </c>
      <c r="E36" s="230">
        <v>4</v>
      </c>
      <c r="F36" s="231"/>
      <c r="G36" s="231"/>
      <c r="H36" s="231">
        <v>33210.550000000003</v>
      </c>
      <c r="I36" s="231">
        <v>30584.710000000006</v>
      </c>
      <c r="J36" s="231">
        <v>-95147.969999999987</v>
      </c>
      <c r="K36" s="231">
        <v>-334813.49</v>
      </c>
      <c r="L36" s="231">
        <v>-306476.55999999994</v>
      </c>
      <c r="M36" s="231">
        <v>-306476.55999999994</v>
      </c>
      <c r="N36" s="231">
        <v>-260871.41999999998</v>
      </c>
      <c r="O36" s="231">
        <v>-304415.14999999997</v>
      </c>
      <c r="P36" s="231">
        <v>-302144.09999999998</v>
      </c>
      <c r="Q36" s="231">
        <v>-302144.09999999998</v>
      </c>
      <c r="R36" s="231">
        <v>-389214.98</v>
      </c>
      <c r="S36" s="231">
        <f>Table1[[#This Row],[Decembris]]-Table1[[#This Row],[Oktobris]]</f>
        <v>-87070.88</v>
      </c>
      <c r="T36" s="229" t="str">
        <f t="shared" si="2"/>
        <v>augoša</v>
      </c>
      <c r="U36" s="229" t="str">
        <f t="shared" si="3"/>
        <v>trīs pēdējos mēnešus izpilde ir lielāka par -200 tūkst.</v>
      </c>
      <c r="V36" s="218"/>
      <c r="W36" s="218"/>
      <c r="X36" s="218"/>
      <c r="Y36" s="218"/>
      <c r="Z36" s="218"/>
      <c r="AA36" s="218"/>
      <c r="AB36" s="218"/>
      <c r="AC36" s="218"/>
      <c r="AD36" s="218"/>
      <c r="AE36" s="218"/>
      <c r="AF36" s="218"/>
      <c r="AG36" s="218"/>
      <c r="AH36" s="218"/>
      <c r="AI36" s="218"/>
      <c r="AJ36" s="218"/>
      <c r="AK36" s="218"/>
      <c r="AL36" s="218"/>
      <c r="AM36" s="218"/>
    </row>
    <row r="37" spans="1:39" customFormat="1" hidden="1" x14ac:dyDescent="0.35">
      <c r="A37" s="232">
        <f>SUBTOTAL(3,$D$7:D37)</f>
        <v>8</v>
      </c>
      <c r="B37" s="233"/>
      <c r="C37" s="232" t="s">
        <v>1188</v>
      </c>
      <c r="D37" s="234" t="s">
        <v>534</v>
      </c>
      <c r="E37" s="233">
        <v>1</v>
      </c>
      <c r="F37" s="235"/>
      <c r="G37" s="235"/>
      <c r="H37" s="235">
        <v>-9.9999999947613105E-3</v>
      </c>
      <c r="I37" s="235">
        <v>-428586.4</v>
      </c>
      <c r="J37" s="235">
        <v>181433.80999999994</v>
      </c>
      <c r="K37" s="235">
        <v>15046.929999999935</v>
      </c>
      <c r="L37" s="235">
        <v>84854.899999999907</v>
      </c>
      <c r="M37" s="235">
        <v>96270.489999999874</v>
      </c>
      <c r="N37" s="235">
        <v>96270.489999999874</v>
      </c>
      <c r="O37" s="235">
        <v>96270.489999999874</v>
      </c>
      <c r="P37" s="235">
        <v>96270.489999999874</v>
      </c>
      <c r="Q37" s="235">
        <v>-15442.230000000098</v>
      </c>
      <c r="R37" s="235">
        <v>127861.55999999994</v>
      </c>
      <c r="S37" s="231">
        <f>Table1[[#This Row],[Decembris]]-Table1[[#This Row],[Oktobris]]</f>
        <v>31591.070000000065</v>
      </c>
      <c r="T37" s="229" t="str">
        <f t="shared" si="2"/>
        <v>mainīga</v>
      </c>
      <c r="U37" s="229" t="str">
        <f t="shared" si="3"/>
        <v>ok</v>
      </c>
      <c r="V37" s="218"/>
      <c r="W37" s="218"/>
      <c r="X37" s="218"/>
      <c r="Y37" s="218"/>
      <c r="Z37" s="218"/>
      <c r="AA37" s="218"/>
      <c r="AB37" s="218"/>
      <c r="AC37" s="218"/>
      <c r="AD37" s="218"/>
      <c r="AE37" s="218"/>
      <c r="AF37" s="218"/>
      <c r="AG37" s="218"/>
      <c r="AH37" s="218"/>
      <c r="AI37" s="218"/>
      <c r="AJ37" s="218"/>
      <c r="AK37" s="218"/>
      <c r="AL37" s="218"/>
      <c r="AM37" s="218"/>
    </row>
    <row r="38" spans="1:39" customFormat="1" x14ac:dyDescent="0.35">
      <c r="A38" s="229">
        <f>SUBTOTAL(3,$D$7:D38)</f>
        <v>9</v>
      </c>
      <c r="B38" s="230"/>
      <c r="C38" s="229" t="s">
        <v>1076</v>
      </c>
      <c r="D38" s="193" t="s">
        <v>464</v>
      </c>
      <c r="E38" s="230">
        <v>1</v>
      </c>
      <c r="F38" s="231"/>
      <c r="G38" s="231"/>
      <c r="H38" s="231">
        <v>0</v>
      </c>
      <c r="I38" s="231">
        <v>-166279.73000000001</v>
      </c>
      <c r="J38" s="231">
        <v>-55581.460000000021</v>
      </c>
      <c r="K38" s="231">
        <v>-91211.190000000031</v>
      </c>
      <c r="L38" s="231">
        <v>-126840.92000000003</v>
      </c>
      <c r="M38" s="231">
        <v>-156413.06000000006</v>
      </c>
      <c r="N38" s="231">
        <v>-192308.01000000004</v>
      </c>
      <c r="O38" s="231">
        <v>-306327.74000000005</v>
      </c>
      <c r="P38" s="231">
        <v>-341957.47000000003</v>
      </c>
      <c r="Q38" s="231">
        <v>-377587.20000000007</v>
      </c>
      <c r="R38" s="231">
        <v>-413216.93000000005</v>
      </c>
      <c r="S38" s="231">
        <f>Table1[[#This Row],[Decembris]]-Table1[[#This Row],[Oktobris]]</f>
        <v>-71259.460000000021</v>
      </c>
      <c r="T38" s="229" t="str">
        <f t="shared" si="2"/>
        <v>augoša</v>
      </c>
      <c r="U38" s="229" t="str">
        <f t="shared" si="3"/>
        <v>trīs pēdējos mēnešus izpilde ir lielāka par -200 tūkst.</v>
      </c>
      <c r="V38" s="218"/>
      <c r="W38" s="218"/>
      <c r="X38" s="218"/>
      <c r="Y38" s="218"/>
      <c r="Z38" s="218"/>
      <c r="AA38" s="218"/>
      <c r="AB38" s="218"/>
      <c r="AC38" s="218"/>
      <c r="AD38" s="218"/>
      <c r="AE38" s="218"/>
      <c r="AF38" s="218"/>
      <c r="AG38" s="218"/>
      <c r="AH38" s="218"/>
      <c r="AI38" s="218"/>
      <c r="AJ38" s="218"/>
      <c r="AK38" s="218"/>
      <c r="AL38" s="218"/>
      <c r="AM38" s="218"/>
    </row>
    <row r="39" spans="1:39" customFormat="1" hidden="1" x14ac:dyDescent="0.35">
      <c r="A39" s="229">
        <f>SUBTOTAL(3,$D$7:D39)</f>
        <v>9</v>
      </c>
      <c r="B39" s="230"/>
      <c r="C39" s="229" t="s">
        <v>1136</v>
      </c>
      <c r="D39" s="193" t="s">
        <v>498</v>
      </c>
      <c r="E39" s="230" t="s">
        <v>33</v>
      </c>
      <c r="F39" s="231"/>
      <c r="G39" s="231"/>
      <c r="H39" s="231">
        <v>0</v>
      </c>
      <c r="I39" s="231">
        <v>-68944.63</v>
      </c>
      <c r="J39" s="231">
        <v>-79398.81</v>
      </c>
      <c r="K39" s="231">
        <v>-69456.19</v>
      </c>
      <c r="L39" s="231">
        <v>-58740.580000000016</v>
      </c>
      <c r="M39" s="231">
        <v>-29731.350000000006</v>
      </c>
      <c r="N39" s="231">
        <v>-28895.429999999993</v>
      </c>
      <c r="O39" s="231">
        <v>-8543.0599999999395</v>
      </c>
      <c r="P39" s="231">
        <v>-13982.619999999937</v>
      </c>
      <c r="Q39" s="231">
        <v>-101615.27999999997</v>
      </c>
      <c r="R39" s="231">
        <v>-199918.19</v>
      </c>
      <c r="S39" s="231">
        <f>Table1[[#This Row],[Decembris]]-Table1[[#This Row],[Oktobris]]</f>
        <v>-185935.57000000007</v>
      </c>
      <c r="T39" s="229" t="str">
        <f t="shared" si="2"/>
        <v>augoša</v>
      </c>
      <c r="U39" s="229" t="str">
        <f t="shared" si="3"/>
        <v>ok</v>
      </c>
      <c r="V39" s="218"/>
      <c r="W39" s="218"/>
      <c r="X39" s="218"/>
      <c r="Y39" s="218"/>
      <c r="Z39" s="218"/>
      <c r="AA39" s="218"/>
      <c r="AB39" s="218"/>
      <c r="AC39" s="218"/>
      <c r="AD39" s="218"/>
      <c r="AE39" s="218"/>
      <c r="AF39" s="218"/>
      <c r="AG39" s="218"/>
      <c r="AH39" s="218"/>
      <c r="AI39" s="218"/>
      <c r="AJ39" s="218"/>
      <c r="AK39" s="218"/>
      <c r="AL39" s="218"/>
      <c r="AM39" s="218"/>
    </row>
    <row r="40" spans="1:39" customFormat="1" hidden="1" x14ac:dyDescent="0.35">
      <c r="A40" s="217">
        <f>SUBTOTAL(3,$D$7:D71)</f>
        <v>12</v>
      </c>
      <c r="B40" s="230"/>
      <c r="C40" s="229" t="s">
        <v>1228</v>
      </c>
      <c r="D40" s="193" t="s">
        <v>565</v>
      </c>
      <c r="E40" s="230" t="s">
        <v>33</v>
      </c>
      <c r="F40" s="231"/>
      <c r="G40" s="231"/>
      <c r="H40" s="231">
        <v>0</v>
      </c>
      <c r="I40" s="231">
        <v>157215.43</v>
      </c>
      <c r="J40" s="231">
        <v>31443.089999999997</v>
      </c>
      <c r="K40" s="231">
        <v>31443.089999999997</v>
      </c>
      <c r="L40" s="231">
        <v>168238.44000000003</v>
      </c>
      <c r="M40" s="231">
        <v>83990.140000000014</v>
      </c>
      <c r="N40" s="231">
        <v>175149.74</v>
      </c>
      <c r="O40" s="231">
        <v>175149.74</v>
      </c>
      <c r="P40" s="231">
        <v>98477.020000000019</v>
      </c>
      <c r="Q40" s="231">
        <v>98477.020000000019</v>
      </c>
      <c r="R40" s="231">
        <v>98477.020000000019</v>
      </c>
      <c r="S40" s="231">
        <f>Table1[[#This Row],[Decembris]]-Table1[[#This Row],[Oktobris]]</f>
        <v>0</v>
      </c>
      <c r="T40" s="229" t="str">
        <f t="shared" si="2"/>
        <v>nemainīga</v>
      </c>
      <c r="U40" s="229" t="str">
        <f t="shared" si="3"/>
        <v>ok</v>
      </c>
      <c r="V40" s="218"/>
      <c r="W40" s="218"/>
      <c r="X40" s="218"/>
      <c r="Y40" s="218"/>
      <c r="Z40" s="218"/>
      <c r="AA40" s="218"/>
      <c r="AB40" s="218"/>
      <c r="AC40" s="218"/>
      <c r="AD40" s="218"/>
      <c r="AE40" s="218"/>
      <c r="AF40" s="218"/>
      <c r="AG40" s="218"/>
      <c r="AH40" s="218"/>
      <c r="AI40" s="218"/>
      <c r="AJ40" s="218"/>
      <c r="AK40" s="218"/>
      <c r="AL40" s="218"/>
      <c r="AM40" s="218"/>
    </row>
    <row r="41" spans="1:39" customFormat="1" hidden="1" x14ac:dyDescent="0.35">
      <c r="A41" s="229">
        <f>SUBTOTAL(3,$D$7:D41)</f>
        <v>9</v>
      </c>
      <c r="B41" s="230"/>
      <c r="C41" s="229" t="s">
        <v>1131</v>
      </c>
      <c r="D41" s="193" t="s">
        <v>496</v>
      </c>
      <c r="E41" s="230">
        <v>2</v>
      </c>
      <c r="F41" s="231"/>
      <c r="G41" s="231"/>
      <c r="H41" s="231">
        <v>0</v>
      </c>
      <c r="I41" s="231">
        <v>0</v>
      </c>
      <c r="J41" s="231">
        <v>0</v>
      </c>
      <c r="K41" s="231">
        <v>-237951.29000000004</v>
      </c>
      <c r="L41" s="231">
        <v>131519.51</v>
      </c>
      <c r="M41" s="231">
        <v>220495.31000000006</v>
      </c>
      <c r="N41" s="231">
        <v>220495.31000000006</v>
      </c>
      <c r="O41" s="231">
        <v>220495.31000000006</v>
      </c>
      <c r="P41" s="231">
        <v>267287.41000000015</v>
      </c>
      <c r="Q41" s="231">
        <v>143859.95000000019</v>
      </c>
      <c r="R41" s="231">
        <v>143859.95000000019</v>
      </c>
      <c r="S41" s="231">
        <f>Table1[[#This Row],[Decembris]]-Table1[[#This Row],[Oktobris]]</f>
        <v>-123427.45999999996</v>
      </c>
      <c r="T41" s="229" t="str">
        <f t="shared" si="2"/>
        <v>augoša</v>
      </c>
      <c r="U41" s="229" t="str">
        <f t="shared" si="3"/>
        <v>ok</v>
      </c>
      <c r="V41" s="218"/>
      <c r="W41" s="218"/>
      <c r="X41" s="218"/>
      <c r="Y41" s="218"/>
      <c r="Z41" s="218"/>
      <c r="AA41" s="218"/>
      <c r="AB41" s="218"/>
      <c r="AC41" s="218"/>
      <c r="AD41" s="218"/>
      <c r="AE41" s="218"/>
      <c r="AF41" s="218"/>
      <c r="AG41" s="218"/>
      <c r="AH41" s="218"/>
      <c r="AI41" s="218"/>
      <c r="AJ41" s="218"/>
      <c r="AK41" s="218"/>
      <c r="AL41" s="218"/>
      <c r="AM41" s="218"/>
    </row>
    <row r="42" spans="1:39" customFormat="1" x14ac:dyDescent="0.35">
      <c r="A42" s="229">
        <f>SUBTOTAL(3,$D$7:D42)</f>
        <v>10</v>
      </c>
      <c r="B42" s="230"/>
      <c r="C42" s="229" t="s">
        <v>1161</v>
      </c>
      <c r="D42" s="193" t="s">
        <v>510</v>
      </c>
      <c r="E42" s="230">
        <v>3</v>
      </c>
      <c r="F42" s="231"/>
      <c r="G42" s="231"/>
      <c r="H42" s="231">
        <v>0</v>
      </c>
      <c r="I42" s="231">
        <v>-199138.6</v>
      </c>
      <c r="J42" s="231">
        <v>-260542.97</v>
      </c>
      <c r="K42" s="231">
        <v>-260542.97</v>
      </c>
      <c r="L42" s="231">
        <v>-299452.24</v>
      </c>
      <c r="M42" s="231">
        <v>-299452.23000000004</v>
      </c>
      <c r="N42" s="231">
        <v>-263979.80000000005</v>
      </c>
      <c r="O42" s="231">
        <v>-307146.74</v>
      </c>
      <c r="P42" s="231">
        <v>-267220.7</v>
      </c>
      <c r="Q42" s="231">
        <v>-261772.22000000003</v>
      </c>
      <c r="R42" s="231">
        <v>-276249.58</v>
      </c>
      <c r="S42" s="231">
        <f>Table1[[#This Row],[Decembris]]-Table1[[#This Row],[Oktobris]]</f>
        <v>-9028.8800000000047</v>
      </c>
      <c r="T42" s="229" t="str">
        <f t="shared" si="2"/>
        <v>mainīga</v>
      </c>
      <c r="U42" s="229" t="str">
        <f t="shared" si="3"/>
        <v>trīs pēdējos mēnešus izpilde ir lielāka par -200 tūkst.</v>
      </c>
      <c r="V42" s="218"/>
      <c r="W42" s="218"/>
      <c r="X42" s="218"/>
      <c r="Y42" s="218"/>
      <c r="Z42" s="218"/>
      <c r="AA42" s="218"/>
      <c r="AB42" s="218"/>
      <c r="AC42" s="218"/>
      <c r="AD42" s="218"/>
      <c r="AE42" s="218"/>
      <c r="AF42" s="218"/>
      <c r="AG42" s="218"/>
      <c r="AH42" s="218"/>
      <c r="AI42" s="218"/>
      <c r="AJ42" s="218"/>
      <c r="AK42" s="218"/>
      <c r="AL42" s="218"/>
      <c r="AM42" s="218"/>
    </row>
    <row r="43" spans="1:39" customFormat="1" hidden="1" x14ac:dyDescent="0.35">
      <c r="A43" s="229">
        <f>SUBTOTAL(3,$D$7:D43)</f>
        <v>10</v>
      </c>
      <c r="B43" s="230"/>
      <c r="C43" s="229" t="s">
        <v>1067</v>
      </c>
      <c r="D43" s="193" t="s">
        <v>460</v>
      </c>
      <c r="E43" s="230" t="s">
        <v>33</v>
      </c>
      <c r="F43" s="231"/>
      <c r="G43" s="231"/>
      <c r="H43" s="231">
        <v>-122072.23</v>
      </c>
      <c r="I43" s="231">
        <v>-58278.709999999992</v>
      </c>
      <c r="J43" s="231">
        <v>-58278.709999999992</v>
      </c>
      <c r="K43" s="231">
        <v>-7740.7999999999884</v>
      </c>
      <c r="L43" s="231">
        <v>-7740.7999999999884</v>
      </c>
      <c r="M43" s="231">
        <v>-7740.7999999999884</v>
      </c>
      <c r="N43" s="231">
        <v>-7740.7999999999884</v>
      </c>
      <c r="O43" s="231">
        <v>230641.44999999995</v>
      </c>
      <c r="P43" s="231">
        <v>164889.13999999996</v>
      </c>
      <c r="Q43" s="231">
        <v>164889.13999999996</v>
      </c>
      <c r="R43" s="231">
        <v>164889.13999999996</v>
      </c>
      <c r="S43" s="231">
        <f>Table1[[#This Row],[Decembris]]-Table1[[#This Row],[Oktobris]]</f>
        <v>0</v>
      </c>
      <c r="T43" s="229" t="str">
        <f t="shared" si="2"/>
        <v>nemainīga</v>
      </c>
      <c r="U43" s="229" t="str">
        <f t="shared" si="3"/>
        <v>ok</v>
      </c>
      <c r="V43" s="218"/>
      <c r="W43" s="218"/>
      <c r="X43" s="218"/>
      <c r="Y43" s="218"/>
      <c r="Z43" s="218"/>
      <c r="AA43" s="218"/>
      <c r="AB43" s="218"/>
      <c r="AC43" s="218"/>
      <c r="AD43" s="218"/>
      <c r="AE43" s="218"/>
      <c r="AF43" s="218"/>
      <c r="AG43" s="218"/>
      <c r="AH43" s="218"/>
      <c r="AI43" s="218"/>
      <c r="AJ43" s="218"/>
      <c r="AK43" s="218"/>
      <c r="AL43" s="218"/>
      <c r="AM43" s="218"/>
    </row>
    <row r="44" spans="1:39" customFormat="1" hidden="1" x14ac:dyDescent="0.35">
      <c r="A44" s="229">
        <f>SUBTOTAL(3,$D$7:D44)</f>
        <v>10</v>
      </c>
      <c r="B44" s="230"/>
      <c r="C44" s="229" t="s">
        <v>1195</v>
      </c>
      <c r="D44" s="193" t="s">
        <v>537</v>
      </c>
      <c r="E44" s="230">
        <v>1</v>
      </c>
      <c r="F44" s="231"/>
      <c r="G44" s="231"/>
      <c r="H44" s="231">
        <v>4.9999999999272404E-2</v>
      </c>
      <c r="I44" s="231">
        <v>7353.7299999999814</v>
      </c>
      <c r="J44" s="231">
        <v>2760.6699999999837</v>
      </c>
      <c r="K44" s="231">
        <v>33781.579999999958</v>
      </c>
      <c r="L44" s="231">
        <v>70929.469999999972</v>
      </c>
      <c r="M44" s="231">
        <v>-38177.31</v>
      </c>
      <c r="N44" s="231">
        <v>-22280.130000000005</v>
      </c>
      <c r="O44" s="231">
        <v>-22280.130000000005</v>
      </c>
      <c r="P44" s="231">
        <v>-86069.099999999919</v>
      </c>
      <c r="Q44" s="231">
        <v>-86069.099999999919</v>
      </c>
      <c r="R44" s="231">
        <v>-86069.099999999919</v>
      </c>
      <c r="S44" s="231">
        <f>Table1[[#This Row],[Decembris]]-Table1[[#This Row],[Oktobris]]</f>
        <v>0</v>
      </c>
      <c r="T44" s="229" t="str">
        <f t="shared" si="2"/>
        <v>nemainīga</v>
      </c>
      <c r="U44" s="229" t="str">
        <f t="shared" si="3"/>
        <v>ok</v>
      </c>
      <c r="V44" s="218"/>
      <c r="W44" s="218"/>
      <c r="X44" s="218"/>
      <c r="Y44" s="218"/>
      <c r="Z44" s="218"/>
      <c r="AA44" s="218"/>
      <c r="AB44" s="218"/>
      <c r="AC44" s="218"/>
      <c r="AD44" s="218"/>
      <c r="AE44" s="218"/>
      <c r="AF44" s="218"/>
      <c r="AG44" s="218"/>
      <c r="AH44" s="218"/>
      <c r="AI44" s="218"/>
      <c r="AJ44" s="218"/>
      <c r="AK44" s="218"/>
      <c r="AL44" s="218"/>
      <c r="AM44" s="218"/>
    </row>
    <row r="45" spans="1:39" customFormat="1" hidden="1" x14ac:dyDescent="0.35">
      <c r="A45" s="229">
        <f>SUBTOTAL(3,$D$7:D45)</f>
        <v>10</v>
      </c>
      <c r="B45" s="230"/>
      <c r="C45" s="229" t="s">
        <v>1187</v>
      </c>
      <c r="D45" s="193" t="s">
        <v>533</v>
      </c>
      <c r="E45" s="230" t="s">
        <v>33</v>
      </c>
      <c r="F45" s="231"/>
      <c r="G45" s="231"/>
      <c r="H45" s="231">
        <v>-25754.32</v>
      </c>
      <c r="I45" s="231">
        <v>-27969.41</v>
      </c>
      <c r="J45" s="231">
        <v>-2472.1800000000003</v>
      </c>
      <c r="K45" s="231">
        <v>-2472.1800000000003</v>
      </c>
      <c r="L45" s="231">
        <v>-2472.1800000000003</v>
      </c>
      <c r="M45" s="231">
        <v>-103754.35999999999</v>
      </c>
      <c r="N45" s="231">
        <v>-103754.35999999999</v>
      </c>
      <c r="O45" s="231">
        <v>-103754.35999999999</v>
      </c>
      <c r="P45" s="231">
        <v>-164588.5</v>
      </c>
      <c r="Q45" s="231">
        <v>-164588.5</v>
      </c>
      <c r="R45" s="231">
        <v>-164588.5</v>
      </c>
      <c r="S45" s="231">
        <f>Table1[[#This Row],[Decembris]]-Table1[[#This Row],[Oktobris]]</f>
        <v>0</v>
      </c>
      <c r="T45" s="229" t="str">
        <f t="shared" si="2"/>
        <v>nemainīga</v>
      </c>
      <c r="U45" s="229" t="str">
        <f t="shared" si="3"/>
        <v>ok</v>
      </c>
      <c r="V45" s="218"/>
      <c r="W45" s="218"/>
      <c r="X45" s="218"/>
      <c r="Y45" s="218"/>
      <c r="Z45" s="218"/>
      <c r="AA45" s="218"/>
      <c r="AB45" s="218"/>
      <c r="AC45" s="218"/>
      <c r="AD45" s="218"/>
      <c r="AE45" s="218"/>
      <c r="AF45" s="218"/>
      <c r="AG45" s="218"/>
      <c r="AH45" s="218"/>
      <c r="AI45" s="218"/>
      <c r="AJ45" s="218"/>
      <c r="AK45" s="218"/>
      <c r="AL45" s="218"/>
      <c r="AM45" s="218"/>
    </row>
    <row r="46" spans="1:39" customFormat="1" hidden="1" x14ac:dyDescent="0.35">
      <c r="A46" s="229">
        <f>SUBTOTAL(3,$D$7:D46)</f>
        <v>10</v>
      </c>
      <c r="B46" s="230"/>
      <c r="C46" s="229" t="s">
        <v>1081</v>
      </c>
      <c r="D46" s="193" t="s">
        <v>467</v>
      </c>
      <c r="E46" s="230" t="s">
        <v>33</v>
      </c>
      <c r="F46" s="231"/>
      <c r="G46" s="231"/>
      <c r="H46" s="231">
        <v>-88316.210000000021</v>
      </c>
      <c r="I46" s="231">
        <v>-64504.770000000048</v>
      </c>
      <c r="J46" s="231">
        <v>-9467.4600000000792</v>
      </c>
      <c r="K46" s="231">
        <v>-9467.4600000000792</v>
      </c>
      <c r="L46" s="231">
        <v>-159194.64000000007</v>
      </c>
      <c r="M46" s="231">
        <v>-159194.64000000007</v>
      </c>
      <c r="N46" s="231">
        <v>-201694.64000000007</v>
      </c>
      <c r="O46" s="231">
        <v>-92232.520000000077</v>
      </c>
      <c r="P46" s="231">
        <v>-154386.78000000009</v>
      </c>
      <c r="Q46" s="231">
        <v>-144059.6700000001</v>
      </c>
      <c r="R46" s="231">
        <v>-82819.480000000098</v>
      </c>
      <c r="S46" s="231">
        <f>Table1[[#This Row],[Decembris]]-Table1[[#This Row],[Oktobris]]</f>
        <v>71567.299999999988</v>
      </c>
      <c r="T46" s="229" t="str">
        <f t="shared" si="2"/>
        <v>dilstoša</v>
      </c>
      <c r="U46" s="229" t="str">
        <f t="shared" si="3"/>
        <v>ok</v>
      </c>
      <c r="V46" s="218"/>
      <c r="W46" s="218"/>
      <c r="X46" s="218"/>
      <c r="Y46" s="218"/>
      <c r="Z46" s="218"/>
      <c r="AA46" s="218"/>
      <c r="AB46" s="218"/>
      <c r="AC46" s="218"/>
      <c r="AD46" s="218"/>
      <c r="AE46" s="218"/>
      <c r="AF46" s="218"/>
      <c r="AG46" s="218"/>
      <c r="AH46" s="218"/>
      <c r="AI46" s="218"/>
      <c r="AJ46" s="218"/>
      <c r="AK46" s="218"/>
      <c r="AL46" s="218"/>
      <c r="AM46" s="218"/>
    </row>
    <row r="47" spans="1:39" customFormat="1" hidden="1" x14ac:dyDescent="0.35">
      <c r="A47" s="229">
        <f>SUBTOTAL(3,$D$7:D47)</f>
        <v>10</v>
      </c>
      <c r="B47" s="230"/>
      <c r="C47" s="229" t="s">
        <v>1258</v>
      </c>
      <c r="D47" s="193" t="s">
        <v>579</v>
      </c>
      <c r="E47" s="230">
        <v>2</v>
      </c>
      <c r="F47" s="231"/>
      <c r="G47" s="231"/>
      <c r="H47" s="231">
        <v>141563.99000000002</v>
      </c>
      <c r="I47" s="231">
        <v>268084.12</v>
      </c>
      <c r="J47" s="231">
        <v>28040.310000000056</v>
      </c>
      <c r="K47" s="231">
        <v>51675.5</v>
      </c>
      <c r="L47" s="231">
        <v>934.33000000007451</v>
      </c>
      <c r="M47" s="231">
        <v>-10655.679999999935</v>
      </c>
      <c r="N47" s="231">
        <v>-31510.579999999958</v>
      </c>
      <c r="O47" s="231">
        <v>-36758.519999999902</v>
      </c>
      <c r="P47" s="231">
        <v>-80636.179999999935</v>
      </c>
      <c r="Q47" s="231">
        <v>-69770.409999999916</v>
      </c>
      <c r="R47" s="231">
        <v>-69770.409999999916</v>
      </c>
      <c r="S47" s="231">
        <f>Table1[[#This Row],[Decembris]]-Table1[[#This Row],[Oktobris]]</f>
        <v>10865.770000000019</v>
      </c>
      <c r="T47" s="229" t="str">
        <f t="shared" si="2"/>
        <v>dilstoša</v>
      </c>
      <c r="U47" s="229" t="str">
        <f t="shared" si="3"/>
        <v>ok</v>
      </c>
      <c r="V47" s="218"/>
      <c r="W47" s="218"/>
      <c r="X47" s="218"/>
      <c r="Y47" s="218"/>
      <c r="Z47" s="218"/>
      <c r="AA47" s="218"/>
      <c r="AB47" s="218"/>
      <c r="AC47" s="218"/>
      <c r="AD47" s="218"/>
      <c r="AE47" s="218"/>
      <c r="AF47" s="218"/>
      <c r="AG47" s="218"/>
      <c r="AH47" s="218"/>
      <c r="AI47" s="218"/>
      <c r="AJ47" s="218"/>
      <c r="AK47" s="218"/>
      <c r="AL47" s="218"/>
      <c r="AM47" s="218"/>
    </row>
    <row r="48" spans="1:39" customFormat="1" hidden="1" x14ac:dyDescent="0.35">
      <c r="A48" s="229">
        <f>SUBTOTAL(3,$D$7:D48)</f>
        <v>10</v>
      </c>
      <c r="B48" s="230"/>
      <c r="C48" s="229" t="s">
        <v>1189</v>
      </c>
      <c r="D48" s="193" t="s">
        <v>534</v>
      </c>
      <c r="E48" s="230">
        <v>2</v>
      </c>
      <c r="F48" s="231"/>
      <c r="G48" s="231"/>
      <c r="H48" s="231">
        <v>-30210.520000000019</v>
      </c>
      <c r="I48" s="231">
        <v>-243759.40999999992</v>
      </c>
      <c r="J48" s="231">
        <v>-235157.74999999977</v>
      </c>
      <c r="K48" s="231">
        <v>-62537.429999999702</v>
      </c>
      <c r="L48" s="231">
        <v>-255060.66999999969</v>
      </c>
      <c r="M48" s="231">
        <v>-63673.229999999516</v>
      </c>
      <c r="N48" s="231">
        <v>154791.83000000054</v>
      </c>
      <c r="O48" s="231">
        <v>154791.83000000054</v>
      </c>
      <c r="P48" s="231">
        <v>154791.83000000054</v>
      </c>
      <c r="Q48" s="231">
        <v>127108.2900000005</v>
      </c>
      <c r="R48" s="231">
        <v>-134885.98999999953</v>
      </c>
      <c r="S48" s="231">
        <f>Table1[[#This Row],[Decembris]]-Table1[[#This Row],[Oktobris]]</f>
        <v>-289677.82000000007</v>
      </c>
      <c r="T48" s="229" t="str">
        <f t="shared" si="2"/>
        <v>augoša</v>
      </c>
      <c r="U48" s="229" t="str">
        <f t="shared" si="3"/>
        <v>ok</v>
      </c>
      <c r="V48" s="218"/>
      <c r="W48" s="218"/>
      <c r="X48" s="218"/>
      <c r="Y48" s="218"/>
      <c r="Z48" s="218"/>
      <c r="AA48" s="218"/>
      <c r="AB48" s="218"/>
      <c r="AC48" s="218"/>
      <c r="AD48" s="218"/>
      <c r="AE48" s="218"/>
      <c r="AF48" s="218"/>
      <c r="AG48" s="218"/>
      <c r="AH48" s="218"/>
      <c r="AI48" s="218"/>
      <c r="AJ48" s="218"/>
      <c r="AK48" s="218"/>
      <c r="AL48" s="218"/>
      <c r="AM48" s="218"/>
    </row>
    <row r="49" spans="1:39" customFormat="1" hidden="1" x14ac:dyDescent="0.35">
      <c r="A49" s="232">
        <f>SUBTOTAL(3,$D$7:D49)</f>
        <v>10</v>
      </c>
      <c r="B49" s="233"/>
      <c r="C49" s="232" t="s">
        <v>1285</v>
      </c>
      <c r="D49" s="234" t="s">
        <v>1286</v>
      </c>
      <c r="E49" s="233" t="s">
        <v>33</v>
      </c>
      <c r="F49" s="235"/>
      <c r="G49" s="235"/>
      <c r="H49" s="235">
        <v>0</v>
      </c>
      <c r="I49" s="235">
        <v>24921.710000000021</v>
      </c>
      <c r="J49" s="235">
        <v>79949.980000000098</v>
      </c>
      <c r="K49" s="235">
        <v>298539.15000000014</v>
      </c>
      <c r="L49" s="235">
        <v>607429.35000000009</v>
      </c>
      <c r="M49" s="235">
        <v>457319.87000000011</v>
      </c>
      <c r="N49" s="235">
        <v>640523.82000000007</v>
      </c>
      <c r="O49" s="235">
        <v>697106.14000000013</v>
      </c>
      <c r="P49" s="235">
        <v>511962.11000000034</v>
      </c>
      <c r="Q49" s="235">
        <v>672491.1800000004</v>
      </c>
      <c r="R49" s="235">
        <v>976146.82000000053</v>
      </c>
      <c r="S49" s="231">
        <f>Table1[[#This Row],[Decembris]]-Table1[[#This Row],[Oktobris]]</f>
        <v>464184.7100000002</v>
      </c>
      <c r="T49" s="229" t="str">
        <f t="shared" si="2"/>
        <v>dilstoša</v>
      </c>
      <c r="U49" s="229" t="str">
        <f t="shared" si="3"/>
        <v>ok</v>
      </c>
      <c r="V49" s="218"/>
      <c r="W49" s="218"/>
      <c r="X49" s="218"/>
      <c r="Y49" s="218"/>
      <c r="Z49" s="218"/>
      <c r="AA49" s="218"/>
      <c r="AB49" s="218"/>
      <c r="AC49" s="218"/>
      <c r="AD49" s="218"/>
      <c r="AE49" s="218"/>
      <c r="AF49" s="218"/>
      <c r="AG49" s="218"/>
      <c r="AH49" s="218"/>
      <c r="AI49" s="218"/>
      <c r="AJ49" s="218"/>
      <c r="AK49" s="218"/>
      <c r="AL49" s="218"/>
      <c r="AM49" s="218"/>
    </row>
    <row r="50" spans="1:39" customFormat="1" hidden="1" x14ac:dyDescent="0.35">
      <c r="A50" s="229">
        <f>SUBTOTAL(3,$D$7:D50)</f>
        <v>10</v>
      </c>
      <c r="B50" s="230"/>
      <c r="C50" s="229" t="s">
        <v>1183</v>
      </c>
      <c r="D50" s="193" t="s">
        <v>529</v>
      </c>
      <c r="E50" s="230" t="s">
        <v>33</v>
      </c>
      <c r="F50" s="231"/>
      <c r="G50" s="231"/>
      <c r="H50" s="231">
        <v>0</v>
      </c>
      <c r="I50" s="231">
        <v>-8828.41</v>
      </c>
      <c r="J50" s="231">
        <v>-1000.2099999999991</v>
      </c>
      <c r="K50" s="231">
        <v>-1000.2099999999991</v>
      </c>
      <c r="L50" s="231">
        <v>10270.330000000002</v>
      </c>
      <c r="M50" s="231">
        <v>-14329.669999999998</v>
      </c>
      <c r="N50" s="231">
        <v>-14329.669999999998</v>
      </c>
      <c r="O50" s="231">
        <v>-3377.1800000000003</v>
      </c>
      <c r="P50" s="231">
        <v>-50527.18</v>
      </c>
      <c r="Q50" s="231">
        <v>-22299.160000000003</v>
      </c>
      <c r="R50" s="231">
        <v>-22299.160000000003</v>
      </c>
      <c r="S50" s="231">
        <f>Table1[[#This Row],[Decembris]]-Table1[[#This Row],[Oktobris]]</f>
        <v>28228.019999999997</v>
      </c>
      <c r="T50" s="229" t="str">
        <f t="shared" si="2"/>
        <v>dilstoša</v>
      </c>
      <c r="U50" s="229" t="str">
        <f t="shared" si="3"/>
        <v>ok</v>
      </c>
      <c r="V50" s="218"/>
      <c r="W50" s="218"/>
      <c r="X50" s="218"/>
      <c r="Y50" s="218"/>
      <c r="Z50" s="218"/>
      <c r="AA50" s="218"/>
      <c r="AB50" s="218"/>
      <c r="AC50" s="218"/>
      <c r="AD50" s="218"/>
      <c r="AE50" s="218"/>
      <c r="AF50" s="218"/>
      <c r="AG50" s="218"/>
      <c r="AH50" s="218"/>
      <c r="AI50" s="218"/>
      <c r="AJ50" s="218"/>
      <c r="AK50" s="218"/>
      <c r="AL50" s="218"/>
      <c r="AM50" s="218"/>
    </row>
    <row r="51" spans="1:39" customFormat="1" hidden="1" x14ac:dyDescent="0.35">
      <c r="A51" s="229">
        <f>SUBTOTAL(3,$D$7:D51)</f>
        <v>10</v>
      </c>
      <c r="B51" s="230"/>
      <c r="C51" s="229" t="s">
        <v>1080</v>
      </c>
      <c r="D51" s="193" t="s">
        <v>466</v>
      </c>
      <c r="E51" s="230" t="s">
        <v>33</v>
      </c>
      <c r="F51" s="231"/>
      <c r="G51" s="231"/>
      <c r="H51" s="231">
        <v>0</v>
      </c>
      <c r="I51" s="231">
        <v>-178216.67</v>
      </c>
      <c r="J51" s="231">
        <v>-10845.140000000014</v>
      </c>
      <c r="K51" s="231">
        <v>-3051.6800000000221</v>
      </c>
      <c r="L51" s="231">
        <v>-3051.6800000000221</v>
      </c>
      <c r="M51" s="231">
        <v>41590.609999999928</v>
      </c>
      <c r="N51" s="231">
        <v>41590.609999999928</v>
      </c>
      <c r="O51" s="231">
        <v>41590.609999999928</v>
      </c>
      <c r="P51" s="231">
        <v>41590.609999999928</v>
      </c>
      <c r="Q51" s="231">
        <v>23119.929999999935</v>
      </c>
      <c r="R51" s="231">
        <v>23119.929999999935</v>
      </c>
      <c r="S51" s="231">
        <f>Table1[[#This Row],[Decembris]]-Table1[[#This Row],[Oktobris]]</f>
        <v>-18470.679999999993</v>
      </c>
      <c r="T51" s="229" t="str">
        <f t="shared" si="2"/>
        <v>augoša</v>
      </c>
      <c r="U51" s="229" t="str">
        <f t="shared" si="3"/>
        <v>ok</v>
      </c>
      <c r="V51" s="218"/>
      <c r="W51" s="218"/>
      <c r="X51" s="218"/>
      <c r="Y51" s="218"/>
      <c r="Z51" s="218"/>
      <c r="AA51" s="218"/>
      <c r="AB51" s="218"/>
      <c r="AC51" s="218"/>
      <c r="AD51" s="218"/>
      <c r="AE51" s="218"/>
      <c r="AF51" s="218"/>
      <c r="AG51" s="218"/>
      <c r="AH51" s="218"/>
      <c r="AI51" s="218"/>
      <c r="AJ51" s="218"/>
      <c r="AK51" s="218"/>
      <c r="AL51" s="218"/>
      <c r="AM51" s="218"/>
    </row>
    <row r="52" spans="1:39" customFormat="1" hidden="1" x14ac:dyDescent="0.35">
      <c r="A52" s="229">
        <f>SUBTOTAL(3,$D$7:D52)</f>
        <v>10</v>
      </c>
      <c r="B52" s="230"/>
      <c r="C52" s="229" t="s">
        <v>1075</v>
      </c>
      <c r="D52" s="193" t="s">
        <v>463</v>
      </c>
      <c r="E52" s="230" t="s">
        <v>33</v>
      </c>
      <c r="F52" s="231"/>
      <c r="G52" s="231"/>
      <c r="H52" s="231">
        <v>0</v>
      </c>
      <c r="I52" s="231">
        <v>0</v>
      </c>
      <c r="J52" s="231">
        <v>0</v>
      </c>
      <c r="K52" s="231">
        <v>-36537.470000000205</v>
      </c>
      <c r="L52" s="231">
        <v>-1701381.37</v>
      </c>
      <c r="M52" s="231">
        <v>-1701381.37</v>
      </c>
      <c r="N52" s="231">
        <v>-1701381.37</v>
      </c>
      <c r="O52" s="231">
        <v>-103965.08999999985</v>
      </c>
      <c r="P52" s="231">
        <v>-103281.18999999948</v>
      </c>
      <c r="Q52" s="231">
        <v>-122070.24999999907</v>
      </c>
      <c r="R52" s="231">
        <v>-1306196.2699999996</v>
      </c>
      <c r="S52" s="231">
        <f>Table1[[#This Row],[Decembris]]-Table1[[#This Row],[Oktobris]]</f>
        <v>-1202915.08</v>
      </c>
      <c r="T52" s="229" t="str">
        <f t="shared" si="2"/>
        <v>augoša</v>
      </c>
      <c r="U52" s="229" t="str">
        <f t="shared" si="3"/>
        <v>pirmais mēnesis pedējo 3 mēn. periodā kur izpilde ir lielāka par -200 tūkst.</v>
      </c>
      <c r="V52" s="218"/>
      <c r="W52" s="218"/>
      <c r="X52" s="218"/>
      <c r="Y52" s="218"/>
      <c r="Z52" s="218"/>
      <c r="AA52" s="218"/>
      <c r="AB52" s="218"/>
      <c r="AC52" s="218"/>
      <c r="AD52" s="218"/>
      <c r="AE52" s="218"/>
      <c r="AF52" s="218"/>
      <c r="AG52" s="218"/>
      <c r="AH52" s="218"/>
      <c r="AI52" s="218"/>
      <c r="AJ52" s="218"/>
      <c r="AK52" s="218"/>
      <c r="AL52" s="218"/>
      <c r="AM52" s="218"/>
    </row>
    <row r="53" spans="1:39" customFormat="1" hidden="1" x14ac:dyDescent="0.35">
      <c r="A53" s="232">
        <f>SUBTOTAL(3,$D$7:D53)</f>
        <v>10</v>
      </c>
      <c r="B53" s="233"/>
      <c r="C53" s="232" t="s">
        <v>1348</v>
      </c>
      <c r="D53" s="234" t="s">
        <v>529</v>
      </c>
      <c r="E53" s="233" t="s">
        <v>33</v>
      </c>
      <c r="F53" s="235"/>
      <c r="G53" s="235"/>
      <c r="H53" s="235">
        <v>0</v>
      </c>
      <c r="I53" s="235">
        <v>-7924.02</v>
      </c>
      <c r="J53" s="235">
        <v>783.01999999999862</v>
      </c>
      <c r="K53" s="235">
        <v>783.01999999999862</v>
      </c>
      <c r="L53" s="235">
        <v>12053.53</v>
      </c>
      <c r="M53" s="231">
        <v>-10026.470000000001</v>
      </c>
      <c r="N53" s="235">
        <v>-10026.470000000001</v>
      </c>
      <c r="O53" s="235">
        <v>926.02999999999884</v>
      </c>
      <c r="P53" s="235">
        <v>-41393.97</v>
      </c>
      <c r="Q53" s="235">
        <v>-13165.949999999997</v>
      </c>
      <c r="R53" s="235">
        <v>-13165.949999999997</v>
      </c>
      <c r="S53" s="231">
        <f>Table1[[#This Row],[Decembris]]-Table1[[#This Row],[Oktobris]]</f>
        <v>28228.020000000004</v>
      </c>
      <c r="T53" s="229" t="str">
        <f t="shared" si="2"/>
        <v>dilstoša</v>
      </c>
      <c r="U53" s="229" t="str">
        <f t="shared" si="3"/>
        <v>ok</v>
      </c>
      <c r="V53" s="218"/>
      <c r="W53" s="218"/>
      <c r="X53" s="218"/>
      <c r="Y53" s="218"/>
      <c r="Z53" s="218"/>
      <c r="AA53" s="218"/>
      <c r="AB53" s="218"/>
      <c r="AC53" s="218"/>
      <c r="AD53" s="218"/>
      <c r="AE53" s="218"/>
      <c r="AF53" s="218"/>
      <c r="AG53" s="218"/>
      <c r="AH53" s="218"/>
      <c r="AI53" s="218"/>
      <c r="AJ53" s="218"/>
      <c r="AK53" s="218"/>
      <c r="AL53" s="218"/>
      <c r="AM53" s="218"/>
    </row>
    <row r="54" spans="1:39" customFormat="1" hidden="1" x14ac:dyDescent="0.35">
      <c r="A54" s="229">
        <f>SUBTOTAL(3,$D$7:D54)</f>
        <v>10</v>
      </c>
      <c r="B54" s="230"/>
      <c r="C54" s="229" t="s">
        <v>1196</v>
      </c>
      <c r="D54" s="193" t="s">
        <v>537</v>
      </c>
      <c r="E54" s="230">
        <v>2</v>
      </c>
      <c r="F54" s="231"/>
      <c r="G54" s="231"/>
      <c r="H54" s="231">
        <v>8671.8099999999977</v>
      </c>
      <c r="I54" s="231">
        <v>-83770.830000000016</v>
      </c>
      <c r="J54" s="231">
        <v>-5305.6700000000419</v>
      </c>
      <c r="K54" s="231">
        <v>52493.909999999974</v>
      </c>
      <c r="L54" s="231">
        <v>87430.899999999965</v>
      </c>
      <c r="M54" s="231">
        <v>48068.819999999949</v>
      </c>
      <c r="N54" s="231">
        <v>31158.999999999942</v>
      </c>
      <c r="O54" s="231">
        <v>99438.099999999919</v>
      </c>
      <c r="P54" s="231">
        <v>91197.729999999923</v>
      </c>
      <c r="Q54" s="231">
        <v>90611.52999999997</v>
      </c>
      <c r="R54" s="231">
        <v>43651.809999999939</v>
      </c>
      <c r="S54" s="231">
        <f>Table1[[#This Row],[Decembris]]-Table1[[#This Row],[Oktobris]]</f>
        <v>-47545.919999999984</v>
      </c>
      <c r="T54" s="229" t="str">
        <f t="shared" si="2"/>
        <v>augoša</v>
      </c>
      <c r="U54" s="229" t="str">
        <f t="shared" si="3"/>
        <v>ok</v>
      </c>
      <c r="V54" s="218"/>
      <c r="W54" s="218"/>
      <c r="X54" s="218"/>
      <c r="Y54" s="218"/>
      <c r="Z54" s="218"/>
      <c r="AA54" s="218"/>
      <c r="AB54" s="218"/>
      <c r="AC54" s="218"/>
      <c r="AD54" s="218"/>
      <c r="AE54" s="218"/>
      <c r="AF54" s="218"/>
      <c r="AG54" s="218"/>
      <c r="AH54" s="218"/>
      <c r="AI54" s="218"/>
      <c r="AJ54" s="218"/>
      <c r="AK54" s="218"/>
      <c r="AL54" s="218"/>
      <c r="AM54" s="218"/>
    </row>
    <row r="55" spans="1:39" customFormat="1" hidden="1" x14ac:dyDescent="0.35">
      <c r="A55" s="229">
        <f>SUBTOTAL(3,$D$7:D55)</f>
        <v>10</v>
      </c>
      <c r="B55" s="230"/>
      <c r="C55" s="229" t="s">
        <v>1259</v>
      </c>
      <c r="D55" s="193" t="s">
        <v>580</v>
      </c>
      <c r="E55" s="230" t="s">
        <v>33</v>
      </c>
      <c r="F55" s="231"/>
      <c r="G55" s="231"/>
      <c r="H55" s="231">
        <v>-55524.560000000027</v>
      </c>
      <c r="I55" s="231">
        <v>0</v>
      </c>
      <c r="J55" s="231">
        <v>29700.280000000028</v>
      </c>
      <c r="K55" s="231">
        <v>112597.80000000005</v>
      </c>
      <c r="L55" s="231">
        <v>204929.51</v>
      </c>
      <c r="M55" s="231">
        <v>309177.25</v>
      </c>
      <c r="N55" s="231">
        <v>248316.24</v>
      </c>
      <c r="O55" s="231">
        <v>221459.80000000005</v>
      </c>
      <c r="P55" s="231">
        <v>109036</v>
      </c>
      <c r="Q55" s="231">
        <v>213171.84999999998</v>
      </c>
      <c r="R55" s="231">
        <v>213171.84999999998</v>
      </c>
      <c r="S55" s="231">
        <f>Table1[[#This Row],[Decembris]]-Table1[[#This Row],[Oktobris]]</f>
        <v>104135.84999999998</v>
      </c>
      <c r="T55" s="229" t="str">
        <f t="shared" si="2"/>
        <v>dilstoša</v>
      </c>
      <c r="U55" s="229" t="str">
        <f t="shared" si="3"/>
        <v>ok</v>
      </c>
      <c r="V55" s="218"/>
      <c r="W55" s="218"/>
      <c r="X55" s="218"/>
      <c r="Y55" s="218"/>
      <c r="Z55" s="218"/>
      <c r="AA55" s="218"/>
      <c r="AB55" s="218"/>
      <c r="AC55" s="218"/>
      <c r="AD55" s="218"/>
      <c r="AE55" s="218"/>
      <c r="AF55" s="218"/>
      <c r="AG55" s="218"/>
      <c r="AH55" s="218"/>
      <c r="AI55" s="218"/>
      <c r="AJ55" s="218"/>
      <c r="AK55" s="218"/>
      <c r="AL55" s="218"/>
      <c r="AM55" s="218"/>
    </row>
    <row r="56" spans="1:39" customFormat="1" hidden="1" x14ac:dyDescent="0.35">
      <c r="A56" s="232">
        <f>SUBTOTAL(3,$D$7:D56)</f>
        <v>10</v>
      </c>
      <c r="B56" s="233"/>
      <c r="C56" s="232" t="s">
        <v>1280</v>
      </c>
      <c r="D56" s="234" t="s">
        <v>1279</v>
      </c>
      <c r="E56" s="233">
        <v>2</v>
      </c>
      <c r="F56" s="235"/>
      <c r="G56" s="235"/>
      <c r="H56" s="235">
        <v>-160.04000000003725</v>
      </c>
      <c r="I56" s="235">
        <v>120014.47999999998</v>
      </c>
      <c r="J56" s="235">
        <v>120014.47999999998</v>
      </c>
      <c r="K56" s="235">
        <v>301381.11999999988</v>
      </c>
      <c r="L56" s="235">
        <v>235042.55999999982</v>
      </c>
      <c r="M56" s="235">
        <v>180341.34999999986</v>
      </c>
      <c r="N56" s="235">
        <v>145916.34999999986</v>
      </c>
      <c r="O56" s="235">
        <v>310958.54999999981</v>
      </c>
      <c r="P56" s="235">
        <v>225583.01999999979</v>
      </c>
      <c r="Q56" s="235">
        <v>304316.64999999967</v>
      </c>
      <c r="R56" s="235">
        <v>216427.35999999964</v>
      </c>
      <c r="S56" s="231">
        <f>Table1[[#This Row],[Decembris]]-Table1[[#This Row],[Oktobris]]</f>
        <v>-9155.660000000149</v>
      </c>
      <c r="T56" s="229" t="str">
        <f t="shared" si="2"/>
        <v>mainīga</v>
      </c>
      <c r="U56" s="229" t="str">
        <f t="shared" si="3"/>
        <v>ok</v>
      </c>
      <c r="V56" s="218"/>
      <c r="W56" s="218"/>
      <c r="X56" s="218"/>
      <c r="Y56" s="218"/>
      <c r="Z56" s="218"/>
      <c r="AA56" s="218"/>
      <c r="AB56" s="218"/>
      <c r="AC56" s="218"/>
      <c r="AD56" s="218"/>
      <c r="AE56" s="218"/>
      <c r="AF56" s="218"/>
      <c r="AG56" s="218"/>
      <c r="AH56" s="218"/>
      <c r="AI56" s="218"/>
      <c r="AJ56" s="218"/>
      <c r="AK56" s="218"/>
      <c r="AL56" s="218"/>
      <c r="AM56" s="218"/>
    </row>
    <row r="57" spans="1:39" customFormat="1" hidden="1" x14ac:dyDescent="0.35">
      <c r="A57" s="229">
        <f>SUBTOTAL(3,$D$7:D57)</f>
        <v>10</v>
      </c>
      <c r="B57" s="230"/>
      <c r="C57" s="229" t="s">
        <v>1117</v>
      </c>
      <c r="D57" s="193" t="s">
        <v>491</v>
      </c>
      <c r="E57" s="230">
        <v>1</v>
      </c>
      <c r="F57" s="231"/>
      <c r="G57" s="231"/>
      <c r="H57" s="231">
        <v>0</v>
      </c>
      <c r="I57" s="231">
        <v>-54527.31</v>
      </c>
      <c r="J57" s="231">
        <v>-35961.819999999992</v>
      </c>
      <c r="K57" s="231">
        <v>-129820.46999999997</v>
      </c>
      <c r="L57" s="231">
        <v>-164116.40999999997</v>
      </c>
      <c r="M57" s="231">
        <v>-164116.40999999997</v>
      </c>
      <c r="N57" s="231">
        <v>-192297.20999999996</v>
      </c>
      <c r="O57" s="231">
        <v>-216399.87999999995</v>
      </c>
      <c r="P57" s="231">
        <v>-170909.67999999993</v>
      </c>
      <c r="Q57" s="231">
        <v>-222046.7099999999</v>
      </c>
      <c r="R57" s="231">
        <v>-190936.47999999992</v>
      </c>
      <c r="S57" s="231">
        <f>Table1[[#This Row],[Decembris]]-Table1[[#This Row],[Oktobris]]</f>
        <v>-20026.799999999988</v>
      </c>
      <c r="T57" s="229" t="str">
        <f t="shared" si="2"/>
        <v>mainīga</v>
      </c>
      <c r="U57" s="229" t="str">
        <f t="shared" si="3"/>
        <v>ok</v>
      </c>
      <c r="V57" s="218"/>
      <c r="W57" s="218"/>
      <c r="X57" s="218"/>
      <c r="Y57" s="218"/>
      <c r="Z57" s="218"/>
      <c r="AA57" s="218"/>
      <c r="AB57" s="218"/>
      <c r="AC57" s="218"/>
      <c r="AD57" s="218"/>
      <c r="AE57" s="218"/>
      <c r="AF57" s="218"/>
      <c r="AG57" s="218"/>
      <c r="AH57" s="218"/>
      <c r="AI57" s="218"/>
      <c r="AJ57" s="218"/>
      <c r="AK57" s="218"/>
      <c r="AL57" s="218"/>
      <c r="AM57" s="218"/>
    </row>
    <row r="58" spans="1:39" customFormat="1" hidden="1" x14ac:dyDescent="0.35">
      <c r="A58" s="229">
        <f>SUBTOTAL(3,$D$7:D58)</f>
        <v>10</v>
      </c>
      <c r="B58" s="230"/>
      <c r="C58" s="229" t="s">
        <v>1120</v>
      </c>
      <c r="D58" s="193" t="s">
        <v>491</v>
      </c>
      <c r="E58" s="230">
        <v>4</v>
      </c>
      <c r="F58" s="231"/>
      <c r="G58" s="231"/>
      <c r="H58" s="231">
        <v>0</v>
      </c>
      <c r="I58" s="231">
        <v>0</v>
      </c>
      <c r="J58" s="231">
        <v>0</v>
      </c>
      <c r="K58" s="231">
        <v>0</v>
      </c>
      <c r="L58" s="231">
        <v>0</v>
      </c>
      <c r="M58" s="231">
        <v>0</v>
      </c>
      <c r="N58" s="231">
        <v>0</v>
      </c>
      <c r="O58" s="231">
        <v>0</v>
      </c>
      <c r="P58" s="231">
        <v>0</v>
      </c>
      <c r="Q58" s="231">
        <v>-5273.1</v>
      </c>
      <c r="R58" s="231">
        <v>-5273.1</v>
      </c>
      <c r="S58" s="231">
        <f>Table1[[#This Row],[Decembris]]-Table1[[#This Row],[Oktobris]]</f>
        <v>-5273.1</v>
      </c>
      <c r="T58" s="229" t="str">
        <f t="shared" si="2"/>
        <v>augoša</v>
      </c>
      <c r="U58" s="229" t="str">
        <f t="shared" si="3"/>
        <v>ok</v>
      </c>
      <c r="V58" s="218"/>
      <c r="W58" s="218"/>
      <c r="X58" s="218"/>
      <c r="Y58" s="218"/>
      <c r="Z58" s="218"/>
      <c r="AA58" s="218"/>
      <c r="AB58" s="218"/>
      <c r="AC58" s="218"/>
      <c r="AD58" s="218"/>
      <c r="AE58" s="218"/>
      <c r="AF58" s="218"/>
      <c r="AG58" s="218"/>
      <c r="AH58" s="218"/>
      <c r="AI58" s="218"/>
      <c r="AJ58" s="218"/>
      <c r="AK58" s="218"/>
      <c r="AL58" s="218"/>
      <c r="AM58" s="218"/>
    </row>
    <row r="59" spans="1:39" customFormat="1" hidden="1" x14ac:dyDescent="0.35">
      <c r="A59" s="229">
        <f>SUBTOTAL(3,$D$7:D59)</f>
        <v>10</v>
      </c>
      <c r="B59" s="230"/>
      <c r="C59" s="229" t="s">
        <v>1123</v>
      </c>
      <c r="D59" s="193" t="s">
        <v>492</v>
      </c>
      <c r="E59" s="230">
        <v>2</v>
      </c>
      <c r="F59" s="231"/>
      <c r="G59" s="231"/>
      <c r="H59" s="231">
        <v>-1300</v>
      </c>
      <c r="I59" s="231">
        <v>-10300</v>
      </c>
      <c r="J59" s="231">
        <v>-10300</v>
      </c>
      <c r="K59" s="231">
        <v>-10300</v>
      </c>
      <c r="L59" s="231">
        <v>-10300</v>
      </c>
      <c r="M59" s="231">
        <v>-10300</v>
      </c>
      <c r="N59" s="231">
        <v>-262767.73</v>
      </c>
      <c r="O59" s="231">
        <v>-46931.359999999986</v>
      </c>
      <c r="P59" s="231">
        <v>-47668.349999999977</v>
      </c>
      <c r="Q59" s="231">
        <v>-50668.349999999977</v>
      </c>
      <c r="R59" s="231">
        <v>-50668.349999999977</v>
      </c>
      <c r="S59" s="231">
        <f>Table1[[#This Row],[Decembris]]-Table1[[#This Row],[Oktobris]]</f>
        <v>-3000</v>
      </c>
      <c r="T59" s="229" t="str">
        <f t="shared" si="2"/>
        <v>augoša</v>
      </c>
      <c r="U59" s="229" t="str">
        <f t="shared" si="3"/>
        <v>ok</v>
      </c>
      <c r="V59" s="218"/>
      <c r="W59" s="218"/>
      <c r="X59" s="218"/>
      <c r="Y59" s="218"/>
      <c r="Z59" s="218"/>
      <c r="AA59" s="218"/>
      <c r="AB59" s="218"/>
      <c r="AC59" s="218"/>
      <c r="AD59" s="218"/>
      <c r="AE59" s="218"/>
      <c r="AF59" s="218"/>
      <c r="AG59" s="218"/>
      <c r="AH59" s="218"/>
      <c r="AI59" s="218"/>
      <c r="AJ59" s="218"/>
      <c r="AK59" s="218"/>
      <c r="AL59" s="218"/>
      <c r="AM59" s="218"/>
    </row>
    <row r="60" spans="1:39" customFormat="1" hidden="1" x14ac:dyDescent="0.35">
      <c r="A60" s="229">
        <f>SUBTOTAL(3,$D$7:D60)</f>
        <v>10</v>
      </c>
      <c r="B60" s="230"/>
      <c r="C60" s="229" t="s">
        <v>1241</v>
      </c>
      <c r="D60" s="193" t="s">
        <v>575</v>
      </c>
      <c r="E60" s="230">
        <v>2</v>
      </c>
      <c r="F60" s="231"/>
      <c r="G60" s="231"/>
      <c r="H60" s="231">
        <v>-633851.82999999996</v>
      </c>
      <c r="I60" s="231">
        <v>-497163.91999999993</v>
      </c>
      <c r="J60" s="231">
        <v>-153858.90999999968</v>
      </c>
      <c r="K60" s="231">
        <v>121448.41000000015</v>
      </c>
      <c r="L60" s="231">
        <v>640314.83000000007</v>
      </c>
      <c r="M60" s="231">
        <v>836674.87000000011</v>
      </c>
      <c r="N60" s="231">
        <v>1861133.3400000003</v>
      </c>
      <c r="O60" s="231">
        <v>1591317.0000000005</v>
      </c>
      <c r="P60" s="231">
        <v>1875522.8800000004</v>
      </c>
      <c r="Q60" s="231">
        <v>1587799.0000000005</v>
      </c>
      <c r="R60" s="231">
        <v>1833633.7500000005</v>
      </c>
      <c r="S60" s="231">
        <f>Table1[[#This Row],[Decembris]]-Table1[[#This Row],[Oktobris]]</f>
        <v>-41889.129999999888</v>
      </c>
      <c r="T60" s="229" t="str">
        <f t="shared" si="2"/>
        <v>mainīga</v>
      </c>
      <c r="U60" s="229" t="str">
        <f t="shared" si="3"/>
        <v>ok</v>
      </c>
      <c r="V60" s="218"/>
      <c r="W60" s="218"/>
      <c r="X60" s="218"/>
      <c r="Y60" s="218"/>
      <c r="Z60" s="218"/>
      <c r="AA60" s="218"/>
      <c r="AB60" s="218"/>
      <c r="AC60" s="218"/>
      <c r="AD60" s="218"/>
      <c r="AE60" s="218"/>
      <c r="AF60" s="218"/>
      <c r="AG60" s="218"/>
      <c r="AH60" s="218"/>
      <c r="AI60" s="218"/>
      <c r="AJ60" s="218"/>
      <c r="AK60" s="218"/>
      <c r="AL60" s="218"/>
      <c r="AM60" s="218"/>
    </row>
    <row r="61" spans="1:39" customFormat="1" hidden="1" x14ac:dyDescent="0.35">
      <c r="A61" s="232">
        <f>SUBTOTAL(3,$D$7:D61)</f>
        <v>10</v>
      </c>
      <c r="B61" s="233"/>
      <c r="C61" s="232" t="s">
        <v>1200</v>
      </c>
      <c r="D61" s="234" t="s">
        <v>539</v>
      </c>
      <c r="E61" s="233">
        <v>1</v>
      </c>
      <c r="F61" s="235"/>
      <c r="G61" s="235"/>
      <c r="H61" s="235">
        <v>2.4899999999906868</v>
      </c>
      <c r="I61" s="235">
        <v>59513.650000000023</v>
      </c>
      <c r="J61" s="235">
        <v>38213.750000000058</v>
      </c>
      <c r="K61" s="235">
        <v>-1825.4899999999325</v>
      </c>
      <c r="L61" s="235">
        <v>64855.000000000058</v>
      </c>
      <c r="M61" s="235">
        <v>78479.890000000072</v>
      </c>
      <c r="N61" s="235">
        <v>-5844.0499999999302</v>
      </c>
      <c r="O61" s="235">
        <v>-80081.79999999993</v>
      </c>
      <c r="P61" s="235">
        <v>-43693.759999999893</v>
      </c>
      <c r="Q61" s="235">
        <v>-80379.85999999987</v>
      </c>
      <c r="R61" s="235">
        <v>-234204.28999999992</v>
      </c>
      <c r="S61" s="231">
        <f>Table1[[#This Row],[Decembris]]-Table1[[#This Row],[Oktobris]]</f>
        <v>-190510.53000000003</v>
      </c>
      <c r="T61" s="229" t="str">
        <f t="shared" si="2"/>
        <v>augoša</v>
      </c>
      <c r="U61" s="229" t="str">
        <f t="shared" si="3"/>
        <v>pirmais mēnesis pedējo 3 mēn. periodā kur izpilde ir lielāka par -200 tūkst.</v>
      </c>
      <c r="V61" s="218"/>
      <c r="W61" s="218"/>
      <c r="X61" s="218"/>
      <c r="Y61" s="218"/>
      <c r="Z61" s="218"/>
      <c r="AA61" s="218"/>
      <c r="AB61" s="218"/>
      <c r="AC61" s="218"/>
      <c r="AD61" s="218"/>
      <c r="AE61" s="218"/>
      <c r="AF61" s="218"/>
      <c r="AG61" s="218"/>
      <c r="AH61" s="218"/>
      <c r="AI61" s="218"/>
      <c r="AJ61" s="218"/>
      <c r="AK61" s="218"/>
      <c r="AL61" s="218"/>
      <c r="AM61" s="218"/>
    </row>
    <row r="62" spans="1:39" customFormat="1" hidden="1" x14ac:dyDescent="0.35">
      <c r="A62" s="229">
        <f>SUBTOTAL(3,$D$7:D62)</f>
        <v>10</v>
      </c>
      <c r="B62" s="230"/>
      <c r="C62" s="229" t="s">
        <v>1177</v>
      </c>
      <c r="D62" s="193" t="s">
        <v>523</v>
      </c>
      <c r="E62" s="230" t="s">
        <v>33</v>
      </c>
      <c r="F62" s="231"/>
      <c r="G62" s="231"/>
      <c r="H62" s="231">
        <v>1.0000000009313226E-2</v>
      </c>
      <c r="I62" s="231">
        <v>-9874147.3000000007</v>
      </c>
      <c r="J62" s="231">
        <v>-9874147.3000000007</v>
      </c>
      <c r="K62" s="231">
        <v>1847261.1499999985</v>
      </c>
      <c r="L62" s="231">
        <v>0</v>
      </c>
      <c r="M62" s="231">
        <v>-151747.55000000075</v>
      </c>
      <c r="N62" s="231">
        <v>10532357.219999999</v>
      </c>
      <c r="O62" s="231">
        <v>9018572.629999999</v>
      </c>
      <c r="P62" s="231">
        <v>9018572.629999999</v>
      </c>
      <c r="Q62" s="231">
        <v>9018572.629999999</v>
      </c>
      <c r="R62" s="231">
        <v>6407415.7199999988</v>
      </c>
      <c r="S62" s="231">
        <f>Table1[[#This Row],[Decembris]]-Table1[[#This Row],[Oktobris]]</f>
        <v>-2611156.91</v>
      </c>
      <c r="T62" s="229" t="str">
        <f t="shared" si="2"/>
        <v>augoša</v>
      </c>
      <c r="U62" s="229" t="str">
        <f t="shared" si="3"/>
        <v>ok</v>
      </c>
      <c r="V62" s="218"/>
      <c r="W62" s="218"/>
      <c r="X62" s="218"/>
      <c r="Y62" s="218"/>
      <c r="Z62" s="218"/>
      <c r="AA62" s="218"/>
      <c r="AB62" s="218"/>
      <c r="AC62" s="218"/>
      <c r="AD62" s="218"/>
      <c r="AE62" s="218"/>
      <c r="AF62" s="218"/>
      <c r="AG62" s="218"/>
      <c r="AH62" s="218"/>
      <c r="AI62" s="218"/>
      <c r="AJ62" s="218"/>
      <c r="AK62" s="218"/>
      <c r="AL62" s="218"/>
      <c r="AM62" s="218"/>
    </row>
    <row r="63" spans="1:39" customFormat="1" x14ac:dyDescent="0.35">
      <c r="A63" s="232">
        <f>SUBTOTAL(3,$D$7:D63)</f>
        <v>11</v>
      </c>
      <c r="B63" s="233"/>
      <c r="C63" s="232" t="s">
        <v>1247</v>
      </c>
      <c r="D63" s="234" t="s">
        <v>577</v>
      </c>
      <c r="E63" s="233">
        <v>3</v>
      </c>
      <c r="F63" s="235"/>
      <c r="G63" s="235"/>
      <c r="H63" s="235">
        <v>-339883.31000000006</v>
      </c>
      <c r="I63" s="235">
        <v>65037.259999999951</v>
      </c>
      <c r="J63" s="235">
        <v>-53430.560000000056</v>
      </c>
      <c r="K63" s="235">
        <v>-53430.560000000056</v>
      </c>
      <c r="L63" s="235">
        <v>-53430.560000000056</v>
      </c>
      <c r="M63" s="231">
        <v>65063.609999999986</v>
      </c>
      <c r="N63" s="235">
        <v>65063.609999999986</v>
      </c>
      <c r="O63" s="235">
        <v>2854.1899999999441</v>
      </c>
      <c r="P63" s="235">
        <v>-276408.63000000012</v>
      </c>
      <c r="Q63" s="235">
        <v>-276408.63000000012</v>
      </c>
      <c r="R63" s="235">
        <v>-276408.63000000012</v>
      </c>
      <c r="S63" s="231">
        <f>Table1[[#This Row],[Decembris]]-Table1[[#This Row],[Oktobris]]</f>
        <v>0</v>
      </c>
      <c r="T63" s="229" t="str">
        <f t="shared" si="2"/>
        <v>nemainīga</v>
      </c>
      <c r="U63" s="229" t="str">
        <f t="shared" si="3"/>
        <v>trīs pēdējos mēnešus izpilde ir lielāka par -200 tūkst.</v>
      </c>
      <c r="V63" s="218"/>
      <c r="W63" s="218"/>
      <c r="X63" s="218"/>
      <c r="Y63" s="218"/>
      <c r="Z63" s="218"/>
      <c r="AA63" s="218"/>
      <c r="AB63" s="218"/>
      <c r="AC63" s="218"/>
      <c r="AD63" s="218"/>
      <c r="AE63" s="218"/>
      <c r="AF63" s="218"/>
      <c r="AG63" s="218"/>
      <c r="AH63" s="218"/>
      <c r="AI63" s="218"/>
      <c r="AJ63" s="218"/>
      <c r="AK63" s="218"/>
      <c r="AL63" s="218"/>
      <c r="AM63" s="218"/>
    </row>
    <row r="64" spans="1:39" customFormat="1" x14ac:dyDescent="0.35">
      <c r="A64" s="229">
        <f>SUBTOTAL(3,$D$7:D64)</f>
        <v>12</v>
      </c>
      <c r="B64" s="230"/>
      <c r="C64" s="229" t="s">
        <v>1059</v>
      </c>
      <c r="D64" s="193" t="s">
        <v>455</v>
      </c>
      <c r="E64" s="230">
        <v>1</v>
      </c>
      <c r="F64" s="231"/>
      <c r="G64" s="231"/>
      <c r="H64" s="231">
        <v>0</v>
      </c>
      <c r="I64" s="231">
        <v>0</v>
      </c>
      <c r="J64" s="231">
        <v>0</v>
      </c>
      <c r="K64" s="231">
        <v>-120187.73</v>
      </c>
      <c r="L64" s="231">
        <v>-120187.73</v>
      </c>
      <c r="M64" s="231">
        <v>-120187.73</v>
      </c>
      <c r="N64" s="231">
        <v>-120187.73</v>
      </c>
      <c r="O64" s="231">
        <v>-120187.73</v>
      </c>
      <c r="P64" s="231">
        <v>-240375.47</v>
      </c>
      <c r="Q64" s="231">
        <v>-240375.47</v>
      </c>
      <c r="R64" s="231">
        <v>-240375.47</v>
      </c>
      <c r="S64" s="231">
        <f>Table1[[#This Row],[Decembris]]-Table1[[#This Row],[Oktobris]]</f>
        <v>0</v>
      </c>
      <c r="T64" s="229" t="str">
        <f t="shared" si="2"/>
        <v>nemainīga</v>
      </c>
      <c r="U64" s="229" t="str">
        <f t="shared" si="3"/>
        <v>trīs pēdējos mēnešus izpilde ir lielāka par -200 tūkst.</v>
      </c>
      <c r="V64" s="218"/>
      <c r="W64" s="218"/>
      <c r="X64" s="218"/>
      <c r="Y64" s="218"/>
      <c r="Z64" s="218"/>
      <c r="AA64" s="218"/>
      <c r="AB64" s="218"/>
      <c r="AC64" s="218"/>
      <c r="AD64" s="218"/>
      <c r="AE64" s="218"/>
      <c r="AF64" s="218"/>
      <c r="AG64" s="218"/>
      <c r="AH64" s="218"/>
      <c r="AI64" s="218"/>
      <c r="AJ64" s="218"/>
      <c r="AK64" s="218"/>
      <c r="AL64" s="218"/>
      <c r="AM64" s="218"/>
    </row>
    <row r="65" spans="1:39" customFormat="1" hidden="1" x14ac:dyDescent="0.35">
      <c r="A65" s="229">
        <f>SUBTOTAL(3,$D$7:D65)</f>
        <v>12</v>
      </c>
      <c r="B65" s="230"/>
      <c r="C65" s="229" t="s">
        <v>1193</v>
      </c>
      <c r="D65" s="193" t="s">
        <v>535</v>
      </c>
      <c r="E65" s="230">
        <v>2</v>
      </c>
      <c r="F65" s="231"/>
      <c r="G65" s="231"/>
      <c r="H65" s="231">
        <v>-1185152.77</v>
      </c>
      <c r="I65" s="231">
        <v>-1185152.77</v>
      </c>
      <c r="J65" s="231">
        <v>-1185152.77</v>
      </c>
      <c r="K65" s="231">
        <v>-1185152.77</v>
      </c>
      <c r="L65" s="231">
        <v>-17046.959999999963</v>
      </c>
      <c r="M65" s="231">
        <v>-6446.2199999999721</v>
      </c>
      <c r="N65" s="231">
        <v>-6446.2199999999721</v>
      </c>
      <c r="O65" s="231">
        <v>-6446.2199999999721</v>
      </c>
      <c r="P65" s="231">
        <v>-6446.2199999999721</v>
      </c>
      <c r="Q65" s="231">
        <v>-6446.2199999999721</v>
      </c>
      <c r="R65" s="231">
        <v>-6446.2199999999721</v>
      </c>
      <c r="S65" s="231">
        <f>Table1[[#This Row],[Decembris]]-Table1[[#This Row],[Oktobris]]</f>
        <v>0</v>
      </c>
      <c r="T65" s="229" t="str">
        <f t="shared" si="2"/>
        <v>nemainīga</v>
      </c>
      <c r="U65" s="229" t="str">
        <f t="shared" si="3"/>
        <v>ok</v>
      </c>
      <c r="V65" s="218"/>
      <c r="W65" s="218"/>
      <c r="X65" s="218"/>
      <c r="Y65" s="218"/>
      <c r="Z65" s="218"/>
      <c r="AA65" s="218"/>
      <c r="AB65" s="218"/>
      <c r="AC65" s="218"/>
      <c r="AD65" s="218"/>
      <c r="AE65" s="218"/>
      <c r="AF65" s="218"/>
      <c r="AG65" s="218"/>
      <c r="AH65" s="218"/>
      <c r="AI65" s="218"/>
      <c r="AJ65" s="218"/>
      <c r="AK65" s="218"/>
      <c r="AL65" s="218"/>
      <c r="AM65" s="218"/>
    </row>
    <row r="66" spans="1:39" customFormat="1" hidden="1" x14ac:dyDescent="0.35">
      <c r="A66" s="229">
        <f>SUBTOTAL(3,$D$7:D66)</f>
        <v>12</v>
      </c>
      <c r="B66" s="230"/>
      <c r="C66" s="229" t="s">
        <v>1210</v>
      </c>
      <c r="D66" s="193" t="s">
        <v>547</v>
      </c>
      <c r="E66" s="230" t="s">
        <v>33</v>
      </c>
      <c r="F66" s="231"/>
      <c r="G66" s="231"/>
      <c r="H66" s="231">
        <v>355869.38</v>
      </c>
      <c r="I66" s="231">
        <v>0</v>
      </c>
      <c r="J66" s="231">
        <v>0</v>
      </c>
      <c r="K66" s="231">
        <v>0</v>
      </c>
      <c r="L66" s="231">
        <v>0</v>
      </c>
      <c r="M66" s="231">
        <v>0</v>
      </c>
      <c r="N66" s="231">
        <v>0</v>
      </c>
      <c r="O66" s="231">
        <v>-63587.380000000005</v>
      </c>
      <c r="P66" s="231">
        <v>-63587.380000000005</v>
      </c>
      <c r="Q66" s="231">
        <v>-63587.380000000005</v>
      </c>
      <c r="R66" s="231">
        <v>-133456.8600000001</v>
      </c>
      <c r="S66" s="231">
        <f>Table1[[#This Row],[Decembris]]-Table1[[#This Row],[Oktobris]]</f>
        <v>-69869.480000000098</v>
      </c>
      <c r="T66" s="229" t="str">
        <f t="shared" si="2"/>
        <v>augoša</v>
      </c>
      <c r="U66" s="229" t="str">
        <f t="shared" si="3"/>
        <v>ok</v>
      </c>
      <c r="V66" s="218"/>
      <c r="W66" s="218"/>
      <c r="X66" s="218"/>
      <c r="Y66" s="218"/>
      <c r="Z66" s="218"/>
      <c r="AA66" s="218"/>
      <c r="AB66" s="218"/>
      <c r="AC66" s="218"/>
      <c r="AD66" s="218"/>
      <c r="AE66" s="218"/>
      <c r="AF66" s="218"/>
      <c r="AG66" s="218"/>
      <c r="AH66" s="218"/>
      <c r="AI66" s="218"/>
      <c r="AJ66" s="218"/>
      <c r="AK66" s="218"/>
      <c r="AL66" s="218"/>
      <c r="AM66" s="218"/>
    </row>
    <row r="67" spans="1:39" customFormat="1" hidden="1" x14ac:dyDescent="0.35">
      <c r="A67" s="229">
        <f>SUBTOTAL(3,$D$7:D67)</f>
        <v>12</v>
      </c>
      <c r="B67" s="230"/>
      <c r="C67" s="229" t="s">
        <v>1086</v>
      </c>
      <c r="D67" s="193" t="s">
        <v>471</v>
      </c>
      <c r="E67" s="230" t="s">
        <v>33</v>
      </c>
      <c r="F67" s="231"/>
      <c r="G67" s="231"/>
      <c r="H67" s="231">
        <v>0</v>
      </c>
      <c r="I67" s="231">
        <v>-54774.079999999958</v>
      </c>
      <c r="J67" s="231">
        <v>-337789.12</v>
      </c>
      <c r="K67" s="231">
        <v>-52254.290000000037</v>
      </c>
      <c r="L67" s="231">
        <v>-52254.290000000037</v>
      </c>
      <c r="M67" s="231">
        <v>-52254.290000000037</v>
      </c>
      <c r="N67" s="231">
        <v>-52254.290000000037</v>
      </c>
      <c r="O67" s="231">
        <v>-52254.290000000037</v>
      </c>
      <c r="P67" s="231">
        <v>-52254.290000000037</v>
      </c>
      <c r="Q67" s="231">
        <v>-52254.290000000037</v>
      </c>
      <c r="R67" s="231">
        <v>-52254.290000000037</v>
      </c>
      <c r="S67" s="231">
        <f>Table1[[#This Row],[Decembris]]-Table1[[#This Row],[Oktobris]]</f>
        <v>0</v>
      </c>
      <c r="T67" s="229" t="str">
        <f t="shared" si="2"/>
        <v>nemainīga</v>
      </c>
      <c r="U67" s="229" t="str">
        <f t="shared" si="3"/>
        <v>ok</v>
      </c>
      <c r="V67" s="218"/>
      <c r="W67" s="218"/>
      <c r="X67" s="218"/>
      <c r="Y67" s="218"/>
      <c r="Z67" s="218"/>
      <c r="AA67" s="218"/>
      <c r="AB67" s="218"/>
      <c r="AC67" s="218"/>
      <c r="AD67" s="218"/>
      <c r="AE67" s="218"/>
      <c r="AF67" s="218"/>
      <c r="AG67" s="218"/>
      <c r="AH67" s="218"/>
      <c r="AI67" s="218"/>
      <c r="AJ67" s="218"/>
      <c r="AK67" s="218"/>
      <c r="AL67" s="218"/>
      <c r="AM67" s="218"/>
    </row>
    <row r="68" spans="1:39" customFormat="1" hidden="1" x14ac:dyDescent="0.35">
      <c r="A68" s="229">
        <f>SUBTOTAL(3,$D$7:D68)</f>
        <v>12</v>
      </c>
      <c r="B68" s="230"/>
      <c r="C68" s="229" t="s">
        <v>1144</v>
      </c>
      <c r="D68" s="193" t="s">
        <v>502</v>
      </c>
      <c r="E68" s="230">
        <v>2</v>
      </c>
      <c r="F68" s="231"/>
      <c r="G68" s="231"/>
      <c r="H68" s="231">
        <v>0</v>
      </c>
      <c r="I68" s="231">
        <v>-23094.659999999989</v>
      </c>
      <c r="J68" s="231">
        <v>-321659.55000000005</v>
      </c>
      <c r="K68" s="231">
        <v>-134669.57</v>
      </c>
      <c r="L68" s="231">
        <v>-134669.57</v>
      </c>
      <c r="M68" s="231">
        <v>160290.54000000004</v>
      </c>
      <c r="N68" s="231">
        <v>203027.66000000003</v>
      </c>
      <c r="O68" s="231">
        <v>-256300.44999999995</v>
      </c>
      <c r="P68" s="231">
        <v>-256300.44999999995</v>
      </c>
      <c r="Q68" s="231">
        <v>-256300.44999999995</v>
      </c>
      <c r="R68" s="231">
        <v>603132.97000000009</v>
      </c>
      <c r="S68" s="231">
        <f>Table1[[#This Row],[Decembris]]-Table1[[#This Row],[Oktobris]]</f>
        <v>859433.42</v>
      </c>
      <c r="T68" s="229" t="str">
        <f t="shared" si="2"/>
        <v>dilstoša</v>
      </c>
      <c r="U68" s="229" t="str">
        <f t="shared" si="3"/>
        <v>ok</v>
      </c>
      <c r="V68" s="218"/>
      <c r="W68" s="218"/>
      <c r="X68" s="218"/>
      <c r="Y68" s="218"/>
      <c r="Z68" s="218"/>
      <c r="AA68" s="218"/>
      <c r="AB68" s="218"/>
      <c r="AC68" s="218"/>
      <c r="AD68" s="218"/>
      <c r="AE68" s="218"/>
      <c r="AF68" s="218"/>
      <c r="AG68" s="218"/>
      <c r="AH68" s="218"/>
      <c r="AI68" s="218"/>
      <c r="AJ68" s="218"/>
      <c r="AK68" s="218"/>
      <c r="AL68" s="218"/>
      <c r="AM68" s="218"/>
    </row>
    <row r="69" spans="1:39" customFormat="1" hidden="1" x14ac:dyDescent="0.35">
      <c r="A69" s="229">
        <f>SUBTOTAL(3,$D$7:D69)</f>
        <v>12</v>
      </c>
      <c r="B69" s="230"/>
      <c r="C69" s="229" t="s">
        <v>1170</v>
      </c>
      <c r="D69" s="193" t="s">
        <v>517</v>
      </c>
      <c r="E69" s="230">
        <v>1</v>
      </c>
      <c r="F69" s="231"/>
      <c r="G69" s="231"/>
      <c r="H69" s="231">
        <v>0</v>
      </c>
      <c r="I69" s="231">
        <v>0</v>
      </c>
      <c r="J69" s="231">
        <v>-564534.30000000005</v>
      </c>
      <c r="K69" s="231">
        <v>-564534.30000000005</v>
      </c>
      <c r="L69" s="231">
        <v>-564534.30000000005</v>
      </c>
      <c r="M69" s="231">
        <v>-564534.30000000005</v>
      </c>
      <c r="N69" s="231">
        <v>0</v>
      </c>
      <c r="O69" s="231">
        <v>0</v>
      </c>
      <c r="P69" s="231">
        <v>0</v>
      </c>
      <c r="Q69" s="231">
        <v>0</v>
      </c>
      <c r="R69" s="231">
        <v>0</v>
      </c>
      <c r="S69" s="231">
        <f>Table1[[#This Row],[Decembris]]-Table1[[#This Row],[Oktobris]]</f>
        <v>0</v>
      </c>
      <c r="T69" s="229" t="str">
        <f t="shared" si="2"/>
        <v>nemainīga</v>
      </c>
      <c r="U69" s="229" t="str">
        <f t="shared" si="3"/>
        <v>ok</v>
      </c>
      <c r="V69" s="218"/>
      <c r="W69" s="218"/>
      <c r="X69" s="218"/>
      <c r="Y69" s="218"/>
      <c r="Z69" s="218"/>
      <c r="AA69" s="218"/>
      <c r="AB69" s="218"/>
      <c r="AC69" s="218"/>
      <c r="AD69" s="218"/>
      <c r="AE69" s="218"/>
      <c r="AF69" s="218"/>
      <c r="AG69" s="218"/>
      <c r="AH69" s="218"/>
      <c r="AI69" s="218"/>
      <c r="AJ69" s="218"/>
      <c r="AK69" s="218"/>
      <c r="AL69" s="218"/>
      <c r="AM69" s="218"/>
    </row>
    <row r="70" spans="1:39" customFormat="1" hidden="1" x14ac:dyDescent="0.35">
      <c r="A70" s="229">
        <f>SUBTOTAL(3,$D$7:D70)</f>
        <v>12</v>
      </c>
      <c r="B70" s="230"/>
      <c r="C70" s="229" t="s">
        <v>1103</v>
      </c>
      <c r="D70" s="193" t="s">
        <v>483</v>
      </c>
      <c r="E70" s="230">
        <v>1</v>
      </c>
      <c r="F70" s="231"/>
      <c r="G70" s="231"/>
      <c r="H70" s="231">
        <v>0</v>
      </c>
      <c r="I70" s="231">
        <v>-55143.24</v>
      </c>
      <c r="J70" s="231">
        <v>-229910.56</v>
      </c>
      <c r="K70" s="231">
        <v>-229910.56</v>
      </c>
      <c r="L70" s="231">
        <v>-168073.09</v>
      </c>
      <c r="M70" s="231">
        <v>-168073.09</v>
      </c>
      <c r="N70" s="231">
        <v>-168073.09</v>
      </c>
      <c r="O70" s="231">
        <v>-168073.09</v>
      </c>
      <c r="P70" s="231">
        <v>-168073.09</v>
      </c>
      <c r="Q70" s="231">
        <v>-168073.09</v>
      </c>
      <c r="R70" s="231">
        <v>-168073.09</v>
      </c>
      <c r="S70" s="231">
        <f>Table1[[#This Row],[Decembris]]-Table1[[#This Row],[Oktobris]]</f>
        <v>0</v>
      </c>
      <c r="T70" s="229" t="str">
        <f t="shared" si="2"/>
        <v>nemainīga</v>
      </c>
      <c r="U70" s="229" t="str">
        <f t="shared" si="3"/>
        <v>ok</v>
      </c>
      <c r="V70" s="218"/>
      <c r="W70" s="218"/>
      <c r="X70" s="218"/>
      <c r="Y70" s="218"/>
      <c r="Z70" s="218"/>
      <c r="AA70" s="218"/>
      <c r="AB70" s="218"/>
      <c r="AC70" s="218"/>
      <c r="AD70" s="218"/>
      <c r="AE70" s="218"/>
      <c r="AF70" s="218"/>
      <c r="AG70" s="218"/>
      <c r="AH70" s="218"/>
      <c r="AI70" s="218"/>
      <c r="AJ70" s="218"/>
      <c r="AK70" s="218"/>
      <c r="AL70" s="218"/>
      <c r="AM70" s="218"/>
    </row>
    <row r="71" spans="1:39" customFormat="1" hidden="1" x14ac:dyDescent="0.35">
      <c r="A71" s="232">
        <f>SUBTOTAL(3,$D$7:D71)</f>
        <v>12</v>
      </c>
      <c r="B71" s="233"/>
      <c r="C71" s="232" t="s">
        <v>1105</v>
      </c>
      <c r="D71" s="234" t="s">
        <v>483</v>
      </c>
      <c r="E71" s="233">
        <v>3</v>
      </c>
      <c r="F71" s="235"/>
      <c r="G71" s="235"/>
      <c r="H71" s="235">
        <v>0</v>
      </c>
      <c r="I71" s="235">
        <v>-61738.01</v>
      </c>
      <c r="J71" s="235">
        <v>-165900.79</v>
      </c>
      <c r="K71" s="235">
        <v>-165900.79</v>
      </c>
      <c r="L71" s="235">
        <v>-165900.79</v>
      </c>
      <c r="M71" s="231">
        <v>-165900.79</v>
      </c>
      <c r="N71" s="235">
        <v>-165900.79</v>
      </c>
      <c r="O71" s="235">
        <v>-165900.79</v>
      </c>
      <c r="P71" s="235">
        <v>-165900.79</v>
      </c>
      <c r="Q71" s="235">
        <v>-165900.79</v>
      </c>
      <c r="R71" s="235">
        <v>-165900.79</v>
      </c>
      <c r="S71" s="231">
        <f>Table1[[#This Row],[Decembris]]-Table1[[#This Row],[Oktobris]]</f>
        <v>0</v>
      </c>
      <c r="T71" s="229" t="str">
        <f t="shared" si="2"/>
        <v>nemainīga</v>
      </c>
      <c r="U71" s="229" t="str">
        <f t="shared" si="3"/>
        <v>ok</v>
      </c>
      <c r="V71" s="218"/>
      <c r="W71" s="218"/>
      <c r="X71" s="218"/>
      <c r="Y71" s="218"/>
      <c r="Z71" s="218"/>
      <c r="AA71" s="218"/>
      <c r="AB71" s="218"/>
      <c r="AC71" s="218"/>
      <c r="AD71" s="218"/>
      <c r="AE71" s="218"/>
      <c r="AF71" s="218"/>
      <c r="AG71" s="218"/>
      <c r="AH71" s="218"/>
      <c r="AI71" s="218"/>
      <c r="AJ71" s="218"/>
      <c r="AK71" s="218"/>
      <c r="AL71" s="218"/>
      <c r="AM71" s="218"/>
    </row>
    <row r="72" spans="1:39" customFormat="1" hidden="1" x14ac:dyDescent="0.35">
      <c r="A72" s="229">
        <f>SUBTOTAL(3,$D$7:D72)</f>
        <v>12</v>
      </c>
      <c r="B72" s="230"/>
      <c r="C72" s="229" t="s">
        <v>1243</v>
      </c>
      <c r="D72" s="193" t="s">
        <v>1244</v>
      </c>
      <c r="E72" s="230" t="s">
        <v>33</v>
      </c>
      <c r="F72" s="231"/>
      <c r="G72" s="231"/>
      <c r="H72" s="231">
        <v>0</v>
      </c>
      <c r="I72" s="231">
        <v>0</v>
      </c>
      <c r="J72" s="231">
        <v>-111326.27</v>
      </c>
      <c r="K72" s="231">
        <v>-111326.27</v>
      </c>
      <c r="L72" s="231">
        <v>-150380.46000000002</v>
      </c>
      <c r="M72" s="231">
        <v>-150380.46000000002</v>
      </c>
      <c r="N72" s="231">
        <v>29204.959999999963</v>
      </c>
      <c r="O72" s="231">
        <v>29204.959999999963</v>
      </c>
      <c r="P72" s="231">
        <v>29204.959999999963</v>
      </c>
      <c r="Q72" s="231">
        <v>29204.959999999963</v>
      </c>
      <c r="R72" s="231">
        <v>-88223.040000000037</v>
      </c>
      <c r="S72" s="231">
        <f>Table1[[#This Row],[Decembris]]-Table1[[#This Row],[Oktobris]]</f>
        <v>-117428</v>
      </c>
      <c r="T72" s="229" t="str">
        <f t="shared" si="2"/>
        <v>augoša</v>
      </c>
      <c r="U72" s="229" t="str">
        <f t="shared" si="3"/>
        <v>ok</v>
      </c>
      <c r="V72" s="218"/>
      <c r="W72" s="218"/>
      <c r="X72" s="218"/>
      <c r="Y72" s="218"/>
      <c r="Z72" s="218"/>
      <c r="AA72" s="218"/>
      <c r="AB72" s="218"/>
      <c r="AC72" s="218"/>
      <c r="AD72" s="218"/>
      <c r="AE72" s="218"/>
      <c r="AF72" s="218"/>
      <c r="AG72" s="218"/>
      <c r="AH72" s="218"/>
      <c r="AI72" s="218"/>
      <c r="AJ72" s="218"/>
      <c r="AK72" s="218"/>
      <c r="AL72" s="218"/>
      <c r="AM72" s="218"/>
    </row>
    <row r="73" spans="1:39" customFormat="1" hidden="1" x14ac:dyDescent="0.35">
      <c r="A73" s="229">
        <f>SUBTOTAL(3,$D$7:D73)</f>
        <v>12</v>
      </c>
      <c r="B73" s="230"/>
      <c r="C73" s="229" t="s">
        <v>1112</v>
      </c>
      <c r="D73" s="193" t="s">
        <v>488</v>
      </c>
      <c r="E73" s="230">
        <v>2</v>
      </c>
      <c r="F73" s="231"/>
      <c r="G73" s="231"/>
      <c r="H73" s="231">
        <v>0</v>
      </c>
      <c r="I73" s="231">
        <v>-13358.21</v>
      </c>
      <c r="J73" s="231">
        <v>-103109.28</v>
      </c>
      <c r="K73" s="231">
        <v>-103109.28</v>
      </c>
      <c r="L73" s="231">
        <v>-89751.07</v>
      </c>
      <c r="M73" s="231">
        <v>-89751.07</v>
      </c>
      <c r="N73" s="231">
        <v>-89751.07</v>
      </c>
      <c r="O73" s="231">
        <v>-89751.07</v>
      </c>
      <c r="P73" s="231">
        <v>-89751.07</v>
      </c>
      <c r="Q73" s="231">
        <v>-89751.07</v>
      </c>
      <c r="R73" s="231">
        <v>-89751.07</v>
      </c>
      <c r="S73" s="231">
        <f>Table1[[#This Row],[Decembris]]-Table1[[#This Row],[Oktobris]]</f>
        <v>0</v>
      </c>
      <c r="T73" s="229" t="str">
        <f t="shared" ref="T73:T136" si="4">IF(AND($P73=$Q73,$Q73=$R73),"nemainīga",IF(AND($P73&gt;=$Q73,$Q73&gt;=$R73),"augoša",IF(AND($P73&lt;=$Q73,$Q73&lt;=$R73),"dilstoša","mainīga")))</f>
        <v>nemainīga</v>
      </c>
      <c r="U73" s="229" t="str">
        <f t="shared" ref="U73:U136" si="5">IF(AND($P73&lt;=$U$1,$Q73&lt;=$U$1,$R73&lt;=$U$1),"trīs pēdējos mēnešus izpilde ir lielāka par -200 tūkst.",IF(AND($R73&lt;=$U$1,$Q73&gt;=$U$1,$P73&gt;=$U$1),"pirmais mēnesis pedējo 3 mēn. periodā kur izpilde ir lielāka par -200 tūkst.",IF(OR(AND($Q73&lt;=$U$1,$R73&lt;=$U$1),AND($P73&lt;=$U$1,$R73&lt;=$U$1)),"divos no trim menešiem izpilde ir lielaka par -200 tūkst.","ok")))</f>
        <v>ok</v>
      </c>
      <c r="V73" s="218"/>
      <c r="W73" s="218"/>
      <c r="X73" s="218"/>
      <c r="Y73" s="218"/>
      <c r="Z73" s="218"/>
      <c r="AA73" s="218"/>
      <c r="AB73" s="218"/>
      <c r="AC73" s="218"/>
      <c r="AD73" s="218"/>
      <c r="AE73" s="218"/>
      <c r="AF73" s="218"/>
      <c r="AG73" s="218"/>
      <c r="AH73" s="218"/>
      <c r="AI73" s="218"/>
      <c r="AJ73" s="218"/>
      <c r="AK73" s="218"/>
      <c r="AL73" s="218"/>
      <c r="AM73" s="218"/>
    </row>
    <row r="74" spans="1:39" customFormat="1" hidden="1" x14ac:dyDescent="0.35">
      <c r="A74" s="229">
        <f>SUBTOTAL(3,$D$7:D74)</f>
        <v>12</v>
      </c>
      <c r="B74" s="230"/>
      <c r="C74" s="229" t="s">
        <v>1216</v>
      </c>
      <c r="D74" s="193" t="s">
        <v>553</v>
      </c>
      <c r="E74" s="230" t="s">
        <v>33</v>
      </c>
      <c r="F74" s="231"/>
      <c r="G74" s="231"/>
      <c r="H74" s="231">
        <v>0</v>
      </c>
      <c r="I74" s="231">
        <v>0</v>
      </c>
      <c r="J74" s="231">
        <v>-85734.969999999972</v>
      </c>
      <c r="K74" s="231">
        <v>-85734.969999999972</v>
      </c>
      <c r="L74" s="231">
        <v>-85734.969999999972</v>
      </c>
      <c r="M74" s="231">
        <v>-85734.969999999972</v>
      </c>
      <c r="N74" s="231">
        <v>-0.97999999998137355</v>
      </c>
      <c r="O74" s="231">
        <v>-0.97999999998137355</v>
      </c>
      <c r="P74" s="231">
        <v>-0.97999999998137355</v>
      </c>
      <c r="Q74" s="231">
        <v>-0.97999999998137355</v>
      </c>
      <c r="R74" s="231">
        <v>-0.97999999998137355</v>
      </c>
      <c r="S74" s="231">
        <f>Table1[[#This Row],[Decembris]]-Table1[[#This Row],[Oktobris]]</f>
        <v>0</v>
      </c>
      <c r="T74" s="229" t="str">
        <f t="shared" si="4"/>
        <v>nemainīga</v>
      </c>
      <c r="U74" s="229" t="str">
        <f t="shared" si="5"/>
        <v>ok</v>
      </c>
      <c r="V74" s="218"/>
      <c r="W74" s="218"/>
      <c r="X74" s="218"/>
      <c r="Y74" s="218"/>
      <c r="Z74" s="218"/>
      <c r="AA74" s="218"/>
      <c r="AB74" s="218"/>
      <c r="AC74" s="218"/>
      <c r="AD74" s="218"/>
      <c r="AE74" s="218"/>
      <c r="AF74" s="218"/>
      <c r="AG74" s="218"/>
      <c r="AH74" s="218"/>
      <c r="AI74" s="218"/>
      <c r="AJ74" s="218"/>
      <c r="AK74" s="218"/>
      <c r="AL74" s="218"/>
      <c r="AM74" s="218"/>
    </row>
    <row r="75" spans="1:39" customFormat="1" hidden="1" x14ac:dyDescent="0.35">
      <c r="A75" s="229">
        <f>SUBTOTAL(3,$D$7:D75)</f>
        <v>12</v>
      </c>
      <c r="B75" s="230"/>
      <c r="C75" s="229" t="s">
        <v>1181</v>
      </c>
      <c r="D75" s="193" t="s">
        <v>527</v>
      </c>
      <c r="E75" s="230" t="s">
        <v>33</v>
      </c>
      <c r="F75" s="231"/>
      <c r="G75" s="231"/>
      <c r="H75" s="231">
        <v>64035.61</v>
      </c>
      <c r="I75" s="231">
        <v>-0.23999999999796273</v>
      </c>
      <c r="J75" s="231">
        <v>-0.23999999999796273</v>
      </c>
      <c r="K75" s="231">
        <v>-0.23999999999796273</v>
      </c>
      <c r="L75" s="231">
        <v>-0.23999999999796273</v>
      </c>
      <c r="M75" s="231">
        <v>-0.23999999999796273</v>
      </c>
      <c r="N75" s="231">
        <v>-0.23999999999796273</v>
      </c>
      <c r="O75" s="231">
        <v>-0.23999999999796273</v>
      </c>
      <c r="P75" s="231">
        <v>-0.23999999999796273</v>
      </c>
      <c r="Q75" s="231">
        <v>-0.23999999999796273</v>
      </c>
      <c r="R75" s="231">
        <v>-0.23999999999796273</v>
      </c>
      <c r="S75" s="231">
        <f>Table1[[#This Row],[Decembris]]-Table1[[#This Row],[Oktobris]]</f>
        <v>0</v>
      </c>
      <c r="T75" s="229" t="str">
        <f t="shared" si="4"/>
        <v>nemainīga</v>
      </c>
      <c r="U75" s="229" t="str">
        <f t="shared" si="5"/>
        <v>ok</v>
      </c>
      <c r="V75" s="218"/>
      <c r="W75" s="218"/>
      <c r="X75" s="218"/>
      <c r="Y75" s="218"/>
      <c r="Z75" s="218"/>
      <c r="AA75" s="218"/>
      <c r="AB75" s="218"/>
      <c r="AC75" s="218"/>
      <c r="AD75" s="218"/>
      <c r="AE75" s="218"/>
      <c r="AF75" s="218"/>
      <c r="AG75" s="218"/>
      <c r="AH75" s="218"/>
      <c r="AI75" s="218"/>
      <c r="AJ75" s="218"/>
      <c r="AK75" s="218"/>
      <c r="AL75" s="218"/>
      <c r="AM75" s="218"/>
    </row>
    <row r="76" spans="1:39" customFormat="1" x14ac:dyDescent="0.35">
      <c r="A76" s="229">
        <f>SUBTOTAL(3,$D$7:D76)</f>
        <v>13</v>
      </c>
      <c r="B76" s="230"/>
      <c r="C76" s="229" t="s">
        <v>1122</v>
      </c>
      <c r="D76" s="193" t="s">
        <v>492</v>
      </c>
      <c r="E76" s="230">
        <v>1</v>
      </c>
      <c r="F76" s="231"/>
      <c r="G76" s="231"/>
      <c r="H76" s="231">
        <v>0</v>
      </c>
      <c r="I76" s="231">
        <v>0</v>
      </c>
      <c r="J76" s="231">
        <v>-10618.3</v>
      </c>
      <c r="K76" s="231">
        <v>-505955.70999999996</v>
      </c>
      <c r="L76" s="231">
        <v>-505955.70999999996</v>
      </c>
      <c r="M76" s="231">
        <v>-505955.70999999996</v>
      </c>
      <c r="N76" s="231">
        <v>-505955.70999999996</v>
      </c>
      <c r="O76" s="231">
        <v>-505955.70999999996</v>
      </c>
      <c r="P76" s="231">
        <v>-505955.70999999996</v>
      </c>
      <c r="Q76" s="231">
        <v>-505955.70999999996</v>
      </c>
      <c r="R76" s="231">
        <v>-505955.70999999996</v>
      </c>
      <c r="S76" s="231">
        <f>Table1[[#This Row],[Decembris]]-Table1[[#This Row],[Oktobris]]</f>
        <v>0</v>
      </c>
      <c r="T76" s="229" t="str">
        <f t="shared" si="4"/>
        <v>nemainīga</v>
      </c>
      <c r="U76" s="229" t="str">
        <f t="shared" si="5"/>
        <v>trīs pēdējos mēnešus izpilde ir lielāka par -200 tūkst.</v>
      </c>
      <c r="V76" s="218"/>
      <c r="W76" s="218"/>
      <c r="X76" s="218"/>
      <c r="Y76" s="218"/>
      <c r="Z76" s="218"/>
      <c r="AA76" s="218"/>
      <c r="AB76" s="218"/>
      <c r="AC76" s="218"/>
      <c r="AD76" s="218"/>
      <c r="AE76" s="218"/>
      <c r="AF76" s="218"/>
      <c r="AG76" s="218"/>
      <c r="AH76" s="218"/>
      <c r="AI76" s="218"/>
      <c r="AJ76" s="218"/>
      <c r="AK76" s="218"/>
      <c r="AL76" s="218"/>
      <c r="AM76" s="218"/>
    </row>
    <row r="77" spans="1:39" customFormat="1" hidden="1" x14ac:dyDescent="0.35">
      <c r="A77" s="229">
        <f>SUBTOTAL(3,$D$7:D77)</f>
        <v>13</v>
      </c>
      <c r="B77" s="230"/>
      <c r="C77" s="229" t="s">
        <v>1104</v>
      </c>
      <c r="D77" s="193" t="s">
        <v>483</v>
      </c>
      <c r="E77" s="230">
        <v>2</v>
      </c>
      <c r="F77" s="231"/>
      <c r="G77" s="231"/>
      <c r="H77" s="231">
        <v>-43955.22</v>
      </c>
      <c r="I77" s="231">
        <v>-43955.22</v>
      </c>
      <c r="J77" s="231">
        <v>-64799.380000000005</v>
      </c>
      <c r="K77" s="231">
        <v>-64799.380000000005</v>
      </c>
      <c r="L77" s="231">
        <v>-64799.380000000005</v>
      </c>
      <c r="M77" s="231">
        <v>-64799.380000000005</v>
      </c>
      <c r="N77" s="231">
        <v>-64799.380000000005</v>
      </c>
      <c r="O77" s="231">
        <v>-64799.380000000005</v>
      </c>
      <c r="P77" s="231">
        <v>-64799.380000000005</v>
      </c>
      <c r="Q77" s="231">
        <v>-64799.380000000005</v>
      </c>
      <c r="R77" s="231">
        <v>-50066.130000000005</v>
      </c>
      <c r="S77" s="231">
        <f>Table1[[#This Row],[Decembris]]-Table1[[#This Row],[Oktobris]]</f>
        <v>14733.25</v>
      </c>
      <c r="T77" s="229" t="str">
        <f t="shared" si="4"/>
        <v>dilstoša</v>
      </c>
      <c r="U77" s="229" t="str">
        <f t="shared" si="5"/>
        <v>ok</v>
      </c>
      <c r="V77" s="218"/>
      <c r="W77" s="218"/>
      <c r="X77" s="218"/>
      <c r="Y77" s="218"/>
      <c r="Z77" s="218"/>
      <c r="AA77" s="218"/>
      <c r="AB77" s="218"/>
      <c r="AC77" s="218"/>
      <c r="AD77" s="218"/>
      <c r="AE77" s="218"/>
      <c r="AF77" s="218"/>
      <c r="AG77" s="218"/>
      <c r="AH77" s="218"/>
      <c r="AI77" s="218"/>
      <c r="AJ77" s="218"/>
      <c r="AK77" s="218"/>
      <c r="AL77" s="218"/>
      <c r="AM77" s="218"/>
    </row>
    <row r="78" spans="1:39" customFormat="1" hidden="1" x14ac:dyDescent="0.35">
      <c r="A78" s="229">
        <f>SUBTOTAL(3,$D$7:D78)</f>
        <v>13</v>
      </c>
      <c r="B78" s="230"/>
      <c r="C78" s="229" t="s">
        <v>1100</v>
      </c>
      <c r="D78" s="193" t="s">
        <v>481</v>
      </c>
      <c r="E78" s="230">
        <v>1</v>
      </c>
      <c r="F78" s="231"/>
      <c r="G78" s="231"/>
      <c r="H78" s="231">
        <v>0</v>
      </c>
      <c r="I78" s="231">
        <v>54966.039999999979</v>
      </c>
      <c r="J78" s="231">
        <v>-20366.740000000049</v>
      </c>
      <c r="K78" s="231">
        <v>-13730.960000000021</v>
      </c>
      <c r="L78" s="231">
        <v>4837.609999999986</v>
      </c>
      <c r="M78" s="231">
        <v>4837.609999999986</v>
      </c>
      <c r="N78" s="231">
        <v>26197.579999999958</v>
      </c>
      <c r="O78" s="231">
        <v>26197.579999999958</v>
      </c>
      <c r="P78" s="231">
        <v>26197.579999999958</v>
      </c>
      <c r="Q78" s="231">
        <v>26197.579999999958</v>
      </c>
      <c r="R78" s="231">
        <v>26197.579999999958</v>
      </c>
      <c r="S78" s="231">
        <f>Table1[[#This Row],[Decembris]]-Table1[[#This Row],[Oktobris]]</f>
        <v>0</v>
      </c>
      <c r="T78" s="229" t="str">
        <f t="shared" si="4"/>
        <v>nemainīga</v>
      </c>
      <c r="U78" s="229" t="str">
        <f t="shared" si="5"/>
        <v>ok</v>
      </c>
      <c r="V78" s="218"/>
      <c r="W78" s="218"/>
      <c r="X78" s="218"/>
      <c r="Y78" s="218"/>
      <c r="Z78" s="218"/>
      <c r="AA78" s="218"/>
      <c r="AB78" s="218"/>
      <c r="AC78" s="218"/>
      <c r="AD78" s="218"/>
      <c r="AE78" s="218"/>
      <c r="AF78" s="218"/>
      <c r="AG78" s="218"/>
      <c r="AH78" s="218"/>
      <c r="AI78" s="218"/>
      <c r="AJ78" s="218"/>
      <c r="AK78" s="218"/>
      <c r="AL78" s="218"/>
      <c r="AM78" s="218"/>
    </row>
    <row r="79" spans="1:39" customFormat="1" hidden="1" x14ac:dyDescent="0.35">
      <c r="A79" s="229">
        <f>SUBTOTAL(3,$D$7:D79)</f>
        <v>13</v>
      </c>
      <c r="B79" s="230"/>
      <c r="C79" s="229" t="s">
        <v>1107</v>
      </c>
      <c r="D79" s="193" t="s">
        <v>485</v>
      </c>
      <c r="E79" s="230">
        <v>1</v>
      </c>
      <c r="F79" s="231"/>
      <c r="G79" s="231"/>
      <c r="H79" s="231">
        <v>6427.4199999999983</v>
      </c>
      <c r="I79" s="231">
        <v>103677.4</v>
      </c>
      <c r="J79" s="231">
        <v>-3548.0299999999697</v>
      </c>
      <c r="K79" s="231">
        <v>-3548.0299999999697</v>
      </c>
      <c r="L79" s="231">
        <v>-3548.0299999999697</v>
      </c>
      <c r="M79" s="231">
        <v>-3548.0299999999697</v>
      </c>
      <c r="N79" s="231">
        <v>-3548.0299999999697</v>
      </c>
      <c r="O79" s="231">
        <v>-3548.0299999999697</v>
      </c>
      <c r="P79" s="231">
        <v>-3548.0299999999697</v>
      </c>
      <c r="Q79" s="231">
        <v>-3548.0299999999697</v>
      </c>
      <c r="R79" s="231">
        <v>-3548.0299999999697</v>
      </c>
      <c r="S79" s="231">
        <f>Table1[[#This Row],[Decembris]]-Table1[[#This Row],[Oktobris]]</f>
        <v>0</v>
      </c>
      <c r="T79" s="229" t="str">
        <f t="shared" si="4"/>
        <v>nemainīga</v>
      </c>
      <c r="U79" s="229" t="str">
        <f t="shared" si="5"/>
        <v>ok</v>
      </c>
      <c r="V79" s="218"/>
      <c r="W79" s="218"/>
      <c r="X79" s="218"/>
      <c r="Y79" s="218"/>
      <c r="Z79" s="218"/>
      <c r="AA79" s="218"/>
      <c r="AB79" s="218"/>
      <c r="AC79" s="218"/>
      <c r="AD79" s="218"/>
      <c r="AE79" s="218"/>
      <c r="AF79" s="218"/>
      <c r="AG79" s="218"/>
      <c r="AH79" s="218"/>
      <c r="AI79" s="218"/>
      <c r="AJ79" s="218"/>
      <c r="AK79" s="218"/>
      <c r="AL79" s="218"/>
      <c r="AM79" s="218"/>
    </row>
    <row r="80" spans="1:39" customFormat="1" hidden="1" x14ac:dyDescent="0.35">
      <c r="A80" s="229">
        <f>SUBTOTAL(3,$D$7:D80)</f>
        <v>13</v>
      </c>
      <c r="B80" s="230"/>
      <c r="C80" s="229" t="s">
        <v>1250</v>
      </c>
      <c r="D80" s="193" t="s">
        <v>577</v>
      </c>
      <c r="E80" s="230">
        <v>6</v>
      </c>
      <c r="F80" s="231"/>
      <c r="G80" s="231"/>
      <c r="H80" s="231">
        <v>5735.14</v>
      </c>
      <c r="I80" s="231">
        <v>0</v>
      </c>
      <c r="J80" s="231">
        <v>0</v>
      </c>
      <c r="K80" s="231">
        <v>-52530</v>
      </c>
      <c r="L80" s="231">
        <v>-52530</v>
      </c>
      <c r="M80" s="231">
        <v>-52530</v>
      </c>
      <c r="N80" s="231">
        <v>-52530</v>
      </c>
      <c r="O80" s="231">
        <v>-52530</v>
      </c>
      <c r="P80" s="231">
        <v>-52530</v>
      </c>
      <c r="Q80" s="231">
        <v>-52530</v>
      </c>
      <c r="R80" s="231">
        <v>-52530</v>
      </c>
      <c r="S80" s="231">
        <f>Table1[[#This Row],[Decembris]]-Table1[[#This Row],[Oktobris]]</f>
        <v>0</v>
      </c>
      <c r="T80" s="229" t="str">
        <f t="shared" si="4"/>
        <v>nemainīga</v>
      </c>
      <c r="U80" s="229" t="str">
        <f t="shared" si="5"/>
        <v>ok</v>
      </c>
      <c r="V80" s="218"/>
      <c r="W80" s="218"/>
      <c r="X80" s="218"/>
      <c r="Y80" s="218"/>
      <c r="Z80" s="218"/>
      <c r="AA80" s="218"/>
      <c r="AB80" s="218"/>
      <c r="AC80" s="218"/>
      <c r="AD80" s="218"/>
      <c r="AE80" s="218"/>
      <c r="AF80" s="218"/>
      <c r="AG80" s="218"/>
      <c r="AH80" s="218"/>
      <c r="AI80" s="218"/>
      <c r="AJ80" s="218"/>
      <c r="AK80" s="218"/>
      <c r="AL80" s="218"/>
      <c r="AM80" s="218"/>
    </row>
    <row r="81" spans="1:39" customFormat="1" hidden="1" x14ac:dyDescent="0.35">
      <c r="A81" s="229">
        <f>SUBTOTAL(3,$D$7:D81)</f>
        <v>13</v>
      </c>
      <c r="B81" s="230"/>
      <c r="C81" s="229" t="s">
        <v>1203</v>
      </c>
      <c r="D81" s="193" t="s">
        <v>541</v>
      </c>
      <c r="E81" s="230" t="s">
        <v>33</v>
      </c>
      <c r="F81" s="231"/>
      <c r="G81" s="231"/>
      <c r="H81" s="231">
        <v>0</v>
      </c>
      <c r="I81" s="231">
        <v>0</v>
      </c>
      <c r="J81" s="231">
        <v>-4829.8200000000652</v>
      </c>
      <c r="K81" s="231">
        <v>-4829.8200000000652</v>
      </c>
      <c r="L81" s="231">
        <v>423573.39999999991</v>
      </c>
      <c r="M81" s="231">
        <v>430484.91999999993</v>
      </c>
      <c r="N81" s="231">
        <v>430484.91999999993</v>
      </c>
      <c r="O81" s="231">
        <v>372607.71999999974</v>
      </c>
      <c r="P81" s="231">
        <v>372607.71999999974</v>
      </c>
      <c r="Q81" s="231">
        <v>372607.71999999974</v>
      </c>
      <c r="R81" s="231">
        <v>315177.57999999961</v>
      </c>
      <c r="S81" s="231">
        <f>Table1[[#This Row],[Decembris]]-Table1[[#This Row],[Oktobris]]</f>
        <v>-57430.14000000013</v>
      </c>
      <c r="T81" s="229" t="str">
        <f t="shared" si="4"/>
        <v>augoša</v>
      </c>
      <c r="U81" s="229" t="str">
        <f t="shared" si="5"/>
        <v>ok</v>
      </c>
      <c r="V81" s="218"/>
      <c r="W81" s="218"/>
      <c r="X81" s="218"/>
      <c r="Y81" s="218"/>
      <c r="Z81" s="218"/>
      <c r="AA81" s="218"/>
      <c r="AB81" s="218"/>
      <c r="AC81" s="218"/>
      <c r="AD81" s="218"/>
      <c r="AE81" s="218"/>
      <c r="AF81" s="218"/>
      <c r="AG81" s="218"/>
      <c r="AH81" s="218"/>
      <c r="AI81" s="218"/>
      <c r="AJ81" s="218"/>
      <c r="AK81" s="218"/>
      <c r="AL81" s="218"/>
      <c r="AM81" s="218"/>
    </row>
    <row r="82" spans="1:39" customFormat="1" hidden="1" x14ac:dyDescent="0.35">
      <c r="A82" s="229">
        <f>SUBTOTAL(3,$D$7:D82)</f>
        <v>13</v>
      </c>
      <c r="B82" s="230"/>
      <c r="C82" s="229" t="s">
        <v>1226</v>
      </c>
      <c r="D82" s="193" t="s">
        <v>563</v>
      </c>
      <c r="E82" s="230" t="s">
        <v>33</v>
      </c>
      <c r="F82" s="231"/>
      <c r="G82" s="231"/>
      <c r="H82" s="231">
        <v>0</v>
      </c>
      <c r="I82" s="231">
        <v>511484.05</v>
      </c>
      <c r="J82" s="231">
        <v>-3744.8000000000466</v>
      </c>
      <c r="K82" s="231">
        <v>-3744.8000000000466</v>
      </c>
      <c r="L82" s="231">
        <v>238462.71999999997</v>
      </c>
      <c r="M82" s="231">
        <v>238462.71999999997</v>
      </c>
      <c r="N82" s="231">
        <v>238462.71999999997</v>
      </c>
      <c r="O82" s="231">
        <v>366046.48</v>
      </c>
      <c r="P82" s="231">
        <v>366046.48</v>
      </c>
      <c r="Q82" s="231">
        <v>366046.48</v>
      </c>
      <c r="R82" s="231">
        <v>945437.1799999997</v>
      </c>
      <c r="S82" s="231">
        <f>Table1[[#This Row],[Decembris]]-Table1[[#This Row],[Oktobris]]</f>
        <v>579390.69999999972</v>
      </c>
      <c r="T82" s="229" t="str">
        <f t="shared" si="4"/>
        <v>dilstoša</v>
      </c>
      <c r="U82" s="229" t="str">
        <f t="shared" si="5"/>
        <v>ok</v>
      </c>
      <c r="V82" s="218"/>
      <c r="W82" s="218"/>
      <c r="X82" s="218"/>
      <c r="Y82" s="218"/>
      <c r="Z82" s="218"/>
      <c r="AA82" s="218"/>
      <c r="AB82" s="218"/>
      <c r="AC82" s="218"/>
      <c r="AD82" s="218"/>
      <c r="AE82" s="218"/>
      <c r="AF82" s="218"/>
      <c r="AG82" s="218"/>
      <c r="AH82" s="218"/>
      <c r="AI82" s="218"/>
      <c r="AJ82" s="218"/>
      <c r="AK82" s="218"/>
      <c r="AL82" s="218"/>
      <c r="AM82" s="218"/>
    </row>
    <row r="83" spans="1:39" customFormat="1" hidden="1" x14ac:dyDescent="0.35">
      <c r="A83" s="229">
        <f>SUBTOTAL(3,$D$7:D83)</f>
        <v>13</v>
      </c>
      <c r="B83" s="230"/>
      <c r="C83" s="229" t="s">
        <v>1221</v>
      </c>
      <c r="D83" s="193" t="s">
        <v>558</v>
      </c>
      <c r="E83" s="230" t="s">
        <v>33</v>
      </c>
      <c r="F83" s="231"/>
      <c r="G83" s="231"/>
      <c r="H83" s="231">
        <v>0</v>
      </c>
      <c r="I83" s="231">
        <v>-404774.28</v>
      </c>
      <c r="J83" s="231">
        <v>-1623.570000000007</v>
      </c>
      <c r="K83" s="231">
        <v>-1623.570000000007</v>
      </c>
      <c r="L83" s="231">
        <v>-1623.570000000007</v>
      </c>
      <c r="M83" s="231">
        <v>-1623.570000000007</v>
      </c>
      <c r="N83" s="231">
        <v>-1623.570000000007</v>
      </c>
      <c r="O83" s="231">
        <v>-101219.20000000007</v>
      </c>
      <c r="P83" s="231">
        <v>-101219.20000000007</v>
      </c>
      <c r="Q83" s="231">
        <v>-101219.20000000007</v>
      </c>
      <c r="R83" s="231">
        <v>212003.36999999988</v>
      </c>
      <c r="S83" s="231">
        <f>Table1[[#This Row],[Decembris]]-Table1[[#This Row],[Oktobris]]</f>
        <v>313222.56999999995</v>
      </c>
      <c r="T83" s="229" t="str">
        <f t="shared" si="4"/>
        <v>dilstoša</v>
      </c>
      <c r="U83" s="229" t="str">
        <f t="shared" si="5"/>
        <v>ok</v>
      </c>
      <c r="V83" s="218"/>
      <c r="W83" s="218"/>
      <c r="X83" s="218"/>
      <c r="Y83" s="218"/>
      <c r="Z83" s="218"/>
      <c r="AA83" s="218"/>
      <c r="AB83" s="218"/>
      <c r="AC83" s="218"/>
      <c r="AD83" s="218"/>
      <c r="AE83" s="218"/>
      <c r="AF83" s="218"/>
      <c r="AG83" s="218"/>
      <c r="AH83" s="218"/>
      <c r="AI83" s="218"/>
      <c r="AJ83" s="218"/>
      <c r="AK83" s="218"/>
      <c r="AL83" s="218"/>
      <c r="AM83" s="218"/>
    </row>
    <row r="84" spans="1:39" customFormat="1" hidden="1" x14ac:dyDescent="0.35">
      <c r="A84" s="229">
        <f>SUBTOTAL(3,$D$7:D84)</f>
        <v>13</v>
      </c>
      <c r="B84" s="230"/>
      <c r="C84" s="229" t="s">
        <v>1162</v>
      </c>
      <c r="D84" s="193" t="s">
        <v>510</v>
      </c>
      <c r="E84" s="230">
        <v>4</v>
      </c>
      <c r="F84" s="231"/>
      <c r="G84" s="231"/>
      <c r="H84" s="231">
        <v>1.8616219676914625E-11</v>
      </c>
      <c r="I84" s="231">
        <v>-657.51999999987311</v>
      </c>
      <c r="J84" s="231">
        <v>-657.51999999987311</v>
      </c>
      <c r="K84" s="231">
        <v>-657.51999999987311</v>
      </c>
      <c r="L84" s="231">
        <v>-85657.519999999873</v>
      </c>
      <c r="M84" s="231">
        <v>-85657.519999999873</v>
      </c>
      <c r="N84" s="231">
        <v>-85657.519999999873</v>
      </c>
      <c r="O84" s="231">
        <v>-85657.519999999873</v>
      </c>
      <c r="P84" s="231">
        <v>-85657.519999999873</v>
      </c>
      <c r="Q84" s="231">
        <v>-85657.519999999873</v>
      </c>
      <c r="R84" s="231">
        <v>-85657.519999999873</v>
      </c>
      <c r="S84" s="231">
        <f>Table1[[#This Row],[Decembris]]-Table1[[#This Row],[Oktobris]]</f>
        <v>0</v>
      </c>
      <c r="T84" s="229" t="str">
        <f t="shared" si="4"/>
        <v>nemainīga</v>
      </c>
      <c r="U84" s="229" t="str">
        <f t="shared" si="5"/>
        <v>ok</v>
      </c>
      <c r="V84" s="218"/>
      <c r="W84" s="218"/>
      <c r="X84" s="218"/>
      <c r="Y84" s="218"/>
      <c r="Z84" s="218"/>
      <c r="AA84" s="218"/>
      <c r="AB84" s="218"/>
      <c r="AC84" s="218"/>
      <c r="AD84" s="218"/>
      <c r="AE84" s="218"/>
      <c r="AF84" s="218"/>
      <c r="AG84" s="218"/>
      <c r="AH84" s="218"/>
      <c r="AI84" s="218"/>
      <c r="AJ84" s="218"/>
      <c r="AK84" s="218"/>
      <c r="AL84" s="218"/>
      <c r="AM84" s="218"/>
    </row>
    <row r="85" spans="1:39" customFormat="1" x14ac:dyDescent="0.35">
      <c r="A85" s="229">
        <f>SUBTOTAL(3,$D$7:D85)</f>
        <v>14</v>
      </c>
      <c r="B85" s="230"/>
      <c r="C85" s="229" t="s">
        <v>1111</v>
      </c>
      <c r="D85" s="193" t="s">
        <v>488</v>
      </c>
      <c r="E85" s="230">
        <v>1</v>
      </c>
      <c r="F85" s="231"/>
      <c r="G85" s="231"/>
      <c r="H85" s="231">
        <v>0</v>
      </c>
      <c r="I85" s="231">
        <v>0</v>
      </c>
      <c r="J85" s="231">
        <v>0</v>
      </c>
      <c r="K85" s="231">
        <v>0</v>
      </c>
      <c r="L85" s="231">
        <v>-600000</v>
      </c>
      <c r="M85" s="231">
        <v>-600000</v>
      </c>
      <c r="N85" s="231">
        <v>-600000</v>
      </c>
      <c r="O85" s="231">
        <v>-600000</v>
      </c>
      <c r="P85" s="231">
        <v>-600000</v>
      </c>
      <c r="Q85" s="231">
        <v>-600000</v>
      </c>
      <c r="R85" s="231">
        <v>-600000</v>
      </c>
      <c r="S85" s="231">
        <f>Table1[[#This Row],[Decembris]]-Table1[[#This Row],[Oktobris]]</f>
        <v>0</v>
      </c>
      <c r="T85" s="229" t="str">
        <f t="shared" si="4"/>
        <v>nemainīga</v>
      </c>
      <c r="U85" s="229" t="str">
        <f t="shared" si="5"/>
        <v>trīs pēdējos mēnešus izpilde ir lielāka par -200 tūkst.</v>
      </c>
      <c r="V85" s="218"/>
      <c r="W85" s="218"/>
      <c r="X85" s="218"/>
      <c r="Y85" s="218"/>
      <c r="Z85" s="218"/>
      <c r="AA85" s="218"/>
      <c r="AB85" s="218"/>
      <c r="AC85" s="218"/>
      <c r="AD85" s="218"/>
      <c r="AE85" s="218"/>
      <c r="AF85" s="218"/>
      <c r="AG85" s="218"/>
      <c r="AH85" s="218"/>
      <c r="AI85" s="218"/>
      <c r="AJ85" s="218"/>
      <c r="AK85" s="218"/>
      <c r="AL85" s="218"/>
      <c r="AM85" s="218"/>
    </row>
    <row r="86" spans="1:39" customFormat="1" hidden="1" x14ac:dyDescent="0.35">
      <c r="A86" s="229">
        <f>SUBTOTAL(3,$D$7:D86)</f>
        <v>14</v>
      </c>
      <c r="B86" s="230"/>
      <c r="C86" s="229" t="s">
        <v>1220</v>
      </c>
      <c r="D86" s="193" t="s">
        <v>557</v>
      </c>
      <c r="E86" s="230" t="s">
        <v>33</v>
      </c>
      <c r="F86" s="231"/>
      <c r="G86" s="231"/>
      <c r="H86" s="231">
        <v>0</v>
      </c>
      <c r="I86" s="231">
        <v>-508622.63</v>
      </c>
      <c r="J86" s="231">
        <v>-204.48999999999069</v>
      </c>
      <c r="K86" s="231">
        <v>-204.48999999999069</v>
      </c>
      <c r="L86" s="231">
        <v>-204.48999999999069</v>
      </c>
      <c r="M86" s="231">
        <v>-204.48999999999069</v>
      </c>
      <c r="N86" s="231">
        <v>-204.48999999999069</v>
      </c>
      <c r="O86" s="231">
        <v>49324.130000000121</v>
      </c>
      <c r="P86" s="231">
        <v>49324.130000000121</v>
      </c>
      <c r="Q86" s="231">
        <v>49324.130000000121</v>
      </c>
      <c r="R86" s="231">
        <v>309886.83000000007</v>
      </c>
      <c r="S86" s="231">
        <f>Table1[[#This Row],[Decembris]]-Table1[[#This Row],[Oktobris]]</f>
        <v>260562.69999999995</v>
      </c>
      <c r="T86" s="229" t="str">
        <f t="shared" si="4"/>
        <v>dilstoša</v>
      </c>
      <c r="U86" s="229" t="str">
        <f t="shared" si="5"/>
        <v>ok</v>
      </c>
      <c r="V86" s="218"/>
      <c r="W86" s="218"/>
      <c r="X86" s="218"/>
      <c r="Y86" s="218"/>
      <c r="Z86" s="218"/>
      <c r="AA86" s="218"/>
      <c r="AB86" s="218"/>
      <c r="AC86" s="218"/>
      <c r="AD86" s="218"/>
      <c r="AE86" s="218"/>
      <c r="AF86" s="218"/>
      <c r="AG86" s="218"/>
      <c r="AH86" s="218"/>
      <c r="AI86" s="218"/>
      <c r="AJ86" s="218"/>
      <c r="AK86" s="218"/>
      <c r="AL86" s="218"/>
      <c r="AM86" s="218"/>
    </row>
    <row r="87" spans="1:39" customFormat="1" hidden="1" x14ac:dyDescent="0.35">
      <c r="A87" s="229">
        <f>SUBTOTAL(3,$D$7:D87)</f>
        <v>14</v>
      </c>
      <c r="B87" s="230"/>
      <c r="C87" s="229" t="s">
        <v>1212</v>
      </c>
      <c r="D87" s="193" t="s">
        <v>549</v>
      </c>
      <c r="E87" s="230" t="s">
        <v>33</v>
      </c>
      <c r="F87" s="231"/>
      <c r="G87" s="231"/>
      <c r="H87" s="231">
        <v>-27.03000000002794</v>
      </c>
      <c r="I87" s="231">
        <v>-103.53000000002794</v>
      </c>
      <c r="J87" s="231">
        <v>-103.53000000002794</v>
      </c>
      <c r="K87" s="231">
        <v>-103.53000000002794</v>
      </c>
      <c r="L87" s="231">
        <v>-169991.65000000014</v>
      </c>
      <c r="M87" s="231">
        <v>-169991.65000000014</v>
      </c>
      <c r="N87" s="231">
        <v>-169991.65000000014</v>
      </c>
      <c r="O87" s="231">
        <v>-274589.24</v>
      </c>
      <c r="P87" s="231">
        <v>-274589.24</v>
      </c>
      <c r="Q87" s="231">
        <v>-274589.24</v>
      </c>
      <c r="R87" s="231">
        <v>-167670.15999999992</v>
      </c>
      <c r="S87" s="231">
        <f>Table1[[#This Row],[Decembris]]-Table1[[#This Row],[Oktobris]]</f>
        <v>106919.08000000007</v>
      </c>
      <c r="T87" s="229" t="str">
        <f t="shared" si="4"/>
        <v>dilstoša</v>
      </c>
      <c r="U87" s="229" t="str">
        <f t="shared" si="5"/>
        <v>ok</v>
      </c>
      <c r="V87" s="218"/>
      <c r="W87" s="218"/>
      <c r="X87" s="218"/>
      <c r="Y87" s="218"/>
      <c r="Z87" s="218"/>
      <c r="AA87" s="218"/>
      <c r="AB87" s="218"/>
      <c r="AC87" s="218"/>
      <c r="AD87" s="218"/>
      <c r="AE87" s="218"/>
      <c r="AF87" s="218"/>
      <c r="AG87" s="218"/>
      <c r="AH87" s="218"/>
      <c r="AI87" s="218"/>
      <c r="AJ87" s="218"/>
      <c r="AK87" s="218"/>
      <c r="AL87" s="218"/>
      <c r="AM87" s="218"/>
    </row>
    <row r="88" spans="1:39" customFormat="1" hidden="1" x14ac:dyDescent="0.35">
      <c r="A88" s="229">
        <f>SUBTOTAL(3,$D$7:D88)</f>
        <v>14</v>
      </c>
      <c r="B88" s="230"/>
      <c r="C88" s="229" t="s">
        <v>1106</v>
      </c>
      <c r="D88" s="193" t="s">
        <v>484</v>
      </c>
      <c r="E88" s="230" t="s">
        <v>33</v>
      </c>
      <c r="F88" s="231"/>
      <c r="G88" s="231"/>
      <c r="H88" s="231">
        <v>0</v>
      </c>
      <c r="I88" s="231">
        <v>908979.04</v>
      </c>
      <c r="J88" s="231">
        <v>-7.9999999958090484E-2</v>
      </c>
      <c r="K88" s="231">
        <v>-7.9999999958090484E-2</v>
      </c>
      <c r="L88" s="231">
        <v>-7.9999999958090484E-2</v>
      </c>
      <c r="M88" s="231">
        <v>-7.9999999958090484E-2</v>
      </c>
      <c r="N88" s="231">
        <v>-7.9999999958090484E-2</v>
      </c>
      <c r="O88" s="231">
        <v>-7.9999999958090484E-2</v>
      </c>
      <c r="P88" s="231">
        <v>-7.9999999958090484E-2</v>
      </c>
      <c r="Q88" s="231">
        <v>-7.9999999958090484E-2</v>
      </c>
      <c r="R88" s="231">
        <v>-7.9999999958090484E-2</v>
      </c>
      <c r="S88" s="231">
        <f>Table1[[#This Row],[Decembris]]-Table1[[#This Row],[Oktobris]]</f>
        <v>0</v>
      </c>
      <c r="T88" s="229" t="str">
        <f t="shared" si="4"/>
        <v>nemainīga</v>
      </c>
      <c r="U88" s="229" t="str">
        <f t="shared" si="5"/>
        <v>ok</v>
      </c>
      <c r="V88" s="218"/>
      <c r="W88" s="218"/>
      <c r="X88" s="218"/>
      <c r="Y88" s="218"/>
      <c r="Z88" s="218"/>
      <c r="AA88" s="218"/>
      <c r="AB88" s="218"/>
      <c r="AC88" s="218"/>
      <c r="AD88" s="218"/>
      <c r="AE88" s="218"/>
      <c r="AF88" s="218"/>
      <c r="AG88" s="218"/>
      <c r="AH88" s="218"/>
      <c r="AI88" s="218"/>
      <c r="AJ88" s="218"/>
      <c r="AK88" s="218"/>
      <c r="AL88" s="218"/>
      <c r="AM88" s="218"/>
    </row>
    <row r="89" spans="1:39" customFormat="1" x14ac:dyDescent="0.35">
      <c r="A89" s="229">
        <f>SUBTOTAL(3,$D$7:D89)</f>
        <v>15</v>
      </c>
      <c r="B89" s="230"/>
      <c r="C89" s="229" t="s">
        <v>1178</v>
      </c>
      <c r="D89" s="193" t="s">
        <v>524</v>
      </c>
      <c r="E89" s="230" t="s">
        <v>33</v>
      </c>
      <c r="F89" s="231"/>
      <c r="G89" s="231"/>
      <c r="H89" s="231">
        <v>0</v>
      </c>
      <c r="I89" s="231">
        <v>-292.90999999991618</v>
      </c>
      <c r="J89" s="231">
        <v>-292.90999999991618</v>
      </c>
      <c r="K89" s="231">
        <v>-292.90999999991618</v>
      </c>
      <c r="L89" s="231">
        <v>-292.90999999991618</v>
      </c>
      <c r="M89" s="231">
        <v>-338409.30999999994</v>
      </c>
      <c r="N89" s="231">
        <v>-338409.30999999994</v>
      </c>
      <c r="O89" s="231">
        <v>-338409.30999999994</v>
      </c>
      <c r="P89" s="231">
        <v>-338409.30999999994</v>
      </c>
      <c r="Q89" s="231">
        <v>-338409.30999999994</v>
      </c>
      <c r="R89" s="231">
        <v>-338409.30999999994</v>
      </c>
      <c r="S89" s="231">
        <f>Table1[[#This Row],[Decembris]]-Table1[[#This Row],[Oktobris]]</f>
        <v>0</v>
      </c>
      <c r="T89" s="229" t="str">
        <f t="shared" si="4"/>
        <v>nemainīga</v>
      </c>
      <c r="U89" s="229" t="str">
        <f t="shared" si="5"/>
        <v>trīs pēdējos mēnešus izpilde ir lielāka par -200 tūkst.</v>
      </c>
      <c r="V89" s="218"/>
      <c r="W89" s="218"/>
      <c r="X89" s="218"/>
      <c r="Y89" s="218"/>
      <c r="Z89" s="218"/>
      <c r="AA89" s="218"/>
      <c r="AB89" s="218"/>
      <c r="AC89" s="218"/>
      <c r="AD89" s="218"/>
      <c r="AE89" s="218"/>
      <c r="AF89" s="218"/>
      <c r="AG89" s="218"/>
      <c r="AH89" s="218"/>
      <c r="AI89" s="218"/>
      <c r="AJ89" s="218"/>
      <c r="AK89" s="218"/>
      <c r="AL89" s="218"/>
      <c r="AM89" s="218"/>
    </row>
    <row r="90" spans="1:39" customFormat="1" x14ac:dyDescent="0.35">
      <c r="A90" s="229">
        <f>SUBTOTAL(3,$D$7:D90)</f>
        <v>16</v>
      </c>
      <c r="B90" s="230"/>
      <c r="C90" s="229" t="s">
        <v>1242</v>
      </c>
      <c r="D90" s="193" t="s">
        <v>576</v>
      </c>
      <c r="E90" s="230" t="s">
        <v>33</v>
      </c>
      <c r="F90" s="231"/>
      <c r="G90" s="231"/>
      <c r="H90" s="231">
        <v>-5834.78</v>
      </c>
      <c r="I90" s="231">
        <v>-5834.78</v>
      </c>
      <c r="J90" s="231">
        <v>-5834.78</v>
      </c>
      <c r="K90" s="231">
        <v>-5834.78</v>
      </c>
      <c r="L90" s="231">
        <v>-5834.78</v>
      </c>
      <c r="M90" s="231">
        <v>-5834.78</v>
      </c>
      <c r="N90" s="231">
        <v>-5834.78</v>
      </c>
      <c r="O90" s="231">
        <v>-254999.61</v>
      </c>
      <c r="P90" s="231">
        <v>-254999.61</v>
      </c>
      <c r="Q90" s="231">
        <v>-254999.61</v>
      </c>
      <c r="R90" s="231">
        <v>-254999.61</v>
      </c>
      <c r="S90" s="231">
        <f>Table1[[#This Row],[Decembris]]-Table1[[#This Row],[Oktobris]]</f>
        <v>0</v>
      </c>
      <c r="T90" s="229" t="str">
        <f t="shared" si="4"/>
        <v>nemainīga</v>
      </c>
      <c r="U90" s="229" t="str">
        <f t="shared" si="5"/>
        <v>trīs pēdējos mēnešus izpilde ir lielāka par -200 tūkst.</v>
      </c>
      <c r="V90" s="218"/>
      <c r="W90" s="218"/>
      <c r="X90" s="218"/>
      <c r="Y90" s="218"/>
      <c r="Z90" s="218"/>
      <c r="AA90" s="218"/>
      <c r="AB90" s="218"/>
      <c r="AC90" s="218"/>
      <c r="AD90" s="218"/>
      <c r="AE90" s="218"/>
      <c r="AF90" s="218"/>
      <c r="AG90" s="218"/>
      <c r="AH90" s="218"/>
      <c r="AI90" s="218"/>
      <c r="AJ90" s="218"/>
      <c r="AK90" s="218"/>
      <c r="AL90" s="218"/>
      <c r="AM90" s="218"/>
    </row>
    <row r="91" spans="1:39" customFormat="1" x14ac:dyDescent="0.35">
      <c r="A91" s="229">
        <f>SUBTOTAL(3,$D$7:D91)</f>
        <v>17</v>
      </c>
      <c r="B91" s="230"/>
      <c r="C91" s="229" t="s">
        <v>1268</v>
      </c>
      <c r="D91" s="193" t="s">
        <v>627</v>
      </c>
      <c r="E91" s="230" t="s">
        <v>33</v>
      </c>
      <c r="F91" s="231"/>
      <c r="G91" s="231"/>
      <c r="H91" s="231">
        <v>0</v>
      </c>
      <c r="I91" s="231">
        <v>0</v>
      </c>
      <c r="J91" s="231">
        <v>0</v>
      </c>
      <c r="K91" s="231">
        <v>-172300</v>
      </c>
      <c r="L91" s="231">
        <v>-172300</v>
      </c>
      <c r="M91" s="231">
        <v>-172300</v>
      </c>
      <c r="N91" s="231">
        <v>-382893</v>
      </c>
      <c r="O91" s="231">
        <v>-382893</v>
      </c>
      <c r="P91" s="231">
        <v>-593486</v>
      </c>
      <c r="Q91" s="231">
        <v>-593486</v>
      </c>
      <c r="R91" s="231">
        <v>-590299.25</v>
      </c>
      <c r="S91" s="231">
        <f>Table1[[#This Row],[Decembris]]-Table1[[#This Row],[Oktobris]]</f>
        <v>3186.75</v>
      </c>
      <c r="T91" s="229" t="str">
        <f t="shared" si="4"/>
        <v>dilstoša</v>
      </c>
      <c r="U91" s="229" t="str">
        <f t="shared" si="5"/>
        <v>trīs pēdējos mēnešus izpilde ir lielāka par -200 tūkst.</v>
      </c>
      <c r="V91" s="218"/>
      <c r="W91" s="218"/>
      <c r="X91" s="218"/>
      <c r="Y91" s="218"/>
      <c r="Z91" s="218"/>
      <c r="AA91" s="218"/>
      <c r="AB91" s="218"/>
      <c r="AC91" s="218"/>
      <c r="AD91" s="218"/>
      <c r="AE91" s="218"/>
      <c r="AF91" s="218"/>
      <c r="AG91" s="218"/>
      <c r="AH91" s="218"/>
      <c r="AI91" s="218"/>
      <c r="AJ91" s="218"/>
      <c r="AK91" s="218"/>
      <c r="AL91" s="218"/>
      <c r="AM91" s="218"/>
    </row>
    <row r="92" spans="1:39" customFormat="1" hidden="1" x14ac:dyDescent="0.35">
      <c r="A92" s="229">
        <f>SUBTOTAL(3,$D$7:D92)</f>
        <v>17</v>
      </c>
      <c r="B92" s="230"/>
      <c r="C92" s="229" t="s">
        <v>1072</v>
      </c>
      <c r="D92" s="193" t="s">
        <v>462</v>
      </c>
      <c r="E92" s="230">
        <v>2</v>
      </c>
      <c r="F92" s="231"/>
      <c r="G92" s="231"/>
      <c r="H92" s="231">
        <v>0</v>
      </c>
      <c r="I92" s="231">
        <v>0</v>
      </c>
      <c r="J92" s="231">
        <v>0</v>
      </c>
      <c r="K92" s="231">
        <v>0</v>
      </c>
      <c r="L92" s="231">
        <v>0</v>
      </c>
      <c r="M92" s="231">
        <v>0</v>
      </c>
      <c r="N92" s="231">
        <v>0</v>
      </c>
      <c r="O92" s="231">
        <v>0</v>
      </c>
      <c r="P92" s="231">
        <v>0</v>
      </c>
      <c r="Q92" s="231">
        <v>0</v>
      </c>
      <c r="R92" s="231">
        <v>0</v>
      </c>
      <c r="S92" s="231">
        <f>Table1[[#This Row],[Decembris]]-Table1[[#This Row],[Oktobris]]</f>
        <v>0</v>
      </c>
      <c r="T92" s="229" t="str">
        <f t="shared" si="4"/>
        <v>nemainīga</v>
      </c>
      <c r="U92" s="229" t="str">
        <f t="shared" si="5"/>
        <v>ok</v>
      </c>
      <c r="V92" s="218"/>
      <c r="W92" s="218"/>
      <c r="X92" s="218"/>
      <c r="Y92" s="218"/>
      <c r="Z92" s="218"/>
      <c r="AA92" s="218"/>
      <c r="AB92" s="218"/>
      <c r="AC92" s="218"/>
      <c r="AD92" s="218"/>
      <c r="AE92" s="218"/>
      <c r="AF92" s="218"/>
      <c r="AG92" s="218"/>
      <c r="AH92" s="218"/>
      <c r="AI92" s="218"/>
      <c r="AJ92" s="218"/>
      <c r="AK92" s="218"/>
      <c r="AL92" s="218"/>
      <c r="AM92" s="218"/>
    </row>
    <row r="93" spans="1:39" customFormat="1" hidden="1" x14ac:dyDescent="0.35">
      <c r="A93" s="229">
        <f>SUBTOTAL(3,$D$7:D93)</f>
        <v>17</v>
      </c>
      <c r="B93" s="230"/>
      <c r="C93" s="229" t="s">
        <v>1073</v>
      </c>
      <c r="D93" s="193" t="s">
        <v>462</v>
      </c>
      <c r="E93" s="230">
        <v>3</v>
      </c>
      <c r="F93" s="231"/>
      <c r="G93" s="231"/>
      <c r="H93" s="231">
        <v>0</v>
      </c>
      <c r="I93" s="231">
        <v>0</v>
      </c>
      <c r="J93" s="231">
        <v>0</v>
      </c>
      <c r="K93" s="231">
        <v>0</v>
      </c>
      <c r="L93" s="231">
        <v>0</v>
      </c>
      <c r="M93" s="231">
        <v>0</v>
      </c>
      <c r="N93" s="231">
        <v>0</v>
      </c>
      <c r="O93" s="231">
        <v>0</v>
      </c>
      <c r="P93" s="231">
        <v>0</v>
      </c>
      <c r="Q93" s="231">
        <v>0</v>
      </c>
      <c r="R93" s="231">
        <v>0</v>
      </c>
      <c r="S93" s="231">
        <f>Table1[[#This Row],[Decembris]]-Table1[[#This Row],[Oktobris]]</f>
        <v>0</v>
      </c>
      <c r="T93" s="229" t="str">
        <f t="shared" si="4"/>
        <v>nemainīga</v>
      </c>
      <c r="U93" s="229" t="str">
        <f t="shared" si="5"/>
        <v>ok</v>
      </c>
      <c r="V93" s="218"/>
      <c r="W93" s="218"/>
      <c r="X93" s="218"/>
      <c r="Y93" s="218"/>
      <c r="Z93" s="218"/>
      <c r="AA93" s="218"/>
      <c r="AB93" s="218"/>
      <c r="AC93" s="218"/>
      <c r="AD93" s="218"/>
      <c r="AE93" s="218"/>
      <c r="AF93" s="218"/>
      <c r="AG93" s="218"/>
      <c r="AH93" s="218"/>
      <c r="AI93" s="218"/>
      <c r="AJ93" s="218"/>
      <c r="AK93" s="218"/>
      <c r="AL93" s="218"/>
      <c r="AM93" s="218"/>
    </row>
    <row r="94" spans="1:39" customFormat="1" hidden="1" x14ac:dyDescent="0.35">
      <c r="A94" s="229">
        <f>SUBTOTAL(3,$D$7:D94)</f>
        <v>17</v>
      </c>
      <c r="B94" s="230"/>
      <c r="C94" s="229" t="s">
        <v>1255</v>
      </c>
      <c r="D94" s="193" t="s">
        <v>578</v>
      </c>
      <c r="E94" s="230">
        <v>1</v>
      </c>
      <c r="F94" s="231"/>
      <c r="G94" s="231"/>
      <c r="H94" s="231">
        <v>0</v>
      </c>
      <c r="I94" s="231">
        <v>0</v>
      </c>
      <c r="J94" s="231">
        <v>0</v>
      </c>
      <c r="K94" s="231">
        <v>0</v>
      </c>
      <c r="L94" s="231">
        <v>0</v>
      </c>
      <c r="M94" s="231">
        <v>0</v>
      </c>
      <c r="N94" s="231">
        <v>0</v>
      </c>
      <c r="O94" s="231">
        <v>0</v>
      </c>
      <c r="P94" s="231">
        <v>0</v>
      </c>
      <c r="Q94" s="231">
        <v>0</v>
      </c>
      <c r="R94" s="231">
        <v>0</v>
      </c>
      <c r="S94" s="231">
        <f>Table1[[#This Row],[Decembris]]-Table1[[#This Row],[Oktobris]]</f>
        <v>0</v>
      </c>
      <c r="T94" s="229" t="str">
        <f t="shared" si="4"/>
        <v>nemainīga</v>
      </c>
      <c r="U94" s="229" t="str">
        <f t="shared" si="5"/>
        <v>ok</v>
      </c>
      <c r="V94" s="218"/>
      <c r="W94" s="218"/>
      <c r="X94" s="218"/>
      <c r="Y94" s="218"/>
      <c r="Z94" s="218"/>
      <c r="AA94" s="218"/>
      <c r="AB94" s="218"/>
      <c r="AC94" s="218"/>
      <c r="AD94" s="218"/>
      <c r="AE94" s="218"/>
      <c r="AF94" s="218"/>
      <c r="AG94" s="218"/>
      <c r="AH94" s="218"/>
      <c r="AI94" s="218"/>
      <c r="AJ94" s="218"/>
      <c r="AK94" s="218"/>
      <c r="AL94" s="218"/>
      <c r="AM94" s="218"/>
    </row>
    <row r="95" spans="1:39" customFormat="1" hidden="1" x14ac:dyDescent="0.35">
      <c r="A95" s="229">
        <f>SUBTOTAL(3,$D$7:D95)</f>
        <v>17</v>
      </c>
      <c r="B95" s="230"/>
      <c r="C95" s="229" t="s">
        <v>1257</v>
      </c>
      <c r="D95" s="193" t="s">
        <v>579</v>
      </c>
      <c r="E95" s="230">
        <v>1</v>
      </c>
      <c r="F95" s="231"/>
      <c r="G95" s="231"/>
      <c r="H95" s="231">
        <v>0</v>
      </c>
      <c r="I95" s="231">
        <v>0</v>
      </c>
      <c r="J95" s="231">
        <v>0</v>
      </c>
      <c r="K95" s="231">
        <v>0</v>
      </c>
      <c r="L95" s="231">
        <v>0</v>
      </c>
      <c r="M95" s="231">
        <v>0</v>
      </c>
      <c r="N95" s="231">
        <v>0</v>
      </c>
      <c r="O95" s="231">
        <v>0</v>
      </c>
      <c r="P95" s="231">
        <v>0</v>
      </c>
      <c r="Q95" s="231">
        <v>0</v>
      </c>
      <c r="R95" s="231">
        <v>0</v>
      </c>
      <c r="S95" s="231">
        <f>Table1[[#This Row],[Decembris]]-Table1[[#This Row],[Oktobris]]</f>
        <v>0</v>
      </c>
      <c r="T95" s="229" t="str">
        <f t="shared" si="4"/>
        <v>nemainīga</v>
      </c>
      <c r="U95" s="229" t="str">
        <f t="shared" si="5"/>
        <v>ok</v>
      </c>
      <c r="V95" s="218"/>
      <c r="W95" s="218"/>
      <c r="X95" s="218"/>
      <c r="Y95" s="218"/>
      <c r="Z95" s="218"/>
      <c r="AA95" s="218"/>
      <c r="AB95" s="218"/>
      <c r="AC95" s="218"/>
      <c r="AD95" s="218"/>
      <c r="AE95" s="218"/>
      <c r="AF95" s="218"/>
      <c r="AG95" s="218"/>
      <c r="AH95" s="218"/>
      <c r="AI95" s="218"/>
      <c r="AJ95" s="218"/>
      <c r="AK95" s="218"/>
      <c r="AL95" s="218"/>
      <c r="AM95" s="218"/>
    </row>
    <row r="96" spans="1:39" customFormat="1" hidden="1" x14ac:dyDescent="0.35">
      <c r="A96" s="229">
        <f>SUBTOTAL(3,$D$7:D96)</f>
        <v>17</v>
      </c>
      <c r="B96" s="230"/>
      <c r="C96" s="229" t="s">
        <v>1260</v>
      </c>
      <c r="D96" s="193" t="s">
        <v>581</v>
      </c>
      <c r="E96" s="230">
        <v>1</v>
      </c>
      <c r="F96" s="231"/>
      <c r="G96" s="231"/>
      <c r="H96" s="231">
        <v>0</v>
      </c>
      <c r="I96" s="231">
        <v>0</v>
      </c>
      <c r="J96" s="231">
        <v>0</v>
      </c>
      <c r="K96" s="231">
        <v>0</v>
      </c>
      <c r="L96" s="231">
        <v>0</v>
      </c>
      <c r="M96" s="231">
        <v>0</v>
      </c>
      <c r="N96" s="231">
        <v>0</v>
      </c>
      <c r="O96" s="231">
        <v>0</v>
      </c>
      <c r="P96" s="231">
        <v>0</v>
      </c>
      <c r="Q96" s="231">
        <v>0</v>
      </c>
      <c r="R96" s="231">
        <v>0</v>
      </c>
      <c r="S96" s="231">
        <f>Table1[[#This Row],[Decembris]]-Table1[[#This Row],[Oktobris]]</f>
        <v>0</v>
      </c>
      <c r="T96" s="229" t="str">
        <f t="shared" si="4"/>
        <v>nemainīga</v>
      </c>
      <c r="U96" s="229" t="str">
        <f t="shared" si="5"/>
        <v>ok</v>
      </c>
      <c r="V96" s="218"/>
      <c r="W96" s="218"/>
      <c r="X96" s="218"/>
      <c r="Y96" s="218"/>
      <c r="Z96" s="218"/>
      <c r="AA96" s="218"/>
      <c r="AB96" s="218"/>
      <c r="AC96" s="218"/>
      <c r="AD96" s="218"/>
      <c r="AE96" s="218"/>
      <c r="AF96" s="218"/>
      <c r="AG96" s="218"/>
      <c r="AH96" s="218"/>
      <c r="AI96" s="218"/>
      <c r="AJ96" s="218"/>
      <c r="AK96" s="218"/>
      <c r="AL96" s="218"/>
      <c r="AM96" s="218"/>
    </row>
    <row r="97" spans="1:39" customFormat="1" hidden="1" x14ac:dyDescent="0.35">
      <c r="A97" s="229">
        <f>SUBTOTAL(3,$D$7:D97)</f>
        <v>17</v>
      </c>
      <c r="B97" s="230"/>
      <c r="C97" s="229" t="s">
        <v>1262</v>
      </c>
      <c r="D97" s="193" t="s">
        <v>582</v>
      </c>
      <c r="E97" s="230">
        <v>1</v>
      </c>
      <c r="F97" s="231"/>
      <c r="G97" s="231"/>
      <c r="H97" s="231">
        <v>0</v>
      </c>
      <c r="I97" s="231">
        <v>0</v>
      </c>
      <c r="J97" s="231">
        <v>0</v>
      </c>
      <c r="K97" s="231">
        <v>0</v>
      </c>
      <c r="L97" s="231">
        <v>0</v>
      </c>
      <c r="M97" s="231">
        <v>0</v>
      </c>
      <c r="N97" s="231">
        <v>0</v>
      </c>
      <c r="O97" s="231">
        <v>0</v>
      </c>
      <c r="P97" s="231">
        <v>0</v>
      </c>
      <c r="Q97" s="231">
        <v>0</v>
      </c>
      <c r="R97" s="231">
        <v>0</v>
      </c>
      <c r="S97" s="231">
        <f>Table1[[#This Row],[Decembris]]-Table1[[#This Row],[Oktobris]]</f>
        <v>0</v>
      </c>
      <c r="T97" s="229" t="str">
        <f t="shared" si="4"/>
        <v>nemainīga</v>
      </c>
      <c r="U97" s="229" t="str">
        <f t="shared" si="5"/>
        <v>ok</v>
      </c>
      <c r="V97" s="218"/>
      <c r="W97" s="218"/>
      <c r="X97" s="218"/>
      <c r="Y97" s="218"/>
      <c r="Z97" s="218"/>
      <c r="AA97" s="218"/>
      <c r="AB97" s="218"/>
      <c r="AC97" s="218"/>
      <c r="AD97" s="218"/>
      <c r="AE97" s="218"/>
      <c r="AF97" s="218"/>
      <c r="AG97" s="218"/>
      <c r="AH97" s="218"/>
      <c r="AI97" s="218"/>
      <c r="AJ97" s="218"/>
      <c r="AK97" s="218"/>
      <c r="AL97" s="218"/>
      <c r="AM97" s="218"/>
    </row>
    <row r="98" spans="1:39" customFormat="1" hidden="1" x14ac:dyDescent="0.35">
      <c r="A98" s="229">
        <f>SUBTOTAL(3,$D$7:D98)</f>
        <v>17</v>
      </c>
      <c r="B98" s="230"/>
      <c r="C98" s="229" t="s">
        <v>1263</v>
      </c>
      <c r="D98" s="193" t="s">
        <v>582</v>
      </c>
      <c r="E98" s="230">
        <v>2</v>
      </c>
      <c r="F98" s="231"/>
      <c r="G98" s="231"/>
      <c r="H98" s="231">
        <v>0</v>
      </c>
      <c r="I98" s="231">
        <v>0</v>
      </c>
      <c r="J98" s="231">
        <v>0</v>
      </c>
      <c r="K98" s="231">
        <v>0</v>
      </c>
      <c r="L98" s="231">
        <v>0</v>
      </c>
      <c r="M98" s="231">
        <v>0</v>
      </c>
      <c r="N98" s="231">
        <v>0</v>
      </c>
      <c r="O98" s="231">
        <v>0</v>
      </c>
      <c r="P98" s="231">
        <v>0</v>
      </c>
      <c r="Q98" s="231">
        <v>0</v>
      </c>
      <c r="R98" s="231">
        <v>0</v>
      </c>
      <c r="S98" s="231">
        <f>Table1[[#This Row],[Decembris]]-Table1[[#This Row],[Oktobris]]</f>
        <v>0</v>
      </c>
      <c r="T98" s="229" t="str">
        <f t="shared" si="4"/>
        <v>nemainīga</v>
      </c>
      <c r="U98" s="229" t="str">
        <f t="shared" si="5"/>
        <v>ok</v>
      </c>
      <c r="V98" s="218"/>
      <c r="W98" s="218"/>
      <c r="X98" s="218"/>
      <c r="Y98" s="218"/>
      <c r="Z98" s="218"/>
      <c r="AA98" s="218"/>
      <c r="AB98" s="218"/>
      <c r="AC98" s="218"/>
      <c r="AD98" s="218"/>
      <c r="AE98" s="218"/>
      <c r="AF98" s="218"/>
      <c r="AG98" s="218"/>
      <c r="AH98" s="218"/>
      <c r="AI98" s="218"/>
      <c r="AJ98" s="218"/>
      <c r="AK98" s="218"/>
      <c r="AL98" s="218"/>
      <c r="AM98" s="218"/>
    </row>
    <row r="99" spans="1:39" customFormat="1" hidden="1" x14ac:dyDescent="0.35">
      <c r="A99" s="229">
        <f>SUBTOTAL(3,$D$7:D99)</f>
        <v>17</v>
      </c>
      <c r="B99" s="230"/>
      <c r="C99" s="229" t="s">
        <v>1264</v>
      </c>
      <c r="D99" s="193" t="s">
        <v>1265</v>
      </c>
      <c r="E99" s="230">
        <v>1</v>
      </c>
      <c r="F99" s="231"/>
      <c r="G99" s="231"/>
      <c r="H99" s="231">
        <v>0</v>
      </c>
      <c r="I99" s="231">
        <v>0</v>
      </c>
      <c r="J99" s="231">
        <v>0</v>
      </c>
      <c r="K99" s="231">
        <v>0</v>
      </c>
      <c r="L99" s="231">
        <v>-190718.84</v>
      </c>
      <c r="M99" s="231">
        <v>-190718.84</v>
      </c>
      <c r="N99" s="231">
        <v>-190718.84</v>
      </c>
      <c r="O99" s="231">
        <v>-190718.84</v>
      </c>
      <c r="P99" s="231">
        <v>-190718.84</v>
      </c>
      <c r="Q99" s="231">
        <v>-190718.84</v>
      </c>
      <c r="R99" s="231">
        <v>-190718.84</v>
      </c>
      <c r="S99" s="231">
        <f>Table1[[#This Row],[Decembris]]-Table1[[#This Row],[Oktobris]]</f>
        <v>0</v>
      </c>
      <c r="T99" s="229" t="str">
        <f t="shared" si="4"/>
        <v>nemainīga</v>
      </c>
      <c r="U99" s="229" t="str">
        <f t="shared" si="5"/>
        <v>ok</v>
      </c>
      <c r="V99" s="218"/>
      <c r="W99" s="218"/>
      <c r="X99" s="218"/>
      <c r="Y99" s="218"/>
      <c r="Z99" s="218"/>
      <c r="AA99" s="218"/>
      <c r="AB99" s="218"/>
      <c r="AC99" s="218"/>
      <c r="AD99" s="218"/>
      <c r="AE99" s="218"/>
      <c r="AF99" s="218"/>
      <c r="AG99" s="218"/>
      <c r="AH99" s="218"/>
      <c r="AI99" s="218"/>
      <c r="AJ99" s="218"/>
      <c r="AK99" s="218"/>
      <c r="AL99" s="218"/>
      <c r="AM99" s="218"/>
    </row>
    <row r="100" spans="1:39" customFormat="1" hidden="1" x14ac:dyDescent="0.35">
      <c r="A100" s="229">
        <f>SUBTOTAL(3,$D$7:D100)</f>
        <v>17</v>
      </c>
      <c r="B100" s="230"/>
      <c r="C100" s="229" t="s">
        <v>1155</v>
      </c>
      <c r="D100" s="193" t="s">
        <v>508</v>
      </c>
      <c r="E100" s="230">
        <v>2</v>
      </c>
      <c r="F100" s="231"/>
      <c r="G100" s="231"/>
      <c r="H100" s="231">
        <v>-195139.15</v>
      </c>
      <c r="I100" s="231">
        <v>-195139.15</v>
      </c>
      <c r="J100" s="231">
        <v>-195139.15</v>
      </c>
      <c r="K100" s="231">
        <v>-195139.15</v>
      </c>
      <c r="L100" s="231">
        <v>-195139.15</v>
      </c>
      <c r="M100" s="231">
        <v>-247519.99</v>
      </c>
      <c r="N100" s="231">
        <v>-247519.99</v>
      </c>
      <c r="O100" s="231">
        <v>-247519.99</v>
      </c>
      <c r="P100" s="231">
        <v>-247519.99</v>
      </c>
      <c r="Q100" s="231">
        <v>-247519.99</v>
      </c>
      <c r="R100" s="231">
        <v>-15976.579999999987</v>
      </c>
      <c r="S100" s="231">
        <f>Table1[[#This Row],[Decembris]]-Table1[[#This Row],[Oktobris]]</f>
        <v>231543.41</v>
      </c>
      <c r="T100" s="229" t="str">
        <f t="shared" si="4"/>
        <v>dilstoša</v>
      </c>
      <c r="U100" s="229" t="str">
        <f t="shared" si="5"/>
        <v>ok</v>
      </c>
      <c r="V100" s="218"/>
      <c r="W100" s="218"/>
      <c r="X100" s="218"/>
      <c r="Y100" s="218"/>
      <c r="Z100" s="218"/>
      <c r="AA100" s="218"/>
      <c r="AB100" s="218"/>
      <c r="AC100" s="218"/>
      <c r="AD100" s="218"/>
      <c r="AE100" s="218"/>
      <c r="AF100" s="218"/>
      <c r="AG100" s="218"/>
      <c r="AH100" s="218"/>
      <c r="AI100" s="218"/>
      <c r="AJ100" s="218"/>
      <c r="AK100" s="218"/>
      <c r="AL100" s="218"/>
      <c r="AM100" s="218"/>
    </row>
    <row r="101" spans="1:39" customFormat="1" hidden="1" x14ac:dyDescent="0.35">
      <c r="A101" s="229">
        <f>SUBTOTAL(3,$D$7:D101)</f>
        <v>17</v>
      </c>
      <c r="B101" s="230"/>
      <c r="C101" s="229" t="s">
        <v>1274</v>
      </c>
      <c r="D101" s="193" t="s">
        <v>1275</v>
      </c>
      <c r="E101" s="230" t="s">
        <v>33</v>
      </c>
      <c r="F101" s="231"/>
      <c r="G101" s="231"/>
      <c r="H101" s="231">
        <v>0</v>
      </c>
      <c r="I101" s="231">
        <v>0</v>
      </c>
      <c r="J101" s="231">
        <v>0</v>
      </c>
      <c r="K101" s="231">
        <v>0</v>
      </c>
      <c r="L101" s="231">
        <v>0</v>
      </c>
      <c r="M101" s="231">
        <v>0</v>
      </c>
      <c r="N101" s="231">
        <v>0</v>
      </c>
      <c r="O101" s="231">
        <v>0</v>
      </c>
      <c r="P101" s="231">
        <v>0</v>
      </c>
      <c r="Q101" s="231">
        <v>0</v>
      </c>
      <c r="R101" s="231">
        <v>0</v>
      </c>
      <c r="S101" s="231">
        <f>Table1[[#This Row],[Decembris]]-Table1[[#This Row],[Oktobris]]</f>
        <v>0</v>
      </c>
      <c r="T101" s="229" t="str">
        <f t="shared" si="4"/>
        <v>nemainīga</v>
      </c>
      <c r="U101" s="229" t="str">
        <f t="shared" si="5"/>
        <v>ok</v>
      </c>
      <c r="V101" s="218"/>
      <c r="W101" s="218"/>
      <c r="X101" s="218"/>
      <c r="Y101" s="218"/>
      <c r="Z101" s="218"/>
      <c r="AA101" s="218"/>
      <c r="AB101" s="218"/>
      <c r="AC101" s="218"/>
      <c r="AD101" s="218"/>
      <c r="AE101" s="218"/>
      <c r="AF101" s="218"/>
      <c r="AG101" s="218"/>
      <c r="AH101" s="218"/>
      <c r="AI101" s="218"/>
      <c r="AJ101" s="218"/>
      <c r="AK101" s="218"/>
      <c r="AL101" s="218"/>
      <c r="AM101" s="218"/>
    </row>
    <row r="102" spans="1:39" customFormat="1" hidden="1" x14ac:dyDescent="0.35">
      <c r="A102" s="229">
        <f>SUBTOTAL(3,$D$7:D102)</f>
        <v>17</v>
      </c>
      <c r="B102" s="230"/>
      <c r="C102" s="229" t="s">
        <v>1083</v>
      </c>
      <c r="D102" s="193" t="s">
        <v>468</v>
      </c>
      <c r="E102" s="230">
        <v>2</v>
      </c>
      <c r="F102" s="231"/>
      <c r="G102" s="231"/>
      <c r="H102" s="231">
        <v>0</v>
      </c>
      <c r="I102" s="231">
        <v>0</v>
      </c>
      <c r="J102" s="231">
        <v>0</v>
      </c>
      <c r="K102" s="231">
        <v>0</v>
      </c>
      <c r="L102" s="231">
        <v>0</v>
      </c>
      <c r="M102" s="231">
        <v>0</v>
      </c>
      <c r="N102" s="231">
        <v>0</v>
      </c>
      <c r="O102" s="231">
        <v>0</v>
      </c>
      <c r="P102" s="231">
        <v>0</v>
      </c>
      <c r="Q102" s="231">
        <v>0</v>
      </c>
      <c r="R102" s="231">
        <v>0</v>
      </c>
      <c r="S102" s="231">
        <f>Table1[[#This Row],[Decembris]]-Table1[[#This Row],[Oktobris]]</f>
        <v>0</v>
      </c>
      <c r="T102" s="229" t="str">
        <f t="shared" si="4"/>
        <v>nemainīga</v>
      </c>
      <c r="U102" s="229" t="str">
        <f t="shared" si="5"/>
        <v>ok</v>
      </c>
      <c r="V102" s="218"/>
      <c r="W102" s="218"/>
      <c r="X102" s="218"/>
      <c r="Y102" s="218"/>
      <c r="Z102" s="218"/>
      <c r="AA102" s="218"/>
      <c r="AB102" s="218"/>
      <c r="AC102" s="218"/>
      <c r="AD102" s="218"/>
      <c r="AE102" s="218"/>
      <c r="AF102" s="218"/>
      <c r="AG102" s="218"/>
      <c r="AH102" s="218"/>
      <c r="AI102" s="218"/>
      <c r="AJ102" s="218"/>
      <c r="AK102" s="218"/>
      <c r="AL102" s="218"/>
      <c r="AM102" s="218"/>
    </row>
    <row r="103" spans="1:39" customFormat="1" hidden="1" x14ac:dyDescent="0.35">
      <c r="A103" s="229">
        <f>SUBTOTAL(3,$D$7:D103)</f>
        <v>17</v>
      </c>
      <c r="B103" s="230"/>
      <c r="C103" s="229" t="s">
        <v>1084</v>
      </c>
      <c r="D103" s="193" t="s">
        <v>469</v>
      </c>
      <c r="E103" s="230" t="s">
        <v>33</v>
      </c>
      <c r="F103" s="231"/>
      <c r="G103" s="231"/>
      <c r="H103" s="231">
        <v>0</v>
      </c>
      <c r="I103" s="231">
        <v>0</v>
      </c>
      <c r="J103" s="231">
        <v>0</v>
      </c>
      <c r="K103" s="231">
        <v>0</v>
      </c>
      <c r="L103" s="231">
        <v>0</v>
      </c>
      <c r="M103" s="231">
        <v>0</v>
      </c>
      <c r="N103" s="231">
        <v>0</v>
      </c>
      <c r="O103" s="231">
        <v>0</v>
      </c>
      <c r="P103" s="231">
        <v>0</v>
      </c>
      <c r="Q103" s="231">
        <v>0</v>
      </c>
      <c r="R103" s="231">
        <v>0</v>
      </c>
      <c r="S103" s="231">
        <f>Table1[[#This Row],[Decembris]]-Table1[[#This Row],[Oktobris]]</f>
        <v>0</v>
      </c>
      <c r="T103" s="229" t="str">
        <f t="shared" si="4"/>
        <v>nemainīga</v>
      </c>
      <c r="U103" s="229" t="str">
        <f t="shared" si="5"/>
        <v>ok</v>
      </c>
      <c r="V103" s="218"/>
      <c r="W103" s="218"/>
      <c r="X103" s="218"/>
      <c r="Y103" s="218"/>
      <c r="Z103" s="218"/>
      <c r="AA103" s="218"/>
      <c r="AB103" s="218"/>
      <c r="AC103" s="218"/>
      <c r="AD103" s="218"/>
      <c r="AE103" s="218"/>
      <c r="AF103" s="218"/>
      <c r="AG103" s="218"/>
      <c r="AH103" s="218"/>
      <c r="AI103" s="218"/>
      <c r="AJ103" s="218"/>
      <c r="AK103" s="218"/>
      <c r="AL103" s="218"/>
      <c r="AM103" s="218"/>
    </row>
    <row r="104" spans="1:39" customFormat="1" hidden="1" x14ac:dyDescent="0.35">
      <c r="A104" s="229">
        <f>SUBTOTAL(3,$D$7:D104)</f>
        <v>17</v>
      </c>
      <c r="B104" s="230"/>
      <c r="C104" s="229" t="s">
        <v>1088</v>
      </c>
      <c r="D104" s="193" t="s">
        <v>473</v>
      </c>
      <c r="E104" s="230" t="s">
        <v>33</v>
      </c>
      <c r="F104" s="231"/>
      <c r="G104" s="231"/>
      <c r="H104" s="231">
        <v>0</v>
      </c>
      <c r="I104" s="231">
        <v>0</v>
      </c>
      <c r="J104" s="231">
        <v>0</v>
      </c>
      <c r="K104" s="231">
        <v>0</v>
      </c>
      <c r="L104" s="231">
        <v>0</v>
      </c>
      <c r="M104" s="231">
        <v>0</v>
      </c>
      <c r="N104" s="231">
        <v>0</v>
      </c>
      <c r="O104" s="231">
        <v>0</v>
      </c>
      <c r="P104" s="231">
        <v>0</v>
      </c>
      <c r="Q104" s="231">
        <v>0</v>
      </c>
      <c r="R104" s="231">
        <v>0</v>
      </c>
      <c r="S104" s="231">
        <f>Table1[[#This Row],[Decembris]]-Table1[[#This Row],[Oktobris]]</f>
        <v>0</v>
      </c>
      <c r="T104" s="229" t="str">
        <f t="shared" si="4"/>
        <v>nemainīga</v>
      </c>
      <c r="U104" s="229" t="str">
        <f t="shared" si="5"/>
        <v>ok</v>
      </c>
      <c r="V104" s="218"/>
      <c r="W104" s="218"/>
      <c r="X104" s="218"/>
      <c r="Y104" s="218"/>
      <c r="Z104" s="218"/>
      <c r="AA104" s="218"/>
      <c r="AB104" s="218"/>
      <c r="AC104" s="218"/>
      <c r="AD104" s="218"/>
      <c r="AE104" s="218"/>
      <c r="AF104" s="218"/>
      <c r="AG104" s="218"/>
      <c r="AH104" s="218"/>
      <c r="AI104" s="218"/>
      <c r="AJ104" s="218"/>
      <c r="AK104" s="218"/>
      <c r="AL104" s="218"/>
      <c r="AM104" s="218"/>
    </row>
    <row r="105" spans="1:39" customFormat="1" hidden="1" x14ac:dyDescent="0.35">
      <c r="A105" s="229">
        <f>SUBTOTAL(3,$D$7:D105)</f>
        <v>17</v>
      </c>
      <c r="B105" s="230"/>
      <c r="C105" s="229" t="s">
        <v>1089</v>
      </c>
      <c r="D105" s="193" t="s">
        <v>474</v>
      </c>
      <c r="E105" s="230" t="s">
        <v>33</v>
      </c>
      <c r="F105" s="231"/>
      <c r="G105" s="231"/>
      <c r="H105" s="231">
        <v>0</v>
      </c>
      <c r="I105" s="231">
        <v>0</v>
      </c>
      <c r="J105" s="231">
        <v>0</v>
      </c>
      <c r="K105" s="231">
        <v>0</v>
      </c>
      <c r="L105" s="231">
        <v>0</v>
      </c>
      <c r="M105" s="231">
        <v>0</v>
      </c>
      <c r="N105" s="231">
        <v>0</v>
      </c>
      <c r="O105" s="231">
        <v>0</v>
      </c>
      <c r="P105" s="231">
        <v>0</v>
      </c>
      <c r="Q105" s="231">
        <v>0</v>
      </c>
      <c r="R105" s="231">
        <v>0</v>
      </c>
      <c r="S105" s="231">
        <f>Table1[[#This Row],[Decembris]]-Table1[[#This Row],[Oktobris]]</f>
        <v>0</v>
      </c>
      <c r="T105" s="229" t="str">
        <f t="shared" si="4"/>
        <v>nemainīga</v>
      </c>
      <c r="U105" s="229" t="str">
        <f t="shared" si="5"/>
        <v>ok</v>
      </c>
      <c r="V105" s="218"/>
      <c r="W105" s="218"/>
      <c r="X105" s="218"/>
      <c r="Y105" s="218"/>
      <c r="Z105" s="218"/>
      <c r="AA105" s="218"/>
      <c r="AB105" s="218"/>
      <c r="AC105" s="218"/>
      <c r="AD105" s="218"/>
      <c r="AE105" s="218"/>
      <c r="AF105" s="218"/>
      <c r="AG105" s="218"/>
      <c r="AH105" s="218"/>
      <c r="AI105" s="218"/>
      <c r="AJ105" s="218"/>
      <c r="AK105" s="218"/>
      <c r="AL105" s="218"/>
      <c r="AM105" s="218"/>
    </row>
    <row r="106" spans="1:39" customFormat="1" hidden="1" x14ac:dyDescent="0.35">
      <c r="A106" s="229">
        <f>SUBTOTAL(3,$D$7:D106)</f>
        <v>17</v>
      </c>
      <c r="B106" s="230"/>
      <c r="C106" s="229" t="s">
        <v>1099</v>
      </c>
      <c r="D106" s="193" t="s">
        <v>480</v>
      </c>
      <c r="E106" s="230" t="s">
        <v>33</v>
      </c>
      <c r="F106" s="231"/>
      <c r="G106" s="231"/>
      <c r="H106" s="231">
        <v>0</v>
      </c>
      <c r="I106" s="231">
        <v>0</v>
      </c>
      <c r="J106" s="231">
        <v>0</v>
      </c>
      <c r="K106" s="231">
        <v>0</v>
      </c>
      <c r="L106" s="231">
        <v>0</v>
      </c>
      <c r="M106" s="231">
        <v>0</v>
      </c>
      <c r="N106" s="231">
        <v>0</v>
      </c>
      <c r="O106" s="231">
        <v>0</v>
      </c>
      <c r="P106" s="231">
        <v>0</v>
      </c>
      <c r="Q106" s="231">
        <v>0</v>
      </c>
      <c r="R106" s="231">
        <v>0</v>
      </c>
      <c r="S106" s="231">
        <f>Table1[[#This Row],[Decembris]]-Table1[[#This Row],[Oktobris]]</f>
        <v>0</v>
      </c>
      <c r="T106" s="229" t="str">
        <f t="shared" si="4"/>
        <v>nemainīga</v>
      </c>
      <c r="U106" s="229" t="str">
        <f t="shared" si="5"/>
        <v>ok</v>
      </c>
      <c r="V106" s="218"/>
      <c r="W106" s="218"/>
      <c r="X106" s="218"/>
      <c r="Y106" s="218"/>
      <c r="Z106" s="218"/>
      <c r="AA106" s="218"/>
      <c r="AB106" s="218"/>
      <c r="AC106" s="218"/>
      <c r="AD106" s="218"/>
      <c r="AE106" s="218"/>
      <c r="AF106" s="218"/>
      <c r="AG106" s="218"/>
      <c r="AH106" s="218"/>
      <c r="AI106" s="218"/>
      <c r="AJ106" s="218"/>
      <c r="AK106" s="218"/>
      <c r="AL106" s="218"/>
      <c r="AM106" s="218"/>
    </row>
    <row r="107" spans="1:39" customFormat="1" hidden="1" x14ac:dyDescent="0.35">
      <c r="A107" s="229">
        <f>SUBTOTAL(3,$D$7:D107)</f>
        <v>17</v>
      </c>
      <c r="B107" s="230"/>
      <c r="C107" s="229" t="s">
        <v>1090</v>
      </c>
      <c r="D107" s="193" t="s">
        <v>475</v>
      </c>
      <c r="E107" s="230" t="s">
        <v>33</v>
      </c>
      <c r="F107" s="231"/>
      <c r="G107" s="231"/>
      <c r="H107" s="231">
        <v>0</v>
      </c>
      <c r="I107" s="231">
        <v>0</v>
      </c>
      <c r="J107" s="231">
        <v>0</v>
      </c>
      <c r="K107" s="231">
        <v>0</v>
      </c>
      <c r="L107" s="231">
        <v>0</v>
      </c>
      <c r="M107" s="231">
        <v>0</v>
      </c>
      <c r="N107" s="231">
        <v>0</v>
      </c>
      <c r="O107" s="231">
        <v>0</v>
      </c>
      <c r="P107" s="231">
        <v>0</v>
      </c>
      <c r="Q107" s="231">
        <v>0</v>
      </c>
      <c r="R107" s="231">
        <v>0</v>
      </c>
      <c r="S107" s="231">
        <f>Table1[[#This Row],[Decembris]]-Table1[[#This Row],[Oktobris]]</f>
        <v>0</v>
      </c>
      <c r="T107" s="229" t="str">
        <f t="shared" si="4"/>
        <v>nemainīga</v>
      </c>
      <c r="U107" s="229" t="str">
        <f t="shared" si="5"/>
        <v>ok</v>
      </c>
      <c r="V107" s="218"/>
      <c r="W107" s="218"/>
      <c r="X107" s="218"/>
      <c r="Y107" s="218"/>
      <c r="Z107" s="218"/>
      <c r="AA107" s="218"/>
      <c r="AB107" s="218"/>
      <c r="AC107" s="218"/>
      <c r="AD107" s="218"/>
      <c r="AE107" s="218"/>
      <c r="AF107" s="218"/>
      <c r="AG107" s="218"/>
      <c r="AH107" s="218"/>
      <c r="AI107" s="218"/>
      <c r="AJ107" s="218"/>
      <c r="AK107" s="218"/>
      <c r="AL107" s="218"/>
      <c r="AM107" s="218"/>
    </row>
    <row r="108" spans="1:39" customFormat="1" hidden="1" x14ac:dyDescent="0.35">
      <c r="A108" s="229">
        <f>SUBTOTAL(3,$D$7:D108)</f>
        <v>17</v>
      </c>
      <c r="B108" s="230"/>
      <c r="C108" s="229" t="s">
        <v>1091</v>
      </c>
      <c r="D108" s="193" t="s">
        <v>476</v>
      </c>
      <c r="E108" s="230" t="s">
        <v>33</v>
      </c>
      <c r="F108" s="231"/>
      <c r="G108" s="231"/>
      <c r="H108" s="231">
        <v>0</v>
      </c>
      <c r="I108" s="231">
        <v>0</v>
      </c>
      <c r="J108" s="231">
        <v>0</v>
      </c>
      <c r="K108" s="231">
        <v>0</v>
      </c>
      <c r="L108" s="231">
        <v>0</v>
      </c>
      <c r="M108" s="231">
        <v>0</v>
      </c>
      <c r="N108" s="231">
        <v>0</v>
      </c>
      <c r="O108" s="231">
        <v>0</v>
      </c>
      <c r="P108" s="231">
        <v>0</v>
      </c>
      <c r="Q108" s="231">
        <v>0</v>
      </c>
      <c r="R108" s="231">
        <v>0</v>
      </c>
      <c r="S108" s="231">
        <f>Table1[[#This Row],[Decembris]]-Table1[[#This Row],[Oktobris]]</f>
        <v>0</v>
      </c>
      <c r="T108" s="229" t="str">
        <f t="shared" si="4"/>
        <v>nemainīga</v>
      </c>
      <c r="U108" s="229" t="str">
        <f t="shared" si="5"/>
        <v>ok</v>
      </c>
      <c r="V108" s="218"/>
      <c r="W108" s="218"/>
      <c r="X108" s="218"/>
      <c r="Y108" s="218"/>
      <c r="Z108" s="218"/>
      <c r="AA108" s="218"/>
      <c r="AB108" s="218"/>
      <c r="AC108" s="218"/>
      <c r="AD108" s="218"/>
      <c r="AE108" s="218"/>
      <c r="AF108" s="218"/>
      <c r="AG108" s="218"/>
      <c r="AH108" s="218"/>
      <c r="AI108" s="218"/>
      <c r="AJ108" s="218"/>
      <c r="AK108" s="218"/>
      <c r="AL108" s="218"/>
      <c r="AM108" s="218"/>
    </row>
    <row r="109" spans="1:39" customFormat="1" hidden="1" x14ac:dyDescent="0.35">
      <c r="A109" s="229">
        <f>SUBTOTAL(3,$D$7:D109)</f>
        <v>17</v>
      </c>
      <c r="B109" s="230"/>
      <c r="C109" s="229" t="s">
        <v>1092</v>
      </c>
      <c r="D109" s="193" t="s">
        <v>477</v>
      </c>
      <c r="E109" s="230">
        <v>1</v>
      </c>
      <c r="F109" s="231"/>
      <c r="G109" s="231"/>
      <c r="H109" s="231">
        <v>0</v>
      </c>
      <c r="I109" s="231">
        <v>0</v>
      </c>
      <c r="J109" s="231">
        <v>0</v>
      </c>
      <c r="K109" s="231">
        <v>0</v>
      </c>
      <c r="L109" s="231">
        <v>0</v>
      </c>
      <c r="M109" s="231">
        <v>0</v>
      </c>
      <c r="N109" s="231">
        <v>0</v>
      </c>
      <c r="O109" s="231">
        <v>0</v>
      </c>
      <c r="P109" s="231">
        <v>0</v>
      </c>
      <c r="Q109" s="231">
        <v>0</v>
      </c>
      <c r="R109" s="231">
        <v>0</v>
      </c>
      <c r="S109" s="231">
        <f>Table1[[#This Row],[Decembris]]-Table1[[#This Row],[Oktobris]]</f>
        <v>0</v>
      </c>
      <c r="T109" s="229" t="str">
        <f t="shared" si="4"/>
        <v>nemainīga</v>
      </c>
      <c r="U109" s="229" t="str">
        <f t="shared" si="5"/>
        <v>ok</v>
      </c>
      <c r="V109" s="218"/>
      <c r="W109" s="218"/>
      <c r="X109" s="218"/>
      <c r="Y109" s="218"/>
      <c r="Z109" s="218"/>
      <c r="AA109" s="218"/>
      <c r="AB109" s="218"/>
      <c r="AC109" s="218"/>
      <c r="AD109" s="218"/>
      <c r="AE109" s="218"/>
      <c r="AF109" s="218"/>
      <c r="AG109" s="218"/>
      <c r="AH109" s="218"/>
      <c r="AI109" s="218"/>
      <c r="AJ109" s="218"/>
      <c r="AK109" s="218"/>
      <c r="AL109" s="218"/>
      <c r="AM109" s="218"/>
    </row>
    <row r="110" spans="1:39" customFormat="1" hidden="1" x14ac:dyDescent="0.35">
      <c r="A110" s="229">
        <f>SUBTOTAL(3,$D$7:D110)</f>
        <v>17</v>
      </c>
      <c r="B110" s="230"/>
      <c r="C110" s="229" t="s">
        <v>1093</v>
      </c>
      <c r="D110" s="193" t="s">
        <v>477</v>
      </c>
      <c r="E110" s="230">
        <v>2</v>
      </c>
      <c r="F110" s="231"/>
      <c r="G110" s="231"/>
      <c r="H110" s="231">
        <v>0</v>
      </c>
      <c r="I110" s="231">
        <v>0</v>
      </c>
      <c r="J110" s="231">
        <v>0</v>
      </c>
      <c r="K110" s="231">
        <v>0</v>
      </c>
      <c r="L110" s="231">
        <v>0</v>
      </c>
      <c r="M110" s="231">
        <v>0</v>
      </c>
      <c r="N110" s="231">
        <v>-76800</v>
      </c>
      <c r="O110" s="231">
        <v>-76800</v>
      </c>
      <c r="P110" s="231">
        <v>-76800</v>
      </c>
      <c r="Q110" s="231">
        <v>-76800</v>
      </c>
      <c r="R110" s="231">
        <v>-20600</v>
      </c>
      <c r="S110" s="231">
        <f>Table1[[#This Row],[Decembris]]-Table1[[#This Row],[Oktobris]]</f>
        <v>56200</v>
      </c>
      <c r="T110" s="229" t="str">
        <f t="shared" si="4"/>
        <v>dilstoša</v>
      </c>
      <c r="U110" s="229" t="str">
        <f t="shared" si="5"/>
        <v>ok</v>
      </c>
      <c r="V110" s="218"/>
      <c r="W110" s="218"/>
      <c r="X110" s="218"/>
      <c r="Y110" s="218"/>
      <c r="Z110" s="218"/>
      <c r="AA110" s="218"/>
      <c r="AB110" s="218"/>
      <c r="AC110" s="218"/>
      <c r="AD110" s="218"/>
      <c r="AE110" s="218"/>
      <c r="AF110" s="218"/>
      <c r="AG110" s="218"/>
      <c r="AH110" s="218"/>
      <c r="AI110" s="218"/>
      <c r="AJ110" s="218"/>
      <c r="AK110" s="218"/>
      <c r="AL110" s="218"/>
      <c r="AM110" s="218"/>
    </row>
    <row r="111" spans="1:39" customFormat="1" hidden="1" x14ac:dyDescent="0.35">
      <c r="A111" s="229">
        <f>SUBTOTAL(3,$D$7:D111)</f>
        <v>17</v>
      </c>
      <c r="B111" s="230"/>
      <c r="C111" s="229" t="s">
        <v>1094</v>
      </c>
      <c r="D111" s="193" t="s">
        <v>477</v>
      </c>
      <c r="E111" s="230">
        <v>3</v>
      </c>
      <c r="F111" s="231"/>
      <c r="G111" s="231"/>
      <c r="H111" s="231">
        <v>0</v>
      </c>
      <c r="I111" s="231">
        <v>0</v>
      </c>
      <c r="J111" s="231">
        <v>0</v>
      </c>
      <c r="K111" s="231">
        <v>0</v>
      </c>
      <c r="L111" s="231">
        <v>0</v>
      </c>
      <c r="M111" s="231">
        <v>0</v>
      </c>
      <c r="N111" s="231">
        <v>0</v>
      </c>
      <c r="O111" s="231">
        <v>0</v>
      </c>
      <c r="P111" s="231">
        <v>0</v>
      </c>
      <c r="Q111" s="231">
        <v>0</v>
      </c>
      <c r="R111" s="231">
        <v>0</v>
      </c>
      <c r="S111" s="231">
        <f>Table1[[#This Row],[Decembris]]-Table1[[#This Row],[Oktobris]]</f>
        <v>0</v>
      </c>
      <c r="T111" s="229" t="str">
        <f t="shared" si="4"/>
        <v>nemainīga</v>
      </c>
      <c r="U111" s="229" t="str">
        <f t="shared" si="5"/>
        <v>ok</v>
      </c>
      <c r="V111" s="218"/>
      <c r="W111" s="218"/>
      <c r="X111" s="218"/>
      <c r="Y111" s="218"/>
      <c r="Z111" s="218"/>
      <c r="AA111" s="218"/>
      <c r="AB111" s="218"/>
      <c r="AC111" s="218"/>
      <c r="AD111" s="218"/>
      <c r="AE111" s="218"/>
      <c r="AF111" s="218"/>
      <c r="AG111" s="218"/>
      <c r="AH111" s="218"/>
      <c r="AI111" s="218"/>
      <c r="AJ111" s="218"/>
      <c r="AK111" s="218"/>
      <c r="AL111" s="218"/>
      <c r="AM111" s="218"/>
    </row>
    <row r="112" spans="1:39" customFormat="1" hidden="1" x14ac:dyDescent="0.35">
      <c r="A112" s="229">
        <f>SUBTOTAL(3,$D$7:D112)</f>
        <v>17</v>
      </c>
      <c r="B112" s="230"/>
      <c r="C112" s="229" t="s">
        <v>1095</v>
      </c>
      <c r="D112" s="193" t="s">
        <v>477</v>
      </c>
      <c r="E112" s="230">
        <v>4</v>
      </c>
      <c r="F112" s="231"/>
      <c r="G112" s="231"/>
      <c r="H112" s="231">
        <v>0</v>
      </c>
      <c r="I112" s="231">
        <v>0</v>
      </c>
      <c r="J112" s="231">
        <v>0</v>
      </c>
      <c r="K112" s="231">
        <v>0</v>
      </c>
      <c r="L112" s="231">
        <v>0</v>
      </c>
      <c r="M112" s="231">
        <v>0</v>
      </c>
      <c r="N112" s="231">
        <v>0</v>
      </c>
      <c r="O112" s="231">
        <v>0</v>
      </c>
      <c r="P112" s="231">
        <v>0</v>
      </c>
      <c r="Q112" s="231">
        <v>0</v>
      </c>
      <c r="R112" s="231">
        <v>0</v>
      </c>
      <c r="S112" s="231">
        <f>Table1[[#This Row],[Decembris]]-Table1[[#This Row],[Oktobris]]</f>
        <v>0</v>
      </c>
      <c r="T112" s="229" t="str">
        <f t="shared" si="4"/>
        <v>nemainīga</v>
      </c>
      <c r="U112" s="229" t="str">
        <f t="shared" si="5"/>
        <v>ok</v>
      </c>
      <c r="V112" s="218"/>
      <c r="W112" s="218"/>
      <c r="X112" s="218"/>
      <c r="Y112" s="218"/>
      <c r="Z112" s="218"/>
      <c r="AA112" s="218"/>
      <c r="AB112" s="218"/>
      <c r="AC112" s="218"/>
      <c r="AD112" s="218"/>
      <c r="AE112" s="218"/>
      <c r="AF112" s="218"/>
      <c r="AG112" s="218"/>
      <c r="AH112" s="218"/>
      <c r="AI112" s="218"/>
      <c r="AJ112" s="218"/>
      <c r="AK112" s="218"/>
      <c r="AL112" s="218"/>
      <c r="AM112" s="218"/>
    </row>
    <row r="113" spans="1:39" customFormat="1" hidden="1" x14ac:dyDescent="0.35">
      <c r="A113" s="229">
        <f>SUBTOTAL(3,$D$7:D113)</f>
        <v>17</v>
      </c>
      <c r="B113" s="230"/>
      <c r="C113" s="229" t="s">
        <v>1101</v>
      </c>
      <c r="D113" s="193" t="s">
        <v>481</v>
      </c>
      <c r="E113" s="230">
        <v>2</v>
      </c>
      <c r="F113" s="231"/>
      <c r="G113" s="231"/>
      <c r="H113" s="231">
        <v>0</v>
      </c>
      <c r="I113" s="231">
        <v>0</v>
      </c>
      <c r="J113" s="231">
        <v>0</v>
      </c>
      <c r="K113" s="231">
        <v>0</v>
      </c>
      <c r="L113" s="231">
        <v>0</v>
      </c>
      <c r="M113" s="231">
        <v>0</v>
      </c>
      <c r="N113" s="231">
        <v>0</v>
      </c>
      <c r="O113" s="231">
        <v>0</v>
      </c>
      <c r="P113" s="231">
        <v>0</v>
      </c>
      <c r="Q113" s="231">
        <v>0</v>
      </c>
      <c r="R113" s="231">
        <v>0</v>
      </c>
      <c r="S113" s="231">
        <f>Table1[[#This Row],[Decembris]]-Table1[[#This Row],[Oktobris]]</f>
        <v>0</v>
      </c>
      <c r="T113" s="229" t="str">
        <f t="shared" si="4"/>
        <v>nemainīga</v>
      </c>
      <c r="U113" s="229" t="str">
        <f t="shared" si="5"/>
        <v>ok</v>
      </c>
      <c r="V113" s="218"/>
      <c r="W113" s="218"/>
      <c r="X113" s="218"/>
      <c r="Y113" s="218"/>
      <c r="Z113" s="218"/>
      <c r="AA113" s="218"/>
      <c r="AB113" s="218"/>
      <c r="AC113" s="218"/>
      <c r="AD113" s="218"/>
      <c r="AE113" s="218"/>
      <c r="AF113" s="218"/>
      <c r="AG113" s="218"/>
      <c r="AH113" s="218"/>
      <c r="AI113" s="218"/>
      <c r="AJ113" s="218"/>
      <c r="AK113" s="218"/>
      <c r="AL113" s="218"/>
      <c r="AM113" s="218"/>
    </row>
    <row r="114" spans="1:39" customFormat="1" hidden="1" x14ac:dyDescent="0.35">
      <c r="A114" s="229">
        <f>SUBTOTAL(3,$D$7:D114)</f>
        <v>17</v>
      </c>
      <c r="B114" s="230"/>
      <c r="C114" s="229" t="s">
        <v>1108</v>
      </c>
      <c r="D114" s="193" t="s">
        <v>485</v>
      </c>
      <c r="E114" s="230">
        <v>2</v>
      </c>
      <c r="F114" s="231"/>
      <c r="G114" s="231"/>
      <c r="H114" s="231">
        <v>0</v>
      </c>
      <c r="I114" s="231">
        <v>0</v>
      </c>
      <c r="J114" s="231">
        <v>0</v>
      </c>
      <c r="K114" s="231">
        <v>0</v>
      </c>
      <c r="L114" s="231">
        <v>0</v>
      </c>
      <c r="M114" s="231">
        <v>0</v>
      </c>
      <c r="N114" s="231">
        <v>0</v>
      </c>
      <c r="O114" s="231">
        <v>0</v>
      </c>
      <c r="P114" s="231">
        <v>0</v>
      </c>
      <c r="Q114" s="231">
        <v>0</v>
      </c>
      <c r="R114" s="231">
        <v>0</v>
      </c>
      <c r="S114" s="231">
        <f>Table1[[#This Row],[Decembris]]-Table1[[#This Row],[Oktobris]]</f>
        <v>0</v>
      </c>
      <c r="T114" s="229" t="str">
        <f t="shared" si="4"/>
        <v>nemainīga</v>
      </c>
      <c r="U114" s="229" t="str">
        <f t="shared" si="5"/>
        <v>ok</v>
      </c>
      <c r="V114" s="218"/>
      <c r="W114" s="218"/>
      <c r="X114" s="218"/>
      <c r="Y114" s="218"/>
      <c r="Z114" s="218"/>
      <c r="AA114" s="218"/>
      <c r="AB114" s="218"/>
      <c r="AC114" s="218"/>
      <c r="AD114" s="218"/>
      <c r="AE114" s="218"/>
      <c r="AF114" s="218"/>
      <c r="AG114" s="218"/>
      <c r="AH114" s="218"/>
      <c r="AI114" s="218"/>
      <c r="AJ114" s="218"/>
      <c r="AK114" s="218"/>
      <c r="AL114" s="218"/>
      <c r="AM114" s="218"/>
    </row>
    <row r="115" spans="1:39" customFormat="1" hidden="1" x14ac:dyDescent="0.35">
      <c r="A115" s="229">
        <f>SUBTOTAL(3,$D$7:D115)</f>
        <v>17</v>
      </c>
      <c r="B115" s="230"/>
      <c r="C115" s="229" t="s">
        <v>1109</v>
      </c>
      <c r="D115" s="193" t="s">
        <v>486</v>
      </c>
      <c r="E115" s="230" t="s">
        <v>33</v>
      </c>
      <c r="F115" s="231"/>
      <c r="G115" s="231"/>
      <c r="H115" s="231">
        <v>0</v>
      </c>
      <c r="I115" s="231">
        <v>0</v>
      </c>
      <c r="J115" s="231">
        <v>0</v>
      </c>
      <c r="K115" s="231">
        <v>0</v>
      </c>
      <c r="L115" s="231">
        <v>0</v>
      </c>
      <c r="M115" s="231">
        <v>0</v>
      </c>
      <c r="N115" s="231">
        <v>0</v>
      </c>
      <c r="O115" s="231">
        <v>0</v>
      </c>
      <c r="P115" s="231">
        <v>0</v>
      </c>
      <c r="Q115" s="231">
        <v>0</v>
      </c>
      <c r="R115" s="231">
        <v>0</v>
      </c>
      <c r="S115" s="231">
        <f>Table1[[#This Row],[Decembris]]-Table1[[#This Row],[Oktobris]]</f>
        <v>0</v>
      </c>
      <c r="T115" s="229" t="str">
        <f t="shared" si="4"/>
        <v>nemainīga</v>
      </c>
      <c r="U115" s="229" t="str">
        <f t="shared" si="5"/>
        <v>ok</v>
      </c>
      <c r="V115" s="218"/>
      <c r="W115" s="218"/>
      <c r="X115" s="218"/>
      <c r="Y115" s="218"/>
      <c r="Z115" s="218"/>
      <c r="AA115" s="218"/>
      <c r="AB115" s="218"/>
      <c r="AC115" s="218"/>
      <c r="AD115" s="218"/>
      <c r="AE115" s="218"/>
      <c r="AF115" s="218"/>
      <c r="AG115" s="218"/>
      <c r="AH115" s="218"/>
      <c r="AI115" s="218"/>
      <c r="AJ115" s="218"/>
      <c r="AK115" s="218"/>
      <c r="AL115" s="218"/>
      <c r="AM115" s="218"/>
    </row>
    <row r="116" spans="1:39" customFormat="1" hidden="1" x14ac:dyDescent="0.35">
      <c r="A116" s="229">
        <f>SUBTOTAL(3,$D$7:D116)</f>
        <v>17</v>
      </c>
      <c r="B116" s="230"/>
      <c r="C116" s="229" t="s">
        <v>1110</v>
      </c>
      <c r="D116" s="193" t="s">
        <v>487</v>
      </c>
      <c r="E116" s="230" t="s">
        <v>33</v>
      </c>
      <c r="F116" s="231"/>
      <c r="G116" s="231"/>
      <c r="H116" s="231">
        <v>0</v>
      </c>
      <c r="I116" s="231">
        <v>0</v>
      </c>
      <c r="J116" s="231">
        <v>0</v>
      </c>
      <c r="K116" s="231">
        <v>0</v>
      </c>
      <c r="L116" s="231">
        <v>0</v>
      </c>
      <c r="M116" s="231">
        <v>0</v>
      </c>
      <c r="N116" s="231">
        <v>0</v>
      </c>
      <c r="O116" s="231">
        <v>0</v>
      </c>
      <c r="P116" s="231">
        <v>0</v>
      </c>
      <c r="Q116" s="231">
        <v>0</v>
      </c>
      <c r="R116" s="231">
        <v>0</v>
      </c>
      <c r="S116" s="231">
        <f>Table1[[#This Row],[Decembris]]-Table1[[#This Row],[Oktobris]]</f>
        <v>0</v>
      </c>
      <c r="T116" s="229" t="str">
        <f t="shared" si="4"/>
        <v>nemainīga</v>
      </c>
      <c r="U116" s="229" t="str">
        <f t="shared" si="5"/>
        <v>ok</v>
      </c>
      <c r="V116" s="218"/>
      <c r="W116" s="218"/>
      <c r="X116" s="218"/>
      <c r="Y116" s="218"/>
      <c r="Z116" s="218"/>
      <c r="AA116" s="218"/>
      <c r="AB116" s="218"/>
      <c r="AC116" s="218"/>
      <c r="AD116" s="218"/>
      <c r="AE116" s="218"/>
      <c r="AF116" s="218"/>
      <c r="AG116" s="218"/>
      <c r="AH116" s="218"/>
      <c r="AI116" s="218"/>
      <c r="AJ116" s="218"/>
      <c r="AK116" s="218"/>
      <c r="AL116" s="218"/>
      <c r="AM116" s="218"/>
    </row>
    <row r="117" spans="1:39" customFormat="1" hidden="1" x14ac:dyDescent="0.35">
      <c r="A117" s="229">
        <f>SUBTOTAL(3,$D$7:D117)</f>
        <v>17</v>
      </c>
      <c r="B117" s="230"/>
      <c r="C117" s="229" t="s">
        <v>1119</v>
      </c>
      <c r="D117" s="193" t="s">
        <v>491</v>
      </c>
      <c r="E117" s="230">
        <v>3</v>
      </c>
      <c r="F117" s="231"/>
      <c r="G117" s="231"/>
      <c r="H117" s="231">
        <v>0</v>
      </c>
      <c r="I117" s="231">
        <v>0</v>
      </c>
      <c r="J117" s="231">
        <v>0</v>
      </c>
      <c r="K117" s="231">
        <v>0</v>
      </c>
      <c r="L117" s="231">
        <v>-35000</v>
      </c>
      <c r="M117" s="231">
        <v>-42651.63</v>
      </c>
      <c r="N117" s="231">
        <v>-42651.63</v>
      </c>
      <c r="O117" s="231">
        <v>-42651.63</v>
      </c>
      <c r="P117" s="231">
        <v>-42651.63</v>
      </c>
      <c r="Q117" s="231">
        <v>-42651.63</v>
      </c>
      <c r="R117" s="231">
        <v>-42651.63</v>
      </c>
      <c r="S117" s="231">
        <f>Table1[[#This Row],[Decembris]]-Table1[[#This Row],[Oktobris]]</f>
        <v>0</v>
      </c>
      <c r="T117" s="229" t="str">
        <f t="shared" si="4"/>
        <v>nemainīga</v>
      </c>
      <c r="U117" s="229" t="str">
        <f t="shared" si="5"/>
        <v>ok</v>
      </c>
      <c r="V117" s="218"/>
      <c r="W117" s="218"/>
      <c r="X117" s="218"/>
      <c r="Y117" s="218"/>
      <c r="Z117" s="218"/>
      <c r="AA117" s="218"/>
      <c r="AB117" s="218"/>
      <c r="AC117" s="218"/>
      <c r="AD117" s="218"/>
      <c r="AE117" s="218"/>
      <c r="AF117" s="218"/>
      <c r="AG117" s="218"/>
      <c r="AH117" s="218"/>
      <c r="AI117" s="218"/>
      <c r="AJ117" s="218"/>
      <c r="AK117" s="218"/>
      <c r="AL117" s="218"/>
      <c r="AM117" s="218"/>
    </row>
    <row r="118" spans="1:39" customFormat="1" hidden="1" x14ac:dyDescent="0.35">
      <c r="A118" s="229">
        <f>SUBTOTAL(3,$D$7:D118)</f>
        <v>17</v>
      </c>
      <c r="B118" s="230"/>
      <c r="C118" s="229" t="s">
        <v>1125</v>
      </c>
      <c r="D118" s="193" t="s">
        <v>493</v>
      </c>
      <c r="E118" s="230" t="s">
        <v>33</v>
      </c>
      <c r="F118" s="231"/>
      <c r="G118" s="231"/>
      <c r="H118" s="231">
        <v>0</v>
      </c>
      <c r="I118" s="231">
        <v>0</v>
      </c>
      <c r="J118" s="231">
        <v>0</v>
      </c>
      <c r="K118" s="231">
        <v>0</v>
      </c>
      <c r="L118" s="231">
        <v>0</v>
      </c>
      <c r="M118" s="231">
        <v>0</v>
      </c>
      <c r="N118" s="231">
        <v>0</v>
      </c>
      <c r="O118" s="231">
        <v>0</v>
      </c>
      <c r="P118" s="231">
        <v>0</v>
      </c>
      <c r="Q118" s="231">
        <v>0</v>
      </c>
      <c r="R118" s="231">
        <v>0</v>
      </c>
      <c r="S118" s="231">
        <f>Table1[[#This Row],[Decembris]]-Table1[[#This Row],[Oktobris]]</f>
        <v>0</v>
      </c>
      <c r="T118" s="229" t="str">
        <f t="shared" si="4"/>
        <v>nemainīga</v>
      </c>
      <c r="U118" s="229" t="str">
        <f t="shared" si="5"/>
        <v>ok</v>
      </c>
      <c r="V118" s="218"/>
      <c r="W118" s="218"/>
      <c r="X118" s="218"/>
      <c r="Y118" s="218"/>
      <c r="Z118" s="218"/>
      <c r="AA118" s="218"/>
      <c r="AB118" s="218"/>
      <c r="AC118" s="218"/>
      <c r="AD118" s="218"/>
      <c r="AE118" s="218"/>
      <c r="AF118" s="218"/>
      <c r="AG118" s="218"/>
      <c r="AH118" s="218"/>
      <c r="AI118" s="218"/>
      <c r="AJ118" s="218"/>
      <c r="AK118" s="218"/>
      <c r="AL118" s="218"/>
      <c r="AM118" s="218"/>
    </row>
    <row r="119" spans="1:39" customFormat="1" hidden="1" x14ac:dyDescent="0.35">
      <c r="A119" s="229">
        <f>SUBTOTAL(3,$D$7:D119)</f>
        <v>17</v>
      </c>
      <c r="B119" s="230"/>
      <c r="C119" s="229" t="s">
        <v>1126</v>
      </c>
      <c r="D119" s="193" t="s">
        <v>494</v>
      </c>
      <c r="E119" s="230">
        <v>1</v>
      </c>
      <c r="F119" s="231"/>
      <c r="G119" s="231"/>
      <c r="H119" s="231">
        <v>0</v>
      </c>
      <c r="I119" s="231">
        <v>0</v>
      </c>
      <c r="J119" s="231">
        <v>0</v>
      </c>
      <c r="K119" s="231">
        <v>0</v>
      </c>
      <c r="L119" s="231">
        <v>0</v>
      </c>
      <c r="M119" s="231">
        <v>0</v>
      </c>
      <c r="N119" s="231">
        <v>0</v>
      </c>
      <c r="O119" s="231">
        <v>0</v>
      </c>
      <c r="P119" s="231">
        <v>0</v>
      </c>
      <c r="Q119" s="231">
        <v>0</v>
      </c>
      <c r="R119" s="231">
        <v>0</v>
      </c>
      <c r="S119" s="231">
        <f>Table1[[#This Row],[Decembris]]-Table1[[#This Row],[Oktobris]]</f>
        <v>0</v>
      </c>
      <c r="T119" s="229" t="str">
        <f t="shared" si="4"/>
        <v>nemainīga</v>
      </c>
      <c r="U119" s="229" t="str">
        <f t="shared" si="5"/>
        <v>ok</v>
      </c>
      <c r="V119" s="218"/>
      <c r="W119" s="218"/>
      <c r="X119" s="218"/>
      <c r="Y119" s="218"/>
      <c r="Z119" s="218"/>
      <c r="AA119" s="218"/>
      <c r="AB119" s="218"/>
      <c r="AC119" s="218"/>
      <c r="AD119" s="218"/>
      <c r="AE119" s="218"/>
      <c r="AF119" s="218"/>
      <c r="AG119" s="218"/>
      <c r="AH119" s="218"/>
      <c r="AI119" s="218"/>
      <c r="AJ119" s="218"/>
      <c r="AK119" s="218"/>
      <c r="AL119" s="218"/>
      <c r="AM119" s="218"/>
    </row>
    <row r="120" spans="1:39" customFormat="1" hidden="1" x14ac:dyDescent="0.35">
      <c r="A120" s="229">
        <f>SUBTOTAL(3,$D$7:D120)</f>
        <v>17</v>
      </c>
      <c r="B120" s="230"/>
      <c r="C120" s="229" t="s">
        <v>1133</v>
      </c>
      <c r="D120" s="193" t="s">
        <v>497</v>
      </c>
      <c r="E120" s="230">
        <v>1</v>
      </c>
      <c r="F120" s="231"/>
      <c r="G120" s="231"/>
      <c r="H120" s="231">
        <v>0</v>
      </c>
      <c r="I120" s="231">
        <v>0</v>
      </c>
      <c r="J120" s="231">
        <v>0</v>
      </c>
      <c r="K120" s="231">
        <v>0</v>
      </c>
      <c r="L120" s="231">
        <v>0</v>
      </c>
      <c r="M120" s="231">
        <v>0</v>
      </c>
      <c r="N120" s="231">
        <v>0</v>
      </c>
      <c r="O120" s="231">
        <v>0</v>
      </c>
      <c r="P120" s="231">
        <v>0</v>
      </c>
      <c r="Q120" s="231">
        <v>0</v>
      </c>
      <c r="R120" s="231">
        <v>0</v>
      </c>
      <c r="S120" s="231">
        <f>Table1[[#This Row],[Decembris]]-Table1[[#This Row],[Oktobris]]</f>
        <v>0</v>
      </c>
      <c r="T120" s="229" t="str">
        <f t="shared" si="4"/>
        <v>nemainīga</v>
      </c>
      <c r="U120" s="229" t="str">
        <f t="shared" si="5"/>
        <v>ok</v>
      </c>
      <c r="V120" s="218"/>
      <c r="W120" s="218"/>
      <c r="X120" s="218"/>
      <c r="Y120" s="218"/>
      <c r="Z120" s="218"/>
      <c r="AA120" s="218"/>
      <c r="AB120" s="218"/>
      <c r="AC120" s="218"/>
      <c r="AD120" s="218"/>
      <c r="AE120" s="218"/>
      <c r="AF120" s="218"/>
      <c r="AG120" s="218"/>
      <c r="AH120" s="218"/>
      <c r="AI120" s="218"/>
      <c r="AJ120" s="218"/>
      <c r="AK120" s="218"/>
      <c r="AL120" s="218"/>
      <c r="AM120" s="218"/>
    </row>
    <row r="121" spans="1:39" customFormat="1" hidden="1" x14ac:dyDescent="0.35">
      <c r="A121" s="229">
        <f>SUBTOTAL(3,$D$7:D121)</f>
        <v>17</v>
      </c>
      <c r="B121" s="230"/>
      <c r="C121" s="229" t="s">
        <v>1135</v>
      </c>
      <c r="D121" s="193" t="s">
        <v>497</v>
      </c>
      <c r="E121" s="230">
        <v>3</v>
      </c>
      <c r="F121" s="231"/>
      <c r="G121" s="231"/>
      <c r="H121" s="231">
        <v>0</v>
      </c>
      <c r="I121" s="231">
        <v>0</v>
      </c>
      <c r="J121" s="231">
        <v>0</v>
      </c>
      <c r="K121" s="231">
        <v>0</v>
      </c>
      <c r="L121" s="231">
        <v>0</v>
      </c>
      <c r="M121" s="231">
        <v>0</v>
      </c>
      <c r="N121" s="231">
        <v>0</v>
      </c>
      <c r="O121" s="231">
        <v>0</v>
      </c>
      <c r="P121" s="231">
        <v>0</v>
      </c>
      <c r="Q121" s="231">
        <v>0</v>
      </c>
      <c r="R121" s="231">
        <v>0</v>
      </c>
      <c r="S121" s="231">
        <f>Table1[[#This Row],[Decembris]]-Table1[[#This Row],[Oktobris]]</f>
        <v>0</v>
      </c>
      <c r="T121" s="229" t="str">
        <f t="shared" si="4"/>
        <v>nemainīga</v>
      </c>
      <c r="U121" s="229" t="str">
        <f t="shared" si="5"/>
        <v>ok</v>
      </c>
      <c r="V121" s="218"/>
      <c r="W121" s="218"/>
      <c r="X121" s="218"/>
      <c r="Y121" s="218"/>
      <c r="Z121" s="218"/>
      <c r="AA121" s="218"/>
      <c r="AB121" s="218"/>
      <c r="AC121" s="218"/>
      <c r="AD121" s="218"/>
      <c r="AE121" s="218"/>
      <c r="AF121" s="218"/>
      <c r="AG121" s="218"/>
      <c r="AH121" s="218"/>
      <c r="AI121" s="218"/>
      <c r="AJ121" s="218"/>
      <c r="AK121" s="218"/>
      <c r="AL121" s="218"/>
      <c r="AM121" s="218"/>
    </row>
    <row r="122" spans="1:39" customFormat="1" hidden="1" x14ac:dyDescent="0.35">
      <c r="A122" s="217">
        <f>SUBTOTAL(3,$D$7:D133)</f>
        <v>18</v>
      </c>
      <c r="B122" s="230"/>
      <c r="C122" s="229" t="s">
        <v>1137</v>
      </c>
      <c r="D122" s="193" t="s">
        <v>499</v>
      </c>
      <c r="E122" s="230" t="s">
        <v>33</v>
      </c>
      <c r="F122" s="231"/>
      <c r="G122" s="231"/>
      <c r="H122" s="231">
        <v>0</v>
      </c>
      <c r="I122" s="231">
        <v>0</v>
      </c>
      <c r="J122" s="231">
        <v>0</v>
      </c>
      <c r="K122" s="231">
        <v>0</v>
      </c>
      <c r="L122" s="231">
        <v>0</v>
      </c>
      <c r="M122" s="231">
        <v>0</v>
      </c>
      <c r="N122" s="231">
        <v>0</v>
      </c>
      <c r="O122" s="231">
        <v>0</v>
      </c>
      <c r="P122" s="231">
        <v>0</v>
      </c>
      <c r="Q122" s="231">
        <v>0</v>
      </c>
      <c r="R122" s="231">
        <v>0</v>
      </c>
      <c r="S122" s="231">
        <f>Table1[[#This Row],[Decembris]]-Table1[[#This Row],[Oktobris]]</f>
        <v>0</v>
      </c>
      <c r="T122" s="229" t="str">
        <f t="shared" si="4"/>
        <v>nemainīga</v>
      </c>
      <c r="U122" s="229" t="str">
        <f t="shared" si="5"/>
        <v>ok</v>
      </c>
      <c r="V122" s="218"/>
      <c r="W122" s="218"/>
      <c r="X122" s="218"/>
      <c r="Y122" s="218"/>
      <c r="Z122" s="218"/>
      <c r="AA122" s="218"/>
      <c r="AB122" s="218"/>
      <c r="AC122" s="218"/>
      <c r="AD122" s="218"/>
      <c r="AE122" s="218"/>
      <c r="AF122" s="218"/>
      <c r="AG122" s="218"/>
      <c r="AH122" s="218"/>
      <c r="AI122" s="218"/>
      <c r="AJ122" s="218"/>
      <c r="AK122" s="218"/>
      <c r="AL122" s="218"/>
      <c r="AM122" s="218"/>
    </row>
    <row r="123" spans="1:39" customFormat="1" hidden="1" x14ac:dyDescent="0.35">
      <c r="A123" s="229">
        <f>SUBTOTAL(3,$D$7:D123)</f>
        <v>17</v>
      </c>
      <c r="B123" s="230"/>
      <c r="C123" s="229" t="s">
        <v>1139</v>
      </c>
      <c r="D123" s="193" t="s">
        <v>500</v>
      </c>
      <c r="E123" s="230">
        <v>2</v>
      </c>
      <c r="F123" s="231"/>
      <c r="G123" s="231"/>
      <c r="H123" s="231">
        <v>0</v>
      </c>
      <c r="I123" s="231">
        <v>0</v>
      </c>
      <c r="J123" s="231">
        <v>0</v>
      </c>
      <c r="K123" s="231">
        <v>-145323.84</v>
      </c>
      <c r="L123" s="231">
        <v>-145323.84</v>
      </c>
      <c r="M123" s="231">
        <v>-145323.84</v>
      </c>
      <c r="N123" s="231">
        <v>-145323.84</v>
      </c>
      <c r="O123" s="231">
        <v>-145323.84</v>
      </c>
      <c r="P123" s="231">
        <v>-145323.84</v>
      </c>
      <c r="Q123" s="231">
        <v>-145323.84</v>
      </c>
      <c r="R123" s="231">
        <v>-145323.84</v>
      </c>
      <c r="S123" s="231">
        <f>Table1[[#This Row],[Decembris]]-Table1[[#This Row],[Oktobris]]</f>
        <v>0</v>
      </c>
      <c r="T123" s="229" t="str">
        <f t="shared" si="4"/>
        <v>nemainīga</v>
      </c>
      <c r="U123" s="229" t="str">
        <f t="shared" si="5"/>
        <v>ok</v>
      </c>
      <c r="V123" s="218"/>
      <c r="W123" s="218"/>
      <c r="X123" s="218"/>
      <c r="Y123" s="218"/>
      <c r="Z123" s="218"/>
      <c r="AA123" s="218"/>
      <c r="AB123" s="218"/>
      <c r="AC123" s="218"/>
      <c r="AD123" s="218"/>
      <c r="AE123" s="218"/>
      <c r="AF123" s="218"/>
      <c r="AG123" s="218"/>
      <c r="AH123" s="218"/>
      <c r="AI123" s="218"/>
      <c r="AJ123" s="218"/>
      <c r="AK123" s="218"/>
      <c r="AL123" s="218"/>
      <c r="AM123" s="218"/>
    </row>
    <row r="124" spans="1:39" customFormat="1" hidden="1" x14ac:dyDescent="0.35">
      <c r="A124" s="229">
        <f>SUBTOTAL(3,$D$7:D124)</f>
        <v>17</v>
      </c>
      <c r="B124" s="230"/>
      <c r="C124" s="229" t="s">
        <v>1145</v>
      </c>
      <c r="D124" s="193" t="s">
        <v>502</v>
      </c>
      <c r="E124" s="230">
        <v>3</v>
      </c>
      <c r="F124" s="231"/>
      <c r="G124" s="231"/>
      <c r="H124" s="231">
        <v>0</v>
      </c>
      <c r="I124" s="231">
        <v>0</v>
      </c>
      <c r="J124" s="231">
        <v>0</v>
      </c>
      <c r="K124" s="231">
        <v>0</v>
      </c>
      <c r="L124" s="231">
        <v>0</v>
      </c>
      <c r="M124" s="231">
        <v>0</v>
      </c>
      <c r="N124" s="231">
        <v>0</v>
      </c>
      <c r="O124" s="231">
        <v>0</v>
      </c>
      <c r="P124" s="231">
        <v>0</v>
      </c>
      <c r="Q124" s="231">
        <v>0</v>
      </c>
      <c r="R124" s="231">
        <v>0</v>
      </c>
      <c r="S124" s="231">
        <f>Table1[[#This Row],[Decembris]]-Table1[[#This Row],[Oktobris]]</f>
        <v>0</v>
      </c>
      <c r="T124" s="229" t="str">
        <f t="shared" si="4"/>
        <v>nemainīga</v>
      </c>
      <c r="U124" s="229" t="str">
        <f t="shared" si="5"/>
        <v>ok</v>
      </c>
      <c r="V124" s="218"/>
      <c r="W124" s="218"/>
      <c r="X124" s="218"/>
      <c r="Y124" s="218"/>
      <c r="Z124" s="218"/>
      <c r="AA124" s="218"/>
      <c r="AB124" s="218"/>
      <c r="AC124" s="218"/>
      <c r="AD124" s="218"/>
      <c r="AE124" s="218"/>
      <c r="AF124" s="218"/>
      <c r="AG124" s="218"/>
      <c r="AH124" s="218"/>
      <c r="AI124" s="218"/>
      <c r="AJ124" s="218"/>
      <c r="AK124" s="218"/>
      <c r="AL124" s="218"/>
      <c r="AM124" s="218"/>
    </row>
    <row r="125" spans="1:39" customFormat="1" hidden="1" x14ac:dyDescent="0.35">
      <c r="A125" s="229">
        <f>SUBTOTAL(3,$D$7:D125)</f>
        <v>17</v>
      </c>
      <c r="B125" s="230"/>
      <c r="C125" s="229" t="s">
        <v>1147</v>
      </c>
      <c r="D125" s="193" t="s">
        <v>503</v>
      </c>
      <c r="E125" s="230" t="s">
        <v>33</v>
      </c>
      <c r="F125" s="231"/>
      <c r="G125" s="231"/>
      <c r="H125" s="231">
        <v>0</v>
      </c>
      <c r="I125" s="231">
        <v>0</v>
      </c>
      <c r="J125" s="231">
        <v>0</v>
      </c>
      <c r="K125" s="231">
        <v>0</v>
      </c>
      <c r="L125" s="231">
        <v>0</v>
      </c>
      <c r="M125" s="231">
        <v>0</v>
      </c>
      <c r="N125" s="231">
        <v>0</v>
      </c>
      <c r="O125" s="231">
        <v>0</v>
      </c>
      <c r="P125" s="231">
        <v>0</v>
      </c>
      <c r="Q125" s="231">
        <v>0</v>
      </c>
      <c r="R125" s="231">
        <v>0</v>
      </c>
      <c r="S125" s="231">
        <f>Table1[[#This Row],[Decembris]]-Table1[[#This Row],[Oktobris]]</f>
        <v>0</v>
      </c>
      <c r="T125" s="229" t="str">
        <f t="shared" si="4"/>
        <v>nemainīga</v>
      </c>
      <c r="U125" s="229" t="str">
        <f t="shared" si="5"/>
        <v>ok</v>
      </c>
      <c r="V125" s="218"/>
      <c r="W125" s="218"/>
      <c r="X125" s="218"/>
      <c r="Y125" s="218"/>
      <c r="Z125" s="218"/>
      <c r="AA125" s="218"/>
      <c r="AB125" s="218"/>
      <c r="AC125" s="218"/>
      <c r="AD125" s="218"/>
      <c r="AE125" s="218"/>
      <c r="AF125" s="218"/>
      <c r="AG125" s="218"/>
      <c r="AH125" s="218"/>
      <c r="AI125" s="218"/>
      <c r="AJ125" s="218"/>
      <c r="AK125" s="218"/>
      <c r="AL125" s="218"/>
      <c r="AM125" s="218"/>
    </row>
    <row r="126" spans="1:39" customFormat="1" hidden="1" x14ac:dyDescent="0.35">
      <c r="A126" s="229">
        <f>SUBTOTAL(3,$D$7:D126)</f>
        <v>17</v>
      </c>
      <c r="B126" s="230"/>
      <c r="C126" s="229" t="s">
        <v>1373</v>
      </c>
      <c r="D126" s="193" t="s">
        <v>1328</v>
      </c>
      <c r="E126" s="230" t="s">
        <v>33</v>
      </c>
      <c r="F126" s="231"/>
      <c r="G126" s="231"/>
      <c r="H126" s="231">
        <v>0</v>
      </c>
      <c r="I126" s="231">
        <v>0</v>
      </c>
      <c r="J126" s="231">
        <v>0</v>
      </c>
      <c r="K126" s="231">
        <v>0</v>
      </c>
      <c r="L126" s="231">
        <v>0</v>
      </c>
      <c r="M126" s="231">
        <v>0</v>
      </c>
      <c r="N126" s="231">
        <v>0</v>
      </c>
      <c r="O126" s="231">
        <v>0</v>
      </c>
      <c r="P126" s="231">
        <v>0</v>
      </c>
      <c r="Q126" s="231">
        <v>0</v>
      </c>
      <c r="R126" s="231">
        <v>0</v>
      </c>
      <c r="S126" s="231">
        <f>Table1[[#This Row],[Decembris]]-Table1[[#This Row],[Oktobris]]</f>
        <v>0</v>
      </c>
      <c r="T126" s="229" t="str">
        <f t="shared" si="4"/>
        <v>nemainīga</v>
      </c>
      <c r="U126" s="229" t="str">
        <f t="shared" si="5"/>
        <v>ok</v>
      </c>
      <c r="V126" s="218"/>
      <c r="W126" s="218"/>
      <c r="X126" s="218"/>
      <c r="Y126" s="218"/>
      <c r="Z126" s="218"/>
      <c r="AA126" s="218"/>
      <c r="AB126" s="218"/>
      <c r="AC126" s="218"/>
      <c r="AD126" s="218"/>
      <c r="AE126" s="218"/>
      <c r="AF126" s="218"/>
      <c r="AG126" s="218"/>
      <c r="AH126" s="218"/>
      <c r="AI126" s="218"/>
      <c r="AJ126" s="218"/>
      <c r="AK126" s="218"/>
      <c r="AL126" s="218"/>
      <c r="AM126" s="218"/>
    </row>
    <row r="127" spans="1:39" customFormat="1" x14ac:dyDescent="0.35">
      <c r="A127" s="229">
        <f>SUBTOTAL(3,$D$7:D127)</f>
        <v>18</v>
      </c>
      <c r="B127" s="230"/>
      <c r="C127" s="229" t="s">
        <v>1283</v>
      </c>
      <c r="D127" s="193" t="s">
        <v>1284</v>
      </c>
      <c r="E127" s="230" t="s">
        <v>33</v>
      </c>
      <c r="F127" s="231"/>
      <c r="G127" s="231"/>
      <c r="H127" s="231">
        <v>-355823.49</v>
      </c>
      <c r="I127" s="231">
        <v>-380092.25</v>
      </c>
      <c r="J127" s="231">
        <v>-173956.99</v>
      </c>
      <c r="K127" s="231">
        <v>-145768.29999999999</v>
      </c>
      <c r="L127" s="231">
        <v>-798257.91000000015</v>
      </c>
      <c r="M127" s="231">
        <v>-688531.41000000015</v>
      </c>
      <c r="N127" s="231">
        <v>-498193.01000000013</v>
      </c>
      <c r="O127" s="231">
        <v>-616076.8600000001</v>
      </c>
      <c r="P127" s="231">
        <v>-1184873.5</v>
      </c>
      <c r="Q127" s="231">
        <v>-1074438.5000000002</v>
      </c>
      <c r="R127" s="231">
        <v>-1155482.4000000001</v>
      </c>
      <c r="S127" s="231">
        <f>Table1[[#This Row],[Decembris]]-Table1[[#This Row],[Oktobris]]</f>
        <v>29391.09999999986</v>
      </c>
      <c r="T127" s="229" t="str">
        <f t="shared" si="4"/>
        <v>mainīga</v>
      </c>
      <c r="U127" s="229" t="str">
        <f t="shared" si="5"/>
        <v>trīs pēdējos mēnešus izpilde ir lielāka par -200 tūkst.</v>
      </c>
      <c r="V127" s="218"/>
      <c r="W127" s="218"/>
      <c r="X127" s="218"/>
      <c r="Y127" s="218"/>
      <c r="Z127" s="218"/>
      <c r="AA127" s="218"/>
      <c r="AB127" s="218"/>
      <c r="AC127" s="218"/>
      <c r="AD127" s="218"/>
      <c r="AE127" s="218"/>
      <c r="AF127" s="218"/>
      <c r="AG127" s="218"/>
      <c r="AH127" s="218"/>
      <c r="AI127" s="218"/>
      <c r="AJ127" s="218"/>
      <c r="AK127" s="218"/>
      <c r="AL127" s="218"/>
      <c r="AM127" s="218"/>
    </row>
    <row r="128" spans="1:39" customFormat="1" hidden="1" x14ac:dyDescent="0.35">
      <c r="A128" s="229">
        <f>SUBTOTAL(3,$D$7:D128)</f>
        <v>18</v>
      </c>
      <c r="B128" s="230"/>
      <c r="C128" s="229" t="s">
        <v>1168</v>
      </c>
      <c r="D128" s="193" t="s">
        <v>515</v>
      </c>
      <c r="E128" s="230" t="s">
        <v>33</v>
      </c>
      <c r="F128" s="231"/>
      <c r="G128" s="231"/>
      <c r="H128" s="231">
        <v>0</v>
      </c>
      <c r="I128" s="231">
        <v>0</v>
      </c>
      <c r="J128" s="231">
        <v>0</v>
      </c>
      <c r="K128" s="231">
        <v>0</v>
      </c>
      <c r="L128" s="231">
        <v>0</v>
      </c>
      <c r="M128" s="231">
        <v>0</v>
      </c>
      <c r="N128" s="231">
        <v>0</v>
      </c>
      <c r="O128" s="231">
        <v>0</v>
      </c>
      <c r="P128" s="231">
        <v>0</v>
      </c>
      <c r="Q128" s="231">
        <v>0</v>
      </c>
      <c r="R128" s="231">
        <v>0</v>
      </c>
      <c r="S128" s="231">
        <f>Table1[[#This Row],[Decembris]]-Table1[[#This Row],[Oktobris]]</f>
        <v>0</v>
      </c>
      <c r="T128" s="229" t="str">
        <f t="shared" si="4"/>
        <v>nemainīga</v>
      </c>
      <c r="U128" s="229" t="str">
        <f t="shared" si="5"/>
        <v>ok</v>
      </c>
      <c r="V128" s="218"/>
      <c r="W128" s="218"/>
      <c r="X128" s="218"/>
      <c r="Y128" s="218"/>
      <c r="Z128" s="218"/>
      <c r="AA128" s="218"/>
      <c r="AB128" s="218"/>
      <c r="AC128" s="218"/>
      <c r="AD128" s="218"/>
      <c r="AE128" s="218"/>
      <c r="AF128" s="218"/>
      <c r="AG128" s="218"/>
      <c r="AH128" s="218"/>
      <c r="AI128" s="218"/>
      <c r="AJ128" s="218"/>
      <c r="AK128" s="218"/>
      <c r="AL128" s="218"/>
      <c r="AM128" s="218"/>
    </row>
    <row r="129" spans="1:39" customFormat="1" hidden="1" x14ac:dyDescent="0.35">
      <c r="A129" s="229">
        <f>SUBTOTAL(3,$D$7:D129)</f>
        <v>18</v>
      </c>
      <c r="B129" s="230"/>
      <c r="C129" s="229" t="s">
        <v>1169</v>
      </c>
      <c r="D129" s="193" t="s">
        <v>516</v>
      </c>
      <c r="E129" s="230" t="s">
        <v>33</v>
      </c>
      <c r="F129" s="231"/>
      <c r="G129" s="231"/>
      <c r="H129" s="231">
        <v>0</v>
      </c>
      <c r="I129" s="231">
        <v>0</v>
      </c>
      <c r="J129" s="231">
        <v>0</v>
      </c>
      <c r="K129" s="231">
        <v>0</v>
      </c>
      <c r="L129" s="231">
        <v>0</v>
      </c>
      <c r="M129" s="231">
        <v>0</v>
      </c>
      <c r="N129" s="231">
        <v>0</v>
      </c>
      <c r="O129" s="231">
        <v>0</v>
      </c>
      <c r="P129" s="231">
        <v>0</v>
      </c>
      <c r="Q129" s="231">
        <v>0</v>
      </c>
      <c r="R129" s="231">
        <v>0</v>
      </c>
      <c r="S129" s="231">
        <f>Table1[[#This Row],[Decembris]]-Table1[[#This Row],[Oktobris]]</f>
        <v>0</v>
      </c>
      <c r="T129" s="229" t="str">
        <f t="shared" si="4"/>
        <v>nemainīga</v>
      </c>
      <c r="U129" s="229" t="str">
        <f t="shared" si="5"/>
        <v>ok</v>
      </c>
      <c r="V129" s="218"/>
      <c r="W129" s="218"/>
      <c r="X129" s="218"/>
      <c r="Y129" s="218"/>
      <c r="Z129" s="218"/>
      <c r="AA129" s="218"/>
      <c r="AB129" s="218"/>
      <c r="AC129" s="218"/>
      <c r="AD129" s="218"/>
      <c r="AE129" s="218"/>
      <c r="AF129" s="218"/>
      <c r="AG129" s="218"/>
      <c r="AH129" s="218"/>
      <c r="AI129" s="218"/>
      <c r="AJ129" s="218"/>
      <c r="AK129" s="218"/>
      <c r="AL129" s="218"/>
      <c r="AM129" s="218"/>
    </row>
    <row r="130" spans="1:39" customFormat="1" hidden="1" x14ac:dyDescent="0.35">
      <c r="A130" s="229">
        <f>SUBTOTAL(3,$D$7:D130)</f>
        <v>18</v>
      </c>
      <c r="B130" s="230"/>
      <c r="C130" s="229" t="s">
        <v>1176</v>
      </c>
      <c r="D130" s="193" t="s">
        <v>522</v>
      </c>
      <c r="E130" s="230" t="s">
        <v>33</v>
      </c>
      <c r="F130" s="231"/>
      <c r="G130" s="231"/>
      <c r="H130" s="231">
        <v>0</v>
      </c>
      <c r="I130" s="231">
        <v>0</v>
      </c>
      <c r="J130" s="231">
        <v>0</v>
      </c>
      <c r="K130" s="231">
        <v>0</v>
      </c>
      <c r="L130" s="231">
        <v>0</v>
      </c>
      <c r="M130" s="231">
        <v>0</v>
      </c>
      <c r="N130" s="231">
        <v>0</v>
      </c>
      <c r="O130" s="231">
        <v>0</v>
      </c>
      <c r="P130" s="231">
        <v>0</v>
      </c>
      <c r="Q130" s="231">
        <v>0</v>
      </c>
      <c r="R130" s="231">
        <v>0</v>
      </c>
      <c r="S130" s="231">
        <f>Table1[[#This Row],[Decembris]]-Table1[[#This Row],[Oktobris]]</f>
        <v>0</v>
      </c>
      <c r="T130" s="229" t="str">
        <f t="shared" si="4"/>
        <v>nemainīga</v>
      </c>
      <c r="U130" s="229" t="str">
        <f t="shared" si="5"/>
        <v>ok</v>
      </c>
      <c r="V130" s="218"/>
      <c r="W130" s="218"/>
      <c r="X130" s="218"/>
      <c r="Y130" s="218"/>
      <c r="Z130" s="218"/>
      <c r="AA130" s="218"/>
      <c r="AB130" s="218"/>
      <c r="AC130" s="218"/>
      <c r="AD130" s="218"/>
      <c r="AE130" s="218"/>
      <c r="AF130" s="218"/>
      <c r="AG130" s="218"/>
      <c r="AH130" s="218"/>
      <c r="AI130" s="218"/>
      <c r="AJ130" s="218"/>
      <c r="AK130" s="218"/>
      <c r="AL130" s="218"/>
      <c r="AM130" s="218"/>
    </row>
    <row r="131" spans="1:39" customFormat="1" hidden="1" x14ac:dyDescent="0.35">
      <c r="A131" s="229">
        <f>SUBTOTAL(3,$D$7:D131)</f>
        <v>18</v>
      </c>
      <c r="B131" s="230"/>
      <c r="C131" s="229" t="s">
        <v>1182</v>
      </c>
      <c r="D131" s="193" t="s">
        <v>528</v>
      </c>
      <c r="E131" s="230" t="s">
        <v>33</v>
      </c>
      <c r="F131" s="231"/>
      <c r="G131" s="231"/>
      <c r="H131" s="231">
        <v>0</v>
      </c>
      <c r="I131" s="231">
        <v>0</v>
      </c>
      <c r="J131" s="231">
        <v>0</v>
      </c>
      <c r="K131" s="231">
        <v>0</v>
      </c>
      <c r="L131" s="231">
        <v>0</v>
      </c>
      <c r="M131" s="231">
        <v>0</v>
      </c>
      <c r="N131" s="231">
        <v>0</v>
      </c>
      <c r="O131" s="231">
        <v>0</v>
      </c>
      <c r="P131" s="231">
        <v>0</v>
      </c>
      <c r="Q131" s="231">
        <v>0</v>
      </c>
      <c r="R131" s="231">
        <v>0</v>
      </c>
      <c r="S131" s="231">
        <f>Table1[[#This Row],[Decembris]]-Table1[[#This Row],[Oktobris]]</f>
        <v>0</v>
      </c>
      <c r="T131" s="229" t="str">
        <f t="shared" si="4"/>
        <v>nemainīga</v>
      </c>
      <c r="U131" s="229" t="str">
        <f t="shared" si="5"/>
        <v>ok</v>
      </c>
      <c r="V131" s="218"/>
      <c r="W131" s="218"/>
      <c r="X131" s="218"/>
      <c r="Y131" s="218"/>
      <c r="Z131" s="218"/>
      <c r="AA131" s="218"/>
      <c r="AB131" s="218"/>
      <c r="AC131" s="218"/>
      <c r="AD131" s="218"/>
      <c r="AE131" s="218"/>
      <c r="AF131" s="218"/>
      <c r="AG131" s="218"/>
      <c r="AH131" s="218"/>
      <c r="AI131" s="218"/>
      <c r="AJ131" s="218"/>
      <c r="AK131" s="218"/>
      <c r="AL131" s="218"/>
      <c r="AM131" s="218"/>
    </row>
    <row r="132" spans="1:39" customFormat="1" hidden="1" x14ac:dyDescent="0.35">
      <c r="A132" s="229">
        <f>SUBTOTAL(3,$D$7:D132)</f>
        <v>18</v>
      </c>
      <c r="B132" s="230"/>
      <c r="C132" s="229" t="s">
        <v>1182</v>
      </c>
      <c r="D132" s="193" t="s">
        <v>528</v>
      </c>
      <c r="E132" s="230" t="s">
        <v>33</v>
      </c>
      <c r="F132" s="231"/>
      <c r="G132" s="231"/>
      <c r="H132" s="231">
        <v>0</v>
      </c>
      <c r="I132" s="231">
        <v>0</v>
      </c>
      <c r="J132" s="231">
        <v>0</v>
      </c>
      <c r="K132" s="231">
        <v>0</v>
      </c>
      <c r="L132" s="231">
        <v>0</v>
      </c>
      <c r="M132" s="231">
        <v>0</v>
      </c>
      <c r="N132" s="231">
        <v>0</v>
      </c>
      <c r="O132" s="231">
        <v>0</v>
      </c>
      <c r="P132" s="231">
        <v>0</v>
      </c>
      <c r="Q132" s="231">
        <v>0</v>
      </c>
      <c r="R132" s="231">
        <v>0</v>
      </c>
      <c r="S132" s="231">
        <f>Table1[[#This Row],[Decembris]]-Table1[[#This Row],[Oktobris]]</f>
        <v>0</v>
      </c>
      <c r="T132" s="229" t="str">
        <f t="shared" si="4"/>
        <v>nemainīga</v>
      </c>
      <c r="U132" s="229" t="str">
        <f t="shared" si="5"/>
        <v>ok</v>
      </c>
      <c r="V132" s="218"/>
      <c r="W132" s="218"/>
      <c r="X132" s="218"/>
      <c r="Y132" s="218"/>
      <c r="Z132" s="218"/>
      <c r="AA132" s="218"/>
      <c r="AB132" s="218"/>
      <c r="AC132" s="218"/>
      <c r="AD132" s="218"/>
      <c r="AE132" s="218"/>
      <c r="AF132" s="218"/>
      <c r="AG132" s="218"/>
      <c r="AH132" s="218"/>
      <c r="AI132" s="218"/>
      <c r="AJ132" s="218"/>
      <c r="AK132" s="218"/>
      <c r="AL132" s="218"/>
      <c r="AM132" s="218"/>
    </row>
    <row r="133" spans="1:39" customFormat="1" hidden="1" x14ac:dyDescent="0.35">
      <c r="A133" s="229">
        <f>SUBTOTAL(3,$D$7:D133)</f>
        <v>18</v>
      </c>
      <c r="B133" s="230"/>
      <c r="C133" s="229" t="s">
        <v>1184</v>
      </c>
      <c r="D133" s="193" t="s">
        <v>530</v>
      </c>
      <c r="E133" s="230" t="s">
        <v>33</v>
      </c>
      <c r="F133" s="231"/>
      <c r="G133" s="231"/>
      <c r="H133" s="231">
        <v>0</v>
      </c>
      <c r="I133" s="231">
        <v>0</v>
      </c>
      <c r="J133" s="231">
        <v>0</v>
      </c>
      <c r="K133" s="231">
        <v>0</v>
      </c>
      <c r="L133" s="231">
        <v>0</v>
      </c>
      <c r="M133" s="231">
        <v>0</v>
      </c>
      <c r="N133" s="231">
        <v>0</v>
      </c>
      <c r="O133" s="231">
        <v>0</v>
      </c>
      <c r="P133" s="231">
        <v>0</v>
      </c>
      <c r="Q133" s="231">
        <v>0</v>
      </c>
      <c r="R133" s="231">
        <v>0</v>
      </c>
      <c r="S133" s="231">
        <f>Table1[[#This Row],[Decembris]]-Table1[[#This Row],[Oktobris]]</f>
        <v>0</v>
      </c>
      <c r="T133" s="229" t="str">
        <f t="shared" si="4"/>
        <v>nemainīga</v>
      </c>
      <c r="U133" s="229" t="str">
        <f t="shared" si="5"/>
        <v>ok</v>
      </c>
      <c r="V133" s="218"/>
      <c r="W133" s="218"/>
      <c r="X133" s="218"/>
      <c r="Y133" s="218"/>
      <c r="Z133" s="218"/>
      <c r="AA133" s="218"/>
      <c r="AB133" s="218"/>
      <c r="AC133" s="218"/>
      <c r="AD133" s="218"/>
      <c r="AE133" s="218"/>
      <c r="AF133" s="218"/>
      <c r="AG133" s="218"/>
      <c r="AH133" s="218"/>
      <c r="AI133" s="218"/>
      <c r="AJ133" s="218"/>
      <c r="AK133" s="218"/>
      <c r="AL133" s="218"/>
      <c r="AM133" s="218"/>
    </row>
    <row r="134" spans="1:39" customFormat="1" hidden="1" x14ac:dyDescent="0.35">
      <c r="A134" s="229">
        <f>SUBTOTAL(3,$D$7:D134)</f>
        <v>18</v>
      </c>
      <c r="B134" s="230"/>
      <c r="C134" s="229" t="s">
        <v>1186</v>
      </c>
      <c r="D134" s="193" t="s">
        <v>532</v>
      </c>
      <c r="E134" s="230" t="s">
        <v>33</v>
      </c>
      <c r="F134" s="231"/>
      <c r="G134" s="231"/>
      <c r="H134" s="231">
        <v>0</v>
      </c>
      <c r="I134" s="231">
        <v>0</v>
      </c>
      <c r="J134" s="231">
        <v>0</v>
      </c>
      <c r="K134" s="231">
        <v>0</v>
      </c>
      <c r="L134" s="231">
        <v>0</v>
      </c>
      <c r="M134" s="231">
        <v>0</v>
      </c>
      <c r="N134" s="231">
        <v>0</v>
      </c>
      <c r="O134" s="231">
        <v>0</v>
      </c>
      <c r="P134" s="231">
        <v>0</v>
      </c>
      <c r="Q134" s="231">
        <v>0</v>
      </c>
      <c r="R134" s="231">
        <v>0</v>
      </c>
      <c r="S134" s="231">
        <f>Table1[[#This Row],[Decembris]]-Table1[[#This Row],[Oktobris]]</f>
        <v>0</v>
      </c>
      <c r="T134" s="229" t="str">
        <f t="shared" si="4"/>
        <v>nemainīga</v>
      </c>
      <c r="U134" s="229" t="str">
        <f t="shared" si="5"/>
        <v>ok</v>
      </c>
      <c r="V134" s="218"/>
      <c r="W134" s="218"/>
      <c r="X134" s="218"/>
      <c r="Y134" s="218"/>
      <c r="Z134" s="218"/>
      <c r="AA134" s="218"/>
      <c r="AB134" s="218"/>
      <c r="AC134" s="218"/>
      <c r="AD134" s="218"/>
      <c r="AE134" s="218"/>
      <c r="AF134" s="218"/>
      <c r="AG134" s="218"/>
      <c r="AH134" s="218"/>
      <c r="AI134" s="218"/>
      <c r="AJ134" s="218"/>
      <c r="AK134" s="218"/>
      <c r="AL134" s="218"/>
      <c r="AM134" s="218"/>
    </row>
    <row r="135" spans="1:39" customFormat="1" hidden="1" x14ac:dyDescent="0.35">
      <c r="A135" s="229">
        <f>SUBTOTAL(3,$D$7:D135)</f>
        <v>18</v>
      </c>
      <c r="B135" s="230"/>
      <c r="C135" s="229" t="s">
        <v>1190</v>
      </c>
      <c r="D135" s="193" t="s">
        <v>534</v>
      </c>
      <c r="E135" s="230">
        <v>3</v>
      </c>
      <c r="F135" s="231"/>
      <c r="G135" s="231"/>
      <c r="H135" s="231">
        <v>0</v>
      </c>
      <c r="I135" s="231">
        <v>0</v>
      </c>
      <c r="J135" s="231">
        <v>0</v>
      </c>
      <c r="K135" s="231">
        <v>0</v>
      </c>
      <c r="L135" s="231">
        <v>0</v>
      </c>
      <c r="M135" s="231">
        <v>0</v>
      </c>
      <c r="N135" s="231">
        <v>0</v>
      </c>
      <c r="O135" s="231">
        <v>0</v>
      </c>
      <c r="P135" s="231">
        <v>0</v>
      </c>
      <c r="Q135" s="231">
        <v>0</v>
      </c>
      <c r="R135" s="231">
        <v>0</v>
      </c>
      <c r="S135" s="231">
        <f>Table1[[#This Row],[Decembris]]-Table1[[#This Row],[Oktobris]]</f>
        <v>0</v>
      </c>
      <c r="T135" s="229" t="str">
        <f t="shared" si="4"/>
        <v>nemainīga</v>
      </c>
      <c r="U135" s="229" t="str">
        <f t="shared" si="5"/>
        <v>ok</v>
      </c>
      <c r="V135" s="218"/>
      <c r="W135" s="218"/>
      <c r="X135" s="218"/>
      <c r="Y135" s="218"/>
      <c r="Z135" s="218"/>
      <c r="AA135" s="218"/>
      <c r="AB135" s="218"/>
      <c r="AC135" s="218"/>
      <c r="AD135" s="218"/>
      <c r="AE135" s="218"/>
      <c r="AF135" s="218"/>
      <c r="AG135" s="218"/>
      <c r="AH135" s="218"/>
      <c r="AI135" s="218"/>
      <c r="AJ135" s="218"/>
      <c r="AK135" s="218"/>
      <c r="AL135" s="218"/>
      <c r="AM135" s="218"/>
    </row>
    <row r="136" spans="1:39" customFormat="1" hidden="1" x14ac:dyDescent="0.35">
      <c r="A136" s="229">
        <f>SUBTOTAL(3,$D$7:D136)</f>
        <v>18</v>
      </c>
      <c r="B136" s="230"/>
      <c r="C136" s="229" t="s">
        <v>1191</v>
      </c>
      <c r="D136" s="193" t="s">
        <v>534</v>
      </c>
      <c r="E136" s="230">
        <v>4</v>
      </c>
      <c r="F136" s="231"/>
      <c r="G136" s="231"/>
      <c r="H136" s="231">
        <v>0</v>
      </c>
      <c r="I136" s="231">
        <v>0</v>
      </c>
      <c r="J136" s="231">
        <v>0</v>
      </c>
      <c r="K136" s="231">
        <v>0</v>
      </c>
      <c r="L136" s="231">
        <v>0</v>
      </c>
      <c r="M136" s="231">
        <v>0</v>
      </c>
      <c r="N136" s="231">
        <v>0</v>
      </c>
      <c r="O136" s="231">
        <v>0</v>
      </c>
      <c r="P136" s="231">
        <v>0</v>
      </c>
      <c r="Q136" s="231">
        <v>0</v>
      </c>
      <c r="R136" s="231">
        <v>-277667.25</v>
      </c>
      <c r="S136" s="231">
        <f>Table1[[#This Row],[Decembris]]-Table1[[#This Row],[Oktobris]]</f>
        <v>-277667.25</v>
      </c>
      <c r="T136" s="229" t="str">
        <f t="shared" si="4"/>
        <v>augoša</v>
      </c>
      <c r="U136" s="229" t="str">
        <f t="shared" si="5"/>
        <v>pirmais mēnesis pedējo 3 mēn. periodā kur izpilde ir lielāka par -200 tūkst.</v>
      </c>
      <c r="V136" s="218"/>
      <c r="W136" s="218"/>
      <c r="X136" s="218"/>
      <c r="Y136" s="218"/>
      <c r="Z136" s="218"/>
      <c r="AA136" s="218"/>
      <c r="AB136" s="218"/>
      <c r="AC136" s="218"/>
      <c r="AD136" s="218"/>
      <c r="AE136" s="218"/>
      <c r="AF136" s="218"/>
      <c r="AG136" s="218"/>
      <c r="AH136" s="218"/>
      <c r="AI136" s="218"/>
      <c r="AJ136" s="218"/>
      <c r="AK136" s="218"/>
      <c r="AL136" s="218"/>
      <c r="AM136" s="218"/>
    </row>
    <row r="137" spans="1:39" customFormat="1" hidden="1" x14ac:dyDescent="0.35">
      <c r="A137" s="229">
        <f>SUBTOTAL(3,$D$7:D137)</f>
        <v>18</v>
      </c>
      <c r="B137" s="230"/>
      <c r="C137" s="229" t="s">
        <v>1330</v>
      </c>
      <c r="D137" s="193" t="s">
        <v>1329</v>
      </c>
      <c r="E137" s="230" t="s">
        <v>33</v>
      </c>
      <c r="F137" s="231"/>
      <c r="G137" s="231"/>
      <c r="H137" s="231">
        <v>0</v>
      </c>
      <c r="I137" s="231">
        <v>0</v>
      </c>
      <c r="J137" s="231">
        <v>0</v>
      </c>
      <c r="K137" s="231">
        <v>0</v>
      </c>
      <c r="L137" s="231">
        <v>0</v>
      </c>
      <c r="M137" s="231">
        <v>0</v>
      </c>
      <c r="N137" s="231">
        <v>0</v>
      </c>
      <c r="O137" s="231">
        <v>0</v>
      </c>
      <c r="P137" s="231">
        <v>0</v>
      </c>
      <c r="Q137" s="231">
        <v>0</v>
      </c>
      <c r="R137" s="231">
        <v>0</v>
      </c>
      <c r="S137" s="231">
        <f>Table1[[#This Row],[Decembris]]-Table1[[#This Row],[Oktobris]]</f>
        <v>0</v>
      </c>
      <c r="T137" s="229" t="str">
        <f t="shared" ref="T137:T200" si="6">IF(AND($P137=$Q137,$Q137=$R137),"nemainīga",IF(AND($P137&gt;=$Q137,$Q137&gt;=$R137),"augoša",IF(AND($P137&lt;=$Q137,$Q137&lt;=$R137),"dilstoša","mainīga")))</f>
        <v>nemainīga</v>
      </c>
      <c r="U137" s="229" t="str">
        <f t="shared" ref="U137:U200" si="7">IF(AND($P137&lt;=$U$1,$Q137&lt;=$U$1,$R137&lt;=$U$1),"trīs pēdējos mēnešus izpilde ir lielāka par -200 tūkst.",IF(AND($R137&lt;=$U$1,$Q137&gt;=$U$1,$P137&gt;=$U$1),"pirmais mēnesis pedējo 3 mēn. periodā kur izpilde ir lielāka par -200 tūkst.",IF(OR(AND($Q137&lt;=$U$1,$R137&lt;=$U$1),AND($P137&lt;=$U$1,$R137&lt;=$U$1)),"divos no trim menešiem izpilde ir lielaka par -200 tūkst.","ok")))</f>
        <v>ok</v>
      </c>
      <c r="V137" s="218"/>
      <c r="W137" s="218"/>
      <c r="X137" s="218"/>
      <c r="Y137" s="218"/>
      <c r="Z137" s="218"/>
      <c r="AA137" s="218"/>
      <c r="AB137" s="218"/>
      <c r="AC137" s="218"/>
      <c r="AD137" s="218"/>
      <c r="AE137" s="218"/>
      <c r="AF137" s="218"/>
      <c r="AG137" s="218"/>
      <c r="AH137" s="218"/>
      <c r="AI137" s="218"/>
      <c r="AJ137" s="218"/>
      <c r="AK137" s="218"/>
      <c r="AL137" s="218"/>
      <c r="AM137" s="218"/>
    </row>
    <row r="138" spans="1:39" customFormat="1" hidden="1" x14ac:dyDescent="0.35">
      <c r="A138" s="229">
        <f>SUBTOTAL(3,$D$7:D138)</f>
        <v>18</v>
      </c>
      <c r="B138" s="230"/>
      <c r="C138" s="229" t="s">
        <v>1202</v>
      </c>
      <c r="D138" s="193" t="s">
        <v>540</v>
      </c>
      <c r="E138" s="230" t="s">
        <v>33</v>
      </c>
      <c r="F138" s="231"/>
      <c r="G138" s="231"/>
      <c r="H138" s="231">
        <v>0</v>
      </c>
      <c r="I138" s="231">
        <v>0</v>
      </c>
      <c r="J138" s="231">
        <v>0</v>
      </c>
      <c r="K138" s="231">
        <v>0</v>
      </c>
      <c r="L138" s="231">
        <v>0</v>
      </c>
      <c r="M138" s="231">
        <v>0</v>
      </c>
      <c r="N138" s="231">
        <v>0</v>
      </c>
      <c r="O138" s="231">
        <v>0</v>
      </c>
      <c r="P138" s="231">
        <v>0</v>
      </c>
      <c r="Q138" s="231">
        <v>0</v>
      </c>
      <c r="R138" s="231">
        <v>0</v>
      </c>
      <c r="S138" s="231">
        <f>Table1[[#This Row],[Decembris]]-Table1[[#This Row],[Oktobris]]</f>
        <v>0</v>
      </c>
      <c r="T138" s="229" t="str">
        <f t="shared" si="6"/>
        <v>nemainīga</v>
      </c>
      <c r="U138" s="229" t="str">
        <f t="shared" si="7"/>
        <v>ok</v>
      </c>
      <c r="V138" s="218"/>
      <c r="W138" s="218"/>
      <c r="X138" s="218"/>
      <c r="Y138" s="218"/>
      <c r="Z138" s="218"/>
      <c r="AA138" s="218"/>
      <c r="AB138" s="218"/>
      <c r="AC138" s="218"/>
      <c r="AD138" s="218"/>
      <c r="AE138" s="218"/>
      <c r="AF138" s="218"/>
      <c r="AG138" s="218"/>
      <c r="AH138" s="218"/>
      <c r="AI138" s="218"/>
      <c r="AJ138" s="218"/>
      <c r="AK138" s="218"/>
      <c r="AL138" s="218"/>
      <c r="AM138" s="218"/>
    </row>
    <row r="139" spans="1:39" customFormat="1" hidden="1" x14ac:dyDescent="0.35">
      <c r="A139" s="229">
        <f>SUBTOTAL(3,$D$7:D139)</f>
        <v>18</v>
      </c>
      <c r="B139" s="230"/>
      <c r="C139" s="229" t="s">
        <v>1204</v>
      </c>
      <c r="D139" s="193" t="s">
        <v>542</v>
      </c>
      <c r="E139" s="230">
        <v>1</v>
      </c>
      <c r="F139" s="231"/>
      <c r="G139" s="231"/>
      <c r="H139" s="231">
        <v>0</v>
      </c>
      <c r="I139" s="231">
        <v>0</v>
      </c>
      <c r="J139" s="231">
        <v>0</v>
      </c>
      <c r="K139" s="231">
        <v>0</v>
      </c>
      <c r="L139" s="231">
        <v>0</v>
      </c>
      <c r="M139" s="231">
        <v>0</v>
      </c>
      <c r="N139" s="231">
        <v>0</v>
      </c>
      <c r="O139" s="231">
        <v>0</v>
      </c>
      <c r="P139" s="231">
        <v>0</v>
      </c>
      <c r="Q139" s="231">
        <v>0</v>
      </c>
      <c r="R139" s="231">
        <v>0</v>
      </c>
      <c r="S139" s="231">
        <f>Table1[[#This Row],[Decembris]]-Table1[[#This Row],[Oktobris]]</f>
        <v>0</v>
      </c>
      <c r="T139" s="229" t="str">
        <f t="shared" si="6"/>
        <v>nemainīga</v>
      </c>
      <c r="U139" s="229" t="str">
        <f t="shared" si="7"/>
        <v>ok</v>
      </c>
      <c r="V139" s="218"/>
      <c r="W139" s="218"/>
      <c r="X139" s="218"/>
      <c r="Y139" s="218"/>
      <c r="Z139" s="218"/>
      <c r="AA139" s="218"/>
      <c r="AB139" s="218"/>
      <c r="AC139" s="218"/>
      <c r="AD139" s="218"/>
      <c r="AE139" s="218"/>
      <c r="AF139" s="218"/>
      <c r="AG139" s="218"/>
      <c r="AH139" s="218"/>
      <c r="AI139" s="218"/>
      <c r="AJ139" s="218"/>
      <c r="AK139" s="218"/>
      <c r="AL139" s="218"/>
      <c r="AM139" s="218"/>
    </row>
    <row r="140" spans="1:39" customFormat="1" hidden="1" x14ac:dyDescent="0.35">
      <c r="A140" s="229">
        <f>SUBTOTAL(3,$D$7:D140)</f>
        <v>18</v>
      </c>
      <c r="B140" s="230"/>
      <c r="C140" s="229" t="s">
        <v>1205</v>
      </c>
      <c r="D140" s="193" t="s">
        <v>542</v>
      </c>
      <c r="E140" s="230">
        <v>2</v>
      </c>
      <c r="F140" s="231"/>
      <c r="G140" s="231"/>
      <c r="H140" s="231">
        <v>0</v>
      </c>
      <c r="I140" s="231">
        <v>0</v>
      </c>
      <c r="J140" s="231">
        <v>0</v>
      </c>
      <c r="K140" s="231">
        <v>0</v>
      </c>
      <c r="L140" s="231">
        <v>0</v>
      </c>
      <c r="M140" s="231">
        <v>0</v>
      </c>
      <c r="N140" s="231">
        <v>0</v>
      </c>
      <c r="O140" s="231">
        <v>0</v>
      </c>
      <c r="P140" s="231">
        <v>0</v>
      </c>
      <c r="Q140" s="231">
        <v>0</v>
      </c>
      <c r="R140" s="231">
        <v>0</v>
      </c>
      <c r="S140" s="231">
        <f>Table1[[#This Row],[Decembris]]-Table1[[#This Row],[Oktobris]]</f>
        <v>0</v>
      </c>
      <c r="T140" s="229" t="str">
        <f t="shared" si="6"/>
        <v>nemainīga</v>
      </c>
      <c r="U140" s="229" t="str">
        <f t="shared" si="7"/>
        <v>ok</v>
      </c>
      <c r="V140" s="218"/>
      <c r="W140" s="218"/>
      <c r="X140" s="218"/>
      <c r="Y140" s="218"/>
      <c r="Z140" s="218"/>
      <c r="AA140" s="218"/>
      <c r="AB140" s="218"/>
      <c r="AC140" s="218"/>
      <c r="AD140" s="218"/>
      <c r="AE140" s="218"/>
      <c r="AF140" s="218"/>
      <c r="AG140" s="218"/>
      <c r="AH140" s="218"/>
      <c r="AI140" s="218"/>
      <c r="AJ140" s="218"/>
      <c r="AK140" s="218"/>
      <c r="AL140" s="218"/>
      <c r="AM140" s="218"/>
    </row>
    <row r="141" spans="1:39" customFormat="1" hidden="1" x14ac:dyDescent="0.35">
      <c r="A141" s="229">
        <f>SUBTOTAL(3,$D$7:D141)</f>
        <v>18</v>
      </c>
      <c r="B141" s="230"/>
      <c r="C141" s="229" t="s">
        <v>1218</v>
      </c>
      <c r="D141" s="193" t="s">
        <v>555</v>
      </c>
      <c r="E141" s="230" t="s">
        <v>33</v>
      </c>
      <c r="F141" s="231"/>
      <c r="G141" s="231"/>
      <c r="H141" s="231">
        <v>0</v>
      </c>
      <c r="I141" s="231">
        <v>0</v>
      </c>
      <c r="J141" s="231">
        <v>0</v>
      </c>
      <c r="K141" s="231">
        <v>0</v>
      </c>
      <c r="L141" s="231">
        <v>0</v>
      </c>
      <c r="M141" s="231">
        <v>0</v>
      </c>
      <c r="N141" s="231">
        <v>0</v>
      </c>
      <c r="O141" s="231">
        <v>0</v>
      </c>
      <c r="P141" s="231">
        <v>0</v>
      </c>
      <c r="Q141" s="231">
        <v>0</v>
      </c>
      <c r="R141" s="231">
        <v>0</v>
      </c>
      <c r="S141" s="231">
        <f>Table1[[#This Row],[Decembris]]-Table1[[#This Row],[Oktobris]]</f>
        <v>0</v>
      </c>
      <c r="T141" s="229" t="str">
        <f t="shared" si="6"/>
        <v>nemainīga</v>
      </c>
      <c r="U141" s="229" t="str">
        <f t="shared" si="7"/>
        <v>ok</v>
      </c>
      <c r="V141" s="218"/>
      <c r="W141" s="218"/>
      <c r="X141" s="218"/>
      <c r="Y141" s="218"/>
      <c r="Z141" s="218"/>
      <c r="AA141" s="218"/>
      <c r="AB141" s="218"/>
      <c r="AC141" s="218"/>
      <c r="AD141" s="218"/>
      <c r="AE141" s="218"/>
      <c r="AF141" s="218"/>
      <c r="AG141" s="218"/>
      <c r="AH141" s="218"/>
      <c r="AI141" s="218"/>
      <c r="AJ141" s="218"/>
      <c r="AK141" s="218"/>
      <c r="AL141" s="218"/>
      <c r="AM141" s="218"/>
    </row>
    <row r="142" spans="1:39" customFormat="1" hidden="1" x14ac:dyDescent="0.35">
      <c r="A142" s="229">
        <f>SUBTOTAL(3,$D$7:D142)</f>
        <v>18</v>
      </c>
      <c r="B142" s="230"/>
      <c r="C142" s="229" t="s">
        <v>1222</v>
      </c>
      <c r="D142" s="193" t="s">
        <v>559</v>
      </c>
      <c r="E142" s="230" t="s">
        <v>33</v>
      </c>
      <c r="F142" s="231"/>
      <c r="G142" s="231"/>
      <c r="H142" s="231">
        <v>0</v>
      </c>
      <c r="I142" s="231">
        <v>0</v>
      </c>
      <c r="J142" s="231">
        <v>0</v>
      </c>
      <c r="K142" s="231">
        <v>0</v>
      </c>
      <c r="L142" s="231">
        <v>0</v>
      </c>
      <c r="M142" s="231">
        <v>0</v>
      </c>
      <c r="N142" s="231">
        <v>0</v>
      </c>
      <c r="O142" s="231">
        <v>0</v>
      </c>
      <c r="P142" s="231">
        <v>0</v>
      </c>
      <c r="Q142" s="231">
        <v>0</v>
      </c>
      <c r="R142" s="231">
        <v>0</v>
      </c>
      <c r="S142" s="231">
        <f>Table1[[#This Row],[Decembris]]-Table1[[#This Row],[Oktobris]]</f>
        <v>0</v>
      </c>
      <c r="T142" s="229" t="str">
        <f t="shared" si="6"/>
        <v>nemainīga</v>
      </c>
      <c r="U142" s="229" t="str">
        <f t="shared" si="7"/>
        <v>ok</v>
      </c>
      <c r="V142" s="218"/>
      <c r="W142" s="218"/>
      <c r="X142" s="218"/>
      <c r="Y142" s="218"/>
      <c r="Z142" s="218"/>
      <c r="AA142" s="218"/>
      <c r="AB142" s="218"/>
      <c r="AC142" s="218"/>
      <c r="AD142" s="218"/>
      <c r="AE142" s="218"/>
      <c r="AF142" s="218"/>
      <c r="AG142" s="218"/>
      <c r="AH142" s="218"/>
      <c r="AI142" s="218"/>
      <c r="AJ142" s="218"/>
      <c r="AK142" s="218"/>
      <c r="AL142" s="218"/>
      <c r="AM142" s="218"/>
    </row>
    <row r="143" spans="1:39" customFormat="1" hidden="1" x14ac:dyDescent="0.35">
      <c r="A143" s="229">
        <f>SUBTOTAL(3,$D$7:D143)</f>
        <v>18</v>
      </c>
      <c r="B143" s="230"/>
      <c r="C143" s="229" t="s">
        <v>1224</v>
      </c>
      <c r="D143" s="193" t="s">
        <v>561</v>
      </c>
      <c r="E143" s="230" t="s">
        <v>33</v>
      </c>
      <c r="F143" s="231"/>
      <c r="G143" s="231"/>
      <c r="H143" s="231">
        <v>0</v>
      </c>
      <c r="I143" s="231">
        <v>0</v>
      </c>
      <c r="J143" s="231">
        <v>0</v>
      </c>
      <c r="K143" s="231">
        <v>0</v>
      </c>
      <c r="L143" s="231">
        <v>0</v>
      </c>
      <c r="M143" s="231">
        <v>0</v>
      </c>
      <c r="N143" s="231">
        <v>0</v>
      </c>
      <c r="O143" s="231">
        <v>0</v>
      </c>
      <c r="P143" s="231">
        <v>0</v>
      </c>
      <c r="Q143" s="231">
        <v>0</v>
      </c>
      <c r="R143" s="231">
        <v>0</v>
      </c>
      <c r="S143" s="231">
        <f>Table1[[#This Row],[Decembris]]-Table1[[#This Row],[Oktobris]]</f>
        <v>0</v>
      </c>
      <c r="T143" s="229" t="str">
        <f t="shared" si="6"/>
        <v>nemainīga</v>
      </c>
      <c r="U143" s="229" t="str">
        <f t="shared" si="7"/>
        <v>ok</v>
      </c>
      <c r="V143" s="218"/>
      <c r="W143" s="218"/>
      <c r="X143" s="218"/>
      <c r="Y143" s="218"/>
      <c r="Z143" s="218"/>
      <c r="AA143" s="218"/>
      <c r="AB143" s="218"/>
      <c r="AC143" s="218"/>
      <c r="AD143" s="218"/>
      <c r="AE143" s="218"/>
      <c r="AF143" s="218"/>
      <c r="AG143" s="218"/>
      <c r="AH143" s="218"/>
      <c r="AI143" s="218"/>
      <c r="AJ143" s="218"/>
      <c r="AK143" s="218"/>
      <c r="AL143" s="218"/>
      <c r="AM143" s="218"/>
    </row>
    <row r="144" spans="1:39" customFormat="1" hidden="1" x14ac:dyDescent="0.35">
      <c r="A144" s="229">
        <f>SUBTOTAL(3,$D$7:D144)</f>
        <v>18</v>
      </c>
      <c r="B144" s="230"/>
      <c r="C144" s="229" t="s">
        <v>1231</v>
      </c>
      <c r="D144" s="193" t="s">
        <v>568</v>
      </c>
      <c r="E144" s="230">
        <v>1</v>
      </c>
      <c r="F144" s="231"/>
      <c r="G144" s="231"/>
      <c r="H144" s="231">
        <v>0</v>
      </c>
      <c r="I144" s="231">
        <v>0</v>
      </c>
      <c r="J144" s="231">
        <v>0</v>
      </c>
      <c r="K144" s="231">
        <v>0</v>
      </c>
      <c r="L144" s="231">
        <v>0</v>
      </c>
      <c r="M144" s="231">
        <v>0</v>
      </c>
      <c r="N144" s="231">
        <v>0</v>
      </c>
      <c r="O144" s="231">
        <v>0</v>
      </c>
      <c r="P144" s="231">
        <v>0</v>
      </c>
      <c r="Q144" s="231">
        <v>0</v>
      </c>
      <c r="R144" s="231">
        <v>0</v>
      </c>
      <c r="S144" s="231">
        <f>Table1[[#This Row],[Decembris]]-Table1[[#This Row],[Oktobris]]</f>
        <v>0</v>
      </c>
      <c r="T144" s="229" t="str">
        <f t="shared" si="6"/>
        <v>nemainīga</v>
      </c>
      <c r="U144" s="229" t="str">
        <f t="shared" si="7"/>
        <v>ok</v>
      </c>
      <c r="V144" s="218"/>
      <c r="W144" s="218"/>
      <c r="X144" s="218"/>
      <c r="Y144" s="218"/>
      <c r="Z144" s="218"/>
      <c r="AA144" s="218"/>
      <c r="AB144" s="218"/>
      <c r="AC144" s="218"/>
      <c r="AD144" s="218"/>
      <c r="AE144" s="218"/>
      <c r="AF144" s="218"/>
      <c r="AG144" s="218"/>
      <c r="AH144" s="218"/>
      <c r="AI144" s="218"/>
      <c r="AJ144" s="218"/>
      <c r="AK144" s="218"/>
      <c r="AL144" s="218"/>
      <c r="AM144" s="218"/>
    </row>
    <row r="145" spans="1:39" customFormat="1" hidden="1" x14ac:dyDescent="0.35">
      <c r="A145" s="232">
        <f>SUBTOTAL(3,$D$7:D145)</f>
        <v>18</v>
      </c>
      <c r="B145" s="233"/>
      <c r="C145" s="232" t="s">
        <v>1232</v>
      </c>
      <c r="D145" s="234" t="s">
        <v>568</v>
      </c>
      <c r="E145" s="233">
        <v>2</v>
      </c>
      <c r="F145" s="235"/>
      <c r="G145" s="235"/>
      <c r="H145" s="235">
        <v>0</v>
      </c>
      <c r="I145" s="235">
        <v>0</v>
      </c>
      <c r="J145" s="235">
        <v>0</v>
      </c>
      <c r="K145" s="235">
        <v>0</v>
      </c>
      <c r="L145" s="235">
        <v>0</v>
      </c>
      <c r="M145" s="231">
        <v>0</v>
      </c>
      <c r="N145" s="235">
        <v>0</v>
      </c>
      <c r="O145" s="235">
        <v>0</v>
      </c>
      <c r="P145" s="235">
        <v>0</v>
      </c>
      <c r="Q145" s="235">
        <v>0</v>
      </c>
      <c r="R145" s="235">
        <v>0</v>
      </c>
      <c r="S145" s="231">
        <f>Table1[[#This Row],[Decembris]]-Table1[[#This Row],[Oktobris]]</f>
        <v>0</v>
      </c>
      <c r="T145" s="229" t="str">
        <f t="shared" si="6"/>
        <v>nemainīga</v>
      </c>
      <c r="U145" s="229" t="str">
        <f t="shared" si="7"/>
        <v>ok</v>
      </c>
      <c r="V145" s="218"/>
      <c r="W145" s="218"/>
      <c r="X145" s="218"/>
      <c r="Y145" s="218"/>
      <c r="Z145" s="218"/>
      <c r="AA145" s="218"/>
      <c r="AB145" s="218"/>
      <c r="AC145" s="218"/>
      <c r="AD145" s="218"/>
      <c r="AE145" s="218"/>
      <c r="AF145" s="218"/>
      <c r="AG145" s="218"/>
      <c r="AH145" s="218"/>
      <c r="AI145" s="218"/>
      <c r="AJ145" s="218"/>
      <c r="AK145" s="218"/>
      <c r="AL145" s="218"/>
      <c r="AM145" s="218"/>
    </row>
    <row r="146" spans="1:39" customFormat="1" hidden="1" x14ac:dyDescent="0.35">
      <c r="A146" s="229">
        <f>SUBTOTAL(3,$D$7:D146)</f>
        <v>18</v>
      </c>
      <c r="B146" s="230"/>
      <c r="C146" s="229" t="s">
        <v>1234</v>
      </c>
      <c r="D146" s="193" t="s">
        <v>569</v>
      </c>
      <c r="E146" s="230" t="s">
        <v>33</v>
      </c>
      <c r="F146" s="231"/>
      <c r="G146" s="231"/>
      <c r="H146" s="231">
        <v>0</v>
      </c>
      <c r="I146" s="231">
        <v>0</v>
      </c>
      <c r="J146" s="231">
        <v>0</v>
      </c>
      <c r="K146" s="231">
        <v>0</v>
      </c>
      <c r="L146" s="231">
        <v>43470.390000000007</v>
      </c>
      <c r="M146" s="231">
        <v>43470.390000000007</v>
      </c>
      <c r="N146" s="231">
        <v>43470.390000000007</v>
      </c>
      <c r="O146" s="231">
        <v>43470.390000000007</v>
      </c>
      <c r="P146" s="231">
        <v>43470.390000000007</v>
      </c>
      <c r="Q146" s="231">
        <v>43470.390000000007</v>
      </c>
      <c r="R146" s="231">
        <v>324491.97000000003</v>
      </c>
      <c r="S146" s="231">
        <f>Table1[[#This Row],[Decembris]]-Table1[[#This Row],[Oktobris]]</f>
        <v>281021.58</v>
      </c>
      <c r="T146" s="229" t="str">
        <f t="shared" si="6"/>
        <v>dilstoša</v>
      </c>
      <c r="U146" s="229" t="str">
        <f t="shared" si="7"/>
        <v>ok</v>
      </c>
      <c r="V146" s="218"/>
      <c r="W146" s="218"/>
      <c r="X146" s="218"/>
      <c r="Y146" s="218"/>
      <c r="Z146" s="218"/>
      <c r="AA146" s="218"/>
      <c r="AB146" s="218"/>
      <c r="AC146" s="218"/>
      <c r="AD146" s="218"/>
      <c r="AE146" s="218"/>
      <c r="AF146" s="218"/>
      <c r="AG146" s="218"/>
      <c r="AH146" s="218"/>
      <c r="AI146" s="218"/>
      <c r="AJ146" s="218"/>
      <c r="AK146" s="218"/>
      <c r="AL146" s="218"/>
      <c r="AM146" s="218"/>
    </row>
    <row r="147" spans="1:39" customFormat="1" hidden="1" x14ac:dyDescent="0.35">
      <c r="A147" s="229">
        <f>SUBTOTAL(3,$D$7:D147)</f>
        <v>18</v>
      </c>
      <c r="B147" s="230"/>
      <c r="C147" s="229" t="s">
        <v>1237</v>
      </c>
      <c r="D147" s="193" t="s">
        <v>572</v>
      </c>
      <c r="E147" s="230" t="s">
        <v>33</v>
      </c>
      <c r="F147" s="231"/>
      <c r="G147" s="231"/>
      <c r="H147" s="231">
        <v>0</v>
      </c>
      <c r="I147" s="231">
        <v>0</v>
      </c>
      <c r="J147" s="231">
        <v>0</v>
      </c>
      <c r="K147" s="231">
        <v>0</v>
      </c>
      <c r="L147" s="231">
        <v>124011.85999999987</v>
      </c>
      <c r="M147" s="231">
        <v>124011.85999999987</v>
      </c>
      <c r="N147" s="231">
        <v>667643.13999999966</v>
      </c>
      <c r="O147" s="231">
        <v>667643.13999999966</v>
      </c>
      <c r="P147" s="231">
        <v>667643.13999999966</v>
      </c>
      <c r="Q147" s="231">
        <v>667643.13999999966</v>
      </c>
      <c r="R147" s="231">
        <v>1023605.6799999997</v>
      </c>
      <c r="S147" s="231">
        <f>Table1[[#This Row],[Decembris]]-Table1[[#This Row],[Oktobris]]</f>
        <v>355962.54000000004</v>
      </c>
      <c r="T147" s="229" t="str">
        <f t="shared" si="6"/>
        <v>dilstoša</v>
      </c>
      <c r="U147" s="229" t="str">
        <f t="shared" si="7"/>
        <v>ok</v>
      </c>
      <c r="V147" s="218"/>
      <c r="W147" s="218"/>
      <c r="X147" s="218"/>
      <c r="Y147" s="218"/>
      <c r="Z147" s="218"/>
      <c r="AA147" s="218"/>
      <c r="AB147" s="218"/>
      <c r="AC147" s="218"/>
      <c r="AD147" s="218"/>
      <c r="AE147" s="218"/>
      <c r="AF147" s="218"/>
      <c r="AG147" s="218"/>
      <c r="AH147" s="218"/>
      <c r="AI147" s="218"/>
      <c r="AJ147" s="218"/>
      <c r="AK147" s="218"/>
      <c r="AL147" s="218"/>
      <c r="AM147" s="218"/>
    </row>
    <row r="148" spans="1:39" customFormat="1" hidden="1" x14ac:dyDescent="0.35">
      <c r="A148" s="229">
        <f>SUBTOTAL(3,$D$7:D148)</f>
        <v>18</v>
      </c>
      <c r="B148" s="230"/>
      <c r="C148" s="232" t="s">
        <v>1248</v>
      </c>
      <c r="D148" s="193" t="s">
        <v>577</v>
      </c>
      <c r="E148" s="230">
        <v>4</v>
      </c>
      <c r="F148" s="231"/>
      <c r="G148" s="231"/>
      <c r="H148" s="231">
        <v>0</v>
      </c>
      <c r="I148" s="231">
        <v>0</v>
      </c>
      <c r="J148" s="231">
        <v>0</v>
      </c>
      <c r="K148" s="231">
        <v>0</v>
      </c>
      <c r="L148" s="231">
        <v>0</v>
      </c>
      <c r="M148" s="231">
        <v>0</v>
      </c>
      <c r="N148" s="231">
        <v>0</v>
      </c>
      <c r="O148" s="231">
        <v>-6800</v>
      </c>
      <c r="P148" s="231">
        <v>-6800</v>
      </c>
      <c r="Q148" s="231">
        <v>-6800</v>
      </c>
      <c r="R148" s="231">
        <v>-6800</v>
      </c>
      <c r="S148" s="231">
        <f>Table1[[#This Row],[Decembris]]-Table1[[#This Row],[Oktobris]]</f>
        <v>0</v>
      </c>
      <c r="T148" s="229" t="str">
        <f t="shared" si="6"/>
        <v>nemainīga</v>
      </c>
      <c r="U148" s="229" t="str">
        <f t="shared" si="7"/>
        <v>ok</v>
      </c>
      <c r="V148" s="218"/>
      <c r="W148" s="218"/>
      <c r="X148" s="218"/>
      <c r="Y148" s="218"/>
      <c r="Z148" s="218"/>
      <c r="AA148" s="218"/>
      <c r="AB148" s="218"/>
      <c r="AC148" s="218"/>
      <c r="AD148" s="218"/>
      <c r="AE148" s="218"/>
      <c r="AF148" s="218"/>
      <c r="AG148" s="218"/>
      <c r="AH148" s="218"/>
      <c r="AI148" s="218"/>
      <c r="AJ148" s="218"/>
      <c r="AK148" s="218"/>
      <c r="AL148" s="218"/>
      <c r="AM148" s="218"/>
    </row>
    <row r="149" spans="1:39" customFormat="1" hidden="1" x14ac:dyDescent="0.35">
      <c r="A149" s="229">
        <f>SUBTOTAL(3,$D$7:D149)</f>
        <v>18</v>
      </c>
      <c r="B149" s="230"/>
      <c r="C149" s="229" t="s">
        <v>1253</v>
      </c>
      <c r="D149" s="193" t="s">
        <v>577</v>
      </c>
      <c r="E149" s="230">
        <v>9</v>
      </c>
      <c r="F149" s="231"/>
      <c r="G149" s="231"/>
      <c r="H149" s="231">
        <v>0</v>
      </c>
      <c r="I149" s="231">
        <v>0</v>
      </c>
      <c r="J149" s="231">
        <v>0</v>
      </c>
      <c r="K149" s="231">
        <v>0</v>
      </c>
      <c r="L149" s="231">
        <v>0</v>
      </c>
      <c r="M149" s="231">
        <v>0</v>
      </c>
      <c r="N149" s="231">
        <v>0</v>
      </c>
      <c r="O149" s="231">
        <v>0</v>
      </c>
      <c r="P149" s="231">
        <v>0</v>
      </c>
      <c r="Q149" s="231">
        <v>0</v>
      </c>
      <c r="R149" s="231">
        <v>0</v>
      </c>
      <c r="S149" s="231">
        <f>Table1[[#This Row],[Decembris]]-Table1[[#This Row],[Oktobris]]</f>
        <v>0</v>
      </c>
      <c r="T149" s="229" t="str">
        <f t="shared" si="6"/>
        <v>nemainīga</v>
      </c>
      <c r="U149" s="229" t="str">
        <f t="shared" si="7"/>
        <v>ok</v>
      </c>
      <c r="V149" s="218"/>
      <c r="W149" s="218"/>
      <c r="X149" s="218"/>
      <c r="Y149" s="218"/>
      <c r="Z149" s="218"/>
      <c r="AA149" s="218"/>
      <c r="AB149" s="218"/>
      <c r="AC149" s="218"/>
      <c r="AD149" s="218"/>
      <c r="AE149" s="218"/>
      <c r="AF149" s="218"/>
      <c r="AG149" s="218"/>
      <c r="AH149" s="218"/>
      <c r="AI149" s="218"/>
      <c r="AJ149" s="218"/>
      <c r="AK149" s="218"/>
      <c r="AL149" s="218"/>
      <c r="AM149" s="218"/>
    </row>
    <row r="150" spans="1:39" customFormat="1" hidden="1" x14ac:dyDescent="0.35">
      <c r="A150" s="229">
        <f>SUBTOTAL(3,$D$7:D150)</f>
        <v>18</v>
      </c>
      <c r="B150" s="230"/>
      <c r="C150" s="229" t="s">
        <v>1227</v>
      </c>
      <c r="D150" s="193" t="s">
        <v>564</v>
      </c>
      <c r="E150" s="230" t="s">
        <v>33</v>
      </c>
      <c r="F150" s="231"/>
      <c r="G150" s="231"/>
      <c r="H150" s="231">
        <v>0</v>
      </c>
      <c r="I150" s="231">
        <v>0</v>
      </c>
      <c r="J150" s="231">
        <v>0</v>
      </c>
      <c r="K150" s="231">
        <v>0</v>
      </c>
      <c r="L150" s="231">
        <v>0</v>
      </c>
      <c r="M150" s="231">
        <v>0</v>
      </c>
      <c r="N150" s="231">
        <v>0</v>
      </c>
      <c r="O150" s="231">
        <v>0</v>
      </c>
      <c r="P150" s="231">
        <v>0</v>
      </c>
      <c r="Q150" s="231">
        <v>0</v>
      </c>
      <c r="R150" s="231">
        <v>0</v>
      </c>
      <c r="S150" s="231">
        <f>Table1[[#This Row],[Decembris]]-Table1[[#This Row],[Oktobris]]</f>
        <v>0</v>
      </c>
      <c r="T150" s="229" t="str">
        <f t="shared" si="6"/>
        <v>nemainīga</v>
      </c>
      <c r="U150" s="229" t="str">
        <f t="shared" si="7"/>
        <v>ok</v>
      </c>
      <c r="V150" s="218"/>
      <c r="W150" s="218"/>
      <c r="X150" s="218"/>
      <c r="Y150" s="218"/>
      <c r="Z150" s="218"/>
      <c r="AA150" s="218"/>
      <c r="AB150" s="218"/>
      <c r="AC150" s="218"/>
      <c r="AD150" s="218"/>
      <c r="AE150" s="218"/>
      <c r="AF150" s="218"/>
      <c r="AG150" s="218"/>
      <c r="AH150" s="218"/>
      <c r="AI150" s="218"/>
      <c r="AJ150" s="218"/>
      <c r="AK150" s="218"/>
      <c r="AL150" s="218"/>
      <c r="AM150" s="218"/>
    </row>
    <row r="151" spans="1:39" customFormat="1" hidden="1" x14ac:dyDescent="0.35">
      <c r="A151" s="229">
        <f>SUBTOTAL(3,$D$7:D151)</f>
        <v>18</v>
      </c>
      <c r="B151" s="230"/>
      <c r="C151" s="229" t="s">
        <v>1223</v>
      </c>
      <c r="D151" s="193" t="s">
        <v>560</v>
      </c>
      <c r="E151" s="230" t="s">
        <v>33</v>
      </c>
      <c r="F151" s="231"/>
      <c r="G151" s="231"/>
      <c r="H151" s="231">
        <v>0</v>
      </c>
      <c r="I151" s="231">
        <v>0</v>
      </c>
      <c r="J151" s="231">
        <v>0</v>
      </c>
      <c r="K151" s="231">
        <v>51770.87</v>
      </c>
      <c r="L151" s="231">
        <v>12045.270000000004</v>
      </c>
      <c r="M151" s="231">
        <v>12045.270000000004</v>
      </c>
      <c r="N151" s="231">
        <v>22309.350000000006</v>
      </c>
      <c r="O151" s="231">
        <v>22309.350000000006</v>
      </c>
      <c r="P151" s="231">
        <v>22309.350000000006</v>
      </c>
      <c r="Q151" s="231">
        <v>22309.350000000006</v>
      </c>
      <c r="R151" s="231">
        <v>-6442.2300000000105</v>
      </c>
      <c r="S151" s="231">
        <f>Table1[[#This Row],[Decembris]]-Table1[[#This Row],[Oktobris]]</f>
        <v>-28751.580000000016</v>
      </c>
      <c r="T151" s="229" t="str">
        <f t="shared" si="6"/>
        <v>augoša</v>
      </c>
      <c r="U151" s="229" t="str">
        <f t="shared" si="7"/>
        <v>ok</v>
      </c>
      <c r="V151" s="218"/>
      <c r="W151" s="218"/>
      <c r="X151" s="218"/>
      <c r="Y151" s="218"/>
      <c r="Z151" s="218"/>
      <c r="AA151" s="218"/>
      <c r="AB151" s="218"/>
      <c r="AC151" s="218"/>
      <c r="AD151" s="218"/>
      <c r="AE151" s="218"/>
      <c r="AF151" s="218"/>
      <c r="AG151" s="218"/>
      <c r="AH151" s="218"/>
      <c r="AI151" s="218"/>
      <c r="AJ151" s="218"/>
      <c r="AK151" s="218"/>
      <c r="AL151" s="218"/>
      <c r="AM151" s="218"/>
    </row>
    <row r="152" spans="1:39" customFormat="1" hidden="1" x14ac:dyDescent="0.35">
      <c r="A152" s="229">
        <f>SUBTOTAL(3,$D$7:D152)</f>
        <v>18</v>
      </c>
      <c r="B152" s="230"/>
      <c r="C152" s="229" t="s">
        <v>1130</v>
      </c>
      <c r="D152" s="193" t="s">
        <v>496</v>
      </c>
      <c r="E152" s="230">
        <v>1</v>
      </c>
      <c r="F152" s="231"/>
      <c r="G152" s="231"/>
      <c r="H152" s="231">
        <v>0</v>
      </c>
      <c r="I152" s="231">
        <v>0</v>
      </c>
      <c r="J152" s="231">
        <v>0</v>
      </c>
      <c r="K152" s="231">
        <v>0</v>
      </c>
      <c r="L152" s="231">
        <v>0</v>
      </c>
      <c r="M152" s="231">
        <v>0</v>
      </c>
      <c r="N152" s="231">
        <v>0</v>
      </c>
      <c r="O152" s="231">
        <v>0</v>
      </c>
      <c r="P152" s="231">
        <v>0</v>
      </c>
      <c r="Q152" s="231">
        <v>0</v>
      </c>
      <c r="R152" s="231">
        <v>0</v>
      </c>
      <c r="S152" s="231">
        <f>Table1[[#This Row],[Decembris]]-Table1[[#This Row],[Oktobris]]</f>
        <v>0</v>
      </c>
      <c r="T152" s="229" t="str">
        <f t="shared" si="6"/>
        <v>nemainīga</v>
      </c>
      <c r="U152" s="229" t="str">
        <f t="shared" si="7"/>
        <v>ok</v>
      </c>
      <c r="V152" s="218"/>
      <c r="W152" s="218"/>
      <c r="X152" s="218"/>
      <c r="Y152" s="218"/>
      <c r="Z152" s="218"/>
      <c r="AA152" s="218"/>
      <c r="AB152" s="218"/>
      <c r="AC152" s="218"/>
      <c r="AD152" s="218"/>
      <c r="AE152" s="218"/>
      <c r="AF152" s="218"/>
      <c r="AG152" s="218"/>
      <c r="AH152" s="218"/>
      <c r="AI152" s="218"/>
      <c r="AJ152" s="218"/>
      <c r="AK152" s="218"/>
      <c r="AL152" s="218"/>
      <c r="AM152" s="218"/>
    </row>
    <row r="153" spans="1:39" customFormat="1" hidden="1" x14ac:dyDescent="0.35">
      <c r="A153" s="229">
        <f>SUBTOTAL(3,$D$7:D153)</f>
        <v>18</v>
      </c>
      <c r="B153" s="230"/>
      <c r="C153" s="229" t="s">
        <v>1291</v>
      </c>
      <c r="D153" s="193" t="s">
        <v>1292</v>
      </c>
      <c r="E153" s="230" t="s">
        <v>33</v>
      </c>
      <c r="F153" s="231"/>
      <c r="G153" s="231"/>
      <c r="H153" s="231">
        <v>0</v>
      </c>
      <c r="I153" s="231">
        <v>0</v>
      </c>
      <c r="J153" s="231">
        <v>0</v>
      </c>
      <c r="K153" s="231">
        <v>0</v>
      </c>
      <c r="L153" s="231">
        <v>0</v>
      </c>
      <c r="M153" s="231">
        <v>0</v>
      </c>
      <c r="N153" s="231">
        <v>0</v>
      </c>
      <c r="O153" s="231">
        <v>0</v>
      </c>
      <c r="P153" s="231">
        <v>0</v>
      </c>
      <c r="Q153" s="231">
        <v>0</v>
      </c>
      <c r="R153" s="231">
        <v>0</v>
      </c>
      <c r="S153" s="231">
        <f>Table1[[#This Row],[Decembris]]-Table1[[#This Row],[Oktobris]]</f>
        <v>0</v>
      </c>
      <c r="T153" s="229" t="str">
        <f t="shared" si="6"/>
        <v>nemainīga</v>
      </c>
      <c r="U153" s="229" t="str">
        <f t="shared" si="7"/>
        <v>ok</v>
      </c>
      <c r="V153" s="218"/>
      <c r="W153" s="218"/>
      <c r="X153" s="218"/>
      <c r="Y153" s="218"/>
      <c r="Z153" s="218"/>
      <c r="AA153" s="218"/>
      <c r="AB153" s="218"/>
      <c r="AC153" s="218"/>
      <c r="AD153" s="218"/>
      <c r="AE153" s="218"/>
      <c r="AF153" s="218"/>
      <c r="AG153" s="218"/>
      <c r="AH153" s="218"/>
      <c r="AI153" s="218"/>
      <c r="AJ153" s="218"/>
      <c r="AK153" s="218"/>
      <c r="AL153" s="218"/>
      <c r="AM153" s="218"/>
    </row>
    <row r="154" spans="1:39" customFormat="1" hidden="1" x14ac:dyDescent="0.35">
      <c r="A154" s="229">
        <f>SUBTOTAL(3,$D$7:D154)</f>
        <v>18</v>
      </c>
      <c r="B154" s="230"/>
      <c r="C154" s="229" t="s">
        <v>1071</v>
      </c>
      <c r="D154" s="193" t="s">
        <v>462</v>
      </c>
      <c r="E154" s="230">
        <v>1</v>
      </c>
      <c r="F154" s="231"/>
      <c r="G154" s="231"/>
      <c r="H154" s="231">
        <v>0</v>
      </c>
      <c r="I154" s="231">
        <v>28934.27</v>
      </c>
      <c r="J154" s="231">
        <v>4.0000000000873115E-2</v>
      </c>
      <c r="K154" s="231">
        <v>4.0000000000873115E-2</v>
      </c>
      <c r="L154" s="231">
        <v>4.0000000000873115E-2</v>
      </c>
      <c r="M154" s="231">
        <v>4.0000000000873115E-2</v>
      </c>
      <c r="N154" s="231">
        <v>4.0000000000873115E-2</v>
      </c>
      <c r="O154" s="231">
        <v>4.0000000000873115E-2</v>
      </c>
      <c r="P154" s="231">
        <v>4.0000000000873115E-2</v>
      </c>
      <c r="Q154" s="231">
        <v>4.0000000000873115E-2</v>
      </c>
      <c r="R154" s="231">
        <v>4.0000000000873115E-2</v>
      </c>
      <c r="S154" s="231">
        <f>Table1[[#This Row],[Decembris]]-Table1[[#This Row],[Oktobris]]</f>
        <v>0</v>
      </c>
      <c r="T154" s="229" t="str">
        <f t="shared" si="6"/>
        <v>nemainīga</v>
      </c>
      <c r="U154" s="229" t="str">
        <f t="shared" si="7"/>
        <v>ok</v>
      </c>
      <c r="V154" s="218"/>
      <c r="W154" s="218"/>
      <c r="X154" s="218"/>
      <c r="Y154" s="218"/>
      <c r="Z154" s="218"/>
      <c r="AA154" s="218"/>
      <c r="AB154" s="218"/>
      <c r="AC154" s="218"/>
      <c r="AD154" s="218"/>
      <c r="AE154" s="218"/>
      <c r="AF154" s="218"/>
      <c r="AG154" s="218"/>
      <c r="AH154" s="218"/>
      <c r="AI154" s="218"/>
      <c r="AJ154" s="218"/>
      <c r="AK154" s="218"/>
      <c r="AL154" s="218"/>
      <c r="AM154" s="218"/>
    </row>
    <row r="155" spans="1:39" customFormat="1" hidden="1" x14ac:dyDescent="0.35">
      <c r="A155" s="229">
        <f>SUBTOTAL(3,$D$7:D155)</f>
        <v>18</v>
      </c>
      <c r="B155" s="230"/>
      <c r="C155" s="229" t="s">
        <v>1215</v>
      </c>
      <c r="D155" s="193" t="s">
        <v>552</v>
      </c>
      <c r="E155" s="230" t="s">
        <v>33</v>
      </c>
      <c r="F155" s="231"/>
      <c r="G155" s="231"/>
      <c r="H155" s="231">
        <v>0</v>
      </c>
      <c r="I155" s="231">
        <v>141923.4</v>
      </c>
      <c r="J155" s="231">
        <v>44.760000000009313</v>
      </c>
      <c r="K155" s="231">
        <v>44.760000000009313</v>
      </c>
      <c r="L155" s="231">
        <v>44.760000000009313</v>
      </c>
      <c r="M155" s="231">
        <v>44.760000000009313</v>
      </c>
      <c r="N155" s="231">
        <v>44.760000000009313</v>
      </c>
      <c r="O155" s="231">
        <v>44.760000000009313</v>
      </c>
      <c r="P155" s="231">
        <v>44.760000000009313</v>
      </c>
      <c r="Q155" s="231">
        <v>44.760000000009313</v>
      </c>
      <c r="R155" s="231">
        <v>44.760000000009313</v>
      </c>
      <c r="S155" s="231">
        <f>Table1[[#This Row],[Decembris]]-Table1[[#This Row],[Oktobris]]</f>
        <v>0</v>
      </c>
      <c r="T155" s="229" t="str">
        <f t="shared" si="6"/>
        <v>nemainīga</v>
      </c>
      <c r="U155" s="229" t="str">
        <f t="shared" si="7"/>
        <v>ok</v>
      </c>
      <c r="V155" s="218"/>
      <c r="W155" s="218"/>
      <c r="X155" s="218"/>
      <c r="Y155" s="218"/>
      <c r="Z155" s="218"/>
      <c r="AA155" s="218"/>
      <c r="AB155" s="218"/>
      <c r="AC155" s="218"/>
      <c r="AD155" s="218"/>
      <c r="AE155" s="218"/>
      <c r="AF155" s="218"/>
      <c r="AG155" s="218"/>
      <c r="AH155" s="218"/>
      <c r="AI155" s="218"/>
      <c r="AJ155" s="218"/>
      <c r="AK155" s="218"/>
      <c r="AL155" s="218"/>
      <c r="AM155" s="218"/>
    </row>
    <row r="156" spans="1:39" customFormat="1" hidden="1" x14ac:dyDescent="0.35">
      <c r="A156" s="229">
        <f>SUBTOTAL(3,$D$7:D156)</f>
        <v>18</v>
      </c>
      <c r="B156" s="230"/>
      <c r="C156" s="229" t="s">
        <v>1249</v>
      </c>
      <c r="D156" s="193" t="s">
        <v>577</v>
      </c>
      <c r="E156" s="230">
        <v>5</v>
      </c>
      <c r="F156" s="231"/>
      <c r="G156" s="231"/>
      <c r="H156" s="231">
        <v>-6800.0000000000009</v>
      </c>
      <c r="I156" s="231">
        <v>0</v>
      </c>
      <c r="J156" s="231">
        <v>0</v>
      </c>
      <c r="K156" s="231">
        <v>0</v>
      </c>
      <c r="L156" s="231">
        <v>0</v>
      </c>
      <c r="M156" s="231">
        <v>0</v>
      </c>
      <c r="N156" s="231">
        <v>0</v>
      </c>
      <c r="O156" s="231">
        <v>0</v>
      </c>
      <c r="P156" s="231">
        <v>0</v>
      </c>
      <c r="Q156" s="231">
        <v>0</v>
      </c>
      <c r="R156" s="231">
        <v>0</v>
      </c>
      <c r="S156" s="231">
        <f>Table1[[#This Row],[Decembris]]-Table1[[#This Row],[Oktobris]]</f>
        <v>0</v>
      </c>
      <c r="T156" s="229" t="str">
        <f t="shared" si="6"/>
        <v>nemainīga</v>
      </c>
      <c r="U156" s="229" t="str">
        <f t="shared" si="7"/>
        <v>ok</v>
      </c>
      <c r="V156" s="218"/>
      <c r="W156" s="218"/>
      <c r="X156" s="218"/>
      <c r="Y156" s="218"/>
      <c r="Z156" s="218"/>
      <c r="AA156" s="218"/>
      <c r="AB156" s="218"/>
      <c r="AC156" s="218"/>
      <c r="AD156" s="218"/>
      <c r="AE156" s="218"/>
      <c r="AF156" s="218"/>
      <c r="AG156" s="218"/>
      <c r="AH156" s="218"/>
      <c r="AI156" s="218"/>
      <c r="AJ156" s="218"/>
      <c r="AK156" s="218"/>
      <c r="AL156" s="218"/>
      <c r="AM156" s="218"/>
    </row>
    <row r="157" spans="1:39" customFormat="1" hidden="1" x14ac:dyDescent="0.35">
      <c r="A157" s="229">
        <f>SUBTOTAL(3,$D$7:D157)</f>
        <v>18</v>
      </c>
      <c r="B157" s="230"/>
      <c r="C157" s="229" t="s">
        <v>1198</v>
      </c>
      <c r="D157" s="193" t="s">
        <v>538</v>
      </c>
      <c r="E157" s="230">
        <v>2</v>
      </c>
      <c r="F157" s="231"/>
      <c r="G157" s="231"/>
      <c r="H157" s="231">
        <v>-24870.719999999998</v>
      </c>
      <c r="I157" s="231">
        <v>-8674.7299999999959</v>
      </c>
      <c r="J157" s="231">
        <v>-8674.7299999999959</v>
      </c>
      <c r="K157" s="231">
        <v>-8674.7299999999959</v>
      </c>
      <c r="L157" s="231">
        <v>-3355.2799999999988</v>
      </c>
      <c r="M157" s="231">
        <v>-8850.5999999999985</v>
      </c>
      <c r="N157" s="231">
        <v>-8850.5999999999985</v>
      </c>
      <c r="O157" s="231">
        <v>-8850.5999999999985</v>
      </c>
      <c r="P157" s="231">
        <v>-8850.5999999999985</v>
      </c>
      <c r="Q157" s="231">
        <v>-8850.5999999999985</v>
      </c>
      <c r="R157" s="231">
        <v>-8850.5999999999985</v>
      </c>
      <c r="S157" s="231">
        <f>Table1[[#This Row],[Decembris]]-Table1[[#This Row],[Oktobris]]</f>
        <v>0</v>
      </c>
      <c r="T157" s="229" t="str">
        <f t="shared" si="6"/>
        <v>nemainīga</v>
      </c>
      <c r="U157" s="229" t="str">
        <f t="shared" si="7"/>
        <v>ok</v>
      </c>
      <c r="V157" s="218"/>
      <c r="W157" s="218"/>
      <c r="X157" s="218"/>
      <c r="Y157" s="218"/>
      <c r="Z157" s="218"/>
      <c r="AA157" s="218"/>
      <c r="AB157" s="218"/>
      <c r="AC157" s="218"/>
      <c r="AD157" s="218"/>
      <c r="AE157" s="218"/>
      <c r="AF157" s="218"/>
      <c r="AG157" s="218"/>
      <c r="AH157" s="218"/>
      <c r="AI157" s="218"/>
      <c r="AJ157" s="218"/>
      <c r="AK157" s="218"/>
      <c r="AL157" s="218"/>
      <c r="AM157" s="218"/>
    </row>
    <row r="158" spans="1:39" customFormat="1" hidden="1" x14ac:dyDescent="0.35">
      <c r="A158" s="232">
        <f>SUBTOTAL(3,$D$7:D158)</f>
        <v>18</v>
      </c>
      <c r="B158" s="233"/>
      <c r="C158" s="232" t="s">
        <v>1077</v>
      </c>
      <c r="D158" s="234" t="s">
        <v>464</v>
      </c>
      <c r="E158" s="233">
        <v>2</v>
      </c>
      <c r="F158" s="235"/>
      <c r="G158" s="235"/>
      <c r="H158" s="235">
        <v>33297.26999999999</v>
      </c>
      <c r="I158" s="235">
        <v>14902.76999999999</v>
      </c>
      <c r="J158" s="235">
        <v>100578.95999999996</v>
      </c>
      <c r="K158" s="235">
        <v>272903.35000000009</v>
      </c>
      <c r="L158" s="235">
        <v>136210.46000000008</v>
      </c>
      <c r="M158" s="235">
        <v>136210.46000000008</v>
      </c>
      <c r="N158" s="235">
        <v>136210.46000000008</v>
      </c>
      <c r="O158" s="235">
        <v>136210.46000000008</v>
      </c>
      <c r="P158" s="235">
        <v>136210.46000000008</v>
      </c>
      <c r="Q158" s="235">
        <v>136210.46000000008</v>
      </c>
      <c r="R158" s="235">
        <v>136210.46000000008</v>
      </c>
      <c r="S158" s="231">
        <f>Table1[[#This Row],[Decembris]]-Table1[[#This Row],[Oktobris]]</f>
        <v>0</v>
      </c>
      <c r="T158" s="229" t="str">
        <f t="shared" si="6"/>
        <v>nemainīga</v>
      </c>
      <c r="U158" s="229" t="str">
        <f t="shared" si="7"/>
        <v>ok</v>
      </c>
      <c r="V158" s="218"/>
      <c r="W158" s="218"/>
      <c r="X158" s="218"/>
      <c r="Y158" s="218"/>
      <c r="Z158" s="218"/>
      <c r="AA158" s="218"/>
      <c r="AB158" s="218"/>
      <c r="AC158" s="218"/>
      <c r="AD158" s="218"/>
      <c r="AE158" s="218"/>
      <c r="AF158" s="218"/>
      <c r="AG158" s="218"/>
      <c r="AH158" s="218"/>
      <c r="AI158" s="218"/>
      <c r="AJ158" s="218"/>
      <c r="AK158" s="218"/>
      <c r="AL158" s="218"/>
      <c r="AM158" s="218"/>
    </row>
    <row r="159" spans="1:39" customFormat="1" hidden="1" x14ac:dyDescent="0.35">
      <c r="A159" s="232">
        <f>SUBTOTAL(3,$D$7:D159)</f>
        <v>18</v>
      </c>
      <c r="B159" s="233"/>
      <c r="C159" s="232" t="s">
        <v>1074</v>
      </c>
      <c r="D159" s="234" t="s">
        <v>462</v>
      </c>
      <c r="E159" s="233">
        <v>4</v>
      </c>
      <c r="F159" s="235"/>
      <c r="G159" s="235"/>
      <c r="H159" s="235">
        <v>131239.96</v>
      </c>
      <c r="I159" s="235">
        <v>131239.96</v>
      </c>
      <c r="J159" s="235">
        <v>379514.61</v>
      </c>
      <c r="K159" s="235">
        <v>131239.99</v>
      </c>
      <c r="L159" s="235">
        <v>131239.99</v>
      </c>
      <c r="M159" s="235">
        <v>131239.99</v>
      </c>
      <c r="N159" s="235">
        <v>131239.99</v>
      </c>
      <c r="O159" s="235">
        <v>131239.99</v>
      </c>
      <c r="P159" s="235">
        <v>131239.99</v>
      </c>
      <c r="Q159" s="235">
        <v>131239.99</v>
      </c>
      <c r="R159" s="235">
        <v>131239.99</v>
      </c>
      <c r="S159" s="231">
        <f>Table1[[#This Row],[Decembris]]-Table1[[#This Row],[Oktobris]]</f>
        <v>0</v>
      </c>
      <c r="T159" s="229" t="str">
        <f t="shared" si="6"/>
        <v>nemainīga</v>
      </c>
      <c r="U159" s="229" t="str">
        <f t="shared" si="7"/>
        <v>ok</v>
      </c>
      <c r="V159" s="218"/>
      <c r="W159" s="218"/>
      <c r="X159" s="218"/>
      <c r="Y159" s="218"/>
      <c r="Z159" s="218"/>
      <c r="AA159" s="218"/>
      <c r="AB159" s="218"/>
      <c r="AC159" s="218"/>
      <c r="AD159" s="218"/>
      <c r="AE159" s="218"/>
      <c r="AF159" s="218"/>
      <c r="AG159" s="218"/>
      <c r="AH159" s="218"/>
      <c r="AI159" s="218"/>
      <c r="AJ159" s="218"/>
      <c r="AK159" s="218"/>
      <c r="AL159" s="218"/>
      <c r="AM159" s="218"/>
    </row>
    <row r="160" spans="1:39" customFormat="1" hidden="1" x14ac:dyDescent="0.35">
      <c r="A160" s="229">
        <f>SUBTOTAL(3,$D$7:D160)</f>
        <v>18</v>
      </c>
      <c r="B160" s="230"/>
      <c r="C160" s="229" t="s">
        <v>1060</v>
      </c>
      <c r="D160" s="193" t="s">
        <v>455</v>
      </c>
      <c r="E160" s="230">
        <v>2</v>
      </c>
      <c r="F160" s="231"/>
      <c r="G160" s="231"/>
      <c r="H160" s="231">
        <v>-280094.13</v>
      </c>
      <c r="I160" s="231">
        <v>-51385.26999999996</v>
      </c>
      <c r="J160" s="231">
        <v>-30420.869999999937</v>
      </c>
      <c r="K160" s="231">
        <v>-18987.159999999916</v>
      </c>
      <c r="L160" s="231">
        <v>-18987.159999999916</v>
      </c>
      <c r="M160" s="231">
        <v>-18987.159999999916</v>
      </c>
      <c r="N160" s="231">
        <v>-18987.159999999916</v>
      </c>
      <c r="O160" s="231">
        <v>-18987.159999999916</v>
      </c>
      <c r="P160" s="231">
        <v>-18987.159999999916</v>
      </c>
      <c r="Q160" s="231">
        <v>-18987.159999999916</v>
      </c>
      <c r="R160" s="231">
        <v>-18987.159999999916</v>
      </c>
      <c r="S160" s="231">
        <f>Table1[[#This Row],[Decembris]]-Table1[[#This Row],[Oktobris]]</f>
        <v>0</v>
      </c>
      <c r="T160" s="229" t="str">
        <f t="shared" si="6"/>
        <v>nemainīga</v>
      </c>
      <c r="U160" s="229" t="str">
        <f t="shared" si="7"/>
        <v>ok</v>
      </c>
      <c r="V160" s="218"/>
      <c r="W160" s="218"/>
      <c r="X160" s="218"/>
      <c r="Y160" s="218"/>
      <c r="Z160" s="218"/>
      <c r="AA160" s="218"/>
      <c r="AB160" s="218"/>
      <c r="AC160" s="218"/>
      <c r="AD160" s="218"/>
      <c r="AE160" s="218"/>
      <c r="AF160" s="218"/>
      <c r="AG160" s="218"/>
      <c r="AH160" s="218"/>
      <c r="AI160" s="218"/>
      <c r="AJ160" s="218"/>
      <c r="AK160" s="218"/>
      <c r="AL160" s="218"/>
      <c r="AM160" s="218"/>
    </row>
    <row r="161" spans="1:39" customFormat="1" hidden="1" x14ac:dyDescent="0.35">
      <c r="A161" s="229">
        <f>SUBTOTAL(3,$D$7:D161)</f>
        <v>18</v>
      </c>
      <c r="B161" s="230"/>
      <c r="C161" s="1" t="s">
        <v>1425</v>
      </c>
      <c r="D161" s="193" t="s">
        <v>489</v>
      </c>
      <c r="E161" s="230">
        <v>1</v>
      </c>
      <c r="F161" s="231"/>
      <c r="G161" s="231"/>
      <c r="H161" s="231">
        <v>-3409893.8000000007</v>
      </c>
      <c r="I161" s="231">
        <v>-6.2100000008940697</v>
      </c>
      <c r="J161" s="231">
        <v>-6.2100000008940697</v>
      </c>
      <c r="K161" s="231">
        <v>-6.2100000008940697</v>
      </c>
      <c r="L161" s="231">
        <v>-6.2100000008940697</v>
      </c>
      <c r="M161" s="231">
        <v>-6.2100000008940697</v>
      </c>
      <c r="N161" s="231">
        <v>-6.2100000008940697</v>
      </c>
      <c r="O161" s="231">
        <v>-6.2100000008940697</v>
      </c>
      <c r="P161" s="231">
        <v>-6.2100000008940697</v>
      </c>
      <c r="Q161" s="231">
        <v>-6.2100000008940697</v>
      </c>
      <c r="R161" s="231">
        <v>81181.449999999255</v>
      </c>
      <c r="S161" s="231">
        <f>Table1[[#This Row],[Decembris]]-Table1[[#This Row],[Oktobris]]</f>
        <v>81187.660000000149</v>
      </c>
      <c r="T161" s="229" t="str">
        <f t="shared" si="6"/>
        <v>dilstoša</v>
      </c>
      <c r="U161" s="229" t="str">
        <f t="shared" si="7"/>
        <v>ok</v>
      </c>
      <c r="V161" s="218"/>
      <c r="W161" s="218"/>
      <c r="X161" s="218"/>
      <c r="Y161" s="218"/>
      <c r="Z161" s="218"/>
      <c r="AA161" s="218"/>
      <c r="AB161" s="218"/>
      <c r="AC161" s="218"/>
      <c r="AD161" s="218"/>
      <c r="AE161" s="218"/>
      <c r="AF161" s="218"/>
      <c r="AG161" s="218"/>
      <c r="AH161" s="218"/>
      <c r="AI161" s="218"/>
      <c r="AJ161" s="218"/>
      <c r="AK161" s="218"/>
      <c r="AL161" s="218"/>
      <c r="AM161" s="218"/>
    </row>
    <row r="162" spans="1:39" customFormat="1" hidden="1" x14ac:dyDescent="0.35">
      <c r="A162" s="229">
        <f>SUBTOTAL(3,$D$7:D162)</f>
        <v>18</v>
      </c>
      <c r="B162" s="230"/>
      <c r="C162" s="229" t="s">
        <v>1271</v>
      </c>
      <c r="D162" s="193" t="s">
        <v>1272</v>
      </c>
      <c r="E162" s="230" t="s">
        <v>33</v>
      </c>
      <c r="F162" s="231"/>
      <c r="G162" s="231"/>
      <c r="H162" s="231">
        <v>-2380274.6800000002</v>
      </c>
      <c r="I162" s="231">
        <v>0</v>
      </c>
      <c r="J162" s="231">
        <v>6594226.0199999996</v>
      </c>
      <c r="K162" s="231">
        <v>-1499.3000000007451</v>
      </c>
      <c r="L162" s="231">
        <v>-1499.3000000007451</v>
      </c>
      <c r="M162" s="231">
        <v>-1499.3000000007451</v>
      </c>
      <c r="N162" s="231">
        <v>-1499.3000000007451</v>
      </c>
      <c r="O162" s="231">
        <v>-1499.3000000007451</v>
      </c>
      <c r="P162" s="231">
        <v>-1499.3000000007451</v>
      </c>
      <c r="Q162" s="231">
        <v>-1499.3000000007451</v>
      </c>
      <c r="R162" s="231">
        <v>-1499.3000000007451</v>
      </c>
      <c r="S162" s="231">
        <f>Table1[[#This Row],[Decembris]]-Table1[[#This Row],[Oktobris]]</f>
        <v>0</v>
      </c>
      <c r="T162" s="229" t="str">
        <f t="shared" si="6"/>
        <v>nemainīga</v>
      </c>
      <c r="U162" s="229" t="str">
        <f t="shared" si="7"/>
        <v>ok</v>
      </c>
      <c r="V162" s="218"/>
      <c r="W162" s="218"/>
      <c r="X162" s="218"/>
      <c r="Y162" s="218"/>
      <c r="Z162" s="218"/>
      <c r="AA162" s="218"/>
      <c r="AB162" s="218"/>
      <c r="AC162" s="218"/>
      <c r="AD162" s="218"/>
      <c r="AE162" s="218"/>
      <c r="AF162" s="218"/>
      <c r="AG162" s="218"/>
      <c r="AH162" s="218"/>
      <c r="AI162" s="218"/>
      <c r="AJ162" s="218"/>
      <c r="AK162" s="218"/>
      <c r="AL162" s="218"/>
      <c r="AM162" s="218"/>
    </row>
    <row r="163" spans="1:39" customFormat="1" x14ac:dyDescent="0.35">
      <c r="A163" s="232">
        <f>SUBTOTAL(3,$D$7:D163)</f>
        <v>19</v>
      </c>
      <c r="B163" s="233"/>
      <c r="C163" s="232" t="s">
        <v>1276</v>
      </c>
      <c r="D163" s="234" t="s">
        <v>1277</v>
      </c>
      <c r="E163" s="233" t="s">
        <v>33</v>
      </c>
      <c r="F163" s="235"/>
      <c r="G163" s="235"/>
      <c r="H163" s="235">
        <v>-25813.810000000056</v>
      </c>
      <c r="I163" s="235">
        <v>2342332.7400000002</v>
      </c>
      <c r="J163" s="235">
        <v>1164736.1499999999</v>
      </c>
      <c r="K163" s="235">
        <v>2146031.39</v>
      </c>
      <c r="L163" s="235">
        <v>2414259.0600000005</v>
      </c>
      <c r="M163" s="235">
        <v>2057315.9000000013</v>
      </c>
      <c r="N163" s="235">
        <v>1986590.3000000017</v>
      </c>
      <c r="O163" s="235">
        <v>2082215.3000000017</v>
      </c>
      <c r="P163" s="235">
        <v>-1805924.2049999982</v>
      </c>
      <c r="Q163" s="235">
        <v>-1784729.8849999979</v>
      </c>
      <c r="R163" s="235">
        <v>-1745605.424999998</v>
      </c>
      <c r="S163" s="231">
        <f>Table1[[#This Row],[Decembris]]-Table1[[#This Row],[Oktobris]]</f>
        <v>60318.780000000261</v>
      </c>
      <c r="T163" s="229" t="str">
        <f t="shared" si="6"/>
        <v>dilstoša</v>
      </c>
      <c r="U163" s="229" t="str">
        <f t="shared" si="7"/>
        <v>trīs pēdējos mēnešus izpilde ir lielāka par -200 tūkst.</v>
      </c>
      <c r="V163" s="218"/>
      <c r="W163" s="218"/>
      <c r="X163" s="218"/>
      <c r="Y163" s="218"/>
      <c r="Z163" s="218"/>
      <c r="AA163" s="218"/>
      <c r="AB163" s="218"/>
      <c r="AC163" s="218"/>
      <c r="AD163" s="218"/>
      <c r="AE163" s="218"/>
      <c r="AF163" s="218"/>
      <c r="AG163" s="218"/>
      <c r="AH163" s="218"/>
      <c r="AI163" s="218"/>
      <c r="AJ163" s="218"/>
      <c r="AK163" s="218"/>
      <c r="AL163" s="218"/>
      <c r="AM163" s="218"/>
    </row>
    <row r="164" spans="1:39" customFormat="1" hidden="1" x14ac:dyDescent="0.35">
      <c r="A164" s="229">
        <f>SUBTOTAL(3,$D$7:D164)</f>
        <v>19</v>
      </c>
      <c r="B164" s="230"/>
      <c r="C164" s="229" t="s">
        <v>1163</v>
      </c>
      <c r="D164" s="193" t="s">
        <v>511</v>
      </c>
      <c r="E164" s="230" t="s">
        <v>33</v>
      </c>
      <c r="F164" s="231"/>
      <c r="G164" s="231"/>
      <c r="H164" s="231">
        <v>0</v>
      </c>
      <c r="I164" s="231">
        <v>0</v>
      </c>
      <c r="J164" s="231">
        <v>0</v>
      </c>
      <c r="K164" s="231">
        <v>11217.930000000022</v>
      </c>
      <c r="L164" s="231">
        <v>11217.930000000022</v>
      </c>
      <c r="M164" s="231">
        <v>11217.930000000022</v>
      </c>
      <c r="N164" s="231">
        <v>-15341.52999999997</v>
      </c>
      <c r="O164" s="231">
        <v>15045.340000000026</v>
      </c>
      <c r="P164" s="231">
        <v>15045.340000000026</v>
      </c>
      <c r="Q164" s="231">
        <v>19041.430000000022</v>
      </c>
      <c r="R164" s="231">
        <v>19041.430000000022</v>
      </c>
      <c r="S164" s="231">
        <f>Table1[[#This Row],[Decembris]]-Table1[[#This Row],[Oktobris]]</f>
        <v>3996.0899999999965</v>
      </c>
      <c r="T164" s="229" t="str">
        <f t="shared" si="6"/>
        <v>dilstoša</v>
      </c>
      <c r="U164" s="229" t="str">
        <f t="shared" si="7"/>
        <v>ok</v>
      </c>
      <c r="V164" s="218"/>
      <c r="W164" s="218"/>
      <c r="X164" s="218"/>
      <c r="Y164" s="218"/>
      <c r="Z164" s="218"/>
      <c r="AA164" s="218"/>
      <c r="AB164" s="218"/>
      <c r="AC164" s="218"/>
      <c r="AD164" s="218"/>
      <c r="AE164" s="218"/>
      <c r="AF164" s="218"/>
      <c r="AG164" s="218"/>
      <c r="AH164" s="218"/>
      <c r="AI164" s="218"/>
      <c r="AJ164" s="218"/>
      <c r="AK164" s="218"/>
      <c r="AL164" s="218"/>
      <c r="AM164" s="218"/>
    </row>
    <row r="165" spans="1:39" customFormat="1" hidden="1" x14ac:dyDescent="0.35">
      <c r="A165" s="229">
        <f>SUBTOTAL(3,$D$7:D165)</f>
        <v>19</v>
      </c>
      <c r="B165" s="230"/>
      <c r="C165" s="229" t="s">
        <v>1078</v>
      </c>
      <c r="D165" s="193" t="s">
        <v>465</v>
      </c>
      <c r="E165" s="230">
        <v>1</v>
      </c>
      <c r="F165" s="231"/>
      <c r="G165" s="231"/>
      <c r="H165" s="231">
        <v>-9565.5</v>
      </c>
      <c r="I165" s="231">
        <v>-27481.509999999995</v>
      </c>
      <c r="J165" s="231">
        <v>-26881.509999999995</v>
      </c>
      <c r="K165" s="231">
        <v>-17576.099999999991</v>
      </c>
      <c r="L165" s="231">
        <v>-11428.699999999983</v>
      </c>
      <c r="M165" s="231">
        <v>7769.7400000000198</v>
      </c>
      <c r="N165" s="231">
        <v>13670.310000000027</v>
      </c>
      <c r="O165" s="231">
        <v>27454.170000000013</v>
      </c>
      <c r="P165" s="231">
        <v>35112.210000000021</v>
      </c>
      <c r="Q165" s="231">
        <v>34490.360000000044</v>
      </c>
      <c r="R165" s="231">
        <v>5299.6100000000442</v>
      </c>
      <c r="S165" s="231">
        <f>Table1[[#This Row],[Decembris]]-Table1[[#This Row],[Oktobris]]</f>
        <v>-29812.599999999977</v>
      </c>
      <c r="T165" s="229" t="str">
        <f t="shared" si="6"/>
        <v>augoša</v>
      </c>
      <c r="U165" s="229" t="str">
        <f t="shared" si="7"/>
        <v>ok</v>
      </c>
      <c r="V165" s="218"/>
      <c r="W165" s="218"/>
      <c r="X165" s="218"/>
      <c r="Y165" s="218"/>
      <c r="Z165" s="218"/>
      <c r="AA165" s="218"/>
      <c r="AB165" s="218"/>
      <c r="AC165" s="218"/>
      <c r="AD165" s="218"/>
      <c r="AE165" s="218"/>
      <c r="AF165" s="218"/>
      <c r="AG165" s="218"/>
      <c r="AH165" s="218"/>
      <c r="AI165" s="218"/>
      <c r="AJ165" s="218"/>
      <c r="AK165" s="218"/>
      <c r="AL165" s="218"/>
      <c r="AM165" s="218"/>
    </row>
    <row r="166" spans="1:39" customFormat="1" hidden="1" x14ac:dyDescent="0.35">
      <c r="A166" s="229">
        <f>SUBTOTAL(3,$D$7:D166)</f>
        <v>19</v>
      </c>
      <c r="B166" s="233"/>
      <c r="C166" s="229" t="s">
        <v>1256</v>
      </c>
      <c r="D166" s="193" t="s">
        <v>578</v>
      </c>
      <c r="E166" s="233">
        <v>2</v>
      </c>
      <c r="F166" s="235"/>
      <c r="G166" s="235"/>
      <c r="H166" s="235">
        <v>0</v>
      </c>
      <c r="I166" s="235">
        <v>0</v>
      </c>
      <c r="J166" s="235">
        <v>0</v>
      </c>
      <c r="K166" s="235">
        <v>0</v>
      </c>
      <c r="L166" s="235">
        <v>0</v>
      </c>
      <c r="M166" s="231">
        <v>0</v>
      </c>
      <c r="N166" s="235">
        <v>222.47000000000116</v>
      </c>
      <c r="O166" s="235">
        <v>222.47000000000116</v>
      </c>
      <c r="P166" s="231">
        <v>222.47000000000116</v>
      </c>
      <c r="Q166" s="231">
        <v>8033.710000000021</v>
      </c>
      <c r="R166" s="231">
        <v>8033.710000000021</v>
      </c>
      <c r="S166" s="231">
        <f>Table1[[#This Row],[Decembris]]-Table1[[#This Row],[Oktobris]]</f>
        <v>7811.2400000000198</v>
      </c>
      <c r="T166" s="229" t="str">
        <f t="shared" si="6"/>
        <v>dilstoša</v>
      </c>
      <c r="U166" s="229" t="str">
        <f t="shared" si="7"/>
        <v>ok</v>
      </c>
      <c r="V166" s="218"/>
      <c r="W166" s="218"/>
      <c r="X166" s="218"/>
      <c r="Y166" s="218"/>
      <c r="Z166" s="218"/>
      <c r="AA166" s="218"/>
      <c r="AB166" s="218"/>
      <c r="AC166" s="218"/>
      <c r="AD166" s="218"/>
      <c r="AE166" s="218"/>
      <c r="AF166" s="218"/>
      <c r="AG166" s="218"/>
      <c r="AH166" s="218"/>
      <c r="AI166" s="218"/>
      <c r="AJ166" s="218"/>
      <c r="AK166" s="218"/>
      <c r="AL166" s="218"/>
      <c r="AM166" s="218"/>
    </row>
    <row r="167" spans="1:39" customFormat="1" hidden="1" x14ac:dyDescent="0.35">
      <c r="A167" s="232">
        <f>SUBTOTAL(3,$D$7:D167)</f>
        <v>19</v>
      </c>
      <c r="B167" s="233"/>
      <c r="C167" s="232" t="s">
        <v>1153</v>
      </c>
      <c r="D167" s="234" t="s">
        <v>507</v>
      </c>
      <c r="E167" s="233" t="s">
        <v>33</v>
      </c>
      <c r="F167" s="235"/>
      <c r="G167" s="235"/>
      <c r="H167" s="235">
        <v>-72103.929999999993</v>
      </c>
      <c r="I167" s="235">
        <v>74023.380000000063</v>
      </c>
      <c r="J167" s="235">
        <v>117321.7300000001</v>
      </c>
      <c r="K167" s="235">
        <v>-10764.409999999916</v>
      </c>
      <c r="L167" s="235">
        <v>25668.510000000126</v>
      </c>
      <c r="M167" s="235">
        <v>130599.26000000001</v>
      </c>
      <c r="N167" s="235">
        <v>21375.199999999953</v>
      </c>
      <c r="O167" s="235">
        <v>121466.15999999992</v>
      </c>
      <c r="P167" s="235">
        <v>110741.83999999985</v>
      </c>
      <c r="Q167" s="235">
        <v>135431.10999999987</v>
      </c>
      <c r="R167" s="235">
        <v>122927.49999999977</v>
      </c>
      <c r="S167" s="231">
        <f>Table1[[#This Row],[Decembris]]-Table1[[#This Row],[Oktobris]]</f>
        <v>12185.659999999916</v>
      </c>
      <c r="T167" s="229" t="str">
        <f t="shared" si="6"/>
        <v>mainīga</v>
      </c>
      <c r="U167" s="229" t="str">
        <f t="shared" si="7"/>
        <v>ok</v>
      </c>
      <c r="V167" s="218"/>
      <c r="W167" s="218"/>
      <c r="X167" s="218"/>
      <c r="Y167" s="218"/>
      <c r="Z167" s="218"/>
      <c r="AA167" s="218"/>
      <c r="AB167" s="218"/>
      <c r="AC167" s="218"/>
      <c r="AD167" s="218"/>
      <c r="AE167" s="218"/>
      <c r="AF167" s="218"/>
      <c r="AG167" s="218"/>
      <c r="AH167" s="218"/>
      <c r="AI167" s="218"/>
      <c r="AJ167" s="218"/>
      <c r="AK167" s="218"/>
      <c r="AL167" s="218"/>
      <c r="AM167" s="218"/>
    </row>
    <row r="168" spans="1:39" customFormat="1" hidden="1" x14ac:dyDescent="0.35">
      <c r="A168" s="229">
        <f>SUBTOTAL(3,$D$7:D168)</f>
        <v>19</v>
      </c>
      <c r="B168" s="230"/>
      <c r="C168" s="229" t="s">
        <v>1146</v>
      </c>
      <c r="D168" s="193" t="s">
        <v>502</v>
      </c>
      <c r="E168" s="230">
        <v>4</v>
      </c>
      <c r="F168" s="231"/>
      <c r="G168" s="231"/>
      <c r="H168" s="231">
        <v>0</v>
      </c>
      <c r="I168" s="231">
        <v>0</v>
      </c>
      <c r="J168" s="231">
        <v>0</v>
      </c>
      <c r="K168" s="231">
        <v>170237.36000000002</v>
      </c>
      <c r="L168" s="231">
        <v>170237.36000000002</v>
      </c>
      <c r="M168" s="231">
        <v>170237.36000000002</v>
      </c>
      <c r="N168" s="231">
        <v>170237.36000000002</v>
      </c>
      <c r="O168" s="231">
        <v>170237.36000000002</v>
      </c>
      <c r="P168" s="231">
        <v>170237.36000000002</v>
      </c>
      <c r="Q168" s="231">
        <v>184559.04000000004</v>
      </c>
      <c r="R168" s="231">
        <v>184559.04000000004</v>
      </c>
      <c r="S168" s="231">
        <f>Table1[[#This Row],[Decembris]]-Table1[[#This Row],[Oktobris]]</f>
        <v>14321.680000000022</v>
      </c>
      <c r="T168" s="229" t="str">
        <f t="shared" si="6"/>
        <v>dilstoša</v>
      </c>
      <c r="U168" s="229" t="str">
        <f t="shared" si="7"/>
        <v>ok</v>
      </c>
      <c r="V168" s="218"/>
      <c r="W168" s="218"/>
      <c r="X168" s="218"/>
      <c r="Y168" s="218"/>
      <c r="Z168" s="218"/>
      <c r="AA168" s="218"/>
      <c r="AB168" s="218"/>
      <c r="AC168" s="218"/>
      <c r="AD168" s="218"/>
      <c r="AE168" s="218"/>
      <c r="AF168" s="218"/>
      <c r="AG168" s="218"/>
      <c r="AH168" s="218"/>
      <c r="AI168" s="218"/>
      <c r="AJ168" s="218"/>
      <c r="AK168" s="218"/>
      <c r="AL168" s="218"/>
      <c r="AM168" s="218"/>
    </row>
    <row r="169" spans="1:39" customFormat="1" hidden="1" x14ac:dyDescent="0.35">
      <c r="A169" s="229">
        <f>SUBTOTAL(3,$D$7:D169)</f>
        <v>19</v>
      </c>
      <c r="B169" s="230"/>
      <c r="C169" s="229" t="s">
        <v>1160</v>
      </c>
      <c r="D169" s="193" t="s">
        <v>510</v>
      </c>
      <c r="E169" s="230">
        <v>2</v>
      </c>
      <c r="F169" s="231"/>
      <c r="G169" s="231"/>
      <c r="H169" s="231">
        <v>-71597.790000000008</v>
      </c>
      <c r="I169" s="231">
        <v>112197.07000000007</v>
      </c>
      <c r="J169" s="231">
        <v>-230612.95999999996</v>
      </c>
      <c r="K169" s="231">
        <v>-36482.050000000047</v>
      </c>
      <c r="L169" s="231">
        <v>-15796.090000000084</v>
      </c>
      <c r="M169" s="231">
        <v>38871.949999999953</v>
      </c>
      <c r="N169" s="231">
        <v>60528.719999999972</v>
      </c>
      <c r="O169" s="231">
        <v>13079.189999999944</v>
      </c>
      <c r="P169" s="231">
        <v>28707.889999999898</v>
      </c>
      <c r="Q169" s="231">
        <v>28707.889999999898</v>
      </c>
      <c r="R169" s="231">
        <v>28707.889999999898</v>
      </c>
      <c r="S169" s="231">
        <f>Table1[[#This Row],[Decembris]]-Table1[[#This Row],[Oktobris]]</f>
        <v>0</v>
      </c>
      <c r="T169" s="229" t="str">
        <f t="shared" si="6"/>
        <v>nemainīga</v>
      </c>
      <c r="U169" s="229" t="str">
        <f t="shared" si="7"/>
        <v>ok</v>
      </c>
      <c r="V169" s="218"/>
      <c r="W169" s="218"/>
      <c r="X169" s="218"/>
      <c r="Y169" s="218"/>
      <c r="Z169" s="218"/>
      <c r="AA169" s="218"/>
      <c r="AB169" s="218"/>
      <c r="AC169" s="218"/>
      <c r="AD169" s="218"/>
      <c r="AE169" s="218"/>
      <c r="AF169" s="218"/>
      <c r="AG169" s="218"/>
      <c r="AH169" s="218"/>
      <c r="AI169" s="218"/>
      <c r="AJ169" s="218"/>
      <c r="AK169" s="218"/>
      <c r="AL169" s="218"/>
      <c r="AM169" s="218"/>
    </row>
    <row r="170" spans="1:39" customFormat="1" hidden="1" x14ac:dyDescent="0.35">
      <c r="A170" s="229">
        <f>SUBTOTAL(3,$D$7:D170)</f>
        <v>19</v>
      </c>
      <c r="B170" s="230"/>
      <c r="C170" s="229" t="s">
        <v>1201</v>
      </c>
      <c r="D170" s="193" t="s">
        <v>539</v>
      </c>
      <c r="E170" s="230">
        <v>2</v>
      </c>
      <c r="F170" s="231"/>
      <c r="G170" s="231"/>
      <c r="H170" s="231">
        <v>0</v>
      </c>
      <c r="I170" s="231">
        <v>0</v>
      </c>
      <c r="J170" s="231">
        <v>0</v>
      </c>
      <c r="K170" s="231">
        <v>-820502.93</v>
      </c>
      <c r="L170" s="231">
        <v>402985.69999999984</v>
      </c>
      <c r="M170" s="231">
        <v>402985.69999999984</v>
      </c>
      <c r="N170" s="231">
        <v>402985.69999999984</v>
      </c>
      <c r="O170" s="231">
        <v>402985.69999999984</v>
      </c>
      <c r="P170" s="231">
        <v>402985.69999999984</v>
      </c>
      <c r="Q170" s="231">
        <v>424496.57999999961</v>
      </c>
      <c r="R170" s="231">
        <v>424496.57999999961</v>
      </c>
      <c r="S170" s="231">
        <f>Table1[[#This Row],[Decembris]]-Table1[[#This Row],[Oktobris]]</f>
        <v>21510.879999999772</v>
      </c>
      <c r="T170" s="229" t="str">
        <f t="shared" si="6"/>
        <v>dilstoša</v>
      </c>
      <c r="U170" s="229" t="str">
        <f t="shared" si="7"/>
        <v>ok</v>
      </c>
      <c r="V170" s="218"/>
      <c r="W170" s="218"/>
      <c r="X170" s="218"/>
      <c r="Y170" s="218"/>
      <c r="Z170" s="218"/>
      <c r="AA170" s="218"/>
      <c r="AB170" s="218"/>
      <c r="AC170" s="218"/>
      <c r="AD170" s="218"/>
      <c r="AE170" s="218"/>
      <c r="AF170" s="218"/>
      <c r="AG170" s="218"/>
      <c r="AH170" s="218"/>
      <c r="AI170" s="218"/>
      <c r="AJ170" s="218"/>
      <c r="AK170" s="218"/>
      <c r="AL170" s="218"/>
      <c r="AM170" s="218"/>
    </row>
    <row r="171" spans="1:39" customFormat="1" hidden="1" x14ac:dyDescent="0.35">
      <c r="A171" s="229">
        <f>SUBTOTAL(3,$D$7:D171)</f>
        <v>19</v>
      </c>
      <c r="B171" s="230"/>
      <c r="C171" s="229" t="s">
        <v>1118</v>
      </c>
      <c r="D171" s="193" t="s">
        <v>491</v>
      </c>
      <c r="E171" s="230">
        <v>2</v>
      </c>
      <c r="F171" s="231"/>
      <c r="G171" s="231"/>
      <c r="H171" s="231">
        <v>0</v>
      </c>
      <c r="I171" s="231">
        <v>-2540.65</v>
      </c>
      <c r="J171" s="231">
        <v>-2540.65</v>
      </c>
      <c r="K171" s="231">
        <v>-2540.65</v>
      </c>
      <c r="L171" s="231">
        <v>-2540.65</v>
      </c>
      <c r="M171" s="231">
        <v>-2540.65</v>
      </c>
      <c r="N171" s="231">
        <v>-2540.65</v>
      </c>
      <c r="O171" s="231">
        <v>-25737.94</v>
      </c>
      <c r="P171" s="231">
        <v>-1255.9399999999987</v>
      </c>
      <c r="Q171" s="231">
        <v>-1255.9399999999987</v>
      </c>
      <c r="R171" s="231">
        <v>-26572.049999999996</v>
      </c>
      <c r="S171" s="231">
        <f>Table1[[#This Row],[Decembris]]-Table1[[#This Row],[Oktobris]]</f>
        <v>-25316.109999999997</v>
      </c>
      <c r="T171" s="229" t="str">
        <f t="shared" si="6"/>
        <v>augoša</v>
      </c>
      <c r="U171" s="229" t="str">
        <f t="shared" si="7"/>
        <v>ok</v>
      </c>
      <c r="V171" s="218"/>
      <c r="W171" s="218"/>
      <c r="X171" s="218"/>
      <c r="Y171" s="218"/>
      <c r="Z171" s="218"/>
      <c r="AA171" s="218"/>
      <c r="AB171" s="218"/>
      <c r="AC171" s="218"/>
      <c r="AD171" s="218"/>
      <c r="AE171" s="218"/>
      <c r="AF171" s="218"/>
      <c r="AG171" s="218"/>
      <c r="AH171" s="218"/>
      <c r="AI171" s="218"/>
      <c r="AJ171" s="218"/>
      <c r="AK171" s="218"/>
      <c r="AL171" s="218"/>
      <c r="AM171" s="218"/>
    </row>
    <row r="172" spans="1:39" customFormat="1" hidden="1" x14ac:dyDescent="0.35">
      <c r="A172" s="229">
        <f>SUBTOTAL(3,$D$7:D172)</f>
        <v>19</v>
      </c>
      <c r="B172" s="230"/>
      <c r="C172" s="229" t="s">
        <v>1138</v>
      </c>
      <c r="D172" s="193" t="s">
        <v>500</v>
      </c>
      <c r="E172" s="230">
        <v>1</v>
      </c>
      <c r="F172" s="231"/>
      <c r="G172" s="231"/>
      <c r="H172" s="231">
        <v>0</v>
      </c>
      <c r="I172" s="231">
        <v>0</v>
      </c>
      <c r="J172" s="231">
        <v>0</v>
      </c>
      <c r="K172" s="231">
        <v>0</v>
      </c>
      <c r="L172" s="231">
        <v>-117774.45</v>
      </c>
      <c r="M172" s="231">
        <v>-238611.5</v>
      </c>
      <c r="N172" s="231">
        <v>-17776.809999999998</v>
      </c>
      <c r="O172" s="231">
        <v>-17776.809999999998</v>
      </c>
      <c r="P172" s="231">
        <v>9281.8300000000745</v>
      </c>
      <c r="Q172" s="231">
        <v>9281.8300000000745</v>
      </c>
      <c r="R172" s="231">
        <v>152141.05000000005</v>
      </c>
      <c r="S172" s="231">
        <f>Table1[[#This Row],[Decembris]]-Table1[[#This Row],[Oktobris]]</f>
        <v>142859.21999999997</v>
      </c>
      <c r="T172" s="229" t="str">
        <f t="shared" si="6"/>
        <v>dilstoša</v>
      </c>
      <c r="U172" s="229" t="str">
        <f t="shared" si="7"/>
        <v>ok</v>
      </c>
      <c r="V172" s="218"/>
      <c r="W172" s="218"/>
      <c r="X172" s="218"/>
      <c r="Y172" s="218"/>
      <c r="Z172" s="218"/>
      <c r="AA172" s="218"/>
      <c r="AB172" s="218"/>
      <c r="AC172" s="218"/>
      <c r="AD172" s="218"/>
      <c r="AE172" s="218"/>
      <c r="AF172" s="218"/>
      <c r="AG172" s="218"/>
      <c r="AH172" s="218"/>
      <c r="AI172" s="218"/>
      <c r="AJ172" s="218"/>
      <c r="AK172" s="218"/>
      <c r="AL172" s="218"/>
      <c r="AM172" s="218"/>
    </row>
    <row r="173" spans="1:39" customFormat="1" hidden="1" x14ac:dyDescent="0.35">
      <c r="A173" s="229">
        <f>SUBTOTAL(3,$D$7:D173)</f>
        <v>19</v>
      </c>
      <c r="B173" s="230"/>
      <c r="C173" s="229" t="s">
        <v>1113</v>
      </c>
      <c r="D173" s="193" t="s">
        <v>488</v>
      </c>
      <c r="E173" s="230">
        <v>3</v>
      </c>
      <c r="F173" s="231"/>
      <c r="G173" s="231"/>
      <c r="H173" s="231">
        <v>-54136.469999999972</v>
      </c>
      <c r="I173" s="231">
        <v>-191157.66000000003</v>
      </c>
      <c r="J173" s="231">
        <v>1262.5399999999208</v>
      </c>
      <c r="K173" s="231">
        <v>-37871.060000000056</v>
      </c>
      <c r="L173" s="231">
        <v>156821.78000000003</v>
      </c>
      <c r="M173" s="231">
        <v>268301.79000000004</v>
      </c>
      <c r="N173" s="231">
        <v>268501.18999999994</v>
      </c>
      <c r="O173" s="231">
        <v>364071.19999999995</v>
      </c>
      <c r="P173" s="231">
        <v>364071.19999999995</v>
      </c>
      <c r="Q173" s="231">
        <v>396592.70999999996</v>
      </c>
      <c r="R173" s="231">
        <v>398831.01</v>
      </c>
      <c r="S173" s="231">
        <f>Table1[[#This Row],[Decembris]]-Table1[[#This Row],[Oktobris]]</f>
        <v>34759.810000000056</v>
      </c>
      <c r="T173" s="229" t="str">
        <f t="shared" si="6"/>
        <v>dilstoša</v>
      </c>
      <c r="U173" s="229" t="str">
        <f t="shared" si="7"/>
        <v>ok</v>
      </c>
      <c r="V173" s="218"/>
      <c r="W173" s="218"/>
      <c r="X173" s="218"/>
      <c r="Y173" s="218"/>
      <c r="Z173" s="218"/>
      <c r="AA173" s="218"/>
      <c r="AB173" s="218"/>
      <c r="AC173" s="218"/>
      <c r="AD173" s="218"/>
      <c r="AE173" s="218"/>
      <c r="AF173" s="218"/>
      <c r="AG173" s="218"/>
      <c r="AH173" s="218"/>
      <c r="AI173" s="218"/>
      <c r="AJ173" s="218"/>
      <c r="AK173" s="218"/>
      <c r="AL173" s="218"/>
      <c r="AM173" s="218"/>
    </row>
    <row r="174" spans="1:39" customFormat="1" hidden="1" x14ac:dyDescent="0.35">
      <c r="A174" s="229">
        <f>SUBTOTAL(3,$D$7:D174)</f>
        <v>19</v>
      </c>
      <c r="B174" s="230"/>
      <c r="C174" s="229" t="s">
        <v>1180</v>
      </c>
      <c r="D174" s="193" t="s">
        <v>526</v>
      </c>
      <c r="E174" s="230" t="s">
        <v>33</v>
      </c>
      <c r="F174" s="231"/>
      <c r="G174" s="231"/>
      <c r="H174" s="231">
        <v>0</v>
      </c>
      <c r="I174" s="231">
        <v>0</v>
      </c>
      <c r="J174" s="231">
        <v>0</v>
      </c>
      <c r="K174" s="231">
        <v>-22161.200000000001</v>
      </c>
      <c r="L174" s="231">
        <v>7879.5299999999988</v>
      </c>
      <c r="M174" s="231">
        <v>7879.5299999999988</v>
      </c>
      <c r="N174" s="231">
        <v>7879.5299999999988</v>
      </c>
      <c r="O174" s="231">
        <v>7879.5299999999988</v>
      </c>
      <c r="P174" s="231">
        <v>7879.5299999999988</v>
      </c>
      <c r="Q174" s="231">
        <v>47807.459999999992</v>
      </c>
      <c r="R174" s="231">
        <v>47807.459999999992</v>
      </c>
      <c r="S174" s="231">
        <f>Table1[[#This Row],[Decembris]]-Table1[[#This Row],[Oktobris]]</f>
        <v>39927.929999999993</v>
      </c>
      <c r="T174" s="229" t="str">
        <f t="shared" si="6"/>
        <v>dilstoša</v>
      </c>
      <c r="U174" s="229" t="str">
        <f t="shared" si="7"/>
        <v>ok</v>
      </c>
      <c r="V174" s="218"/>
      <c r="W174" s="218"/>
      <c r="X174" s="218"/>
      <c r="Y174" s="218"/>
      <c r="Z174" s="218"/>
      <c r="AA174" s="218"/>
      <c r="AB174" s="218"/>
      <c r="AC174" s="218"/>
      <c r="AD174" s="218"/>
      <c r="AE174" s="218"/>
      <c r="AF174" s="218"/>
      <c r="AG174" s="218"/>
      <c r="AH174" s="218"/>
      <c r="AI174" s="218"/>
      <c r="AJ174" s="218"/>
      <c r="AK174" s="218"/>
      <c r="AL174" s="218"/>
      <c r="AM174" s="218"/>
    </row>
    <row r="175" spans="1:39" customFormat="1" hidden="1" x14ac:dyDescent="0.35">
      <c r="A175" s="229">
        <f>SUBTOTAL(3,$D$7:D175)</f>
        <v>19</v>
      </c>
      <c r="B175" s="230"/>
      <c r="C175" s="229" t="s">
        <v>1156</v>
      </c>
      <c r="D175" s="193" t="s">
        <v>508</v>
      </c>
      <c r="E175" s="230">
        <v>3</v>
      </c>
      <c r="F175" s="231"/>
      <c r="G175" s="231"/>
      <c r="H175" s="231">
        <v>0</v>
      </c>
      <c r="I175" s="231">
        <v>53249.12000000001</v>
      </c>
      <c r="J175" s="231">
        <v>1412703.66</v>
      </c>
      <c r="K175" s="231">
        <v>1419357.3699999999</v>
      </c>
      <c r="L175" s="231">
        <v>417978.68999999994</v>
      </c>
      <c r="M175" s="231">
        <v>379231.01</v>
      </c>
      <c r="N175" s="231">
        <v>148159.47999999998</v>
      </c>
      <c r="O175" s="231">
        <v>226629</v>
      </c>
      <c r="P175" s="231">
        <v>238189.84999999986</v>
      </c>
      <c r="Q175" s="231">
        <v>269022.32000000007</v>
      </c>
      <c r="R175" s="231">
        <v>103240.80000000028</v>
      </c>
      <c r="S175" s="231">
        <f>Table1[[#This Row],[Decembris]]-Table1[[#This Row],[Oktobris]]</f>
        <v>-134949.04999999958</v>
      </c>
      <c r="T175" s="229" t="str">
        <f t="shared" si="6"/>
        <v>mainīga</v>
      </c>
      <c r="U175" s="229" t="str">
        <f t="shared" si="7"/>
        <v>ok</v>
      </c>
      <c r="V175" s="218"/>
      <c r="W175" s="218"/>
      <c r="X175" s="218"/>
      <c r="Y175" s="218"/>
      <c r="Z175" s="218"/>
      <c r="AA175" s="218"/>
      <c r="AB175" s="218"/>
      <c r="AC175" s="218"/>
      <c r="AD175" s="218"/>
      <c r="AE175" s="218"/>
      <c r="AF175" s="218"/>
      <c r="AG175" s="218"/>
      <c r="AH175" s="218"/>
      <c r="AI175" s="218"/>
      <c r="AJ175" s="218"/>
      <c r="AK175" s="218"/>
      <c r="AL175" s="218"/>
      <c r="AM175" s="218"/>
    </row>
    <row r="176" spans="1:39" customFormat="1" x14ac:dyDescent="0.35">
      <c r="A176" s="232">
        <f>SUBTOTAL(3,$D$7:D176)</f>
        <v>20</v>
      </c>
      <c r="B176" s="233"/>
      <c r="C176" s="232" t="s">
        <v>1069</v>
      </c>
      <c r="D176" s="234" t="s">
        <v>461</v>
      </c>
      <c r="E176" s="233">
        <v>2</v>
      </c>
      <c r="F176" s="235"/>
      <c r="G176" s="235"/>
      <c r="H176" s="235">
        <v>-171144.94</v>
      </c>
      <c r="I176" s="235">
        <v>468842.25999999995</v>
      </c>
      <c r="J176" s="235">
        <v>473774.56</v>
      </c>
      <c r="K176" s="235">
        <v>464470.44</v>
      </c>
      <c r="L176" s="235">
        <v>212849.35000000009</v>
      </c>
      <c r="M176" s="235">
        <v>-505284.54000000004</v>
      </c>
      <c r="N176" s="235">
        <v>-461989.35000000009</v>
      </c>
      <c r="O176" s="235">
        <v>-454897.35000000009</v>
      </c>
      <c r="P176" s="235">
        <v>-470401.35000000009</v>
      </c>
      <c r="Q176" s="235">
        <v>-378827.56000000006</v>
      </c>
      <c r="R176" s="235">
        <v>-378827.56000000006</v>
      </c>
      <c r="S176" s="231">
        <f>Table1[[#This Row],[Decembris]]-Table1[[#This Row],[Oktobris]]</f>
        <v>91573.790000000037</v>
      </c>
      <c r="T176" s="229" t="str">
        <f t="shared" si="6"/>
        <v>dilstoša</v>
      </c>
      <c r="U176" s="229" t="str">
        <f t="shared" si="7"/>
        <v>trīs pēdējos mēnešus izpilde ir lielāka par -200 tūkst.</v>
      </c>
      <c r="V176" s="218"/>
      <c r="W176" s="218"/>
      <c r="X176" s="218"/>
      <c r="Y176" s="218"/>
      <c r="Z176" s="218"/>
      <c r="AA176" s="218"/>
      <c r="AB176" s="218"/>
      <c r="AC176" s="218"/>
      <c r="AD176" s="218"/>
      <c r="AE176" s="218"/>
      <c r="AF176" s="218"/>
      <c r="AG176" s="218"/>
      <c r="AH176" s="218"/>
      <c r="AI176" s="218"/>
      <c r="AJ176" s="218"/>
      <c r="AK176" s="218"/>
      <c r="AL176" s="218"/>
      <c r="AM176" s="218"/>
    </row>
    <row r="177" spans="1:39" customFormat="1" hidden="1" x14ac:dyDescent="0.35">
      <c r="A177" s="232">
        <f>SUBTOTAL(3,$D$7:D177)</f>
        <v>20</v>
      </c>
      <c r="B177" s="233"/>
      <c r="C177" s="229" t="s">
        <v>1239</v>
      </c>
      <c r="D177" s="193" t="s">
        <v>574</v>
      </c>
      <c r="E177" s="233" t="s">
        <v>33</v>
      </c>
      <c r="F177" s="235"/>
      <c r="G177" s="235"/>
      <c r="H177" s="235">
        <v>0</v>
      </c>
      <c r="I177" s="235">
        <v>0</v>
      </c>
      <c r="J177" s="235">
        <v>0</v>
      </c>
      <c r="K177" s="235">
        <v>0</v>
      </c>
      <c r="L177" s="235">
        <v>1051366.47</v>
      </c>
      <c r="M177" s="235">
        <v>364991.47</v>
      </c>
      <c r="N177" s="235">
        <v>364991.47</v>
      </c>
      <c r="O177" s="235">
        <v>364991.47</v>
      </c>
      <c r="P177" s="235">
        <v>364991.47</v>
      </c>
      <c r="Q177" s="235">
        <v>410764</v>
      </c>
      <c r="R177" s="235">
        <v>244664.14</v>
      </c>
      <c r="S177" s="231">
        <f>Table1[[#This Row],[Decembris]]-Table1[[#This Row],[Oktobris]]</f>
        <v>-120327.32999999996</v>
      </c>
      <c r="T177" s="229" t="str">
        <f t="shared" si="6"/>
        <v>mainīga</v>
      </c>
      <c r="U177" s="229" t="str">
        <f t="shared" si="7"/>
        <v>ok</v>
      </c>
      <c r="V177" s="218"/>
      <c r="W177" s="218"/>
      <c r="X177" s="218"/>
      <c r="Y177" s="218"/>
      <c r="Z177" s="218"/>
      <c r="AA177" s="218"/>
      <c r="AB177" s="218"/>
      <c r="AC177" s="218"/>
      <c r="AD177" s="218"/>
      <c r="AE177" s="218"/>
      <c r="AF177" s="218"/>
      <c r="AG177" s="218"/>
      <c r="AH177" s="218"/>
      <c r="AI177" s="218"/>
      <c r="AJ177" s="218"/>
      <c r="AK177" s="218"/>
      <c r="AL177" s="218"/>
      <c r="AM177" s="218"/>
    </row>
    <row r="178" spans="1:39" customFormat="1" hidden="1" x14ac:dyDescent="0.35">
      <c r="A178" s="229">
        <f>SUBTOTAL(3,$D$7:D178)</f>
        <v>20</v>
      </c>
      <c r="B178" s="230"/>
      <c r="C178" s="229" t="s">
        <v>1150</v>
      </c>
      <c r="D178" s="193" t="s">
        <v>505</v>
      </c>
      <c r="E178" s="230">
        <v>2</v>
      </c>
      <c r="F178" s="231"/>
      <c r="G178" s="231"/>
      <c r="H178" s="231">
        <v>0</v>
      </c>
      <c r="I178" s="231">
        <v>0</v>
      </c>
      <c r="J178" s="231">
        <v>0</v>
      </c>
      <c r="K178" s="231">
        <v>-2087.6799999999348</v>
      </c>
      <c r="L178" s="231">
        <v>-2087.6799999999348</v>
      </c>
      <c r="M178" s="231">
        <v>-2087.6799999999348</v>
      </c>
      <c r="N178" s="231">
        <v>-2087.6799999999348</v>
      </c>
      <c r="O178" s="231">
        <v>-49363.039999999921</v>
      </c>
      <c r="P178" s="231">
        <v>-133.36999999993714</v>
      </c>
      <c r="Q178" s="231">
        <v>-133.36999999993714</v>
      </c>
      <c r="R178" s="231">
        <v>-133.36999999993714</v>
      </c>
      <c r="S178" s="231">
        <f>Table1[[#This Row],[Decembris]]-Table1[[#This Row],[Oktobris]]</f>
        <v>0</v>
      </c>
      <c r="T178" s="229" t="str">
        <f t="shared" si="6"/>
        <v>nemainīga</v>
      </c>
      <c r="U178" s="229" t="str">
        <f t="shared" si="7"/>
        <v>ok</v>
      </c>
      <c r="V178" s="218"/>
      <c r="W178" s="218"/>
      <c r="X178" s="218"/>
      <c r="Y178" s="218"/>
      <c r="Z178" s="218"/>
      <c r="AA178" s="218"/>
      <c r="AB178" s="218"/>
      <c r="AC178" s="218"/>
      <c r="AD178" s="218"/>
      <c r="AE178" s="218"/>
      <c r="AF178" s="218"/>
      <c r="AG178" s="218"/>
      <c r="AH178" s="218"/>
      <c r="AI178" s="218"/>
      <c r="AJ178" s="218"/>
      <c r="AK178" s="218"/>
      <c r="AL178" s="218"/>
      <c r="AM178" s="218"/>
    </row>
    <row r="179" spans="1:39" customFormat="1" hidden="1" x14ac:dyDescent="0.35">
      <c r="A179" s="229">
        <f>SUBTOTAL(3,$D$7:D179)</f>
        <v>20</v>
      </c>
      <c r="B179" s="230"/>
      <c r="C179" s="229" t="s">
        <v>1148</v>
      </c>
      <c r="D179" s="193" t="s">
        <v>504</v>
      </c>
      <c r="E179" s="230" t="s">
        <v>33</v>
      </c>
      <c r="F179" s="231"/>
      <c r="G179" s="231"/>
      <c r="H179" s="231">
        <v>0</v>
      </c>
      <c r="I179" s="231">
        <v>0</v>
      </c>
      <c r="J179" s="231">
        <v>0</v>
      </c>
      <c r="K179" s="231">
        <v>30477.760000000009</v>
      </c>
      <c r="L179" s="231">
        <v>30477.760000000009</v>
      </c>
      <c r="M179" s="231">
        <v>30477.760000000009</v>
      </c>
      <c r="N179" s="231">
        <v>27140.450000000012</v>
      </c>
      <c r="O179" s="231">
        <v>27140.450000000012</v>
      </c>
      <c r="P179" s="231">
        <v>27140.450000000012</v>
      </c>
      <c r="Q179" s="231">
        <v>77024.13</v>
      </c>
      <c r="R179" s="231">
        <v>97362.559999999998</v>
      </c>
      <c r="S179" s="231">
        <f>Table1[[#This Row],[Decembris]]-Table1[[#This Row],[Oktobris]]</f>
        <v>70222.109999999986</v>
      </c>
      <c r="T179" s="229" t="str">
        <f t="shared" si="6"/>
        <v>dilstoša</v>
      </c>
      <c r="U179" s="229" t="str">
        <f t="shared" si="7"/>
        <v>ok</v>
      </c>
      <c r="V179" s="218"/>
      <c r="W179" s="218"/>
      <c r="X179" s="218"/>
      <c r="Y179" s="218"/>
      <c r="Z179" s="218"/>
      <c r="AA179" s="218"/>
      <c r="AB179" s="218"/>
      <c r="AC179" s="218"/>
      <c r="AD179" s="218"/>
      <c r="AE179" s="218"/>
      <c r="AF179" s="218"/>
      <c r="AG179" s="218"/>
      <c r="AH179" s="218"/>
      <c r="AI179" s="218"/>
      <c r="AJ179" s="218"/>
      <c r="AK179" s="218"/>
      <c r="AL179" s="218"/>
      <c r="AM179" s="218"/>
    </row>
    <row r="180" spans="1:39" customFormat="1" hidden="1" x14ac:dyDescent="0.35">
      <c r="A180" s="229">
        <f>SUBTOTAL(3,$D$7:D180)</f>
        <v>20</v>
      </c>
      <c r="B180" s="230"/>
      <c r="C180" s="229" t="s">
        <v>613</v>
      </c>
      <c r="D180" s="193" t="s">
        <v>1273</v>
      </c>
      <c r="E180" s="230">
        <v>3</v>
      </c>
      <c r="F180" s="231"/>
      <c r="G180" s="231"/>
      <c r="H180" s="231">
        <v>0</v>
      </c>
      <c r="I180" s="231">
        <v>9.9999999983992893E-3</v>
      </c>
      <c r="J180" s="231">
        <v>9.9999999983992893E-3</v>
      </c>
      <c r="K180" s="231">
        <v>-23011.27</v>
      </c>
      <c r="L180" s="231">
        <v>5597.6900000000023</v>
      </c>
      <c r="M180" s="231">
        <v>5597.6900000000023</v>
      </c>
      <c r="N180" s="231">
        <v>5597.6900000000023</v>
      </c>
      <c r="O180" s="231">
        <v>-51764.899999999994</v>
      </c>
      <c r="P180" s="231">
        <v>-51764.899999999994</v>
      </c>
      <c r="Q180" s="231">
        <v>-519.50999999999476</v>
      </c>
      <c r="R180" s="231">
        <v>-519.50999999999476</v>
      </c>
      <c r="S180" s="231">
        <f>Table1[[#This Row],[Decembris]]-Table1[[#This Row],[Oktobris]]</f>
        <v>51245.39</v>
      </c>
      <c r="T180" s="229" t="str">
        <f t="shared" si="6"/>
        <v>dilstoša</v>
      </c>
      <c r="U180" s="229" t="str">
        <f t="shared" si="7"/>
        <v>ok</v>
      </c>
      <c r="V180" s="218"/>
      <c r="W180" s="218"/>
      <c r="X180" s="218"/>
      <c r="Y180" s="218"/>
      <c r="Z180" s="218"/>
      <c r="AA180" s="218"/>
      <c r="AB180" s="218"/>
      <c r="AC180" s="218"/>
      <c r="AD180" s="218"/>
      <c r="AE180" s="218"/>
      <c r="AF180" s="218"/>
      <c r="AG180" s="218"/>
      <c r="AH180" s="218"/>
      <c r="AI180" s="218"/>
      <c r="AJ180" s="218"/>
      <c r="AK180" s="218"/>
      <c r="AL180" s="218"/>
      <c r="AM180" s="218"/>
    </row>
    <row r="181" spans="1:39" customFormat="1" hidden="1" x14ac:dyDescent="0.35">
      <c r="A181" s="229">
        <f>SUBTOTAL(3,$D$7:D181)</f>
        <v>20</v>
      </c>
      <c r="B181" s="230"/>
      <c r="C181" s="229" t="s">
        <v>1254</v>
      </c>
      <c r="D181" s="193" t="s">
        <v>577</v>
      </c>
      <c r="E181" s="230">
        <v>10</v>
      </c>
      <c r="F181" s="231"/>
      <c r="G181" s="231"/>
      <c r="H181" s="231">
        <v>0</v>
      </c>
      <c r="I181" s="231">
        <v>0</v>
      </c>
      <c r="J181" s="231">
        <v>1301.1400000000001</v>
      </c>
      <c r="K181" s="231">
        <v>1301.1400000000001</v>
      </c>
      <c r="L181" s="231">
        <v>32315.68</v>
      </c>
      <c r="M181" s="231">
        <v>64092.759999999995</v>
      </c>
      <c r="N181" s="231">
        <v>32513.509999999995</v>
      </c>
      <c r="O181" s="231">
        <v>58343.26999999999</v>
      </c>
      <c r="P181" s="231">
        <v>84435.579999999987</v>
      </c>
      <c r="Q181" s="231">
        <v>129269.47999999998</v>
      </c>
      <c r="R181" s="231">
        <v>54290.75</v>
      </c>
      <c r="S181" s="231">
        <f>Table1[[#This Row],[Decembris]]-Table1[[#This Row],[Oktobris]]</f>
        <v>-30144.829999999987</v>
      </c>
      <c r="T181" s="229" t="str">
        <f t="shared" si="6"/>
        <v>mainīga</v>
      </c>
      <c r="U181" s="229" t="str">
        <f t="shared" si="7"/>
        <v>ok</v>
      </c>
      <c r="V181" s="218"/>
      <c r="W181" s="218"/>
      <c r="X181" s="218"/>
      <c r="Y181" s="218"/>
      <c r="Z181" s="218"/>
      <c r="AA181" s="218"/>
      <c r="AB181" s="218"/>
      <c r="AC181" s="218"/>
      <c r="AD181" s="218"/>
      <c r="AE181" s="218"/>
      <c r="AF181" s="218"/>
      <c r="AG181" s="218"/>
      <c r="AH181" s="218"/>
      <c r="AI181" s="218"/>
      <c r="AJ181" s="218"/>
      <c r="AK181" s="218"/>
      <c r="AL181" s="218"/>
      <c r="AM181" s="218"/>
    </row>
    <row r="182" spans="1:39" customFormat="1" hidden="1" x14ac:dyDescent="0.35">
      <c r="A182" s="229">
        <f>SUBTOTAL(3,$D$7:D182)</f>
        <v>20</v>
      </c>
      <c r="B182" s="230"/>
      <c r="C182" s="229" t="s">
        <v>1208</v>
      </c>
      <c r="D182" s="193" t="s">
        <v>545</v>
      </c>
      <c r="E182" s="230" t="s">
        <v>33</v>
      </c>
      <c r="F182" s="231"/>
      <c r="G182" s="231"/>
      <c r="H182" s="231">
        <v>0</v>
      </c>
      <c r="I182" s="231">
        <v>63370.109999999986</v>
      </c>
      <c r="J182" s="231">
        <v>0</v>
      </c>
      <c r="K182" s="231">
        <v>54719.749999999985</v>
      </c>
      <c r="L182" s="231">
        <v>18594.749999999985</v>
      </c>
      <c r="M182" s="231">
        <v>18594.749999999985</v>
      </c>
      <c r="N182" s="231">
        <v>78038.710000000006</v>
      </c>
      <c r="O182" s="231">
        <v>41913.710000000021</v>
      </c>
      <c r="P182" s="231">
        <v>41913.710000000021</v>
      </c>
      <c r="Q182" s="231">
        <v>113132.61000000002</v>
      </c>
      <c r="R182" s="231">
        <v>77007.610000000015</v>
      </c>
      <c r="S182" s="231">
        <f>Table1[[#This Row],[Decembris]]-Table1[[#This Row],[Oktobris]]</f>
        <v>35093.899999999994</v>
      </c>
      <c r="T182" s="229" t="str">
        <f t="shared" si="6"/>
        <v>mainīga</v>
      </c>
      <c r="U182" s="229" t="str">
        <f t="shared" si="7"/>
        <v>ok</v>
      </c>
      <c r="V182" s="218"/>
      <c r="W182" s="218"/>
      <c r="X182" s="218"/>
      <c r="Y182" s="218"/>
      <c r="Z182" s="218"/>
      <c r="AA182" s="218"/>
      <c r="AB182" s="218"/>
      <c r="AC182" s="218"/>
      <c r="AD182" s="218"/>
      <c r="AE182" s="218"/>
      <c r="AF182" s="218"/>
      <c r="AG182" s="218"/>
      <c r="AH182" s="218"/>
      <c r="AI182" s="218"/>
      <c r="AJ182" s="218"/>
      <c r="AK182" s="218"/>
      <c r="AL182" s="218"/>
      <c r="AM182" s="218"/>
    </row>
    <row r="183" spans="1:39" x14ac:dyDescent="0.35">
      <c r="A183" s="229">
        <f>SUBTOTAL(3,$D$7:D183)</f>
        <v>21</v>
      </c>
      <c r="B183" s="230"/>
      <c r="C183" s="229" t="s">
        <v>1097</v>
      </c>
      <c r="D183" s="193" t="s">
        <v>478</v>
      </c>
      <c r="E183" s="230">
        <v>2</v>
      </c>
      <c r="F183" s="231"/>
      <c r="G183" s="231"/>
      <c r="H183" s="231">
        <v>-84300.25</v>
      </c>
      <c r="I183" s="231">
        <v>-553419.86</v>
      </c>
      <c r="J183" s="231">
        <v>-693545.7</v>
      </c>
      <c r="K183" s="231">
        <v>-953365.99</v>
      </c>
      <c r="L183" s="231">
        <v>-1137669.75</v>
      </c>
      <c r="M183" s="231">
        <v>-1157397.44</v>
      </c>
      <c r="N183" s="231">
        <v>-981265.52</v>
      </c>
      <c r="O183" s="231">
        <v>-1434044.3699999999</v>
      </c>
      <c r="P183" s="231">
        <v>-952818.5299999998</v>
      </c>
      <c r="Q183" s="231">
        <v>-1234343.1899999997</v>
      </c>
      <c r="R183" s="231">
        <v>-852504.49999999953</v>
      </c>
      <c r="S183" s="231">
        <f>Table1[[#This Row],[Decembris]]-Table1[[#This Row],[Oktobris]]</f>
        <v>100314.03000000026</v>
      </c>
      <c r="T183" s="229" t="str">
        <f t="shared" si="6"/>
        <v>mainīga</v>
      </c>
      <c r="U183" s="229" t="str">
        <f t="shared" si="7"/>
        <v>trīs pēdējos mēnešus izpilde ir lielāka par -200 tūkst.</v>
      </c>
    </row>
    <row r="184" spans="1:39" hidden="1" x14ac:dyDescent="0.35">
      <c r="A184" s="229">
        <f>SUBTOTAL(3,$D$7:D184)</f>
        <v>21</v>
      </c>
      <c r="B184" s="230"/>
      <c r="C184" s="229" t="s">
        <v>1063</v>
      </c>
      <c r="D184" s="193" t="s">
        <v>455</v>
      </c>
      <c r="E184" s="230">
        <v>5</v>
      </c>
      <c r="F184" s="231"/>
      <c r="G184" s="231"/>
      <c r="H184" s="231">
        <v>97747.080000000016</v>
      </c>
      <c r="I184" s="231">
        <v>7603.2100000000792</v>
      </c>
      <c r="J184" s="231">
        <v>-107204.35999999999</v>
      </c>
      <c r="K184" s="231">
        <v>73422.349999999977</v>
      </c>
      <c r="L184" s="231">
        <v>-6020.1899999999441</v>
      </c>
      <c r="M184" s="231">
        <v>-96038.850000000093</v>
      </c>
      <c r="N184" s="231">
        <v>-139672.4700000002</v>
      </c>
      <c r="O184" s="231">
        <v>-89742.250000000233</v>
      </c>
      <c r="P184" s="231">
        <v>-79004.420000000158</v>
      </c>
      <c r="Q184" s="231">
        <v>-12688.180000000168</v>
      </c>
      <c r="R184" s="231">
        <v>-71378.54000000027</v>
      </c>
      <c r="S184" s="231">
        <f>Table1[[#This Row],[Decembris]]-Table1[[#This Row],[Oktobris]]</f>
        <v>7625.8799999998882</v>
      </c>
      <c r="T184" s="229" t="str">
        <f t="shared" si="6"/>
        <v>mainīga</v>
      </c>
      <c r="U184" s="229" t="str">
        <f t="shared" si="7"/>
        <v>ok</v>
      </c>
    </row>
    <row r="185" spans="1:39" hidden="1" x14ac:dyDescent="0.35">
      <c r="A185" s="229">
        <f>SUBTOTAL(3,$D$7:D185)</f>
        <v>21</v>
      </c>
      <c r="B185" s="230"/>
      <c r="C185" s="229" t="s">
        <v>1278</v>
      </c>
      <c r="D185" s="193" t="s">
        <v>1279</v>
      </c>
      <c r="E185" s="230">
        <v>1</v>
      </c>
      <c r="F185" s="231"/>
      <c r="G185" s="231"/>
      <c r="H185" s="231">
        <v>0</v>
      </c>
      <c r="I185" s="231">
        <v>0</v>
      </c>
      <c r="J185" s="231">
        <v>0</v>
      </c>
      <c r="K185" s="231">
        <v>0</v>
      </c>
      <c r="L185" s="231">
        <v>0</v>
      </c>
      <c r="M185" s="231">
        <v>24510.25</v>
      </c>
      <c r="N185" s="231">
        <v>-379615.72</v>
      </c>
      <c r="O185" s="231">
        <v>-28042.550000000047</v>
      </c>
      <c r="P185" s="231">
        <v>-13896.520000000019</v>
      </c>
      <c r="Q185" s="231">
        <v>52314.709999999963</v>
      </c>
      <c r="R185" s="231">
        <v>-45640.880000000005</v>
      </c>
      <c r="S185" s="231">
        <f>Table1[[#This Row],[Decembris]]-Table1[[#This Row],[Oktobris]]</f>
        <v>-31744.359999999986</v>
      </c>
      <c r="T185" s="229" t="str">
        <f t="shared" si="6"/>
        <v>mainīga</v>
      </c>
      <c r="U185" s="229" t="str">
        <f t="shared" si="7"/>
        <v>ok</v>
      </c>
    </row>
    <row r="186" spans="1:39" hidden="1" x14ac:dyDescent="0.35">
      <c r="A186" s="232">
        <f>SUBTOTAL(3,$D$7:D186)</f>
        <v>21</v>
      </c>
      <c r="B186" s="233"/>
      <c r="C186" s="232" t="s">
        <v>1152</v>
      </c>
      <c r="D186" s="234" t="s">
        <v>506</v>
      </c>
      <c r="E186" s="233" t="s">
        <v>33</v>
      </c>
      <c r="F186" s="235"/>
      <c r="G186" s="235"/>
      <c r="H186" s="235">
        <v>0</v>
      </c>
      <c r="I186" s="235">
        <v>0</v>
      </c>
      <c r="J186" s="235">
        <v>0</v>
      </c>
      <c r="K186" s="235">
        <v>0</v>
      </c>
      <c r="L186" s="235">
        <v>-358459.54</v>
      </c>
      <c r="M186" s="231">
        <v>233369.57</v>
      </c>
      <c r="N186" s="235">
        <v>233369.57</v>
      </c>
      <c r="O186" s="235">
        <v>233369.57</v>
      </c>
      <c r="P186" s="235">
        <v>621949.51</v>
      </c>
      <c r="Q186" s="235">
        <v>317678.66999999993</v>
      </c>
      <c r="R186" s="235">
        <v>317678.66999999993</v>
      </c>
      <c r="S186" s="231">
        <f>Table1[[#This Row],[Decembris]]-Table1[[#This Row],[Oktobris]]</f>
        <v>-304270.84000000008</v>
      </c>
      <c r="T186" s="229" t="str">
        <f t="shared" si="6"/>
        <v>augoša</v>
      </c>
      <c r="U186" s="229" t="str">
        <f t="shared" si="7"/>
        <v>ok</v>
      </c>
    </row>
    <row r="187" spans="1:39" hidden="1" x14ac:dyDescent="0.35">
      <c r="A187" s="229">
        <f>SUBTOTAL(3,$D$7:D187)</f>
        <v>21</v>
      </c>
      <c r="B187" s="230"/>
      <c r="C187" s="229" t="s">
        <v>1206</v>
      </c>
      <c r="D187" s="193" t="s">
        <v>543</v>
      </c>
      <c r="E187" s="230" t="s">
        <v>33</v>
      </c>
      <c r="F187" s="231"/>
      <c r="G187" s="231"/>
      <c r="H187" s="231">
        <v>0</v>
      </c>
      <c r="I187" s="231">
        <v>0</v>
      </c>
      <c r="J187" s="231">
        <v>0</v>
      </c>
      <c r="K187" s="231">
        <v>0</v>
      </c>
      <c r="L187" s="231">
        <v>0</v>
      </c>
      <c r="M187" s="231">
        <v>27189.450000000012</v>
      </c>
      <c r="N187" s="231">
        <v>27189.450000000012</v>
      </c>
      <c r="O187" s="231">
        <v>27189.450000000012</v>
      </c>
      <c r="P187" s="231">
        <v>-81185.549999999988</v>
      </c>
      <c r="Q187" s="231">
        <v>111513.82</v>
      </c>
      <c r="R187" s="231">
        <v>72973.670000000042</v>
      </c>
      <c r="S187" s="231">
        <f>Table1[[#This Row],[Decembris]]-Table1[[#This Row],[Oktobris]]</f>
        <v>154159.22000000003</v>
      </c>
      <c r="T187" s="229" t="str">
        <f t="shared" si="6"/>
        <v>mainīga</v>
      </c>
      <c r="U187" s="229" t="str">
        <f t="shared" si="7"/>
        <v>ok</v>
      </c>
    </row>
    <row r="188" spans="1:39" hidden="1" x14ac:dyDescent="0.35">
      <c r="A188" s="232">
        <f>SUBTOTAL(3,$D$7:D188)</f>
        <v>21</v>
      </c>
      <c r="B188" s="233"/>
      <c r="C188" s="232" t="s">
        <v>1269</v>
      </c>
      <c r="D188" s="234" t="s">
        <v>1270</v>
      </c>
      <c r="E188" s="233" t="s">
        <v>33</v>
      </c>
      <c r="F188" s="235"/>
      <c r="G188" s="235"/>
      <c r="H188" s="235">
        <v>-96259.789999999921</v>
      </c>
      <c r="I188" s="235">
        <v>-11211.029999999795</v>
      </c>
      <c r="J188" s="235">
        <v>154935.37000000011</v>
      </c>
      <c r="K188" s="235">
        <v>-61839.09999999986</v>
      </c>
      <c r="L188" s="235">
        <v>149081.30000000005</v>
      </c>
      <c r="M188" s="235">
        <v>248389.48000000021</v>
      </c>
      <c r="N188" s="235">
        <v>125346.66000000015</v>
      </c>
      <c r="O188" s="235">
        <v>230047.19000000018</v>
      </c>
      <c r="P188" s="235">
        <v>290291.48</v>
      </c>
      <c r="Q188" s="235">
        <v>315196.37999999989</v>
      </c>
      <c r="R188" s="235">
        <v>295797.53000000026</v>
      </c>
      <c r="S188" s="231">
        <f>Table1[[#This Row],[Decembris]]-Table1[[#This Row],[Oktobris]]</f>
        <v>5506.0500000002794</v>
      </c>
      <c r="T188" s="229" t="str">
        <f t="shared" si="6"/>
        <v>mainīga</v>
      </c>
      <c r="U188" s="229" t="str">
        <f t="shared" si="7"/>
        <v>ok</v>
      </c>
    </row>
    <row r="189" spans="1:39" hidden="1" x14ac:dyDescent="0.35">
      <c r="A189" s="229">
        <f>SUBTOTAL(3,$D$7:D189)</f>
        <v>21</v>
      </c>
      <c r="B189" s="230"/>
      <c r="C189" s="229" t="s">
        <v>1079</v>
      </c>
      <c r="D189" s="193" t="s">
        <v>465</v>
      </c>
      <c r="E189" s="230">
        <v>2</v>
      </c>
      <c r="F189" s="231"/>
      <c r="G189" s="231"/>
      <c r="H189" s="231">
        <v>0</v>
      </c>
      <c r="I189" s="231">
        <v>-100132.68</v>
      </c>
      <c r="J189" s="231">
        <v>-13941.159999999974</v>
      </c>
      <c r="K189" s="231">
        <v>-13941.159999999974</v>
      </c>
      <c r="L189" s="231">
        <v>-93387.299999999988</v>
      </c>
      <c r="M189" s="231">
        <v>-93387.299999999988</v>
      </c>
      <c r="N189" s="231">
        <v>-148403.54999999999</v>
      </c>
      <c r="O189" s="231">
        <v>-223435.29999999993</v>
      </c>
      <c r="P189" s="231">
        <v>-223435.29999999993</v>
      </c>
      <c r="Q189" s="231">
        <v>-136210.85999999993</v>
      </c>
      <c r="R189" s="231">
        <v>-286210.85999999993</v>
      </c>
      <c r="S189" s="231">
        <f>Table1[[#This Row],[Decembris]]-Table1[[#This Row],[Oktobris]]</f>
        <v>-62775.56</v>
      </c>
      <c r="T189" s="229" t="str">
        <f t="shared" si="6"/>
        <v>mainīga</v>
      </c>
      <c r="U189" s="229" t="str">
        <f t="shared" si="7"/>
        <v>divos no trim menešiem izpilde ir lielaka par -200 tūkst.</v>
      </c>
    </row>
    <row r="190" spans="1:39" hidden="1" x14ac:dyDescent="0.35">
      <c r="A190" s="229">
        <f>SUBTOTAL(3,$D$7:D190)</f>
        <v>21</v>
      </c>
      <c r="B190" s="230"/>
      <c r="C190" s="229" t="s">
        <v>1062</v>
      </c>
      <c r="D190" s="193" t="s">
        <v>455</v>
      </c>
      <c r="E190" s="230">
        <v>4</v>
      </c>
      <c r="F190" s="231"/>
      <c r="G190" s="231"/>
      <c r="H190" s="231">
        <v>-249378.09000000008</v>
      </c>
      <c r="I190" s="231">
        <v>-456934.43999999994</v>
      </c>
      <c r="J190" s="231">
        <v>-454703.10999999987</v>
      </c>
      <c r="K190" s="231">
        <v>-317310.99999999953</v>
      </c>
      <c r="L190" s="231">
        <v>-217881.19999999925</v>
      </c>
      <c r="M190" s="231">
        <v>-244369.15999999922</v>
      </c>
      <c r="N190" s="231">
        <v>-246766.47999999952</v>
      </c>
      <c r="O190" s="231">
        <v>-949.45000000018626</v>
      </c>
      <c r="P190" s="231">
        <v>-116004.6400000006</v>
      </c>
      <c r="Q190" s="231">
        <v>88198.099999999627</v>
      </c>
      <c r="R190" s="231">
        <v>255047.27999999933</v>
      </c>
      <c r="S190" s="231">
        <f>Table1[[#This Row],[Decembris]]-Table1[[#This Row],[Oktobris]]</f>
        <v>371051.91999999993</v>
      </c>
      <c r="T190" s="229" t="str">
        <f t="shared" si="6"/>
        <v>dilstoša</v>
      </c>
      <c r="U190" s="229" t="str">
        <f t="shared" si="7"/>
        <v>ok</v>
      </c>
    </row>
    <row r="191" spans="1:39" hidden="1" x14ac:dyDescent="0.35">
      <c r="A191" s="229">
        <f>SUBTOTAL(3,$D$7:D191)</f>
        <v>21</v>
      </c>
      <c r="B191" s="230"/>
      <c r="C191" s="229" t="s">
        <v>1151</v>
      </c>
      <c r="D191" s="193" t="s">
        <v>505</v>
      </c>
      <c r="E191" s="230">
        <v>3</v>
      </c>
      <c r="F191" s="231"/>
      <c r="G191" s="231"/>
      <c r="H191" s="231">
        <v>0</v>
      </c>
      <c r="I191" s="231">
        <v>-3904.1100000000006</v>
      </c>
      <c r="J191" s="236">
        <v>-3904.1100000000006</v>
      </c>
      <c r="K191" s="231">
        <v>-3904.1100000000006</v>
      </c>
      <c r="L191" s="231">
        <v>-3904.1100000000006</v>
      </c>
      <c r="M191" s="231">
        <v>-3904.1100000000006</v>
      </c>
      <c r="N191" s="231">
        <v>-3904.1100000000006</v>
      </c>
      <c r="O191" s="231">
        <v>-831941.76</v>
      </c>
      <c r="P191" s="231">
        <v>-810520.99</v>
      </c>
      <c r="Q191" s="231">
        <v>-704325.64</v>
      </c>
      <c r="R191" s="231">
        <v>-26171.709999999963</v>
      </c>
      <c r="S191" s="231">
        <f>Table1[[#This Row],[Decembris]]-Table1[[#This Row],[Oktobris]]</f>
        <v>784349.28</v>
      </c>
      <c r="T191" s="229" t="str">
        <f t="shared" si="6"/>
        <v>dilstoša</v>
      </c>
      <c r="U191" s="229" t="str">
        <f t="shared" si="7"/>
        <v>ok</v>
      </c>
    </row>
    <row r="192" spans="1:39" hidden="1" x14ac:dyDescent="0.35">
      <c r="A192" s="229">
        <f>SUBTOTAL(3,$D$7:D192)</f>
        <v>21</v>
      </c>
      <c r="B192" s="230"/>
      <c r="C192" s="229" t="s">
        <v>1252</v>
      </c>
      <c r="D192" s="193" t="s">
        <v>577</v>
      </c>
      <c r="E192" s="230">
        <v>8</v>
      </c>
      <c r="F192" s="231"/>
      <c r="G192" s="231"/>
      <c r="H192" s="231">
        <v>23278.49000000002</v>
      </c>
      <c r="I192" s="231">
        <v>21990.420000000013</v>
      </c>
      <c r="J192" s="231">
        <v>-4679.4199999999837</v>
      </c>
      <c r="K192" s="231">
        <v>-61162.449999999983</v>
      </c>
      <c r="L192" s="231">
        <v>-59675.77999999997</v>
      </c>
      <c r="M192" s="231">
        <v>-84609.63</v>
      </c>
      <c r="N192" s="231">
        <v>-139460.16000000003</v>
      </c>
      <c r="O192" s="231">
        <v>-158475.77000000002</v>
      </c>
      <c r="P192" s="231">
        <v>-85574.419999999984</v>
      </c>
      <c r="Q192" s="231">
        <v>-26794.719999999972</v>
      </c>
      <c r="R192" s="231">
        <v>-36606.429999999993</v>
      </c>
      <c r="S192" s="231">
        <f>Table1[[#This Row],[Decembris]]-Table1[[#This Row],[Oktobris]]</f>
        <v>48967.989999999991</v>
      </c>
      <c r="T192" s="229" t="str">
        <f t="shared" si="6"/>
        <v>mainīga</v>
      </c>
      <c r="U192" s="229" t="str">
        <f t="shared" si="7"/>
        <v>ok</v>
      </c>
    </row>
    <row r="193" spans="1:21" hidden="1" x14ac:dyDescent="0.35">
      <c r="A193" s="229">
        <f>SUBTOTAL(3,$D$7:D193)</f>
        <v>21</v>
      </c>
      <c r="B193" s="230"/>
      <c r="C193" s="229" t="s">
        <v>1207</v>
      </c>
      <c r="D193" s="193" t="s">
        <v>544</v>
      </c>
      <c r="E193" s="230" t="s">
        <v>33</v>
      </c>
      <c r="F193" s="231"/>
      <c r="G193" s="231"/>
      <c r="H193" s="231">
        <v>0</v>
      </c>
      <c r="I193" s="231">
        <v>0</v>
      </c>
      <c r="J193" s="231">
        <v>0</v>
      </c>
      <c r="K193" s="231">
        <v>1474536.57</v>
      </c>
      <c r="L193" s="231">
        <v>79383.39000000013</v>
      </c>
      <c r="M193" s="231">
        <v>79383.39000000013</v>
      </c>
      <c r="N193" s="231">
        <v>126059.67000000039</v>
      </c>
      <c r="O193" s="231">
        <v>126059.67000000039</v>
      </c>
      <c r="P193" s="231">
        <v>126059.67000000039</v>
      </c>
      <c r="Q193" s="231">
        <v>260663.70000000019</v>
      </c>
      <c r="R193" s="231">
        <v>260663.70000000019</v>
      </c>
      <c r="S193" s="231">
        <f>Table1[[#This Row],[Decembris]]-Table1[[#This Row],[Oktobris]]</f>
        <v>134604.0299999998</v>
      </c>
      <c r="T193" s="229" t="str">
        <f t="shared" si="6"/>
        <v>dilstoša</v>
      </c>
      <c r="U193" s="229" t="str">
        <f t="shared" si="7"/>
        <v>ok</v>
      </c>
    </row>
    <row r="194" spans="1:21" hidden="1" x14ac:dyDescent="0.35">
      <c r="A194" s="229">
        <f>SUBTOTAL(3,$D$7:D194)</f>
        <v>21</v>
      </c>
      <c r="B194" s="230"/>
      <c r="C194" s="229" t="s">
        <v>1230</v>
      </c>
      <c r="D194" s="193" t="s">
        <v>567</v>
      </c>
      <c r="E194" s="230" t="s">
        <v>33</v>
      </c>
      <c r="F194" s="231"/>
      <c r="G194" s="231"/>
      <c r="H194" s="231">
        <v>0</v>
      </c>
      <c r="I194" s="231">
        <v>-3904.1900000000023</v>
      </c>
      <c r="J194" s="231">
        <v>-390.41999999999825</v>
      </c>
      <c r="K194" s="231">
        <v>71062.14</v>
      </c>
      <c r="L194" s="231">
        <v>30309.889999999985</v>
      </c>
      <c r="M194" s="231">
        <v>30309.889999999985</v>
      </c>
      <c r="N194" s="231">
        <v>135998.24</v>
      </c>
      <c r="O194" s="231">
        <v>84901.669999999984</v>
      </c>
      <c r="P194" s="231">
        <v>84901.669999999984</v>
      </c>
      <c r="Q194" s="231">
        <v>245542.96999999997</v>
      </c>
      <c r="R194" s="231">
        <v>188246.50999999998</v>
      </c>
      <c r="S194" s="231">
        <f>Table1[[#This Row],[Decembris]]-Table1[[#This Row],[Oktobris]]</f>
        <v>103344.84</v>
      </c>
      <c r="T194" s="229" t="str">
        <f t="shared" si="6"/>
        <v>mainīga</v>
      </c>
      <c r="U194" s="229" t="str">
        <f t="shared" si="7"/>
        <v>ok</v>
      </c>
    </row>
    <row r="195" spans="1:21" hidden="1" x14ac:dyDescent="0.35">
      <c r="A195" s="229">
        <f>SUBTOTAL(3,$D$7:D195)</f>
        <v>21</v>
      </c>
      <c r="B195" s="230"/>
      <c r="C195" s="229" t="s">
        <v>1233</v>
      </c>
      <c r="D195" s="193" t="s">
        <v>568</v>
      </c>
      <c r="E195" s="230">
        <v>3</v>
      </c>
      <c r="F195" s="231"/>
      <c r="G195" s="231"/>
      <c r="H195" s="231">
        <v>-79523.610000000044</v>
      </c>
      <c r="I195" s="231">
        <v>24746.469999999914</v>
      </c>
      <c r="J195" s="231">
        <v>15416.119999999879</v>
      </c>
      <c r="K195" s="231">
        <v>177954.44999999984</v>
      </c>
      <c r="L195" s="231">
        <v>95130.719999999739</v>
      </c>
      <c r="M195" s="231">
        <v>60512.70999999973</v>
      </c>
      <c r="N195" s="231">
        <v>99891.089999999851</v>
      </c>
      <c r="O195" s="231">
        <v>98881.929999999935</v>
      </c>
      <c r="P195" s="231">
        <v>111089.18999999994</v>
      </c>
      <c r="Q195" s="231">
        <v>274181.58000000007</v>
      </c>
      <c r="R195" s="231">
        <v>240952.93000000017</v>
      </c>
      <c r="S195" s="231">
        <f>Table1[[#This Row],[Decembris]]-Table1[[#This Row],[Oktobris]]</f>
        <v>129863.74000000022</v>
      </c>
      <c r="T195" s="229" t="str">
        <f t="shared" si="6"/>
        <v>mainīga</v>
      </c>
      <c r="U195" s="229" t="str">
        <f t="shared" si="7"/>
        <v>ok</v>
      </c>
    </row>
    <row r="196" spans="1:21" hidden="1" x14ac:dyDescent="0.35">
      <c r="A196" s="229">
        <f>SUBTOTAL(3,$D$7:D196)</f>
        <v>21</v>
      </c>
      <c r="B196" s="230"/>
      <c r="C196" s="229" t="s">
        <v>1225</v>
      </c>
      <c r="D196" s="193" t="s">
        <v>562</v>
      </c>
      <c r="E196" s="230" t="s">
        <v>33</v>
      </c>
      <c r="F196" s="231"/>
      <c r="G196" s="231"/>
      <c r="H196" s="231">
        <v>0</v>
      </c>
      <c r="I196" s="231">
        <v>-245.01000000000931</v>
      </c>
      <c r="J196" s="231">
        <v>-245.01000000000931</v>
      </c>
      <c r="K196" s="231">
        <v>120234.74999999994</v>
      </c>
      <c r="L196" s="231">
        <v>-105157.57000000007</v>
      </c>
      <c r="M196" s="231">
        <v>-105157.57000000007</v>
      </c>
      <c r="N196" s="231">
        <v>76722.009999999893</v>
      </c>
      <c r="O196" s="231">
        <v>-81933.410000000149</v>
      </c>
      <c r="P196" s="231">
        <v>-81933.410000000149</v>
      </c>
      <c r="Q196" s="231">
        <v>95528.439999999828</v>
      </c>
      <c r="R196" s="231">
        <v>-64760.620000000112</v>
      </c>
      <c r="S196" s="231">
        <f>Table1[[#This Row],[Decembris]]-Table1[[#This Row],[Oktobris]]</f>
        <v>17172.790000000037</v>
      </c>
      <c r="T196" s="229" t="str">
        <f t="shared" si="6"/>
        <v>mainīga</v>
      </c>
      <c r="U196" s="229" t="str">
        <f t="shared" si="7"/>
        <v>ok</v>
      </c>
    </row>
    <row r="197" spans="1:21" hidden="1" x14ac:dyDescent="0.35">
      <c r="A197" s="229">
        <f>SUBTOTAL(3,$D$7:D197)</f>
        <v>21</v>
      </c>
      <c r="B197" s="230"/>
      <c r="C197" s="229" t="s">
        <v>1214</v>
      </c>
      <c r="D197" s="193" t="s">
        <v>551</v>
      </c>
      <c r="E197" s="230" t="s">
        <v>33</v>
      </c>
      <c r="F197" s="231"/>
      <c r="G197" s="231"/>
      <c r="H197" s="231">
        <v>94893.799999999988</v>
      </c>
      <c r="I197" s="231">
        <v>390146.43</v>
      </c>
      <c r="J197" s="231">
        <v>28123.130000000005</v>
      </c>
      <c r="K197" s="231">
        <v>664427.50000000012</v>
      </c>
      <c r="L197" s="231">
        <v>636328.3200000003</v>
      </c>
      <c r="M197" s="231">
        <v>804503.13000000035</v>
      </c>
      <c r="N197" s="231">
        <v>1469504.8900000001</v>
      </c>
      <c r="O197" s="231">
        <v>1510320.3399999999</v>
      </c>
      <c r="P197" s="231">
        <v>1241818.73</v>
      </c>
      <c r="Q197" s="231">
        <v>1691728.79</v>
      </c>
      <c r="R197" s="231">
        <v>1144049.42</v>
      </c>
      <c r="S197" s="231">
        <f>Table1[[#This Row],[Decembris]]-Table1[[#This Row],[Oktobris]]</f>
        <v>-97769.310000000056</v>
      </c>
      <c r="T197" s="229" t="str">
        <f t="shared" si="6"/>
        <v>mainīga</v>
      </c>
      <c r="U197" s="229" t="str">
        <f t="shared" si="7"/>
        <v>ok</v>
      </c>
    </row>
    <row r="198" spans="1:21" x14ac:dyDescent="0.35">
      <c r="A198" s="229">
        <f>SUBTOTAL(3,$D$7:D198)</f>
        <v>22</v>
      </c>
      <c r="B198" s="230"/>
      <c r="C198" s="229" t="s">
        <v>1149</v>
      </c>
      <c r="D198" s="193" t="s">
        <v>505</v>
      </c>
      <c r="E198" s="230">
        <v>1</v>
      </c>
      <c r="F198" s="231"/>
      <c r="G198" s="231"/>
      <c r="H198" s="231">
        <v>-43530.6</v>
      </c>
      <c r="I198" s="231">
        <v>-7544.640000000014</v>
      </c>
      <c r="J198" s="231">
        <v>-7544.640000000014</v>
      </c>
      <c r="K198" s="231">
        <v>-7544.640000000014</v>
      </c>
      <c r="L198" s="231">
        <v>-318202.48000000004</v>
      </c>
      <c r="M198" s="231">
        <v>-381148.24000000011</v>
      </c>
      <c r="N198" s="231">
        <v>-363245.84000000008</v>
      </c>
      <c r="O198" s="231">
        <v>-523027.64000000013</v>
      </c>
      <c r="P198" s="231">
        <v>-523027.64000000013</v>
      </c>
      <c r="Q198" s="231">
        <v>-523027.64000000013</v>
      </c>
      <c r="R198" s="231">
        <v>-358990.53000000014</v>
      </c>
      <c r="S198" s="231">
        <f>Table1[[#This Row],[Decembris]]-Table1[[#This Row],[Oktobris]]</f>
        <v>164037.10999999999</v>
      </c>
      <c r="T198" s="229" t="str">
        <f t="shared" si="6"/>
        <v>dilstoša</v>
      </c>
      <c r="U198" s="229" t="str">
        <f t="shared" si="7"/>
        <v>trīs pēdējos mēnešus izpilde ir lielāka par -200 tūkst.</v>
      </c>
    </row>
    <row r="199" spans="1:21" hidden="1" x14ac:dyDescent="0.35">
      <c r="A199" s="229">
        <f>SUBTOTAL(3,$D$7:D199)</f>
        <v>22</v>
      </c>
      <c r="B199" s="230"/>
      <c r="C199" s="229" t="s">
        <v>1121</v>
      </c>
      <c r="D199" s="193" t="s">
        <v>491</v>
      </c>
      <c r="E199" s="230">
        <v>5</v>
      </c>
      <c r="F199" s="231"/>
      <c r="G199" s="231"/>
      <c r="H199" s="231">
        <v>-0.01</v>
      </c>
      <c r="I199" s="231">
        <v>-62760.290000000095</v>
      </c>
      <c r="J199" s="231">
        <v>-54897.040000000183</v>
      </c>
      <c r="K199" s="231">
        <v>4046574.57</v>
      </c>
      <c r="L199" s="231">
        <v>4664477.7000000011</v>
      </c>
      <c r="M199" s="231">
        <v>4963276.9300000016</v>
      </c>
      <c r="N199" s="231">
        <v>5376175.5100000016</v>
      </c>
      <c r="O199" s="231">
        <v>5569399.2900000019</v>
      </c>
      <c r="P199" s="231">
        <v>5723898.700000002</v>
      </c>
      <c r="Q199" s="231">
        <v>5770463.3500000024</v>
      </c>
      <c r="R199" s="231">
        <v>5918161.9900000021</v>
      </c>
      <c r="S199" s="231">
        <f>Table1[[#This Row],[Decembris]]-Table1[[#This Row],[Oktobris]]</f>
        <v>194263.29000000004</v>
      </c>
      <c r="T199" s="229" t="str">
        <f t="shared" si="6"/>
        <v>dilstoša</v>
      </c>
      <c r="U199" s="229" t="str">
        <f t="shared" si="7"/>
        <v>ok</v>
      </c>
    </row>
    <row r="200" spans="1:21" hidden="1" x14ac:dyDescent="0.35">
      <c r="A200" s="229">
        <f>SUBTOTAL(3,$D$7:D200)</f>
        <v>22</v>
      </c>
      <c r="B200" s="230"/>
      <c r="C200" s="229" t="s">
        <v>1070</v>
      </c>
      <c r="D200" s="193" t="s">
        <v>461</v>
      </c>
      <c r="E200" s="230">
        <v>3</v>
      </c>
      <c r="F200" s="231"/>
      <c r="G200" s="231"/>
      <c r="H200" s="231">
        <v>-135487.73000000001</v>
      </c>
      <c r="I200" s="231">
        <v>-113925.76000000001</v>
      </c>
      <c r="J200" s="231">
        <v>-59656.299999999988</v>
      </c>
      <c r="K200" s="231">
        <v>-265048.77999999997</v>
      </c>
      <c r="L200" s="231">
        <v>-51793.619999999995</v>
      </c>
      <c r="M200" s="231">
        <v>-15896.759999999893</v>
      </c>
      <c r="N200" s="231">
        <v>-123286.29999999993</v>
      </c>
      <c r="O200" s="231">
        <v>-133415.90999999992</v>
      </c>
      <c r="P200" s="231">
        <v>-89515.869999999879</v>
      </c>
      <c r="Q200" s="231">
        <v>68177.430000000168</v>
      </c>
      <c r="R200" s="231">
        <v>100520.39000000013</v>
      </c>
      <c r="S200" s="231">
        <f>Table1[[#This Row],[Decembris]]-Table1[[#This Row],[Oktobris]]</f>
        <v>190036.26</v>
      </c>
      <c r="T200" s="229" t="str">
        <f t="shared" si="6"/>
        <v>dilstoša</v>
      </c>
      <c r="U200" s="229" t="str">
        <f t="shared" si="7"/>
        <v>ok</v>
      </c>
    </row>
    <row r="201" spans="1:21" hidden="1" x14ac:dyDescent="0.35">
      <c r="A201" s="229">
        <f>SUBTOTAL(3,$D$7:D201)</f>
        <v>22</v>
      </c>
      <c r="B201" s="230"/>
      <c r="C201" s="229" t="s">
        <v>1287</v>
      </c>
      <c r="D201" s="193" t="s">
        <v>1288</v>
      </c>
      <c r="E201" s="230" t="s">
        <v>33</v>
      </c>
      <c r="F201" s="231"/>
      <c r="G201" s="231"/>
      <c r="H201" s="231">
        <v>0</v>
      </c>
      <c r="I201" s="231">
        <v>163283.64000000001</v>
      </c>
      <c r="J201" s="231">
        <v>0</v>
      </c>
      <c r="K201" s="231">
        <v>197341.94</v>
      </c>
      <c r="L201" s="231">
        <v>52126.830000000016</v>
      </c>
      <c r="M201" s="231">
        <v>52126.830000000016</v>
      </c>
      <c r="N201" s="231">
        <v>261856.28000000003</v>
      </c>
      <c r="O201" s="231">
        <v>116641.17000000004</v>
      </c>
      <c r="P201" s="231">
        <v>116641.17000000004</v>
      </c>
      <c r="Q201" s="231">
        <v>336546.20000000007</v>
      </c>
      <c r="R201" s="231">
        <v>191331.09000000008</v>
      </c>
      <c r="S201" s="231">
        <f>Table1[[#This Row],[Decembris]]-Table1[[#This Row],[Oktobris]]</f>
        <v>74689.920000000042</v>
      </c>
      <c r="T201" s="229" t="str">
        <f t="shared" ref="T201:T219" si="8">IF(AND($P201=$Q201,$Q201=$R201),"nemainīga",IF(AND($P201&gt;=$Q201,$Q201&gt;=$R201),"augoša",IF(AND($P201&lt;=$Q201,$Q201&lt;=$R201),"dilstoša","mainīga")))</f>
        <v>mainīga</v>
      </c>
      <c r="U201" s="229" t="str">
        <f t="shared" ref="U201:U219" si="9">IF(AND($P201&lt;=$U$1,$Q201&lt;=$U$1,$R201&lt;=$U$1),"trīs pēdējos mēnešus izpilde ir lielāka par -200 tūkst.",IF(AND($R201&lt;=$U$1,$Q201&gt;=$U$1,$P201&gt;=$U$1),"pirmais mēnesis pedējo 3 mēn. periodā kur izpilde ir lielāka par -200 tūkst.",IF(OR(AND($Q201&lt;=$U$1,$R201&lt;=$U$1),AND($P201&lt;=$U$1,$R201&lt;=$U$1)),"divos no trim menešiem izpilde ir lielaka par -200 tūkst.","ok")))</f>
        <v>ok</v>
      </c>
    </row>
    <row r="202" spans="1:21" hidden="1" x14ac:dyDescent="0.35">
      <c r="A202" s="232">
        <f>SUBTOTAL(3,$D$7:D202)</f>
        <v>22</v>
      </c>
      <c r="B202" s="233"/>
      <c r="C202" s="232" t="s">
        <v>1061</v>
      </c>
      <c r="D202" s="234" t="s">
        <v>455</v>
      </c>
      <c r="E202" s="233">
        <v>3</v>
      </c>
      <c r="F202" s="235"/>
      <c r="G202" s="235"/>
      <c r="H202" s="235">
        <v>-132092.88000000006</v>
      </c>
      <c r="I202" s="235">
        <v>-360061.1100000001</v>
      </c>
      <c r="J202" s="235">
        <v>-362570.76000000013</v>
      </c>
      <c r="K202" s="235">
        <v>-282144.15000000014</v>
      </c>
      <c r="L202" s="235">
        <v>-427858.80000000005</v>
      </c>
      <c r="M202" s="231">
        <v>-460473.6100000001</v>
      </c>
      <c r="N202" s="235">
        <v>-606589.41000000015</v>
      </c>
      <c r="O202" s="235">
        <v>-485047.34000000032</v>
      </c>
      <c r="P202" s="235">
        <v>-341614.68000000017</v>
      </c>
      <c r="Q202" s="235">
        <v>-250493.10000000009</v>
      </c>
      <c r="R202" s="235">
        <v>-183667.91999999993</v>
      </c>
      <c r="S202" s="231">
        <f>Table1[[#This Row],[Decembris]]-Table1[[#This Row],[Oktobris]]</f>
        <v>157946.76000000024</v>
      </c>
      <c r="T202" s="229" t="str">
        <f t="shared" si="8"/>
        <v>dilstoša</v>
      </c>
      <c r="U202" s="229" t="str">
        <f t="shared" si="9"/>
        <v>ok</v>
      </c>
    </row>
    <row r="203" spans="1:21" hidden="1" x14ac:dyDescent="0.35">
      <c r="A203" s="232">
        <f>SUBTOTAL(3,$D$7:D203)</f>
        <v>22</v>
      </c>
      <c r="B203" s="233"/>
      <c r="C203" s="232" t="s">
        <v>1098</v>
      </c>
      <c r="D203" s="234" t="s">
        <v>479</v>
      </c>
      <c r="E203" s="233" t="s">
        <v>33</v>
      </c>
      <c r="F203" s="235"/>
      <c r="G203" s="235"/>
      <c r="H203" s="235">
        <v>9963.380000000001</v>
      </c>
      <c r="I203" s="235">
        <v>1160254.6299999999</v>
      </c>
      <c r="J203" s="235">
        <v>330610.78999999992</v>
      </c>
      <c r="K203" s="235">
        <v>1525568.9700000002</v>
      </c>
      <c r="L203" s="235">
        <v>-70231.049999999814</v>
      </c>
      <c r="M203" s="235">
        <v>1027657</v>
      </c>
      <c r="N203" s="235">
        <v>-592768.58999999985</v>
      </c>
      <c r="O203" s="235">
        <v>-592768.58999999985</v>
      </c>
      <c r="P203" s="235">
        <v>-345884.23000000045</v>
      </c>
      <c r="Q203" s="235">
        <v>-345884.23000000045</v>
      </c>
      <c r="R203" s="235">
        <v>1115811.1399999997</v>
      </c>
      <c r="S203" s="231">
        <f>Table1[[#This Row],[Decembris]]-Table1[[#This Row],[Oktobris]]</f>
        <v>1461695.37</v>
      </c>
      <c r="T203" s="229" t="str">
        <f t="shared" si="8"/>
        <v>dilstoša</v>
      </c>
      <c r="U203" s="229" t="str">
        <f t="shared" si="9"/>
        <v>ok</v>
      </c>
    </row>
    <row r="204" spans="1:21" hidden="1" x14ac:dyDescent="0.35">
      <c r="A204" s="229">
        <f>SUBTOTAL(3,$D$7:D204)</f>
        <v>22</v>
      </c>
      <c r="B204" s="230"/>
      <c r="C204" s="229" t="s">
        <v>1173</v>
      </c>
      <c r="D204" s="193" t="s">
        <v>519</v>
      </c>
      <c r="E204" s="230" t="s">
        <v>33</v>
      </c>
      <c r="F204" s="231"/>
      <c r="G204" s="231"/>
      <c r="H204" s="231">
        <v>-340022.57</v>
      </c>
      <c r="I204" s="231">
        <v>0</v>
      </c>
      <c r="J204" s="231">
        <v>0</v>
      </c>
      <c r="K204" s="231">
        <v>0</v>
      </c>
      <c r="L204" s="231">
        <v>-60217.010000000009</v>
      </c>
      <c r="M204" s="231">
        <v>-60217.010000000009</v>
      </c>
      <c r="N204" s="231">
        <v>-60217.010000000009</v>
      </c>
      <c r="O204" s="231">
        <v>-60217.010000000009</v>
      </c>
      <c r="P204" s="231">
        <v>205345.36</v>
      </c>
      <c r="Q204" s="231">
        <v>205345.36</v>
      </c>
      <c r="R204" s="231">
        <v>205345.36</v>
      </c>
      <c r="S204" s="231">
        <f>Table1[[#This Row],[Decembris]]-Table1[[#This Row],[Oktobris]]</f>
        <v>0</v>
      </c>
      <c r="T204" s="229" t="str">
        <f t="shared" si="8"/>
        <v>nemainīga</v>
      </c>
      <c r="U204" s="229" t="str">
        <f t="shared" si="9"/>
        <v>ok</v>
      </c>
    </row>
    <row r="205" spans="1:21" hidden="1" x14ac:dyDescent="0.35">
      <c r="A205" s="232">
        <f>SUBTOTAL(3,$D$7:D205)</f>
        <v>22</v>
      </c>
      <c r="B205" s="233"/>
      <c r="C205" s="232" t="s">
        <v>1068</v>
      </c>
      <c r="D205" s="234" t="s">
        <v>461</v>
      </c>
      <c r="E205" s="233">
        <v>1</v>
      </c>
      <c r="F205" s="235"/>
      <c r="G205" s="235"/>
      <c r="H205" s="235">
        <v>0</v>
      </c>
      <c r="I205" s="235">
        <v>0</v>
      </c>
      <c r="J205" s="235">
        <v>108783.82000000007</v>
      </c>
      <c r="K205" s="235">
        <v>-288747.11999999988</v>
      </c>
      <c r="L205" s="235">
        <v>165432.08000000007</v>
      </c>
      <c r="M205" s="235">
        <v>169990.69000000018</v>
      </c>
      <c r="N205" s="235">
        <v>-278015.04999999981</v>
      </c>
      <c r="O205" s="235">
        <v>-278015.04999999981</v>
      </c>
      <c r="P205" s="235">
        <v>447108.16000000015</v>
      </c>
      <c r="Q205" s="235">
        <v>-2071.589999999851</v>
      </c>
      <c r="R205" s="235">
        <v>-548.89999999990687</v>
      </c>
      <c r="S205" s="231">
        <f>Table1[[#This Row],[Decembris]]-Table1[[#This Row],[Oktobris]]</f>
        <v>-447657.06000000006</v>
      </c>
      <c r="T205" s="229" t="str">
        <f t="shared" si="8"/>
        <v>mainīga</v>
      </c>
      <c r="U205" s="229" t="str">
        <f t="shared" si="9"/>
        <v>ok</v>
      </c>
    </row>
    <row r="206" spans="1:21" x14ac:dyDescent="0.35">
      <c r="A206" s="229">
        <f>SUBTOTAL(3,$D$7:D206)</f>
        <v>23</v>
      </c>
      <c r="B206" s="230"/>
      <c r="C206" s="229" t="s">
        <v>1058</v>
      </c>
      <c r="D206" s="193" t="s">
        <v>1279</v>
      </c>
      <c r="E206" s="230">
        <v>3</v>
      </c>
      <c r="F206" s="231"/>
      <c r="G206" s="231"/>
      <c r="H206" s="231">
        <v>0</v>
      </c>
      <c r="I206" s="231">
        <v>-510806.43999999994</v>
      </c>
      <c r="J206" s="231">
        <v>-5271.2700000000186</v>
      </c>
      <c r="K206" s="231">
        <v>687.38000000000466</v>
      </c>
      <c r="L206" s="231">
        <v>-948896.88</v>
      </c>
      <c r="M206" s="231">
        <v>-948896.88</v>
      </c>
      <c r="N206" s="231">
        <v>-948896.88</v>
      </c>
      <c r="O206" s="231">
        <v>-1679427.48</v>
      </c>
      <c r="P206" s="231">
        <v>-1679427.48</v>
      </c>
      <c r="Q206" s="231">
        <v>-1679427.48</v>
      </c>
      <c r="R206" s="231">
        <v>-1448740.3899999997</v>
      </c>
      <c r="S206" s="231">
        <f>Table1[[#This Row],[Decembris]]-Table1[[#This Row],[Oktobris]]</f>
        <v>230687.09000000032</v>
      </c>
      <c r="T206" s="229" t="str">
        <f t="shared" si="8"/>
        <v>dilstoša</v>
      </c>
      <c r="U206" s="229" t="str">
        <f t="shared" si="9"/>
        <v>trīs pēdējos mēnešus izpilde ir lielāka par -200 tūkst.</v>
      </c>
    </row>
    <row r="207" spans="1:21" hidden="1" x14ac:dyDescent="0.35">
      <c r="A207" s="229">
        <f>SUBTOTAL(3,$D$7:D207)</f>
        <v>23</v>
      </c>
      <c r="B207" s="230"/>
      <c r="C207" s="229" t="s">
        <v>1175</v>
      </c>
      <c r="D207" s="193" t="s">
        <v>521</v>
      </c>
      <c r="E207" s="230" t="s">
        <v>33</v>
      </c>
      <c r="F207" s="231"/>
      <c r="G207" s="231"/>
      <c r="H207" s="231">
        <v>0</v>
      </c>
      <c r="I207" s="231">
        <v>0</v>
      </c>
      <c r="J207" s="231">
        <v>0</v>
      </c>
      <c r="K207" s="231">
        <v>-283728.90999999997</v>
      </c>
      <c r="L207" s="231">
        <v>121598.10000000003</v>
      </c>
      <c r="M207" s="231">
        <v>121598.10000000003</v>
      </c>
      <c r="N207" s="231">
        <v>-184516.05000000005</v>
      </c>
      <c r="O207" s="231">
        <v>-184516.05000000005</v>
      </c>
      <c r="P207" s="231">
        <v>178267.01</v>
      </c>
      <c r="Q207" s="231">
        <v>178267.01</v>
      </c>
      <c r="R207" s="231">
        <v>178267.01</v>
      </c>
      <c r="S207" s="231">
        <f>Table1[[#This Row],[Decembris]]-Table1[[#This Row],[Oktobris]]</f>
        <v>0</v>
      </c>
      <c r="T207" s="229" t="str">
        <f t="shared" si="8"/>
        <v>nemainīga</v>
      </c>
      <c r="U207" s="229" t="str">
        <f t="shared" si="9"/>
        <v>ok</v>
      </c>
    </row>
    <row r="208" spans="1:21" hidden="1" x14ac:dyDescent="0.35">
      <c r="A208" s="229">
        <f>SUBTOTAL(3,$D$7:D208)</f>
        <v>23</v>
      </c>
      <c r="B208" s="230"/>
      <c r="C208" s="229" t="s">
        <v>1194</v>
      </c>
      <c r="D208" s="193" t="s">
        <v>536</v>
      </c>
      <c r="E208" s="230" t="s">
        <v>33</v>
      </c>
      <c r="F208" s="231"/>
      <c r="G208" s="231"/>
      <c r="H208" s="231">
        <v>0</v>
      </c>
      <c r="I208" s="231">
        <v>-373260.55</v>
      </c>
      <c r="J208" s="231">
        <v>-373260.55</v>
      </c>
      <c r="K208" s="231">
        <v>-373260.55</v>
      </c>
      <c r="L208" s="231">
        <v>-373260.55</v>
      </c>
      <c r="M208" s="231">
        <v>-373260.55</v>
      </c>
      <c r="N208" s="231">
        <v>-243201.21999999997</v>
      </c>
      <c r="O208" s="231">
        <v>-243201.21999999997</v>
      </c>
      <c r="P208" s="231">
        <v>-243201.21999999997</v>
      </c>
      <c r="Q208" s="231">
        <v>125375.44</v>
      </c>
      <c r="R208" s="231">
        <v>125375.44</v>
      </c>
      <c r="S208" s="231">
        <f>Table1[[#This Row],[Decembris]]-Table1[[#This Row],[Oktobris]]</f>
        <v>368576.66</v>
      </c>
      <c r="T208" s="229" t="str">
        <f t="shared" si="8"/>
        <v>dilstoša</v>
      </c>
      <c r="U208" s="229" t="str">
        <f t="shared" si="9"/>
        <v>ok</v>
      </c>
    </row>
    <row r="209" spans="1:21" hidden="1" x14ac:dyDescent="0.35">
      <c r="A209" s="232">
        <f>SUBTOTAL(3,$D$7:D209)</f>
        <v>23</v>
      </c>
      <c r="B209" s="233"/>
      <c r="C209" s="232" t="s">
        <v>1185</v>
      </c>
      <c r="D209" s="234" t="s">
        <v>531</v>
      </c>
      <c r="E209" s="233" t="s">
        <v>33</v>
      </c>
      <c r="F209" s="235"/>
      <c r="G209" s="235"/>
      <c r="H209" s="235">
        <v>0</v>
      </c>
      <c r="I209" s="235">
        <v>-2702.2699999999022</v>
      </c>
      <c r="J209" s="235">
        <v>-2702.2699999999022</v>
      </c>
      <c r="K209" s="235">
        <v>-455.93999999994412</v>
      </c>
      <c r="L209" s="235">
        <v>-455.93999999994412</v>
      </c>
      <c r="M209" s="231">
        <v>-455.93999999994412</v>
      </c>
      <c r="N209" s="235">
        <v>-455.93999999994412</v>
      </c>
      <c r="O209" s="235">
        <v>-141861.06999999983</v>
      </c>
      <c r="P209" s="235">
        <v>-141861.06999999983</v>
      </c>
      <c r="Q209" s="235">
        <v>247600.14000000013</v>
      </c>
      <c r="R209" s="235">
        <v>247600.14000000013</v>
      </c>
      <c r="S209" s="231">
        <f>Table1[[#This Row],[Decembris]]-Table1[[#This Row],[Oktobris]]</f>
        <v>389461.20999999996</v>
      </c>
      <c r="T209" s="229" t="str">
        <f t="shared" si="8"/>
        <v>dilstoša</v>
      </c>
      <c r="U209" s="229" t="str">
        <f t="shared" si="9"/>
        <v>ok</v>
      </c>
    </row>
    <row r="210" spans="1:21" hidden="1" x14ac:dyDescent="0.35">
      <c r="A210" s="232">
        <f>SUBTOTAL(3,$D$7:D210)</f>
        <v>23</v>
      </c>
      <c r="B210" s="233"/>
      <c r="C210" s="232" t="s">
        <v>1192</v>
      </c>
      <c r="D210" s="234" t="s">
        <v>535</v>
      </c>
      <c r="E210" s="233">
        <v>1</v>
      </c>
      <c r="F210" s="235"/>
      <c r="G210" s="235"/>
      <c r="H210" s="235">
        <v>240704.81000000006</v>
      </c>
      <c r="I210" s="235">
        <v>64638.480000000098</v>
      </c>
      <c r="J210" s="235">
        <v>64638.480000000098</v>
      </c>
      <c r="K210" s="235">
        <v>-282409.00999999978</v>
      </c>
      <c r="L210" s="235">
        <v>-878967.5299999998</v>
      </c>
      <c r="M210" s="235">
        <v>-863623.05999999971</v>
      </c>
      <c r="N210" s="235">
        <v>-863623.05999999971</v>
      </c>
      <c r="O210" s="235">
        <v>646976.12000000058</v>
      </c>
      <c r="P210" s="235">
        <v>372662.03000000073</v>
      </c>
      <c r="Q210" s="235">
        <v>1040349.2400000007</v>
      </c>
      <c r="R210" s="235">
        <v>1040349.2400000007</v>
      </c>
      <c r="S210" s="231">
        <f>Table1[[#This Row],[Decembris]]-Table1[[#This Row],[Oktobris]]</f>
        <v>667687.21</v>
      </c>
      <c r="T210" s="229" t="str">
        <f t="shared" si="8"/>
        <v>dilstoša</v>
      </c>
      <c r="U210" s="229" t="str">
        <f t="shared" si="9"/>
        <v>ok</v>
      </c>
    </row>
    <row r="211" spans="1:21" hidden="1" x14ac:dyDescent="0.35">
      <c r="A211" s="229">
        <f>SUBTOTAL(3,$D$7:D211)</f>
        <v>23</v>
      </c>
      <c r="B211" s="230"/>
      <c r="C211" s="229" t="s">
        <v>1211</v>
      </c>
      <c r="D211" s="193" t="s">
        <v>548</v>
      </c>
      <c r="E211" s="230" t="s">
        <v>33</v>
      </c>
      <c r="F211" s="231"/>
      <c r="G211" s="231"/>
      <c r="H211" s="231">
        <v>0</v>
      </c>
      <c r="I211" s="231">
        <v>0</v>
      </c>
      <c r="J211" s="231">
        <v>0</v>
      </c>
      <c r="K211" s="231">
        <v>0</v>
      </c>
      <c r="L211" s="231">
        <v>-419417.79</v>
      </c>
      <c r="M211" s="231">
        <v>-45230.819999999949</v>
      </c>
      <c r="N211" s="231">
        <v>-45230.819999999949</v>
      </c>
      <c r="O211" s="231">
        <v>87194.399999999907</v>
      </c>
      <c r="P211" s="231">
        <v>87194.399999999907</v>
      </c>
      <c r="Q211" s="231">
        <v>497265.42999999993</v>
      </c>
      <c r="R211" s="231">
        <v>303894.70999999996</v>
      </c>
      <c r="S211" s="231">
        <f>Table1[[#This Row],[Decembris]]-Table1[[#This Row],[Oktobris]]</f>
        <v>216700.31000000006</v>
      </c>
      <c r="T211" s="229" t="str">
        <f t="shared" si="8"/>
        <v>mainīga</v>
      </c>
      <c r="U211" s="229" t="str">
        <f t="shared" si="9"/>
        <v>ok</v>
      </c>
    </row>
    <row r="212" spans="1:21" hidden="1" x14ac:dyDescent="0.35">
      <c r="A212" s="229">
        <f>SUBTOTAL(3,$D$7:D212)</f>
        <v>23</v>
      </c>
      <c r="B212" s="230"/>
      <c r="C212" s="229" t="s">
        <v>1235</v>
      </c>
      <c r="D212" s="193" t="s">
        <v>570</v>
      </c>
      <c r="E212" s="230" t="s">
        <v>33</v>
      </c>
      <c r="F212" s="231"/>
      <c r="G212" s="231"/>
      <c r="H212" s="231">
        <v>0</v>
      </c>
      <c r="I212" s="231">
        <v>1043979.72</v>
      </c>
      <c r="J212" s="231">
        <v>-651.78000000002794</v>
      </c>
      <c r="K212" s="231">
        <v>-651.78000000002794</v>
      </c>
      <c r="L212" s="231">
        <v>-651.78000000002794</v>
      </c>
      <c r="M212" s="231">
        <v>-651.78000000002794</v>
      </c>
      <c r="N212" s="231">
        <v>-651.78000000002794</v>
      </c>
      <c r="O212" s="231">
        <v>-651.78000000002794</v>
      </c>
      <c r="P212" s="231">
        <v>537258.26000000024</v>
      </c>
      <c r="Q212" s="231">
        <v>537258.26000000024</v>
      </c>
      <c r="R212" s="231">
        <v>537258.26000000024</v>
      </c>
      <c r="S212" s="231">
        <f>Table1[[#This Row],[Decembris]]-Table1[[#This Row],[Oktobris]]</f>
        <v>0</v>
      </c>
      <c r="T212" s="229" t="str">
        <f t="shared" si="8"/>
        <v>nemainīga</v>
      </c>
      <c r="U212" s="229" t="str">
        <f t="shared" si="9"/>
        <v>ok</v>
      </c>
    </row>
    <row r="213" spans="1:21" hidden="1" x14ac:dyDescent="0.35">
      <c r="A213" s="229">
        <f>SUBTOTAL(3,$D$7:D213)</f>
        <v>23</v>
      </c>
      <c r="B213" s="230"/>
      <c r="C213" s="229" t="s">
        <v>1157</v>
      </c>
      <c r="D213" s="193" t="s">
        <v>508</v>
      </c>
      <c r="E213" s="230">
        <v>4</v>
      </c>
      <c r="F213" s="231"/>
      <c r="G213" s="231"/>
      <c r="H213" s="231">
        <v>-9008.5400000000009</v>
      </c>
      <c r="I213" s="231">
        <v>-9008.5400000000009</v>
      </c>
      <c r="J213" s="231">
        <v>-9008.5400000000009</v>
      </c>
      <c r="K213" s="231">
        <v>-9008.5400000000009</v>
      </c>
      <c r="L213" s="231">
        <v>1903872.2599999998</v>
      </c>
      <c r="M213" s="231">
        <v>1959886.5399999996</v>
      </c>
      <c r="N213" s="231">
        <v>1959886.5399999996</v>
      </c>
      <c r="O213" s="231">
        <v>2355638.5099999998</v>
      </c>
      <c r="P213" s="231">
        <v>2355638.5099999998</v>
      </c>
      <c r="Q213" s="231">
        <v>2974131.2699999996</v>
      </c>
      <c r="R213" s="231">
        <v>2314994.5699999994</v>
      </c>
      <c r="S213" s="231">
        <f>Table1[[#This Row],[Decembris]]-Table1[[#This Row],[Oktobris]]</f>
        <v>-40643.94000000041</v>
      </c>
      <c r="T213" s="229" t="str">
        <f t="shared" si="8"/>
        <v>mainīga</v>
      </c>
      <c r="U213" s="229" t="str">
        <f t="shared" si="9"/>
        <v>ok</v>
      </c>
    </row>
    <row r="214" spans="1:21" hidden="1" x14ac:dyDescent="0.35">
      <c r="A214" s="229">
        <f>SUBTOTAL(3,$D$7:D214)</f>
        <v>23</v>
      </c>
      <c r="B214" s="230"/>
      <c r="C214" s="229" t="s">
        <v>1281</v>
      </c>
      <c r="D214" s="193" t="s">
        <v>1282</v>
      </c>
      <c r="E214" s="230" t="s">
        <v>33</v>
      </c>
      <c r="F214" s="231"/>
      <c r="G214" s="231"/>
      <c r="H214" s="231">
        <v>-1574169.13</v>
      </c>
      <c r="I214" s="231">
        <v>-5770177.1699999999</v>
      </c>
      <c r="J214" s="231">
        <v>-5770177.1699999999</v>
      </c>
      <c r="K214" s="231">
        <v>-5028442.62</v>
      </c>
      <c r="L214" s="231">
        <v>1762125.5299999975</v>
      </c>
      <c r="M214" s="231">
        <v>1672286.6199999973</v>
      </c>
      <c r="N214" s="231">
        <v>1794835.8099999987</v>
      </c>
      <c r="O214" s="231">
        <v>3756260.2199999988</v>
      </c>
      <c r="P214" s="231">
        <v>2657347.3099999968</v>
      </c>
      <c r="Q214" s="231">
        <v>4405501.1299999971</v>
      </c>
      <c r="R214" s="231">
        <v>4699701.6399999969</v>
      </c>
      <c r="S214" s="231">
        <f>Table1[[#This Row],[Decembris]]-Table1[[#This Row],[Oktobris]]</f>
        <v>2042354.33</v>
      </c>
      <c r="T214" s="229" t="str">
        <f t="shared" si="8"/>
        <v>dilstoša</v>
      </c>
      <c r="U214" s="229" t="str">
        <f t="shared" si="9"/>
        <v>ok</v>
      </c>
    </row>
    <row r="215" spans="1:21" x14ac:dyDescent="0.35">
      <c r="A215" s="229">
        <f>SUBTOTAL(3,$D$7:D215)</f>
        <v>24</v>
      </c>
      <c r="B215" s="230"/>
      <c r="C215" s="229" t="s">
        <v>615</v>
      </c>
      <c r="D215" s="193" t="s">
        <v>1273</v>
      </c>
      <c r="E215" s="230">
        <v>5</v>
      </c>
      <c r="F215" s="231"/>
      <c r="G215" s="231"/>
      <c r="H215" s="231">
        <v>980437.16000000015</v>
      </c>
      <c r="I215" s="231">
        <v>-805308.14999999944</v>
      </c>
      <c r="J215" s="231">
        <v>-1877124.2600000007</v>
      </c>
      <c r="K215" s="231">
        <v>-4455609.7800000012</v>
      </c>
      <c r="L215" s="231">
        <v>-3950876.7800000031</v>
      </c>
      <c r="M215" s="231">
        <v>-4480435.5700000031</v>
      </c>
      <c r="N215" s="231">
        <v>-5363359.0900000036</v>
      </c>
      <c r="O215" s="231">
        <v>-5067508.4700000044</v>
      </c>
      <c r="P215" s="231">
        <v>-5385169.3700000048</v>
      </c>
      <c r="Q215" s="231">
        <v>-5685256.3900000043</v>
      </c>
      <c r="R215" s="231">
        <v>-5121712.1900000032</v>
      </c>
      <c r="S215" s="231">
        <f>Table1[[#This Row],[Decembris]]-Table1[[#This Row],[Oktobris]]</f>
        <v>263457.18000000156</v>
      </c>
      <c r="T215" s="229" t="str">
        <f t="shared" si="8"/>
        <v>mainīga</v>
      </c>
      <c r="U215" s="229" t="str">
        <f t="shared" si="9"/>
        <v>trīs pēdējos mēnešus izpilde ir lielāka par -200 tūkst.</v>
      </c>
    </row>
    <row r="216" spans="1:21" hidden="1" x14ac:dyDescent="0.35">
      <c r="A216" s="229">
        <f>SUBTOTAL(3,$D$7:D216)</f>
        <v>24</v>
      </c>
      <c r="B216" s="230"/>
      <c r="C216" s="229" t="s">
        <v>1238</v>
      </c>
      <c r="D216" s="193" t="s">
        <v>573</v>
      </c>
      <c r="E216" s="230" t="s">
        <v>33</v>
      </c>
      <c r="F216" s="231"/>
      <c r="G216" s="231"/>
      <c r="H216" s="231">
        <v>0</v>
      </c>
      <c r="I216" s="231">
        <v>0</v>
      </c>
      <c r="J216" s="231">
        <v>0</v>
      </c>
      <c r="K216" s="231">
        <v>406261.44999999995</v>
      </c>
      <c r="L216" s="231">
        <v>406261.44999999995</v>
      </c>
      <c r="M216" s="231">
        <v>406261.44999999995</v>
      </c>
      <c r="N216" s="231">
        <v>406261.44999999995</v>
      </c>
      <c r="O216" s="231">
        <v>406261.44999999995</v>
      </c>
      <c r="P216" s="231">
        <v>406261.44999999995</v>
      </c>
      <c r="Q216" s="231">
        <v>1390604.5599999998</v>
      </c>
      <c r="R216" s="231">
        <v>1063975.3999999999</v>
      </c>
      <c r="S216" s="231">
        <f>Table1[[#This Row],[Decembris]]-Table1[[#This Row],[Oktobris]]</f>
        <v>657713.94999999995</v>
      </c>
      <c r="T216" s="229" t="str">
        <f t="shared" si="8"/>
        <v>mainīga</v>
      </c>
      <c r="U216" s="229" t="str">
        <f t="shared" si="9"/>
        <v>ok</v>
      </c>
    </row>
    <row r="217" spans="1:21" hidden="1" x14ac:dyDescent="0.35">
      <c r="A217" s="229">
        <f>SUBTOTAL(3,$D$7:D217)</f>
        <v>24</v>
      </c>
      <c r="B217" s="230"/>
      <c r="C217" s="229" t="s">
        <v>1199</v>
      </c>
      <c r="D217" s="193" t="s">
        <v>538</v>
      </c>
      <c r="E217" s="230">
        <v>3</v>
      </c>
      <c r="F217" s="231"/>
      <c r="G217" s="231"/>
      <c r="H217" s="231">
        <v>87671.699999999953</v>
      </c>
      <c r="I217" s="231">
        <v>44294.449999999953</v>
      </c>
      <c r="J217" s="231">
        <v>16964.209999999963</v>
      </c>
      <c r="K217" s="231">
        <v>323905.05000000005</v>
      </c>
      <c r="L217" s="231">
        <v>298385.46999999997</v>
      </c>
      <c r="M217" s="231">
        <v>269588.99</v>
      </c>
      <c r="N217" s="231">
        <v>520160</v>
      </c>
      <c r="O217" s="231">
        <v>-603914.11000000034</v>
      </c>
      <c r="P217" s="231">
        <v>171718.2799999998</v>
      </c>
      <c r="Q217" s="231">
        <v>493062.41999999993</v>
      </c>
      <c r="R217" s="231">
        <v>-108148.91999999993</v>
      </c>
      <c r="S217" s="231">
        <f>Table1[[#This Row],[Decembris]]-Table1[[#This Row],[Oktobris]]</f>
        <v>-279867.19999999972</v>
      </c>
      <c r="T217" s="229" t="str">
        <f t="shared" si="8"/>
        <v>mainīga</v>
      </c>
      <c r="U217" s="229" t="str">
        <f t="shared" si="9"/>
        <v>ok</v>
      </c>
    </row>
    <row r="218" spans="1:21" hidden="1" x14ac:dyDescent="0.35">
      <c r="A218" s="229">
        <f>SUBTOTAL(3,$D$7:D218)</f>
        <v>24</v>
      </c>
      <c r="B218" s="230"/>
      <c r="C218" s="229" t="s">
        <v>1229</v>
      </c>
      <c r="D218" s="193" t="s">
        <v>566</v>
      </c>
      <c r="E218" s="230" t="s">
        <v>33</v>
      </c>
      <c r="F218" s="231"/>
      <c r="G218" s="231"/>
      <c r="H218" s="231">
        <v>633102.80000000005</v>
      </c>
      <c r="I218" s="231">
        <v>-1386.390000000596</v>
      </c>
      <c r="J218" s="231">
        <v>-1386.390000000596</v>
      </c>
      <c r="K218" s="231">
        <v>886023.36999999918</v>
      </c>
      <c r="L218" s="231">
        <v>0</v>
      </c>
      <c r="M218" s="231">
        <v>1079387.6899999985</v>
      </c>
      <c r="N218" s="231">
        <v>2992977.4099999983</v>
      </c>
      <c r="O218" s="231">
        <v>3745390.8099999987</v>
      </c>
      <c r="P218" s="231">
        <v>3745390.8099999987</v>
      </c>
      <c r="Q218" s="231">
        <v>4879935.2499999981</v>
      </c>
      <c r="R218" s="231">
        <v>6918493.5399999991</v>
      </c>
      <c r="S218" s="231">
        <f>Table1[[#This Row],[Decembris]]-Table1[[#This Row],[Oktobris]]</f>
        <v>3173102.7300000004</v>
      </c>
      <c r="T218" s="229" t="str">
        <f t="shared" si="8"/>
        <v>dilstoša</v>
      </c>
      <c r="U218" s="229" t="str">
        <f t="shared" si="9"/>
        <v>ok</v>
      </c>
    </row>
    <row r="219" spans="1:21" x14ac:dyDescent="0.35">
      <c r="A219" s="229">
        <f>SUBTOTAL(3,$D$7:D219)</f>
        <v>25</v>
      </c>
      <c r="B219" s="230"/>
      <c r="C219" s="229" t="s">
        <v>1154</v>
      </c>
      <c r="D219" s="193" t="s">
        <v>508</v>
      </c>
      <c r="E219" s="230">
        <v>1</v>
      </c>
      <c r="F219" s="231"/>
      <c r="G219" s="231"/>
      <c r="H219" s="231">
        <v>-150000</v>
      </c>
      <c r="I219" s="231">
        <v>-150000</v>
      </c>
      <c r="J219" s="231">
        <v>-150000</v>
      </c>
      <c r="K219" s="231">
        <v>-175320.78</v>
      </c>
      <c r="L219" s="231">
        <v>-175320.78</v>
      </c>
      <c r="M219" s="231">
        <v>-641590.13</v>
      </c>
      <c r="N219" s="231">
        <v>-1186955.2</v>
      </c>
      <c r="O219" s="231">
        <v>-1496570.84</v>
      </c>
      <c r="P219" s="231">
        <v>-1348663.4700000002</v>
      </c>
      <c r="Q219" s="231">
        <v>-806458.79000000015</v>
      </c>
      <c r="R219" s="231">
        <v>-519720.79000000004</v>
      </c>
      <c r="S219" s="231">
        <f>Table1[[#This Row],[Decembris]]-Table1[[#This Row],[Oktobris]]</f>
        <v>828942.68000000017</v>
      </c>
      <c r="T219" s="229" t="str">
        <f t="shared" si="8"/>
        <v>dilstoša</v>
      </c>
      <c r="U219" s="229" t="str">
        <f t="shared" si="9"/>
        <v>trīs pēdējos mēnešus izpilde ir lielāka par -200 tūkst.</v>
      </c>
    </row>
    <row r="220" spans="1:21" hidden="1" x14ac:dyDescent="0.35">
      <c r="A220" s="229">
        <f>SUBTOTAL(3,$D$7:D220)</f>
        <v>25</v>
      </c>
      <c r="B220" s="230"/>
      <c r="C220" s="229" t="s">
        <v>1124</v>
      </c>
      <c r="D220" s="193" t="s">
        <v>492</v>
      </c>
      <c r="E220" s="230">
        <v>3</v>
      </c>
      <c r="F220" s="231"/>
      <c r="G220" s="231"/>
      <c r="H220" s="231">
        <v>-270000</v>
      </c>
      <c r="I220" s="231">
        <v>361159.54999999888</v>
      </c>
      <c r="J220" s="231">
        <v>2351161.7799999993</v>
      </c>
      <c r="K220" s="231">
        <v>1980139.0999999996</v>
      </c>
      <c r="L220" s="231">
        <v>960384.45999999903</v>
      </c>
      <c r="M220" s="231">
        <v>1348339.5300000012</v>
      </c>
      <c r="N220" s="231">
        <v>970546.83000000194</v>
      </c>
      <c r="O220" s="231">
        <v>683196.23270000517</v>
      </c>
      <c r="P220" s="231">
        <v>2076004.2827000059</v>
      </c>
      <c r="Q220" s="231">
        <v>1949185.6127000041</v>
      </c>
      <c r="R220" s="231">
        <v>1657800.0790000074</v>
      </c>
      <c r="S220" s="231">
        <f>Table1[[#This Row],[Decembris]]-Table1[[#This Row],[Oktobris]]</f>
        <v>-418204.20369999856</v>
      </c>
      <c r="T220" s="229" t="str">
        <f t="shared" ref="T220:T234" si="10">IF(AND($P220=$Q220,$Q220=$R220),"nemainīga",IF(AND($P220&gt;=$Q220,$Q220&gt;=$R220),"augoša",IF(AND($P220&lt;=$Q220,$Q220&lt;=$R220),"dilstoša","mainīga")))</f>
        <v>augoša</v>
      </c>
      <c r="U220" s="229" t="str">
        <f t="shared" ref="U220:U234" si="11">IF(AND($P220&lt;=$U$1,$Q220&lt;=$U$1,$R220&lt;=$U$1),"trīs pēdējos mēnešus izpilde ir lielāka par -200 tūkst.",IF(AND($R220&lt;=$U$1,$Q220&gt;=$U$1,$P220&gt;=$U$1),"pirmais mēnesis pedējo 3 mēn. periodā kur izpilde ir lielāka par -200 tūkst.",IF(OR(AND($Q220&lt;=$U$1,$R220&lt;=$U$1),AND($P220&lt;=$U$1,$R220&lt;=$U$1)),"divos no trim menešiem izpilde ir lielaka par -200 tūkst.","ok")))</f>
        <v>ok</v>
      </c>
    </row>
    <row r="221" spans="1:21" hidden="1" x14ac:dyDescent="0.35">
      <c r="A221" s="229">
        <f>SUBTOTAL(3,$D$7:D221)</f>
        <v>25</v>
      </c>
      <c r="B221" s="230"/>
      <c r="C221" s="229" t="s">
        <v>1245</v>
      </c>
      <c r="D221" s="193" t="s">
        <v>577</v>
      </c>
      <c r="E221" s="230">
        <v>1</v>
      </c>
      <c r="F221" s="231"/>
      <c r="G221" s="231"/>
      <c r="H221" s="231">
        <v>-9.9999997764825821E-3</v>
      </c>
      <c r="I221" s="231">
        <v>85700.240000000224</v>
      </c>
      <c r="J221" s="231">
        <v>-1186602.1199999996</v>
      </c>
      <c r="K221" s="231">
        <v>4379479.1000000015</v>
      </c>
      <c r="L221" s="231">
        <v>1392533.2000000011</v>
      </c>
      <c r="M221" s="231">
        <v>1392533.2000000011</v>
      </c>
      <c r="N221" s="231">
        <v>1084317.120000001</v>
      </c>
      <c r="O221" s="231">
        <v>720932.23000000045</v>
      </c>
      <c r="P221" s="231">
        <v>-441905.12000000011</v>
      </c>
      <c r="Q221" s="231">
        <v>2011066.0600000005</v>
      </c>
      <c r="R221" s="231">
        <v>3929798.080000001</v>
      </c>
      <c r="S221" s="231">
        <f>Table1[[#This Row],[Decembris]]-Table1[[#This Row],[Oktobris]]</f>
        <v>4371703.2000000011</v>
      </c>
      <c r="T221" s="229" t="str">
        <f t="shared" si="10"/>
        <v>dilstoša</v>
      </c>
      <c r="U221" s="229" t="str">
        <f t="shared" si="11"/>
        <v>ok</v>
      </c>
    </row>
    <row r="222" spans="1:21" hidden="1" x14ac:dyDescent="0.35">
      <c r="A222" s="229">
        <f>SUBTOTAL(3,$D$7:D222)</f>
        <v>25</v>
      </c>
      <c r="B222" s="230"/>
      <c r="C222" s="229" t="s">
        <v>1064</v>
      </c>
      <c r="D222" s="193" t="s">
        <v>458</v>
      </c>
      <c r="E222" s="230" t="s">
        <v>33</v>
      </c>
      <c r="F222" s="231"/>
      <c r="G222" s="231"/>
      <c r="H222" s="231">
        <v>0</v>
      </c>
      <c r="I222" s="231">
        <v>0</v>
      </c>
      <c r="J222" s="231">
        <v>0</v>
      </c>
      <c r="K222" s="231">
        <v>0</v>
      </c>
      <c r="L222" s="231">
        <v>0</v>
      </c>
      <c r="M222" s="231">
        <v>1743338.4899999998</v>
      </c>
      <c r="N222" s="231">
        <v>446816.48999999976</v>
      </c>
      <c r="O222" s="231">
        <v>446816.48999999976</v>
      </c>
      <c r="P222" s="231">
        <v>446816.48999999976</v>
      </c>
      <c r="Q222" s="231">
        <v>1895649.8199999998</v>
      </c>
      <c r="R222" s="231">
        <v>462209.8200000003</v>
      </c>
      <c r="S222" s="231">
        <f>Table1[[#This Row],[Decembris]]-Table1[[#This Row],[Oktobris]]</f>
        <v>15393.33000000054</v>
      </c>
      <c r="T222" s="229" t="str">
        <f t="shared" si="10"/>
        <v>mainīga</v>
      </c>
      <c r="U222" s="229" t="str">
        <f t="shared" si="11"/>
        <v>ok</v>
      </c>
    </row>
    <row r="223" spans="1:21" hidden="1" x14ac:dyDescent="0.35">
      <c r="A223" s="229">
        <f>SUBTOTAL(3,$D$7:D223)</f>
        <v>25</v>
      </c>
      <c r="B223" s="230"/>
      <c r="C223" s="229" t="s">
        <v>1174</v>
      </c>
      <c r="D223" s="193" t="s">
        <v>520</v>
      </c>
      <c r="E223" s="230" t="s">
        <v>33</v>
      </c>
      <c r="F223" s="231"/>
      <c r="G223" s="231"/>
      <c r="H223" s="231">
        <v>-141110.62999999989</v>
      </c>
      <c r="I223" s="231">
        <v>0</v>
      </c>
      <c r="J223" s="231">
        <v>5029.2000000001863</v>
      </c>
      <c r="K223" s="231">
        <v>6273782.2700000005</v>
      </c>
      <c r="L223" s="231">
        <v>6695474.120000001</v>
      </c>
      <c r="M223" s="231">
        <v>2307346.9700000025</v>
      </c>
      <c r="N223" s="231">
        <v>2279077.0500000007</v>
      </c>
      <c r="O223" s="231">
        <v>2279077.0500000007</v>
      </c>
      <c r="P223" s="231">
        <v>3855002.6799999997</v>
      </c>
      <c r="Q223" s="231">
        <v>3855002.6799999997</v>
      </c>
      <c r="R223" s="231">
        <v>3855002.6799999997</v>
      </c>
      <c r="S223" s="231">
        <f>Table1[[#This Row],[Decembris]]-Table1[[#This Row],[Oktobris]]</f>
        <v>0</v>
      </c>
      <c r="T223" s="229" t="str">
        <f t="shared" si="10"/>
        <v>nemainīga</v>
      </c>
      <c r="U223" s="229" t="str">
        <f t="shared" si="11"/>
        <v>ok</v>
      </c>
    </row>
    <row r="224" spans="1:21" hidden="1" x14ac:dyDescent="0.35">
      <c r="A224" s="229">
        <f>SUBTOTAL(3,$D$7:D224)</f>
        <v>25</v>
      </c>
      <c r="B224" s="230"/>
      <c r="C224" s="229" t="s">
        <v>1142</v>
      </c>
      <c r="D224" s="193" t="s">
        <v>501</v>
      </c>
      <c r="E224" s="230" t="s">
        <v>33</v>
      </c>
      <c r="F224" s="231"/>
      <c r="G224" s="231"/>
      <c r="H224" s="231">
        <v>0</v>
      </c>
      <c r="I224" s="231">
        <v>0</v>
      </c>
      <c r="J224" s="231">
        <v>-947226.71</v>
      </c>
      <c r="K224" s="231">
        <v>-1784308.96</v>
      </c>
      <c r="L224" s="231">
        <v>-245613.55000000005</v>
      </c>
      <c r="M224" s="231">
        <v>-712942.11999999988</v>
      </c>
      <c r="N224" s="231">
        <v>-1005257.6099999996</v>
      </c>
      <c r="O224" s="231">
        <v>1061453.0500000003</v>
      </c>
      <c r="P224" s="231">
        <v>1746519.2000000002</v>
      </c>
      <c r="Q224" s="231">
        <v>2673932.04</v>
      </c>
      <c r="R224" s="231">
        <v>2673932.04</v>
      </c>
      <c r="S224" s="231">
        <f>Table1[[#This Row],[Decembris]]-Table1[[#This Row],[Oktobris]]</f>
        <v>927412.83999999985</v>
      </c>
      <c r="T224" s="229" t="str">
        <f t="shared" si="10"/>
        <v>dilstoša</v>
      </c>
      <c r="U224" s="229" t="str">
        <f t="shared" si="11"/>
        <v>ok</v>
      </c>
    </row>
    <row r="225" spans="1:21" hidden="1" x14ac:dyDescent="0.35">
      <c r="A225" s="232">
        <f>SUBTOTAL(3,$D$7:D225)</f>
        <v>25</v>
      </c>
      <c r="B225" s="233"/>
      <c r="C225" s="232" t="s">
        <v>1140</v>
      </c>
      <c r="D225" s="234" t="s">
        <v>500</v>
      </c>
      <c r="E225" s="233">
        <v>3</v>
      </c>
      <c r="F225" s="235"/>
      <c r="G225" s="235"/>
      <c r="H225" s="235">
        <v>0</v>
      </c>
      <c r="I225" s="235">
        <v>-12500</v>
      </c>
      <c r="J225" s="235">
        <v>255754.64000000013</v>
      </c>
      <c r="K225" s="235">
        <v>637589.45000000019</v>
      </c>
      <c r="L225" s="235">
        <v>637589.45000000019</v>
      </c>
      <c r="M225" s="235">
        <v>1564666.6500000004</v>
      </c>
      <c r="N225" s="235">
        <v>650625.06000000052</v>
      </c>
      <c r="O225" s="235">
        <v>1780158.9000000004</v>
      </c>
      <c r="P225" s="235">
        <v>1893682.7800000003</v>
      </c>
      <c r="Q225" s="235">
        <v>3487464.9000000004</v>
      </c>
      <c r="R225" s="235">
        <v>3116511.9800000004</v>
      </c>
      <c r="S225" s="231">
        <f>Table1[[#This Row],[Decembris]]-Table1[[#This Row],[Oktobris]]</f>
        <v>1222829.2000000002</v>
      </c>
      <c r="T225" s="229" t="str">
        <f t="shared" si="10"/>
        <v>mainīga</v>
      </c>
      <c r="U225" s="229" t="str">
        <f t="shared" si="11"/>
        <v>ok</v>
      </c>
    </row>
    <row r="226" spans="1:21" hidden="1" x14ac:dyDescent="0.35">
      <c r="A226" s="229">
        <f>SUBTOTAL(3,$D$7:D226)</f>
        <v>25</v>
      </c>
      <c r="B226" s="230"/>
      <c r="C226" s="229" t="s">
        <v>1127</v>
      </c>
      <c r="D226" s="193" t="s">
        <v>495</v>
      </c>
      <c r="E226" s="230">
        <v>2</v>
      </c>
      <c r="F226" s="231"/>
      <c r="G226" s="231"/>
      <c r="H226" s="231">
        <v>2992690.52</v>
      </c>
      <c r="I226" s="231">
        <v>-19501.189999999944</v>
      </c>
      <c r="J226" s="231">
        <v>-19501.189999999944</v>
      </c>
      <c r="K226" s="231">
        <v>-19501.189999999944</v>
      </c>
      <c r="L226" s="231">
        <v>-11291.879999999888</v>
      </c>
      <c r="M226" s="231">
        <v>-11291.879999999888</v>
      </c>
      <c r="N226" s="231">
        <v>-11291.879999999888</v>
      </c>
      <c r="O226" s="231">
        <v>-11291.879999999888</v>
      </c>
      <c r="P226" s="231">
        <v>-11291.879999999888</v>
      </c>
      <c r="Q226" s="231">
        <v>2111289.7199999997</v>
      </c>
      <c r="R226" s="231">
        <v>2111289.7199999997</v>
      </c>
      <c r="S226" s="231">
        <f>Table1[[#This Row],[Decembris]]-Table1[[#This Row],[Oktobris]]</f>
        <v>2122581.5999999996</v>
      </c>
      <c r="T226" s="229" t="str">
        <f t="shared" si="10"/>
        <v>dilstoša</v>
      </c>
      <c r="U226" s="229" t="str">
        <f t="shared" si="11"/>
        <v>ok</v>
      </c>
    </row>
    <row r="227" spans="1:21" hidden="1" x14ac:dyDescent="0.35">
      <c r="A227" s="232">
        <f>SUBTOTAL(3,$D$7:D227)</f>
        <v>25</v>
      </c>
      <c r="B227" s="233"/>
      <c r="C227" s="232" t="s">
        <v>1143</v>
      </c>
      <c r="D227" s="234" t="s">
        <v>502</v>
      </c>
      <c r="E227" s="233">
        <v>1</v>
      </c>
      <c r="F227" s="235"/>
      <c r="G227" s="235"/>
      <c r="H227" s="235">
        <v>0</v>
      </c>
      <c r="I227" s="235">
        <v>0</v>
      </c>
      <c r="J227" s="235">
        <v>56776.720000000008</v>
      </c>
      <c r="K227" s="235">
        <v>0</v>
      </c>
      <c r="L227" s="235">
        <v>1094332.72</v>
      </c>
      <c r="M227" s="235">
        <v>1094332.72</v>
      </c>
      <c r="N227" s="235">
        <v>1236304.17</v>
      </c>
      <c r="O227" s="235">
        <v>1363694.02</v>
      </c>
      <c r="P227" s="235">
        <v>1521854.02</v>
      </c>
      <c r="Q227" s="235">
        <v>4060335.5700000003</v>
      </c>
      <c r="R227" s="235">
        <v>4060335.5700000003</v>
      </c>
      <c r="S227" s="231">
        <f>Table1[[#This Row],[Decembris]]-Table1[[#This Row],[Oktobris]]</f>
        <v>2538481.5500000003</v>
      </c>
      <c r="T227" s="229" t="str">
        <f t="shared" si="10"/>
        <v>dilstoša</v>
      </c>
      <c r="U227" s="229" t="str">
        <f t="shared" si="11"/>
        <v>ok</v>
      </c>
    </row>
    <row r="228" spans="1:21" hidden="1" x14ac:dyDescent="0.35">
      <c r="A228" s="229">
        <f>SUBTOTAL(3,$D$7:D228)</f>
        <v>25</v>
      </c>
      <c r="B228" s="230"/>
      <c r="C228" s="229" t="s">
        <v>1085</v>
      </c>
      <c r="D228" s="193" t="s">
        <v>470</v>
      </c>
      <c r="E228" s="230" t="s">
        <v>33</v>
      </c>
      <c r="F228" s="231"/>
      <c r="G228" s="231"/>
      <c r="H228" s="231">
        <v>399346.12000000011</v>
      </c>
      <c r="I228" s="231">
        <v>222580.58000000007</v>
      </c>
      <c r="J228" s="231">
        <v>1739.390000000596</v>
      </c>
      <c r="K228" s="231">
        <v>2201990.4500000002</v>
      </c>
      <c r="L228" s="231">
        <v>0</v>
      </c>
      <c r="M228" s="231">
        <v>5545691.8700000001</v>
      </c>
      <c r="N228" s="231">
        <v>4701778.2699999996</v>
      </c>
      <c r="O228" s="231">
        <v>4973053.32</v>
      </c>
      <c r="P228" s="231">
        <v>6033512.9800000014</v>
      </c>
      <c r="Q228" s="231">
        <v>7713755.2700000014</v>
      </c>
      <c r="R228" s="231">
        <v>9159973.2500000019</v>
      </c>
      <c r="S228" s="231">
        <f>Table1[[#This Row],[Decembris]]-Table1[[#This Row],[Oktobris]]</f>
        <v>3126460.2700000005</v>
      </c>
      <c r="T228" s="229" t="str">
        <f t="shared" si="10"/>
        <v>dilstoša</v>
      </c>
      <c r="U228" s="229" t="str">
        <f t="shared" si="11"/>
        <v>ok</v>
      </c>
    </row>
    <row r="229" spans="1:21" hidden="1" x14ac:dyDescent="0.35">
      <c r="A229" s="229">
        <f>SUBTOTAL(3,$D$7:D229)</f>
        <v>25</v>
      </c>
      <c r="B229" s="230"/>
      <c r="C229" s="229" t="s">
        <v>1102</v>
      </c>
      <c r="D229" s="193" t="s">
        <v>482</v>
      </c>
      <c r="E229" s="230" t="s">
        <v>33</v>
      </c>
      <c r="F229" s="231"/>
      <c r="G229" s="231"/>
      <c r="H229" s="231">
        <v>-69881.659999999683</v>
      </c>
      <c r="I229" s="231">
        <v>-2270565.16</v>
      </c>
      <c r="J229" s="231">
        <v>-717992.81000000052</v>
      </c>
      <c r="K229" s="231">
        <v>-2990386.51</v>
      </c>
      <c r="L229" s="231">
        <v>-1973678.5599999996</v>
      </c>
      <c r="M229" s="231">
        <v>-2814980.2199999997</v>
      </c>
      <c r="N229" s="231">
        <v>-2470964.41</v>
      </c>
      <c r="O229" s="231">
        <v>-2470964.41</v>
      </c>
      <c r="P229" s="231">
        <v>3726193.0499999989</v>
      </c>
      <c r="Q229" s="231">
        <v>327593.00999999791</v>
      </c>
      <c r="R229" s="231">
        <v>4786140.5099999979</v>
      </c>
      <c r="S229" s="231">
        <f>Table1[[#This Row],[Decembris]]-Table1[[#This Row],[Oktobris]]</f>
        <v>1059947.459999999</v>
      </c>
      <c r="T229" s="229" t="str">
        <f t="shared" si="10"/>
        <v>mainīga</v>
      </c>
      <c r="U229" s="229" t="str">
        <f t="shared" si="11"/>
        <v>ok</v>
      </c>
    </row>
    <row r="230" spans="1:21" hidden="1" x14ac:dyDescent="0.35">
      <c r="A230" s="229">
        <f>SUBTOTAL(3,$D$7:D230)</f>
        <v>25</v>
      </c>
      <c r="B230" s="230"/>
      <c r="C230" s="229" t="s">
        <v>1116</v>
      </c>
      <c r="D230" s="193" t="s">
        <v>490</v>
      </c>
      <c r="E230" s="230">
        <v>2</v>
      </c>
      <c r="F230" s="231"/>
      <c r="G230" s="231"/>
      <c r="H230" s="231">
        <v>-379206.54</v>
      </c>
      <c r="I230" s="231">
        <v>-329326.70999999996</v>
      </c>
      <c r="J230" s="231">
        <v>-152269.47999999998</v>
      </c>
      <c r="K230" s="231">
        <v>-1157638.1299999997</v>
      </c>
      <c r="L230" s="231">
        <v>330425.34000000032</v>
      </c>
      <c r="M230" s="231">
        <v>296335.27000000048</v>
      </c>
      <c r="N230" s="231">
        <v>584951.92000000039</v>
      </c>
      <c r="O230" s="231">
        <v>885624.55000000028</v>
      </c>
      <c r="P230" s="231">
        <v>1760633.71</v>
      </c>
      <c r="Q230" s="231">
        <v>3760699.62</v>
      </c>
      <c r="R230" s="231">
        <v>3760699.62</v>
      </c>
      <c r="S230" s="231">
        <f>Table1[[#This Row],[Decembris]]-Table1[[#This Row],[Oktobris]]</f>
        <v>2000065.9100000001</v>
      </c>
      <c r="T230" s="229" t="str">
        <f t="shared" si="10"/>
        <v>dilstoša</v>
      </c>
      <c r="U230" s="229" t="str">
        <f t="shared" si="11"/>
        <v>ok</v>
      </c>
    </row>
    <row r="231" spans="1:21" hidden="1" x14ac:dyDescent="0.35">
      <c r="A231" s="229">
        <f>SUBTOTAL(3,$D$7:D231)</f>
        <v>25</v>
      </c>
      <c r="B231" s="230"/>
      <c r="C231" s="229" t="s">
        <v>1246</v>
      </c>
      <c r="D231" s="193" t="s">
        <v>577</v>
      </c>
      <c r="E231" s="230">
        <v>2</v>
      </c>
      <c r="F231" s="231"/>
      <c r="G231" s="231"/>
      <c r="H231" s="231">
        <v>0</v>
      </c>
      <c r="I231" s="231">
        <v>0</v>
      </c>
      <c r="J231" s="231">
        <v>-206410.10999999987</v>
      </c>
      <c r="K231" s="231">
        <v>-206410.10999999987</v>
      </c>
      <c r="L231" s="231">
        <v>0</v>
      </c>
      <c r="M231" s="231">
        <v>25581.300000000047</v>
      </c>
      <c r="N231" s="231">
        <v>25581.300000000047</v>
      </c>
      <c r="O231" s="231">
        <v>-1502346.2299999997</v>
      </c>
      <c r="P231" s="231">
        <v>1583352.7400000002</v>
      </c>
      <c r="Q231" s="231">
        <v>1583352.7400000002</v>
      </c>
      <c r="R231" s="231">
        <v>23406754.789999999</v>
      </c>
      <c r="S231" s="231">
        <f>Table1[[#This Row],[Decembris]]-Table1[[#This Row],[Oktobris]]</f>
        <v>21823402.049999997</v>
      </c>
      <c r="T231" s="229" t="str">
        <f t="shared" si="10"/>
        <v>dilstoša</v>
      </c>
      <c r="U231" s="229" t="str">
        <f t="shared" si="11"/>
        <v>ok</v>
      </c>
    </row>
    <row r="232" spans="1:21" hidden="1" x14ac:dyDescent="0.35">
      <c r="A232" s="232">
        <f>SUBTOTAL(3,$D$7:D232)</f>
        <v>25</v>
      </c>
      <c r="B232" s="233"/>
      <c r="C232" s="232" t="s">
        <v>1172</v>
      </c>
      <c r="D232" s="234" t="s">
        <v>518</v>
      </c>
      <c r="E232" s="233" t="s">
        <v>33</v>
      </c>
      <c r="F232" s="235"/>
      <c r="G232" s="235"/>
      <c r="H232" s="235">
        <v>0</v>
      </c>
      <c r="I232" s="235">
        <v>0</v>
      </c>
      <c r="J232" s="235">
        <v>-1330564.8400000003</v>
      </c>
      <c r="K232" s="235">
        <v>-2310310.8900000006</v>
      </c>
      <c r="L232" s="235">
        <v>40406.019999999553</v>
      </c>
      <c r="M232" s="231">
        <v>540350.40000000037</v>
      </c>
      <c r="N232" s="235">
        <v>-663560.99000000022</v>
      </c>
      <c r="O232" s="235">
        <v>-663560.99000000022</v>
      </c>
      <c r="P232" s="235">
        <v>-663560.99000000022</v>
      </c>
      <c r="Q232" s="235">
        <v>2766135.66</v>
      </c>
      <c r="R232" s="235">
        <v>1139191.620000001</v>
      </c>
      <c r="S232" s="231">
        <f>Table1[[#This Row],[Decembris]]-Table1[[#This Row],[Oktobris]]</f>
        <v>1802752.6100000013</v>
      </c>
      <c r="T232" s="229" t="str">
        <f t="shared" si="10"/>
        <v>mainīga</v>
      </c>
      <c r="U232" s="229" t="str">
        <f t="shared" si="11"/>
        <v>ok</v>
      </c>
    </row>
    <row r="233" spans="1:21" hidden="1" x14ac:dyDescent="0.35">
      <c r="A233" s="232">
        <f>SUBTOTAL(3,$D$7:D233)</f>
        <v>25</v>
      </c>
      <c r="B233" s="233"/>
      <c r="C233" s="232" t="s">
        <v>1266</v>
      </c>
      <c r="D233" s="234" t="s">
        <v>1267</v>
      </c>
      <c r="E233" s="233">
        <v>2</v>
      </c>
      <c r="F233" s="235"/>
      <c r="G233" s="235"/>
      <c r="H233" s="235">
        <v>-1275000</v>
      </c>
      <c r="I233" s="235">
        <v>0</v>
      </c>
      <c r="J233" s="235">
        <v>0</v>
      </c>
      <c r="K233" s="235">
        <v>11900000</v>
      </c>
      <c r="L233" s="235">
        <v>0</v>
      </c>
      <c r="M233" s="231">
        <v>11900000</v>
      </c>
      <c r="N233" s="235">
        <v>11900000</v>
      </c>
      <c r="O233" s="235">
        <v>11900000</v>
      </c>
      <c r="P233" s="235">
        <v>11900000</v>
      </c>
      <c r="Q233" s="235">
        <v>21457380.649999999</v>
      </c>
      <c r="R233" s="235">
        <v>23107983.739999998</v>
      </c>
      <c r="S233" s="231">
        <f>Table1[[#This Row],[Decembris]]-Table1[[#This Row],[Oktobris]]</f>
        <v>11207983.739999998</v>
      </c>
      <c r="T233" s="229" t="str">
        <f t="shared" si="10"/>
        <v>dilstoša</v>
      </c>
      <c r="U233" s="229" t="str">
        <f t="shared" si="11"/>
        <v>ok</v>
      </c>
    </row>
    <row r="234" spans="1:21" hidden="1" x14ac:dyDescent="0.35">
      <c r="A234" s="229">
        <f>SUBTOTAL(3,$D$7:D234)</f>
        <v>25</v>
      </c>
      <c r="B234" s="230"/>
      <c r="C234" s="229" t="s">
        <v>1128</v>
      </c>
      <c r="D234" s="193" t="s">
        <v>495</v>
      </c>
      <c r="E234" s="230">
        <v>3</v>
      </c>
      <c r="F234" s="231"/>
      <c r="G234" s="231"/>
      <c r="H234" s="231">
        <v>0</v>
      </c>
      <c r="I234" s="231">
        <v>0</v>
      </c>
      <c r="J234" s="231">
        <v>0</v>
      </c>
      <c r="K234" s="231">
        <v>0</v>
      </c>
      <c r="L234" s="231">
        <v>0</v>
      </c>
      <c r="M234" s="231">
        <v>0</v>
      </c>
      <c r="N234" s="231">
        <v>-18034229.850000001</v>
      </c>
      <c r="O234" s="231">
        <v>0</v>
      </c>
      <c r="P234" s="231">
        <v>20909252</v>
      </c>
      <c r="Q234" s="231">
        <v>20909252</v>
      </c>
      <c r="R234" s="231">
        <v>20909252</v>
      </c>
      <c r="S234" s="231">
        <f>Table1[[#This Row],[Decembris]]-Table1[[#This Row],[Oktobris]]</f>
        <v>0</v>
      </c>
      <c r="T234" s="229" t="str">
        <f t="shared" si="10"/>
        <v>nemainīga</v>
      </c>
      <c r="U234" s="229" t="str">
        <f t="shared" si="11"/>
        <v>ok</v>
      </c>
    </row>
    <row r="235" spans="1:21" x14ac:dyDescent="0.35">
      <c r="U235" s="219"/>
    </row>
    <row r="236" spans="1:21" x14ac:dyDescent="0.35">
      <c r="A236" s="239"/>
      <c r="B236" s="239"/>
      <c r="C236" s="239"/>
      <c r="D236" s="240"/>
      <c r="E236" s="239"/>
      <c r="U236" s="219"/>
    </row>
    <row r="237" spans="1:21" x14ac:dyDescent="0.35">
      <c r="U237" s="219"/>
    </row>
    <row r="238" spans="1:21" x14ac:dyDescent="0.35">
      <c r="U238" s="219"/>
    </row>
    <row r="239" spans="1:21" x14ac:dyDescent="0.35">
      <c r="U239" s="219"/>
    </row>
    <row r="240" spans="1:21" x14ac:dyDescent="0.35">
      <c r="U240" s="219"/>
    </row>
    <row r="241" spans="21:21" x14ac:dyDescent="0.35">
      <c r="U241" s="219"/>
    </row>
    <row r="242" spans="21:21" x14ac:dyDescent="0.35">
      <c r="U242" s="219"/>
    </row>
    <row r="243" spans="21:21" x14ac:dyDescent="0.35">
      <c r="U243" s="219"/>
    </row>
    <row r="244" spans="21:21" x14ac:dyDescent="0.35">
      <c r="U244" s="219"/>
    </row>
    <row r="245" spans="21:21" x14ac:dyDescent="0.35">
      <c r="U245" s="219"/>
    </row>
    <row r="246" spans="21:21" x14ac:dyDescent="0.35">
      <c r="U246" s="219"/>
    </row>
    <row r="247" spans="21:21" x14ac:dyDescent="0.35">
      <c r="U247" s="219"/>
    </row>
    <row r="248" spans="21:21" x14ac:dyDescent="0.35">
      <c r="U248" s="219"/>
    </row>
    <row r="249" spans="21:21" x14ac:dyDescent="0.35">
      <c r="U249" s="219"/>
    </row>
    <row r="250" spans="21:21" x14ac:dyDescent="0.35">
      <c r="U250" s="219"/>
    </row>
    <row r="251" spans="21:21" x14ac:dyDescent="0.35">
      <c r="U251" s="219"/>
    </row>
    <row r="252" spans="21:21" x14ac:dyDescent="0.35">
      <c r="U252" s="219"/>
    </row>
    <row r="253" spans="21:21" x14ac:dyDescent="0.35">
      <c r="U253" s="219"/>
    </row>
    <row r="254" spans="21:21" x14ac:dyDescent="0.35">
      <c r="U254" s="219"/>
    </row>
    <row r="255" spans="21:21" x14ac:dyDescent="0.35">
      <c r="U255" s="219"/>
    </row>
    <row r="256" spans="21:21" x14ac:dyDescent="0.35">
      <c r="U256" s="219"/>
    </row>
    <row r="257" spans="21:21" x14ac:dyDescent="0.35">
      <c r="U257" s="219"/>
    </row>
    <row r="258" spans="21:21" x14ac:dyDescent="0.35">
      <c r="U258" s="219"/>
    </row>
    <row r="259" spans="21:21" x14ac:dyDescent="0.35">
      <c r="U259" s="219"/>
    </row>
    <row r="260" spans="21:21" x14ac:dyDescent="0.35">
      <c r="U260" s="219"/>
    </row>
    <row r="261" spans="21:21" x14ac:dyDescent="0.35">
      <c r="U261" s="219"/>
    </row>
    <row r="262" spans="21:21" x14ac:dyDescent="0.35">
      <c r="U262" s="219"/>
    </row>
    <row r="263" spans="21:21" x14ac:dyDescent="0.35">
      <c r="U263" s="219"/>
    </row>
    <row r="264" spans="21:21" x14ac:dyDescent="0.35">
      <c r="U264" s="219"/>
    </row>
    <row r="265" spans="21:21" x14ac:dyDescent="0.35">
      <c r="U265" s="219"/>
    </row>
    <row r="266" spans="21:21" x14ac:dyDescent="0.35">
      <c r="U266" s="219"/>
    </row>
    <row r="267" spans="21:21" x14ac:dyDescent="0.35">
      <c r="U267" s="219"/>
    </row>
    <row r="268" spans="21:21" x14ac:dyDescent="0.35">
      <c r="U268" s="219"/>
    </row>
    <row r="269" spans="21:21" x14ac:dyDescent="0.35">
      <c r="U269" s="219"/>
    </row>
    <row r="270" spans="21:21" x14ac:dyDescent="0.35">
      <c r="U270" s="219"/>
    </row>
    <row r="271" spans="21:21" x14ac:dyDescent="0.35">
      <c r="U271" s="219"/>
    </row>
    <row r="272" spans="21:21" x14ac:dyDescent="0.35">
      <c r="U272" s="219"/>
    </row>
    <row r="273" spans="21:21" x14ac:dyDescent="0.35">
      <c r="U273" s="219"/>
    </row>
  </sheetData>
  <mergeCells count="5">
    <mergeCell ref="A2:T2"/>
    <mergeCell ref="A3:T3"/>
    <mergeCell ref="A4:T4"/>
    <mergeCell ref="A5:E5"/>
    <mergeCell ref="F5:T5"/>
  </mergeCells>
  <conditionalFormatting sqref="F5 F6:U6 F235:S1048576">
    <cfRule type="cellIs" dxfId="0" priority="1" operator="lessThan">
      <formula>-200000</formula>
    </cfRule>
  </conditionalFormatting>
  <pageMargins left="0.7" right="0.7" top="0.75" bottom="0.75" header="0.3" footer="0.3"/>
  <pageSetup paperSize="9" scale="34" orientation="landscape" r:id="rId1"/>
  <colBreaks count="2" manualBreakCount="2">
    <brk id="3" max="175" man="1"/>
    <brk id="20" max="1048575" man="1"/>
  </colBreaks>
  <tableParts count="1">
    <tablePart r:id="rId2"/>
  </tableParts>
</worksheet>
</file>

<file path=docMetadata/LabelInfo.xml><?xml version="1.0" encoding="utf-8"?>
<clbl:labelList xmlns:clbl="http://schemas.microsoft.com/office/2020/mipLabelMetadata">
  <clbl:label id="{1b8a7570-3ec8-4c4e-9532-5dbb2f157b31}" enabled="1" method="Standard" siteId="{fd50a0e4-c289-4266-b7ff-7d9cf5066e9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Maksājumi_FS_2014-2020</vt:lpstr>
      <vt:lpstr>Maksājumi_FS_2014-2020 kārtots</vt:lpstr>
      <vt:lpstr>Prognoze PV 2024</vt:lpstr>
      <vt:lpstr>Veikto maks. liel. ilgst. neizp</vt:lpstr>
      <vt:lpstr>'Maksājumi_FS_2014-2020'!Print_Area</vt:lpstr>
      <vt:lpstr>'Maksājumi_FS_2014-2020 kārtots'!Print_Area</vt:lpstr>
      <vt:lpstr>'Prognoze PV 2024'!Print_Area</vt:lpstr>
      <vt:lpstr>'Maksājumi_FS_2014-2020'!Print_Titles</vt:lpstr>
      <vt:lpstr>'Maksājumi_FS_2014-2020 kārtots'!Print_Titles</vt:lpstr>
    </vt:vector>
  </TitlesOfParts>
  <Company>Finanšu ministrija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2017.gada plāns maksājumiem projektu finansējuma saņēmējiem Kohēzijas politikas ES fondu 2014.-2020.gada plānošanas perioda ietvaros</dc:title>
  <dc:subject>Informatīvā ziņojuma pielikums</dc:subject>
  <dc:creator>Reinis Dzelzkalējs</dc:creator>
  <dc:description>67083940, reinis.dzelzkalejs@fm.gov.lv</dc:description>
  <cp:lastModifiedBy>Dainis Linužs</cp:lastModifiedBy>
  <cp:lastPrinted>2019-01-17T12:16:15Z</cp:lastPrinted>
  <dcterms:created xsi:type="dcterms:W3CDTF">2017-01-17T15:19:39Z</dcterms:created>
  <dcterms:modified xsi:type="dcterms:W3CDTF">2024-06-20T06:42:54Z</dcterms:modified>
</cp:coreProperties>
</file>